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OS DATA\Desktop\Github Published\RE\"/>
    </mc:Choice>
  </mc:AlternateContent>
  <xr:revisionPtr revIDLastSave="0" documentId="13_ncr:1_{1BF64E7A-E5A0-460E-9A82-49FC8E90DD02}" xr6:coauthVersionLast="47" xr6:coauthVersionMax="47" xr10:uidLastSave="{00000000-0000-0000-0000-000000000000}"/>
  <bookViews>
    <workbookView xWindow="-120" yWindow="-120" windowWidth="29040" windowHeight="15840" activeTab="7" xr2:uid="{334E5962-84D6-4454-809D-413907895552}"/>
  </bookViews>
  <sheets>
    <sheet name="Summary" sheetId="1" r:id="rId1"/>
    <sheet name="Leases" sheetId="2" r:id="rId2"/>
    <sheet name="Expenses" sheetId="3" r:id="rId3"/>
    <sheet name="Monthly CF" sheetId="4" r:id="rId4"/>
    <sheet name="Annual CF" sheetId="7" r:id="rId5"/>
    <sheet name="Construction Budget" sheetId="5" r:id="rId6"/>
    <sheet name="Financing" sheetId="6" r:id="rId7"/>
    <sheet name="Checks" sheetId="8" r:id="rId8"/>
  </sheets>
  <calcPr calcId="191029" calcMode="autoNoTable" iterate="1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K318" i="2" l="1"/>
  <c r="NJ318" i="2"/>
  <c r="NI318" i="2"/>
  <c r="NH318" i="2"/>
  <c r="NG318" i="2"/>
  <c r="NF318" i="2"/>
  <c r="NE318" i="2"/>
  <c r="ND318" i="2"/>
  <c r="NC318" i="2"/>
  <c r="NB318" i="2"/>
  <c r="NA318" i="2"/>
  <c r="MZ318" i="2"/>
  <c r="MY318" i="2"/>
  <c r="MX318" i="2"/>
  <c r="MW318" i="2"/>
  <c r="MV318" i="2"/>
  <c r="MU318" i="2"/>
  <c r="MT318" i="2"/>
  <c r="MS318" i="2"/>
  <c r="MR318" i="2"/>
  <c r="MQ318" i="2"/>
  <c r="MP318" i="2"/>
  <c r="MO318" i="2"/>
  <c r="MN318" i="2"/>
  <c r="MM318" i="2"/>
  <c r="ML318" i="2"/>
  <c r="MK318" i="2"/>
  <c r="MJ318" i="2"/>
  <c r="MI318" i="2"/>
  <c r="MH318" i="2"/>
  <c r="MG318" i="2"/>
  <c r="MF318" i="2"/>
  <c r="ME318" i="2"/>
  <c r="MD318" i="2"/>
  <c r="MC318" i="2"/>
  <c r="MB318" i="2"/>
  <c r="MA318" i="2"/>
  <c r="LZ318" i="2"/>
  <c r="LY318" i="2"/>
  <c r="LX318" i="2"/>
  <c r="LW318" i="2"/>
  <c r="LV318" i="2"/>
  <c r="LU318" i="2"/>
  <c r="LT318" i="2"/>
  <c r="LS318" i="2"/>
  <c r="LR318" i="2"/>
  <c r="LQ318" i="2"/>
  <c r="LP318" i="2"/>
  <c r="LO318" i="2"/>
  <c r="LN318" i="2"/>
  <c r="LM318" i="2"/>
  <c r="LL318" i="2"/>
  <c r="LK318" i="2"/>
  <c r="LJ318" i="2"/>
  <c r="LI318" i="2"/>
  <c r="LH318" i="2"/>
  <c r="LG318" i="2"/>
  <c r="LF318" i="2"/>
  <c r="LE318" i="2"/>
  <c r="LD318" i="2"/>
  <c r="LC318" i="2"/>
  <c r="LB318" i="2"/>
  <c r="LA318" i="2"/>
  <c r="KZ318" i="2"/>
  <c r="KY318" i="2"/>
  <c r="KX318" i="2"/>
  <c r="KW318" i="2"/>
  <c r="KV318" i="2"/>
  <c r="KU318" i="2"/>
  <c r="KT318" i="2"/>
  <c r="KS318" i="2"/>
  <c r="KR318" i="2"/>
  <c r="KQ318" i="2"/>
  <c r="KP318" i="2"/>
  <c r="KO318" i="2"/>
  <c r="KN318" i="2"/>
  <c r="KM318" i="2"/>
  <c r="KL318" i="2"/>
  <c r="KK318" i="2"/>
  <c r="KJ318" i="2"/>
  <c r="KI318" i="2"/>
  <c r="KH318" i="2"/>
  <c r="KG318" i="2"/>
  <c r="KF318" i="2"/>
  <c r="KE318" i="2"/>
  <c r="KD318" i="2"/>
  <c r="KC318" i="2"/>
  <c r="KB318" i="2"/>
  <c r="KA318" i="2"/>
  <c r="JZ318" i="2"/>
  <c r="JY318" i="2"/>
  <c r="JX318" i="2"/>
  <c r="JW318" i="2"/>
  <c r="JV318" i="2"/>
  <c r="JU318" i="2"/>
  <c r="JT318" i="2"/>
  <c r="JS318" i="2"/>
  <c r="JR318" i="2"/>
  <c r="JQ318" i="2"/>
  <c r="JP318" i="2"/>
  <c r="JO318" i="2"/>
  <c r="JN318" i="2"/>
  <c r="JM318" i="2"/>
  <c r="JL318" i="2"/>
  <c r="JK318" i="2"/>
  <c r="JJ318" i="2"/>
  <c r="JI318" i="2"/>
  <c r="JH318" i="2"/>
  <c r="JG318" i="2"/>
  <c r="JF318" i="2"/>
  <c r="JE318" i="2"/>
  <c r="JD318" i="2"/>
  <c r="JC318" i="2"/>
  <c r="JB318" i="2"/>
  <c r="JA318" i="2"/>
  <c r="IZ318" i="2"/>
  <c r="IY318" i="2"/>
  <c r="IX318" i="2"/>
  <c r="IW318" i="2"/>
  <c r="IV318" i="2"/>
  <c r="IU318" i="2"/>
  <c r="IT318" i="2"/>
  <c r="IS318" i="2"/>
  <c r="IR318" i="2"/>
  <c r="IQ318" i="2"/>
  <c r="IP318" i="2"/>
  <c r="IO318" i="2"/>
  <c r="IN318" i="2"/>
  <c r="IM318" i="2"/>
  <c r="IL318" i="2"/>
  <c r="IK318" i="2"/>
  <c r="IJ318" i="2"/>
  <c r="II318" i="2"/>
  <c r="IH318" i="2"/>
  <c r="IG318" i="2"/>
  <c r="IF318" i="2"/>
  <c r="IE318" i="2"/>
  <c r="ID318" i="2"/>
  <c r="IC318" i="2"/>
  <c r="IB318" i="2"/>
  <c r="IA318" i="2"/>
  <c r="HZ318" i="2"/>
  <c r="HY318" i="2"/>
  <c r="HX318" i="2"/>
  <c r="HW318" i="2"/>
  <c r="HV318" i="2"/>
  <c r="HU318" i="2"/>
  <c r="HT318" i="2"/>
  <c r="HS318" i="2"/>
  <c r="HR318" i="2"/>
  <c r="HQ318" i="2"/>
  <c r="HP318" i="2"/>
  <c r="HO318" i="2"/>
  <c r="HN318" i="2"/>
  <c r="HM318" i="2"/>
  <c r="HL318" i="2"/>
  <c r="HK318" i="2"/>
  <c r="HJ318" i="2"/>
  <c r="HI318" i="2"/>
  <c r="HH318" i="2"/>
  <c r="HG318" i="2"/>
  <c r="HF318" i="2"/>
  <c r="HE318" i="2"/>
  <c r="HD318" i="2"/>
  <c r="HC318" i="2"/>
  <c r="HB318" i="2"/>
  <c r="HA318" i="2"/>
  <c r="GZ318" i="2"/>
  <c r="GY318" i="2"/>
  <c r="GX318" i="2"/>
  <c r="GW318" i="2"/>
  <c r="GV318" i="2"/>
  <c r="GU318" i="2"/>
  <c r="GT318" i="2"/>
  <c r="GS318" i="2"/>
  <c r="GR318" i="2"/>
  <c r="GQ318" i="2"/>
  <c r="GP318" i="2"/>
  <c r="GO318" i="2"/>
  <c r="GN318" i="2"/>
  <c r="GM318" i="2"/>
  <c r="GL318" i="2"/>
  <c r="GK318" i="2"/>
  <c r="GJ318" i="2"/>
  <c r="GI318" i="2"/>
  <c r="GH318" i="2"/>
  <c r="GG318" i="2"/>
  <c r="GF318" i="2"/>
  <c r="GE318" i="2"/>
  <c r="GD318" i="2"/>
  <c r="GC318" i="2"/>
  <c r="GB318" i="2"/>
  <c r="GA318" i="2"/>
  <c r="FZ318" i="2"/>
  <c r="FY318" i="2"/>
  <c r="FX318" i="2"/>
  <c r="FW318" i="2"/>
  <c r="FV318" i="2"/>
  <c r="FU318" i="2"/>
  <c r="FT318" i="2"/>
  <c r="FS318" i="2"/>
  <c r="FR318" i="2"/>
  <c r="FQ318" i="2"/>
  <c r="FP318" i="2"/>
  <c r="FO318" i="2"/>
  <c r="FN318" i="2"/>
  <c r="FM318" i="2"/>
  <c r="FL318" i="2"/>
  <c r="FK318" i="2"/>
  <c r="FJ318" i="2"/>
  <c r="FI318" i="2"/>
  <c r="FH318" i="2"/>
  <c r="FG318" i="2"/>
  <c r="FF318" i="2"/>
  <c r="FE318" i="2"/>
  <c r="FD318" i="2"/>
  <c r="FC318" i="2"/>
  <c r="FB318" i="2"/>
  <c r="FA318" i="2"/>
  <c r="EZ318" i="2"/>
  <c r="EY318" i="2"/>
  <c r="EX318" i="2"/>
  <c r="EW318" i="2"/>
  <c r="EV354" i="2"/>
  <c r="EV355" i="2"/>
  <c r="EV356" i="2"/>
  <c r="EV357" i="2"/>
  <c r="EV358" i="2"/>
  <c r="EV359" i="2"/>
  <c r="EV360" i="2"/>
  <c r="EV361" i="2"/>
  <c r="EV362" i="2"/>
  <c r="EV316" i="2"/>
  <c r="EV363" i="2"/>
  <c r="EV364" i="2"/>
  <c r="EV365" i="2"/>
  <c r="ET36" i="3"/>
  <c r="ET37" i="3"/>
  <c r="ET39" i="3"/>
  <c r="G7" i="3"/>
  <c r="H7" i="3"/>
  <c r="I7" i="3"/>
  <c r="J7" i="3"/>
  <c r="K7" i="3"/>
  <c r="L7" i="3"/>
  <c r="M7" i="3"/>
  <c r="N7" i="3"/>
  <c r="O7" i="3"/>
  <c r="P7" i="3"/>
  <c r="Q7" i="3"/>
  <c r="Q10" i="3"/>
  <c r="EC26" i="3"/>
  <c r="ED26" i="3"/>
  <c r="EE26" i="3"/>
  <c r="EF26" i="3"/>
  <c r="EG26" i="3"/>
  <c r="EH26" i="3"/>
  <c r="EI26" i="3"/>
  <c r="EJ26" i="3"/>
  <c r="EK26" i="3"/>
  <c r="EL26" i="3"/>
  <c r="EM26" i="3"/>
  <c r="EN26" i="3"/>
  <c r="EO26" i="3"/>
  <c r="EP26" i="3"/>
  <c r="EQ26" i="3"/>
  <c r="ER26" i="3"/>
  <c r="ES26" i="3"/>
  <c r="ET26" i="3"/>
  <c r="ET35" i="3"/>
  <c r="EV318" i="2"/>
  <c r="EU354" i="2"/>
  <c r="EU355" i="2"/>
  <c r="EU356" i="2"/>
  <c r="EU357" i="2"/>
  <c r="EU358" i="2"/>
  <c r="EU359" i="2"/>
  <c r="EU360" i="2"/>
  <c r="EU361" i="2"/>
  <c r="EU362" i="2"/>
  <c r="EU316" i="2"/>
  <c r="EU363" i="2"/>
  <c r="EU364" i="2"/>
  <c r="EU365" i="2"/>
  <c r="ES36" i="3"/>
  <c r="ES37" i="3"/>
  <c r="ES39" i="3"/>
  <c r="ES35" i="3"/>
  <c r="EU318" i="2"/>
  <c r="ET354" i="2"/>
  <c r="ET355" i="2"/>
  <c r="ET356" i="2"/>
  <c r="ET357" i="2"/>
  <c r="ET358" i="2"/>
  <c r="ET359" i="2"/>
  <c r="ET360" i="2"/>
  <c r="ET361" i="2"/>
  <c r="ET362" i="2"/>
  <c r="ET316" i="2"/>
  <c r="ET363" i="2"/>
  <c r="ET364" i="2"/>
  <c r="ET365" i="2"/>
  <c r="ER36" i="3"/>
  <c r="ER37" i="3"/>
  <c r="ER39" i="3"/>
  <c r="ER35" i="3"/>
  <c r="ET318" i="2"/>
  <c r="ES354" i="2"/>
  <c r="ES355" i="2"/>
  <c r="ES356" i="2"/>
  <c r="ES357" i="2"/>
  <c r="ES358" i="2"/>
  <c r="ES359" i="2"/>
  <c r="ES360" i="2"/>
  <c r="ES361" i="2"/>
  <c r="ES362" i="2"/>
  <c r="ES316" i="2"/>
  <c r="ES363" i="2"/>
  <c r="ES364" i="2"/>
  <c r="ES365" i="2"/>
  <c r="EQ36" i="3"/>
  <c r="EQ37" i="3"/>
  <c r="EQ39" i="3"/>
  <c r="EQ35" i="3"/>
  <c r="ES318" i="2"/>
  <c r="ER354" i="2"/>
  <c r="ER355" i="2"/>
  <c r="ER356" i="2"/>
  <c r="ER357" i="2"/>
  <c r="ER358" i="2"/>
  <c r="ER359" i="2"/>
  <c r="ER360" i="2"/>
  <c r="ER361" i="2"/>
  <c r="ER362" i="2"/>
  <c r="ER316" i="2"/>
  <c r="ER363" i="2"/>
  <c r="ER364" i="2"/>
  <c r="ER365" i="2"/>
  <c r="EP36" i="3"/>
  <c r="EP37" i="3"/>
  <c r="EP39" i="3"/>
  <c r="EP35" i="3"/>
  <c r="ER318" i="2"/>
  <c r="EQ354" i="2"/>
  <c r="EQ355" i="2"/>
  <c r="EQ356" i="2"/>
  <c r="EQ357" i="2"/>
  <c r="EQ358" i="2"/>
  <c r="EQ359" i="2"/>
  <c r="EQ360" i="2"/>
  <c r="EQ361" i="2"/>
  <c r="EQ362" i="2"/>
  <c r="EQ316" i="2"/>
  <c r="EQ363" i="2"/>
  <c r="EQ364" i="2"/>
  <c r="EQ365" i="2"/>
  <c r="EO36" i="3"/>
  <c r="EO37" i="3"/>
  <c r="EO39" i="3"/>
  <c r="EO35" i="3"/>
  <c r="EQ318" i="2"/>
  <c r="EP354" i="2"/>
  <c r="EP355" i="2"/>
  <c r="EP356" i="2"/>
  <c r="EP357" i="2"/>
  <c r="EP358" i="2"/>
  <c r="EP359" i="2"/>
  <c r="EP360" i="2"/>
  <c r="EP361" i="2"/>
  <c r="EP362" i="2"/>
  <c r="EP316" i="2"/>
  <c r="EP363" i="2"/>
  <c r="EP364" i="2"/>
  <c r="EP365" i="2"/>
  <c r="EN36" i="3"/>
  <c r="EN37" i="3"/>
  <c r="EN39" i="3"/>
  <c r="EN35" i="3"/>
  <c r="EP318" i="2"/>
  <c r="EO354" i="2"/>
  <c r="EO355" i="2"/>
  <c r="EO356" i="2"/>
  <c r="EO357" i="2"/>
  <c r="EO358" i="2"/>
  <c r="EO359" i="2"/>
  <c r="EO360" i="2"/>
  <c r="EO361" i="2"/>
  <c r="EO362" i="2"/>
  <c r="EO316" i="2"/>
  <c r="EO363" i="2"/>
  <c r="EO364" i="2"/>
  <c r="EO365" i="2"/>
  <c r="EM36" i="3"/>
  <c r="EM37" i="3"/>
  <c r="EM39" i="3"/>
  <c r="EM35" i="3"/>
  <c r="EO318" i="2"/>
  <c r="EN354" i="2"/>
  <c r="EN355" i="2"/>
  <c r="EN356" i="2"/>
  <c r="EN357" i="2"/>
  <c r="EN358" i="2"/>
  <c r="EN359" i="2"/>
  <c r="EN360" i="2"/>
  <c r="EN361" i="2"/>
  <c r="EN362" i="2"/>
  <c r="EN316" i="2"/>
  <c r="EN363" i="2"/>
  <c r="EN364" i="2"/>
  <c r="EN365" i="2"/>
  <c r="EL36" i="3"/>
  <c r="EL37" i="3"/>
  <c r="EL39" i="3"/>
  <c r="EL35" i="3"/>
  <c r="EN318" i="2"/>
  <c r="EM354" i="2"/>
  <c r="EM355" i="2"/>
  <c r="EM356" i="2"/>
  <c r="EM357" i="2"/>
  <c r="EM358" i="2"/>
  <c r="EM359" i="2"/>
  <c r="EM360" i="2"/>
  <c r="EM361" i="2"/>
  <c r="EM362" i="2"/>
  <c r="EM316" i="2"/>
  <c r="EM363" i="2"/>
  <c r="EM364" i="2"/>
  <c r="EM365" i="2"/>
  <c r="EK36" i="3"/>
  <c r="EK37" i="3"/>
  <c r="EK39" i="3"/>
  <c r="EK35" i="3"/>
  <c r="EM318" i="2"/>
  <c r="EL354" i="2"/>
  <c r="EL355" i="2"/>
  <c r="EL356" i="2"/>
  <c r="EL357" i="2"/>
  <c r="EL358" i="2"/>
  <c r="EL359" i="2"/>
  <c r="EL360" i="2"/>
  <c r="EL361" i="2"/>
  <c r="EL362" i="2"/>
  <c r="EL316" i="2"/>
  <c r="EL363" i="2"/>
  <c r="EL364" i="2"/>
  <c r="EL365" i="2"/>
  <c r="EJ36" i="3"/>
  <c r="EJ37" i="3"/>
  <c r="EJ39" i="3"/>
  <c r="EJ35" i="3"/>
  <c r="EL318" i="2"/>
  <c r="EK354" i="2"/>
  <c r="EK355" i="2"/>
  <c r="EK356" i="2"/>
  <c r="EK357" i="2"/>
  <c r="EK358" i="2"/>
  <c r="EK359" i="2"/>
  <c r="EK360" i="2"/>
  <c r="EK361" i="2"/>
  <c r="EK362" i="2"/>
  <c r="EK316" i="2"/>
  <c r="EK363" i="2"/>
  <c r="EK364" i="2"/>
  <c r="EK365" i="2"/>
  <c r="EI36" i="3"/>
  <c r="EI37" i="3"/>
  <c r="EI39" i="3"/>
  <c r="EI35" i="3"/>
  <c r="EK318" i="2"/>
  <c r="EJ354" i="2"/>
  <c r="EJ355" i="2"/>
  <c r="EJ356" i="2"/>
  <c r="EJ357" i="2"/>
  <c r="EJ358" i="2"/>
  <c r="EJ359" i="2"/>
  <c r="EJ360" i="2"/>
  <c r="EJ361" i="2"/>
  <c r="EJ362" i="2"/>
  <c r="EJ316" i="2"/>
  <c r="EJ363" i="2"/>
  <c r="EJ364" i="2"/>
  <c r="EJ365" i="2"/>
  <c r="EH36" i="3"/>
  <c r="EH37" i="3"/>
  <c r="EH39" i="3"/>
  <c r="EH35" i="3"/>
  <c r="EJ318" i="2"/>
  <c r="EI354" i="2"/>
  <c r="EI355" i="2"/>
  <c r="EI356" i="2"/>
  <c r="EI357" i="2"/>
  <c r="EI358" i="2"/>
  <c r="EI359" i="2"/>
  <c r="EI360" i="2"/>
  <c r="EI361" i="2"/>
  <c r="EI362" i="2"/>
  <c r="EI316" i="2"/>
  <c r="EI363" i="2"/>
  <c r="EI364" i="2"/>
  <c r="EI365" i="2"/>
  <c r="EG36" i="3"/>
  <c r="EG37" i="3"/>
  <c r="EG39" i="3"/>
  <c r="EG35" i="3"/>
  <c r="EI318" i="2"/>
  <c r="EH354" i="2"/>
  <c r="EH355" i="2"/>
  <c r="EH356" i="2"/>
  <c r="EH357" i="2"/>
  <c r="EH358" i="2"/>
  <c r="EH359" i="2"/>
  <c r="EH360" i="2"/>
  <c r="EH361" i="2"/>
  <c r="EH362" i="2"/>
  <c r="EH316" i="2"/>
  <c r="EH363" i="2"/>
  <c r="EH364" i="2"/>
  <c r="EH365" i="2"/>
  <c r="EF36" i="3"/>
  <c r="EF37" i="3"/>
  <c r="EF39" i="3"/>
  <c r="EF35" i="3"/>
  <c r="EH318" i="2"/>
  <c r="EG354" i="2"/>
  <c r="EG355" i="2"/>
  <c r="EG356" i="2"/>
  <c r="EG357" i="2"/>
  <c r="EG358" i="2"/>
  <c r="EG359" i="2"/>
  <c r="EG360" i="2"/>
  <c r="EG361" i="2"/>
  <c r="EG362" i="2"/>
  <c r="EG316" i="2"/>
  <c r="EG363" i="2"/>
  <c r="EG364" i="2"/>
  <c r="EG365" i="2"/>
  <c r="EE36" i="3"/>
  <c r="EE37" i="3"/>
  <c r="EE39" i="3"/>
  <c r="EE35" i="3"/>
  <c r="EG318" i="2"/>
  <c r="EF354" i="2"/>
  <c r="EF355" i="2"/>
  <c r="EF356" i="2"/>
  <c r="EF357" i="2"/>
  <c r="EF358" i="2"/>
  <c r="EF359" i="2"/>
  <c r="EF360" i="2"/>
  <c r="EF361" i="2"/>
  <c r="EF362" i="2"/>
  <c r="EF316" i="2"/>
  <c r="EF363" i="2"/>
  <c r="EF364" i="2"/>
  <c r="EF365" i="2"/>
  <c r="ED36" i="3"/>
  <c r="ED37" i="3"/>
  <c r="ED39" i="3"/>
  <c r="ED35" i="3"/>
  <c r="EF318" i="2"/>
  <c r="EE354" i="2"/>
  <c r="EE355" i="2"/>
  <c r="EE356" i="2"/>
  <c r="EE357" i="2"/>
  <c r="EE358" i="2"/>
  <c r="EE359" i="2"/>
  <c r="EE360" i="2"/>
  <c r="EE361" i="2"/>
  <c r="EE362" i="2"/>
  <c r="EE316" i="2"/>
  <c r="EE363" i="2"/>
  <c r="EE364" i="2"/>
  <c r="EE365" i="2"/>
  <c r="EC36" i="3"/>
  <c r="EC37" i="3"/>
  <c r="EE7" i="4"/>
  <c r="EE315" i="2"/>
  <c r="EE317" i="2"/>
  <c r="EE8" i="4"/>
  <c r="EE9" i="4"/>
  <c r="EE10" i="4"/>
  <c r="EE169" i="2"/>
  <c r="ED354" i="2"/>
  <c r="ED355" i="2"/>
  <c r="ED356" i="2"/>
  <c r="ED357" i="2"/>
  <c r="ED358" i="2"/>
  <c r="ED359" i="2"/>
  <c r="ED360" i="2"/>
  <c r="ED361" i="2"/>
  <c r="ED362" i="2"/>
  <c r="ED316" i="2"/>
  <c r="ED363" i="2"/>
  <c r="ED364" i="2"/>
  <c r="ED365" i="2"/>
  <c r="EB36" i="3"/>
  <c r="EB37" i="3"/>
  <c r="ED7" i="4"/>
  <c r="ED315" i="2"/>
  <c r="ED317" i="2"/>
  <c r="ED8" i="4"/>
  <c r="ED9" i="4"/>
  <c r="ED10" i="4"/>
  <c r="ED169" i="2"/>
  <c r="EC354" i="2"/>
  <c r="EC355" i="2"/>
  <c r="EC356" i="2"/>
  <c r="EC357" i="2"/>
  <c r="EC358" i="2"/>
  <c r="EC359" i="2"/>
  <c r="EC360" i="2"/>
  <c r="EC361" i="2"/>
  <c r="EC362" i="2"/>
  <c r="EC316" i="2"/>
  <c r="EC363" i="2"/>
  <c r="EC364" i="2"/>
  <c r="EC365" i="2"/>
  <c r="EA36" i="3"/>
  <c r="EA37" i="3"/>
  <c r="EC7" i="4"/>
  <c r="EC315" i="2"/>
  <c r="EC317" i="2"/>
  <c r="EC8" i="4"/>
  <c r="EC9" i="4"/>
  <c r="EC10" i="4"/>
  <c r="EC169" i="2"/>
  <c r="EB354" i="2"/>
  <c r="EB355" i="2"/>
  <c r="EB356" i="2"/>
  <c r="EB357" i="2"/>
  <c r="EB358" i="2"/>
  <c r="EB359" i="2"/>
  <c r="EB360" i="2"/>
  <c r="EB361" i="2"/>
  <c r="EB362" i="2"/>
  <c r="EB316" i="2"/>
  <c r="EB363" i="2"/>
  <c r="EB364" i="2"/>
  <c r="EB365" i="2"/>
  <c r="DZ36" i="3"/>
  <c r="DZ37" i="3"/>
  <c r="EB7" i="4"/>
  <c r="EB315" i="2"/>
  <c r="EB317" i="2"/>
  <c r="EB8" i="4"/>
  <c r="EB9" i="4"/>
  <c r="EB10" i="4"/>
  <c r="EB169" i="2"/>
  <c r="EA354" i="2"/>
  <c r="EA355" i="2"/>
  <c r="EA356" i="2"/>
  <c r="EA357" i="2"/>
  <c r="EA358" i="2"/>
  <c r="EA359" i="2"/>
  <c r="EA360" i="2"/>
  <c r="EA361" i="2"/>
  <c r="EA362" i="2"/>
  <c r="EA316" i="2"/>
  <c r="EA363" i="2"/>
  <c r="EA364" i="2"/>
  <c r="EA365" i="2"/>
  <c r="DY36" i="3"/>
  <c r="DY37" i="3"/>
  <c r="EA7" i="4"/>
  <c r="EA315" i="2"/>
  <c r="EA317" i="2"/>
  <c r="EA8" i="4"/>
  <c r="EA9" i="4"/>
  <c r="EA10" i="4"/>
  <c r="EA169" i="2"/>
  <c r="DZ354" i="2"/>
  <c r="DZ355" i="2"/>
  <c r="DZ356" i="2"/>
  <c r="DZ357" i="2"/>
  <c r="DZ358" i="2"/>
  <c r="DZ359" i="2"/>
  <c r="DZ360" i="2"/>
  <c r="DZ361" i="2"/>
  <c r="DZ362" i="2"/>
  <c r="DZ316" i="2"/>
  <c r="DZ363" i="2"/>
  <c r="DZ364" i="2"/>
  <c r="DZ365" i="2"/>
  <c r="DX36" i="3"/>
  <c r="DX37" i="3"/>
  <c r="DZ7" i="4"/>
  <c r="DZ315" i="2"/>
  <c r="DZ317" i="2"/>
  <c r="DZ8" i="4"/>
  <c r="DZ9" i="4"/>
  <c r="DZ10" i="4"/>
  <c r="DZ169" i="2"/>
  <c r="DY354" i="2"/>
  <c r="DY355" i="2"/>
  <c r="DY356" i="2"/>
  <c r="DY357" i="2"/>
  <c r="DY358" i="2"/>
  <c r="DY359" i="2"/>
  <c r="DY360" i="2"/>
  <c r="DY361" i="2"/>
  <c r="DY362" i="2"/>
  <c r="DY316" i="2"/>
  <c r="DY363" i="2"/>
  <c r="DY364" i="2"/>
  <c r="DY365" i="2"/>
  <c r="DW36" i="3"/>
  <c r="DW37" i="3"/>
  <c r="DY7" i="4"/>
  <c r="DY315" i="2"/>
  <c r="DY317" i="2"/>
  <c r="DY8" i="4"/>
  <c r="DY9" i="4"/>
  <c r="DY10" i="4"/>
  <c r="DY169" i="2"/>
  <c r="DX354" i="2"/>
  <c r="DX355" i="2"/>
  <c r="DX356" i="2"/>
  <c r="DX357" i="2"/>
  <c r="DX358" i="2"/>
  <c r="DX359" i="2"/>
  <c r="DX360" i="2"/>
  <c r="DX361" i="2"/>
  <c r="DX362" i="2"/>
  <c r="DX316" i="2"/>
  <c r="DX363" i="2"/>
  <c r="DX364" i="2"/>
  <c r="DX365" i="2"/>
  <c r="DV36" i="3"/>
  <c r="DV37" i="3"/>
  <c r="DX7" i="4"/>
  <c r="DX315" i="2"/>
  <c r="DX317" i="2"/>
  <c r="DX8" i="4"/>
  <c r="DX9" i="4"/>
  <c r="DX10" i="4"/>
  <c r="DX169" i="2"/>
  <c r="DW354" i="2"/>
  <c r="DW355" i="2"/>
  <c r="DW356" i="2"/>
  <c r="DW357" i="2"/>
  <c r="DW358" i="2"/>
  <c r="DW359" i="2"/>
  <c r="DW360" i="2"/>
  <c r="DW361" i="2"/>
  <c r="DW362" i="2"/>
  <c r="DW316" i="2"/>
  <c r="DW363" i="2"/>
  <c r="DW364" i="2"/>
  <c r="DW365" i="2"/>
  <c r="DU36" i="3"/>
  <c r="DU37" i="3"/>
  <c r="DW7" i="4"/>
  <c r="DW315" i="2"/>
  <c r="DW317" i="2"/>
  <c r="DW8" i="4"/>
  <c r="DW9" i="4"/>
  <c r="DW10" i="4"/>
  <c r="DW169" i="2"/>
  <c r="DV354" i="2"/>
  <c r="DV355" i="2"/>
  <c r="DV356" i="2"/>
  <c r="DV357" i="2"/>
  <c r="DV358" i="2"/>
  <c r="DV359" i="2"/>
  <c r="DV360" i="2"/>
  <c r="DV361" i="2"/>
  <c r="DV362" i="2"/>
  <c r="DV316" i="2"/>
  <c r="DV363" i="2"/>
  <c r="DV364" i="2"/>
  <c r="DV365" i="2"/>
  <c r="DT36" i="3"/>
  <c r="DT37" i="3"/>
  <c r="DV7" i="4"/>
  <c r="DV315" i="2"/>
  <c r="DV317" i="2"/>
  <c r="DV8" i="4"/>
  <c r="DV9" i="4"/>
  <c r="DV10" i="4"/>
  <c r="DV169" i="2"/>
  <c r="DU354" i="2"/>
  <c r="DU355" i="2"/>
  <c r="DU356" i="2"/>
  <c r="DU357" i="2"/>
  <c r="DU358" i="2"/>
  <c r="DU359" i="2"/>
  <c r="DU360" i="2"/>
  <c r="DU361" i="2"/>
  <c r="DU362" i="2"/>
  <c r="DU316" i="2"/>
  <c r="DU363" i="2"/>
  <c r="DU364" i="2"/>
  <c r="DU365" i="2"/>
  <c r="DS36" i="3"/>
  <c r="DS37" i="3"/>
  <c r="DU7" i="4"/>
  <c r="DU315" i="2"/>
  <c r="DU317" i="2"/>
  <c r="DU8" i="4"/>
  <c r="DU9" i="4"/>
  <c r="DU10" i="4"/>
  <c r="DU169" i="2"/>
  <c r="DT354" i="2"/>
  <c r="DT355" i="2"/>
  <c r="DT356" i="2"/>
  <c r="DT357" i="2"/>
  <c r="DT358" i="2"/>
  <c r="DT359" i="2"/>
  <c r="DT360" i="2"/>
  <c r="DT361" i="2"/>
  <c r="DT362" i="2"/>
  <c r="DT316" i="2"/>
  <c r="DT363" i="2"/>
  <c r="DT364" i="2"/>
  <c r="DT365" i="2"/>
  <c r="DR36" i="3"/>
  <c r="DR37" i="3"/>
  <c r="DT7" i="4"/>
  <c r="DT315" i="2"/>
  <c r="DT317" i="2"/>
  <c r="DT8" i="4"/>
  <c r="DT9" i="4"/>
  <c r="DT10" i="4"/>
  <c r="DT169" i="2"/>
  <c r="DS354" i="2"/>
  <c r="DS355" i="2"/>
  <c r="DS356" i="2"/>
  <c r="DS357" i="2"/>
  <c r="DS358" i="2"/>
  <c r="DS359" i="2"/>
  <c r="DS360" i="2"/>
  <c r="DS361" i="2"/>
  <c r="DS362" i="2"/>
  <c r="DS316" i="2"/>
  <c r="DS363" i="2"/>
  <c r="DS364" i="2"/>
  <c r="DS365" i="2"/>
  <c r="DQ36" i="3"/>
  <c r="DQ37" i="3"/>
  <c r="DS7" i="4"/>
  <c r="DS315" i="2"/>
  <c r="DS317" i="2"/>
  <c r="DS8" i="4"/>
  <c r="DS9" i="4"/>
  <c r="DS10" i="4"/>
  <c r="DS169" i="2"/>
  <c r="DR354" i="2"/>
  <c r="DR355" i="2"/>
  <c r="DR356" i="2"/>
  <c r="DR357" i="2"/>
  <c r="DR358" i="2"/>
  <c r="DR359" i="2"/>
  <c r="DR360" i="2"/>
  <c r="DR361" i="2"/>
  <c r="DR362" i="2"/>
  <c r="DR316" i="2"/>
  <c r="DR363" i="2"/>
  <c r="DR364" i="2"/>
  <c r="DR365" i="2"/>
  <c r="DP36" i="3"/>
  <c r="DP37" i="3"/>
  <c r="DR7" i="4"/>
  <c r="DR315" i="2"/>
  <c r="DR317" i="2"/>
  <c r="DR8" i="4"/>
  <c r="DR9" i="4"/>
  <c r="DR10" i="4"/>
  <c r="DR169" i="2"/>
  <c r="DQ354" i="2"/>
  <c r="DQ355" i="2"/>
  <c r="DQ356" i="2"/>
  <c r="DQ357" i="2"/>
  <c r="DQ358" i="2"/>
  <c r="DQ359" i="2"/>
  <c r="DQ360" i="2"/>
  <c r="DQ361" i="2"/>
  <c r="DQ362" i="2"/>
  <c r="DQ316" i="2"/>
  <c r="DQ363" i="2"/>
  <c r="DQ364" i="2"/>
  <c r="DQ365" i="2"/>
  <c r="DO36" i="3"/>
  <c r="DO37" i="3"/>
  <c r="DQ7" i="4"/>
  <c r="DQ315" i="2"/>
  <c r="DQ317" i="2"/>
  <c r="DQ8" i="4"/>
  <c r="DQ9" i="4"/>
  <c r="DQ10" i="4"/>
  <c r="DQ169" i="2"/>
  <c r="DP354" i="2"/>
  <c r="DP355" i="2"/>
  <c r="DP356" i="2"/>
  <c r="DP357" i="2"/>
  <c r="DP358" i="2"/>
  <c r="DP359" i="2"/>
  <c r="DP360" i="2"/>
  <c r="DP361" i="2"/>
  <c r="DP362" i="2"/>
  <c r="DP316" i="2"/>
  <c r="DP363" i="2"/>
  <c r="DP364" i="2"/>
  <c r="DP365" i="2"/>
  <c r="DN36" i="3"/>
  <c r="DN37" i="3"/>
  <c r="DP7" i="4"/>
  <c r="DP315" i="2"/>
  <c r="DP317" i="2"/>
  <c r="DP8" i="4"/>
  <c r="DP9" i="4"/>
  <c r="DP10" i="4"/>
  <c r="DP169" i="2"/>
  <c r="DO354" i="2"/>
  <c r="DO355" i="2"/>
  <c r="DO356" i="2"/>
  <c r="DO357" i="2"/>
  <c r="DO358" i="2"/>
  <c r="DO359" i="2"/>
  <c r="DO360" i="2"/>
  <c r="DO361" i="2"/>
  <c r="DO362" i="2"/>
  <c r="DO316" i="2"/>
  <c r="DO363" i="2"/>
  <c r="DO364" i="2"/>
  <c r="DO365" i="2"/>
  <c r="DM36" i="3"/>
  <c r="DM37" i="3"/>
  <c r="DO7" i="4"/>
  <c r="DO315" i="2"/>
  <c r="DO317" i="2"/>
  <c r="DO8" i="4"/>
  <c r="DO9" i="4"/>
  <c r="DO10" i="4"/>
  <c r="DO169" i="2"/>
  <c r="DN354" i="2"/>
  <c r="DN355" i="2"/>
  <c r="DN356" i="2"/>
  <c r="DN357" i="2"/>
  <c r="DN358" i="2"/>
  <c r="DN359" i="2"/>
  <c r="DN360" i="2"/>
  <c r="DN361" i="2"/>
  <c r="DN362" i="2"/>
  <c r="DN316" i="2"/>
  <c r="DN363" i="2"/>
  <c r="DN364" i="2"/>
  <c r="DN365" i="2"/>
  <c r="DL36" i="3"/>
  <c r="DL37" i="3"/>
  <c r="DN7" i="4"/>
  <c r="DN315" i="2"/>
  <c r="DN317" i="2"/>
  <c r="DN8" i="4"/>
  <c r="DN9" i="4"/>
  <c r="DN10" i="4"/>
  <c r="DN169" i="2"/>
  <c r="DM354" i="2"/>
  <c r="DM355" i="2"/>
  <c r="DM356" i="2"/>
  <c r="DM357" i="2"/>
  <c r="DM358" i="2"/>
  <c r="DM359" i="2"/>
  <c r="DM360" i="2"/>
  <c r="DM361" i="2"/>
  <c r="DM362" i="2"/>
  <c r="DM316" i="2"/>
  <c r="DM363" i="2"/>
  <c r="DM364" i="2"/>
  <c r="DM365" i="2"/>
  <c r="DK36" i="3"/>
  <c r="DK37" i="3"/>
  <c r="DM7" i="4"/>
  <c r="DM315" i="2"/>
  <c r="DM317" i="2"/>
  <c r="DM8" i="4"/>
  <c r="DM9" i="4"/>
  <c r="DM10" i="4"/>
  <c r="DM169" i="2"/>
  <c r="DL354" i="2"/>
  <c r="DL355" i="2"/>
  <c r="DL356" i="2"/>
  <c r="DL357" i="2"/>
  <c r="DL358" i="2"/>
  <c r="DL359" i="2"/>
  <c r="DL360" i="2"/>
  <c r="DL361" i="2"/>
  <c r="DL362" i="2"/>
  <c r="DL316" i="2"/>
  <c r="DL363" i="2"/>
  <c r="DL364" i="2"/>
  <c r="DL365" i="2"/>
  <c r="DJ36" i="3"/>
  <c r="DJ37" i="3"/>
  <c r="DL7" i="4"/>
  <c r="DL315" i="2"/>
  <c r="DL317" i="2"/>
  <c r="DL8" i="4"/>
  <c r="DL9" i="4"/>
  <c r="DL10" i="4"/>
  <c r="DL169" i="2"/>
  <c r="DK354" i="2"/>
  <c r="DK355" i="2"/>
  <c r="DK356" i="2"/>
  <c r="DK357" i="2"/>
  <c r="DK358" i="2"/>
  <c r="DK359" i="2"/>
  <c r="DK360" i="2"/>
  <c r="DK361" i="2"/>
  <c r="DK362" i="2"/>
  <c r="DK316" i="2"/>
  <c r="DK363" i="2"/>
  <c r="DK364" i="2"/>
  <c r="DK365" i="2"/>
  <c r="DI36" i="3"/>
  <c r="DI37" i="3"/>
  <c r="DK7" i="4"/>
  <c r="DK315" i="2"/>
  <c r="DK317" i="2"/>
  <c r="DK8" i="4"/>
  <c r="DK9" i="4"/>
  <c r="DK10" i="4"/>
  <c r="DK169" i="2"/>
  <c r="DJ354" i="2"/>
  <c r="DJ355" i="2"/>
  <c r="DJ356" i="2"/>
  <c r="DJ357" i="2"/>
  <c r="DJ358" i="2"/>
  <c r="DJ359" i="2"/>
  <c r="DJ360" i="2"/>
  <c r="DJ361" i="2"/>
  <c r="DJ362" i="2"/>
  <c r="DJ316" i="2"/>
  <c r="DJ363" i="2"/>
  <c r="DJ364" i="2"/>
  <c r="DJ365" i="2"/>
  <c r="DH36" i="3"/>
  <c r="DH37" i="3"/>
  <c r="DJ7" i="4"/>
  <c r="DJ315" i="2"/>
  <c r="DJ317" i="2"/>
  <c r="DJ8" i="4"/>
  <c r="DJ9" i="4"/>
  <c r="DJ10" i="4"/>
  <c r="DJ169" i="2"/>
  <c r="DI354" i="2"/>
  <c r="DI355" i="2"/>
  <c r="DI356" i="2"/>
  <c r="DI357" i="2"/>
  <c r="DI358" i="2"/>
  <c r="DI359" i="2"/>
  <c r="DI360" i="2"/>
  <c r="DI361" i="2"/>
  <c r="DI362" i="2"/>
  <c r="DI316" i="2"/>
  <c r="DI363" i="2"/>
  <c r="DI364" i="2"/>
  <c r="DI365" i="2"/>
  <c r="DG36" i="3"/>
  <c r="DG37" i="3"/>
  <c r="DI7" i="4"/>
  <c r="DI315" i="2"/>
  <c r="DI317" i="2"/>
  <c r="DI8" i="4"/>
  <c r="DI9" i="4"/>
  <c r="DI10" i="4"/>
  <c r="DI169" i="2"/>
  <c r="DH354" i="2"/>
  <c r="DH355" i="2"/>
  <c r="DH356" i="2"/>
  <c r="DH357" i="2"/>
  <c r="DH358" i="2"/>
  <c r="DH359" i="2"/>
  <c r="DH360" i="2"/>
  <c r="DH361" i="2"/>
  <c r="DH362" i="2"/>
  <c r="DH316" i="2"/>
  <c r="DH363" i="2"/>
  <c r="DH364" i="2"/>
  <c r="DH365" i="2"/>
  <c r="DF36" i="3"/>
  <c r="DF37" i="3"/>
  <c r="DH7" i="4"/>
  <c r="DH315" i="2"/>
  <c r="DH317" i="2"/>
  <c r="DH8" i="4"/>
  <c r="DH9" i="4"/>
  <c r="DH10" i="4"/>
  <c r="DH169" i="2"/>
  <c r="DG354" i="2"/>
  <c r="DG355" i="2"/>
  <c r="DG356" i="2"/>
  <c r="DG357" i="2"/>
  <c r="DG358" i="2"/>
  <c r="DG359" i="2"/>
  <c r="DG360" i="2"/>
  <c r="DG361" i="2"/>
  <c r="DG362" i="2"/>
  <c r="DG316" i="2"/>
  <c r="DG363" i="2"/>
  <c r="DG364" i="2"/>
  <c r="DG365" i="2"/>
  <c r="DE36" i="3"/>
  <c r="DE37" i="3"/>
  <c r="DG7" i="4"/>
  <c r="DG315" i="2"/>
  <c r="DG317" i="2"/>
  <c r="DG8" i="4"/>
  <c r="DG9" i="4"/>
  <c r="DG10" i="4"/>
  <c r="DG169" i="2"/>
  <c r="DF354" i="2"/>
  <c r="DF355" i="2"/>
  <c r="DF356" i="2"/>
  <c r="DF357" i="2"/>
  <c r="DF358" i="2"/>
  <c r="DF359" i="2"/>
  <c r="DF360" i="2"/>
  <c r="DF361" i="2"/>
  <c r="DF362" i="2"/>
  <c r="DF316" i="2"/>
  <c r="DF363" i="2"/>
  <c r="DF364" i="2"/>
  <c r="DF365" i="2"/>
  <c r="DD36" i="3"/>
  <c r="DD37" i="3"/>
  <c r="DF7" i="4"/>
  <c r="DF315" i="2"/>
  <c r="DF317" i="2"/>
  <c r="DF8" i="4"/>
  <c r="DF9" i="4"/>
  <c r="DF10" i="4"/>
  <c r="DF169" i="2"/>
  <c r="DE354" i="2"/>
  <c r="DE355" i="2"/>
  <c r="DE356" i="2"/>
  <c r="DE357" i="2"/>
  <c r="DE358" i="2"/>
  <c r="DE359" i="2"/>
  <c r="DE360" i="2"/>
  <c r="DE361" i="2"/>
  <c r="DE362" i="2"/>
  <c r="DE316" i="2"/>
  <c r="DE363" i="2"/>
  <c r="DE364" i="2"/>
  <c r="DE365" i="2"/>
  <c r="DC36" i="3"/>
  <c r="DC37" i="3"/>
  <c r="DE7" i="4"/>
  <c r="DE315" i="2"/>
  <c r="DE317" i="2"/>
  <c r="DE8" i="4"/>
  <c r="DE9" i="4"/>
  <c r="DE10" i="4"/>
  <c r="DE169" i="2"/>
  <c r="DD354" i="2"/>
  <c r="DD355" i="2"/>
  <c r="DD356" i="2"/>
  <c r="DD357" i="2"/>
  <c r="DD358" i="2"/>
  <c r="DD359" i="2"/>
  <c r="DD360" i="2"/>
  <c r="DD361" i="2"/>
  <c r="DD362" i="2"/>
  <c r="DD316" i="2"/>
  <c r="DD363" i="2"/>
  <c r="DD364" i="2"/>
  <c r="DD365" i="2"/>
  <c r="DB36" i="3"/>
  <c r="DB37" i="3"/>
  <c r="DD7" i="4"/>
  <c r="DD315" i="2"/>
  <c r="DD317" i="2"/>
  <c r="DD8" i="4"/>
  <c r="DD9" i="4"/>
  <c r="DD10" i="4"/>
  <c r="DD169" i="2"/>
  <c r="DC354" i="2"/>
  <c r="DC355" i="2"/>
  <c r="DC356" i="2"/>
  <c r="DC357" i="2"/>
  <c r="DC358" i="2"/>
  <c r="DC359" i="2"/>
  <c r="DC360" i="2"/>
  <c r="DC361" i="2"/>
  <c r="DC362" i="2"/>
  <c r="DC316" i="2"/>
  <c r="DC363" i="2"/>
  <c r="DC364" i="2"/>
  <c r="DC365" i="2"/>
  <c r="DA36" i="3"/>
  <c r="DA37" i="3"/>
  <c r="DC7" i="4"/>
  <c r="DC315" i="2"/>
  <c r="DC317" i="2"/>
  <c r="DC8" i="4"/>
  <c r="DC9" i="4"/>
  <c r="DC10" i="4"/>
  <c r="DC169" i="2"/>
  <c r="DB354" i="2"/>
  <c r="DB355" i="2"/>
  <c r="DB356" i="2"/>
  <c r="DB357" i="2"/>
  <c r="DB358" i="2"/>
  <c r="DB359" i="2"/>
  <c r="DB360" i="2"/>
  <c r="DB361" i="2"/>
  <c r="DB362" i="2"/>
  <c r="DB316" i="2"/>
  <c r="DB363" i="2"/>
  <c r="DB364" i="2"/>
  <c r="DB365" i="2"/>
  <c r="CZ36" i="3"/>
  <c r="CZ37" i="3"/>
  <c r="DB7" i="4"/>
  <c r="DB315" i="2"/>
  <c r="DB317" i="2"/>
  <c r="DB8" i="4"/>
  <c r="DB9" i="4"/>
  <c r="DB10" i="4"/>
  <c r="DB169" i="2"/>
  <c r="DA354" i="2"/>
  <c r="DA355" i="2"/>
  <c r="DA356" i="2"/>
  <c r="DA357" i="2"/>
  <c r="DA358" i="2"/>
  <c r="DA359" i="2"/>
  <c r="DA360" i="2"/>
  <c r="DA361" i="2"/>
  <c r="DA362" i="2"/>
  <c r="DA316" i="2"/>
  <c r="DA363" i="2"/>
  <c r="DA364" i="2"/>
  <c r="DA365" i="2"/>
  <c r="CY36" i="3"/>
  <c r="CY37" i="3"/>
  <c r="DA7" i="4"/>
  <c r="DA315" i="2"/>
  <c r="DA317" i="2"/>
  <c r="DA8" i="4"/>
  <c r="DA9" i="4"/>
  <c r="DA10" i="4"/>
  <c r="DA169" i="2"/>
  <c r="CZ354" i="2"/>
  <c r="CZ355" i="2"/>
  <c r="CZ356" i="2"/>
  <c r="CZ357" i="2"/>
  <c r="CZ358" i="2"/>
  <c r="CZ359" i="2"/>
  <c r="CZ360" i="2"/>
  <c r="CZ361" i="2"/>
  <c r="CZ362" i="2"/>
  <c r="CZ316" i="2"/>
  <c r="CZ363" i="2"/>
  <c r="CZ364" i="2"/>
  <c r="CZ365" i="2"/>
  <c r="CX36" i="3"/>
  <c r="CX37" i="3"/>
  <c r="CZ7" i="4"/>
  <c r="CZ315" i="2"/>
  <c r="CZ317" i="2"/>
  <c r="CZ8" i="4"/>
  <c r="CZ9" i="4"/>
  <c r="CZ10" i="4"/>
  <c r="CZ169" i="2"/>
  <c r="CY354" i="2"/>
  <c r="CY355" i="2"/>
  <c r="CY356" i="2"/>
  <c r="CY357" i="2"/>
  <c r="CY358" i="2"/>
  <c r="CY359" i="2"/>
  <c r="CY360" i="2"/>
  <c r="CY361" i="2"/>
  <c r="CY362" i="2"/>
  <c r="CY316" i="2"/>
  <c r="CY363" i="2"/>
  <c r="CY364" i="2"/>
  <c r="CY365" i="2"/>
  <c r="CW36" i="3"/>
  <c r="CW37" i="3"/>
  <c r="CY7" i="4"/>
  <c r="CY315" i="2"/>
  <c r="CY317" i="2"/>
  <c r="CY8" i="4"/>
  <c r="CY9" i="4"/>
  <c r="CY10" i="4"/>
  <c r="CY169" i="2"/>
  <c r="CX354" i="2"/>
  <c r="CX355" i="2"/>
  <c r="CX356" i="2"/>
  <c r="CX357" i="2"/>
  <c r="CX358" i="2"/>
  <c r="CX359" i="2"/>
  <c r="CX360" i="2"/>
  <c r="CX361" i="2"/>
  <c r="CX362" i="2"/>
  <c r="CX316" i="2"/>
  <c r="CX363" i="2"/>
  <c r="CX364" i="2"/>
  <c r="CX365" i="2"/>
  <c r="CV36" i="3"/>
  <c r="CV37" i="3"/>
  <c r="CX7" i="4"/>
  <c r="CX315" i="2"/>
  <c r="CX317" i="2"/>
  <c r="CX8" i="4"/>
  <c r="CX9" i="4"/>
  <c r="CX10" i="4"/>
  <c r="CX169" i="2"/>
  <c r="CW354" i="2"/>
  <c r="CW355" i="2"/>
  <c r="CW356" i="2"/>
  <c r="CW357" i="2"/>
  <c r="CW358" i="2"/>
  <c r="CW359" i="2"/>
  <c r="CW360" i="2"/>
  <c r="CW361" i="2"/>
  <c r="CW362" i="2"/>
  <c r="CW316" i="2"/>
  <c r="CW363" i="2"/>
  <c r="CW364" i="2"/>
  <c r="CW365" i="2"/>
  <c r="CU36" i="3"/>
  <c r="CU37" i="3"/>
  <c r="CW7" i="4"/>
  <c r="CW315" i="2"/>
  <c r="CW317" i="2"/>
  <c r="CW8" i="4"/>
  <c r="CW9" i="4"/>
  <c r="CW10" i="4"/>
  <c r="CW169" i="2"/>
  <c r="CV354" i="2"/>
  <c r="CV355" i="2"/>
  <c r="CV356" i="2"/>
  <c r="CV357" i="2"/>
  <c r="CV358" i="2"/>
  <c r="CV359" i="2"/>
  <c r="CV360" i="2"/>
  <c r="CV361" i="2"/>
  <c r="CV362" i="2"/>
  <c r="CV316" i="2"/>
  <c r="CV363" i="2"/>
  <c r="CV364" i="2"/>
  <c r="CV365" i="2"/>
  <c r="CT36" i="3"/>
  <c r="CT37" i="3"/>
  <c r="CV7" i="4"/>
  <c r="CV315" i="2"/>
  <c r="CV317" i="2"/>
  <c r="CV8" i="4"/>
  <c r="CV9" i="4"/>
  <c r="CV10" i="4"/>
  <c r="CV169" i="2"/>
  <c r="CU354" i="2"/>
  <c r="CU355" i="2"/>
  <c r="CU356" i="2"/>
  <c r="CU357" i="2"/>
  <c r="CU358" i="2"/>
  <c r="CU359" i="2"/>
  <c r="CU360" i="2"/>
  <c r="CU361" i="2"/>
  <c r="CU362" i="2"/>
  <c r="CU316" i="2"/>
  <c r="CU363" i="2"/>
  <c r="CU364" i="2"/>
  <c r="CU365" i="2"/>
  <c r="CS36" i="3"/>
  <c r="CS37" i="3"/>
  <c r="CU7" i="4"/>
  <c r="CU315" i="2"/>
  <c r="CU317" i="2"/>
  <c r="CU8" i="4"/>
  <c r="CU9" i="4"/>
  <c r="CU10" i="4"/>
  <c r="CU169" i="2"/>
  <c r="CT354" i="2"/>
  <c r="CT355" i="2"/>
  <c r="CT356" i="2"/>
  <c r="CT357" i="2"/>
  <c r="CT358" i="2"/>
  <c r="CT359" i="2"/>
  <c r="CT360" i="2"/>
  <c r="CT361" i="2"/>
  <c r="CT362" i="2"/>
  <c r="CT316" i="2"/>
  <c r="CT363" i="2"/>
  <c r="CT364" i="2"/>
  <c r="CT365" i="2"/>
  <c r="CR36" i="3"/>
  <c r="CR37" i="3"/>
  <c r="CT7" i="4"/>
  <c r="CT315" i="2"/>
  <c r="CT317" i="2"/>
  <c r="CT8" i="4"/>
  <c r="CT9" i="4"/>
  <c r="CT10" i="4"/>
  <c r="CT169" i="2"/>
  <c r="CS354" i="2"/>
  <c r="CS355" i="2"/>
  <c r="CS356" i="2"/>
  <c r="CS357" i="2"/>
  <c r="CS358" i="2"/>
  <c r="CS359" i="2"/>
  <c r="CS360" i="2"/>
  <c r="CS361" i="2"/>
  <c r="CS362" i="2"/>
  <c r="CS316" i="2"/>
  <c r="CS363" i="2"/>
  <c r="CS364" i="2"/>
  <c r="CS365" i="2"/>
  <c r="CQ36" i="3"/>
  <c r="CQ37" i="3"/>
  <c r="CS7" i="4"/>
  <c r="CS315" i="2"/>
  <c r="CS317" i="2"/>
  <c r="CS8" i="4"/>
  <c r="CS9" i="4"/>
  <c r="CS10" i="4"/>
  <c r="CS169" i="2"/>
  <c r="CR354" i="2"/>
  <c r="CR355" i="2"/>
  <c r="CR356" i="2"/>
  <c r="CR357" i="2"/>
  <c r="CR358" i="2"/>
  <c r="CR359" i="2"/>
  <c r="CR360" i="2"/>
  <c r="CR361" i="2"/>
  <c r="CR362" i="2"/>
  <c r="CR316" i="2"/>
  <c r="CR363" i="2"/>
  <c r="CR364" i="2"/>
  <c r="CR365" i="2"/>
  <c r="CP36" i="3"/>
  <c r="CP37" i="3"/>
  <c r="CR7" i="4"/>
  <c r="CR315" i="2"/>
  <c r="CR317" i="2"/>
  <c r="CR8" i="4"/>
  <c r="CR9" i="4"/>
  <c r="CR10" i="4"/>
  <c r="CR169" i="2"/>
  <c r="CQ354" i="2"/>
  <c r="CQ355" i="2"/>
  <c r="CQ356" i="2"/>
  <c r="CQ357" i="2"/>
  <c r="CQ358" i="2"/>
  <c r="CQ359" i="2"/>
  <c r="CQ360" i="2"/>
  <c r="CQ361" i="2"/>
  <c r="CQ362" i="2"/>
  <c r="CQ316" i="2"/>
  <c r="CQ363" i="2"/>
  <c r="CQ364" i="2"/>
  <c r="CQ365" i="2"/>
  <c r="CO36" i="3"/>
  <c r="CO37" i="3"/>
  <c r="CQ7" i="4"/>
  <c r="CQ315" i="2"/>
  <c r="CQ317" i="2"/>
  <c r="CQ8" i="4"/>
  <c r="CQ9" i="4"/>
  <c r="CQ10" i="4"/>
  <c r="CQ169" i="2"/>
  <c r="CP354" i="2"/>
  <c r="CP355" i="2"/>
  <c r="CP356" i="2"/>
  <c r="CP357" i="2"/>
  <c r="CP358" i="2"/>
  <c r="CP359" i="2"/>
  <c r="CP360" i="2"/>
  <c r="CP361" i="2"/>
  <c r="CP362" i="2"/>
  <c r="CP316" i="2"/>
  <c r="CP363" i="2"/>
  <c r="CP364" i="2"/>
  <c r="CP365" i="2"/>
  <c r="CN36" i="3"/>
  <c r="CN37" i="3"/>
  <c r="CP7" i="4"/>
  <c r="CP315" i="2"/>
  <c r="CP317" i="2"/>
  <c r="CP8" i="4"/>
  <c r="CP9" i="4"/>
  <c r="CP10" i="4"/>
  <c r="CP169" i="2"/>
  <c r="CO354" i="2"/>
  <c r="CO355" i="2"/>
  <c r="CO356" i="2"/>
  <c r="CO357" i="2"/>
  <c r="CO358" i="2"/>
  <c r="CO359" i="2"/>
  <c r="CO360" i="2"/>
  <c r="CO361" i="2"/>
  <c r="CO362" i="2"/>
  <c r="CO316" i="2"/>
  <c r="CO363" i="2"/>
  <c r="CO364" i="2"/>
  <c r="CO365" i="2"/>
  <c r="CM36" i="3"/>
  <c r="CM37" i="3"/>
  <c r="CO7" i="4"/>
  <c r="CO315" i="2"/>
  <c r="CO317" i="2"/>
  <c r="CO8" i="4"/>
  <c r="CO9" i="4"/>
  <c r="CO10" i="4"/>
  <c r="CO169" i="2"/>
  <c r="CN354" i="2"/>
  <c r="CN355" i="2"/>
  <c r="CN356" i="2"/>
  <c r="CN357" i="2"/>
  <c r="CN358" i="2"/>
  <c r="CN359" i="2"/>
  <c r="CN360" i="2"/>
  <c r="CN361" i="2"/>
  <c r="CN362" i="2"/>
  <c r="CN316" i="2"/>
  <c r="CN363" i="2"/>
  <c r="CN364" i="2"/>
  <c r="CN365" i="2"/>
  <c r="CL36" i="3"/>
  <c r="CL37" i="3"/>
  <c r="CN7" i="4"/>
  <c r="CN315" i="2"/>
  <c r="CN317" i="2"/>
  <c r="CN8" i="4"/>
  <c r="CN9" i="4"/>
  <c r="CN10" i="4"/>
  <c r="CN169" i="2"/>
  <c r="CM354" i="2"/>
  <c r="CM355" i="2"/>
  <c r="CM356" i="2"/>
  <c r="CM357" i="2"/>
  <c r="CM358" i="2"/>
  <c r="CM359" i="2"/>
  <c r="CM360" i="2"/>
  <c r="CM361" i="2"/>
  <c r="CM362" i="2"/>
  <c r="CM316" i="2"/>
  <c r="CM363" i="2"/>
  <c r="CM364" i="2"/>
  <c r="CM365" i="2"/>
  <c r="CK36" i="3"/>
  <c r="CK37" i="3"/>
  <c r="CM7" i="4"/>
  <c r="CM315" i="2"/>
  <c r="CM317" i="2"/>
  <c r="CM8" i="4"/>
  <c r="CM9" i="4"/>
  <c r="CM10" i="4"/>
  <c r="CM169" i="2"/>
  <c r="CL354" i="2"/>
  <c r="CL355" i="2"/>
  <c r="CL356" i="2"/>
  <c r="CL357" i="2"/>
  <c r="CL358" i="2"/>
  <c r="CL359" i="2"/>
  <c r="CL360" i="2"/>
  <c r="CL361" i="2"/>
  <c r="CL362" i="2"/>
  <c r="CL316" i="2"/>
  <c r="CL363" i="2"/>
  <c r="CL364" i="2"/>
  <c r="CL365" i="2"/>
  <c r="CJ36" i="3"/>
  <c r="CJ37" i="3"/>
  <c r="CL7" i="4"/>
  <c r="CL315" i="2"/>
  <c r="CL317" i="2"/>
  <c r="CL8" i="4"/>
  <c r="CL9" i="4"/>
  <c r="CL10" i="4"/>
  <c r="CL169" i="2"/>
  <c r="CK354" i="2"/>
  <c r="CK355" i="2"/>
  <c r="CK356" i="2"/>
  <c r="CK357" i="2"/>
  <c r="CK358" i="2"/>
  <c r="CK359" i="2"/>
  <c r="CK360" i="2"/>
  <c r="CK361" i="2"/>
  <c r="CK362" i="2"/>
  <c r="CK316" i="2"/>
  <c r="CK363" i="2"/>
  <c r="CK364" i="2"/>
  <c r="CK365" i="2"/>
  <c r="CI36" i="3"/>
  <c r="CI37" i="3"/>
  <c r="CK7" i="4"/>
  <c r="CK315" i="2"/>
  <c r="CK317" i="2"/>
  <c r="CK8" i="4"/>
  <c r="CK9" i="4"/>
  <c r="CK10" i="4"/>
  <c r="CK169" i="2"/>
  <c r="CJ354" i="2"/>
  <c r="CJ355" i="2"/>
  <c r="CJ356" i="2"/>
  <c r="CJ357" i="2"/>
  <c r="CJ358" i="2"/>
  <c r="CJ359" i="2"/>
  <c r="CJ360" i="2"/>
  <c r="CJ361" i="2"/>
  <c r="CJ362" i="2"/>
  <c r="CJ316" i="2"/>
  <c r="CJ363" i="2"/>
  <c r="CJ364" i="2"/>
  <c r="CJ365" i="2"/>
  <c r="CH36" i="3"/>
  <c r="CH37" i="3"/>
  <c r="CJ7" i="4"/>
  <c r="CJ315" i="2"/>
  <c r="CJ317" i="2"/>
  <c r="CJ8" i="4"/>
  <c r="CJ9" i="4"/>
  <c r="CJ10" i="4"/>
  <c r="CJ169" i="2"/>
  <c r="CI354" i="2"/>
  <c r="CI355" i="2"/>
  <c r="CI356" i="2"/>
  <c r="CI357" i="2"/>
  <c r="CI358" i="2"/>
  <c r="CI359" i="2"/>
  <c r="CI360" i="2"/>
  <c r="CI361" i="2"/>
  <c r="CI362" i="2"/>
  <c r="CI316" i="2"/>
  <c r="CI363" i="2"/>
  <c r="CI364" i="2"/>
  <c r="CI365" i="2"/>
  <c r="CG36" i="3"/>
  <c r="CG37" i="3"/>
  <c r="CI7" i="4"/>
  <c r="CI315" i="2"/>
  <c r="CI317" i="2"/>
  <c r="CI8" i="4"/>
  <c r="CI9" i="4"/>
  <c r="CI10" i="4"/>
  <c r="CI169" i="2"/>
  <c r="CH354" i="2"/>
  <c r="CH355" i="2"/>
  <c r="CH356" i="2"/>
  <c r="CH357" i="2"/>
  <c r="CH358" i="2"/>
  <c r="CH359" i="2"/>
  <c r="CH360" i="2"/>
  <c r="CH361" i="2"/>
  <c r="CH362" i="2"/>
  <c r="CH316" i="2"/>
  <c r="CH363" i="2"/>
  <c r="CH364" i="2"/>
  <c r="CH365" i="2"/>
  <c r="CF36" i="3"/>
  <c r="CF37" i="3"/>
  <c r="CH7" i="4"/>
  <c r="CH315" i="2"/>
  <c r="CH317" i="2"/>
  <c r="CH8" i="4"/>
  <c r="CH9" i="4"/>
  <c r="CH10" i="4"/>
  <c r="CH169" i="2"/>
  <c r="CG354" i="2"/>
  <c r="CG355" i="2"/>
  <c r="CG356" i="2"/>
  <c r="CG357" i="2"/>
  <c r="CG358" i="2"/>
  <c r="CG359" i="2"/>
  <c r="CG360" i="2"/>
  <c r="CG361" i="2"/>
  <c r="CG362" i="2"/>
  <c r="CG316" i="2"/>
  <c r="CG363" i="2"/>
  <c r="CG364" i="2"/>
  <c r="CG365" i="2"/>
  <c r="CE36" i="3"/>
  <c r="CE37" i="3"/>
  <c r="CG7" i="4"/>
  <c r="CG315" i="2"/>
  <c r="CG317" i="2"/>
  <c r="CG8" i="4"/>
  <c r="CG9" i="4"/>
  <c r="CG10" i="4"/>
  <c r="CG169" i="2"/>
  <c r="CF354" i="2"/>
  <c r="CF355" i="2"/>
  <c r="CF356" i="2"/>
  <c r="CF357" i="2"/>
  <c r="CF358" i="2"/>
  <c r="CF359" i="2"/>
  <c r="CF360" i="2"/>
  <c r="CF361" i="2"/>
  <c r="CF362" i="2"/>
  <c r="CF316" i="2"/>
  <c r="CF363" i="2"/>
  <c r="CF364" i="2"/>
  <c r="CF365" i="2"/>
  <c r="CD36" i="3"/>
  <c r="CD37" i="3"/>
  <c r="CF7" i="4"/>
  <c r="CF315" i="2"/>
  <c r="CF317" i="2"/>
  <c r="CF8" i="4"/>
  <c r="CF9" i="4"/>
  <c r="CF10" i="4"/>
  <c r="CF169" i="2"/>
  <c r="CE354" i="2"/>
  <c r="CE355" i="2"/>
  <c r="CE356" i="2"/>
  <c r="CE357" i="2"/>
  <c r="CE358" i="2"/>
  <c r="CE359" i="2"/>
  <c r="CE360" i="2"/>
  <c r="CE361" i="2"/>
  <c r="CE362" i="2"/>
  <c r="CE316" i="2"/>
  <c r="CE363" i="2"/>
  <c r="CE364" i="2"/>
  <c r="CE365" i="2"/>
  <c r="CC36" i="3"/>
  <c r="CC37" i="3"/>
  <c r="CE7" i="4"/>
  <c r="CE315" i="2"/>
  <c r="CE317" i="2"/>
  <c r="CE8" i="4"/>
  <c r="CE9" i="4"/>
  <c r="CE10" i="4"/>
  <c r="CE169" i="2"/>
  <c r="CD354" i="2"/>
  <c r="CD355" i="2"/>
  <c r="CD356" i="2"/>
  <c r="CD357" i="2"/>
  <c r="CD358" i="2"/>
  <c r="CD359" i="2"/>
  <c r="CD360" i="2"/>
  <c r="CD361" i="2"/>
  <c r="CD362" i="2"/>
  <c r="CD316" i="2"/>
  <c r="CD363" i="2"/>
  <c r="CD364" i="2"/>
  <c r="CD365" i="2"/>
  <c r="CB36" i="3"/>
  <c r="CB37" i="3"/>
  <c r="CD7" i="4"/>
  <c r="CD315" i="2"/>
  <c r="CD317" i="2"/>
  <c r="CD8" i="4"/>
  <c r="CD9" i="4"/>
  <c r="CD10" i="4"/>
  <c r="CD169" i="2"/>
  <c r="CC354" i="2"/>
  <c r="CC355" i="2"/>
  <c r="CC356" i="2"/>
  <c r="CC357" i="2"/>
  <c r="CC358" i="2"/>
  <c r="CC359" i="2"/>
  <c r="CC360" i="2"/>
  <c r="CC361" i="2"/>
  <c r="CC362" i="2"/>
  <c r="CC316" i="2"/>
  <c r="CC363" i="2"/>
  <c r="CC364" i="2"/>
  <c r="CC365" i="2"/>
  <c r="CA36" i="3"/>
  <c r="CA37" i="3"/>
  <c r="CC7" i="4"/>
  <c r="CC315" i="2"/>
  <c r="CC317" i="2"/>
  <c r="CC8" i="4"/>
  <c r="CC9" i="4"/>
  <c r="CC10" i="4"/>
  <c r="CC169" i="2"/>
  <c r="CB354" i="2"/>
  <c r="CB355" i="2"/>
  <c r="CB356" i="2"/>
  <c r="CB357" i="2"/>
  <c r="CB358" i="2"/>
  <c r="CB359" i="2"/>
  <c r="CB360" i="2"/>
  <c r="CB361" i="2"/>
  <c r="CB362" i="2"/>
  <c r="CB316" i="2"/>
  <c r="CB363" i="2"/>
  <c r="CB364" i="2"/>
  <c r="CB365" i="2"/>
  <c r="BZ36" i="3"/>
  <c r="BZ37" i="3"/>
  <c r="CB7" i="4"/>
  <c r="CB315" i="2"/>
  <c r="CB317" i="2"/>
  <c r="CB8" i="4"/>
  <c r="CB9" i="4"/>
  <c r="CB10" i="4"/>
  <c r="CB169" i="2"/>
  <c r="CA354" i="2"/>
  <c r="CA355" i="2"/>
  <c r="CA356" i="2"/>
  <c r="CA357" i="2"/>
  <c r="CA358" i="2"/>
  <c r="CA359" i="2"/>
  <c r="CA360" i="2"/>
  <c r="CA361" i="2"/>
  <c r="CA362" i="2"/>
  <c r="CA316" i="2"/>
  <c r="CA363" i="2"/>
  <c r="CA364" i="2"/>
  <c r="CA365" i="2"/>
  <c r="BY36" i="3"/>
  <c r="BY37" i="3"/>
  <c r="CA7" i="4"/>
  <c r="CA315" i="2"/>
  <c r="CA317" i="2"/>
  <c r="CA8" i="4"/>
  <c r="CA9" i="4"/>
  <c r="CA10" i="4"/>
  <c r="CA169" i="2"/>
  <c r="BZ354" i="2"/>
  <c r="BZ355" i="2"/>
  <c r="BZ356" i="2"/>
  <c r="BZ357" i="2"/>
  <c r="BZ358" i="2"/>
  <c r="BZ359" i="2"/>
  <c r="BZ360" i="2"/>
  <c r="BZ361" i="2"/>
  <c r="BZ362" i="2"/>
  <c r="BZ316" i="2"/>
  <c r="BZ363" i="2"/>
  <c r="BZ364" i="2"/>
  <c r="BZ365" i="2"/>
  <c r="BX36" i="3"/>
  <c r="BX37" i="3"/>
  <c r="BZ7" i="4"/>
  <c r="BZ315" i="2"/>
  <c r="BZ317" i="2"/>
  <c r="BZ8" i="4"/>
  <c r="BZ9" i="4"/>
  <c r="BZ10" i="4"/>
  <c r="BZ169" i="2"/>
  <c r="BY354" i="2"/>
  <c r="BY355" i="2"/>
  <c r="BY356" i="2"/>
  <c r="BY357" i="2"/>
  <c r="BY358" i="2"/>
  <c r="BY359" i="2"/>
  <c r="BY360" i="2"/>
  <c r="BY361" i="2"/>
  <c r="BY362" i="2"/>
  <c r="BY316" i="2"/>
  <c r="BY363" i="2"/>
  <c r="BY364" i="2"/>
  <c r="BY365" i="2"/>
  <c r="BW36" i="3"/>
  <c r="BW37" i="3"/>
  <c r="BY7" i="4"/>
  <c r="BY315" i="2"/>
  <c r="BY317" i="2"/>
  <c r="BY8" i="4"/>
  <c r="BY9" i="4"/>
  <c r="BY10" i="4"/>
  <c r="BY169" i="2"/>
  <c r="BX354" i="2"/>
  <c r="BX355" i="2"/>
  <c r="BX356" i="2"/>
  <c r="BX357" i="2"/>
  <c r="BX358" i="2"/>
  <c r="BX359" i="2"/>
  <c r="BX360" i="2"/>
  <c r="BX361" i="2"/>
  <c r="BX362" i="2"/>
  <c r="BX316" i="2"/>
  <c r="BX363" i="2"/>
  <c r="BX364" i="2"/>
  <c r="BX365" i="2"/>
  <c r="BV36" i="3"/>
  <c r="BV37" i="3"/>
  <c r="BX7" i="4"/>
  <c r="BX315" i="2"/>
  <c r="BX317" i="2"/>
  <c r="BX8" i="4"/>
  <c r="BX9" i="4"/>
  <c r="BX10" i="4"/>
  <c r="BX169" i="2"/>
  <c r="BW354" i="2"/>
  <c r="BW355" i="2"/>
  <c r="BW356" i="2"/>
  <c r="BW357" i="2"/>
  <c r="BW358" i="2"/>
  <c r="BW359" i="2"/>
  <c r="BW360" i="2"/>
  <c r="BW361" i="2"/>
  <c r="BW362" i="2"/>
  <c r="BW316" i="2"/>
  <c r="BW363" i="2"/>
  <c r="BW364" i="2"/>
  <c r="BW365" i="2"/>
  <c r="BU36" i="3"/>
  <c r="BU37" i="3"/>
  <c r="BW7" i="4"/>
  <c r="BW315" i="2"/>
  <c r="BW317" i="2"/>
  <c r="BW8" i="4"/>
  <c r="BW9" i="4"/>
  <c r="BW10" i="4"/>
  <c r="BW169" i="2"/>
  <c r="BV354" i="2"/>
  <c r="BV355" i="2"/>
  <c r="BV356" i="2"/>
  <c r="BV357" i="2"/>
  <c r="BV358" i="2"/>
  <c r="BV359" i="2"/>
  <c r="BV360" i="2"/>
  <c r="BV361" i="2"/>
  <c r="BV362" i="2"/>
  <c r="BV316" i="2"/>
  <c r="BV363" i="2"/>
  <c r="BV364" i="2"/>
  <c r="BV365" i="2"/>
  <c r="BT36" i="3"/>
  <c r="BT37" i="3"/>
  <c r="BV7" i="4"/>
  <c r="BV315" i="2"/>
  <c r="BV317" i="2"/>
  <c r="BV8" i="4"/>
  <c r="BV9" i="4"/>
  <c r="BV10" i="4"/>
  <c r="BV169" i="2"/>
  <c r="BU354" i="2"/>
  <c r="BU355" i="2"/>
  <c r="BU356" i="2"/>
  <c r="BU357" i="2"/>
  <c r="BU358" i="2"/>
  <c r="BU359" i="2"/>
  <c r="BU360" i="2"/>
  <c r="BU361" i="2"/>
  <c r="BU362" i="2"/>
  <c r="BU316" i="2"/>
  <c r="BU363" i="2"/>
  <c r="BU364" i="2"/>
  <c r="BU365" i="2"/>
  <c r="BS36" i="3"/>
  <c r="BS37" i="3"/>
  <c r="BU7" i="4"/>
  <c r="BU315" i="2"/>
  <c r="BU317" i="2"/>
  <c r="BU8" i="4"/>
  <c r="BU9" i="4"/>
  <c r="BU10" i="4"/>
  <c r="BU169" i="2"/>
  <c r="BT354" i="2"/>
  <c r="BT355" i="2"/>
  <c r="BT356" i="2"/>
  <c r="BT357" i="2"/>
  <c r="BT358" i="2"/>
  <c r="BT359" i="2"/>
  <c r="BT360" i="2"/>
  <c r="BT361" i="2"/>
  <c r="BT362" i="2"/>
  <c r="BT316" i="2"/>
  <c r="BT363" i="2"/>
  <c r="BT364" i="2"/>
  <c r="BT365" i="2"/>
  <c r="BR36" i="3"/>
  <c r="BR37" i="3"/>
  <c r="BT7" i="4"/>
  <c r="BT315" i="2"/>
  <c r="BT317" i="2"/>
  <c r="BT8" i="4"/>
  <c r="BT9" i="4"/>
  <c r="BT10" i="4"/>
  <c r="BT169" i="2"/>
  <c r="BS354" i="2"/>
  <c r="BS355" i="2"/>
  <c r="BS356" i="2"/>
  <c r="BS357" i="2"/>
  <c r="BS358" i="2"/>
  <c r="BS359" i="2"/>
  <c r="BS360" i="2"/>
  <c r="BS361" i="2"/>
  <c r="BS362" i="2"/>
  <c r="BS316" i="2"/>
  <c r="BS363" i="2"/>
  <c r="BS364" i="2"/>
  <c r="BS365" i="2"/>
  <c r="BQ36" i="3"/>
  <c r="BQ37" i="3"/>
  <c r="BS7" i="4"/>
  <c r="BS315" i="2"/>
  <c r="BS317" i="2"/>
  <c r="BS8" i="4"/>
  <c r="BS9" i="4"/>
  <c r="BS10" i="4"/>
  <c r="BS169" i="2"/>
  <c r="BR354" i="2"/>
  <c r="BR355" i="2"/>
  <c r="BR356" i="2"/>
  <c r="BR357" i="2"/>
  <c r="BR358" i="2"/>
  <c r="BR359" i="2"/>
  <c r="BR360" i="2"/>
  <c r="BR361" i="2"/>
  <c r="BR362" i="2"/>
  <c r="BR316" i="2"/>
  <c r="BR363" i="2"/>
  <c r="BR364" i="2"/>
  <c r="BR365" i="2"/>
  <c r="BP36" i="3"/>
  <c r="BP37" i="3"/>
  <c r="BR7" i="4"/>
  <c r="BR315" i="2"/>
  <c r="BR317" i="2"/>
  <c r="BR8" i="4"/>
  <c r="BR9" i="4"/>
  <c r="BR10" i="4"/>
  <c r="BR169" i="2"/>
  <c r="BQ354" i="2"/>
  <c r="BQ355" i="2"/>
  <c r="BQ356" i="2"/>
  <c r="BQ357" i="2"/>
  <c r="BQ358" i="2"/>
  <c r="BQ359" i="2"/>
  <c r="BQ360" i="2"/>
  <c r="BQ361" i="2"/>
  <c r="BQ362" i="2"/>
  <c r="BQ316" i="2"/>
  <c r="BQ363" i="2"/>
  <c r="BQ364" i="2"/>
  <c r="BQ365" i="2"/>
  <c r="BO36" i="3"/>
  <c r="BO37" i="3"/>
  <c r="BQ7" i="4"/>
  <c r="BQ315" i="2"/>
  <c r="BQ317" i="2"/>
  <c r="BQ8" i="4"/>
  <c r="BQ9" i="4"/>
  <c r="BQ10" i="4"/>
  <c r="BQ169" i="2"/>
  <c r="BP354" i="2"/>
  <c r="BP355" i="2"/>
  <c r="BP356" i="2"/>
  <c r="BP357" i="2"/>
  <c r="BP358" i="2"/>
  <c r="BP359" i="2"/>
  <c r="BP360" i="2"/>
  <c r="BP361" i="2"/>
  <c r="BP362" i="2"/>
  <c r="BP316" i="2"/>
  <c r="BP363" i="2"/>
  <c r="BP364" i="2"/>
  <c r="BP365" i="2"/>
  <c r="BN36" i="3"/>
  <c r="BN37" i="3"/>
  <c r="BP7" i="4"/>
  <c r="BP315" i="2"/>
  <c r="BP317" i="2"/>
  <c r="BP8" i="4"/>
  <c r="BP9" i="4"/>
  <c r="BP10" i="4"/>
  <c r="BP169" i="2"/>
  <c r="BO354" i="2"/>
  <c r="BO355" i="2"/>
  <c r="BO356" i="2"/>
  <c r="BO357" i="2"/>
  <c r="BO358" i="2"/>
  <c r="BO359" i="2"/>
  <c r="BO360" i="2"/>
  <c r="BO361" i="2"/>
  <c r="BO362" i="2"/>
  <c r="BO316" i="2"/>
  <c r="BO363" i="2"/>
  <c r="BO364" i="2"/>
  <c r="BO365" i="2"/>
  <c r="BM36" i="3"/>
  <c r="BM37" i="3"/>
  <c r="BO7" i="4"/>
  <c r="BO315" i="2"/>
  <c r="BO317" i="2"/>
  <c r="BO8" i="4"/>
  <c r="BO9" i="4"/>
  <c r="BO10" i="4"/>
  <c r="BO169" i="2"/>
  <c r="BN354" i="2"/>
  <c r="BN355" i="2"/>
  <c r="BN356" i="2"/>
  <c r="BN357" i="2"/>
  <c r="BN358" i="2"/>
  <c r="BN359" i="2"/>
  <c r="BN360" i="2"/>
  <c r="BN361" i="2"/>
  <c r="BN362" i="2"/>
  <c r="BN316" i="2"/>
  <c r="BN363" i="2"/>
  <c r="BN364" i="2"/>
  <c r="BN365" i="2"/>
  <c r="BL36" i="3"/>
  <c r="BL37" i="3"/>
  <c r="BN7" i="4"/>
  <c r="BN315" i="2"/>
  <c r="BN317" i="2"/>
  <c r="BN8" i="4"/>
  <c r="BN9" i="4"/>
  <c r="BN10" i="4"/>
  <c r="BN169" i="2"/>
  <c r="BM354" i="2"/>
  <c r="BM355" i="2"/>
  <c r="BM356" i="2"/>
  <c r="BM357" i="2"/>
  <c r="BM358" i="2"/>
  <c r="BM359" i="2"/>
  <c r="BM360" i="2"/>
  <c r="BM361" i="2"/>
  <c r="BM362" i="2"/>
  <c r="BM316" i="2"/>
  <c r="BM363" i="2"/>
  <c r="BM364" i="2"/>
  <c r="BM365" i="2"/>
  <c r="BK36" i="3"/>
  <c r="BK37" i="3"/>
  <c r="BM7" i="4"/>
  <c r="BM315" i="2"/>
  <c r="BM317" i="2"/>
  <c r="BM8" i="4"/>
  <c r="BM9" i="4"/>
  <c r="BM10" i="4"/>
  <c r="BM169" i="2"/>
  <c r="BL354" i="2"/>
  <c r="BL355" i="2"/>
  <c r="BL356" i="2"/>
  <c r="BL357" i="2"/>
  <c r="BL358" i="2"/>
  <c r="BL359" i="2"/>
  <c r="BL360" i="2"/>
  <c r="BL361" i="2"/>
  <c r="BL362" i="2"/>
  <c r="BL316" i="2"/>
  <c r="BL363" i="2"/>
  <c r="BL364" i="2"/>
  <c r="BL365" i="2"/>
  <c r="BJ36" i="3"/>
  <c r="BJ37" i="3"/>
  <c r="BL7" i="4"/>
  <c r="BL315" i="2"/>
  <c r="BL317" i="2"/>
  <c r="BL8" i="4"/>
  <c r="BL9" i="4"/>
  <c r="BL10" i="4"/>
  <c r="BL169" i="2"/>
  <c r="BK354" i="2"/>
  <c r="BK355" i="2"/>
  <c r="BK356" i="2"/>
  <c r="BK357" i="2"/>
  <c r="BK358" i="2"/>
  <c r="BK359" i="2"/>
  <c r="BK360" i="2"/>
  <c r="BK361" i="2"/>
  <c r="BK362" i="2"/>
  <c r="BK316" i="2"/>
  <c r="BK363" i="2"/>
  <c r="BK364" i="2"/>
  <c r="BK365" i="2"/>
  <c r="BI36" i="3"/>
  <c r="BI37" i="3"/>
  <c r="BK7" i="4"/>
  <c r="BK315" i="2"/>
  <c r="BK317" i="2"/>
  <c r="BK8" i="4"/>
  <c r="BK9" i="4"/>
  <c r="BK10" i="4"/>
  <c r="BK169" i="2"/>
  <c r="BJ318" i="2"/>
  <c r="BI318" i="2"/>
  <c r="BH318" i="2"/>
  <c r="BG318" i="2"/>
  <c r="BF318" i="2"/>
  <c r="BE318" i="2"/>
  <c r="BD318" i="2"/>
  <c r="BC318" i="2"/>
  <c r="BB318" i="2"/>
  <c r="BA318" i="2"/>
  <c r="AZ318" i="2"/>
  <c r="AY318" i="2"/>
  <c r="AX318" i="2"/>
  <c r="AW318" i="2"/>
  <c r="AV318" i="2"/>
  <c r="AU318" i="2"/>
  <c r="AT318" i="2"/>
  <c r="AS318" i="2"/>
  <c r="AR318" i="2"/>
  <c r="AQ318" i="2"/>
  <c r="AP318" i="2"/>
  <c r="AO318" i="2"/>
  <c r="AN318" i="2"/>
  <c r="AM318" i="2"/>
  <c r="AL318" i="2"/>
  <c r="AK318" i="2"/>
  <c r="AJ318" i="2"/>
  <c r="AI318" i="2"/>
  <c r="AH318" i="2"/>
  <c r="AG318" i="2"/>
  <c r="AF318" i="2"/>
  <c r="AE318" i="2"/>
  <c r="AD318" i="2"/>
  <c r="AC318" i="2"/>
  <c r="AB318" i="2"/>
  <c r="AA318" i="2"/>
  <c r="Z318" i="2"/>
  <c r="Y318" i="2"/>
  <c r="X318" i="2"/>
  <c r="W318" i="2"/>
  <c r="V318" i="2"/>
  <c r="U318" i="2"/>
  <c r="T318" i="2"/>
  <c r="S318" i="2"/>
  <c r="R318" i="2"/>
  <c r="Q318" i="2"/>
  <c r="P318" i="2"/>
  <c r="O318" i="2"/>
  <c r="N318" i="2"/>
  <c r="M318" i="2"/>
  <c r="L318" i="2"/>
  <c r="K318" i="2"/>
  <c r="J318" i="2"/>
  <c r="I318" i="2"/>
  <c r="H318" i="2"/>
  <c r="G318" i="2"/>
  <c r="F318" i="2"/>
  <c r="E318" i="2"/>
  <c r="D318" i="2"/>
  <c r="NK317" i="2"/>
  <c r="NJ317" i="2"/>
  <c r="NI317" i="2"/>
  <c r="NH317" i="2"/>
  <c r="NG317" i="2"/>
  <c r="NF317" i="2"/>
  <c r="NE317" i="2"/>
  <c r="ND317" i="2"/>
  <c r="NC317" i="2"/>
  <c r="NB317" i="2"/>
  <c r="NA317" i="2"/>
  <c r="MZ317" i="2"/>
  <c r="MY317" i="2"/>
  <c r="MX317" i="2"/>
  <c r="MW317" i="2"/>
  <c r="MV317" i="2"/>
  <c r="MU317" i="2"/>
  <c r="MT317" i="2"/>
  <c r="MS317" i="2"/>
  <c r="MR317" i="2"/>
  <c r="MQ317" i="2"/>
  <c r="MP317" i="2"/>
  <c r="MO317" i="2"/>
  <c r="MN317" i="2"/>
  <c r="MM317" i="2"/>
  <c r="ML317" i="2"/>
  <c r="MK317" i="2"/>
  <c r="MJ317" i="2"/>
  <c r="MI317" i="2"/>
  <c r="MH317" i="2"/>
  <c r="MG317" i="2"/>
  <c r="MF317" i="2"/>
  <c r="ME317" i="2"/>
  <c r="MD317" i="2"/>
  <c r="MC317" i="2"/>
  <c r="MB317" i="2"/>
  <c r="MA317" i="2"/>
  <c r="LZ317" i="2"/>
  <c r="LY317" i="2"/>
  <c r="LX317" i="2"/>
  <c r="LW317" i="2"/>
  <c r="LV317" i="2"/>
  <c r="LU317" i="2"/>
  <c r="LT317" i="2"/>
  <c r="LS317" i="2"/>
  <c r="LR317" i="2"/>
  <c r="LQ317" i="2"/>
  <c r="LP317" i="2"/>
  <c r="LO317" i="2"/>
  <c r="LN317" i="2"/>
  <c r="LM317" i="2"/>
  <c r="LL317" i="2"/>
  <c r="LK317" i="2"/>
  <c r="LJ317" i="2"/>
  <c r="LI317" i="2"/>
  <c r="LH317" i="2"/>
  <c r="LG317" i="2"/>
  <c r="LF317" i="2"/>
  <c r="LE317" i="2"/>
  <c r="LD317" i="2"/>
  <c r="LC317" i="2"/>
  <c r="LB317" i="2"/>
  <c r="LA317" i="2"/>
  <c r="KZ317" i="2"/>
  <c r="KY317" i="2"/>
  <c r="KX317" i="2"/>
  <c r="KW317" i="2"/>
  <c r="KV317" i="2"/>
  <c r="KU317" i="2"/>
  <c r="KT317" i="2"/>
  <c r="KS317" i="2"/>
  <c r="KR317" i="2"/>
  <c r="KQ317" i="2"/>
  <c r="KP317" i="2"/>
  <c r="KO317" i="2"/>
  <c r="KN317" i="2"/>
  <c r="KM317" i="2"/>
  <c r="KL317" i="2"/>
  <c r="KK317" i="2"/>
  <c r="KJ317" i="2"/>
  <c r="KI317" i="2"/>
  <c r="KH317" i="2"/>
  <c r="KG317" i="2"/>
  <c r="KF317" i="2"/>
  <c r="KE317" i="2"/>
  <c r="KD317" i="2"/>
  <c r="KC317" i="2"/>
  <c r="KB317" i="2"/>
  <c r="KA317" i="2"/>
  <c r="JZ317" i="2"/>
  <c r="JY317" i="2"/>
  <c r="JX317" i="2"/>
  <c r="JW317" i="2"/>
  <c r="JV317" i="2"/>
  <c r="JU317" i="2"/>
  <c r="JT317" i="2"/>
  <c r="JS317" i="2"/>
  <c r="JR317" i="2"/>
  <c r="JQ317" i="2"/>
  <c r="JP317" i="2"/>
  <c r="JO317" i="2"/>
  <c r="JN317" i="2"/>
  <c r="JM317" i="2"/>
  <c r="JL317" i="2"/>
  <c r="JK317" i="2"/>
  <c r="JJ317" i="2"/>
  <c r="JI317" i="2"/>
  <c r="JH317" i="2"/>
  <c r="JG317" i="2"/>
  <c r="JF317" i="2"/>
  <c r="JE317" i="2"/>
  <c r="JD317" i="2"/>
  <c r="JC317" i="2"/>
  <c r="JB317" i="2"/>
  <c r="JA317" i="2"/>
  <c r="IZ317" i="2"/>
  <c r="IY317" i="2"/>
  <c r="IX317" i="2"/>
  <c r="IW317" i="2"/>
  <c r="IV317" i="2"/>
  <c r="IU317" i="2"/>
  <c r="IT317" i="2"/>
  <c r="IS317" i="2"/>
  <c r="IR317" i="2"/>
  <c r="IQ317" i="2"/>
  <c r="IP317" i="2"/>
  <c r="IO317" i="2"/>
  <c r="IN317" i="2"/>
  <c r="IM317" i="2"/>
  <c r="IL317" i="2"/>
  <c r="IK317" i="2"/>
  <c r="IJ317" i="2"/>
  <c r="II317" i="2"/>
  <c r="IH317" i="2"/>
  <c r="IG317" i="2"/>
  <c r="IF317" i="2"/>
  <c r="IE317" i="2"/>
  <c r="ID317" i="2"/>
  <c r="IC317" i="2"/>
  <c r="IB317" i="2"/>
  <c r="IA317" i="2"/>
  <c r="HZ317" i="2"/>
  <c r="HY317" i="2"/>
  <c r="HX317" i="2"/>
  <c r="HW317" i="2"/>
  <c r="HV317" i="2"/>
  <c r="HU317" i="2"/>
  <c r="HT317" i="2"/>
  <c r="HS317" i="2"/>
  <c r="HR317" i="2"/>
  <c r="HQ317" i="2"/>
  <c r="HP317" i="2"/>
  <c r="HO317" i="2"/>
  <c r="HN317" i="2"/>
  <c r="HM317" i="2"/>
  <c r="HL317" i="2"/>
  <c r="HK317" i="2"/>
  <c r="HJ317" i="2"/>
  <c r="HI317" i="2"/>
  <c r="HH317" i="2"/>
  <c r="HG317" i="2"/>
  <c r="HF317" i="2"/>
  <c r="HE317" i="2"/>
  <c r="HD317" i="2"/>
  <c r="HC317" i="2"/>
  <c r="HB317" i="2"/>
  <c r="HA317" i="2"/>
  <c r="GZ317" i="2"/>
  <c r="GY317" i="2"/>
  <c r="GX317" i="2"/>
  <c r="GW317" i="2"/>
  <c r="GV317" i="2"/>
  <c r="GU317" i="2"/>
  <c r="GT317" i="2"/>
  <c r="GS317" i="2"/>
  <c r="GR317" i="2"/>
  <c r="GQ317" i="2"/>
  <c r="GP317" i="2"/>
  <c r="GO317" i="2"/>
  <c r="GN317" i="2"/>
  <c r="GM317" i="2"/>
  <c r="GL317" i="2"/>
  <c r="GK317" i="2"/>
  <c r="GJ317" i="2"/>
  <c r="GI317" i="2"/>
  <c r="GH317" i="2"/>
  <c r="GG317" i="2"/>
  <c r="GF317" i="2"/>
  <c r="GE317" i="2"/>
  <c r="GD317" i="2"/>
  <c r="GC317" i="2"/>
  <c r="GB317" i="2"/>
  <c r="GA317" i="2"/>
  <c r="FZ317" i="2"/>
  <c r="FY317" i="2"/>
  <c r="FX317" i="2"/>
  <c r="FW317" i="2"/>
  <c r="FV317" i="2"/>
  <c r="FU317" i="2"/>
  <c r="FT317" i="2"/>
  <c r="FS317" i="2"/>
  <c r="FR317" i="2"/>
  <c r="FQ317" i="2"/>
  <c r="FP317" i="2"/>
  <c r="FO317" i="2"/>
  <c r="FN317" i="2"/>
  <c r="FM317" i="2"/>
  <c r="FL317" i="2"/>
  <c r="FK317" i="2"/>
  <c r="FJ317" i="2"/>
  <c r="FI317" i="2"/>
  <c r="FH317" i="2"/>
  <c r="FG317" i="2"/>
  <c r="FF317" i="2"/>
  <c r="FE317" i="2"/>
  <c r="FD317" i="2"/>
  <c r="FC317" i="2"/>
  <c r="FB317" i="2"/>
  <c r="FA317" i="2"/>
  <c r="EZ317" i="2"/>
  <c r="EY317" i="2"/>
  <c r="EX317" i="2"/>
  <c r="EW317" i="2"/>
  <c r="EV317" i="2"/>
  <c r="EU317" i="2"/>
  <c r="ET317" i="2"/>
  <c r="ES317" i="2"/>
  <c r="ER317" i="2"/>
  <c r="EQ317" i="2"/>
  <c r="EP317" i="2"/>
  <c r="EO317" i="2"/>
  <c r="EN317" i="2"/>
  <c r="EM317" i="2"/>
  <c r="EL317" i="2"/>
  <c r="EK317" i="2"/>
  <c r="EJ317" i="2"/>
  <c r="EI317" i="2"/>
  <c r="EH317" i="2"/>
  <c r="EG317" i="2"/>
  <c r="EF317" i="2"/>
  <c r="BJ317" i="2"/>
  <c r="BI317" i="2"/>
  <c r="BH317" i="2"/>
  <c r="BG317" i="2"/>
  <c r="BF317" i="2"/>
  <c r="BE317" i="2"/>
  <c r="BD317" i="2"/>
  <c r="BC317" i="2"/>
  <c r="BB317" i="2"/>
  <c r="BA317" i="2"/>
  <c r="AZ317" i="2"/>
  <c r="AY317" i="2"/>
  <c r="AX317" i="2"/>
  <c r="AW317" i="2"/>
  <c r="AV317" i="2"/>
  <c r="AU317" i="2"/>
  <c r="AT317" i="2"/>
  <c r="AS317" i="2"/>
  <c r="AR317" i="2"/>
  <c r="AQ317" i="2"/>
  <c r="AP317" i="2"/>
  <c r="AO317" i="2"/>
  <c r="AN317" i="2"/>
  <c r="AM317" i="2"/>
  <c r="AL317" i="2"/>
  <c r="AK317" i="2"/>
  <c r="AJ317" i="2"/>
  <c r="AI317" i="2"/>
  <c r="AH317" i="2"/>
  <c r="AG317" i="2"/>
  <c r="AF317" i="2"/>
  <c r="AE317" i="2"/>
  <c r="AD317" i="2"/>
  <c r="AC317" i="2"/>
  <c r="AB317" i="2"/>
  <c r="AA317" i="2"/>
  <c r="Z317" i="2"/>
  <c r="Y317" i="2"/>
  <c r="X317" i="2"/>
  <c r="W317" i="2"/>
  <c r="V317" i="2"/>
  <c r="U317" i="2"/>
  <c r="T317" i="2"/>
  <c r="S317" i="2"/>
  <c r="R317" i="2"/>
  <c r="Q317" i="2"/>
  <c r="P317" i="2"/>
  <c r="O317" i="2"/>
  <c r="N317" i="2"/>
  <c r="M317" i="2"/>
  <c r="L317" i="2"/>
  <c r="K317" i="2"/>
  <c r="J317" i="2"/>
  <c r="I317" i="2"/>
  <c r="H317" i="2"/>
  <c r="G317" i="2"/>
  <c r="F317" i="2"/>
  <c r="E317" i="2"/>
  <c r="D317" i="2"/>
  <c r="NK316" i="2"/>
  <c r="NJ316" i="2"/>
  <c r="NI316" i="2"/>
  <c r="NH316" i="2"/>
  <c r="NG316" i="2"/>
  <c r="NF316" i="2"/>
  <c r="NE316" i="2"/>
  <c r="ND316" i="2"/>
  <c r="NC316" i="2"/>
  <c r="NB316" i="2"/>
  <c r="NA316" i="2"/>
  <c r="MZ316" i="2"/>
  <c r="MY316" i="2"/>
  <c r="MX316" i="2"/>
  <c r="MW316" i="2"/>
  <c r="MV316" i="2"/>
  <c r="MU316" i="2"/>
  <c r="MT316" i="2"/>
  <c r="MS316" i="2"/>
  <c r="MR316" i="2"/>
  <c r="MQ316" i="2"/>
  <c r="MP316" i="2"/>
  <c r="MO316" i="2"/>
  <c r="MN316" i="2"/>
  <c r="MM316" i="2"/>
  <c r="ML316" i="2"/>
  <c r="MK316" i="2"/>
  <c r="MJ316" i="2"/>
  <c r="MI316" i="2"/>
  <c r="MH316" i="2"/>
  <c r="MG316" i="2"/>
  <c r="MF316" i="2"/>
  <c r="ME316" i="2"/>
  <c r="MD316" i="2"/>
  <c r="MC316" i="2"/>
  <c r="MB316" i="2"/>
  <c r="MA316" i="2"/>
  <c r="LZ316" i="2"/>
  <c r="LY316" i="2"/>
  <c r="LX316" i="2"/>
  <c r="LW316" i="2"/>
  <c r="LV316" i="2"/>
  <c r="LU316" i="2"/>
  <c r="LT316" i="2"/>
  <c r="LS316" i="2"/>
  <c r="LR316" i="2"/>
  <c r="LQ316" i="2"/>
  <c r="LP316" i="2"/>
  <c r="LO316" i="2"/>
  <c r="LN316" i="2"/>
  <c r="LM316" i="2"/>
  <c r="LL316" i="2"/>
  <c r="LK316" i="2"/>
  <c r="LJ316" i="2"/>
  <c r="LI316" i="2"/>
  <c r="LH316" i="2"/>
  <c r="LG316" i="2"/>
  <c r="LF316" i="2"/>
  <c r="LE316" i="2"/>
  <c r="LD316" i="2"/>
  <c r="LC316" i="2"/>
  <c r="LB316" i="2"/>
  <c r="LA316" i="2"/>
  <c r="KZ316" i="2"/>
  <c r="KY316" i="2"/>
  <c r="KX316" i="2"/>
  <c r="KW316" i="2"/>
  <c r="KV316" i="2"/>
  <c r="KU316" i="2"/>
  <c r="KT316" i="2"/>
  <c r="KS316" i="2"/>
  <c r="KR316" i="2"/>
  <c r="KQ316" i="2"/>
  <c r="KP316" i="2"/>
  <c r="KO316" i="2"/>
  <c r="KN316" i="2"/>
  <c r="KM316" i="2"/>
  <c r="KL316" i="2"/>
  <c r="KK316" i="2"/>
  <c r="KJ316" i="2"/>
  <c r="KI316" i="2"/>
  <c r="KH316" i="2"/>
  <c r="KG316" i="2"/>
  <c r="KF316" i="2"/>
  <c r="KE316" i="2"/>
  <c r="KD316" i="2"/>
  <c r="KC316" i="2"/>
  <c r="KB316" i="2"/>
  <c r="KA316" i="2"/>
  <c r="JZ316" i="2"/>
  <c r="JY316" i="2"/>
  <c r="JX316" i="2"/>
  <c r="JW316" i="2"/>
  <c r="JV316" i="2"/>
  <c r="JU316" i="2"/>
  <c r="JT316" i="2"/>
  <c r="JS316" i="2"/>
  <c r="JR316" i="2"/>
  <c r="JQ316" i="2"/>
  <c r="JP316" i="2"/>
  <c r="JO316" i="2"/>
  <c r="JN316" i="2"/>
  <c r="JM316" i="2"/>
  <c r="JL316" i="2"/>
  <c r="JK316" i="2"/>
  <c r="JJ316" i="2"/>
  <c r="JI316" i="2"/>
  <c r="JH316" i="2"/>
  <c r="JG316" i="2"/>
  <c r="JF316" i="2"/>
  <c r="JE316" i="2"/>
  <c r="JD316" i="2"/>
  <c r="JC316" i="2"/>
  <c r="JB316" i="2"/>
  <c r="JA316" i="2"/>
  <c r="IZ316" i="2"/>
  <c r="IY316" i="2"/>
  <c r="IX316" i="2"/>
  <c r="IW316" i="2"/>
  <c r="IV316" i="2"/>
  <c r="IU316" i="2"/>
  <c r="IT316" i="2"/>
  <c r="IS316" i="2"/>
  <c r="IR316" i="2"/>
  <c r="IQ316" i="2"/>
  <c r="IP316" i="2"/>
  <c r="IO316" i="2"/>
  <c r="IN316" i="2"/>
  <c r="IM316" i="2"/>
  <c r="IL316" i="2"/>
  <c r="IK316" i="2"/>
  <c r="IJ316" i="2"/>
  <c r="II316" i="2"/>
  <c r="IH316" i="2"/>
  <c r="IG316" i="2"/>
  <c r="IF316" i="2"/>
  <c r="IE316" i="2"/>
  <c r="ID316" i="2"/>
  <c r="IC316" i="2"/>
  <c r="IB316" i="2"/>
  <c r="IA316" i="2"/>
  <c r="HZ316" i="2"/>
  <c r="HY316" i="2"/>
  <c r="HX316" i="2"/>
  <c r="HW316" i="2"/>
  <c r="HV316" i="2"/>
  <c r="HU316" i="2"/>
  <c r="HT316" i="2"/>
  <c r="HS316" i="2"/>
  <c r="HR316" i="2"/>
  <c r="HQ316" i="2"/>
  <c r="HP316" i="2"/>
  <c r="HO316" i="2"/>
  <c r="HN316" i="2"/>
  <c r="HM316" i="2"/>
  <c r="HL316" i="2"/>
  <c r="HK316" i="2"/>
  <c r="HJ316" i="2"/>
  <c r="HI316" i="2"/>
  <c r="HH316" i="2"/>
  <c r="HG316" i="2"/>
  <c r="HF316" i="2"/>
  <c r="HE316" i="2"/>
  <c r="HD316" i="2"/>
  <c r="HC316" i="2"/>
  <c r="HB316" i="2"/>
  <c r="HA316" i="2"/>
  <c r="GZ316" i="2"/>
  <c r="GY316" i="2"/>
  <c r="GX316" i="2"/>
  <c r="GW316" i="2"/>
  <c r="GV316" i="2"/>
  <c r="GU316" i="2"/>
  <c r="GT316" i="2"/>
  <c r="GS316" i="2"/>
  <c r="GR316" i="2"/>
  <c r="GQ316" i="2"/>
  <c r="GP316" i="2"/>
  <c r="GO316" i="2"/>
  <c r="GN316" i="2"/>
  <c r="GM316" i="2"/>
  <c r="GL316" i="2"/>
  <c r="GK316" i="2"/>
  <c r="GJ316" i="2"/>
  <c r="GI316" i="2"/>
  <c r="GH316" i="2"/>
  <c r="GG316" i="2"/>
  <c r="GF316" i="2"/>
  <c r="GE316" i="2"/>
  <c r="GD316" i="2"/>
  <c r="GC316" i="2"/>
  <c r="GB316" i="2"/>
  <c r="GA316" i="2"/>
  <c r="FZ316" i="2"/>
  <c r="FY316" i="2"/>
  <c r="FX316" i="2"/>
  <c r="FW316" i="2"/>
  <c r="FV316" i="2"/>
  <c r="FU316" i="2"/>
  <c r="FT316" i="2"/>
  <c r="FS316" i="2"/>
  <c r="FR316" i="2"/>
  <c r="FQ316" i="2"/>
  <c r="FP316" i="2"/>
  <c r="FO316" i="2"/>
  <c r="FN316" i="2"/>
  <c r="FM316" i="2"/>
  <c r="FL316" i="2"/>
  <c r="FK316" i="2"/>
  <c r="FJ316" i="2"/>
  <c r="FI316" i="2"/>
  <c r="FH316" i="2"/>
  <c r="FG316" i="2"/>
  <c r="FF316" i="2"/>
  <c r="FE316" i="2"/>
  <c r="FD316" i="2"/>
  <c r="FC316" i="2"/>
  <c r="FB316" i="2"/>
  <c r="FA316" i="2"/>
  <c r="EZ316" i="2"/>
  <c r="EY316" i="2"/>
  <c r="EX316" i="2"/>
  <c r="EW316" i="2"/>
  <c r="BJ316" i="2"/>
  <c r="BI316" i="2"/>
  <c r="BH316" i="2"/>
  <c r="BG316" i="2"/>
  <c r="BF316" i="2"/>
  <c r="BE316" i="2"/>
  <c r="BD316" i="2"/>
  <c r="BC316" i="2"/>
  <c r="BB316" i="2"/>
  <c r="BA316" i="2"/>
  <c r="AZ316" i="2"/>
  <c r="AY316" i="2"/>
  <c r="AX316" i="2"/>
  <c r="AW316" i="2"/>
  <c r="AV316" i="2"/>
  <c r="AU316" i="2"/>
  <c r="AT316" i="2"/>
  <c r="AS316" i="2"/>
  <c r="AR316" i="2"/>
  <c r="AQ316" i="2"/>
  <c r="AP316" i="2"/>
  <c r="AO316" i="2"/>
  <c r="AN316" i="2"/>
  <c r="AM316" i="2"/>
  <c r="AL316" i="2"/>
  <c r="AK316" i="2"/>
  <c r="AJ316" i="2"/>
  <c r="AI316" i="2"/>
  <c r="AH316" i="2"/>
  <c r="AG316" i="2"/>
  <c r="AF316" i="2"/>
  <c r="AE316" i="2"/>
  <c r="AD316" i="2"/>
  <c r="AC316" i="2"/>
  <c r="AB316" i="2"/>
  <c r="AA316" i="2"/>
  <c r="Z316" i="2"/>
  <c r="Y316" i="2"/>
  <c r="X316" i="2"/>
  <c r="W316" i="2"/>
  <c r="V316" i="2"/>
  <c r="U316" i="2"/>
  <c r="T316" i="2"/>
  <c r="S316" i="2"/>
  <c r="R316" i="2"/>
  <c r="Q316" i="2"/>
  <c r="P316" i="2"/>
  <c r="O316" i="2"/>
  <c r="N316" i="2"/>
  <c r="M316" i="2"/>
  <c r="L316" i="2"/>
  <c r="K316" i="2"/>
  <c r="J316" i="2"/>
  <c r="I316" i="2"/>
  <c r="H316" i="2"/>
  <c r="G316" i="2"/>
  <c r="F316" i="2"/>
  <c r="E316" i="2"/>
  <c r="D316" i="2"/>
  <c r="NK315" i="2"/>
  <c r="NJ315" i="2"/>
  <c r="NI315" i="2"/>
  <c r="NH315" i="2"/>
  <c r="NG315" i="2"/>
  <c r="NF315" i="2"/>
  <c r="NE315" i="2"/>
  <c r="ND315" i="2"/>
  <c r="NC315" i="2"/>
  <c r="NB315" i="2"/>
  <c r="NA315" i="2"/>
  <c r="MZ315" i="2"/>
  <c r="MY315" i="2"/>
  <c r="MX315" i="2"/>
  <c r="MW315" i="2"/>
  <c r="MV315" i="2"/>
  <c r="MU315" i="2"/>
  <c r="MT315" i="2"/>
  <c r="MS315" i="2"/>
  <c r="MR315" i="2"/>
  <c r="MQ315" i="2"/>
  <c r="MP315" i="2"/>
  <c r="MO315" i="2"/>
  <c r="MN315" i="2"/>
  <c r="MM315" i="2"/>
  <c r="ML315" i="2"/>
  <c r="MK315" i="2"/>
  <c r="MJ315" i="2"/>
  <c r="MI315" i="2"/>
  <c r="MH315" i="2"/>
  <c r="MG315" i="2"/>
  <c r="MF315" i="2"/>
  <c r="ME315" i="2"/>
  <c r="MD315" i="2"/>
  <c r="MC315" i="2"/>
  <c r="MB315" i="2"/>
  <c r="MA315" i="2"/>
  <c r="LZ315" i="2"/>
  <c r="LY315" i="2"/>
  <c r="LX315" i="2"/>
  <c r="LW315" i="2"/>
  <c r="LV315" i="2"/>
  <c r="LU315" i="2"/>
  <c r="LT315" i="2"/>
  <c r="LS315" i="2"/>
  <c r="LR315" i="2"/>
  <c r="LQ315" i="2"/>
  <c r="LP315" i="2"/>
  <c r="LO315" i="2"/>
  <c r="LN315" i="2"/>
  <c r="LM315" i="2"/>
  <c r="LL315" i="2"/>
  <c r="LK315" i="2"/>
  <c r="LJ315" i="2"/>
  <c r="LI315" i="2"/>
  <c r="LH315" i="2"/>
  <c r="LG315" i="2"/>
  <c r="LF315" i="2"/>
  <c r="LE315" i="2"/>
  <c r="LD315" i="2"/>
  <c r="LC315" i="2"/>
  <c r="LB315" i="2"/>
  <c r="LA315" i="2"/>
  <c r="KZ315" i="2"/>
  <c r="KY315" i="2"/>
  <c r="KX315" i="2"/>
  <c r="KW315" i="2"/>
  <c r="KV315" i="2"/>
  <c r="KU315" i="2"/>
  <c r="KT315" i="2"/>
  <c r="KS315" i="2"/>
  <c r="KR315" i="2"/>
  <c r="KQ315" i="2"/>
  <c r="KP315" i="2"/>
  <c r="KO315" i="2"/>
  <c r="KN315" i="2"/>
  <c r="KM315" i="2"/>
  <c r="KL315" i="2"/>
  <c r="KK315" i="2"/>
  <c r="KJ315" i="2"/>
  <c r="KI315" i="2"/>
  <c r="KH315" i="2"/>
  <c r="KG315" i="2"/>
  <c r="KF315" i="2"/>
  <c r="KE315" i="2"/>
  <c r="KD315" i="2"/>
  <c r="KC315" i="2"/>
  <c r="KB315" i="2"/>
  <c r="KA315" i="2"/>
  <c r="JZ315" i="2"/>
  <c r="JY315" i="2"/>
  <c r="JX315" i="2"/>
  <c r="JW315" i="2"/>
  <c r="JV315" i="2"/>
  <c r="JU315" i="2"/>
  <c r="JT315" i="2"/>
  <c r="JS315" i="2"/>
  <c r="JR315" i="2"/>
  <c r="JQ315" i="2"/>
  <c r="JP315" i="2"/>
  <c r="JO315" i="2"/>
  <c r="JN315" i="2"/>
  <c r="JM315" i="2"/>
  <c r="JL315" i="2"/>
  <c r="JK315" i="2"/>
  <c r="JJ315" i="2"/>
  <c r="JI315" i="2"/>
  <c r="JH315" i="2"/>
  <c r="JG315" i="2"/>
  <c r="JF315" i="2"/>
  <c r="JE315" i="2"/>
  <c r="JD315" i="2"/>
  <c r="JC315" i="2"/>
  <c r="JB315" i="2"/>
  <c r="JA315" i="2"/>
  <c r="IZ315" i="2"/>
  <c r="IY315" i="2"/>
  <c r="IX315" i="2"/>
  <c r="IW315" i="2"/>
  <c r="IV315" i="2"/>
  <c r="IU315" i="2"/>
  <c r="IT315" i="2"/>
  <c r="IS315" i="2"/>
  <c r="IR315" i="2"/>
  <c r="IQ315" i="2"/>
  <c r="IP315" i="2"/>
  <c r="IO315" i="2"/>
  <c r="IN315" i="2"/>
  <c r="IM315" i="2"/>
  <c r="IL315" i="2"/>
  <c r="IK315" i="2"/>
  <c r="IJ315" i="2"/>
  <c r="II315" i="2"/>
  <c r="IH315" i="2"/>
  <c r="IG315" i="2"/>
  <c r="IF315" i="2"/>
  <c r="IE315" i="2"/>
  <c r="ID315" i="2"/>
  <c r="IC315" i="2"/>
  <c r="IB315" i="2"/>
  <c r="IA315" i="2"/>
  <c r="HZ315" i="2"/>
  <c r="HY315" i="2"/>
  <c r="HX315" i="2"/>
  <c r="HW315" i="2"/>
  <c r="HV315" i="2"/>
  <c r="HU315" i="2"/>
  <c r="HT315" i="2"/>
  <c r="HS315" i="2"/>
  <c r="HR315" i="2"/>
  <c r="HQ315" i="2"/>
  <c r="HP315" i="2"/>
  <c r="HO315" i="2"/>
  <c r="HN315" i="2"/>
  <c r="HM315" i="2"/>
  <c r="HL315" i="2"/>
  <c r="HK315" i="2"/>
  <c r="HJ315" i="2"/>
  <c r="HI315" i="2"/>
  <c r="HH315" i="2"/>
  <c r="HG315" i="2"/>
  <c r="HF315" i="2"/>
  <c r="HE315" i="2"/>
  <c r="HD315" i="2"/>
  <c r="HC315" i="2"/>
  <c r="HB315" i="2"/>
  <c r="HA315" i="2"/>
  <c r="GZ315" i="2"/>
  <c r="GY315" i="2"/>
  <c r="GX315" i="2"/>
  <c r="GW315" i="2"/>
  <c r="GV315" i="2"/>
  <c r="GU315" i="2"/>
  <c r="GT315" i="2"/>
  <c r="GS315" i="2"/>
  <c r="GR315" i="2"/>
  <c r="GQ315" i="2"/>
  <c r="GP315" i="2"/>
  <c r="GO315" i="2"/>
  <c r="GN315" i="2"/>
  <c r="GM315" i="2"/>
  <c r="GL315" i="2"/>
  <c r="GK315" i="2"/>
  <c r="GJ315" i="2"/>
  <c r="GI315" i="2"/>
  <c r="GH315" i="2"/>
  <c r="GG315" i="2"/>
  <c r="GF315" i="2"/>
  <c r="GE315" i="2"/>
  <c r="GD315" i="2"/>
  <c r="GC315" i="2"/>
  <c r="GB315" i="2"/>
  <c r="GA315" i="2"/>
  <c r="FZ315" i="2"/>
  <c r="FY315" i="2"/>
  <c r="FX315" i="2"/>
  <c r="FW315" i="2"/>
  <c r="FV315" i="2"/>
  <c r="FU315" i="2"/>
  <c r="FT315" i="2"/>
  <c r="FS315" i="2"/>
  <c r="FR315" i="2"/>
  <c r="FQ315" i="2"/>
  <c r="FP315" i="2"/>
  <c r="FO315" i="2"/>
  <c r="FN315" i="2"/>
  <c r="FM315" i="2"/>
  <c r="FL315" i="2"/>
  <c r="FK315" i="2"/>
  <c r="FJ315" i="2"/>
  <c r="FI315" i="2"/>
  <c r="FH315" i="2"/>
  <c r="FG315" i="2"/>
  <c r="FF315" i="2"/>
  <c r="FE315" i="2"/>
  <c r="FD315" i="2"/>
  <c r="FC315" i="2"/>
  <c r="FB315" i="2"/>
  <c r="FA315" i="2"/>
  <c r="EZ315" i="2"/>
  <c r="EY315" i="2"/>
  <c r="EX315" i="2"/>
  <c r="EW315" i="2"/>
  <c r="EV315" i="2"/>
  <c r="EU315" i="2"/>
  <c r="ET315" i="2"/>
  <c r="ES315" i="2"/>
  <c r="ER315" i="2"/>
  <c r="EQ315" i="2"/>
  <c r="EP315" i="2"/>
  <c r="EO315" i="2"/>
  <c r="EN315" i="2"/>
  <c r="EM315" i="2"/>
  <c r="EL315" i="2"/>
  <c r="EK315" i="2"/>
  <c r="EJ315" i="2"/>
  <c r="EI315" i="2"/>
  <c r="EH315" i="2"/>
  <c r="EG315" i="2"/>
  <c r="EF315" i="2"/>
  <c r="BJ315" i="2"/>
  <c r="BI315" i="2"/>
  <c r="BH315" i="2"/>
  <c r="BG315" i="2"/>
  <c r="BF315" i="2"/>
  <c r="BE315" i="2"/>
  <c r="BD315" i="2"/>
  <c r="BC315" i="2"/>
  <c r="BB315" i="2"/>
  <c r="BA315" i="2"/>
  <c r="AZ315" i="2"/>
  <c r="AY315" i="2"/>
  <c r="AX315" i="2"/>
  <c r="AW315" i="2"/>
  <c r="AV315" i="2"/>
  <c r="AU315" i="2"/>
  <c r="AT315" i="2"/>
  <c r="AS315" i="2"/>
  <c r="AR315" i="2"/>
  <c r="AQ315" i="2"/>
  <c r="AP315" i="2"/>
  <c r="AO315" i="2"/>
  <c r="AN315" i="2"/>
  <c r="AM315" i="2"/>
  <c r="AL315" i="2"/>
  <c r="AK315" i="2"/>
  <c r="AJ315" i="2"/>
  <c r="AI315" i="2"/>
  <c r="AH315" i="2"/>
  <c r="AG315" i="2"/>
  <c r="AF315" i="2"/>
  <c r="AE315" i="2"/>
  <c r="AD315" i="2"/>
  <c r="AC315" i="2"/>
  <c r="AB315" i="2"/>
  <c r="AA315" i="2"/>
  <c r="Z315" i="2"/>
  <c r="Y315" i="2"/>
  <c r="X315" i="2"/>
  <c r="W315" i="2"/>
  <c r="V315" i="2"/>
  <c r="U315" i="2"/>
  <c r="T315" i="2"/>
  <c r="S315" i="2"/>
  <c r="R315" i="2"/>
  <c r="Q315" i="2"/>
  <c r="P315" i="2"/>
  <c r="O315" i="2"/>
  <c r="N315" i="2"/>
  <c r="M315" i="2"/>
  <c r="L315" i="2"/>
  <c r="K315" i="2"/>
  <c r="J315" i="2"/>
  <c r="I315" i="2"/>
  <c r="H315" i="2"/>
  <c r="G315" i="2"/>
  <c r="F315" i="2"/>
  <c r="E315" i="2"/>
  <c r="D315" i="2"/>
  <c r="NK314" i="2"/>
  <c r="NJ314" i="2"/>
  <c r="NI314" i="2"/>
  <c r="NH314" i="2"/>
  <c r="NG314" i="2"/>
  <c r="NF314" i="2"/>
  <c r="NE314" i="2"/>
  <c r="ND314" i="2"/>
  <c r="NC314" i="2"/>
  <c r="NB314" i="2"/>
  <c r="NA314" i="2"/>
  <c r="MZ314" i="2"/>
  <c r="MY314" i="2"/>
  <c r="MX314" i="2"/>
  <c r="MW314" i="2"/>
  <c r="MV314" i="2"/>
  <c r="MU314" i="2"/>
  <c r="MT314" i="2"/>
  <c r="MS314" i="2"/>
  <c r="MR314" i="2"/>
  <c r="MQ314" i="2"/>
  <c r="MP314" i="2"/>
  <c r="MO314" i="2"/>
  <c r="MN314" i="2"/>
  <c r="MM314" i="2"/>
  <c r="ML314" i="2"/>
  <c r="MK314" i="2"/>
  <c r="MJ314" i="2"/>
  <c r="MI314" i="2"/>
  <c r="MH314" i="2"/>
  <c r="MG314" i="2"/>
  <c r="MF314" i="2"/>
  <c r="ME314" i="2"/>
  <c r="MD314" i="2"/>
  <c r="MC314" i="2"/>
  <c r="MB314" i="2"/>
  <c r="MA314" i="2"/>
  <c r="LZ314" i="2"/>
  <c r="LY314" i="2"/>
  <c r="LX314" i="2"/>
  <c r="LW314" i="2"/>
  <c r="LV314" i="2"/>
  <c r="LU314" i="2"/>
  <c r="LT314" i="2"/>
  <c r="LS314" i="2"/>
  <c r="LR314" i="2"/>
  <c r="LQ314" i="2"/>
  <c r="LP314" i="2"/>
  <c r="LO314" i="2"/>
  <c r="LN314" i="2"/>
  <c r="LM314" i="2"/>
  <c r="LL314" i="2"/>
  <c r="LK314" i="2"/>
  <c r="LJ314" i="2"/>
  <c r="LI314" i="2"/>
  <c r="LH314" i="2"/>
  <c r="LG314" i="2"/>
  <c r="LF314" i="2"/>
  <c r="LE314" i="2"/>
  <c r="LD314" i="2"/>
  <c r="LC314" i="2"/>
  <c r="LB314" i="2"/>
  <c r="LA314" i="2"/>
  <c r="KZ314" i="2"/>
  <c r="KY314" i="2"/>
  <c r="KX314" i="2"/>
  <c r="KW314" i="2"/>
  <c r="KV314" i="2"/>
  <c r="KU314" i="2"/>
  <c r="KT314" i="2"/>
  <c r="KS314" i="2"/>
  <c r="KR314" i="2"/>
  <c r="KQ314" i="2"/>
  <c r="KP314" i="2"/>
  <c r="KO314" i="2"/>
  <c r="KN314" i="2"/>
  <c r="KM314" i="2"/>
  <c r="KL314" i="2"/>
  <c r="KK314" i="2"/>
  <c r="KJ314" i="2"/>
  <c r="KI314" i="2"/>
  <c r="KH314" i="2"/>
  <c r="KG314" i="2"/>
  <c r="KF314" i="2"/>
  <c r="KE314" i="2"/>
  <c r="KD314" i="2"/>
  <c r="KC314" i="2"/>
  <c r="KB314" i="2"/>
  <c r="KA314" i="2"/>
  <c r="JZ314" i="2"/>
  <c r="JY314" i="2"/>
  <c r="JX314" i="2"/>
  <c r="JW314" i="2"/>
  <c r="JV314" i="2"/>
  <c r="JU314" i="2"/>
  <c r="JT314" i="2"/>
  <c r="JS314" i="2"/>
  <c r="JR314" i="2"/>
  <c r="JQ314" i="2"/>
  <c r="JP314" i="2"/>
  <c r="JO314" i="2"/>
  <c r="JN314" i="2"/>
  <c r="JM314" i="2"/>
  <c r="JL314" i="2"/>
  <c r="JK314" i="2"/>
  <c r="JJ314" i="2"/>
  <c r="JI314" i="2"/>
  <c r="JH314" i="2"/>
  <c r="JG314" i="2"/>
  <c r="JF314" i="2"/>
  <c r="JE314" i="2"/>
  <c r="JD314" i="2"/>
  <c r="JC314" i="2"/>
  <c r="JB314" i="2"/>
  <c r="JA314" i="2"/>
  <c r="IZ314" i="2"/>
  <c r="IY314" i="2"/>
  <c r="IX314" i="2"/>
  <c r="IW314" i="2"/>
  <c r="IV314" i="2"/>
  <c r="IU314" i="2"/>
  <c r="IT314" i="2"/>
  <c r="IS314" i="2"/>
  <c r="IR314" i="2"/>
  <c r="IQ314" i="2"/>
  <c r="IP314" i="2"/>
  <c r="IO314" i="2"/>
  <c r="IN314" i="2"/>
  <c r="IM314" i="2"/>
  <c r="IL314" i="2"/>
  <c r="IK314" i="2"/>
  <c r="IJ314" i="2"/>
  <c r="II314" i="2"/>
  <c r="IH314" i="2"/>
  <c r="IG314" i="2"/>
  <c r="IF314" i="2"/>
  <c r="IE314" i="2"/>
  <c r="ID314" i="2"/>
  <c r="IC314" i="2"/>
  <c r="IB314" i="2"/>
  <c r="IA314" i="2"/>
  <c r="HZ314" i="2"/>
  <c r="HY314" i="2"/>
  <c r="HX314" i="2"/>
  <c r="HW314" i="2"/>
  <c r="HV314" i="2"/>
  <c r="HU314" i="2"/>
  <c r="HT314" i="2"/>
  <c r="HS314" i="2"/>
  <c r="HR314" i="2"/>
  <c r="HQ314" i="2"/>
  <c r="HP314" i="2"/>
  <c r="HO314" i="2"/>
  <c r="HN314" i="2"/>
  <c r="HM314" i="2"/>
  <c r="HL314" i="2"/>
  <c r="HK314" i="2"/>
  <c r="HJ314" i="2"/>
  <c r="HI314" i="2"/>
  <c r="HH314" i="2"/>
  <c r="HG314" i="2"/>
  <c r="HF314" i="2"/>
  <c r="HE314" i="2"/>
  <c r="HD314" i="2"/>
  <c r="HC314" i="2"/>
  <c r="HB314" i="2"/>
  <c r="HA314" i="2"/>
  <c r="GZ314" i="2"/>
  <c r="GY314" i="2"/>
  <c r="GX314" i="2"/>
  <c r="GW314" i="2"/>
  <c r="GV314" i="2"/>
  <c r="GU314" i="2"/>
  <c r="GT314" i="2"/>
  <c r="GS314" i="2"/>
  <c r="GR314" i="2"/>
  <c r="GQ314" i="2"/>
  <c r="GP314" i="2"/>
  <c r="GO314" i="2"/>
  <c r="GN314" i="2"/>
  <c r="GM314" i="2"/>
  <c r="GL314" i="2"/>
  <c r="GK314" i="2"/>
  <c r="GJ314" i="2"/>
  <c r="GI314" i="2"/>
  <c r="GH314" i="2"/>
  <c r="GG314" i="2"/>
  <c r="GF314" i="2"/>
  <c r="GE314" i="2"/>
  <c r="GD314" i="2"/>
  <c r="GC314" i="2"/>
  <c r="GB314" i="2"/>
  <c r="GA314" i="2"/>
  <c r="FZ314" i="2"/>
  <c r="FY314" i="2"/>
  <c r="FX314" i="2"/>
  <c r="FW314" i="2"/>
  <c r="FV314" i="2"/>
  <c r="FU314" i="2"/>
  <c r="FT314" i="2"/>
  <c r="FS314" i="2"/>
  <c r="FR314" i="2"/>
  <c r="FQ314" i="2"/>
  <c r="FP314" i="2"/>
  <c r="FO314" i="2"/>
  <c r="FN314" i="2"/>
  <c r="FM314" i="2"/>
  <c r="FL314" i="2"/>
  <c r="FK314" i="2"/>
  <c r="FJ314" i="2"/>
  <c r="FI314" i="2"/>
  <c r="FH314" i="2"/>
  <c r="FG314" i="2"/>
  <c r="FF314" i="2"/>
  <c r="FE314" i="2"/>
  <c r="FD314" i="2"/>
  <c r="FC314" i="2"/>
  <c r="FB314" i="2"/>
  <c r="FA314" i="2"/>
  <c r="EZ314" i="2"/>
  <c r="EY314" i="2"/>
  <c r="EX314" i="2"/>
  <c r="EW314" i="2"/>
  <c r="EV314" i="2"/>
  <c r="EU314" i="2"/>
  <c r="ET314" i="2"/>
  <c r="ES314" i="2"/>
  <c r="ER314" i="2"/>
  <c r="EQ314" i="2"/>
  <c r="EP314" i="2"/>
  <c r="EO314" i="2"/>
  <c r="EN314" i="2"/>
  <c r="EM314" i="2"/>
  <c r="EL314" i="2"/>
  <c r="EK314" i="2"/>
  <c r="EJ314" i="2"/>
  <c r="EI314" i="2"/>
  <c r="EH314" i="2"/>
  <c r="EG314" i="2"/>
  <c r="EF314" i="2"/>
  <c r="EE314" i="2"/>
  <c r="ED314" i="2"/>
  <c r="EC314" i="2"/>
  <c r="EB314" i="2"/>
  <c r="EA314" i="2"/>
  <c r="DZ314" i="2"/>
  <c r="DY314" i="2"/>
  <c r="DX314" i="2"/>
  <c r="DW314" i="2"/>
  <c r="DV314" i="2"/>
  <c r="DU314" i="2"/>
  <c r="DT314" i="2"/>
  <c r="DS314" i="2"/>
  <c r="DR314" i="2"/>
  <c r="DQ314" i="2"/>
  <c r="DP314" i="2"/>
  <c r="DO314" i="2"/>
  <c r="DN314" i="2"/>
  <c r="DM314" i="2"/>
  <c r="DL314" i="2"/>
  <c r="DK314" i="2"/>
  <c r="DJ314" i="2"/>
  <c r="DI314" i="2"/>
  <c r="DH314" i="2"/>
  <c r="DG314" i="2"/>
  <c r="DF314" i="2"/>
  <c r="DE314" i="2"/>
  <c r="DD314" i="2"/>
  <c r="DC314" i="2"/>
  <c r="DB314" i="2"/>
  <c r="DA314" i="2"/>
  <c r="CZ314" i="2"/>
  <c r="CY314" i="2"/>
  <c r="CX314" i="2"/>
  <c r="CW314" i="2"/>
  <c r="CV314" i="2"/>
  <c r="CU314" i="2"/>
  <c r="CT314" i="2"/>
  <c r="CS314" i="2"/>
  <c r="CR314" i="2"/>
  <c r="CQ314" i="2"/>
  <c r="CP314" i="2"/>
  <c r="CO314" i="2"/>
  <c r="CN314" i="2"/>
  <c r="CM314" i="2"/>
  <c r="CL314" i="2"/>
  <c r="CK314" i="2"/>
  <c r="CJ314" i="2"/>
  <c r="CI314" i="2"/>
  <c r="CH314" i="2"/>
  <c r="CG314" i="2"/>
  <c r="CF314" i="2"/>
  <c r="CE314" i="2"/>
  <c r="CD314" i="2"/>
  <c r="CC314" i="2"/>
  <c r="CB314" i="2"/>
  <c r="CA314" i="2"/>
  <c r="BZ314" i="2"/>
  <c r="BY314" i="2"/>
  <c r="BX314" i="2"/>
  <c r="BW314" i="2"/>
  <c r="BV314" i="2"/>
  <c r="BU314" i="2"/>
  <c r="BT314" i="2"/>
  <c r="BS314" i="2"/>
  <c r="BR314" i="2"/>
  <c r="BQ314" i="2"/>
  <c r="BP314" i="2"/>
  <c r="BO314" i="2"/>
  <c r="BN314" i="2"/>
  <c r="BM314" i="2"/>
  <c r="BL314" i="2"/>
  <c r="BK314" i="2"/>
  <c r="BJ314" i="2"/>
  <c r="BI314" i="2"/>
  <c r="BH314" i="2"/>
  <c r="BG314" i="2"/>
  <c r="BF314" i="2"/>
  <c r="BE314" i="2"/>
  <c r="BD314" i="2"/>
  <c r="BC314" i="2"/>
  <c r="BB314" i="2"/>
  <c r="BA314" i="2"/>
  <c r="AZ314" i="2"/>
  <c r="AY314" i="2"/>
  <c r="AX314" i="2"/>
  <c r="AW314" i="2"/>
  <c r="AV314" i="2"/>
  <c r="AU314" i="2"/>
  <c r="AT314" i="2"/>
  <c r="AS314" i="2"/>
  <c r="AR314" i="2"/>
  <c r="AQ314" i="2"/>
  <c r="AP314" i="2"/>
  <c r="AO314" i="2"/>
  <c r="AN314" i="2"/>
  <c r="AM314" i="2"/>
  <c r="AL314" i="2"/>
  <c r="AK314" i="2"/>
  <c r="AJ314" i="2"/>
  <c r="AI314" i="2"/>
  <c r="AH314" i="2"/>
  <c r="AG314" i="2"/>
  <c r="AF314" i="2"/>
  <c r="AE314" i="2"/>
  <c r="AD314" i="2"/>
  <c r="AC314" i="2"/>
  <c r="AB314" i="2"/>
  <c r="AA314" i="2"/>
  <c r="Z314" i="2"/>
  <c r="Y314" i="2"/>
  <c r="X314" i="2"/>
  <c r="W314" i="2"/>
  <c r="V314" i="2"/>
  <c r="U314" i="2"/>
  <c r="T314" i="2"/>
  <c r="S314" i="2"/>
  <c r="R314" i="2"/>
  <c r="Q314" i="2"/>
  <c r="P314" i="2"/>
  <c r="O314" i="2"/>
  <c r="N314" i="2"/>
  <c r="M314" i="2"/>
  <c r="L314" i="2"/>
  <c r="K314" i="2"/>
  <c r="J314" i="2"/>
  <c r="I314" i="2"/>
  <c r="H314" i="2"/>
  <c r="G314" i="2"/>
  <c r="F314" i="2"/>
  <c r="E314" i="2"/>
  <c r="D314" i="2"/>
  <c r="NK313" i="2"/>
  <c r="NJ313" i="2"/>
  <c r="NI313" i="2"/>
  <c r="NH313" i="2"/>
  <c r="NG313" i="2"/>
  <c r="NF313" i="2"/>
  <c r="NE313" i="2"/>
  <c r="ND313" i="2"/>
  <c r="NC313" i="2"/>
  <c r="NB313" i="2"/>
  <c r="NA313" i="2"/>
  <c r="MZ313" i="2"/>
  <c r="MY313" i="2"/>
  <c r="MX313" i="2"/>
  <c r="MW313" i="2"/>
  <c r="MV313" i="2"/>
  <c r="MU313" i="2"/>
  <c r="MT313" i="2"/>
  <c r="MS313" i="2"/>
  <c r="MR313" i="2"/>
  <c r="MQ313" i="2"/>
  <c r="MP313" i="2"/>
  <c r="MO313" i="2"/>
  <c r="MN313" i="2"/>
  <c r="MM313" i="2"/>
  <c r="ML313" i="2"/>
  <c r="MK313" i="2"/>
  <c r="MJ313" i="2"/>
  <c r="MI313" i="2"/>
  <c r="MH313" i="2"/>
  <c r="MG313" i="2"/>
  <c r="MF313" i="2"/>
  <c r="ME313" i="2"/>
  <c r="MD313" i="2"/>
  <c r="MC313" i="2"/>
  <c r="MB313" i="2"/>
  <c r="MA313" i="2"/>
  <c r="LZ313" i="2"/>
  <c r="LY313" i="2"/>
  <c r="LX313" i="2"/>
  <c r="LW313" i="2"/>
  <c r="LV313" i="2"/>
  <c r="LU313" i="2"/>
  <c r="LT313" i="2"/>
  <c r="LS313" i="2"/>
  <c r="LR313" i="2"/>
  <c r="LQ313" i="2"/>
  <c r="LP313" i="2"/>
  <c r="LO313" i="2"/>
  <c r="LN313" i="2"/>
  <c r="LM313" i="2"/>
  <c r="LL313" i="2"/>
  <c r="LK313" i="2"/>
  <c r="LJ313" i="2"/>
  <c r="LI313" i="2"/>
  <c r="LH313" i="2"/>
  <c r="LG313" i="2"/>
  <c r="LF313" i="2"/>
  <c r="LE313" i="2"/>
  <c r="LD313" i="2"/>
  <c r="LC313" i="2"/>
  <c r="LB313" i="2"/>
  <c r="LA313" i="2"/>
  <c r="KZ313" i="2"/>
  <c r="KY313" i="2"/>
  <c r="KX313" i="2"/>
  <c r="KW313" i="2"/>
  <c r="KV313" i="2"/>
  <c r="KU313" i="2"/>
  <c r="KT313" i="2"/>
  <c r="KS313" i="2"/>
  <c r="KR313" i="2"/>
  <c r="KQ313" i="2"/>
  <c r="KP313" i="2"/>
  <c r="KO313" i="2"/>
  <c r="KN313" i="2"/>
  <c r="KM313" i="2"/>
  <c r="KL313" i="2"/>
  <c r="KK313" i="2"/>
  <c r="KJ313" i="2"/>
  <c r="KI313" i="2"/>
  <c r="KH313" i="2"/>
  <c r="KG313" i="2"/>
  <c r="KF313" i="2"/>
  <c r="KE313" i="2"/>
  <c r="KD313" i="2"/>
  <c r="KC313" i="2"/>
  <c r="KB313" i="2"/>
  <c r="KA313" i="2"/>
  <c r="JZ313" i="2"/>
  <c r="JY313" i="2"/>
  <c r="JX313" i="2"/>
  <c r="JW313" i="2"/>
  <c r="JV313" i="2"/>
  <c r="JU313" i="2"/>
  <c r="JT313" i="2"/>
  <c r="JS313" i="2"/>
  <c r="JR313" i="2"/>
  <c r="JQ313" i="2"/>
  <c r="JP313" i="2"/>
  <c r="JO313" i="2"/>
  <c r="JN313" i="2"/>
  <c r="JM313" i="2"/>
  <c r="JL313" i="2"/>
  <c r="JK313" i="2"/>
  <c r="JJ313" i="2"/>
  <c r="JI313" i="2"/>
  <c r="JH313" i="2"/>
  <c r="JG313" i="2"/>
  <c r="JF313" i="2"/>
  <c r="JE313" i="2"/>
  <c r="JD313" i="2"/>
  <c r="JC313" i="2"/>
  <c r="JB313" i="2"/>
  <c r="JA313" i="2"/>
  <c r="IZ313" i="2"/>
  <c r="IY313" i="2"/>
  <c r="IX313" i="2"/>
  <c r="IW313" i="2"/>
  <c r="IV313" i="2"/>
  <c r="IU313" i="2"/>
  <c r="IT313" i="2"/>
  <c r="IS313" i="2"/>
  <c r="IR313" i="2"/>
  <c r="IQ313" i="2"/>
  <c r="IP313" i="2"/>
  <c r="IO313" i="2"/>
  <c r="IN313" i="2"/>
  <c r="IM313" i="2"/>
  <c r="IL313" i="2"/>
  <c r="IK313" i="2"/>
  <c r="IJ313" i="2"/>
  <c r="II313" i="2"/>
  <c r="IH313" i="2"/>
  <c r="IG313" i="2"/>
  <c r="IF313" i="2"/>
  <c r="IE313" i="2"/>
  <c r="ID313" i="2"/>
  <c r="IC313" i="2"/>
  <c r="IB313" i="2"/>
  <c r="IA313" i="2"/>
  <c r="HZ313" i="2"/>
  <c r="HY313" i="2"/>
  <c r="HX313" i="2"/>
  <c r="HW313" i="2"/>
  <c r="HV313" i="2"/>
  <c r="HU313" i="2"/>
  <c r="HT313" i="2"/>
  <c r="HS313" i="2"/>
  <c r="HR313" i="2"/>
  <c r="HQ313" i="2"/>
  <c r="HP313" i="2"/>
  <c r="HO313" i="2"/>
  <c r="HN313" i="2"/>
  <c r="HM313" i="2"/>
  <c r="HL313" i="2"/>
  <c r="HK313" i="2"/>
  <c r="HJ313" i="2"/>
  <c r="HI313" i="2"/>
  <c r="HH313" i="2"/>
  <c r="HG313" i="2"/>
  <c r="HF313" i="2"/>
  <c r="HE313" i="2"/>
  <c r="HD313" i="2"/>
  <c r="HC313" i="2"/>
  <c r="HB313" i="2"/>
  <c r="HA313" i="2"/>
  <c r="GZ313" i="2"/>
  <c r="GY313" i="2"/>
  <c r="GX313" i="2"/>
  <c r="GW313" i="2"/>
  <c r="GV313" i="2"/>
  <c r="GU313" i="2"/>
  <c r="GT313" i="2"/>
  <c r="GS313" i="2"/>
  <c r="GR313" i="2"/>
  <c r="GQ313" i="2"/>
  <c r="GP313" i="2"/>
  <c r="GO313" i="2"/>
  <c r="GN313" i="2"/>
  <c r="GM313" i="2"/>
  <c r="GL313" i="2"/>
  <c r="GK313" i="2"/>
  <c r="GJ313" i="2"/>
  <c r="GI313" i="2"/>
  <c r="GH313" i="2"/>
  <c r="GG313" i="2"/>
  <c r="GF313" i="2"/>
  <c r="GE313" i="2"/>
  <c r="GD313" i="2"/>
  <c r="GC313" i="2"/>
  <c r="GB313" i="2"/>
  <c r="GA313" i="2"/>
  <c r="FZ313" i="2"/>
  <c r="FY313" i="2"/>
  <c r="FX313" i="2"/>
  <c r="FW313" i="2"/>
  <c r="FV313" i="2"/>
  <c r="FU313" i="2"/>
  <c r="FT313" i="2"/>
  <c r="FS313" i="2"/>
  <c r="FR313" i="2"/>
  <c r="FQ313" i="2"/>
  <c r="FP313" i="2"/>
  <c r="FO313" i="2"/>
  <c r="FN313" i="2"/>
  <c r="FM313" i="2"/>
  <c r="FL313" i="2"/>
  <c r="FK313" i="2"/>
  <c r="FJ313" i="2"/>
  <c r="FI313" i="2"/>
  <c r="FH313" i="2"/>
  <c r="FG313" i="2"/>
  <c r="FF313" i="2"/>
  <c r="FE313" i="2"/>
  <c r="FD313" i="2"/>
  <c r="FC313" i="2"/>
  <c r="FB313" i="2"/>
  <c r="FA313" i="2"/>
  <c r="EZ313" i="2"/>
  <c r="EY313" i="2"/>
  <c r="EX313" i="2"/>
  <c r="EW313" i="2"/>
  <c r="EV313" i="2"/>
  <c r="EU313" i="2"/>
  <c r="ET313" i="2"/>
  <c r="ES313" i="2"/>
  <c r="ER313" i="2"/>
  <c r="EQ313" i="2"/>
  <c r="EP313" i="2"/>
  <c r="EO313" i="2"/>
  <c r="EN313" i="2"/>
  <c r="EM313" i="2"/>
  <c r="EL313" i="2"/>
  <c r="EK313" i="2"/>
  <c r="EJ313" i="2"/>
  <c r="EI313" i="2"/>
  <c r="EH313" i="2"/>
  <c r="EG313" i="2"/>
  <c r="EF313" i="2"/>
  <c r="EE313" i="2"/>
  <c r="ED313" i="2"/>
  <c r="EC313" i="2"/>
  <c r="EB313" i="2"/>
  <c r="EA313" i="2"/>
  <c r="DZ313" i="2"/>
  <c r="DY313" i="2"/>
  <c r="DX313" i="2"/>
  <c r="DW313" i="2"/>
  <c r="DV313" i="2"/>
  <c r="DU313" i="2"/>
  <c r="DT313" i="2"/>
  <c r="DS313" i="2"/>
  <c r="DR313" i="2"/>
  <c r="DQ313" i="2"/>
  <c r="DP313" i="2"/>
  <c r="DO313" i="2"/>
  <c r="DN313" i="2"/>
  <c r="DM313" i="2"/>
  <c r="DL313" i="2"/>
  <c r="DK313" i="2"/>
  <c r="DJ313" i="2"/>
  <c r="DI313" i="2"/>
  <c r="DH313" i="2"/>
  <c r="DG313" i="2"/>
  <c r="DF313" i="2"/>
  <c r="DE313" i="2"/>
  <c r="DD313" i="2"/>
  <c r="DC313" i="2"/>
  <c r="DB313" i="2"/>
  <c r="DA313" i="2"/>
  <c r="CZ313" i="2"/>
  <c r="CY313" i="2"/>
  <c r="CX313" i="2"/>
  <c r="CW313" i="2"/>
  <c r="CV313" i="2"/>
  <c r="CU313" i="2"/>
  <c r="CT313" i="2"/>
  <c r="CS313" i="2"/>
  <c r="CR313" i="2"/>
  <c r="CQ313" i="2"/>
  <c r="CP313" i="2"/>
  <c r="CO313" i="2"/>
  <c r="CN313" i="2"/>
  <c r="CM313" i="2"/>
  <c r="CL313" i="2"/>
  <c r="CK313" i="2"/>
  <c r="CJ313" i="2"/>
  <c r="CI313" i="2"/>
  <c r="CH313" i="2"/>
  <c r="CG313" i="2"/>
  <c r="CF313" i="2"/>
  <c r="CE313" i="2"/>
  <c r="CD313" i="2"/>
  <c r="CC313" i="2"/>
  <c r="CB313" i="2"/>
  <c r="CA313" i="2"/>
  <c r="BZ313" i="2"/>
  <c r="BY313" i="2"/>
  <c r="BX313" i="2"/>
  <c r="BW313" i="2"/>
  <c r="BV313" i="2"/>
  <c r="BU313" i="2"/>
  <c r="BT313" i="2"/>
  <c r="BS313" i="2"/>
  <c r="BR313" i="2"/>
  <c r="BQ313" i="2"/>
  <c r="BP313" i="2"/>
  <c r="BO313" i="2"/>
  <c r="BN313" i="2"/>
  <c r="BM313" i="2"/>
  <c r="BL313" i="2"/>
  <c r="BK313" i="2"/>
  <c r="BJ313" i="2"/>
  <c r="BI313" i="2"/>
  <c r="BH313" i="2"/>
  <c r="BG354" i="2"/>
  <c r="BG355" i="2"/>
  <c r="BG356" i="2"/>
  <c r="BG357" i="2"/>
  <c r="BG358" i="2"/>
  <c r="BG359" i="2"/>
  <c r="BG360" i="2"/>
  <c r="BG361" i="2"/>
  <c r="BG362" i="2"/>
  <c r="BG363" i="2"/>
  <c r="BG364" i="2"/>
  <c r="BG365" i="2"/>
  <c r="BE36" i="3"/>
  <c r="BE37" i="3"/>
  <c r="BG7" i="4"/>
  <c r="BG8" i="4"/>
  <c r="BG9" i="4"/>
  <c r="BG10" i="4"/>
  <c r="BF354" i="2"/>
  <c r="BF355" i="2"/>
  <c r="BF356" i="2"/>
  <c r="BF357" i="2"/>
  <c r="BF358" i="2"/>
  <c r="BF359" i="2"/>
  <c r="BF360" i="2"/>
  <c r="BF361" i="2"/>
  <c r="BF362" i="2"/>
  <c r="BF363" i="2"/>
  <c r="BF364" i="2"/>
  <c r="BF365" i="2"/>
  <c r="BD36" i="3"/>
  <c r="BD37" i="3"/>
  <c r="BF7" i="4"/>
  <c r="BF8" i="4"/>
  <c r="BF9" i="4"/>
  <c r="BF10" i="4"/>
  <c r="BE354" i="2"/>
  <c r="BE355" i="2"/>
  <c r="BE356" i="2"/>
  <c r="BE357" i="2"/>
  <c r="BE358" i="2"/>
  <c r="BE359" i="2"/>
  <c r="BE360" i="2"/>
  <c r="BE361" i="2"/>
  <c r="BE362" i="2"/>
  <c r="BE363" i="2"/>
  <c r="BE364" i="2"/>
  <c r="BE365" i="2"/>
  <c r="BC36" i="3"/>
  <c r="BC37" i="3"/>
  <c r="BE7" i="4"/>
  <c r="BE8" i="4"/>
  <c r="BE9" i="4"/>
  <c r="BE10" i="4"/>
  <c r="BD354" i="2"/>
  <c r="BD355" i="2"/>
  <c r="BD356" i="2"/>
  <c r="BD357" i="2"/>
  <c r="BD358" i="2"/>
  <c r="BD359" i="2"/>
  <c r="BD360" i="2"/>
  <c r="BD361" i="2"/>
  <c r="BD362" i="2"/>
  <c r="BD363" i="2"/>
  <c r="BD364" i="2"/>
  <c r="BD365" i="2"/>
  <c r="BB36" i="3"/>
  <c r="BB37" i="3"/>
  <c r="BD7" i="4"/>
  <c r="BD8" i="4"/>
  <c r="BD9" i="4"/>
  <c r="BD10" i="4"/>
  <c r="BC354" i="2"/>
  <c r="BC355" i="2"/>
  <c r="BC356" i="2"/>
  <c r="BC357" i="2"/>
  <c r="BC358" i="2"/>
  <c r="BC359" i="2"/>
  <c r="BC360" i="2"/>
  <c r="BC361" i="2"/>
  <c r="BC362" i="2"/>
  <c r="BC363" i="2"/>
  <c r="BC364" i="2"/>
  <c r="BC365" i="2"/>
  <c r="BA36" i="3"/>
  <c r="BA37" i="3"/>
  <c r="BC7" i="4"/>
  <c r="BC8" i="4"/>
  <c r="BC9" i="4"/>
  <c r="BC10" i="4"/>
  <c r="BB354" i="2"/>
  <c r="BB355" i="2"/>
  <c r="BB356" i="2"/>
  <c r="BB357" i="2"/>
  <c r="BB358" i="2"/>
  <c r="BB359" i="2"/>
  <c r="BB360" i="2"/>
  <c r="BB361" i="2"/>
  <c r="BB362" i="2"/>
  <c r="BB363" i="2"/>
  <c r="BB364" i="2"/>
  <c r="BB365" i="2"/>
  <c r="AZ36" i="3"/>
  <c r="AZ37" i="3"/>
  <c r="BB7" i="4"/>
  <c r="BB8" i="4"/>
  <c r="BB9" i="4"/>
  <c r="BB10" i="4"/>
  <c r="BA354" i="2"/>
  <c r="BA355" i="2"/>
  <c r="BA356" i="2"/>
  <c r="BA357" i="2"/>
  <c r="BA358" i="2"/>
  <c r="BA359" i="2"/>
  <c r="BA360" i="2"/>
  <c r="BA361" i="2"/>
  <c r="BA362" i="2"/>
  <c r="BA363" i="2"/>
  <c r="BA364" i="2"/>
  <c r="BA365" i="2"/>
  <c r="AY36" i="3"/>
  <c r="AY37" i="3"/>
  <c r="BA7" i="4"/>
  <c r="BA8" i="4"/>
  <c r="BA9" i="4"/>
  <c r="BA10" i="4"/>
  <c r="AZ354" i="2"/>
  <c r="AZ355" i="2"/>
  <c r="AZ356" i="2"/>
  <c r="AZ357" i="2"/>
  <c r="AZ358" i="2"/>
  <c r="AZ359" i="2"/>
  <c r="AZ360" i="2"/>
  <c r="AZ361" i="2"/>
  <c r="AZ362" i="2"/>
  <c r="AZ363" i="2"/>
  <c r="AZ364" i="2"/>
  <c r="AZ365" i="2"/>
  <c r="AX36" i="3"/>
  <c r="AX37" i="3"/>
  <c r="AZ7" i="4"/>
  <c r="AZ8" i="4"/>
  <c r="AZ9" i="4"/>
  <c r="AZ10" i="4"/>
  <c r="AY354" i="2"/>
  <c r="AY355" i="2"/>
  <c r="AY356" i="2"/>
  <c r="AY357" i="2"/>
  <c r="AY358" i="2"/>
  <c r="AY359" i="2"/>
  <c r="AY360" i="2"/>
  <c r="AY361" i="2"/>
  <c r="AY362" i="2"/>
  <c r="AY363" i="2"/>
  <c r="AY364" i="2"/>
  <c r="AY365" i="2"/>
  <c r="AW36" i="3"/>
  <c r="AW37" i="3"/>
  <c r="AY7" i="4"/>
  <c r="AY8" i="4"/>
  <c r="AY9" i="4"/>
  <c r="AY10" i="4"/>
  <c r="AX354" i="2"/>
  <c r="AX355" i="2"/>
  <c r="AX356" i="2"/>
  <c r="AX357" i="2"/>
  <c r="AX358" i="2"/>
  <c r="AX359" i="2"/>
  <c r="AX360" i="2"/>
  <c r="AX361" i="2"/>
  <c r="AX362" i="2"/>
  <c r="AX363" i="2"/>
  <c r="AX364" i="2"/>
  <c r="AX365" i="2"/>
  <c r="AV36" i="3"/>
  <c r="AV37" i="3"/>
  <c r="AX7" i="4"/>
  <c r="AX8" i="4"/>
  <c r="AX9" i="4"/>
  <c r="AX10" i="4"/>
  <c r="AW354" i="2"/>
  <c r="AW355" i="2"/>
  <c r="AW356" i="2"/>
  <c r="AW357" i="2"/>
  <c r="AW358" i="2"/>
  <c r="AW359" i="2"/>
  <c r="AW360" i="2"/>
  <c r="AW361" i="2"/>
  <c r="AW362" i="2"/>
  <c r="AW363" i="2"/>
  <c r="AW364" i="2"/>
  <c r="AW365" i="2"/>
  <c r="AU36" i="3"/>
  <c r="AU37" i="3"/>
  <c r="AW7" i="4"/>
  <c r="AW8" i="4"/>
  <c r="AW9" i="4"/>
  <c r="AW10" i="4"/>
  <c r="AV354" i="2"/>
  <c r="AV355" i="2"/>
  <c r="AV356" i="2"/>
  <c r="AV357" i="2"/>
  <c r="AV358" i="2"/>
  <c r="AV359" i="2"/>
  <c r="AV360" i="2"/>
  <c r="AV361" i="2"/>
  <c r="AV362" i="2"/>
  <c r="AV363" i="2"/>
  <c r="AV364" i="2"/>
  <c r="AV365" i="2"/>
  <c r="AT36" i="3"/>
  <c r="AT37" i="3"/>
  <c r="AV7" i="4"/>
  <c r="AV8" i="4"/>
  <c r="AV9" i="4"/>
  <c r="AV10" i="4"/>
  <c r="AU354" i="2"/>
  <c r="AU355" i="2"/>
  <c r="AU356" i="2"/>
  <c r="AU357" i="2"/>
  <c r="AU358" i="2"/>
  <c r="AU359" i="2"/>
  <c r="AU360" i="2"/>
  <c r="AU361" i="2"/>
  <c r="AU362" i="2"/>
  <c r="AU363" i="2"/>
  <c r="AU364" i="2"/>
  <c r="AU365" i="2"/>
  <c r="AS36" i="3"/>
  <c r="AS37" i="3"/>
  <c r="AU7" i="4"/>
  <c r="AU8" i="4"/>
  <c r="AU9" i="4"/>
  <c r="AU10" i="4"/>
  <c r="AT354" i="2"/>
  <c r="AT355" i="2"/>
  <c r="AT356" i="2"/>
  <c r="AT357" i="2"/>
  <c r="AT358" i="2"/>
  <c r="AT359" i="2"/>
  <c r="AT360" i="2"/>
  <c r="AT361" i="2"/>
  <c r="AT362" i="2"/>
  <c r="AT363" i="2"/>
  <c r="AT364" i="2"/>
  <c r="AT365" i="2"/>
  <c r="AR36" i="3"/>
  <c r="AR37" i="3"/>
  <c r="AT7" i="4"/>
  <c r="AT8" i="4"/>
  <c r="AT9" i="4"/>
  <c r="AT10" i="4"/>
  <c r="AS354" i="2"/>
  <c r="AS355" i="2"/>
  <c r="AS356" i="2"/>
  <c r="AS357" i="2"/>
  <c r="AS358" i="2"/>
  <c r="AS359" i="2"/>
  <c r="AS360" i="2"/>
  <c r="AS361" i="2"/>
  <c r="AS362" i="2"/>
  <c r="AS363" i="2"/>
  <c r="AS364" i="2"/>
  <c r="AS365" i="2"/>
  <c r="AQ36" i="3"/>
  <c r="AQ37" i="3"/>
  <c r="AS7" i="4"/>
  <c r="AS8" i="4"/>
  <c r="AS9" i="4"/>
  <c r="AS10" i="4"/>
  <c r="AR354" i="2"/>
  <c r="AR355" i="2"/>
  <c r="AR356" i="2"/>
  <c r="AR357" i="2"/>
  <c r="AR358" i="2"/>
  <c r="AR359" i="2"/>
  <c r="AR360" i="2"/>
  <c r="AR361" i="2"/>
  <c r="AR362" i="2"/>
  <c r="AR363" i="2"/>
  <c r="AR364" i="2"/>
  <c r="AR365" i="2"/>
  <c r="AP36" i="3"/>
  <c r="AP37" i="3"/>
  <c r="AR7" i="4"/>
  <c r="AR8" i="4"/>
  <c r="AR9" i="4"/>
  <c r="AR10" i="4"/>
  <c r="AQ354" i="2"/>
  <c r="AQ355" i="2"/>
  <c r="AQ356" i="2"/>
  <c r="AQ357" i="2"/>
  <c r="AQ358" i="2"/>
  <c r="AQ359" i="2"/>
  <c r="AQ360" i="2"/>
  <c r="AQ361" i="2"/>
  <c r="AQ362" i="2"/>
  <c r="AQ363" i="2"/>
  <c r="AQ364" i="2"/>
  <c r="AQ365" i="2"/>
  <c r="AO36" i="3"/>
  <c r="AO37" i="3"/>
  <c r="AQ7" i="4"/>
  <c r="AQ8" i="4"/>
  <c r="AQ9" i="4"/>
  <c r="AQ10" i="4"/>
  <c r="AP354" i="2"/>
  <c r="AP355" i="2"/>
  <c r="AP356" i="2"/>
  <c r="AP357" i="2"/>
  <c r="AP358" i="2"/>
  <c r="AP359" i="2"/>
  <c r="AP360" i="2"/>
  <c r="AP361" i="2"/>
  <c r="AP362" i="2"/>
  <c r="AP363" i="2"/>
  <c r="AP364" i="2"/>
  <c r="AP365" i="2"/>
  <c r="AN36" i="3"/>
  <c r="AN37" i="3"/>
  <c r="AP7" i="4"/>
  <c r="AP8" i="4"/>
  <c r="AP9" i="4"/>
  <c r="AP10" i="4"/>
  <c r="AO354" i="2"/>
  <c r="AO355" i="2"/>
  <c r="AO356" i="2"/>
  <c r="AO357" i="2"/>
  <c r="AO358" i="2"/>
  <c r="AO359" i="2"/>
  <c r="AO360" i="2"/>
  <c r="AO361" i="2"/>
  <c r="AO362" i="2"/>
  <c r="AO363" i="2"/>
  <c r="AO364" i="2"/>
  <c r="AO365" i="2"/>
  <c r="AM36" i="3"/>
  <c r="AM37" i="3"/>
  <c r="AO7" i="4"/>
  <c r="AO8" i="4"/>
  <c r="AO9" i="4"/>
  <c r="AO10" i="4"/>
  <c r="AN354" i="2"/>
  <c r="AN355" i="2"/>
  <c r="AN356" i="2"/>
  <c r="AN357" i="2"/>
  <c r="AN358" i="2"/>
  <c r="AN359" i="2"/>
  <c r="AN360" i="2"/>
  <c r="AN361" i="2"/>
  <c r="AN362" i="2"/>
  <c r="AN363" i="2"/>
  <c r="AN364" i="2"/>
  <c r="AN365" i="2"/>
  <c r="AL36" i="3"/>
  <c r="AL37" i="3"/>
  <c r="AN7" i="4"/>
  <c r="AN8" i="4"/>
  <c r="AN9" i="4"/>
  <c r="AN10" i="4"/>
  <c r="AM354" i="2"/>
  <c r="AM355" i="2"/>
  <c r="AM356" i="2"/>
  <c r="AM357" i="2"/>
  <c r="AM358" i="2"/>
  <c r="AM359" i="2"/>
  <c r="AM360" i="2"/>
  <c r="AM361" i="2"/>
  <c r="AM362" i="2"/>
  <c r="AM363" i="2"/>
  <c r="AM364" i="2"/>
  <c r="AM365" i="2"/>
  <c r="AK36" i="3"/>
  <c r="AK37" i="3"/>
  <c r="AM7" i="4"/>
  <c r="AM8" i="4"/>
  <c r="AM9" i="4"/>
  <c r="AM10" i="4"/>
  <c r="AL354" i="2"/>
  <c r="AL355" i="2"/>
  <c r="AL356" i="2"/>
  <c r="AL357" i="2"/>
  <c r="AL358" i="2"/>
  <c r="AL359" i="2"/>
  <c r="AL360" i="2"/>
  <c r="AL361" i="2"/>
  <c r="AL362" i="2"/>
  <c r="AL363" i="2"/>
  <c r="AL364" i="2"/>
  <c r="AL365" i="2"/>
  <c r="AJ36" i="3"/>
  <c r="AJ37" i="3"/>
  <c r="AL7" i="4"/>
  <c r="AL8" i="4"/>
  <c r="AL9" i="4"/>
  <c r="AL10" i="4"/>
  <c r="AK354" i="2"/>
  <c r="AK355" i="2"/>
  <c r="AK356" i="2"/>
  <c r="AK357" i="2"/>
  <c r="AK358" i="2"/>
  <c r="AK359" i="2"/>
  <c r="AK360" i="2"/>
  <c r="AK361" i="2"/>
  <c r="AK362" i="2"/>
  <c r="AK363" i="2"/>
  <c r="AK364" i="2"/>
  <c r="AK365" i="2"/>
  <c r="AI36" i="3"/>
  <c r="AI37" i="3"/>
  <c r="AK7" i="4"/>
  <c r="AK8" i="4"/>
  <c r="AK9" i="4"/>
  <c r="AK10" i="4"/>
  <c r="AJ354" i="2"/>
  <c r="AJ355" i="2"/>
  <c r="AJ356" i="2"/>
  <c r="AJ357" i="2"/>
  <c r="AJ358" i="2"/>
  <c r="AJ359" i="2"/>
  <c r="AJ360" i="2"/>
  <c r="AJ361" i="2"/>
  <c r="AJ362" i="2"/>
  <c r="AJ363" i="2"/>
  <c r="AJ364" i="2"/>
  <c r="AJ365" i="2"/>
  <c r="AH36" i="3"/>
  <c r="AH37" i="3"/>
  <c r="AJ7" i="4"/>
  <c r="AJ8" i="4"/>
  <c r="AJ9" i="4"/>
  <c r="AJ10" i="4"/>
  <c r="AI354" i="2"/>
  <c r="AI355" i="2"/>
  <c r="AI356" i="2"/>
  <c r="AI357" i="2"/>
  <c r="AI358" i="2"/>
  <c r="AI359" i="2"/>
  <c r="AI360" i="2"/>
  <c r="AI361" i="2"/>
  <c r="AI362" i="2"/>
  <c r="AI363" i="2"/>
  <c r="AI364" i="2"/>
  <c r="AI365" i="2"/>
  <c r="AG36" i="3"/>
  <c r="AG37" i="3"/>
  <c r="AI7" i="4"/>
  <c r="AI8" i="4"/>
  <c r="AI9" i="4"/>
  <c r="AI10" i="4"/>
  <c r="AH354" i="2"/>
  <c r="AH355" i="2"/>
  <c r="AH356" i="2"/>
  <c r="AH357" i="2"/>
  <c r="AH358" i="2"/>
  <c r="AH359" i="2"/>
  <c r="AH360" i="2"/>
  <c r="AH361" i="2"/>
  <c r="AH362" i="2"/>
  <c r="AH363" i="2"/>
  <c r="AH364" i="2"/>
  <c r="AH365" i="2"/>
  <c r="AF36" i="3"/>
  <c r="AF37" i="3"/>
  <c r="AH7" i="4"/>
  <c r="AH8" i="4"/>
  <c r="AH9" i="4"/>
  <c r="AH10" i="4"/>
  <c r="AG354" i="2"/>
  <c r="AG355" i="2"/>
  <c r="AG356" i="2"/>
  <c r="AG357" i="2"/>
  <c r="AG358" i="2"/>
  <c r="AG359" i="2"/>
  <c r="AG360" i="2"/>
  <c r="AG361" i="2"/>
  <c r="AG362" i="2"/>
  <c r="AG363" i="2"/>
  <c r="AG364" i="2"/>
  <c r="AG365" i="2"/>
  <c r="AE36" i="3"/>
  <c r="AE37" i="3"/>
  <c r="AG7" i="4"/>
  <c r="AG8" i="4"/>
  <c r="AG9" i="4"/>
  <c r="AG10" i="4"/>
  <c r="AF354" i="2"/>
  <c r="AF355" i="2"/>
  <c r="AF356" i="2"/>
  <c r="AF357" i="2"/>
  <c r="AF358" i="2"/>
  <c r="AF359" i="2"/>
  <c r="AF360" i="2"/>
  <c r="AF361" i="2"/>
  <c r="AF362" i="2"/>
  <c r="AF363" i="2"/>
  <c r="AF364" i="2"/>
  <c r="AF365" i="2"/>
  <c r="AD36" i="3"/>
  <c r="AD37" i="3"/>
  <c r="AF7" i="4"/>
  <c r="AF8" i="4"/>
  <c r="AF9" i="4"/>
  <c r="AF10" i="4"/>
  <c r="AE354" i="2"/>
  <c r="AE355" i="2"/>
  <c r="AE356" i="2"/>
  <c r="AE357" i="2"/>
  <c r="AE358" i="2"/>
  <c r="AE359" i="2"/>
  <c r="AE360" i="2"/>
  <c r="AE361" i="2"/>
  <c r="AE362" i="2"/>
  <c r="AE363" i="2"/>
  <c r="AE364" i="2"/>
  <c r="AE365" i="2"/>
  <c r="AC36" i="3"/>
  <c r="AC37" i="3"/>
  <c r="AE7" i="4"/>
  <c r="AE8" i="4"/>
  <c r="AE9" i="4"/>
  <c r="AE10" i="4"/>
  <c r="AD354" i="2"/>
  <c r="AD355" i="2"/>
  <c r="AD356" i="2"/>
  <c r="AD357" i="2"/>
  <c r="AD358" i="2"/>
  <c r="AD359" i="2"/>
  <c r="AD360" i="2"/>
  <c r="AD361" i="2"/>
  <c r="AD362" i="2"/>
  <c r="AD363" i="2"/>
  <c r="AD364" i="2"/>
  <c r="AD365" i="2"/>
  <c r="AB36" i="3"/>
  <c r="AB37" i="3"/>
  <c r="AD7" i="4"/>
  <c r="AD8" i="4"/>
  <c r="AD9" i="4"/>
  <c r="AD10" i="4"/>
  <c r="AC354" i="2"/>
  <c r="AC355" i="2"/>
  <c r="AC356" i="2"/>
  <c r="AC357" i="2"/>
  <c r="AC358" i="2"/>
  <c r="AC359" i="2"/>
  <c r="AC360" i="2"/>
  <c r="AC361" i="2"/>
  <c r="AC362" i="2"/>
  <c r="AC363" i="2"/>
  <c r="AC364" i="2"/>
  <c r="AC365" i="2"/>
  <c r="AA36" i="3"/>
  <c r="AA37" i="3"/>
  <c r="AC7" i="4"/>
  <c r="AC8" i="4"/>
  <c r="AC9" i="4"/>
  <c r="AC10" i="4"/>
  <c r="AB354" i="2"/>
  <c r="AB355" i="2"/>
  <c r="AB356" i="2"/>
  <c r="AB357" i="2"/>
  <c r="AB358" i="2"/>
  <c r="AB359" i="2"/>
  <c r="AB360" i="2"/>
  <c r="AB361" i="2"/>
  <c r="AB362" i="2"/>
  <c r="AB363" i="2"/>
  <c r="AB364" i="2"/>
  <c r="AB365" i="2"/>
  <c r="Z36" i="3"/>
  <c r="Z37" i="3"/>
  <c r="AB7" i="4"/>
  <c r="AB8" i="4"/>
  <c r="AB9" i="4"/>
  <c r="AB10" i="4"/>
  <c r="AA354" i="2"/>
  <c r="AA355" i="2"/>
  <c r="AA356" i="2"/>
  <c r="AA357" i="2"/>
  <c r="AA358" i="2"/>
  <c r="AA359" i="2"/>
  <c r="AA360" i="2"/>
  <c r="AA361" i="2"/>
  <c r="AA362" i="2"/>
  <c r="AA363" i="2"/>
  <c r="AA364" i="2"/>
  <c r="AA365" i="2"/>
  <c r="Y36" i="3"/>
  <c r="Y37" i="3"/>
  <c r="AA7" i="4"/>
  <c r="AA8" i="4"/>
  <c r="AA9" i="4"/>
  <c r="AA10" i="4"/>
  <c r="Z354" i="2"/>
  <c r="Z355" i="2"/>
  <c r="Z356" i="2"/>
  <c r="Z357" i="2"/>
  <c r="Z358" i="2"/>
  <c r="Z359" i="2"/>
  <c r="Z360" i="2"/>
  <c r="Z361" i="2"/>
  <c r="Z362" i="2"/>
  <c r="Z363" i="2"/>
  <c r="Z364" i="2"/>
  <c r="Z365" i="2"/>
  <c r="X36" i="3"/>
  <c r="X37" i="3"/>
  <c r="Z7" i="4"/>
  <c r="Z8" i="4"/>
  <c r="Z9" i="4"/>
  <c r="Z10" i="4"/>
  <c r="Y354" i="2"/>
  <c r="Y355" i="2"/>
  <c r="Y356" i="2"/>
  <c r="Y357" i="2"/>
  <c r="Y358" i="2"/>
  <c r="Y359" i="2"/>
  <c r="Y360" i="2"/>
  <c r="Y361" i="2"/>
  <c r="Y362" i="2"/>
  <c r="Y363" i="2"/>
  <c r="Y364" i="2"/>
  <c r="Y365" i="2"/>
  <c r="W36" i="3"/>
  <c r="W37" i="3"/>
  <c r="Y7" i="4"/>
  <c r="Y8" i="4"/>
  <c r="Y9" i="4"/>
  <c r="Y10" i="4"/>
  <c r="X354" i="2"/>
  <c r="X355" i="2"/>
  <c r="X356" i="2"/>
  <c r="X357" i="2"/>
  <c r="X358" i="2"/>
  <c r="X359" i="2"/>
  <c r="X360" i="2"/>
  <c r="X361" i="2"/>
  <c r="X362" i="2"/>
  <c r="X363" i="2"/>
  <c r="X364" i="2"/>
  <c r="X365" i="2"/>
  <c r="V36" i="3"/>
  <c r="V37" i="3"/>
  <c r="X7" i="4"/>
  <c r="X8" i="4"/>
  <c r="X9" i="4"/>
  <c r="X10" i="4"/>
  <c r="W313" i="2"/>
  <c r="V313" i="2"/>
  <c r="U313" i="2"/>
  <c r="T313" i="2"/>
  <c r="S313" i="2"/>
  <c r="R313" i="2"/>
  <c r="Q313" i="2"/>
  <c r="P313" i="2"/>
  <c r="O313" i="2"/>
  <c r="N313" i="2"/>
  <c r="M313" i="2"/>
  <c r="L313" i="2"/>
  <c r="K313" i="2"/>
  <c r="J313" i="2"/>
  <c r="I313" i="2"/>
  <c r="H313" i="2"/>
  <c r="G313" i="2"/>
  <c r="F313" i="2"/>
  <c r="E313" i="2"/>
  <c r="D313" i="2"/>
  <c r="NK302" i="2"/>
  <c r="NJ302" i="2"/>
  <c r="NI302" i="2"/>
  <c r="NH302" i="2"/>
  <c r="NG302" i="2"/>
  <c r="NF302" i="2"/>
  <c r="NE302" i="2"/>
  <c r="ND302" i="2"/>
  <c r="NC302" i="2"/>
  <c r="NB302" i="2"/>
  <c r="NA302" i="2"/>
  <c r="MZ302" i="2"/>
  <c r="MY302" i="2"/>
  <c r="MX302" i="2"/>
  <c r="MW302" i="2"/>
  <c r="MV302" i="2"/>
  <c r="MU302" i="2"/>
  <c r="MT302" i="2"/>
  <c r="MS302" i="2"/>
  <c r="MR302" i="2"/>
  <c r="MQ302" i="2"/>
  <c r="MP302" i="2"/>
  <c r="MO302" i="2"/>
  <c r="MN302" i="2"/>
  <c r="MM302" i="2"/>
  <c r="ML302" i="2"/>
  <c r="MK302" i="2"/>
  <c r="MJ302" i="2"/>
  <c r="MI302" i="2"/>
  <c r="MH302" i="2"/>
  <c r="MG302" i="2"/>
  <c r="MF302" i="2"/>
  <c r="ME302" i="2"/>
  <c r="MD302" i="2"/>
  <c r="MC302" i="2"/>
  <c r="MB302" i="2"/>
  <c r="MA302" i="2"/>
  <c r="LZ302" i="2"/>
  <c r="LY302" i="2"/>
  <c r="LX302" i="2"/>
  <c r="LW302" i="2"/>
  <c r="LV302" i="2"/>
  <c r="LU302" i="2"/>
  <c r="LT302" i="2"/>
  <c r="LS302" i="2"/>
  <c r="LR302" i="2"/>
  <c r="LQ302" i="2"/>
  <c r="LP302" i="2"/>
  <c r="LO302" i="2"/>
  <c r="LN302" i="2"/>
  <c r="LM302" i="2"/>
  <c r="LL302" i="2"/>
  <c r="LK302" i="2"/>
  <c r="LJ302" i="2"/>
  <c r="LI302" i="2"/>
  <c r="LH302" i="2"/>
  <c r="LG302" i="2"/>
  <c r="LF302" i="2"/>
  <c r="LE302" i="2"/>
  <c r="LD302" i="2"/>
  <c r="LC302" i="2"/>
  <c r="LB302" i="2"/>
  <c r="LA302" i="2"/>
  <c r="KZ302" i="2"/>
  <c r="KY302" i="2"/>
  <c r="KX302" i="2"/>
  <c r="KW302" i="2"/>
  <c r="KV302" i="2"/>
  <c r="KU302" i="2"/>
  <c r="KT302" i="2"/>
  <c r="KS302" i="2"/>
  <c r="KR302" i="2"/>
  <c r="KQ302" i="2"/>
  <c r="KP302" i="2"/>
  <c r="KO302" i="2"/>
  <c r="KN302" i="2"/>
  <c r="KM302" i="2"/>
  <c r="KL302" i="2"/>
  <c r="KK302" i="2"/>
  <c r="KJ302" i="2"/>
  <c r="KI302" i="2"/>
  <c r="KH302" i="2"/>
  <c r="KG302" i="2"/>
  <c r="KF302" i="2"/>
  <c r="KE302" i="2"/>
  <c r="KD302" i="2"/>
  <c r="KC302" i="2"/>
  <c r="KB302" i="2"/>
  <c r="KA302" i="2"/>
  <c r="JZ302" i="2"/>
  <c r="JY302" i="2"/>
  <c r="JX302" i="2"/>
  <c r="JW302" i="2"/>
  <c r="JV302" i="2"/>
  <c r="JU302" i="2"/>
  <c r="JT302" i="2"/>
  <c r="JS302" i="2"/>
  <c r="JR302" i="2"/>
  <c r="JQ302" i="2"/>
  <c r="JP302" i="2"/>
  <c r="JO302" i="2"/>
  <c r="JN302" i="2"/>
  <c r="JM302" i="2"/>
  <c r="JL302" i="2"/>
  <c r="JK302" i="2"/>
  <c r="JJ302" i="2"/>
  <c r="JI302" i="2"/>
  <c r="JH302" i="2"/>
  <c r="JG302" i="2"/>
  <c r="JF302" i="2"/>
  <c r="JE302" i="2"/>
  <c r="JD302" i="2"/>
  <c r="JC302" i="2"/>
  <c r="JB302" i="2"/>
  <c r="JA302" i="2"/>
  <c r="IZ302" i="2"/>
  <c r="IY302" i="2"/>
  <c r="IX302" i="2"/>
  <c r="IW302" i="2"/>
  <c r="IV302" i="2"/>
  <c r="IU302" i="2"/>
  <c r="IT302" i="2"/>
  <c r="IS302" i="2"/>
  <c r="IR302" i="2"/>
  <c r="IQ302" i="2"/>
  <c r="IP302" i="2"/>
  <c r="IO302" i="2"/>
  <c r="IN302" i="2"/>
  <c r="IM302" i="2"/>
  <c r="IL302" i="2"/>
  <c r="IK302" i="2"/>
  <c r="IJ302" i="2"/>
  <c r="II302" i="2"/>
  <c r="IH302" i="2"/>
  <c r="IG302" i="2"/>
  <c r="IF302" i="2"/>
  <c r="IE302" i="2"/>
  <c r="ID302" i="2"/>
  <c r="IC302" i="2"/>
  <c r="IB302" i="2"/>
  <c r="IA302" i="2"/>
  <c r="HZ302" i="2"/>
  <c r="HY302" i="2"/>
  <c r="HX302" i="2"/>
  <c r="HW302" i="2"/>
  <c r="HV302" i="2"/>
  <c r="HU302" i="2"/>
  <c r="HT302" i="2"/>
  <c r="HS302" i="2"/>
  <c r="HR302" i="2"/>
  <c r="HQ302" i="2"/>
  <c r="HP302" i="2"/>
  <c r="HO302" i="2"/>
  <c r="HN302" i="2"/>
  <c r="HM302" i="2"/>
  <c r="HL302" i="2"/>
  <c r="HK302" i="2"/>
  <c r="HJ302" i="2"/>
  <c r="HI302" i="2"/>
  <c r="HH302" i="2"/>
  <c r="HG302" i="2"/>
  <c r="HF302" i="2"/>
  <c r="HE302" i="2"/>
  <c r="HD302" i="2"/>
  <c r="HC302" i="2"/>
  <c r="HB302" i="2"/>
  <c r="HA302" i="2"/>
  <c r="GZ302" i="2"/>
  <c r="GY302" i="2"/>
  <c r="GX302" i="2"/>
  <c r="GW302" i="2"/>
  <c r="GV302" i="2"/>
  <c r="GU302" i="2"/>
  <c r="GT302" i="2"/>
  <c r="GS302" i="2"/>
  <c r="GR302" i="2"/>
  <c r="GQ302" i="2"/>
  <c r="GP302" i="2"/>
  <c r="GO302" i="2"/>
  <c r="GN302" i="2"/>
  <c r="GM302" i="2"/>
  <c r="GL302" i="2"/>
  <c r="GK302" i="2"/>
  <c r="GJ302" i="2"/>
  <c r="GI302" i="2"/>
  <c r="GH302" i="2"/>
  <c r="GG302" i="2"/>
  <c r="GF302" i="2"/>
  <c r="GE302" i="2"/>
  <c r="GD302" i="2"/>
  <c r="GC302" i="2"/>
  <c r="GB302" i="2"/>
  <c r="GA302" i="2"/>
  <c r="FZ302" i="2"/>
  <c r="FY302" i="2"/>
  <c r="FX302" i="2"/>
  <c r="FW302" i="2"/>
  <c r="FV302" i="2"/>
  <c r="FU302" i="2"/>
  <c r="FT302" i="2"/>
  <c r="FS302" i="2"/>
  <c r="FR302" i="2"/>
  <c r="FQ302" i="2"/>
  <c r="FP302" i="2"/>
  <c r="FO302" i="2"/>
  <c r="FN302" i="2"/>
  <c r="FM302" i="2"/>
  <c r="FL302" i="2"/>
  <c r="FK302" i="2"/>
  <c r="FJ302" i="2"/>
  <c r="FI302" i="2"/>
  <c r="FH302" i="2"/>
  <c r="FG302" i="2"/>
  <c r="FF302" i="2"/>
  <c r="FE302" i="2"/>
  <c r="FD302" i="2"/>
  <c r="FC302" i="2"/>
  <c r="FB302" i="2"/>
  <c r="FA302" i="2"/>
  <c r="EZ302" i="2"/>
  <c r="EY302" i="2"/>
  <c r="EX302" i="2"/>
  <c r="EW302" i="2"/>
  <c r="EV300" i="2"/>
  <c r="EV302" i="2"/>
  <c r="EU300" i="2"/>
  <c r="EU302" i="2"/>
  <c r="ET300" i="2"/>
  <c r="ET302" i="2"/>
  <c r="ES300" i="2"/>
  <c r="ES302" i="2"/>
  <c r="ER300" i="2"/>
  <c r="ER302" i="2"/>
  <c r="EQ300" i="2"/>
  <c r="EQ302" i="2"/>
  <c r="EP300" i="2"/>
  <c r="EP302" i="2"/>
  <c r="EO300" i="2"/>
  <c r="EO302" i="2"/>
  <c r="EN300" i="2"/>
  <c r="EN302" i="2"/>
  <c r="EM300" i="2"/>
  <c r="EM302" i="2"/>
  <c r="EL300" i="2"/>
  <c r="EL302" i="2"/>
  <c r="EK300" i="2"/>
  <c r="EK302" i="2"/>
  <c r="EJ300" i="2"/>
  <c r="EJ302" i="2"/>
  <c r="EI300" i="2"/>
  <c r="EI302" i="2"/>
  <c r="EH300" i="2"/>
  <c r="EH302" i="2"/>
  <c r="EG300" i="2"/>
  <c r="EG302" i="2"/>
  <c r="EF300" i="2"/>
  <c r="EF302" i="2"/>
  <c r="EE300" i="2"/>
  <c r="EE299" i="2"/>
  <c r="EE301" i="2"/>
  <c r="ED300" i="2"/>
  <c r="ED299" i="2"/>
  <c r="ED301" i="2"/>
  <c r="EC300" i="2"/>
  <c r="EC299" i="2"/>
  <c r="EC301" i="2"/>
  <c r="EB300" i="2"/>
  <c r="EB299" i="2"/>
  <c r="EB301" i="2"/>
  <c r="EA300" i="2"/>
  <c r="EA299" i="2"/>
  <c r="EA301" i="2"/>
  <c r="DZ300" i="2"/>
  <c r="DZ299" i="2"/>
  <c r="DZ301" i="2"/>
  <c r="DY300" i="2"/>
  <c r="DY299" i="2"/>
  <c r="DY301" i="2"/>
  <c r="DX300" i="2"/>
  <c r="DX299" i="2"/>
  <c r="DX301" i="2"/>
  <c r="DW300" i="2"/>
  <c r="DW299" i="2"/>
  <c r="DW301" i="2"/>
  <c r="DV300" i="2"/>
  <c r="DV299" i="2"/>
  <c r="DV301" i="2"/>
  <c r="DU300" i="2"/>
  <c r="DU299" i="2"/>
  <c r="DU301" i="2"/>
  <c r="DT300" i="2"/>
  <c r="DT299" i="2"/>
  <c r="DT301" i="2"/>
  <c r="DS300" i="2"/>
  <c r="DS299" i="2"/>
  <c r="DS301" i="2"/>
  <c r="DR300" i="2"/>
  <c r="DR299" i="2"/>
  <c r="DR301" i="2"/>
  <c r="DQ300" i="2"/>
  <c r="DQ299" i="2"/>
  <c r="DQ301" i="2"/>
  <c r="DP300" i="2"/>
  <c r="DP299" i="2"/>
  <c r="DP301" i="2"/>
  <c r="DO300" i="2"/>
  <c r="DO299" i="2"/>
  <c r="DO301" i="2"/>
  <c r="DN300" i="2"/>
  <c r="DN299" i="2"/>
  <c r="DN301" i="2"/>
  <c r="DM300" i="2"/>
  <c r="DM299" i="2"/>
  <c r="DM301" i="2"/>
  <c r="DL300" i="2"/>
  <c r="DL299" i="2"/>
  <c r="DL301" i="2"/>
  <c r="DK300" i="2"/>
  <c r="DK299" i="2"/>
  <c r="DK301" i="2"/>
  <c r="DJ300" i="2"/>
  <c r="DJ299" i="2"/>
  <c r="DJ301" i="2"/>
  <c r="DI300" i="2"/>
  <c r="DI299" i="2"/>
  <c r="DI301" i="2"/>
  <c r="DH300" i="2"/>
  <c r="DH299" i="2"/>
  <c r="DH301" i="2"/>
  <c r="DG300" i="2"/>
  <c r="DG299" i="2"/>
  <c r="DG301" i="2"/>
  <c r="DF300" i="2"/>
  <c r="DF299" i="2"/>
  <c r="DF301" i="2"/>
  <c r="DE300" i="2"/>
  <c r="DE299" i="2"/>
  <c r="DE301" i="2"/>
  <c r="DD300" i="2"/>
  <c r="DD299" i="2"/>
  <c r="DD301" i="2"/>
  <c r="DC300" i="2"/>
  <c r="DC299" i="2"/>
  <c r="DC301" i="2"/>
  <c r="DB300" i="2"/>
  <c r="DB299" i="2"/>
  <c r="DB301" i="2"/>
  <c r="DA300" i="2"/>
  <c r="DA299" i="2"/>
  <c r="DA301" i="2"/>
  <c r="CZ300" i="2"/>
  <c r="CZ299" i="2"/>
  <c r="CZ301" i="2"/>
  <c r="CY300" i="2"/>
  <c r="CY299" i="2"/>
  <c r="CY301" i="2"/>
  <c r="CX300" i="2"/>
  <c r="CX299" i="2"/>
  <c r="CX301" i="2"/>
  <c r="CW300" i="2"/>
  <c r="CW299" i="2"/>
  <c r="CW301" i="2"/>
  <c r="CV300" i="2"/>
  <c r="CV299" i="2"/>
  <c r="CV301" i="2"/>
  <c r="CU300" i="2"/>
  <c r="CU299" i="2"/>
  <c r="CU301" i="2"/>
  <c r="CT300" i="2"/>
  <c r="CT299" i="2"/>
  <c r="CT301" i="2"/>
  <c r="CS300" i="2"/>
  <c r="CS299" i="2"/>
  <c r="CS301" i="2"/>
  <c r="CR300" i="2"/>
  <c r="CR299" i="2"/>
  <c r="CR301" i="2"/>
  <c r="CQ300" i="2"/>
  <c r="CQ299" i="2"/>
  <c r="CQ301" i="2"/>
  <c r="CP300" i="2"/>
  <c r="CP299" i="2"/>
  <c r="CP301" i="2"/>
  <c r="CO300" i="2"/>
  <c r="CO299" i="2"/>
  <c r="CO301" i="2"/>
  <c r="CN300" i="2"/>
  <c r="CN299" i="2"/>
  <c r="CN301" i="2"/>
  <c r="CM300" i="2"/>
  <c r="CM299" i="2"/>
  <c r="CM301" i="2"/>
  <c r="CL300" i="2"/>
  <c r="CL299" i="2"/>
  <c r="CL301" i="2"/>
  <c r="CK300" i="2"/>
  <c r="CK299" i="2"/>
  <c r="CK301" i="2"/>
  <c r="CJ300" i="2"/>
  <c r="CJ299" i="2"/>
  <c r="CJ301" i="2"/>
  <c r="CI300" i="2"/>
  <c r="CI299" i="2"/>
  <c r="CI301" i="2"/>
  <c r="CH300" i="2"/>
  <c r="CH299" i="2"/>
  <c r="CH301" i="2"/>
  <c r="CG300" i="2"/>
  <c r="CG299" i="2"/>
  <c r="CG301" i="2"/>
  <c r="CF300" i="2"/>
  <c r="CF299" i="2"/>
  <c r="CF301" i="2"/>
  <c r="CE300" i="2"/>
  <c r="CE299" i="2"/>
  <c r="CE301" i="2"/>
  <c r="CD300" i="2"/>
  <c r="CD299" i="2"/>
  <c r="CD301" i="2"/>
  <c r="CC300" i="2"/>
  <c r="CC299" i="2"/>
  <c r="CC301" i="2"/>
  <c r="CB300" i="2"/>
  <c r="CB299" i="2"/>
  <c r="CB301" i="2"/>
  <c r="CA300" i="2"/>
  <c r="CA299" i="2"/>
  <c r="CA301" i="2"/>
  <c r="BZ300" i="2"/>
  <c r="BZ299" i="2"/>
  <c r="BZ301" i="2"/>
  <c r="BY300" i="2"/>
  <c r="BY299" i="2"/>
  <c r="BY301" i="2"/>
  <c r="BX300" i="2"/>
  <c r="BX299" i="2"/>
  <c r="BX301" i="2"/>
  <c r="BW300" i="2"/>
  <c r="BW299" i="2"/>
  <c r="BW301" i="2"/>
  <c r="BV300" i="2"/>
  <c r="BV299" i="2"/>
  <c r="BV301" i="2"/>
  <c r="BU300" i="2"/>
  <c r="BU299" i="2"/>
  <c r="BU301" i="2"/>
  <c r="BT300" i="2"/>
  <c r="BT299" i="2"/>
  <c r="BT301" i="2"/>
  <c r="BS300" i="2"/>
  <c r="BS299" i="2"/>
  <c r="BS301" i="2"/>
  <c r="BR300" i="2"/>
  <c r="BR299" i="2"/>
  <c r="BR301" i="2"/>
  <c r="BQ300" i="2"/>
  <c r="BQ299" i="2"/>
  <c r="BQ301" i="2"/>
  <c r="BP300" i="2"/>
  <c r="BP299" i="2"/>
  <c r="BP301" i="2"/>
  <c r="BO300" i="2"/>
  <c r="BO299" i="2"/>
  <c r="BO301" i="2"/>
  <c r="BN300" i="2"/>
  <c r="BN299" i="2"/>
  <c r="BN301" i="2"/>
  <c r="BM300" i="2"/>
  <c r="BM299" i="2"/>
  <c r="BM301" i="2"/>
  <c r="BL300" i="2"/>
  <c r="BL299" i="2"/>
  <c r="BL301" i="2"/>
  <c r="BK300" i="2"/>
  <c r="BK299" i="2"/>
  <c r="BK301" i="2"/>
  <c r="BJ302" i="2"/>
  <c r="BI302" i="2"/>
  <c r="BH302" i="2"/>
  <c r="BG302" i="2"/>
  <c r="BF302" i="2"/>
  <c r="BE302" i="2"/>
  <c r="BD302" i="2"/>
  <c r="BC302" i="2"/>
  <c r="BB302" i="2"/>
  <c r="BA302" i="2"/>
  <c r="AZ302" i="2"/>
  <c r="AY302" i="2"/>
  <c r="AX302" i="2"/>
  <c r="AW302" i="2"/>
  <c r="AV302" i="2"/>
  <c r="AU302" i="2"/>
  <c r="AT302" i="2"/>
  <c r="AS302" i="2"/>
  <c r="AR302" i="2"/>
  <c r="AQ302" i="2"/>
  <c r="AP302" i="2"/>
  <c r="AO302" i="2"/>
  <c r="AN302" i="2"/>
  <c r="AM302" i="2"/>
  <c r="AL302" i="2"/>
  <c r="AK302" i="2"/>
  <c r="AJ302" i="2"/>
  <c r="AI302" i="2"/>
  <c r="AH302" i="2"/>
  <c r="AG302" i="2"/>
  <c r="AF302" i="2"/>
  <c r="AE302" i="2"/>
  <c r="AD302" i="2"/>
  <c r="AC302" i="2"/>
  <c r="AB302" i="2"/>
  <c r="AA302" i="2"/>
  <c r="Z302" i="2"/>
  <c r="Y302" i="2"/>
  <c r="X302" i="2"/>
  <c r="W302" i="2"/>
  <c r="V302" i="2"/>
  <c r="U302" i="2"/>
  <c r="T302" i="2"/>
  <c r="S302" i="2"/>
  <c r="R302" i="2"/>
  <c r="Q302" i="2"/>
  <c r="P302" i="2"/>
  <c r="O302" i="2"/>
  <c r="N302" i="2"/>
  <c r="M302" i="2"/>
  <c r="L302" i="2"/>
  <c r="K302" i="2"/>
  <c r="J302" i="2"/>
  <c r="I302" i="2"/>
  <c r="H302" i="2"/>
  <c r="G302" i="2"/>
  <c r="F302" i="2"/>
  <c r="E302" i="2"/>
  <c r="D302" i="2"/>
  <c r="NK301" i="2"/>
  <c r="NJ301" i="2"/>
  <c r="NI301" i="2"/>
  <c r="NH301" i="2"/>
  <c r="NG301" i="2"/>
  <c r="NF301" i="2"/>
  <c r="NE301" i="2"/>
  <c r="ND301" i="2"/>
  <c r="NC301" i="2"/>
  <c r="NB301" i="2"/>
  <c r="NA301" i="2"/>
  <c r="MZ301" i="2"/>
  <c r="MY301" i="2"/>
  <c r="MX301" i="2"/>
  <c r="MW301" i="2"/>
  <c r="MV301" i="2"/>
  <c r="MU301" i="2"/>
  <c r="MT301" i="2"/>
  <c r="MS301" i="2"/>
  <c r="MR301" i="2"/>
  <c r="MQ301" i="2"/>
  <c r="MP301" i="2"/>
  <c r="MO301" i="2"/>
  <c r="MN301" i="2"/>
  <c r="MM301" i="2"/>
  <c r="ML301" i="2"/>
  <c r="MK301" i="2"/>
  <c r="MJ301" i="2"/>
  <c r="MI301" i="2"/>
  <c r="MH301" i="2"/>
  <c r="MG301" i="2"/>
  <c r="MF301" i="2"/>
  <c r="ME301" i="2"/>
  <c r="MD301" i="2"/>
  <c r="MC301" i="2"/>
  <c r="MB301" i="2"/>
  <c r="MA301" i="2"/>
  <c r="LZ301" i="2"/>
  <c r="LY301" i="2"/>
  <c r="LX301" i="2"/>
  <c r="LW301" i="2"/>
  <c r="LV301" i="2"/>
  <c r="LU301" i="2"/>
  <c r="LT301" i="2"/>
  <c r="LS301" i="2"/>
  <c r="LR301" i="2"/>
  <c r="LQ301" i="2"/>
  <c r="LP301" i="2"/>
  <c r="LO301" i="2"/>
  <c r="LN301" i="2"/>
  <c r="LM301" i="2"/>
  <c r="LL301" i="2"/>
  <c r="LK301" i="2"/>
  <c r="LJ301" i="2"/>
  <c r="LI301" i="2"/>
  <c r="LH301" i="2"/>
  <c r="LG301" i="2"/>
  <c r="LF301" i="2"/>
  <c r="LE301" i="2"/>
  <c r="LD301" i="2"/>
  <c r="LC301" i="2"/>
  <c r="LB301" i="2"/>
  <c r="LA301" i="2"/>
  <c r="KZ301" i="2"/>
  <c r="KY301" i="2"/>
  <c r="KX301" i="2"/>
  <c r="KW301" i="2"/>
  <c r="KV301" i="2"/>
  <c r="KU301" i="2"/>
  <c r="KT301" i="2"/>
  <c r="KS301" i="2"/>
  <c r="KR301" i="2"/>
  <c r="KQ301" i="2"/>
  <c r="KP301" i="2"/>
  <c r="KO301" i="2"/>
  <c r="KN301" i="2"/>
  <c r="KM301" i="2"/>
  <c r="KL301" i="2"/>
  <c r="KK301" i="2"/>
  <c r="KJ301" i="2"/>
  <c r="KI301" i="2"/>
  <c r="KH301" i="2"/>
  <c r="KG301" i="2"/>
  <c r="KF301" i="2"/>
  <c r="KE301" i="2"/>
  <c r="KD301" i="2"/>
  <c r="KC301" i="2"/>
  <c r="KB301" i="2"/>
  <c r="KA301" i="2"/>
  <c r="JZ301" i="2"/>
  <c r="JY301" i="2"/>
  <c r="JX301" i="2"/>
  <c r="JW301" i="2"/>
  <c r="JV301" i="2"/>
  <c r="JU301" i="2"/>
  <c r="JT301" i="2"/>
  <c r="JS301" i="2"/>
  <c r="JR301" i="2"/>
  <c r="JQ301" i="2"/>
  <c r="JP301" i="2"/>
  <c r="JO301" i="2"/>
  <c r="JN301" i="2"/>
  <c r="JM301" i="2"/>
  <c r="JL301" i="2"/>
  <c r="JK301" i="2"/>
  <c r="JJ301" i="2"/>
  <c r="JI301" i="2"/>
  <c r="JH301" i="2"/>
  <c r="JG301" i="2"/>
  <c r="JF301" i="2"/>
  <c r="JE301" i="2"/>
  <c r="JD301" i="2"/>
  <c r="JC301" i="2"/>
  <c r="JB301" i="2"/>
  <c r="JA301" i="2"/>
  <c r="IZ301" i="2"/>
  <c r="IY301" i="2"/>
  <c r="IX301" i="2"/>
  <c r="IW301" i="2"/>
  <c r="IV301" i="2"/>
  <c r="IU301" i="2"/>
  <c r="IT301" i="2"/>
  <c r="IS301" i="2"/>
  <c r="IR301" i="2"/>
  <c r="IQ301" i="2"/>
  <c r="IP301" i="2"/>
  <c r="IO301" i="2"/>
  <c r="IN301" i="2"/>
  <c r="IM301" i="2"/>
  <c r="IL301" i="2"/>
  <c r="IK301" i="2"/>
  <c r="IJ301" i="2"/>
  <c r="II301" i="2"/>
  <c r="IH301" i="2"/>
  <c r="IG301" i="2"/>
  <c r="IF301" i="2"/>
  <c r="IE301" i="2"/>
  <c r="ID301" i="2"/>
  <c r="IC301" i="2"/>
  <c r="IB301" i="2"/>
  <c r="IA301" i="2"/>
  <c r="HZ301" i="2"/>
  <c r="HY301" i="2"/>
  <c r="HX301" i="2"/>
  <c r="HW301" i="2"/>
  <c r="HV301" i="2"/>
  <c r="HU301" i="2"/>
  <c r="HT301" i="2"/>
  <c r="HS301" i="2"/>
  <c r="HR301" i="2"/>
  <c r="HQ301" i="2"/>
  <c r="HP301" i="2"/>
  <c r="HO301" i="2"/>
  <c r="HN301" i="2"/>
  <c r="HM301" i="2"/>
  <c r="HL301" i="2"/>
  <c r="HK301" i="2"/>
  <c r="HJ301" i="2"/>
  <c r="HI301" i="2"/>
  <c r="HH301" i="2"/>
  <c r="HG301" i="2"/>
  <c r="HF301" i="2"/>
  <c r="HE301" i="2"/>
  <c r="HD301" i="2"/>
  <c r="HC301" i="2"/>
  <c r="HB301" i="2"/>
  <c r="HA301" i="2"/>
  <c r="GZ301" i="2"/>
  <c r="GY301" i="2"/>
  <c r="GX301" i="2"/>
  <c r="GW301" i="2"/>
  <c r="GV301" i="2"/>
  <c r="GU301" i="2"/>
  <c r="GT301" i="2"/>
  <c r="GS301" i="2"/>
  <c r="GR301" i="2"/>
  <c r="GQ301" i="2"/>
  <c r="GP301" i="2"/>
  <c r="GO301" i="2"/>
  <c r="GN301" i="2"/>
  <c r="GM301" i="2"/>
  <c r="GL301" i="2"/>
  <c r="GK301" i="2"/>
  <c r="GJ301" i="2"/>
  <c r="GI301" i="2"/>
  <c r="GH301" i="2"/>
  <c r="GG301" i="2"/>
  <c r="GF301" i="2"/>
  <c r="GE301" i="2"/>
  <c r="GD301" i="2"/>
  <c r="GC301" i="2"/>
  <c r="GB301" i="2"/>
  <c r="GA301" i="2"/>
  <c r="FZ301" i="2"/>
  <c r="FY301" i="2"/>
  <c r="FX301" i="2"/>
  <c r="FW301" i="2"/>
  <c r="FV301" i="2"/>
  <c r="FU301" i="2"/>
  <c r="FT301" i="2"/>
  <c r="FS301" i="2"/>
  <c r="FR301" i="2"/>
  <c r="FQ301" i="2"/>
  <c r="FP301" i="2"/>
  <c r="FO301" i="2"/>
  <c r="FN301" i="2"/>
  <c r="FM301" i="2"/>
  <c r="FL301" i="2"/>
  <c r="FK301" i="2"/>
  <c r="FJ301" i="2"/>
  <c r="FI301" i="2"/>
  <c r="FH301" i="2"/>
  <c r="FG301" i="2"/>
  <c r="FF301" i="2"/>
  <c r="FE301" i="2"/>
  <c r="FD301" i="2"/>
  <c r="FC301" i="2"/>
  <c r="FB301" i="2"/>
  <c r="FA301" i="2"/>
  <c r="EZ301" i="2"/>
  <c r="EY301" i="2"/>
  <c r="EX301" i="2"/>
  <c r="EW301" i="2"/>
  <c r="EV301" i="2"/>
  <c r="EU301" i="2"/>
  <c r="ET301" i="2"/>
  <c r="ES301" i="2"/>
  <c r="ER301" i="2"/>
  <c r="EQ301" i="2"/>
  <c r="EP301" i="2"/>
  <c r="EO301" i="2"/>
  <c r="EN301" i="2"/>
  <c r="EM301" i="2"/>
  <c r="EL301" i="2"/>
  <c r="EK301" i="2"/>
  <c r="EJ301" i="2"/>
  <c r="EI301" i="2"/>
  <c r="EH301" i="2"/>
  <c r="EG301" i="2"/>
  <c r="EF301" i="2"/>
  <c r="BJ301" i="2"/>
  <c r="BI301" i="2"/>
  <c r="BH301" i="2"/>
  <c r="BG301" i="2"/>
  <c r="BF301" i="2"/>
  <c r="BE301" i="2"/>
  <c r="BD301" i="2"/>
  <c r="BC301" i="2"/>
  <c r="BB301" i="2"/>
  <c r="BA301" i="2"/>
  <c r="AZ301" i="2"/>
  <c r="AY301" i="2"/>
  <c r="AX301" i="2"/>
  <c r="AW301" i="2"/>
  <c r="AV301" i="2"/>
  <c r="AU301" i="2"/>
  <c r="AT301" i="2"/>
  <c r="AS301" i="2"/>
  <c r="AR301" i="2"/>
  <c r="AQ301" i="2"/>
  <c r="AP301" i="2"/>
  <c r="AO301" i="2"/>
  <c r="AN301" i="2"/>
  <c r="AM301" i="2"/>
  <c r="AL301" i="2"/>
  <c r="AK301" i="2"/>
  <c r="AJ301" i="2"/>
  <c r="AI301" i="2"/>
  <c r="AH301" i="2"/>
  <c r="AG301" i="2"/>
  <c r="AF301" i="2"/>
  <c r="AE301" i="2"/>
  <c r="AD301" i="2"/>
  <c r="AC301" i="2"/>
  <c r="AB301" i="2"/>
  <c r="AA301" i="2"/>
  <c r="Z301" i="2"/>
  <c r="Y301" i="2"/>
  <c r="X301" i="2"/>
  <c r="W301" i="2"/>
  <c r="V301" i="2"/>
  <c r="U301" i="2"/>
  <c r="T301" i="2"/>
  <c r="S301" i="2"/>
  <c r="R301" i="2"/>
  <c r="Q301" i="2"/>
  <c r="P301" i="2"/>
  <c r="O301" i="2"/>
  <c r="N301" i="2"/>
  <c r="M301" i="2"/>
  <c r="L301" i="2"/>
  <c r="K301" i="2"/>
  <c r="J301" i="2"/>
  <c r="I301" i="2"/>
  <c r="H301" i="2"/>
  <c r="G301" i="2"/>
  <c r="F301" i="2"/>
  <c r="E301" i="2"/>
  <c r="D301" i="2"/>
  <c r="NK300" i="2"/>
  <c r="NJ300" i="2"/>
  <c r="NI300" i="2"/>
  <c r="NH300" i="2"/>
  <c r="NG300" i="2"/>
  <c r="NF300" i="2"/>
  <c r="NE300" i="2"/>
  <c r="ND300" i="2"/>
  <c r="NC300" i="2"/>
  <c r="NB300" i="2"/>
  <c r="NA300" i="2"/>
  <c r="MZ300" i="2"/>
  <c r="MY300" i="2"/>
  <c r="MX300" i="2"/>
  <c r="MW300" i="2"/>
  <c r="MV300" i="2"/>
  <c r="MU300" i="2"/>
  <c r="MT300" i="2"/>
  <c r="MS300" i="2"/>
  <c r="MR300" i="2"/>
  <c r="MQ300" i="2"/>
  <c r="MP300" i="2"/>
  <c r="MO300" i="2"/>
  <c r="MN300" i="2"/>
  <c r="MM300" i="2"/>
  <c r="ML300" i="2"/>
  <c r="MK300" i="2"/>
  <c r="MJ300" i="2"/>
  <c r="MI300" i="2"/>
  <c r="MH300" i="2"/>
  <c r="MG300" i="2"/>
  <c r="MF300" i="2"/>
  <c r="ME300" i="2"/>
  <c r="MD300" i="2"/>
  <c r="MC300" i="2"/>
  <c r="MB300" i="2"/>
  <c r="MA300" i="2"/>
  <c r="LZ300" i="2"/>
  <c r="LY300" i="2"/>
  <c r="LX300" i="2"/>
  <c r="LW300" i="2"/>
  <c r="LV300" i="2"/>
  <c r="LU300" i="2"/>
  <c r="LT300" i="2"/>
  <c r="LS300" i="2"/>
  <c r="LR300" i="2"/>
  <c r="LQ300" i="2"/>
  <c r="LP300" i="2"/>
  <c r="LO300" i="2"/>
  <c r="LN300" i="2"/>
  <c r="LM300" i="2"/>
  <c r="LL300" i="2"/>
  <c r="LK300" i="2"/>
  <c r="LJ300" i="2"/>
  <c r="LI300" i="2"/>
  <c r="LH300" i="2"/>
  <c r="LG300" i="2"/>
  <c r="LF300" i="2"/>
  <c r="LE300" i="2"/>
  <c r="LD300" i="2"/>
  <c r="LC300" i="2"/>
  <c r="LB300" i="2"/>
  <c r="LA300" i="2"/>
  <c r="KZ300" i="2"/>
  <c r="KY300" i="2"/>
  <c r="KX300" i="2"/>
  <c r="KW300" i="2"/>
  <c r="KV300" i="2"/>
  <c r="KU300" i="2"/>
  <c r="KT300" i="2"/>
  <c r="KS300" i="2"/>
  <c r="KR300" i="2"/>
  <c r="KQ300" i="2"/>
  <c r="KP300" i="2"/>
  <c r="KO300" i="2"/>
  <c r="KN300" i="2"/>
  <c r="KM300" i="2"/>
  <c r="KL300" i="2"/>
  <c r="KK300" i="2"/>
  <c r="KJ300" i="2"/>
  <c r="KI300" i="2"/>
  <c r="KH300" i="2"/>
  <c r="KG300" i="2"/>
  <c r="KF300" i="2"/>
  <c r="KE300" i="2"/>
  <c r="KD300" i="2"/>
  <c r="KC300" i="2"/>
  <c r="KB300" i="2"/>
  <c r="KA300" i="2"/>
  <c r="JZ300" i="2"/>
  <c r="JY300" i="2"/>
  <c r="JX300" i="2"/>
  <c r="JW300" i="2"/>
  <c r="JV300" i="2"/>
  <c r="JU300" i="2"/>
  <c r="JT300" i="2"/>
  <c r="JS300" i="2"/>
  <c r="JR300" i="2"/>
  <c r="JQ300" i="2"/>
  <c r="JP300" i="2"/>
  <c r="JO300" i="2"/>
  <c r="JN300" i="2"/>
  <c r="JM300" i="2"/>
  <c r="JL300" i="2"/>
  <c r="JK300" i="2"/>
  <c r="JJ300" i="2"/>
  <c r="JI300" i="2"/>
  <c r="JH300" i="2"/>
  <c r="JG300" i="2"/>
  <c r="JF300" i="2"/>
  <c r="JE300" i="2"/>
  <c r="JD300" i="2"/>
  <c r="JC300" i="2"/>
  <c r="JB300" i="2"/>
  <c r="JA300" i="2"/>
  <c r="IZ300" i="2"/>
  <c r="IY300" i="2"/>
  <c r="IX300" i="2"/>
  <c r="IW300" i="2"/>
  <c r="IV300" i="2"/>
  <c r="IU300" i="2"/>
  <c r="IT300" i="2"/>
  <c r="IS300" i="2"/>
  <c r="IR300" i="2"/>
  <c r="IQ300" i="2"/>
  <c r="IP300" i="2"/>
  <c r="IO300" i="2"/>
  <c r="IN300" i="2"/>
  <c r="IM300" i="2"/>
  <c r="IL300" i="2"/>
  <c r="IK300" i="2"/>
  <c r="IJ300" i="2"/>
  <c r="II300" i="2"/>
  <c r="IH300" i="2"/>
  <c r="IG300" i="2"/>
  <c r="IF300" i="2"/>
  <c r="IE300" i="2"/>
  <c r="ID300" i="2"/>
  <c r="IC300" i="2"/>
  <c r="IB300" i="2"/>
  <c r="IA300" i="2"/>
  <c r="HZ300" i="2"/>
  <c r="HY300" i="2"/>
  <c r="HX300" i="2"/>
  <c r="HW300" i="2"/>
  <c r="HV300" i="2"/>
  <c r="HU300" i="2"/>
  <c r="HT300" i="2"/>
  <c r="HS300" i="2"/>
  <c r="HR300" i="2"/>
  <c r="HQ300" i="2"/>
  <c r="HP300" i="2"/>
  <c r="HO300" i="2"/>
  <c r="HN300" i="2"/>
  <c r="HM300" i="2"/>
  <c r="HL300" i="2"/>
  <c r="HK300" i="2"/>
  <c r="HJ300" i="2"/>
  <c r="HI300" i="2"/>
  <c r="HH300" i="2"/>
  <c r="HG300" i="2"/>
  <c r="HF300" i="2"/>
  <c r="HE300" i="2"/>
  <c r="HD300" i="2"/>
  <c r="HC300" i="2"/>
  <c r="HB300" i="2"/>
  <c r="HA300" i="2"/>
  <c r="GZ300" i="2"/>
  <c r="GY300" i="2"/>
  <c r="GX300" i="2"/>
  <c r="GW300" i="2"/>
  <c r="GV300" i="2"/>
  <c r="GU300" i="2"/>
  <c r="GT300" i="2"/>
  <c r="GS300" i="2"/>
  <c r="GR300" i="2"/>
  <c r="GQ300" i="2"/>
  <c r="GP300" i="2"/>
  <c r="GO300" i="2"/>
  <c r="GN300" i="2"/>
  <c r="GM300" i="2"/>
  <c r="GL300" i="2"/>
  <c r="GK300" i="2"/>
  <c r="GJ300" i="2"/>
  <c r="GI300" i="2"/>
  <c r="GH300" i="2"/>
  <c r="GG300" i="2"/>
  <c r="GF300" i="2"/>
  <c r="GE300" i="2"/>
  <c r="GD300" i="2"/>
  <c r="GC300" i="2"/>
  <c r="GB300" i="2"/>
  <c r="GA300" i="2"/>
  <c r="FZ300" i="2"/>
  <c r="FY300" i="2"/>
  <c r="FX300" i="2"/>
  <c r="FW300" i="2"/>
  <c r="FV300" i="2"/>
  <c r="FU300" i="2"/>
  <c r="FT300" i="2"/>
  <c r="FS300" i="2"/>
  <c r="FR300" i="2"/>
  <c r="FQ300" i="2"/>
  <c r="FP300" i="2"/>
  <c r="FO300" i="2"/>
  <c r="FN300" i="2"/>
  <c r="FM300" i="2"/>
  <c r="FL300" i="2"/>
  <c r="FK300" i="2"/>
  <c r="FJ300" i="2"/>
  <c r="FI300" i="2"/>
  <c r="FH300" i="2"/>
  <c r="FG300" i="2"/>
  <c r="FF300" i="2"/>
  <c r="FE300" i="2"/>
  <c r="FD300" i="2"/>
  <c r="FC300" i="2"/>
  <c r="FB300" i="2"/>
  <c r="FA300" i="2"/>
  <c r="EZ300" i="2"/>
  <c r="EY300" i="2"/>
  <c r="EX300" i="2"/>
  <c r="EW300" i="2"/>
  <c r="BJ300" i="2"/>
  <c r="BI300" i="2"/>
  <c r="BH300" i="2"/>
  <c r="BG300" i="2"/>
  <c r="BF300" i="2"/>
  <c r="BE300" i="2"/>
  <c r="BD300" i="2"/>
  <c r="BC300" i="2"/>
  <c r="BB300" i="2"/>
  <c r="BA300" i="2"/>
  <c r="AZ300" i="2"/>
  <c r="AY300" i="2"/>
  <c r="AX300" i="2"/>
  <c r="AW300" i="2"/>
  <c r="AV300" i="2"/>
  <c r="AU300" i="2"/>
  <c r="AT300" i="2"/>
  <c r="AS300" i="2"/>
  <c r="AR300" i="2"/>
  <c r="AQ300" i="2"/>
  <c r="AP300" i="2"/>
  <c r="AO300" i="2"/>
  <c r="AN300" i="2"/>
  <c r="AM300" i="2"/>
  <c r="AL300" i="2"/>
  <c r="AK300" i="2"/>
  <c r="AJ300" i="2"/>
  <c r="AI300" i="2"/>
  <c r="AH300" i="2"/>
  <c r="AG300" i="2"/>
  <c r="AF300" i="2"/>
  <c r="AE300" i="2"/>
  <c r="AD300" i="2"/>
  <c r="AC300" i="2"/>
  <c r="AB300" i="2"/>
  <c r="AA300" i="2"/>
  <c r="Z300" i="2"/>
  <c r="Y300" i="2"/>
  <c r="X300" i="2"/>
  <c r="W300" i="2"/>
  <c r="V300" i="2"/>
  <c r="U300" i="2"/>
  <c r="T300" i="2"/>
  <c r="S300" i="2"/>
  <c r="R300" i="2"/>
  <c r="Q300" i="2"/>
  <c r="P300" i="2"/>
  <c r="O300" i="2"/>
  <c r="N300" i="2"/>
  <c r="M300" i="2"/>
  <c r="L300" i="2"/>
  <c r="K300" i="2"/>
  <c r="J300" i="2"/>
  <c r="I300" i="2"/>
  <c r="H300" i="2"/>
  <c r="G300" i="2"/>
  <c r="F300" i="2"/>
  <c r="E300" i="2"/>
  <c r="D300" i="2"/>
  <c r="NK299" i="2"/>
  <c r="NJ299" i="2"/>
  <c r="NI299" i="2"/>
  <c r="NH299" i="2"/>
  <c r="NG299" i="2"/>
  <c r="NF299" i="2"/>
  <c r="NE299" i="2"/>
  <c r="ND299" i="2"/>
  <c r="NC299" i="2"/>
  <c r="NB299" i="2"/>
  <c r="NA299" i="2"/>
  <c r="MZ299" i="2"/>
  <c r="MY299" i="2"/>
  <c r="MX299" i="2"/>
  <c r="MW299" i="2"/>
  <c r="MV299" i="2"/>
  <c r="MU299" i="2"/>
  <c r="MT299" i="2"/>
  <c r="MS299" i="2"/>
  <c r="MR299" i="2"/>
  <c r="MQ299" i="2"/>
  <c r="MP299" i="2"/>
  <c r="MO299" i="2"/>
  <c r="MN299" i="2"/>
  <c r="MM299" i="2"/>
  <c r="ML299" i="2"/>
  <c r="MK299" i="2"/>
  <c r="MJ299" i="2"/>
  <c r="MI299" i="2"/>
  <c r="MH299" i="2"/>
  <c r="MG299" i="2"/>
  <c r="MF299" i="2"/>
  <c r="ME299" i="2"/>
  <c r="MD299" i="2"/>
  <c r="MC299" i="2"/>
  <c r="MB299" i="2"/>
  <c r="MA299" i="2"/>
  <c r="LZ299" i="2"/>
  <c r="LY299" i="2"/>
  <c r="LX299" i="2"/>
  <c r="LW299" i="2"/>
  <c r="LV299" i="2"/>
  <c r="LU299" i="2"/>
  <c r="LT299" i="2"/>
  <c r="LS299" i="2"/>
  <c r="LR299" i="2"/>
  <c r="LQ299" i="2"/>
  <c r="LP299" i="2"/>
  <c r="LO299" i="2"/>
  <c r="LN299" i="2"/>
  <c r="LM299" i="2"/>
  <c r="LL299" i="2"/>
  <c r="LK299" i="2"/>
  <c r="LJ299" i="2"/>
  <c r="LI299" i="2"/>
  <c r="LH299" i="2"/>
  <c r="LG299" i="2"/>
  <c r="LF299" i="2"/>
  <c r="LE299" i="2"/>
  <c r="LD299" i="2"/>
  <c r="LC299" i="2"/>
  <c r="LB299" i="2"/>
  <c r="LA299" i="2"/>
  <c r="KZ299" i="2"/>
  <c r="KY299" i="2"/>
  <c r="KX299" i="2"/>
  <c r="KW299" i="2"/>
  <c r="KV299" i="2"/>
  <c r="KU299" i="2"/>
  <c r="KT299" i="2"/>
  <c r="KS299" i="2"/>
  <c r="KR299" i="2"/>
  <c r="KQ299" i="2"/>
  <c r="KP299" i="2"/>
  <c r="KO299" i="2"/>
  <c r="KN299" i="2"/>
  <c r="KM299" i="2"/>
  <c r="KL299" i="2"/>
  <c r="KK299" i="2"/>
  <c r="KJ299" i="2"/>
  <c r="KI299" i="2"/>
  <c r="KH299" i="2"/>
  <c r="KG299" i="2"/>
  <c r="KF299" i="2"/>
  <c r="KE299" i="2"/>
  <c r="KD299" i="2"/>
  <c r="KC299" i="2"/>
  <c r="KB299" i="2"/>
  <c r="KA299" i="2"/>
  <c r="JZ299" i="2"/>
  <c r="JY299" i="2"/>
  <c r="JX299" i="2"/>
  <c r="JW299" i="2"/>
  <c r="JV299" i="2"/>
  <c r="JU299" i="2"/>
  <c r="JT299" i="2"/>
  <c r="JS299" i="2"/>
  <c r="JR299" i="2"/>
  <c r="JQ299" i="2"/>
  <c r="JP299" i="2"/>
  <c r="JO299" i="2"/>
  <c r="JN299" i="2"/>
  <c r="JM299" i="2"/>
  <c r="JL299" i="2"/>
  <c r="JK299" i="2"/>
  <c r="JJ299" i="2"/>
  <c r="JI299" i="2"/>
  <c r="JH299" i="2"/>
  <c r="JG299" i="2"/>
  <c r="JF299" i="2"/>
  <c r="JE299" i="2"/>
  <c r="JD299" i="2"/>
  <c r="JC299" i="2"/>
  <c r="JB299" i="2"/>
  <c r="JA299" i="2"/>
  <c r="IZ299" i="2"/>
  <c r="IY299" i="2"/>
  <c r="IX299" i="2"/>
  <c r="IW299" i="2"/>
  <c r="IV299" i="2"/>
  <c r="IU299" i="2"/>
  <c r="IT299" i="2"/>
  <c r="IS299" i="2"/>
  <c r="IR299" i="2"/>
  <c r="IQ299" i="2"/>
  <c r="IP299" i="2"/>
  <c r="IO299" i="2"/>
  <c r="IN299" i="2"/>
  <c r="IM299" i="2"/>
  <c r="IL299" i="2"/>
  <c r="IK299" i="2"/>
  <c r="IJ299" i="2"/>
  <c r="II299" i="2"/>
  <c r="IH299" i="2"/>
  <c r="IG299" i="2"/>
  <c r="IF299" i="2"/>
  <c r="IE299" i="2"/>
  <c r="ID299" i="2"/>
  <c r="IC299" i="2"/>
  <c r="IB299" i="2"/>
  <c r="IA299" i="2"/>
  <c r="HZ299" i="2"/>
  <c r="HY299" i="2"/>
  <c r="HX299" i="2"/>
  <c r="HW299" i="2"/>
  <c r="HV299" i="2"/>
  <c r="HU299" i="2"/>
  <c r="HT299" i="2"/>
  <c r="HS299" i="2"/>
  <c r="HR299" i="2"/>
  <c r="HQ299" i="2"/>
  <c r="HP299" i="2"/>
  <c r="HO299" i="2"/>
  <c r="HN299" i="2"/>
  <c r="HM299" i="2"/>
  <c r="HL299" i="2"/>
  <c r="HK299" i="2"/>
  <c r="HJ299" i="2"/>
  <c r="HI299" i="2"/>
  <c r="HH299" i="2"/>
  <c r="HG299" i="2"/>
  <c r="HF299" i="2"/>
  <c r="HE299" i="2"/>
  <c r="HD299" i="2"/>
  <c r="HC299" i="2"/>
  <c r="HB299" i="2"/>
  <c r="HA299" i="2"/>
  <c r="GZ299" i="2"/>
  <c r="GY299" i="2"/>
  <c r="GX299" i="2"/>
  <c r="GW299" i="2"/>
  <c r="GV299" i="2"/>
  <c r="GU299" i="2"/>
  <c r="GT299" i="2"/>
  <c r="GS299" i="2"/>
  <c r="GR299" i="2"/>
  <c r="GQ299" i="2"/>
  <c r="GP299" i="2"/>
  <c r="GO299" i="2"/>
  <c r="GN299" i="2"/>
  <c r="GM299" i="2"/>
  <c r="GL299" i="2"/>
  <c r="GK299" i="2"/>
  <c r="GJ299" i="2"/>
  <c r="GI299" i="2"/>
  <c r="GH299" i="2"/>
  <c r="GG299" i="2"/>
  <c r="GF299" i="2"/>
  <c r="GE299" i="2"/>
  <c r="GD299" i="2"/>
  <c r="GC299" i="2"/>
  <c r="GB299" i="2"/>
  <c r="GA299" i="2"/>
  <c r="FZ299" i="2"/>
  <c r="FY299" i="2"/>
  <c r="FX299" i="2"/>
  <c r="FW299" i="2"/>
  <c r="FV299" i="2"/>
  <c r="FU299" i="2"/>
  <c r="FT299" i="2"/>
  <c r="FS299" i="2"/>
  <c r="FR299" i="2"/>
  <c r="FQ299" i="2"/>
  <c r="FP299" i="2"/>
  <c r="FO299" i="2"/>
  <c r="FN299" i="2"/>
  <c r="FM299" i="2"/>
  <c r="FL299" i="2"/>
  <c r="FK299" i="2"/>
  <c r="FJ299" i="2"/>
  <c r="FI299" i="2"/>
  <c r="FH299" i="2"/>
  <c r="FG299" i="2"/>
  <c r="FF299" i="2"/>
  <c r="FE299" i="2"/>
  <c r="FD299" i="2"/>
  <c r="FC299" i="2"/>
  <c r="FB299" i="2"/>
  <c r="FA299" i="2"/>
  <c r="EZ299" i="2"/>
  <c r="EY299" i="2"/>
  <c r="EX299" i="2"/>
  <c r="EW299" i="2"/>
  <c r="EV299" i="2"/>
  <c r="EU299" i="2"/>
  <c r="ET299" i="2"/>
  <c r="ES299" i="2"/>
  <c r="ER299" i="2"/>
  <c r="EQ299" i="2"/>
  <c r="EP299" i="2"/>
  <c r="EO299" i="2"/>
  <c r="EN299" i="2"/>
  <c r="EM299" i="2"/>
  <c r="EL299" i="2"/>
  <c r="EK299" i="2"/>
  <c r="EJ299" i="2"/>
  <c r="EI299" i="2"/>
  <c r="EH299" i="2"/>
  <c r="EG299" i="2"/>
  <c r="EF299" i="2"/>
  <c r="BJ299" i="2"/>
  <c r="BI299" i="2"/>
  <c r="BH299" i="2"/>
  <c r="BG299" i="2"/>
  <c r="BF299" i="2"/>
  <c r="BE299" i="2"/>
  <c r="BD299" i="2"/>
  <c r="BC299" i="2"/>
  <c r="BB299" i="2"/>
  <c r="BA299" i="2"/>
  <c r="AZ299" i="2"/>
  <c r="AY299" i="2"/>
  <c r="AX299" i="2"/>
  <c r="AW299" i="2"/>
  <c r="AV299" i="2"/>
  <c r="AU299" i="2"/>
  <c r="AT299" i="2"/>
  <c r="AS299" i="2"/>
  <c r="AR299" i="2"/>
  <c r="AQ299" i="2"/>
  <c r="AP299" i="2"/>
  <c r="AO299" i="2"/>
  <c r="AN299" i="2"/>
  <c r="AM299" i="2"/>
  <c r="AL299" i="2"/>
  <c r="AK299" i="2"/>
  <c r="AJ299" i="2"/>
  <c r="AI299" i="2"/>
  <c r="AH299" i="2"/>
  <c r="AG299" i="2"/>
  <c r="AF299" i="2"/>
  <c r="AE299" i="2"/>
  <c r="AD299" i="2"/>
  <c r="AC299" i="2"/>
  <c r="AB299" i="2"/>
  <c r="AA299" i="2"/>
  <c r="Z299" i="2"/>
  <c r="Y299" i="2"/>
  <c r="X299" i="2"/>
  <c r="W299" i="2"/>
  <c r="V299" i="2"/>
  <c r="U299" i="2"/>
  <c r="T299" i="2"/>
  <c r="S299" i="2"/>
  <c r="R299" i="2"/>
  <c r="Q299" i="2"/>
  <c r="P299" i="2"/>
  <c r="O299" i="2"/>
  <c r="N299" i="2"/>
  <c r="M299" i="2"/>
  <c r="L299" i="2"/>
  <c r="K299" i="2"/>
  <c r="J299" i="2"/>
  <c r="I299" i="2"/>
  <c r="H299" i="2"/>
  <c r="G299" i="2"/>
  <c r="F299" i="2"/>
  <c r="E299" i="2"/>
  <c r="D299" i="2"/>
  <c r="NK298" i="2"/>
  <c r="NJ298" i="2"/>
  <c r="NI298" i="2"/>
  <c r="NH298" i="2"/>
  <c r="NG298" i="2"/>
  <c r="NF298" i="2"/>
  <c r="NE298" i="2"/>
  <c r="ND298" i="2"/>
  <c r="NC298" i="2"/>
  <c r="NB298" i="2"/>
  <c r="NA298" i="2"/>
  <c r="MZ298" i="2"/>
  <c r="MY298" i="2"/>
  <c r="MX298" i="2"/>
  <c r="MW298" i="2"/>
  <c r="MV298" i="2"/>
  <c r="MU298" i="2"/>
  <c r="MT298" i="2"/>
  <c r="MS298" i="2"/>
  <c r="MR298" i="2"/>
  <c r="MQ298" i="2"/>
  <c r="MP298" i="2"/>
  <c r="MO298" i="2"/>
  <c r="MN298" i="2"/>
  <c r="MM298" i="2"/>
  <c r="ML298" i="2"/>
  <c r="MK298" i="2"/>
  <c r="MJ298" i="2"/>
  <c r="MI298" i="2"/>
  <c r="MH298" i="2"/>
  <c r="MG298" i="2"/>
  <c r="MF298" i="2"/>
  <c r="ME298" i="2"/>
  <c r="MD298" i="2"/>
  <c r="MC298" i="2"/>
  <c r="MB298" i="2"/>
  <c r="MA298" i="2"/>
  <c r="LZ298" i="2"/>
  <c r="LY298" i="2"/>
  <c r="LX298" i="2"/>
  <c r="LW298" i="2"/>
  <c r="LV298" i="2"/>
  <c r="LU298" i="2"/>
  <c r="LT298" i="2"/>
  <c r="LS298" i="2"/>
  <c r="LR298" i="2"/>
  <c r="LQ298" i="2"/>
  <c r="LP298" i="2"/>
  <c r="LO298" i="2"/>
  <c r="LN298" i="2"/>
  <c r="LM298" i="2"/>
  <c r="LL298" i="2"/>
  <c r="LK298" i="2"/>
  <c r="LJ298" i="2"/>
  <c r="LI298" i="2"/>
  <c r="LH298" i="2"/>
  <c r="LG298" i="2"/>
  <c r="LF298" i="2"/>
  <c r="LE298" i="2"/>
  <c r="LD298" i="2"/>
  <c r="LC298" i="2"/>
  <c r="LB298" i="2"/>
  <c r="LA298" i="2"/>
  <c r="KZ298" i="2"/>
  <c r="KY298" i="2"/>
  <c r="KX298" i="2"/>
  <c r="KW298" i="2"/>
  <c r="KV298" i="2"/>
  <c r="KU298" i="2"/>
  <c r="KT298" i="2"/>
  <c r="KS298" i="2"/>
  <c r="KR298" i="2"/>
  <c r="KQ298" i="2"/>
  <c r="KP298" i="2"/>
  <c r="KO298" i="2"/>
  <c r="KN298" i="2"/>
  <c r="KM298" i="2"/>
  <c r="KL298" i="2"/>
  <c r="KK298" i="2"/>
  <c r="KJ298" i="2"/>
  <c r="KI298" i="2"/>
  <c r="KH298" i="2"/>
  <c r="KG298" i="2"/>
  <c r="KF298" i="2"/>
  <c r="KE298" i="2"/>
  <c r="KD298" i="2"/>
  <c r="KC298" i="2"/>
  <c r="KB298" i="2"/>
  <c r="KA298" i="2"/>
  <c r="JZ298" i="2"/>
  <c r="JY298" i="2"/>
  <c r="JX298" i="2"/>
  <c r="JW298" i="2"/>
  <c r="JV298" i="2"/>
  <c r="JU298" i="2"/>
  <c r="JT298" i="2"/>
  <c r="JS298" i="2"/>
  <c r="JR298" i="2"/>
  <c r="JQ298" i="2"/>
  <c r="JP298" i="2"/>
  <c r="JO298" i="2"/>
  <c r="JN298" i="2"/>
  <c r="JM298" i="2"/>
  <c r="JL298" i="2"/>
  <c r="JK298" i="2"/>
  <c r="JJ298" i="2"/>
  <c r="JI298" i="2"/>
  <c r="JH298" i="2"/>
  <c r="JG298" i="2"/>
  <c r="JF298" i="2"/>
  <c r="JE298" i="2"/>
  <c r="JD298" i="2"/>
  <c r="JC298" i="2"/>
  <c r="JB298" i="2"/>
  <c r="JA298" i="2"/>
  <c r="IZ298" i="2"/>
  <c r="IY298" i="2"/>
  <c r="IX298" i="2"/>
  <c r="IW298" i="2"/>
  <c r="IV298" i="2"/>
  <c r="IU298" i="2"/>
  <c r="IT298" i="2"/>
  <c r="IS298" i="2"/>
  <c r="IR298" i="2"/>
  <c r="IQ298" i="2"/>
  <c r="IP298" i="2"/>
  <c r="IO298" i="2"/>
  <c r="IN298" i="2"/>
  <c r="IM298" i="2"/>
  <c r="IL298" i="2"/>
  <c r="IK298" i="2"/>
  <c r="IJ298" i="2"/>
  <c r="II298" i="2"/>
  <c r="IH298" i="2"/>
  <c r="IG298" i="2"/>
  <c r="IF298" i="2"/>
  <c r="IE298" i="2"/>
  <c r="ID298" i="2"/>
  <c r="IC298" i="2"/>
  <c r="IB298" i="2"/>
  <c r="IA298" i="2"/>
  <c r="HZ298" i="2"/>
  <c r="HY298" i="2"/>
  <c r="HX298" i="2"/>
  <c r="HW298" i="2"/>
  <c r="HV298" i="2"/>
  <c r="HU298" i="2"/>
  <c r="HT298" i="2"/>
  <c r="HS298" i="2"/>
  <c r="HR298" i="2"/>
  <c r="HQ298" i="2"/>
  <c r="HP298" i="2"/>
  <c r="HO298" i="2"/>
  <c r="HN298" i="2"/>
  <c r="HM298" i="2"/>
  <c r="HL298" i="2"/>
  <c r="HK298" i="2"/>
  <c r="HJ298" i="2"/>
  <c r="HI298" i="2"/>
  <c r="HH298" i="2"/>
  <c r="HG298" i="2"/>
  <c r="HF298" i="2"/>
  <c r="HE298" i="2"/>
  <c r="HD298" i="2"/>
  <c r="HC298" i="2"/>
  <c r="HB298" i="2"/>
  <c r="HA298" i="2"/>
  <c r="GZ298" i="2"/>
  <c r="GY298" i="2"/>
  <c r="GX298" i="2"/>
  <c r="GW298" i="2"/>
  <c r="GV298" i="2"/>
  <c r="GU298" i="2"/>
  <c r="GT298" i="2"/>
  <c r="GS298" i="2"/>
  <c r="GR298" i="2"/>
  <c r="GQ298" i="2"/>
  <c r="GP298" i="2"/>
  <c r="GO298" i="2"/>
  <c r="GN298" i="2"/>
  <c r="GM298" i="2"/>
  <c r="GL298" i="2"/>
  <c r="GK298" i="2"/>
  <c r="GJ298" i="2"/>
  <c r="GI298" i="2"/>
  <c r="GH298" i="2"/>
  <c r="GG298" i="2"/>
  <c r="GF298" i="2"/>
  <c r="GE298" i="2"/>
  <c r="GD298" i="2"/>
  <c r="GC298" i="2"/>
  <c r="GB298" i="2"/>
  <c r="GA298" i="2"/>
  <c r="FZ298" i="2"/>
  <c r="FY298" i="2"/>
  <c r="FX298" i="2"/>
  <c r="FW298" i="2"/>
  <c r="FV298" i="2"/>
  <c r="FU298" i="2"/>
  <c r="FT298" i="2"/>
  <c r="FS298" i="2"/>
  <c r="FR298" i="2"/>
  <c r="FQ298" i="2"/>
  <c r="FP298" i="2"/>
  <c r="FO298" i="2"/>
  <c r="FN298" i="2"/>
  <c r="FM298" i="2"/>
  <c r="FL298" i="2"/>
  <c r="FK298" i="2"/>
  <c r="FJ298" i="2"/>
  <c r="FI298" i="2"/>
  <c r="FH298" i="2"/>
  <c r="FG298" i="2"/>
  <c r="FF298" i="2"/>
  <c r="FE298" i="2"/>
  <c r="FD298" i="2"/>
  <c r="FC298" i="2"/>
  <c r="FB298" i="2"/>
  <c r="FA298" i="2"/>
  <c r="EZ298" i="2"/>
  <c r="EY298" i="2"/>
  <c r="EX298" i="2"/>
  <c r="EW298" i="2"/>
  <c r="EV298" i="2"/>
  <c r="EU298" i="2"/>
  <c r="ET298" i="2"/>
  <c r="ES298" i="2"/>
  <c r="ER298" i="2"/>
  <c r="EQ298" i="2"/>
  <c r="EP298" i="2"/>
  <c r="EO298" i="2"/>
  <c r="EN298" i="2"/>
  <c r="EM298" i="2"/>
  <c r="EL298" i="2"/>
  <c r="EK298" i="2"/>
  <c r="EJ298" i="2"/>
  <c r="EI298" i="2"/>
  <c r="EH298" i="2"/>
  <c r="EG298" i="2"/>
  <c r="EF298" i="2"/>
  <c r="EE298" i="2"/>
  <c r="ED298" i="2"/>
  <c r="EC298" i="2"/>
  <c r="EB298" i="2"/>
  <c r="EA298" i="2"/>
  <c r="DZ298" i="2"/>
  <c r="DY298" i="2"/>
  <c r="DX298" i="2"/>
  <c r="DW298" i="2"/>
  <c r="DV298" i="2"/>
  <c r="DU298" i="2"/>
  <c r="DT298" i="2"/>
  <c r="DS298" i="2"/>
  <c r="DR298" i="2"/>
  <c r="DQ298" i="2"/>
  <c r="DP298" i="2"/>
  <c r="DO298" i="2"/>
  <c r="DN298" i="2"/>
  <c r="DM298" i="2"/>
  <c r="DL298" i="2"/>
  <c r="DK298" i="2"/>
  <c r="DJ298" i="2"/>
  <c r="DI298" i="2"/>
  <c r="DH298" i="2"/>
  <c r="DG298" i="2"/>
  <c r="DF298" i="2"/>
  <c r="DE298" i="2"/>
  <c r="DD298" i="2"/>
  <c r="DC298" i="2"/>
  <c r="DB298" i="2"/>
  <c r="DA298" i="2"/>
  <c r="CZ298" i="2"/>
  <c r="CY298" i="2"/>
  <c r="CX298" i="2"/>
  <c r="CW298" i="2"/>
  <c r="CV298" i="2"/>
  <c r="CU298" i="2"/>
  <c r="CT298" i="2"/>
  <c r="CS298" i="2"/>
  <c r="CR298" i="2"/>
  <c r="CQ298" i="2"/>
  <c r="CP298" i="2"/>
  <c r="CO298" i="2"/>
  <c r="CN298" i="2"/>
  <c r="CM298" i="2"/>
  <c r="CL298" i="2"/>
  <c r="CK298" i="2"/>
  <c r="CJ298" i="2"/>
  <c r="CI298" i="2"/>
  <c r="CH298" i="2"/>
  <c r="CG298" i="2"/>
  <c r="CF298" i="2"/>
  <c r="CE298" i="2"/>
  <c r="CD298" i="2"/>
  <c r="CC298" i="2"/>
  <c r="CB298" i="2"/>
  <c r="CA298" i="2"/>
  <c r="BZ298" i="2"/>
  <c r="BY298" i="2"/>
  <c r="BX298" i="2"/>
  <c r="BW298" i="2"/>
  <c r="BV298" i="2"/>
  <c r="BU298" i="2"/>
  <c r="BT298" i="2"/>
  <c r="BS298" i="2"/>
  <c r="BR298" i="2"/>
  <c r="BQ298" i="2"/>
  <c r="BP298" i="2"/>
  <c r="BO298" i="2"/>
  <c r="BN298" i="2"/>
  <c r="BM298" i="2"/>
  <c r="BL298" i="2"/>
  <c r="BK298" i="2"/>
  <c r="BJ298" i="2"/>
  <c r="BI298" i="2"/>
  <c r="BH298" i="2"/>
  <c r="BG298" i="2"/>
  <c r="BF298" i="2"/>
  <c r="BE298" i="2"/>
  <c r="BD298" i="2"/>
  <c r="BC298" i="2"/>
  <c r="BB298" i="2"/>
  <c r="BA298" i="2"/>
  <c r="AZ298" i="2"/>
  <c r="AY298" i="2"/>
  <c r="AX298" i="2"/>
  <c r="AW298" i="2"/>
  <c r="AV298" i="2"/>
  <c r="AU298" i="2"/>
  <c r="AT298" i="2"/>
  <c r="AS298" i="2"/>
  <c r="AR298" i="2"/>
  <c r="AQ298" i="2"/>
  <c r="AP298" i="2"/>
  <c r="AO298" i="2"/>
  <c r="AN298" i="2"/>
  <c r="AM298" i="2"/>
  <c r="AL298" i="2"/>
  <c r="AK298" i="2"/>
  <c r="AJ298" i="2"/>
  <c r="AI298" i="2"/>
  <c r="AH298" i="2"/>
  <c r="AG298" i="2"/>
  <c r="AF298" i="2"/>
  <c r="AE298" i="2"/>
  <c r="AD298" i="2"/>
  <c r="AC298" i="2"/>
  <c r="AB298" i="2"/>
  <c r="AA298" i="2"/>
  <c r="Z298" i="2"/>
  <c r="Y298" i="2"/>
  <c r="X298" i="2"/>
  <c r="W298" i="2"/>
  <c r="V298" i="2"/>
  <c r="U298" i="2"/>
  <c r="T298" i="2"/>
  <c r="S298" i="2"/>
  <c r="R298" i="2"/>
  <c r="Q298" i="2"/>
  <c r="P298" i="2"/>
  <c r="O298" i="2"/>
  <c r="N298" i="2"/>
  <c r="M298" i="2"/>
  <c r="L298" i="2"/>
  <c r="K298" i="2"/>
  <c r="J298" i="2"/>
  <c r="I298" i="2"/>
  <c r="H298" i="2"/>
  <c r="G298" i="2"/>
  <c r="F298" i="2"/>
  <c r="E298" i="2"/>
  <c r="D298" i="2"/>
  <c r="NK297" i="2"/>
  <c r="NJ297" i="2"/>
  <c r="NI297" i="2"/>
  <c r="NH297" i="2"/>
  <c r="NG297" i="2"/>
  <c r="NF297" i="2"/>
  <c r="NE297" i="2"/>
  <c r="ND297" i="2"/>
  <c r="NC297" i="2"/>
  <c r="NB297" i="2"/>
  <c r="NA297" i="2"/>
  <c r="MZ297" i="2"/>
  <c r="MY297" i="2"/>
  <c r="MX297" i="2"/>
  <c r="MW297" i="2"/>
  <c r="MV297" i="2"/>
  <c r="MU297" i="2"/>
  <c r="MT297" i="2"/>
  <c r="MS297" i="2"/>
  <c r="MR297" i="2"/>
  <c r="MQ297" i="2"/>
  <c r="MP297" i="2"/>
  <c r="MO297" i="2"/>
  <c r="MN297" i="2"/>
  <c r="MM297" i="2"/>
  <c r="ML297" i="2"/>
  <c r="MK297" i="2"/>
  <c r="MJ297" i="2"/>
  <c r="MI297" i="2"/>
  <c r="MH297" i="2"/>
  <c r="MG297" i="2"/>
  <c r="MF297" i="2"/>
  <c r="ME297" i="2"/>
  <c r="MD297" i="2"/>
  <c r="MC297" i="2"/>
  <c r="MB297" i="2"/>
  <c r="MA297" i="2"/>
  <c r="LZ297" i="2"/>
  <c r="LY297" i="2"/>
  <c r="LX297" i="2"/>
  <c r="LW297" i="2"/>
  <c r="LV297" i="2"/>
  <c r="LU297" i="2"/>
  <c r="LT297" i="2"/>
  <c r="LS297" i="2"/>
  <c r="LR297" i="2"/>
  <c r="LQ297" i="2"/>
  <c r="LP297" i="2"/>
  <c r="LO297" i="2"/>
  <c r="LN297" i="2"/>
  <c r="LM297" i="2"/>
  <c r="LL297" i="2"/>
  <c r="LK297" i="2"/>
  <c r="LJ297" i="2"/>
  <c r="LI297" i="2"/>
  <c r="LH297" i="2"/>
  <c r="LG297" i="2"/>
  <c r="LF297" i="2"/>
  <c r="LE297" i="2"/>
  <c r="LD297" i="2"/>
  <c r="LC297" i="2"/>
  <c r="LB297" i="2"/>
  <c r="LA297" i="2"/>
  <c r="KZ297" i="2"/>
  <c r="KY297" i="2"/>
  <c r="KX297" i="2"/>
  <c r="KW297" i="2"/>
  <c r="KV297" i="2"/>
  <c r="KU297" i="2"/>
  <c r="KT297" i="2"/>
  <c r="KS297" i="2"/>
  <c r="KR297" i="2"/>
  <c r="KQ297" i="2"/>
  <c r="KP297" i="2"/>
  <c r="KO297" i="2"/>
  <c r="KN297" i="2"/>
  <c r="KM297" i="2"/>
  <c r="KL297" i="2"/>
  <c r="KK297" i="2"/>
  <c r="KJ297" i="2"/>
  <c r="KI297" i="2"/>
  <c r="KH297" i="2"/>
  <c r="KG297" i="2"/>
  <c r="KF297" i="2"/>
  <c r="KE297" i="2"/>
  <c r="KD297" i="2"/>
  <c r="KC297" i="2"/>
  <c r="KB297" i="2"/>
  <c r="KA297" i="2"/>
  <c r="JZ297" i="2"/>
  <c r="JY297" i="2"/>
  <c r="JX297" i="2"/>
  <c r="JW297" i="2"/>
  <c r="JV297" i="2"/>
  <c r="JU297" i="2"/>
  <c r="JT297" i="2"/>
  <c r="JS297" i="2"/>
  <c r="JR297" i="2"/>
  <c r="JQ297" i="2"/>
  <c r="JP297" i="2"/>
  <c r="JO297" i="2"/>
  <c r="JN297" i="2"/>
  <c r="JM297" i="2"/>
  <c r="JL297" i="2"/>
  <c r="JK297" i="2"/>
  <c r="JJ297" i="2"/>
  <c r="JI297" i="2"/>
  <c r="JH297" i="2"/>
  <c r="JG297" i="2"/>
  <c r="JF297" i="2"/>
  <c r="JE297" i="2"/>
  <c r="JD297" i="2"/>
  <c r="JC297" i="2"/>
  <c r="JB297" i="2"/>
  <c r="JA297" i="2"/>
  <c r="IZ297" i="2"/>
  <c r="IY297" i="2"/>
  <c r="IX297" i="2"/>
  <c r="IW297" i="2"/>
  <c r="IV297" i="2"/>
  <c r="IU297" i="2"/>
  <c r="IT297" i="2"/>
  <c r="IS297" i="2"/>
  <c r="IR297" i="2"/>
  <c r="IQ297" i="2"/>
  <c r="IP297" i="2"/>
  <c r="IO297" i="2"/>
  <c r="IN297" i="2"/>
  <c r="IM297" i="2"/>
  <c r="IL297" i="2"/>
  <c r="IK297" i="2"/>
  <c r="IJ297" i="2"/>
  <c r="II297" i="2"/>
  <c r="IH297" i="2"/>
  <c r="IG297" i="2"/>
  <c r="IF297" i="2"/>
  <c r="IE297" i="2"/>
  <c r="ID297" i="2"/>
  <c r="IC297" i="2"/>
  <c r="IB297" i="2"/>
  <c r="IA297" i="2"/>
  <c r="HZ297" i="2"/>
  <c r="HY297" i="2"/>
  <c r="HX297" i="2"/>
  <c r="HW297" i="2"/>
  <c r="HV297" i="2"/>
  <c r="HU297" i="2"/>
  <c r="HT297" i="2"/>
  <c r="HS297" i="2"/>
  <c r="HR297" i="2"/>
  <c r="HQ297" i="2"/>
  <c r="HP297" i="2"/>
  <c r="HO297" i="2"/>
  <c r="HN297" i="2"/>
  <c r="HM297" i="2"/>
  <c r="HL297" i="2"/>
  <c r="HK297" i="2"/>
  <c r="HJ297" i="2"/>
  <c r="HI297" i="2"/>
  <c r="HH297" i="2"/>
  <c r="HG297" i="2"/>
  <c r="HF297" i="2"/>
  <c r="HE297" i="2"/>
  <c r="HD297" i="2"/>
  <c r="HC297" i="2"/>
  <c r="HB297" i="2"/>
  <c r="HA297" i="2"/>
  <c r="GZ297" i="2"/>
  <c r="GY297" i="2"/>
  <c r="GX297" i="2"/>
  <c r="GW297" i="2"/>
  <c r="GV297" i="2"/>
  <c r="GU297" i="2"/>
  <c r="GT297" i="2"/>
  <c r="GS297" i="2"/>
  <c r="GR297" i="2"/>
  <c r="GQ297" i="2"/>
  <c r="GP297" i="2"/>
  <c r="GO297" i="2"/>
  <c r="GN297" i="2"/>
  <c r="GM297" i="2"/>
  <c r="GL297" i="2"/>
  <c r="GK297" i="2"/>
  <c r="GJ297" i="2"/>
  <c r="GI297" i="2"/>
  <c r="GH297" i="2"/>
  <c r="GG297" i="2"/>
  <c r="GF297" i="2"/>
  <c r="GE297" i="2"/>
  <c r="GD297" i="2"/>
  <c r="GC297" i="2"/>
  <c r="GB297" i="2"/>
  <c r="GA297" i="2"/>
  <c r="FZ297" i="2"/>
  <c r="FY297" i="2"/>
  <c r="FX297" i="2"/>
  <c r="FW297" i="2"/>
  <c r="FV297" i="2"/>
  <c r="FU297" i="2"/>
  <c r="FT297" i="2"/>
  <c r="FS297" i="2"/>
  <c r="FR297" i="2"/>
  <c r="FQ297" i="2"/>
  <c r="FP297" i="2"/>
  <c r="FO297" i="2"/>
  <c r="FN297" i="2"/>
  <c r="FM297" i="2"/>
  <c r="FL297" i="2"/>
  <c r="FK297" i="2"/>
  <c r="FJ297" i="2"/>
  <c r="FI297" i="2"/>
  <c r="FH297" i="2"/>
  <c r="FG297" i="2"/>
  <c r="FF297" i="2"/>
  <c r="FE297" i="2"/>
  <c r="FD297" i="2"/>
  <c r="FC297" i="2"/>
  <c r="FB297" i="2"/>
  <c r="FA297" i="2"/>
  <c r="EZ297" i="2"/>
  <c r="EY297" i="2"/>
  <c r="EX297" i="2"/>
  <c r="EW297" i="2"/>
  <c r="EV297" i="2"/>
  <c r="EU297" i="2"/>
  <c r="ET297" i="2"/>
  <c r="ES297" i="2"/>
  <c r="ER297" i="2"/>
  <c r="EQ297" i="2"/>
  <c r="EP297" i="2"/>
  <c r="EO297" i="2"/>
  <c r="EN297" i="2"/>
  <c r="EM297" i="2"/>
  <c r="EL297" i="2"/>
  <c r="EK297" i="2"/>
  <c r="EJ297" i="2"/>
  <c r="EI297" i="2"/>
  <c r="EH297" i="2"/>
  <c r="EG297" i="2"/>
  <c r="EF297" i="2"/>
  <c r="EE297" i="2"/>
  <c r="ED297" i="2"/>
  <c r="EC297" i="2"/>
  <c r="EB297" i="2"/>
  <c r="EA297" i="2"/>
  <c r="DZ297" i="2"/>
  <c r="DY297" i="2"/>
  <c r="DX297" i="2"/>
  <c r="DW297" i="2"/>
  <c r="DV297" i="2"/>
  <c r="DU297" i="2"/>
  <c r="DT297" i="2"/>
  <c r="DS297" i="2"/>
  <c r="DR297" i="2"/>
  <c r="DQ297" i="2"/>
  <c r="DP297" i="2"/>
  <c r="DO297" i="2"/>
  <c r="DN297" i="2"/>
  <c r="DM297" i="2"/>
  <c r="DL297" i="2"/>
  <c r="DK297" i="2"/>
  <c r="DJ297" i="2"/>
  <c r="DI297" i="2"/>
  <c r="DH297" i="2"/>
  <c r="DG297" i="2"/>
  <c r="DF297" i="2"/>
  <c r="DE297" i="2"/>
  <c r="DD297" i="2"/>
  <c r="DC297" i="2"/>
  <c r="DB297" i="2"/>
  <c r="DA297" i="2"/>
  <c r="CZ297" i="2"/>
  <c r="CY297" i="2"/>
  <c r="CX297" i="2"/>
  <c r="CW297" i="2"/>
  <c r="CV297" i="2"/>
  <c r="CU297" i="2"/>
  <c r="CT297" i="2"/>
  <c r="CS297" i="2"/>
  <c r="CR297" i="2"/>
  <c r="CQ297" i="2"/>
  <c r="CP297" i="2"/>
  <c r="CO297" i="2"/>
  <c r="CN297" i="2"/>
  <c r="CM297" i="2"/>
  <c r="CL297" i="2"/>
  <c r="CK297" i="2"/>
  <c r="CJ297" i="2"/>
  <c r="CI297" i="2"/>
  <c r="CH297" i="2"/>
  <c r="CG297" i="2"/>
  <c r="CF297" i="2"/>
  <c r="CE297" i="2"/>
  <c r="CD297" i="2"/>
  <c r="CC297" i="2"/>
  <c r="CB297" i="2"/>
  <c r="CA297" i="2"/>
  <c r="BZ297" i="2"/>
  <c r="BY297" i="2"/>
  <c r="BX297" i="2"/>
  <c r="BW297" i="2"/>
  <c r="BV297" i="2"/>
  <c r="BU297" i="2"/>
  <c r="BT297" i="2"/>
  <c r="BS297" i="2"/>
  <c r="BR297" i="2"/>
  <c r="BQ297" i="2"/>
  <c r="BP297" i="2"/>
  <c r="BO297" i="2"/>
  <c r="BN297" i="2"/>
  <c r="BM297" i="2"/>
  <c r="BL297" i="2"/>
  <c r="BK297" i="2"/>
  <c r="BJ297" i="2"/>
  <c r="BI297" i="2"/>
  <c r="BH297" i="2"/>
  <c r="W297" i="2"/>
  <c r="V297" i="2"/>
  <c r="U297" i="2"/>
  <c r="T297" i="2"/>
  <c r="S297" i="2"/>
  <c r="R297" i="2"/>
  <c r="Q297" i="2"/>
  <c r="P297" i="2"/>
  <c r="O297" i="2"/>
  <c r="N297" i="2"/>
  <c r="M297" i="2"/>
  <c r="L297" i="2"/>
  <c r="K297" i="2"/>
  <c r="J297" i="2"/>
  <c r="I297" i="2"/>
  <c r="H297" i="2"/>
  <c r="G297" i="2"/>
  <c r="F297" i="2"/>
  <c r="E297" i="2"/>
  <c r="D297" i="2"/>
  <c r="NK286" i="2"/>
  <c r="NJ286" i="2"/>
  <c r="NI286" i="2"/>
  <c r="NH286" i="2"/>
  <c r="NG286" i="2"/>
  <c r="NF286" i="2"/>
  <c r="NE286" i="2"/>
  <c r="ND286" i="2"/>
  <c r="NC286" i="2"/>
  <c r="NB286" i="2"/>
  <c r="NA286" i="2"/>
  <c r="MZ286" i="2"/>
  <c r="MY286" i="2"/>
  <c r="MX286" i="2"/>
  <c r="MW286" i="2"/>
  <c r="MV286" i="2"/>
  <c r="MU286" i="2"/>
  <c r="MT286" i="2"/>
  <c r="MS286" i="2"/>
  <c r="MR286" i="2"/>
  <c r="MQ286" i="2"/>
  <c r="MP286" i="2"/>
  <c r="MO286" i="2"/>
  <c r="MN286" i="2"/>
  <c r="MM286" i="2"/>
  <c r="ML286" i="2"/>
  <c r="MK286" i="2"/>
  <c r="MJ286" i="2"/>
  <c r="MI286" i="2"/>
  <c r="MH286" i="2"/>
  <c r="MG286" i="2"/>
  <c r="MF286" i="2"/>
  <c r="ME286" i="2"/>
  <c r="MD286" i="2"/>
  <c r="MC286" i="2"/>
  <c r="MB286" i="2"/>
  <c r="MA286" i="2"/>
  <c r="LZ286" i="2"/>
  <c r="LY286" i="2"/>
  <c r="LX286" i="2"/>
  <c r="LW286" i="2"/>
  <c r="LV286" i="2"/>
  <c r="LU286" i="2"/>
  <c r="LT286" i="2"/>
  <c r="LS286" i="2"/>
  <c r="LR286" i="2"/>
  <c r="LQ286" i="2"/>
  <c r="LP286" i="2"/>
  <c r="LO286" i="2"/>
  <c r="LN286" i="2"/>
  <c r="LM286" i="2"/>
  <c r="LL286" i="2"/>
  <c r="LK286" i="2"/>
  <c r="LJ286" i="2"/>
  <c r="LI286" i="2"/>
  <c r="LH286" i="2"/>
  <c r="LG286" i="2"/>
  <c r="LF286" i="2"/>
  <c r="LE286" i="2"/>
  <c r="LD286" i="2"/>
  <c r="LC286" i="2"/>
  <c r="LB286" i="2"/>
  <c r="LA286" i="2"/>
  <c r="KZ286" i="2"/>
  <c r="KY286" i="2"/>
  <c r="KX286" i="2"/>
  <c r="KW286" i="2"/>
  <c r="KV286" i="2"/>
  <c r="KU286" i="2"/>
  <c r="KT286" i="2"/>
  <c r="KS286" i="2"/>
  <c r="KR286" i="2"/>
  <c r="KQ286" i="2"/>
  <c r="KP286" i="2"/>
  <c r="KO286" i="2"/>
  <c r="KN286" i="2"/>
  <c r="KM286" i="2"/>
  <c r="KL286" i="2"/>
  <c r="KK286" i="2"/>
  <c r="KJ286" i="2"/>
  <c r="KI286" i="2"/>
  <c r="KH286" i="2"/>
  <c r="KG286" i="2"/>
  <c r="KF286" i="2"/>
  <c r="KE286" i="2"/>
  <c r="KD286" i="2"/>
  <c r="KC286" i="2"/>
  <c r="KB286" i="2"/>
  <c r="KA286" i="2"/>
  <c r="JZ286" i="2"/>
  <c r="JY286" i="2"/>
  <c r="JX286" i="2"/>
  <c r="JW286" i="2"/>
  <c r="JV286" i="2"/>
  <c r="JU286" i="2"/>
  <c r="JT286" i="2"/>
  <c r="JS286" i="2"/>
  <c r="JR286" i="2"/>
  <c r="JQ286" i="2"/>
  <c r="JP286" i="2"/>
  <c r="JO286" i="2"/>
  <c r="JN286" i="2"/>
  <c r="JM286" i="2"/>
  <c r="JL286" i="2"/>
  <c r="JK286" i="2"/>
  <c r="JJ286" i="2"/>
  <c r="JI286" i="2"/>
  <c r="JH286" i="2"/>
  <c r="JG286" i="2"/>
  <c r="JF286" i="2"/>
  <c r="JE286" i="2"/>
  <c r="JD286" i="2"/>
  <c r="JC286" i="2"/>
  <c r="JB286" i="2"/>
  <c r="JA286" i="2"/>
  <c r="IZ286" i="2"/>
  <c r="IY286" i="2"/>
  <c r="IX286" i="2"/>
  <c r="IW286" i="2"/>
  <c r="IV286" i="2"/>
  <c r="IU286" i="2"/>
  <c r="IT286" i="2"/>
  <c r="IS286" i="2"/>
  <c r="IR286" i="2"/>
  <c r="IQ286" i="2"/>
  <c r="IP286" i="2"/>
  <c r="IO286" i="2"/>
  <c r="IN286" i="2"/>
  <c r="IM286" i="2"/>
  <c r="IL286" i="2"/>
  <c r="IK286" i="2"/>
  <c r="IJ286" i="2"/>
  <c r="II286" i="2"/>
  <c r="IH286" i="2"/>
  <c r="IG286" i="2"/>
  <c r="IF286" i="2"/>
  <c r="IE286" i="2"/>
  <c r="ID286" i="2"/>
  <c r="IC286" i="2"/>
  <c r="IB286" i="2"/>
  <c r="IA286" i="2"/>
  <c r="HZ286" i="2"/>
  <c r="HY286" i="2"/>
  <c r="HX286" i="2"/>
  <c r="HW286" i="2"/>
  <c r="HV286" i="2"/>
  <c r="HU286" i="2"/>
  <c r="HT286" i="2"/>
  <c r="HS286" i="2"/>
  <c r="HR286" i="2"/>
  <c r="HQ286" i="2"/>
  <c r="HP286" i="2"/>
  <c r="HO286" i="2"/>
  <c r="HN286" i="2"/>
  <c r="HM286" i="2"/>
  <c r="HL286" i="2"/>
  <c r="HK286" i="2"/>
  <c r="HJ286" i="2"/>
  <c r="HI286" i="2"/>
  <c r="HH286" i="2"/>
  <c r="HG286" i="2"/>
  <c r="HF286" i="2"/>
  <c r="HE286" i="2"/>
  <c r="HD286" i="2"/>
  <c r="HC286" i="2"/>
  <c r="HB286" i="2"/>
  <c r="HA286" i="2"/>
  <c r="GZ286" i="2"/>
  <c r="GY286" i="2"/>
  <c r="GX286" i="2"/>
  <c r="GW286" i="2"/>
  <c r="GV286" i="2"/>
  <c r="GU286" i="2"/>
  <c r="GT286" i="2"/>
  <c r="GS286" i="2"/>
  <c r="GR286" i="2"/>
  <c r="GQ286" i="2"/>
  <c r="GP286" i="2"/>
  <c r="GO286" i="2"/>
  <c r="GN286" i="2"/>
  <c r="GM286" i="2"/>
  <c r="GL286" i="2"/>
  <c r="GK286" i="2"/>
  <c r="GJ286" i="2"/>
  <c r="GI286" i="2"/>
  <c r="GH286" i="2"/>
  <c r="GG286" i="2"/>
  <c r="GF286" i="2"/>
  <c r="GE286" i="2"/>
  <c r="GD286" i="2"/>
  <c r="GC286" i="2"/>
  <c r="GB286" i="2"/>
  <c r="GA286" i="2"/>
  <c r="FZ286" i="2"/>
  <c r="FY286" i="2"/>
  <c r="FX286" i="2"/>
  <c r="FW286" i="2"/>
  <c r="FV286" i="2"/>
  <c r="FU286" i="2"/>
  <c r="FT286" i="2"/>
  <c r="FS286" i="2"/>
  <c r="FR286" i="2"/>
  <c r="FQ286" i="2"/>
  <c r="FP286" i="2"/>
  <c r="FO286" i="2"/>
  <c r="FN286" i="2"/>
  <c r="FM286" i="2"/>
  <c r="FL286" i="2"/>
  <c r="FK286" i="2"/>
  <c r="FJ286" i="2"/>
  <c r="FI286" i="2"/>
  <c r="FH286" i="2"/>
  <c r="FG286" i="2"/>
  <c r="FF286" i="2"/>
  <c r="FE286" i="2"/>
  <c r="FD286" i="2"/>
  <c r="FC286" i="2"/>
  <c r="FB286" i="2"/>
  <c r="FA286" i="2"/>
  <c r="EZ286" i="2"/>
  <c r="EY286" i="2"/>
  <c r="EX286" i="2"/>
  <c r="EW286" i="2"/>
  <c r="EV284" i="2"/>
  <c r="EV286" i="2"/>
  <c r="EU284" i="2"/>
  <c r="EU286" i="2"/>
  <c r="ET284" i="2"/>
  <c r="ET286" i="2"/>
  <c r="ES284" i="2"/>
  <c r="ES286" i="2"/>
  <c r="ER284" i="2"/>
  <c r="ER286" i="2"/>
  <c r="EQ284" i="2"/>
  <c r="EQ286" i="2"/>
  <c r="EP284" i="2"/>
  <c r="EP286" i="2"/>
  <c r="EO284" i="2"/>
  <c r="EO286" i="2"/>
  <c r="EN284" i="2"/>
  <c r="EN286" i="2"/>
  <c r="EM284" i="2"/>
  <c r="EM286" i="2"/>
  <c r="EL284" i="2"/>
  <c r="EL286" i="2"/>
  <c r="EK284" i="2"/>
  <c r="EK286" i="2"/>
  <c r="EJ284" i="2"/>
  <c r="EJ286" i="2"/>
  <c r="EI284" i="2"/>
  <c r="EI286" i="2"/>
  <c r="EH284" i="2"/>
  <c r="EH286" i="2"/>
  <c r="EG284" i="2"/>
  <c r="EG286" i="2"/>
  <c r="EF284" i="2"/>
  <c r="EF286" i="2"/>
  <c r="EE284" i="2"/>
  <c r="EE283" i="2"/>
  <c r="EE285" i="2"/>
  <c r="ED284" i="2"/>
  <c r="ED283" i="2"/>
  <c r="ED285" i="2"/>
  <c r="EC284" i="2"/>
  <c r="EC283" i="2"/>
  <c r="EC285" i="2"/>
  <c r="EB284" i="2"/>
  <c r="EB283" i="2"/>
  <c r="EB285" i="2"/>
  <c r="EA284" i="2"/>
  <c r="EA283" i="2"/>
  <c r="EA285" i="2"/>
  <c r="DZ284" i="2"/>
  <c r="DZ283" i="2"/>
  <c r="DZ285" i="2"/>
  <c r="DY284" i="2"/>
  <c r="DY283" i="2"/>
  <c r="DY285" i="2"/>
  <c r="DX284" i="2"/>
  <c r="DX283" i="2"/>
  <c r="DX285" i="2"/>
  <c r="DW284" i="2"/>
  <c r="DW283" i="2"/>
  <c r="DW285" i="2"/>
  <c r="DV284" i="2"/>
  <c r="DV283" i="2"/>
  <c r="DV285" i="2"/>
  <c r="DU284" i="2"/>
  <c r="DU283" i="2"/>
  <c r="DU285" i="2"/>
  <c r="DT284" i="2"/>
  <c r="DT283" i="2"/>
  <c r="DT285" i="2"/>
  <c r="DS284" i="2"/>
  <c r="DS283" i="2"/>
  <c r="DS285" i="2"/>
  <c r="DR284" i="2"/>
  <c r="DR283" i="2"/>
  <c r="DR285" i="2"/>
  <c r="DQ284" i="2"/>
  <c r="DQ283" i="2"/>
  <c r="DQ285" i="2"/>
  <c r="DP284" i="2"/>
  <c r="DP283" i="2"/>
  <c r="DP285" i="2"/>
  <c r="DO284" i="2"/>
  <c r="DO283" i="2"/>
  <c r="DO285" i="2"/>
  <c r="DN284" i="2"/>
  <c r="DN283" i="2"/>
  <c r="DN285" i="2"/>
  <c r="DM284" i="2"/>
  <c r="DM283" i="2"/>
  <c r="DM285" i="2"/>
  <c r="DL284" i="2"/>
  <c r="DL283" i="2"/>
  <c r="DL285" i="2"/>
  <c r="DK284" i="2"/>
  <c r="DK283" i="2"/>
  <c r="DK285" i="2"/>
  <c r="DJ284" i="2"/>
  <c r="DJ283" i="2"/>
  <c r="DJ285" i="2"/>
  <c r="DI284" i="2"/>
  <c r="DI283" i="2"/>
  <c r="DI285" i="2"/>
  <c r="DH284" i="2"/>
  <c r="DH283" i="2"/>
  <c r="DH285" i="2"/>
  <c r="DG284" i="2"/>
  <c r="DG283" i="2"/>
  <c r="DG285" i="2"/>
  <c r="DF284" i="2"/>
  <c r="DF283" i="2"/>
  <c r="DF285" i="2"/>
  <c r="DE284" i="2"/>
  <c r="DE283" i="2"/>
  <c r="DE285" i="2"/>
  <c r="DD284" i="2"/>
  <c r="DD283" i="2"/>
  <c r="DD285" i="2"/>
  <c r="DC284" i="2"/>
  <c r="DC283" i="2"/>
  <c r="DC285" i="2"/>
  <c r="DB284" i="2"/>
  <c r="DB283" i="2"/>
  <c r="DB285" i="2"/>
  <c r="DA284" i="2"/>
  <c r="DA283" i="2"/>
  <c r="DA285" i="2"/>
  <c r="CZ284" i="2"/>
  <c r="CZ283" i="2"/>
  <c r="CZ285" i="2"/>
  <c r="CY284" i="2"/>
  <c r="CY283" i="2"/>
  <c r="CY285" i="2"/>
  <c r="CX284" i="2"/>
  <c r="CX283" i="2"/>
  <c r="CX285" i="2"/>
  <c r="CW284" i="2"/>
  <c r="CW283" i="2"/>
  <c r="CW285" i="2"/>
  <c r="CV284" i="2"/>
  <c r="CV283" i="2"/>
  <c r="CV285" i="2"/>
  <c r="CU284" i="2"/>
  <c r="CU283" i="2"/>
  <c r="CU285" i="2"/>
  <c r="CT284" i="2"/>
  <c r="CT283" i="2"/>
  <c r="CT285" i="2"/>
  <c r="CS284" i="2"/>
  <c r="CS283" i="2"/>
  <c r="CS285" i="2"/>
  <c r="CR284" i="2"/>
  <c r="CR283" i="2"/>
  <c r="CR285" i="2"/>
  <c r="CQ284" i="2"/>
  <c r="CQ283" i="2"/>
  <c r="CQ285" i="2"/>
  <c r="CP284" i="2"/>
  <c r="CP283" i="2"/>
  <c r="CP285" i="2"/>
  <c r="CO284" i="2"/>
  <c r="CO283" i="2"/>
  <c r="CO285" i="2"/>
  <c r="CN284" i="2"/>
  <c r="CN283" i="2"/>
  <c r="CN285" i="2"/>
  <c r="CM284" i="2"/>
  <c r="CM283" i="2"/>
  <c r="CM285" i="2"/>
  <c r="CL284" i="2"/>
  <c r="CL283" i="2"/>
  <c r="CL285" i="2"/>
  <c r="CK284" i="2"/>
  <c r="CK283" i="2"/>
  <c r="CK285" i="2"/>
  <c r="CJ284" i="2"/>
  <c r="CJ283" i="2"/>
  <c r="CJ285" i="2"/>
  <c r="CI284" i="2"/>
  <c r="CI283" i="2"/>
  <c r="CI285" i="2"/>
  <c r="CH284" i="2"/>
  <c r="CH283" i="2"/>
  <c r="CH285" i="2"/>
  <c r="CG284" i="2"/>
  <c r="CG283" i="2"/>
  <c r="CG285" i="2"/>
  <c r="CF284" i="2"/>
  <c r="CF283" i="2"/>
  <c r="CF285" i="2"/>
  <c r="CE284" i="2"/>
  <c r="CE283" i="2"/>
  <c r="CE285" i="2"/>
  <c r="CD284" i="2"/>
  <c r="CD283" i="2"/>
  <c r="CD285" i="2"/>
  <c r="CC284" i="2"/>
  <c r="CC283" i="2"/>
  <c r="CC285" i="2"/>
  <c r="CB284" i="2"/>
  <c r="CB283" i="2"/>
  <c r="CB285" i="2"/>
  <c r="CA284" i="2"/>
  <c r="CA283" i="2"/>
  <c r="CA285" i="2"/>
  <c r="BZ284" i="2"/>
  <c r="BZ283" i="2"/>
  <c r="BZ285" i="2"/>
  <c r="BY284" i="2"/>
  <c r="BY283" i="2"/>
  <c r="BY285" i="2"/>
  <c r="BX284" i="2"/>
  <c r="BX283" i="2"/>
  <c r="BX285" i="2"/>
  <c r="BW284" i="2"/>
  <c r="BW283" i="2"/>
  <c r="BW285" i="2"/>
  <c r="BV284" i="2"/>
  <c r="BV283" i="2"/>
  <c r="BV285" i="2"/>
  <c r="BU284" i="2"/>
  <c r="BU283" i="2"/>
  <c r="BU285" i="2"/>
  <c r="BT284" i="2"/>
  <c r="BT283" i="2"/>
  <c r="BT285" i="2"/>
  <c r="BS284" i="2"/>
  <c r="BS283" i="2"/>
  <c r="BS285" i="2"/>
  <c r="BR284" i="2"/>
  <c r="BR283" i="2"/>
  <c r="BR285" i="2"/>
  <c r="BQ284" i="2"/>
  <c r="BQ283" i="2"/>
  <c r="BQ285" i="2"/>
  <c r="BP284" i="2"/>
  <c r="BP283" i="2"/>
  <c r="BP285" i="2"/>
  <c r="BO284" i="2"/>
  <c r="BO283" i="2"/>
  <c r="BO285" i="2"/>
  <c r="BN284" i="2"/>
  <c r="BN283" i="2"/>
  <c r="BN285" i="2"/>
  <c r="BM284" i="2"/>
  <c r="BM283" i="2"/>
  <c r="BM285" i="2"/>
  <c r="BL284" i="2"/>
  <c r="BL283" i="2"/>
  <c r="BL285" i="2"/>
  <c r="BK284" i="2"/>
  <c r="BK283" i="2"/>
  <c r="BK285" i="2"/>
  <c r="BJ286" i="2"/>
  <c r="BI286" i="2"/>
  <c r="BH286" i="2"/>
  <c r="BG286" i="2"/>
  <c r="BF286" i="2"/>
  <c r="BE286" i="2"/>
  <c r="BD286" i="2"/>
  <c r="BC286" i="2"/>
  <c r="BB286" i="2"/>
  <c r="BA286" i="2"/>
  <c r="AZ286" i="2"/>
  <c r="AY286" i="2"/>
  <c r="AX286" i="2"/>
  <c r="AW286" i="2"/>
  <c r="AV286" i="2"/>
  <c r="AU286" i="2"/>
  <c r="AT286" i="2"/>
  <c r="AS286" i="2"/>
  <c r="AR286" i="2"/>
  <c r="AQ286" i="2"/>
  <c r="AP286" i="2"/>
  <c r="AO286" i="2"/>
  <c r="AN286" i="2"/>
  <c r="AM286" i="2"/>
  <c r="AL286" i="2"/>
  <c r="AK286" i="2"/>
  <c r="AJ286" i="2"/>
  <c r="AI286" i="2"/>
  <c r="AH286" i="2"/>
  <c r="AG286" i="2"/>
  <c r="AF286" i="2"/>
  <c r="AE286" i="2"/>
  <c r="AD286" i="2"/>
  <c r="AC286" i="2"/>
  <c r="AB286" i="2"/>
  <c r="AA286" i="2"/>
  <c r="Z286" i="2"/>
  <c r="Y286" i="2"/>
  <c r="X286" i="2"/>
  <c r="W286" i="2"/>
  <c r="V286" i="2"/>
  <c r="U286" i="2"/>
  <c r="T286" i="2"/>
  <c r="S286" i="2"/>
  <c r="R286" i="2"/>
  <c r="Q286" i="2"/>
  <c r="P286" i="2"/>
  <c r="O286" i="2"/>
  <c r="N286" i="2"/>
  <c r="M286" i="2"/>
  <c r="L286" i="2"/>
  <c r="K286" i="2"/>
  <c r="J286" i="2"/>
  <c r="I286" i="2"/>
  <c r="H286" i="2"/>
  <c r="G286" i="2"/>
  <c r="F286" i="2"/>
  <c r="E286" i="2"/>
  <c r="D286" i="2"/>
  <c r="NK285" i="2"/>
  <c r="NJ285" i="2"/>
  <c r="NI285" i="2"/>
  <c r="NH285" i="2"/>
  <c r="NG285" i="2"/>
  <c r="NF285" i="2"/>
  <c r="NE285" i="2"/>
  <c r="ND285" i="2"/>
  <c r="NC285" i="2"/>
  <c r="NB285" i="2"/>
  <c r="NA285" i="2"/>
  <c r="MZ285" i="2"/>
  <c r="MY285" i="2"/>
  <c r="MX285" i="2"/>
  <c r="MW285" i="2"/>
  <c r="MV285" i="2"/>
  <c r="MU285" i="2"/>
  <c r="MT285" i="2"/>
  <c r="MS285" i="2"/>
  <c r="MR285" i="2"/>
  <c r="MQ285" i="2"/>
  <c r="MP285" i="2"/>
  <c r="MO285" i="2"/>
  <c r="MN285" i="2"/>
  <c r="MM285" i="2"/>
  <c r="ML285" i="2"/>
  <c r="MK285" i="2"/>
  <c r="MJ285" i="2"/>
  <c r="MI285" i="2"/>
  <c r="MH285" i="2"/>
  <c r="MG285" i="2"/>
  <c r="MF285" i="2"/>
  <c r="ME285" i="2"/>
  <c r="MD285" i="2"/>
  <c r="MC285" i="2"/>
  <c r="MB285" i="2"/>
  <c r="MA285" i="2"/>
  <c r="LZ285" i="2"/>
  <c r="LY285" i="2"/>
  <c r="LX285" i="2"/>
  <c r="LW285" i="2"/>
  <c r="LV285" i="2"/>
  <c r="LU285" i="2"/>
  <c r="LT285" i="2"/>
  <c r="LS285" i="2"/>
  <c r="LR285" i="2"/>
  <c r="LQ285" i="2"/>
  <c r="LP285" i="2"/>
  <c r="LO285" i="2"/>
  <c r="LN285" i="2"/>
  <c r="LM285" i="2"/>
  <c r="LL285" i="2"/>
  <c r="LK285" i="2"/>
  <c r="LJ285" i="2"/>
  <c r="LI285" i="2"/>
  <c r="LH285" i="2"/>
  <c r="LG285" i="2"/>
  <c r="LF285" i="2"/>
  <c r="LE285" i="2"/>
  <c r="LD285" i="2"/>
  <c r="LC285" i="2"/>
  <c r="LB285" i="2"/>
  <c r="LA285" i="2"/>
  <c r="KZ285" i="2"/>
  <c r="KY285" i="2"/>
  <c r="KX285" i="2"/>
  <c r="KW285" i="2"/>
  <c r="KV285" i="2"/>
  <c r="KU285" i="2"/>
  <c r="KT285" i="2"/>
  <c r="KS285" i="2"/>
  <c r="KR285" i="2"/>
  <c r="KQ285" i="2"/>
  <c r="KP285" i="2"/>
  <c r="KO285" i="2"/>
  <c r="KN285" i="2"/>
  <c r="KM285" i="2"/>
  <c r="KL285" i="2"/>
  <c r="KK285" i="2"/>
  <c r="KJ285" i="2"/>
  <c r="KI285" i="2"/>
  <c r="KH285" i="2"/>
  <c r="KG285" i="2"/>
  <c r="KF285" i="2"/>
  <c r="KE285" i="2"/>
  <c r="KD285" i="2"/>
  <c r="KC285" i="2"/>
  <c r="KB285" i="2"/>
  <c r="KA285" i="2"/>
  <c r="JZ285" i="2"/>
  <c r="JY285" i="2"/>
  <c r="JX285" i="2"/>
  <c r="JW285" i="2"/>
  <c r="JV285" i="2"/>
  <c r="JU285" i="2"/>
  <c r="JT285" i="2"/>
  <c r="JS285" i="2"/>
  <c r="JR285" i="2"/>
  <c r="JQ285" i="2"/>
  <c r="JP285" i="2"/>
  <c r="JO285" i="2"/>
  <c r="JN285" i="2"/>
  <c r="JM285" i="2"/>
  <c r="JL285" i="2"/>
  <c r="JK285" i="2"/>
  <c r="JJ285" i="2"/>
  <c r="JI285" i="2"/>
  <c r="JH285" i="2"/>
  <c r="JG285" i="2"/>
  <c r="JF285" i="2"/>
  <c r="JE285" i="2"/>
  <c r="JD285" i="2"/>
  <c r="JC285" i="2"/>
  <c r="JB285" i="2"/>
  <c r="JA285" i="2"/>
  <c r="IZ285" i="2"/>
  <c r="IY285" i="2"/>
  <c r="IX285" i="2"/>
  <c r="IW285" i="2"/>
  <c r="IV285" i="2"/>
  <c r="IU285" i="2"/>
  <c r="IT285" i="2"/>
  <c r="IS285" i="2"/>
  <c r="IR285" i="2"/>
  <c r="IQ285" i="2"/>
  <c r="IP285" i="2"/>
  <c r="IO285" i="2"/>
  <c r="IN285" i="2"/>
  <c r="IM285" i="2"/>
  <c r="IL285" i="2"/>
  <c r="IK285" i="2"/>
  <c r="IJ285" i="2"/>
  <c r="II285" i="2"/>
  <c r="IH285" i="2"/>
  <c r="IG285" i="2"/>
  <c r="IF285" i="2"/>
  <c r="IE285" i="2"/>
  <c r="ID285" i="2"/>
  <c r="IC285" i="2"/>
  <c r="IB285" i="2"/>
  <c r="IA285" i="2"/>
  <c r="HZ285" i="2"/>
  <c r="HY285" i="2"/>
  <c r="HX285" i="2"/>
  <c r="HW285" i="2"/>
  <c r="HV285" i="2"/>
  <c r="HU285" i="2"/>
  <c r="HT285" i="2"/>
  <c r="HS285" i="2"/>
  <c r="HR285" i="2"/>
  <c r="HQ285" i="2"/>
  <c r="HP285" i="2"/>
  <c r="HO285" i="2"/>
  <c r="HN285" i="2"/>
  <c r="HM285" i="2"/>
  <c r="HL285" i="2"/>
  <c r="HK285" i="2"/>
  <c r="HJ285" i="2"/>
  <c r="HI285" i="2"/>
  <c r="HH285" i="2"/>
  <c r="HG285" i="2"/>
  <c r="HF285" i="2"/>
  <c r="HE285" i="2"/>
  <c r="HD285" i="2"/>
  <c r="HC285" i="2"/>
  <c r="HB285" i="2"/>
  <c r="HA285" i="2"/>
  <c r="GZ285" i="2"/>
  <c r="GY285" i="2"/>
  <c r="GX285" i="2"/>
  <c r="GW285" i="2"/>
  <c r="GV285" i="2"/>
  <c r="GU285" i="2"/>
  <c r="GT285" i="2"/>
  <c r="GS285" i="2"/>
  <c r="GR285" i="2"/>
  <c r="GQ285" i="2"/>
  <c r="GP285" i="2"/>
  <c r="GO285" i="2"/>
  <c r="GN285" i="2"/>
  <c r="GM285" i="2"/>
  <c r="GL285" i="2"/>
  <c r="GK285" i="2"/>
  <c r="GJ285" i="2"/>
  <c r="GI285" i="2"/>
  <c r="GH285" i="2"/>
  <c r="GG285" i="2"/>
  <c r="GF285" i="2"/>
  <c r="GE285" i="2"/>
  <c r="GD285" i="2"/>
  <c r="GC285" i="2"/>
  <c r="GB285" i="2"/>
  <c r="GA285" i="2"/>
  <c r="FZ285" i="2"/>
  <c r="FY285" i="2"/>
  <c r="FX285" i="2"/>
  <c r="FW285" i="2"/>
  <c r="FV285" i="2"/>
  <c r="FU285" i="2"/>
  <c r="FT285" i="2"/>
  <c r="FS285" i="2"/>
  <c r="FR285" i="2"/>
  <c r="FQ285" i="2"/>
  <c r="FP285" i="2"/>
  <c r="FO285" i="2"/>
  <c r="FN285" i="2"/>
  <c r="FM285" i="2"/>
  <c r="FL285" i="2"/>
  <c r="FK285" i="2"/>
  <c r="FJ285" i="2"/>
  <c r="FI285" i="2"/>
  <c r="FH285" i="2"/>
  <c r="FG285" i="2"/>
  <c r="FF285" i="2"/>
  <c r="FE285" i="2"/>
  <c r="FD285" i="2"/>
  <c r="FC285" i="2"/>
  <c r="FB285" i="2"/>
  <c r="FA285" i="2"/>
  <c r="EZ285" i="2"/>
  <c r="EY285" i="2"/>
  <c r="EX285" i="2"/>
  <c r="EW285" i="2"/>
  <c r="EV285" i="2"/>
  <c r="EU285" i="2"/>
  <c r="ET285" i="2"/>
  <c r="ES285" i="2"/>
  <c r="ER285" i="2"/>
  <c r="EQ285" i="2"/>
  <c r="EP285" i="2"/>
  <c r="EO285" i="2"/>
  <c r="EN285" i="2"/>
  <c r="EM285" i="2"/>
  <c r="EL285" i="2"/>
  <c r="EK285" i="2"/>
  <c r="EJ285" i="2"/>
  <c r="EI285" i="2"/>
  <c r="EH285" i="2"/>
  <c r="EG285" i="2"/>
  <c r="EF285" i="2"/>
  <c r="BJ285" i="2"/>
  <c r="BI285" i="2"/>
  <c r="BH285" i="2"/>
  <c r="BG285" i="2"/>
  <c r="BF285" i="2"/>
  <c r="BE285" i="2"/>
  <c r="BD285" i="2"/>
  <c r="BC285" i="2"/>
  <c r="BB285" i="2"/>
  <c r="BA285" i="2"/>
  <c r="AZ285" i="2"/>
  <c r="AY285" i="2"/>
  <c r="AX285" i="2"/>
  <c r="AW285" i="2"/>
  <c r="AV285" i="2"/>
  <c r="AU285" i="2"/>
  <c r="AT285" i="2"/>
  <c r="AS285" i="2"/>
  <c r="AR285" i="2"/>
  <c r="AQ285" i="2"/>
  <c r="AP285" i="2"/>
  <c r="AO285" i="2"/>
  <c r="AN285" i="2"/>
  <c r="AM285" i="2"/>
  <c r="AL285" i="2"/>
  <c r="AK285" i="2"/>
  <c r="AJ285" i="2"/>
  <c r="AI285" i="2"/>
  <c r="AH285" i="2"/>
  <c r="AG285" i="2"/>
  <c r="AF285" i="2"/>
  <c r="AE285" i="2"/>
  <c r="AD285" i="2"/>
  <c r="AC285" i="2"/>
  <c r="AB285" i="2"/>
  <c r="AA285" i="2"/>
  <c r="Z285" i="2"/>
  <c r="Y285" i="2"/>
  <c r="X285" i="2"/>
  <c r="W285" i="2"/>
  <c r="V285" i="2"/>
  <c r="U285" i="2"/>
  <c r="T285" i="2"/>
  <c r="S285" i="2"/>
  <c r="R285" i="2"/>
  <c r="Q285" i="2"/>
  <c r="P285" i="2"/>
  <c r="O285" i="2"/>
  <c r="N285" i="2"/>
  <c r="M285" i="2"/>
  <c r="L285" i="2"/>
  <c r="K285" i="2"/>
  <c r="J285" i="2"/>
  <c r="I285" i="2"/>
  <c r="H285" i="2"/>
  <c r="G285" i="2"/>
  <c r="F285" i="2"/>
  <c r="E285" i="2"/>
  <c r="D285" i="2"/>
  <c r="NK284" i="2"/>
  <c r="NJ284" i="2"/>
  <c r="NI284" i="2"/>
  <c r="NH284" i="2"/>
  <c r="NG284" i="2"/>
  <c r="NF284" i="2"/>
  <c r="NE284" i="2"/>
  <c r="ND284" i="2"/>
  <c r="NC284" i="2"/>
  <c r="NB284" i="2"/>
  <c r="NA284" i="2"/>
  <c r="MZ284" i="2"/>
  <c r="MY284" i="2"/>
  <c r="MX284" i="2"/>
  <c r="MW284" i="2"/>
  <c r="MV284" i="2"/>
  <c r="MU284" i="2"/>
  <c r="MT284" i="2"/>
  <c r="MS284" i="2"/>
  <c r="MR284" i="2"/>
  <c r="MQ284" i="2"/>
  <c r="MP284" i="2"/>
  <c r="MO284" i="2"/>
  <c r="MN284" i="2"/>
  <c r="MM284" i="2"/>
  <c r="ML284" i="2"/>
  <c r="MK284" i="2"/>
  <c r="MJ284" i="2"/>
  <c r="MI284" i="2"/>
  <c r="MH284" i="2"/>
  <c r="MG284" i="2"/>
  <c r="MF284" i="2"/>
  <c r="ME284" i="2"/>
  <c r="MD284" i="2"/>
  <c r="MC284" i="2"/>
  <c r="MB284" i="2"/>
  <c r="MA284" i="2"/>
  <c r="LZ284" i="2"/>
  <c r="LY284" i="2"/>
  <c r="LX284" i="2"/>
  <c r="LW284" i="2"/>
  <c r="LV284" i="2"/>
  <c r="LU284" i="2"/>
  <c r="LT284" i="2"/>
  <c r="LS284" i="2"/>
  <c r="LR284" i="2"/>
  <c r="LQ284" i="2"/>
  <c r="LP284" i="2"/>
  <c r="LO284" i="2"/>
  <c r="LN284" i="2"/>
  <c r="LM284" i="2"/>
  <c r="LL284" i="2"/>
  <c r="LK284" i="2"/>
  <c r="LJ284" i="2"/>
  <c r="LI284" i="2"/>
  <c r="LH284" i="2"/>
  <c r="LG284" i="2"/>
  <c r="LF284" i="2"/>
  <c r="LE284" i="2"/>
  <c r="LD284" i="2"/>
  <c r="LC284" i="2"/>
  <c r="LB284" i="2"/>
  <c r="LA284" i="2"/>
  <c r="KZ284" i="2"/>
  <c r="KY284" i="2"/>
  <c r="KX284" i="2"/>
  <c r="KW284" i="2"/>
  <c r="KV284" i="2"/>
  <c r="KU284" i="2"/>
  <c r="KT284" i="2"/>
  <c r="KS284" i="2"/>
  <c r="KR284" i="2"/>
  <c r="KQ284" i="2"/>
  <c r="KP284" i="2"/>
  <c r="KO284" i="2"/>
  <c r="KN284" i="2"/>
  <c r="KM284" i="2"/>
  <c r="KL284" i="2"/>
  <c r="KK284" i="2"/>
  <c r="KJ284" i="2"/>
  <c r="KI284" i="2"/>
  <c r="KH284" i="2"/>
  <c r="KG284" i="2"/>
  <c r="KF284" i="2"/>
  <c r="KE284" i="2"/>
  <c r="KD284" i="2"/>
  <c r="KC284" i="2"/>
  <c r="KB284" i="2"/>
  <c r="KA284" i="2"/>
  <c r="JZ284" i="2"/>
  <c r="JY284" i="2"/>
  <c r="JX284" i="2"/>
  <c r="JW284" i="2"/>
  <c r="JV284" i="2"/>
  <c r="JU284" i="2"/>
  <c r="JT284" i="2"/>
  <c r="JS284" i="2"/>
  <c r="JR284" i="2"/>
  <c r="JQ284" i="2"/>
  <c r="JP284" i="2"/>
  <c r="JO284" i="2"/>
  <c r="JN284" i="2"/>
  <c r="JM284" i="2"/>
  <c r="JL284" i="2"/>
  <c r="JK284" i="2"/>
  <c r="JJ284" i="2"/>
  <c r="JI284" i="2"/>
  <c r="JH284" i="2"/>
  <c r="JG284" i="2"/>
  <c r="JF284" i="2"/>
  <c r="JE284" i="2"/>
  <c r="JD284" i="2"/>
  <c r="JC284" i="2"/>
  <c r="JB284" i="2"/>
  <c r="JA284" i="2"/>
  <c r="IZ284" i="2"/>
  <c r="IY284" i="2"/>
  <c r="IX284" i="2"/>
  <c r="IW284" i="2"/>
  <c r="IV284" i="2"/>
  <c r="IU284" i="2"/>
  <c r="IT284" i="2"/>
  <c r="IS284" i="2"/>
  <c r="IR284" i="2"/>
  <c r="IQ284" i="2"/>
  <c r="IP284" i="2"/>
  <c r="IO284" i="2"/>
  <c r="IN284" i="2"/>
  <c r="IM284" i="2"/>
  <c r="IL284" i="2"/>
  <c r="IK284" i="2"/>
  <c r="IJ284" i="2"/>
  <c r="II284" i="2"/>
  <c r="IH284" i="2"/>
  <c r="IG284" i="2"/>
  <c r="IF284" i="2"/>
  <c r="IE284" i="2"/>
  <c r="ID284" i="2"/>
  <c r="IC284" i="2"/>
  <c r="IB284" i="2"/>
  <c r="IA284" i="2"/>
  <c r="HZ284" i="2"/>
  <c r="HY284" i="2"/>
  <c r="HX284" i="2"/>
  <c r="HW284" i="2"/>
  <c r="HV284" i="2"/>
  <c r="HU284" i="2"/>
  <c r="HT284" i="2"/>
  <c r="HS284" i="2"/>
  <c r="HR284" i="2"/>
  <c r="HQ284" i="2"/>
  <c r="HP284" i="2"/>
  <c r="HO284" i="2"/>
  <c r="HN284" i="2"/>
  <c r="HM284" i="2"/>
  <c r="HL284" i="2"/>
  <c r="HK284" i="2"/>
  <c r="HJ284" i="2"/>
  <c r="HI284" i="2"/>
  <c r="HH284" i="2"/>
  <c r="HG284" i="2"/>
  <c r="HF284" i="2"/>
  <c r="HE284" i="2"/>
  <c r="HD284" i="2"/>
  <c r="HC284" i="2"/>
  <c r="HB284" i="2"/>
  <c r="HA284" i="2"/>
  <c r="GZ284" i="2"/>
  <c r="GY284" i="2"/>
  <c r="GX284" i="2"/>
  <c r="GW284" i="2"/>
  <c r="GV284" i="2"/>
  <c r="GU284" i="2"/>
  <c r="GT284" i="2"/>
  <c r="GS284" i="2"/>
  <c r="GR284" i="2"/>
  <c r="GQ284" i="2"/>
  <c r="GP284" i="2"/>
  <c r="GO284" i="2"/>
  <c r="GN284" i="2"/>
  <c r="GM284" i="2"/>
  <c r="GL284" i="2"/>
  <c r="GK284" i="2"/>
  <c r="GJ284" i="2"/>
  <c r="GI284" i="2"/>
  <c r="GH284" i="2"/>
  <c r="GG284" i="2"/>
  <c r="GF284" i="2"/>
  <c r="GE284" i="2"/>
  <c r="GD284" i="2"/>
  <c r="GC284" i="2"/>
  <c r="GB284" i="2"/>
  <c r="GA284" i="2"/>
  <c r="FZ284" i="2"/>
  <c r="FY284" i="2"/>
  <c r="FX284" i="2"/>
  <c r="FW284" i="2"/>
  <c r="FV284" i="2"/>
  <c r="FU284" i="2"/>
  <c r="FT284" i="2"/>
  <c r="FS284" i="2"/>
  <c r="FR284" i="2"/>
  <c r="FQ284" i="2"/>
  <c r="FP284" i="2"/>
  <c r="FO284" i="2"/>
  <c r="FN284" i="2"/>
  <c r="FM284" i="2"/>
  <c r="FL284" i="2"/>
  <c r="FK284" i="2"/>
  <c r="FJ284" i="2"/>
  <c r="FI284" i="2"/>
  <c r="FH284" i="2"/>
  <c r="FG284" i="2"/>
  <c r="FF284" i="2"/>
  <c r="FE284" i="2"/>
  <c r="FD284" i="2"/>
  <c r="FC284" i="2"/>
  <c r="FB284" i="2"/>
  <c r="FA284" i="2"/>
  <c r="EZ284" i="2"/>
  <c r="EY284" i="2"/>
  <c r="EX284" i="2"/>
  <c r="EW284" i="2"/>
  <c r="BJ284" i="2"/>
  <c r="BI284" i="2"/>
  <c r="BH284" i="2"/>
  <c r="BG284" i="2"/>
  <c r="BF284" i="2"/>
  <c r="BE284" i="2"/>
  <c r="BD284" i="2"/>
  <c r="BC284" i="2"/>
  <c r="BB284" i="2"/>
  <c r="BA284" i="2"/>
  <c r="AZ284" i="2"/>
  <c r="AY284" i="2"/>
  <c r="AX284" i="2"/>
  <c r="AW284" i="2"/>
  <c r="AV284" i="2"/>
  <c r="AU284" i="2"/>
  <c r="AT284" i="2"/>
  <c r="AS284" i="2"/>
  <c r="AR284" i="2"/>
  <c r="AQ284" i="2"/>
  <c r="AP284" i="2"/>
  <c r="AO284" i="2"/>
  <c r="AN284" i="2"/>
  <c r="AM284" i="2"/>
  <c r="AL284" i="2"/>
  <c r="AK284" i="2"/>
  <c r="AJ284" i="2"/>
  <c r="AI284" i="2"/>
  <c r="AH284" i="2"/>
  <c r="AG284" i="2"/>
  <c r="AF284" i="2"/>
  <c r="AE284" i="2"/>
  <c r="AD284" i="2"/>
  <c r="AC284" i="2"/>
  <c r="AB284" i="2"/>
  <c r="AA284" i="2"/>
  <c r="Z284" i="2"/>
  <c r="Y284" i="2"/>
  <c r="X284" i="2"/>
  <c r="W284" i="2"/>
  <c r="V284" i="2"/>
  <c r="U284" i="2"/>
  <c r="T284" i="2"/>
  <c r="S284" i="2"/>
  <c r="R284" i="2"/>
  <c r="Q284" i="2"/>
  <c r="P284" i="2"/>
  <c r="O284" i="2"/>
  <c r="N284" i="2"/>
  <c r="M284" i="2"/>
  <c r="L284" i="2"/>
  <c r="K284" i="2"/>
  <c r="J284" i="2"/>
  <c r="I284" i="2"/>
  <c r="H284" i="2"/>
  <c r="G284" i="2"/>
  <c r="F284" i="2"/>
  <c r="E284" i="2"/>
  <c r="D284" i="2"/>
  <c r="NK283" i="2"/>
  <c r="NJ283" i="2"/>
  <c r="NI283" i="2"/>
  <c r="NH283" i="2"/>
  <c r="NG283" i="2"/>
  <c r="NF283" i="2"/>
  <c r="NE283" i="2"/>
  <c r="ND283" i="2"/>
  <c r="NC283" i="2"/>
  <c r="NB283" i="2"/>
  <c r="NA283" i="2"/>
  <c r="MZ283" i="2"/>
  <c r="MY283" i="2"/>
  <c r="MX283" i="2"/>
  <c r="MW283" i="2"/>
  <c r="MV283" i="2"/>
  <c r="MU283" i="2"/>
  <c r="MT283" i="2"/>
  <c r="MS283" i="2"/>
  <c r="MR283" i="2"/>
  <c r="MQ283" i="2"/>
  <c r="MP283" i="2"/>
  <c r="MO283" i="2"/>
  <c r="MN283" i="2"/>
  <c r="MM283" i="2"/>
  <c r="ML283" i="2"/>
  <c r="MK283" i="2"/>
  <c r="MJ283" i="2"/>
  <c r="MI283" i="2"/>
  <c r="MH283" i="2"/>
  <c r="MG283" i="2"/>
  <c r="MF283" i="2"/>
  <c r="ME283" i="2"/>
  <c r="MD283" i="2"/>
  <c r="MC283" i="2"/>
  <c r="MB283" i="2"/>
  <c r="MA283" i="2"/>
  <c r="LZ283" i="2"/>
  <c r="LY283" i="2"/>
  <c r="LX283" i="2"/>
  <c r="LW283" i="2"/>
  <c r="LV283" i="2"/>
  <c r="LU283" i="2"/>
  <c r="LT283" i="2"/>
  <c r="LS283" i="2"/>
  <c r="LR283" i="2"/>
  <c r="LQ283" i="2"/>
  <c r="LP283" i="2"/>
  <c r="LO283" i="2"/>
  <c r="LN283" i="2"/>
  <c r="LM283" i="2"/>
  <c r="LL283" i="2"/>
  <c r="LK283" i="2"/>
  <c r="LJ283" i="2"/>
  <c r="LI283" i="2"/>
  <c r="LH283" i="2"/>
  <c r="LG283" i="2"/>
  <c r="LF283" i="2"/>
  <c r="LE283" i="2"/>
  <c r="LD283" i="2"/>
  <c r="LC283" i="2"/>
  <c r="LB283" i="2"/>
  <c r="LA283" i="2"/>
  <c r="KZ283" i="2"/>
  <c r="KY283" i="2"/>
  <c r="KX283" i="2"/>
  <c r="KW283" i="2"/>
  <c r="KV283" i="2"/>
  <c r="KU283" i="2"/>
  <c r="KT283" i="2"/>
  <c r="KS283" i="2"/>
  <c r="KR283" i="2"/>
  <c r="KQ283" i="2"/>
  <c r="KP283" i="2"/>
  <c r="KO283" i="2"/>
  <c r="KN283" i="2"/>
  <c r="KM283" i="2"/>
  <c r="KL283" i="2"/>
  <c r="KK283" i="2"/>
  <c r="KJ283" i="2"/>
  <c r="KI283" i="2"/>
  <c r="KH283" i="2"/>
  <c r="KG283" i="2"/>
  <c r="KF283" i="2"/>
  <c r="KE283" i="2"/>
  <c r="KD283" i="2"/>
  <c r="KC283" i="2"/>
  <c r="KB283" i="2"/>
  <c r="KA283" i="2"/>
  <c r="JZ283" i="2"/>
  <c r="JY283" i="2"/>
  <c r="JX283" i="2"/>
  <c r="JW283" i="2"/>
  <c r="JV283" i="2"/>
  <c r="JU283" i="2"/>
  <c r="JT283" i="2"/>
  <c r="JS283" i="2"/>
  <c r="JR283" i="2"/>
  <c r="JQ283" i="2"/>
  <c r="JP283" i="2"/>
  <c r="JO283" i="2"/>
  <c r="JN283" i="2"/>
  <c r="JM283" i="2"/>
  <c r="JL283" i="2"/>
  <c r="JK283" i="2"/>
  <c r="JJ283" i="2"/>
  <c r="JI283" i="2"/>
  <c r="JH283" i="2"/>
  <c r="JG283" i="2"/>
  <c r="JF283" i="2"/>
  <c r="JE283" i="2"/>
  <c r="JD283" i="2"/>
  <c r="JC283" i="2"/>
  <c r="JB283" i="2"/>
  <c r="JA283" i="2"/>
  <c r="IZ283" i="2"/>
  <c r="IY283" i="2"/>
  <c r="IX283" i="2"/>
  <c r="IW283" i="2"/>
  <c r="IV283" i="2"/>
  <c r="IU283" i="2"/>
  <c r="IT283" i="2"/>
  <c r="IS283" i="2"/>
  <c r="IR283" i="2"/>
  <c r="IQ283" i="2"/>
  <c r="IP283" i="2"/>
  <c r="IO283" i="2"/>
  <c r="IN283" i="2"/>
  <c r="IM283" i="2"/>
  <c r="IL283" i="2"/>
  <c r="IK283" i="2"/>
  <c r="IJ283" i="2"/>
  <c r="II283" i="2"/>
  <c r="IH283" i="2"/>
  <c r="IG283" i="2"/>
  <c r="IF283" i="2"/>
  <c r="IE283" i="2"/>
  <c r="ID283" i="2"/>
  <c r="IC283" i="2"/>
  <c r="IB283" i="2"/>
  <c r="IA283" i="2"/>
  <c r="HZ283" i="2"/>
  <c r="HY283" i="2"/>
  <c r="HX283" i="2"/>
  <c r="HW283" i="2"/>
  <c r="HV283" i="2"/>
  <c r="HU283" i="2"/>
  <c r="HT283" i="2"/>
  <c r="HS283" i="2"/>
  <c r="HR283" i="2"/>
  <c r="HQ283" i="2"/>
  <c r="HP283" i="2"/>
  <c r="HO283" i="2"/>
  <c r="HN283" i="2"/>
  <c r="HM283" i="2"/>
  <c r="HL283" i="2"/>
  <c r="HK283" i="2"/>
  <c r="HJ283" i="2"/>
  <c r="HI283" i="2"/>
  <c r="HH283" i="2"/>
  <c r="HG283" i="2"/>
  <c r="HF283" i="2"/>
  <c r="HE283" i="2"/>
  <c r="HD283" i="2"/>
  <c r="HC283" i="2"/>
  <c r="HB283" i="2"/>
  <c r="HA283" i="2"/>
  <c r="GZ283" i="2"/>
  <c r="GY283" i="2"/>
  <c r="GX283" i="2"/>
  <c r="GW283" i="2"/>
  <c r="GV283" i="2"/>
  <c r="GU283" i="2"/>
  <c r="GT283" i="2"/>
  <c r="GS283" i="2"/>
  <c r="GR283" i="2"/>
  <c r="GQ283" i="2"/>
  <c r="GP283" i="2"/>
  <c r="GO283" i="2"/>
  <c r="GN283" i="2"/>
  <c r="GM283" i="2"/>
  <c r="GL283" i="2"/>
  <c r="GK283" i="2"/>
  <c r="GJ283" i="2"/>
  <c r="GI283" i="2"/>
  <c r="GH283" i="2"/>
  <c r="GG283" i="2"/>
  <c r="GF283" i="2"/>
  <c r="GE283" i="2"/>
  <c r="GD283" i="2"/>
  <c r="GC283" i="2"/>
  <c r="GB283" i="2"/>
  <c r="GA283" i="2"/>
  <c r="FZ283" i="2"/>
  <c r="FY283" i="2"/>
  <c r="FX283" i="2"/>
  <c r="FW283" i="2"/>
  <c r="FV283" i="2"/>
  <c r="FU283" i="2"/>
  <c r="FT283" i="2"/>
  <c r="FS283" i="2"/>
  <c r="FR283" i="2"/>
  <c r="FQ283" i="2"/>
  <c r="FP283" i="2"/>
  <c r="FO283" i="2"/>
  <c r="FN283" i="2"/>
  <c r="FM283" i="2"/>
  <c r="FL283" i="2"/>
  <c r="FK283" i="2"/>
  <c r="FJ283" i="2"/>
  <c r="FI283" i="2"/>
  <c r="FH283" i="2"/>
  <c r="FG283" i="2"/>
  <c r="FF283" i="2"/>
  <c r="FE283" i="2"/>
  <c r="FD283" i="2"/>
  <c r="FC283" i="2"/>
  <c r="FB283" i="2"/>
  <c r="FA283" i="2"/>
  <c r="EZ283" i="2"/>
  <c r="EY283" i="2"/>
  <c r="EX283" i="2"/>
  <c r="EW283" i="2"/>
  <c r="EV283" i="2"/>
  <c r="EU283" i="2"/>
  <c r="ET283" i="2"/>
  <c r="ES283" i="2"/>
  <c r="ER283" i="2"/>
  <c r="EQ283" i="2"/>
  <c r="EP283" i="2"/>
  <c r="EO283" i="2"/>
  <c r="EN283" i="2"/>
  <c r="EM283" i="2"/>
  <c r="EL283" i="2"/>
  <c r="EK283" i="2"/>
  <c r="EJ283" i="2"/>
  <c r="EI283" i="2"/>
  <c r="EH283" i="2"/>
  <c r="EG283" i="2"/>
  <c r="EF283" i="2"/>
  <c r="BJ283" i="2"/>
  <c r="BI283" i="2"/>
  <c r="BH283" i="2"/>
  <c r="BG283" i="2"/>
  <c r="BF283" i="2"/>
  <c r="BE283" i="2"/>
  <c r="BD283" i="2"/>
  <c r="BC283" i="2"/>
  <c r="BB283" i="2"/>
  <c r="BA283" i="2"/>
  <c r="AZ283" i="2"/>
  <c r="AY283" i="2"/>
  <c r="AX283" i="2"/>
  <c r="AW283" i="2"/>
  <c r="AV283" i="2"/>
  <c r="AU283" i="2"/>
  <c r="AT283" i="2"/>
  <c r="AS283" i="2"/>
  <c r="AR283" i="2"/>
  <c r="AQ283" i="2"/>
  <c r="AP283" i="2"/>
  <c r="AO283" i="2"/>
  <c r="AN283" i="2"/>
  <c r="AM283" i="2"/>
  <c r="AL283" i="2"/>
  <c r="AK283" i="2"/>
  <c r="AJ283" i="2"/>
  <c r="AI283" i="2"/>
  <c r="AH283" i="2"/>
  <c r="AG283" i="2"/>
  <c r="AF283" i="2"/>
  <c r="AE283" i="2"/>
  <c r="AD283" i="2"/>
  <c r="AC283" i="2"/>
  <c r="AB283" i="2"/>
  <c r="AA283" i="2"/>
  <c r="Z283" i="2"/>
  <c r="Y283" i="2"/>
  <c r="X283" i="2"/>
  <c r="W283" i="2"/>
  <c r="V283" i="2"/>
  <c r="U283" i="2"/>
  <c r="T283" i="2"/>
  <c r="S283" i="2"/>
  <c r="R283" i="2"/>
  <c r="Q283" i="2"/>
  <c r="P283" i="2"/>
  <c r="O283" i="2"/>
  <c r="N283" i="2"/>
  <c r="M283" i="2"/>
  <c r="L283" i="2"/>
  <c r="K283" i="2"/>
  <c r="J283" i="2"/>
  <c r="I283" i="2"/>
  <c r="H283" i="2"/>
  <c r="G283" i="2"/>
  <c r="F283" i="2"/>
  <c r="E283" i="2"/>
  <c r="D283" i="2"/>
  <c r="NK282" i="2"/>
  <c r="NJ282" i="2"/>
  <c r="NI282" i="2"/>
  <c r="NH282" i="2"/>
  <c r="NG282" i="2"/>
  <c r="NF282" i="2"/>
  <c r="NE282" i="2"/>
  <c r="ND282" i="2"/>
  <c r="NC282" i="2"/>
  <c r="NB282" i="2"/>
  <c r="NA282" i="2"/>
  <c r="MZ282" i="2"/>
  <c r="MY282" i="2"/>
  <c r="MX282" i="2"/>
  <c r="MW282" i="2"/>
  <c r="MV282" i="2"/>
  <c r="MU282" i="2"/>
  <c r="MT282" i="2"/>
  <c r="MS282" i="2"/>
  <c r="MR282" i="2"/>
  <c r="MQ282" i="2"/>
  <c r="MP282" i="2"/>
  <c r="MO282" i="2"/>
  <c r="MN282" i="2"/>
  <c r="MM282" i="2"/>
  <c r="ML282" i="2"/>
  <c r="MK282" i="2"/>
  <c r="MJ282" i="2"/>
  <c r="MI282" i="2"/>
  <c r="MH282" i="2"/>
  <c r="MG282" i="2"/>
  <c r="MF282" i="2"/>
  <c r="ME282" i="2"/>
  <c r="MD282" i="2"/>
  <c r="MC282" i="2"/>
  <c r="MB282" i="2"/>
  <c r="MA282" i="2"/>
  <c r="LZ282" i="2"/>
  <c r="LY282" i="2"/>
  <c r="LX282" i="2"/>
  <c r="LW282" i="2"/>
  <c r="LV282" i="2"/>
  <c r="LU282" i="2"/>
  <c r="LT282" i="2"/>
  <c r="LS282" i="2"/>
  <c r="LR282" i="2"/>
  <c r="LQ282" i="2"/>
  <c r="LP282" i="2"/>
  <c r="LO282" i="2"/>
  <c r="LN282" i="2"/>
  <c r="LM282" i="2"/>
  <c r="LL282" i="2"/>
  <c r="LK282" i="2"/>
  <c r="LJ282" i="2"/>
  <c r="LI282" i="2"/>
  <c r="LH282" i="2"/>
  <c r="LG282" i="2"/>
  <c r="LF282" i="2"/>
  <c r="LE282" i="2"/>
  <c r="LD282" i="2"/>
  <c r="LC282" i="2"/>
  <c r="LB282" i="2"/>
  <c r="LA282" i="2"/>
  <c r="KZ282" i="2"/>
  <c r="KY282" i="2"/>
  <c r="KX282" i="2"/>
  <c r="KW282" i="2"/>
  <c r="KV282" i="2"/>
  <c r="KU282" i="2"/>
  <c r="KT282" i="2"/>
  <c r="KS282" i="2"/>
  <c r="KR282" i="2"/>
  <c r="KQ282" i="2"/>
  <c r="KP282" i="2"/>
  <c r="KO282" i="2"/>
  <c r="KN282" i="2"/>
  <c r="KM282" i="2"/>
  <c r="KL282" i="2"/>
  <c r="KK282" i="2"/>
  <c r="KJ282" i="2"/>
  <c r="KI282" i="2"/>
  <c r="KH282" i="2"/>
  <c r="KG282" i="2"/>
  <c r="KF282" i="2"/>
  <c r="KE282" i="2"/>
  <c r="KD282" i="2"/>
  <c r="KC282" i="2"/>
  <c r="KB282" i="2"/>
  <c r="KA282" i="2"/>
  <c r="JZ282" i="2"/>
  <c r="JY282" i="2"/>
  <c r="JX282" i="2"/>
  <c r="JW282" i="2"/>
  <c r="JV282" i="2"/>
  <c r="JU282" i="2"/>
  <c r="JT282" i="2"/>
  <c r="JS282" i="2"/>
  <c r="JR282" i="2"/>
  <c r="JQ282" i="2"/>
  <c r="JP282" i="2"/>
  <c r="JO282" i="2"/>
  <c r="JN282" i="2"/>
  <c r="JM282" i="2"/>
  <c r="JL282" i="2"/>
  <c r="JK282" i="2"/>
  <c r="JJ282" i="2"/>
  <c r="JI282" i="2"/>
  <c r="JH282" i="2"/>
  <c r="JG282" i="2"/>
  <c r="JF282" i="2"/>
  <c r="JE282" i="2"/>
  <c r="JD282" i="2"/>
  <c r="JC282" i="2"/>
  <c r="JB282" i="2"/>
  <c r="JA282" i="2"/>
  <c r="IZ282" i="2"/>
  <c r="IY282" i="2"/>
  <c r="IX282" i="2"/>
  <c r="IW282" i="2"/>
  <c r="IV282" i="2"/>
  <c r="IU282" i="2"/>
  <c r="IT282" i="2"/>
  <c r="IS282" i="2"/>
  <c r="IR282" i="2"/>
  <c r="IQ282" i="2"/>
  <c r="IP282" i="2"/>
  <c r="IO282" i="2"/>
  <c r="IN282" i="2"/>
  <c r="IM282" i="2"/>
  <c r="IL282" i="2"/>
  <c r="IK282" i="2"/>
  <c r="IJ282" i="2"/>
  <c r="II282" i="2"/>
  <c r="IH282" i="2"/>
  <c r="IG282" i="2"/>
  <c r="IF282" i="2"/>
  <c r="IE282" i="2"/>
  <c r="ID282" i="2"/>
  <c r="IC282" i="2"/>
  <c r="IB282" i="2"/>
  <c r="IA282" i="2"/>
  <c r="HZ282" i="2"/>
  <c r="HY282" i="2"/>
  <c r="HX282" i="2"/>
  <c r="HW282" i="2"/>
  <c r="HV282" i="2"/>
  <c r="HU282" i="2"/>
  <c r="HT282" i="2"/>
  <c r="HS282" i="2"/>
  <c r="HR282" i="2"/>
  <c r="HQ282" i="2"/>
  <c r="HP282" i="2"/>
  <c r="HO282" i="2"/>
  <c r="HN282" i="2"/>
  <c r="HM282" i="2"/>
  <c r="HL282" i="2"/>
  <c r="HK282" i="2"/>
  <c r="HJ282" i="2"/>
  <c r="HI282" i="2"/>
  <c r="HH282" i="2"/>
  <c r="HG282" i="2"/>
  <c r="HF282" i="2"/>
  <c r="HE282" i="2"/>
  <c r="HD282" i="2"/>
  <c r="HC282" i="2"/>
  <c r="HB282" i="2"/>
  <c r="HA282" i="2"/>
  <c r="GZ282" i="2"/>
  <c r="GY282" i="2"/>
  <c r="GX282" i="2"/>
  <c r="GW282" i="2"/>
  <c r="GV282" i="2"/>
  <c r="GU282" i="2"/>
  <c r="GT282" i="2"/>
  <c r="GS282" i="2"/>
  <c r="GR282" i="2"/>
  <c r="GQ282" i="2"/>
  <c r="GP282" i="2"/>
  <c r="GO282" i="2"/>
  <c r="GN282" i="2"/>
  <c r="GM282" i="2"/>
  <c r="GL282" i="2"/>
  <c r="GK282" i="2"/>
  <c r="GJ282" i="2"/>
  <c r="GI282" i="2"/>
  <c r="GH282" i="2"/>
  <c r="GG282" i="2"/>
  <c r="GF282" i="2"/>
  <c r="GE282" i="2"/>
  <c r="GD282" i="2"/>
  <c r="GC282" i="2"/>
  <c r="GB282" i="2"/>
  <c r="GA282" i="2"/>
  <c r="FZ282" i="2"/>
  <c r="FY282" i="2"/>
  <c r="FX282" i="2"/>
  <c r="FW282" i="2"/>
  <c r="FV282" i="2"/>
  <c r="FU282" i="2"/>
  <c r="FT282" i="2"/>
  <c r="FS282" i="2"/>
  <c r="FR282" i="2"/>
  <c r="FQ282" i="2"/>
  <c r="FP282" i="2"/>
  <c r="FO282" i="2"/>
  <c r="FN282" i="2"/>
  <c r="FM282" i="2"/>
  <c r="FL282" i="2"/>
  <c r="FK282" i="2"/>
  <c r="FJ282" i="2"/>
  <c r="FI282" i="2"/>
  <c r="FH282" i="2"/>
  <c r="FG282" i="2"/>
  <c r="FF282" i="2"/>
  <c r="FE282" i="2"/>
  <c r="FD282" i="2"/>
  <c r="FC282" i="2"/>
  <c r="FB282" i="2"/>
  <c r="FA282" i="2"/>
  <c r="EZ282" i="2"/>
  <c r="EY282" i="2"/>
  <c r="EX282" i="2"/>
  <c r="EW282" i="2"/>
  <c r="EV282" i="2"/>
  <c r="EU282" i="2"/>
  <c r="ET282" i="2"/>
  <c r="ES282" i="2"/>
  <c r="ER282" i="2"/>
  <c r="EQ282" i="2"/>
  <c r="EP282" i="2"/>
  <c r="EO282" i="2"/>
  <c r="EN282" i="2"/>
  <c r="EM282" i="2"/>
  <c r="EL282" i="2"/>
  <c r="EK282" i="2"/>
  <c r="EJ282" i="2"/>
  <c r="EI282" i="2"/>
  <c r="EH282" i="2"/>
  <c r="EG282" i="2"/>
  <c r="EF282" i="2"/>
  <c r="EE282" i="2"/>
  <c r="ED282" i="2"/>
  <c r="EC282" i="2"/>
  <c r="EB282" i="2"/>
  <c r="EA282" i="2"/>
  <c r="DZ282" i="2"/>
  <c r="DY282" i="2"/>
  <c r="DX282" i="2"/>
  <c r="DW282" i="2"/>
  <c r="DV282" i="2"/>
  <c r="DU282" i="2"/>
  <c r="DT282" i="2"/>
  <c r="DS282" i="2"/>
  <c r="DR282" i="2"/>
  <c r="DQ282" i="2"/>
  <c r="DP282" i="2"/>
  <c r="DO282" i="2"/>
  <c r="DN282" i="2"/>
  <c r="DM282" i="2"/>
  <c r="DL282" i="2"/>
  <c r="DK282" i="2"/>
  <c r="DJ282" i="2"/>
  <c r="DI282" i="2"/>
  <c r="DH282" i="2"/>
  <c r="DG282" i="2"/>
  <c r="DF282" i="2"/>
  <c r="DE282" i="2"/>
  <c r="DD282" i="2"/>
  <c r="DC282" i="2"/>
  <c r="DB282" i="2"/>
  <c r="DA282" i="2"/>
  <c r="CZ282" i="2"/>
  <c r="CY282" i="2"/>
  <c r="CX282" i="2"/>
  <c r="CW282" i="2"/>
  <c r="CV282" i="2"/>
  <c r="CU282" i="2"/>
  <c r="CT282" i="2"/>
  <c r="CS282" i="2"/>
  <c r="CR282" i="2"/>
  <c r="CQ282" i="2"/>
  <c r="CP282" i="2"/>
  <c r="CO282" i="2"/>
  <c r="CN282" i="2"/>
  <c r="CM282" i="2"/>
  <c r="CL282" i="2"/>
  <c r="CK282" i="2"/>
  <c r="CJ282" i="2"/>
  <c r="CI282" i="2"/>
  <c r="CH282" i="2"/>
  <c r="CG282" i="2"/>
  <c r="CF282" i="2"/>
  <c r="CE282" i="2"/>
  <c r="CD282" i="2"/>
  <c r="CC282" i="2"/>
  <c r="CB282" i="2"/>
  <c r="CA282" i="2"/>
  <c r="BZ282" i="2"/>
  <c r="BY282" i="2"/>
  <c r="BX282" i="2"/>
  <c r="BW282" i="2"/>
  <c r="BV282" i="2"/>
  <c r="BU282" i="2"/>
  <c r="BT282" i="2"/>
  <c r="BS282" i="2"/>
  <c r="BR282" i="2"/>
  <c r="BQ282" i="2"/>
  <c r="BP282" i="2"/>
  <c r="BO282" i="2"/>
  <c r="BN282" i="2"/>
  <c r="BM282" i="2"/>
  <c r="BL282" i="2"/>
  <c r="BK282" i="2"/>
  <c r="BJ282" i="2"/>
  <c r="BI282" i="2"/>
  <c r="BH282" i="2"/>
  <c r="BG282" i="2"/>
  <c r="BF282" i="2"/>
  <c r="BE282" i="2"/>
  <c r="BD282" i="2"/>
  <c r="BC282" i="2"/>
  <c r="BB282" i="2"/>
  <c r="BA282" i="2"/>
  <c r="AZ282" i="2"/>
  <c r="AY282" i="2"/>
  <c r="AX282" i="2"/>
  <c r="AW282" i="2"/>
  <c r="AV282" i="2"/>
  <c r="AU282" i="2"/>
  <c r="AT282" i="2"/>
  <c r="AS282" i="2"/>
  <c r="AR282" i="2"/>
  <c r="AQ282" i="2"/>
  <c r="AP282" i="2"/>
  <c r="AO282" i="2"/>
  <c r="AN282" i="2"/>
  <c r="AM282" i="2"/>
  <c r="AL282" i="2"/>
  <c r="AK282" i="2"/>
  <c r="AJ282" i="2"/>
  <c r="AI282" i="2"/>
  <c r="AH282" i="2"/>
  <c r="AG282" i="2"/>
  <c r="AF282" i="2"/>
  <c r="AE282" i="2"/>
  <c r="AD282" i="2"/>
  <c r="AC282" i="2"/>
  <c r="AB282" i="2"/>
  <c r="AA282" i="2"/>
  <c r="Z282" i="2"/>
  <c r="Y282" i="2"/>
  <c r="X282" i="2"/>
  <c r="W282" i="2"/>
  <c r="V282" i="2"/>
  <c r="U282" i="2"/>
  <c r="T282" i="2"/>
  <c r="S282" i="2"/>
  <c r="R282" i="2"/>
  <c r="Q282" i="2"/>
  <c r="P282" i="2"/>
  <c r="O282" i="2"/>
  <c r="N282" i="2"/>
  <c r="M282" i="2"/>
  <c r="L282" i="2"/>
  <c r="K282" i="2"/>
  <c r="J282" i="2"/>
  <c r="I282" i="2"/>
  <c r="H282" i="2"/>
  <c r="G282" i="2"/>
  <c r="F282" i="2"/>
  <c r="E282" i="2"/>
  <c r="D282" i="2"/>
  <c r="NK281" i="2"/>
  <c r="NJ281" i="2"/>
  <c r="NI281" i="2"/>
  <c r="NH281" i="2"/>
  <c r="NG281" i="2"/>
  <c r="NF281" i="2"/>
  <c r="NE281" i="2"/>
  <c r="ND281" i="2"/>
  <c r="NC281" i="2"/>
  <c r="NB281" i="2"/>
  <c r="NA281" i="2"/>
  <c r="MZ281" i="2"/>
  <c r="MY281" i="2"/>
  <c r="MX281" i="2"/>
  <c r="MW281" i="2"/>
  <c r="MV281" i="2"/>
  <c r="MU281" i="2"/>
  <c r="MT281" i="2"/>
  <c r="MS281" i="2"/>
  <c r="MR281" i="2"/>
  <c r="MQ281" i="2"/>
  <c r="MP281" i="2"/>
  <c r="MO281" i="2"/>
  <c r="MN281" i="2"/>
  <c r="MM281" i="2"/>
  <c r="ML281" i="2"/>
  <c r="MK281" i="2"/>
  <c r="MJ281" i="2"/>
  <c r="MI281" i="2"/>
  <c r="MH281" i="2"/>
  <c r="MG281" i="2"/>
  <c r="MF281" i="2"/>
  <c r="ME281" i="2"/>
  <c r="MD281" i="2"/>
  <c r="MC281" i="2"/>
  <c r="MB281" i="2"/>
  <c r="MA281" i="2"/>
  <c r="LZ281" i="2"/>
  <c r="LY281" i="2"/>
  <c r="LX281" i="2"/>
  <c r="LW281" i="2"/>
  <c r="LV281" i="2"/>
  <c r="LU281" i="2"/>
  <c r="LT281" i="2"/>
  <c r="LS281" i="2"/>
  <c r="LR281" i="2"/>
  <c r="LQ281" i="2"/>
  <c r="LP281" i="2"/>
  <c r="LO281" i="2"/>
  <c r="LN281" i="2"/>
  <c r="LM281" i="2"/>
  <c r="LL281" i="2"/>
  <c r="LK281" i="2"/>
  <c r="LJ281" i="2"/>
  <c r="LI281" i="2"/>
  <c r="LH281" i="2"/>
  <c r="LG281" i="2"/>
  <c r="LF281" i="2"/>
  <c r="LE281" i="2"/>
  <c r="LD281" i="2"/>
  <c r="LC281" i="2"/>
  <c r="LB281" i="2"/>
  <c r="LA281" i="2"/>
  <c r="KZ281" i="2"/>
  <c r="KY281" i="2"/>
  <c r="KX281" i="2"/>
  <c r="KW281" i="2"/>
  <c r="KV281" i="2"/>
  <c r="KU281" i="2"/>
  <c r="KT281" i="2"/>
  <c r="KS281" i="2"/>
  <c r="KR281" i="2"/>
  <c r="KQ281" i="2"/>
  <c r="KP281" i="2"/>
  <c r="KO281" i="2"/>
  <c r="KN281" i="2"/>
  <c r="KM281" i="2"/>
  <c r="KL281" i="2"/>
  <c r="KK281" i="2"/>
  <c r="KJ281" i="2"/>
  <c r="KI281" i="2"/>
  <c r="KH281" i="2"/>
  <c r="KG281" i="2"/>
  <c r="KF281" i="2"/>
  <c r="KE281" i="2"/>
  <c r="KD281" i="2"/>
  <c r="KC281" i="2"/>
  <c r="KB281" i="2"/>
  <c r="KA281" i="2"/>
  <c r="JZ281" i="2"/>
  <c r="JY281" i="2"/>
  <c r="JX281" i="2"/>
  <c r="JW281" i="2"/>
  <c r="JV281" i="2"/>
  <c r="JU281" i="2"/>
  <c r="JT281" i="2"/>
  <c r="JS281" i="2"/>
  <c r="JR281" i="2"/>
  <c r="JQ281" i="2"/>
  <c r="JP281" i="2"/>
  <c r="JO281" i="2"/>
  <c r="JN281" i="2"/>
  <c r="JM281" i="2"/>
  <c r="JL281" i="2"/>
  <c r="JK281" i="2"/>
  <c r="JJ281" i="2"/>
  <c r="JI281" i="2"/>
  <c r="JH281" i="2"/>
  <c r="JG281" i="2"/>
  <c r="JF281" i="2"/>
  <c r="JE281" i="2"/>
  <c r="JD281" i="2"/>
  <c r="JC281" i="2"/>
  <c r="JB281" i="2"/>
  <c r="JA281" i="2"/>
  <c r="IZ281" i="2"/>
  <c r="IY281" i="2"/>
  <c r="IX281" i="2"/>
  <c r="IW281" i="2"/>
  <c r="IV281" i="2"/>
  <c r="IU281" i="2"/>
  <c r="IT281" i="2"/>
  <c r="IS281" i="2"/>
  <c r="IR281" i="2"/>
  <c r="IQ281" i="2"/>
  <c r="IP281" i="2"/>
  <c r="IO281" i="2"/>
  <c r="IN281" i="2"/>
  <c r="IM281" i="2"/>
  <c r="IL281" i="2"/>
  <c r="IK281" i="2"/>
  <c r="IJ281" i="2"/>
  <c r="II281" i="2"/>
  <c r="IH281" i="2"/>
  <c r="IG281" i="2"/>
  <c r="IF281" i="2"/>
  <c r="IE281" i="2"/>
  <c r="ID281" i="2"/>
  <c r="IC281" i="2"/>
  <c r="IB281" i="2"/>
  <c r="IA281" i="2"/>
  <c r="HZ281" i="2"/>
  <c r="HY281" i="2"/>
  <c r="HX281" i="2"/>
  <c r="HW281" i="2"/>
  <c r="HV281" i="2"/>
  <c r="HU281" i="2"/>
  <c r="HT281" i="2"/>
  <c r="HS281" i="2"/>
  <c r="HR281" i="2"/>
  <c r="HQ281" i="2"/>
  <c r="HP281" i="2"/>
  <c r="HO281" i="2"/>
  <c r="HN281" i="2"/>
  <c r="HM281" i="2"/>
  <c r="HL281" i="2"/>
  <c r="HK281" i="2"/>
  <c r="HJ281" i="2"/>
  <c r="HI281" i="2"/>
  <c r="HH281" i="2"/>
  <c r="HG281" i="2"/>
  <c r="HF281" i="2"/>
  <c r="HE281" i="2"/>
  <c r="HD281" i="2"/>
  <c r="HC281" i="2"/>
  <c r="HB281" i="2"/>
  <c r="HA281" i="2"/>
  <c r="GZ281" i="2"/>
  <c r="GY281" i="2"/>
  <c r="GX281" i="2"/>
  <c r="GW281" i="2"/>
  <c r="GV281" i="2"/>
  <c r="GU281" i="2"/>
  <c r="GT281" i="2"/>
  <c r="GS281" i="2"/>
  <c r="GR281" i="2"/>
  <c r="GQ281" i="2"/>
  <c r="GP281" i="2"/>
  <c r="GO281" i="2"/>
  <c r="GN281" i="2"/>
  <c r="GM281" i="2"/>
  <c r="GL281" i="2"/>
  <c r="GK281" i="2"/>
  <c r="GJ281" i="2"/>
  <c r="GI281" i="2"/>
  <c r="GH281" i="2"/>
  <c r="GG281" i="2"/>
  <c r="GF281" i="2"/>
  <c r="GE281" i="2"/>
  <c r="GD281" i="2"/>
  <c r="GC281" i="2"/>
  <c r="GB281" i="2"/>
  <c r="GA281" i="2"/>
  <c r="FZ281" i="2"/>
  <c r="FY281" i="2"/>
  <c r="FX281" i="2"/>
  <c r="FW281" i="2"/>
  <c r="FV281" i="2"/>
  <c r="FU281" i="2"/>
  <c r="FT281" i="2"/>
  <c r="FS281" i="2"/>
  <c r="FR281" i="2"/>
  <c r="FQ281" i="2"/>
  <c r="FP281" i="2"/>
  <c r="FO281" i="2"/>
  <c r="FN281" i="2"/>
  <c r="FM281" i="2"/>
  <c r="FL281" i="2"/>
  <c r="FK281" i="2"/>
  <c r="FJ281" i="2"/>
  <c r="FI281" i="2"/>
  <c r="FH281" i="2"/>
  <c r="FG281" i="2"/>
  <c r="FF281" i="2"/>
  <c r="FE281" i="2"/>
  <c r="FD281" i="2"/>
  <c r="FC281" i="2"/>
  <c r="FB281" i="2"/>
  <c r="FA281" i="2"/>
  <c r="EZ281" i="2"/>
  <c r="EY281" i="2"/>
  <c r="EX281" i="2"/>
  <c r="EW281" i="2"/>
  <c r="EV281" i="2"/>
  <c r="EU281" i="2"/>
  <c r="ET281" i="2"/>
  <c r="ES281" i="2"/>
  <c r="ER281" i="2"/>
  <c r="EQ281" i="2"/>
  <c r="EP281" i="2"/>
  <c r="EO281" i="2"/>
  <c r="EN281" i="2"/>
  <c r="EM281" i="2"/>
  <c r="EL281" i="2"/>
  <c r="EK281" i="2"/>
  <c r="EJ281" i="2"/>
  <c r="EI281" i="2"/>
  <c r="EH281" i="2"/>
  <c r="EG281" i="2"/>
  <c r="EF281" i="2"/>
  <c r="EE281" i="2"/>
  <c r="ED281" i="2"/>
  <c r="EC281" i="2"/>
  <c r="EB281" i="2"/>
  <c r="EA281" i="2"/>
  <c r="DZ281" i="2"/>
  <c r="DY281" i="2"/>
  <c r="DX281" i="2"/>
  <c r="DW281" i="2"/>
  <c r="DV281" i="2"/>
  <c r="DU281" i="2"/>
  <c r="DT281" i="2"/>
  <c r="DS281" i="2"/>
  <c r="DR281" i="2"/>
  <c r="DQ281" i="2"/>
  <c r="DP281" i="2"/>
  <c r="DO281" i="2"/>
  <c r="DN281" i="2"/>
  <c r="DM281" i="2"/>
  <c r="DL281" i="2"/>
  <c r="DK281" i="2"/>
  <c r="DJ281" i="2"/>
  <c r="DI281" i="2"/>
  <c r="DH281" i="2"/>
  <c r="DG281" i="2"/>
  <c r="DF281" i="2"/>
  <c r="DE281" i="2"/>
  <c r="DD281" i="2"/>
  <c r="DC281" i="2"/>
  <c r="DB281" i="2"/>
  <c r="DA281" i="2"/>
  <c r="CZ281" i="2"/>
  <c r="CY281" i="2"/>
  <c r="CX281" i="2"/>
  <c r="CW281" i="2"/>
  <c r="CV281" i="2"/>
  <c r="CU281" i="2"/>
  <c r="CT281" i="2"/>
  <c r="CS281" i="2"/>
  <c r="CR281" i="2"/>
  <c r="CQ281" i="2"/>
  <c r="CP281" i="2"/>
  <c r="CO281" i="2"/>
  <c r="CN281" i="2"/>
  <c r="CM281" i="2"/>
  <c r="CL281" i="2"/>
  <c r="CK281" i="2"/>
  <c r="CJ281" i="2"/>
  <c r="CI281" i="2"/>
  <c r="CH281" i="2"/>
  <c r="CG281" i="2"/>
  <c r="CF281" i="2"/>
  <c r="CE281" i="2"/>
  <c r="CD281" i="2"/>
  <c r="CC281" i="2"/>
  <c r="CB281" i="2"/>
  <c r="CA281" i="2"/>
  <c r="BZ281" i="2"/>
  <c r="BY281" i="2"/>
  <c r="BX281" i="2"/>
  <c r="BW281" i="2"/>
  <c r="BV281" i="2"/>
  <c r="BU281" i="2"/>
  <c r="BT281" i="2"/>
  <c r="BS281" i="2"/>
  <c r="BR281" i="2"/>
  <c r="BQ281" i="2"/>
  <c r="BP281" i="2"/>
  <c r="BO281" i="2"/>
  <c r="BN281" i="2"/>
  <c r="BM281" i="2"/>
  <c r="BL281" i="2"/>
  <c r="BK281" i="2"/>
  <c r="BJ281" i="2"/>
  <c r="BI281" i="2"/>
  <c r="BH281" i="2"/>
  <c r="W281" i="2"/>
  <c r="V281" i="2"/>
  <c r="U281" i="2"/>
  <c r="T281" i="2"/>
  <c r="S281" i="2"/>
  <c r="R281" i="2"/>
  <c r="Q281" i="2"/>
  <c r="P281" i="2"/>
  <c r="O281" i="2"/>
  <c r="N281" i="2"/>
  <c r="M281" i="2"/>
  <c r="L281" i="2"/>
  <c r="K281" i="2"/>
  <c r="J281" i="2"/>
  <c r="I281" i="2"/>
  <c r="H281" i="2"/>
  <c r="G281" i="2"/>
  <c r="F281" i="2"/>
  <c r="E281" i="2"/>
  <c r="D281" i="2"/>
  <c r="NK270" i="2"/>
  <c r="NJ270" i="2"/>
  <c r="NI270" i="2"/>
  <c r="NH270" i="2"/>
  <c r="NG270" i="2"/>
  <c r="NF270" i="2"/>
  <c r="NE270" i="2"/>
  <c r="ND270" i="2"/>
  <c r="NC270" i="2"/>
  <c r="NB270" i="2"/>
  <c r="NA270" i="2"/>
  <c r="MZ270" i="2"/>
  <c r="MY270" i="2"/>
  <c r="MX270" i="2"/>
  <c r="MW270" i="2"/>
  <c r="MV270" i="2"/>
  <c r="MU270" i="2"/>
  <c r="MT270" i="2"/>
  <c r="MS270" i="2"/>
  <c r="MR270" i="2"/>
  <c r="MQ270" i="2"/>
  <c r="MP270" i="2"/>
  <c r="MO270" i="2"/>
  <c r="MN270" i="2"/>
  <c r="MM270" i="2"/>
  <c r="ML270" i="2"/>
  <c r="MK270" i="2"/>
  <c r="MJ270" i="2"/>
  <c r="MI270" i="2"/>
  <c r="MH270" i="2"/>
  <c r="MG270" i="2"/>
  <c r="MF270" i="2"/>
  <c r="ME270" i="2"/>
  <c r="MD270" i="2"/>
  <c r="MC270" i="2"/>
  <c r="MB270" i="2"/>
  <c r="MA270" i="2"/>
  <c r="LZ270" i="2"/>
  <c r="LY270" i="2"/>
  <c r="LX270" i="2"/>
  <c r="LW270" i="2"/>
  <c r="LV270" i="2"/>
  <c r="LU270" i="2"/>
  <c r="LT270" i="2"/>
  <c r="LS270" i="2"/>
  <c r="LR270" i="2"/>
  <c r="LQ270" i="2"/>
  <c r="LP270" i="2"/>
  <c r="LO270" i="2"/>
  <c r="LN270" i="2"/>
  <c r="LM270" i="2"/>
  <c r="LL270" i="2"/>
  <c r="LK270" i="2"/>
  <c r="LJ270" i="2"/>
  <c r="LI270" i="2"/>
  <c r="LH270" i="2"/>
  <c r="LG270" i="2"/>
  <c r="LF270" i="2"/>
  <c r="LE270" i="2"/>
  <c r="LD270" i="2"/>
  <c r="LC270" i="2"/>
  <c r="LB270" i="2"/>
  <c r="LA270" i="2"/>
  <c r="KZ270" i="2"/>
  <c r="KY270" i="2"/>
  <c r="KX270" i="2"/>
  <c r="KW270" i="2"/>
  <c r="KV270" i="2"/>
  <c r="KU270" i="2"/>
  <c r="KT270" i="2"/>
  <c r="KS270" i="2"/>
  <c r="KR270" i="2"/>
  <c r="KQ270" i="2"/>
  <c r="KP270" i="2"/>
  <c r="KO270" i="2"/>
  <c r="KN270" i="2"/>
  <c r="KM270" i="2"/>
  <c r="KL270" i="2"/>
  <c r="KK270" i="2"/>
  <c r="KJ270" i="2"/>
  <c r="KI270" i="2"/>
  <c r="KH270" i="2"/>
  <c r="KG270" i="2"/>
  <c r="KF270" i="2"/>
  <c r="KE270" i="2"/>
  <c r="KD270" i="2"/>
  <c r="KC270" i="2"/>
  <c r="KB270" i="2"/>
  <c r="KA270" i="2"/>
  <c r="JZ270" i="2"/>
  <c r="JY270" i="2"/>
  <c r="JX270" i="2"/>
  <c r="JW270" i="2"/>
  <c r="JV270" i="2"/>
  <c r="JU270" i="2"/>
  <c r="JT270" i="2"/>
  <c r="JS270" i="2"/>
  <c r="JR270" i="2"/>
  <c r="JQ270" i="2"/>
  <c r="JP270" i="2"/>
  <c r="JO270" i="2"/>
  <c r="JN270" i="2"/>
  <c r="JM270" i="2"/>
  <c r="JL270" i="2"/>
  <c r="JK270" i="2"/>
  <c r="JJ270" i="2"/>
  <c r="JI270" i="2"/>
  <c r="JH270" i="2"/>
  <c r="JG270" i="2"/>
  <c r="JF270" i="2"/>
  <c r="JE270" i="2"/>
  <c r="JD270" i="2"/>
  <c r="JC270" i="2"/>
  <c r="JB270" i="2"/>
  <c r="JA270" i="2"/>
  <c r="IZ270" i="2"/>
  <c r="IY270" i="2"/>
  <c r="IX270" i="2"/>
  <c r="IW270" i="2"/>
  <c r="IV270" i="2"/>
  <c r="IU270" i="2"/>
  <c r="IT270" i="2"/>
  <c r="IS270" i="2"/>
  <c r="IR270" i="2"/>
  <c r="IQ270" i="2"/>
  <c r="IP270" i="2"/>
  <c r="IO270" i="2"/>
  <c r="IN270" i="2"/>
  <c r="IM270" i="2"/>
  <c r="IL270" i="2"/>
  <c r="IK270" i="2"/>
  <c r="IJ270" i="2"/>
  <c r="II270" i="2"/>
  <c r="IH270" i="2"/>
  <c r="IG270" i="2"/>
  <c r="IF270" i="2"/>
  <c r="IE270" i="2"/>
  <c r="ID270" i="2"/>
  <c r="IC270" i="2"/>
  <c r="IB270" i="2"/>
  <c r="IA270" i="2"/>
  <c r="HZ270" i="2"/>
  <c r="HY270" i="2"/>
  <c r="HX270" i="2"/>
  <c r="HW270" i="2"/>
  <c r="HV270" i="2"/>
  <c r="HU270" i="2"/>
  <c r="HT270" i="2"/>
  <c r="HS270" i="2"/>
  <c r="HR270" i="2"/>
  <c r="HQ270" i="2"/>
  <c r="HP270" i="2"/>
  <c r="HO270" i="2"/>
  <c r="HN270" i="2"/>
  <c r="HM270" i="2"/>
  <c r="HL270" i="2"/>
  <c r="HK270" i="2"/>
  <c r="HJ270" i="2"/>
  <c r="HI270" i="2"/>
  <c r="HH270" i="2"/>
  <c r="HG270" i="2"/>
  <c r="HF270" i="2"/>
  <c r="HE270" i="2"/>
  <c r="HD270" i="2"/>
  <c r="HC270" i="2"/>
  <c r="HB270" i="2"/>
  <c r="HA270" i="2"/>
  <c r="GZ270" i="2"/>
  <c r="GY270" i="2"/>
  <c r="GX270" i="2"/>
  <c r="GW270" i="2"/>
  <c r="GV270" i="2"/>
  <c r="GU270" i="2"/>
  <c r="GT270" i="2"/>
  <c r="GS270" i="2"/>
  <c r="GR270" i="2"/>
  <c r="GQ270" i="2"/>
  <c r="GP270" i="2"/>
  <c r="GO270" i="2"/>
  <c r="GN270" i="2"/>
  <c r="GM270" i="2"/>
  <c r="GL270" i="2"/>
  <c r="GK270" i="2"/>
  <c r="GJ270" i="2"/>
  <c r="GI270" i="2"/>
  <c r="GH270" i="2"/>
  <c r="GG270" i="2"/>
  <c r="GF270" i="2"/>
  <c r="GE270" i="2"/>
  <c r="GD270" i="2"/>
  <c r="GC270" i="2"/>
  <c r="GB270" i="2"/>
  <c r="GA270" i="2"/>
  <c r="FZ270" i="2"/>
  <c r="FY270" i="2"/>
  <c r="FX270" i="2"/>
  <c r="FW270" i="2"/>
  <c r="FV270" i="2"/>
  <c r="FU270" i="2"/>
  <c r="FT270" i="2"/>
  <c r="FS270" i="2"/>
  <c r="FR270" i="2"/>
  <c r="FQ270" i="2"/>
  <c r="FP270" i="2"/>
  <c r="FO270" i="2"/>
  <c r="FN270" i="2"/>
  <c r="FM270" i="2"/>
  <c r="FL270" i="2"/>
  <c r="FK270" i="2"/>
  <c r="FJ270" i="2"/>
  <c r="FI270" i="2"/>
  <c r="FH270" i="2"/>
  <c r="FG270" i="2"/>
  <c r="FF270" i="2"/>
  <c r="FE270" i="2"/>
  <c r="FD270" i="2"/>
  <c r="FC270" i="2"/>
  <c r="FB270" i="2"/>
  <c r="FA354" i="2"/>
  <c r="FA355" i="2"/>
  <c r="FA356" i="2"/>
  <c r="FA357" i="2"/>
  <c r="FA358" i="2"/>
  <c r="FA359" i="2"/>
  <c r="FA268" i="2"/>
  <c r="FA360" i="2"/>
  <c r="FA361" i="2"/>
  <c r="FA362" i="2"/>
  <c r="FA363" i="2"/>
  <c r="FA364" i="2"/>
  <c r="FA365" i="2"/>
  <c r="EY36" i="3"/>
  <c r="EY37" i="3"/>
  <c r="EY39" i="3"/>
  <c r="EU26" i="3"/>
  <c r="EV26" i="3"/>
  <c r="EW26" i="3"/>
  <c r="EX26" i="3"/>
  <c r="EY26" i="3"/>
  <c r="EY35" i="3"/>
  <c r="FA270" i="2"/>
  <c r="EZ354" i="2"/>
  <c r="EZ355" i="2"/>
  <c r="EZ356" i="2"/>
  <c r="EZ357" i="2"/>
  <c r="EZ358" i="2"/>
  <c r="EZ359" i="2"/>
  <c r="EZ268" i="2"/>
  <c r="EZ360" i="2"/>
  <c r="EZ361" i="2"/>
  <c r="EZ362" i="2"/>
  <c r="EZ363" i="2"/>
  <c r="EZ364" i="2"/>
  <c r="EZ365" i="2"/>
  <c r="EX36" i="3"/>
  <c r="EX37" i="3"/>
  <c r="EX39" i="3"/>
  <c r="EX35" i="3"/>
  <c r="EZ270" i="2"/>
  <c r="EY354" i="2"/>
  <c r="EY355" i="2"/>
  <c r="EY356" i="2"/>
  <c r="EY357" i="2"/>
  <c r="EY358" i="2"/>
  <c r="EY359" i="2"/>
  <c r="EY268" i="2"/>
  <c r="EY360" i="2"/>
  <c r="EY361" i="2"/>
  <c r="EY362" i="2"/>
  <c r="EY363" i="2"/>
  <c r="EY364" i="2"/>
  <c r="EY365" i="2"/>
  <c r="EW36" i="3"/>
  <c r="EW37" i="3"/>
  <c r="EW39" i="3"/>
  <c r="EW35" i="3"/>
  <c r="EY270" i="2"/>
  <c r="EX354" i="2"/>
  <c r="EX355" i="2"/>
  <c r="EX356" i="2"/>
  <c r="EX357" i="2"/>
  <c r="EX358" i="2"/>
  <c r="EX359" i="2"/>
  <c r="EX268" i="2"/>
  <c r="EX360" i="2"/>
  <c r="EX361" i="2"/>
  <c r="EX362" i="2"/>
  <c r="EX363" i="2"/>
  <c r="EX364" i="2"/>
  <c r="EX365" i="2"/>
  <c r="EV36" i="3"/>
  <c r="EV37" i="3"/>
  <c r="EV39" i="3"/>
  <c r="EV35" i="3"/>
  <c r="EX270" i="2"/>
  <c r="EW354" i="2"/>
  <c r="EW355" i="2"/>
  <c r="EW356" i="2"/>
  <c r="EW357" i="2"/>
  <c r="EW358" i="2"/>
  <c r="EW359" i="2"/>
  <c r="EW268" i="2"/>
  <c r="EW360" i="2"/>
  <c r="EW361" i="2"/>
  <c r="EW362" i="2"/>
  <c r="EW363" i="2"/>
  <c r="EW364" i="2"/>
  <c r="EW365" i="2"/>
  <c r="EU36" i="3"/>
  <c r="EU37" i="3"/>
  <c r="EU39" i="3"/>
  <c r="EU35" i="3"/>
  <c r="EW270" i="2"/>
  <c r="EV268" i="2"/>
  <c r="EV270" i="2"/>
  <c r="EU268" i="2"/>
  <c r="EU270" i="2"/>
  <c r="ET268" i="2"/>
  <c r="ET270" i="2"/>
  <c r="ES268" i="2"/>
  <c r="ES270" i="2"/>
  <c r="ER268" i="2"/>
  <c r="ER270" i="2"/>
  <c r="EQ268" i="2"/>
  <c r="EQ270" i="2"/>
  <c r="EP268" i="2"/>
  <c r="EP270" i="2"/>
  <c r="EO268" i="2"/>
  <c r="EO270" i="2"/>
  <c r="EN268" i="2"/>
  <c r="EN270" i="2"/>
  <c r="EM268" i="2"/>
  <c r="EM270" i="2"/>
  <c r="EL268" i="2"/>
  <c r="EL270" i="2"/>
  <c r="EK268" i="2"/>
  <c r="EK270" i="2"/>
  <c r="EJ268" i="2"/>
  <c r="EJ270" i="2"/>
  <c r="EI268" i="2"/>
  <c r="EI270" i="2"/>
  <c r="EH268" i="2"/>
  <c r="EH270" i="2"/>
  <c r="EG268" i="2"/>
  <c r="EG270" i="2"/>
  <c r="EF268" i="2"/>
  <c r="EF270" i="2"/>
  <c r="EE268" i="2"/>
  <c r="EE267" i="2"/>
  <c r="EE269" i="2"/>
  <c r="ED268" i="2"/>
  <c r="ED267" i="2"/>
  <c r="ED269" i="2"/>
  <c r="EC268" i="2"/>
  <c r="EC267" i="2"/>
  <c r="EC269" i="2"/>
  <c r="EB268" i="2"/>
  <c r="EB267" i="2"/>
  <c r="EB269" i="2"/>
  <c r="EA268" i="2"/>
  <c r="EA267" i="2"/>
  <c r="EA269" i="2"/>
  <c r="DZ268" i="2"/>
  <c r="DZ267" i="2"/>
  <c r="DZ269" i="2"/>
  <c r="DY268" i="2"/>
  <c r="DY267" i="2"/>
  <c r="DY269" i="2"/>
  <c r="DX268" i="2"/>
  <c r="DX267" i="2"/>
  <c r="DX269" i="2"/>
  <c r="DW268" i="2"/>
  <c r="DW267" i="2"/>
  <c r="DW269" i="2"/>
  <c r="DV268" i="2"/>
  <c r="DV267" i="2"/>
  <c r="DV269" i="2"/>
  <c r="DU268" i="2"/>
  <c r="DU267" i="2"/>
  <c r="DU269" i="2"/>
  <c r="DT268" i="2"/>
  <c r="DT267" i="2"/>
  <c r="DT269" i="2"/>
  <c r="DS268" i="2"/>
  <c r="DS267" i="2"/>
  <c r="DS269" i="2"/>
  <c r="DR268" i="2"/>
  <c r="DR267" i="2"/>
  <c r="DR269" i="2"/>
  <c r="DQ268" i="2"/>
  <c r="DQ267" i="2"/>
  <c r="DQ269" i="2"/>
  <c r="DP268" i="2"/>
  <c r="DP267" i="2"/>
  <c r="DP269" i="2"/>
  <c r="DO268" i="2"/>
  <c r="DO267" i="2"/>
  <c r="DO269" i="2"/>
  <c r="DN268" i="2"/>
  <c r="DN267" i="2"/>
  <c r="DN269" i="2"/>
  <c r="DM268" i="2"/>
  <c r="DM267" i="2"/>
  <c r="DM269" i="2"/>
  <c r="DL268" i="2"/>
  <c r="DL267" i="2"/>
  <c r="DL269" i="2"/>
  <c r="DK268" i="2"/>
  <c r="DK267" i="2"/>
  <c r="DK269" i="2"/>
  <c r="DJ268" i="2"/>
  <c r="DJ267" i="2"/>
  <c r="DJ269" i="2"/>
  <c r="DI268" i="2"/>
  <c r="DI267" i="2"/>
  <c r="DI269" i="2"/>
  <c r="DH268" i="2"/>
  <c r="DH267" i="2"/>
  <c r="DH269" i="2"/>
  <c r="DG268" i="2"/>
  <c r="DG267" i="2"/>
  <c r="DG269" i="2"/>
  <c r="DF268" i="2"/>
  <c r="DF267" i="2"/>
  <c r="DF269" i="2"/>
  <c r="DE268" i="2"/>
  <c r="DE267" i="2"/>
  <c r="DE269" i="2"/>
  <c r="DD268" i="2"/>
  <c r="DD267" i="2"/>
  <c r="DD269" i="2"/>
  <c r="DC268" i="2"/>
  <c r="DC267" i="2"/>
  <c r="DC269" i="2"/>
  <c r="DB268" i="2"/>
  <c r="DB267" i="2"/>
  <c r="DB269" i="2"/>
  <c r="DA268" i="2"/>
  <c r="DA267" i="2"/>
  <c r="DA269" i="2"/>
  <c r="CZ268" i="2"/>
  <c r="CZ267" i="2"/>
  <c r="CZ269" i="2"/>
  <c r="CY268" i="2"/>
  <c r="CY267" i="2"/>
  <c r="CY269" i="2"/>
  <c r="CX268" i="2"/>
  <c r="CX267" i="2"/>
  <c r="CX269" i="2"/>
  <c r="CW268" i="2"/>
  <c r="CW267" i="2"/>
  <c r="CW269" i="2"/>
  <c r="CV268" i="2"/>
  <c r="CV267" i="2"/>
  <c r="CV269" i="2"/>
  <c r="CU268" i="2"/>
  <c r="CU267" i="2"/>
  <c r="CU269" i="2"/>
  <c r="CT268" i="2"/>
  <c r="CT267" i="2"/>
  <c r="CT269" i="2"/>
  <c r="CS268" i="2"/>
  <c r="CS267" i="2"/>
  <c r="CS269" i="2"/>
  <c r="CR268" i="2"/>
  <c r="CR267" i="2"/>
  <c r="CR269" i="2"/>
  <c r="CQ268" i="2"/>
  <c r="CQ267" i="2"/>
  <c r="CQ269" i="2"/>
  <c r="CP268" i="2"/>
  <c r="CP267" i="2"/>
  <c r="CP269" i="2"/>
  <c r="CO268" i="2"/>
  <c r="CO267" i="2"/>
  <c r="CO269" i="2"/>
  <c r="CN268" i="2"/>
  <c r="CN267" i="2"/>
  <c r="CN269" i="2"/>
  <c r="CM268" i="2"/>
  <c r="CM267" i="2"/>
  <c r="CM269" i="2"/>
  <c r="CL268" i="2"/>
  <c r="CL267" i="2"/>
  <c r="CL269" i="2"/>
  <c r="CK268" i="2"/>
  <c r="CK267" i="2"/>
  <c r="CK269" i="2"/>
  <c r="CJ268" i="2"/>
  <c r="CJ267" i="2"/>
  <c r="CJ269" i="2"/>
  <c r="CI268" i="2"/>
  <c r="CI267" i="2"/>
  <c r="CI269" i="2"/>
  <c r="CH268" i="2"/>
  <c r="CH267" i="2"/>
  <c r="CH269" i="2"/>
  <c r="CG268" i="2"/>
  <c r="CG267" i="2"/>
  <c r="CG269" i="2"/>
  <c r="CF268" i="2"/>
  <c r="CF267" i="2"/>
  <c r="CF269" i="2"/>
  <c r="CE268" i="2"/>
  <c r="CE267" i="2"/>
  <c r="CE269" i="2"/>
  <c r="CD268" i="2"/>
  <c r="CD267" i="2"/>
  <c r="CD269" i="2"/>
  <c r="CC268" i="2"/>
  <c r="CC267" i="2"/>
  <c r="CC269" i="2"/>
  <c r="CB268" i="2"/>
  <c r="CB267" i="2"/>
  <c r="CB269" i="2"/>
  <c r="CA268" i="2"/>
  <c r="CA267" i="2"/>
  <c r="CA269" i="2"/>
  <c r="BZ268" i="2"/>
  <c r="BZ267" i="2"/>
  <c r="BZ269" i="2"/>
  <c r="BY268" i="2"/>
  <c r="BY267" i="2"/>
  <c r="BY269" i="2"/>
  <c r="BX268" i="2"/>
  <c r="BX267" i="2"/>
  <c r="BX269" i="2"/>
  <c r="BW268" i="2"/>
  <c r="BW267" i="2"/>
  <c r="BW269" i="2"/>
  <c r="BV268" i="2"/>
  <c r="BV267" i="2"/>
  <c r="BV269" i="2"/>
  <c r="BU268" i="2"/>
  <c r="BU267" i="2"/>
  <c r="BU269" i="2"/>
  <c r="BT268" i="2"/>
  <c r="BT267" i="2"/>
  <c r="BT269" i="2"/>
  <c r="BS268" i="2"/>
  <c r="BS267" i="2"/>
  <c r="BS269" i="2"/>
  <c r="BR268" i="2"/>
  <c r="BR267" i="2"/>
  <c r="BR269" i="2"/>
  <c r="BQ268" i="2"/>
  <c r="BQ267" i="2"/>
  <c r="BQ269" i="2"/>
  <c r="BP268" i="2"/>
  <c r="BP267" i="2"/>
  <c r="BP269" i="2"/>
  <c r="BO270" i="2"/>
  <c r="BN270" i="2"/>
  <c r="BM270" i="2"/>
  <c r="BL270" i="2"/>
  <c r="BK270" i="2"/>
  <c r="BJ270" i="2"/>
  <c r="BI270" i="2"/>
  <c r="BH270" i="2"/>
  <c r="BG270" i="2"/>
  <c r="BF270" i="2"/>
  <c r="BE270" i="2"/>
  <c r="BD270" i="2"/>
  <c r="BC270" i="2"/>
  <c r="BB270" i="2"/>
  <c r="BA270" i="2"/>
  <c r="AZ270" i="2"/>
  <c r="AY270" i="2"/>
  <c r="AX270" i="2"/>
  <c r="AW270" i="2"/>
  <c r="AV270" i="2"/>
  <c r="AU270" i="2"/>
  <c r="AT270" i="2"/>
  <c r="AS270" i="2"/>
  <c r="AR270" i="2"/>
  <c r="AQ270" i="2"/>
  <c r="AP270" i="2"/>
  <c r="AO270" i="2"/>
  <c r="AN270" i="2"/>
  <c r="AM270" i="2"/>
  <c r="AL270" i="2"/>
  <c r="AK270" i="2"/>
  <c r="AJ270" i="2"/>
  <c r="AI270" i="2"/>
  <c r="AH270" i="2"/>
  <c r="AG270" i="2"/>
  <c r="AF270" i="2"/>
  <c r="AE270" i="2"/>
  <c r="AD270" i="2"/>
  <c r="AC270" i="2"/>
  <c r="AB270" i="2"/>
  <c r="AA270" i="2"/>
  <c r="Z270" i="2"/>
  <c r="Y270" i="2"/>
  <c r="X270" i="2"/>
  <c r="W270" i="2"/>
  <c r="V270" i="2"/>
  <c r="U270" i="2"/>
  <c r="T270" i="2"/>
  <c r="S270" i="2"/>
  <c r="R270" i="2"/>
  <c r="Q270" i="2"/>
  <c r="P270" i="2"/>
  <c r="O270" i="2"/>
  <c r="N270" i="2"/>
  <c r="M270" i="2"/>
  <c r="L270" i="2"/>
  <c r="K270" i="2"/>
  <c r="J270" i="2"/>
  <c r="I270" i="2"/>
  <c r="H270" i="2"/>
  <c r="G270" i="2"/>
  <c r="F270" i="2"/>
  <c r="E270" i="2"/>
  <c r="D270" i="2"/>
  <c r="NK269" i="2"/>
  <c r="NJ269" i="2"/>
  <c r="NI269" i="2"/>
  <c r="NH269" i="2"/>
  <c r="NG269" i="2"/>
  <c r="NF269" i="2"/>
  <c r="NE269" i="2"/>
  <c r="ND269" i="2"/>
  <c r="NC269" i="2"/>
  <c r="NB269" i="2"/>
  <c r="NA269" i="2"/>
  <c r="MZ269" i="2"/>
  <c r="MY269" i="2"/>
  <c r="MX269" i="2"/>
  <c r="MW269" i="2"/>
  <c r="MV269" i="2"/>
  <c r="MU269" i="2"/>
  <c r="MT269" i="2"/>
  <c r="MS269" i="2"/>
  <c r="MR269" i="2"/>
  <c r="MQ269" i="2"/>
  <c r="MP269" i="2"/>
  <c r="MO269" i="2"/>
  <c r="MN269" i="2"/>
  <c r="MM269" i="2"/>
  <c r="ML269" i="2"/>
  <c r="MK269" i="2"/>
  <c r="MJ269" i="2"/>
  <c r="MI269" i="2"/>
  <c r="MH269" i="2"/>
  <c r="MG269" i="2"/>
  <c r="MF269" i="2"/>
  <c r="ME269" i="2"/>
  <c r="MD269" i="2"/>
  <c r="MC269" i="2"/>
  <c r="MB269" i="2"/>
  <c r="MA269" i="2"/>
  <c r="LZ269" i="2"/>
  <c r="LY269" i="2"/>
  <c r="LX269" i="2"/>
  <c r="LW269" i="2"/>
  <c r="LV269" i="2"/>
  <c r="LU269" i="2"/>
  <c r="LT269" i="2"/>
  <c r="LS269" i="2"/>
  <c r="LR269" i="2"/>
  <c r="LQ269" i="2"/>
  <c r="LP269" i="2"/>
  <c r="LO269" i="2"/>
  <c r="LN269" i="2"/>
  <c r="LM269" i="2"/>
  <c r="LL269" i="2"/>
  <c r="LK269" i="2"/>
  <c r="LJ269" i="2"/>
  <c r="LI269" i="2"/>
  <c r="LH269" i="2"/>
  <c r="LG269" i="2"/>
  <c r="LF269" i="2"/>
  <c r="LE269" i="2"/>
  <c r="LD269" i="2"/>
  <c r="LC269" i="2"/>
  <c r="LB269" i="2"/>
  <c r="LA269" i="2"/>
  <c r="KZ269" i="2"/>
  <c r="KY269" i="2"/>
  <c r="KX269" i="2"/>
  <c r="KW269" i="2"/>
  <c r="KV269" i="2"/>
  <c r="KU269" i="2"/>
  <c r="KT269" i="2"/>
  <c r="KS269" i="2"/>
  <c r="KR269" i="2"/>
  <c r="KQ269" i="2"/>
  <c r="KP269" i="2"/>
  <c r="KO269" i="2"/>
  <c r="KN269" i="2"/>
  <c r="KM269" i="2"/>
  <c r="KL269" i="2"/>
  <c r="KK269" i="2"/>
  <c r="KJ269" i="2"/>
  <c r="KI269" i="2"/>
  <c r="KH269" i="2"/>
  <c r="KG269" i="2"/>
  <c r="KF269" i="2"/>
  <c r="KE269" i="2"/>
  <c r="KD269" i="2"/>
  <c r="KC269" i="2"/>
  <c r="KB269" i="2"/>
  <c r="KA269" i="2"/>
  <c r="JZ269" i="2"/>
  <c r="JY269" i="2"/>
  <c r="JX269" i="2"/>
  <c r="JW269" i="2"/>
  <c r="JV269" i="2"/>
  <c r="JU269" i="2"/>
  <c r="JT269" i="2"/>
  <c r="JS269" i="2"/>
  <c r="JR269" i="2"/>
  <c r="JQ269" i="2"/>
  <c r="JP269" i="2"/>
  <c r="JO269" i="2"/>
  <c r="JN269" i="2"/>
  <c r="JM269" i="2"/>
  <c r="JL269" i="2"/>
  <c r="JK269" i="2"/>
  <c r="JJ269" i="2"/>
  <c r="JI269" i="2"/>
  <c r="JH269" i="2"/>
  <c r="JG269" i="2"/>
  <c r="JF269" i="2"/>
  <c r="JE269" i="2"/>
  <c r="JD269" i="2"/>
  <c r="JC269" i="2"/>
  <c r="JB269" i="2"/>
  <c r="JA269" i="2"/>
  <c r="IZ269" i="2"/>
  <c r="IY269" i="2"/>
  <c r="IX269" i="2"/>
  <c r="IW269" i="2"/>
  <c r="IV269" i="2"/>
  <c r="IU269" i="2"/>
  <c r="IT269" i="2"/>
  <c r="IS269" i="2"/>
  <c r="IR269" i="2"/>
  <c r="IQ269" i="2"/>
  <c r="IP269" i="2"/>
  <c r="IO269" i="2"/>
  <c r="IN269" i="2"/>
  <c r="IM269" i="2"/>
  <c r="IL269" i="2"/>
  <c r="IK269" i="2"/>
  <c r="IJ269" i="2"/>
  <c r="II269" i="2"/>
  <c r="IH269" i="2"/>
  <c r="IG269" i="2"/>
  <c r="IF269" i="2"/>
  <c r="IE269" i="2"/>
  <c r="ID269" i="2"/>
  <c r="IC269" i="2"/>
  <c r="IB269" i="2"/>
  <c r="IA269" i="2"/>
  <c r="HZ269" i="2"/>
  <c r="HY269" i="2"/>
  <c r="HX269" i="2"/>
  <c r="HW269" i="2"/>
  <c r="HV269" i="2"/>
  <c r="HU269" i="2"/>
  <c r="HT269" i="2"/>
  <c r="HS269" i="2"/>
  <c r="HR269" i="2"/>
  <c r="HQ269" i="2"/>
  <c r="HP269" i="2"/>
  <c r="HO269" i="2"/>
  <c r="HN269" i="2"/>
  <c r="HM269" i="2"/>
  <c r="HL269" i="2"/>
  <c r="HK269" i="2"/>
  <c r="HJ269" i="2"/>
  <c r="HI269" i="2"/>
  <c r="HH269" i="2"/>
  <c r="HG269" i="2"/>
  <c r="HF269" i="2"/>
  <c r="HE269" i="2"/>
  <c r="HD269" i="2"/>
  <c r="HC269" i="2"/>
  <c r="HB269" i="2"/>
  <c r="HA269" i="2"/>
  <c r="GZ269" i="2"/>
  <c r="GY269" i="2"/>
  <c r="GX269" i="2"/>
  <c r="GW269" i="2"/>
  <c r="GV269" i="2"/>
  <c r="GU269" i="2"/>
  <c r="GT269" i="2"/>
  <c r="GS269" i="2"/>
  <c r="GR269" i="2"/>
  <c r="GQ269" i="2"/>
  <c r="GP269" i="2"/>
  <c r="GO269" i="2"/>
  <c r="GN269" i="2"/>
  <c r="GM269" i="2"/>
  <c r="GL269" i="2"/>
  <c r="GK269" i="2"/>
  <c r="GJ269" i="2"/>
  <c r="GI269" i="2"/>
  <c r="GH269" i="2"/>
  <c r="GG269" i="2"/>
  <c r="GF269" i="2"/>
  <c r="GE269" i="2"/>
  <c r="GD269" i="2"/>
  <c r="GC269" i="2"/>
  <c r="GB269" i="2"/>
  <c r="GA269" i="2"/>
  <c r="FZ269" i="2"/>
  <c r="FY269" i="2"/>
  <c r="FX269" i="2"/>
  <c r="FW269" i="2"/>
  <c r="FV269" i="2"/>
  <c r="FU269" i="2"/>
  <c r="FT269" i="2"/>
  <c r="FS269" i="2"/>
  <c r="FR269" i="2"/>
  <c r="FQ269" i="2"/>
  <c r="FP269" i="2"/>
  <c r="FO269" i="2"/>
  <c r="FN269" i="2"/>
  <c r="FM269" i="2"/>
  <c r="FL269" i="2"/>
  <c r="FK269" i="2"/>
  <c r="FJ269" i="2"/>
  <c r="FI269" i="2"/>
  <c r="FH269" i="2"/>
  <c r="FG269" i="2"/>
  <c r="FF269" i="2"/>
  <c r="FE269" i="2"/>
  <c r="FD269" i="2"/>
  <c r="FC269" i="2"/>
  <c r="FB269" i="2"/>
  <c r="FA269" i="2"/>
  <c r="EZ269" i="2"/>
  <c r="EY269" i="2"/>
  <c r="EX269" i="2"/>
  <c r="EW269" i="2"/>
  <c r="EV269" i="2"/>
  <c r="EU269" i="2"/>
  <c r="ET269" i="2"/>
  <c r="ES269" i="2"/>
  <c r="ER269" i="2"/>
  <c r="EQ269" i="2"/>
  <c r="EP269" i="2"/>
  <c r="EO269" i="2"/>
  <c r="EN269" i="2"/>
  <c r="EM269" i="2"/>
  <c r="EL269" i="2"/>
  <c r="EK269" i="2"/>
  <c r="EJ269" i="2"/>
  <c r="EI269" i="2"/>
  <c r="EH269" i="2"/>
  <c r="EG269" i="2"/>
  <c r="EF269" i="2"/>
  <c r="BO269" i="2"/>
  <c r="BN269" i="2"/>
  <c r="BM269" i="2"/>
  <c r="BL269" i="2"/>
  <c r="BK269" i="2"/>
  <c r="BJ269" i="2"/>
  <c r="BI269" i="2"/>
  <c r="BH269" i="2"/>
  <c r="BG269" i="2"/>
  <c r="BF269" i="2"/>
  <c r="BE269" i="2"/>
  <c r="BD269" i="2"/>
  <c r="BC269" i="2"/>
  <c r="BB269" i="2"/>
  <c r="BA269" i="2"/>
  <c r="AZ269" i="2"/>
  <c r="AY269" i="2"/>
  <c r="AX269" i="2"/>
  <c r="AW269" i="2"/>
  <c r="AV269" i="2"/>
  <c r="AU269" i="2"/>
  <c r="AT269" i="2"/>
  <c r="AS269" i="2"/>
  <c r="AR269" i="2"/>
  <c r="AQ269" i="2"/>
  <c r="AP269" i="2"/>
  <c r="AO269" i="2"/>
  <c r="AN269" i="2"/>
  <c r="AM269" i="2"/>
  <c r="AL269" i="2"/>
  <c r="AK269" i="2"/>
  <c r="AJ269" i="2"/>
  <c r="AI269" i="2"/>
  <c r="AH269" i="2"/>
  <c r="AG269" i="2"/>
  <c r="AF269" i="2"/>
  <c r="AE269" i="2"/>
  <c r="AD269" i="2"/>
  <c r="AC269" i="2"/>
  <c r="AB269" i="2"/>
  <c r="AA269" i="2"/>
  <c r="Z269" i="2"/>
  <c r="Y269" i="2"/>
  <c r="X269" i="2"/>
  <c r="W269" i="2"/>
  <c r="V269" i="2"/>
  <c r="U269" i="2"/>
  <c r="T269" i="2"/>
  <c r="S269" i="2"/>
  <c r="R269" i="2"/>
  <c r="Q269" i="2"/>
  <c r="P269" i="2"/>
  <c r="O269" i="2"/>
  <c r="N269" i="2"/>
  <c r="M269" i="2"/>
  <c r="L269" i="2"/>
  <c r="K269" i="2"/>
  <c r="J269" i="2"/>
  <c r="I269" i="2"/>
  <c r="H269" i="2"/>
  <c r="G269" i="2"/>
  <c r="F269" i="2"/>
  <c r="E269" i="2"/>
  <c r="D269" i="2"/>
  <c r="NK268" i="2"/>
  <c r="NJ268" i="2"/>
  <c r="NI268" i="2"/>
  <c r="NH268" i="2"/>
  <c r="NG268" i="2"/>
  <c r="NF268" i="2"/>
  <c r="NE268" i="2"/>
  <c r="ND268" i="2"/>
  <c r="NC268" i="2"/>
  <c r="NB268" i="2"/>
  <c r="NA268" i="2"/>
  <c r="MZ268" i="2"/>
  <c r="MY268" i="2"/>
  <c r="MX268" i="2"/>
  <c r="MW268" i="2"/>
  <c r="MV268" i="2"/>
  <c r="MU268" i="2"/>
  <c r="MT268" i="2"/>
  <c r="MS268" i="2"/>
  <c r="MR268" i="2"/>
  <c r="MQ268" i="2"/>
  <c r="MP268" i="2"/>
  <c r="MO268" i="2"/>
  <c r="MN268" i="2"/>
  <c r="MM268" i="2"/>
  <c r="ML268" i="2"/>
  <c r="MK268" i="2"/>
  <c r="MJ268" i="2"/>
  <c r="MI268" i="2"/>
  <c r="MH268" i="2"/>
  <c r="MG268" i="2"/>
  <c r="MF268" i="2"/>
  <c r="ME268" i="2"/>
  <c r="MD268" i="2"/>
  <c r="MC268" i="2"/>
  <c r="MB268" i="2"/>
  <c r="MA268" i="2"/>
  <c r="LZ268" i="2"/>
  <c r="LY268" i="2"/>
  <c r="LX268" i="2"/>
  <c r="LW268" i="2"/>
  <c r="LV268" i="2"/>
  <c r="LU268" i="2"/>
  <c r="LT268" i="2"/>
  <c r="LS268" i="2"/>
  <c r="LR268" i="2"/>
  <c r="LQ268" i="2"/>
  <c r="LP268" i="2"/>
  <c r="LO268" i="2"/>
  <c r="LN268" i="2"/>
  <c r="LM268" i="2"/>
  <c r="LL268" i="2"/>
  <c r="LK268" i="2"/>
  <c r="LJ268" i="2"/>
  <c r="LI268" i="2"/>
  <c r="LH268" i="2"/>
  <c r="LG268" i="2"/>
  <c r="LF268" i="2"/>
  <c r="LE268" i="2"/>
  <c r="LD268" i="2"/>
  <c r="LC268" i="2"/>
  <c r="LB268" i="2"/>
  <c r="LA268" i="2"/>
  <c r="KZ268" i="2"/>
  <c r="KY268" i="2"/>
  <c r="KX268" i="2"/>
  <c r="KW268" i="2"/>
  <c r="KV268" i="2"/>
  <c r="KU268" i="2"/>
  <c r="KT268" i="2"/>
  <c r="KS268" i="2"/>
  <c r="KR268" i="2"/>
  <c r="KQ268" i="2"/>
  <c r="KP268" i="2"/>
  <c r="KO268" i="2"/>
  <c r="KN268" i="2"/>
  <c r="KM268" i="2"/>
  <c r="KL268" i="2"/>
  <c r="KK268" i="2"/>
  <c r="KJ268" i="2"/>
  <c r="KI268" i="2"/>
  <c r="KH268" i="2"/>
  <c r="KG268" i="2"/>
  <c r="KF268" i="2"/>
  <c r="KE268" i="2"/>
  <c r="KD268" i="2"/>
  <c r="KC268" i="2"/>
  <c r="KB268" i="2"/>
  <c r="KA268" i="2"/>
  <c r="JZ268" i="2"/>
  <c r="JY268" i="2"/>
  <c r="JX268" i="2"/>
  <c r="JW268" i="2"/>
  <c r="JV268" i="2"/>
  <c r="JU268" i="2"/>
  <c r="JT268" i="2"/>
  <c r="JS268" i="2"/>
  <c r="JR268" i="2"/>
  <c r="JQ268" i="2"/>
  <c r="JP268" i="2"/>
  <c r="JO268" i="2"/>
  <c r="JN268" i="2"/>
  <c r="JM268" i="2"/>
  <c r="JL268" i="2"/>
  <c r="JK268" i="2"/>
  <c r="JJ268" i="2"/>
  <c r="JI268" i="2"/>
  <c r="JH268" i="2"/>
  <c r="JG268" i="2"/>
  <c r="JF268" i="2"/>
  <c r="JE268" i="2"/>
  <c r="JD268" i="2"/>
  <c r="JC268" i="2"/>
  <c r="JB268" i="2"/>
  <c r="JA268" i="2"/>
  <c r="IZ268" i="2"/>
  <c r="IY268" i="2"/>
  <c r="IX268" i="2"/>
  <c r="IW268" i="2"/>
  <c r="IV268" i="2"/>
  <c r="IU268" i="2"/>
  <c r="IT268" i="2"/>
  <c r="IS268" i="2"/>
  <c r="IR268" i="2"/>
  <c r="IQ268" i="2"/>
  <c r="IP268" i="2"/>
  <c r="IO268" i="2"/>
  <c r="IN268" i="2"/>
  <c r="IM268" i="2"/>
  <c r="IL268" i="2"/>
  <c r="IK268" i="2"/>
  <c r="IJ268" i="2"/>
  <c r="II268" i="2"/>
  <c r="IH268" i="2"/>
  <c r="IG268" i="2"/>
  <c r="IF268" i="2"/>
  <c r="IE268" i="2"/>
  <c r="ID268" i="2"/>
  <c r="IC268" i="2"/>
  <c r="IB268" i="2"/>
  <c r="IA268" i="2"/>
  <c r="HZ268" i="2"/>
  <c r="HY268" i="2"/>
  <c r="HX268" i="2"/>
  <c r="HW268" i="2"/>
  <c r="HV268" i="2"/>
  <c r="HU268" i="2"/>
  <c r="HT268" i="2"/>
  <c r="HS268" i="2"/>
  <c r="HR268" i="2"/>
  <c r="HQ268" i="2"/>
  <c r="HP268" i="2"/>
  <c r="HO268" i="2"/>
  <c r="HN268" i="2"/>
  <c r="HM268" i="2"/>
  <c r="HL268" i="2"/>
  <c r="HK268" i="2"/>
  <c r="HJ268" i="2"/>
  <c r="HI268" i="2"/>
  <c r="HH268" i="2"/>
  <c r="HG268" i="2"/>
  <c r="HF268" i="2"/>
  <c r="HE268" i="2"/>
  <c r="HD268" i="2"/>
  <c r="HC268" i="2"/>
  <c r="HB268" i="2"/>
  <c r="HA268" i="2"/>
  <c r="GZ268" i="2"/>
  <c r="GY268" i="2"/>
  <c r="GX268" i="2"/>
  <c r="GW268" i="2"/>
  <c r="GV268" i="2"/>
  <c r="GU268" i="2"/>
  <c r="GT268" i="2"/>
  <c r="GS268" i="2"/>
  <c r="GR268" i="2"/>
  <c r="GQ268" i="2"/>
  <c r="GP268" i="2"/>
  <c r="GO268" i="2"/>
  <c r="GN268" i="2"/>
  <c r="GM268" i="2"/>
  <c r="GL268" i="2"/>
  <c r="GK268" i="2"/>
  <c r="GJ268" i="2"/>
  <c r="GI268" i="2"/>
  <c r="GH268" i="2"/>
  <c r="GG268" i="2"/>
  <c r="GF268" i="2"/>
  <c r="GE268" i="2"/>
  <c r="GD268" i="2"/>
  <c r="GC268" i="2"/>
  <c r="GB268" i="2"/>
  <c r="GA268" i="2"/>
  <c r="FZ268" i="2"/>
  <c r="FY268" i="2"/>
  <c r="FX268" i="2"/>
  <c r="FW268" i="2"/>
  <c r="FV268" i="2"/>
  <c r="FU268" i="2"/>
  <c r="FT268" i="2"/>
  <c r="FS268" i="2"/>
  <c r="FR268" i="2"/>
  <c r="FQ268" i="2"/>
  <c r="FP268" i="2"/>
  <c r="FO268" i="2"/>
  <c r="FN268" i="2"/>
  <c r="FM268" i="2"/>
  <c r="FL268" i="2"/>
  <c r="FK268" i="2"/>
  <c r="FJ268" i="2"/>
  <c r="FI268" i="2"/>
  <c r="FH268" i="2"/>
  <c r="FG268" i="2"/>
  <c r="FF268" i="2"/>
  <c r="FE268" i="2"/>
  <c r="FD268" i="2"/>
  <c r="FC268" i="2"/>
  <c r="FB268" i="2"/>
  <c r="BO268" i="2"/>
  <c r="BN268" i="2"/>
  <c r="BM268" i="2"/>
  <c r="BL268" i="2"/>
  <c r="BK268" i="2"/>
  <c r="BJ268" i="2"/>
  <c r="BI268" i="2"/>
  <c r="BH268" i="2"/>
  <c r="BG268" i="2"/>
  <c r="BF268" i="2"/>
  <c r="BE268" i="2"/>
  <c r="BD268" i="2"/>
  <c r="BC268" i="2"/>
  <c r="BB268" i="2"/>
  <c r="BA268" i="2"/>
  <c r="AZ268" i="2"/>
  <c r="AY268" i="2"/>
  <c r="AX268" i="2"/>
  <c r="AW268" i="2"/>
  <c r="AV268" i="2"/>
  <c r="AU268" i="2"/>
  <c r="AT268" i="2"/>
  <c r="AS268" i="2"/>
  <c r="AR268" i="2"/>
  <c r="AQ268" i="2"/>
  <c r="AP268" i="2"/>
  <c r="AO268" i="2"/>
  <c r="AN268" i="2"/>
  <c r="AM268" i="2"/>
  <c r="AL268" i="2"/>
  <c r="AK268" i="2"/>
  <c r="AJ268" i="2"/>
  <c r="AI268" i="2"/>
  <c r="AH268" i="2"/>
  <c r="AG268" i="2"/>
  <c r="AF268" i="2"/>
  <c r="AE268" i="2"/>
  <c r="AD268" i="2"/>
  <c r="AC268" i="2"/>
  <c r="AB268" i="2"/>
  <c r="AA268" i="2"/>
  <c r="Z268" i="2"/>
  <c r="Y268" i="2"/>
  <c r="X268" i="2"/>
  <c r="W268" i="2"/>
  <c r="V268" i="2"/>
  <c r="U268" i="2"/>
  <c r="T268" i="2"/>
  <c r="S268" i="2"/>
  <c r="R268" i="2"/>
  <c r="Q268" i="2"/>
  <c r="P268" i="2"/>
  <c r="O268" i="2"/>
  <c r="N268" i="2"/>
  <c r="M268" i="2"/>
  <c r="L268" i="2"/>
  <c r="K268" i="2"/>
  <c r="J268" i="2"/>
  <c r="I268" i="2"/>
  <c r="H268" i="2"/>
  <c r="G268" i="2"/>
  <c r="F268" i="2"/>
  <c r="E268" i="2"/>
  <c r="D268" i="2"/>
  <c r="NK267" i="2"/>
  <c r="NJ267" i="2"/>
  <c r="NI267" i="2"/>
  <c r="NH267" i="2"/>
  <c r="NG267" i="2"/>
  <c r="NF267" i="2"/>
  <c r="NE267" i="2"/>
  <c r="ND267" i="2"/>
  <c r="NC267" i="2"/>
  <c r="NB267" i="2"/>
  <c r="NA267" i="2"/>
  <c r="MZ267" i="2"/>
  <c r="MY267" i="2"/>
  <c r="MX267" i="2"/>
  <c r="MW267" i="2"/>
  <c r="MV267" i="2"/>
  <c r="MU267" i="2"/>
  <c r="MT267" i="2"/>
  <c r="MS267" i="2"/>
  <c r="MR267" i="2"/>
  <c r="MQ267" i="2"/>
  <c r="MP267" i="2"/>
  <c r="MO267" i="2"/>
  <c r="MN267" i="2"/>
  <c r="MM267" i="2"/>
  <c r="ML267" i="2"/>
  <c r="MK267" i="2"/>
  <c r="MJ267" i="2"/>
  <c r="MI267" i="2"/>
  <c r="MH267" i="2"/>
  <c r="MG267" i="2"/>
  <c r="MF267" i="2"/>
  <c r="ME267" i="2"/>
  <c r="MD267" i="2"/>
  <c r="MC267" i="2"/>
  <c r="MB267" i="2"/>
  <c r="MA267" i="2"/>
  <c r="LZ267" i="2"/>
  <c r="LY267" i="2"/>
  <c r="LX267" i="2"/>
  <c r="LW267" i="2"/>
  <c r="LV267" i="2"/>
  <c r="LU267" i="2"/>
  <c r="LT267" i="2"/>
  <c r="LS267" i="2"/>
  <c r="LR267" i="2"/>
  <c r="LQ267" i="2"/>
  <c r="LP267" i="2"/>
  <c r="LO267" i="2"/>
  <c r="LN267" i="2"/>
  <c r="LM267" i="2"/>
  <c r="LL267" i="2"/>
  <c r="LK267" i="2"/>
  <c r="LJ267" i="2"/>
  <c r="LI267" i="2"/>
  <c r="LH267" i="2"/>
  <c r="LG267" i="2"/>
  <c r="LF267" i="2"/>
  <c r="LE267" i="2"/>
  <c r="LD267" i="2"/>
  <c r="LC267" i="2"/>
  <c r="LB267" i="2"/>
  <c r="LA267" i="2"/>
  <c r="KZ267" i="2"/>
  <c r="KY267" i="2"/>
  <c r="KX267" i="2"/>
  <c r="KW267" i="2"/>
  <c r="KV267" i="2"/>
  <c r="KU267" i="2"/>
  <c r="KT267" i="2"/>
  <c r="KS267" i="2"/>
  <c r="KR267" i="2"/>
  <c r="KQ267" i="2"/>
  <c r="KP267" i="2"/>
  <c r="KO267" i="2"/>
  <c r="KN267" i="2"/>
  <c r="KM267" i="2"/>
  <c r="KL267" i="2"/>
  <c r="KK267" i="2"/>
  <c r="KJ267" i="2"/>
  <c r="KI267" i="2"/>
  <c r="KH267" i="2"/>
  <c r="KG267" i="2"/>
  <c r="KF267" i="2"/>
  <c r="KE267" i="2"/>
  <c r="KD267" i="2"/>
  <c r="KC267" i="2"/>
  <c r="KB267" i="2"/>
  <c r="KA267" i="2"/>
  <c r="JZ267" i="2"/>
  <c r="JY267" i="2"/>
  <c r="JX267" i="2"/>
  <c r="JW267" i="2"/>
  <c r="JV267" i="2"/>
  <c r="JU267" i="2"/>
  <c r="JT267" i="2"/>
  <c r="JS267" i="2"/>
  <c r="JR267" i="2"/>
  <c r="JQ267" i="2"/>
  <c r="JP267" i="2"/>
  <c r="JO267" i="2"/>
  <c r="JN267" i="2"/>
  <c r="JM267" i="2"/>
  <c r="JL267" i="2"/>
  <c r="JK267" i="2"/>
  <c r="JJ267" i="2"/>
  <c r="JI267" i="2"/>
  <c r="JH267" i="2"/>
  <c r="JG267" i="2"/>
  <c r="JF267" i="2"/>
  <c r="JE267" i="2"/>
  <c r="JD267" i="2"/>
  <c r="JC267" i="2"/>
  <c r="JB267" i="2"/>
  <c r="JA267" i="2"/>
  <c r="IZ267" i="2"/>
  <c r="IY267" i="2"/>
  <c r="IX267" i="2"/>
  <c r="IW267" i="2"/>
  <c r="IV267" i="2"/>
  <c r="IU267" i="2"/>
  <c r="IT267" i="2"/>
  <c r="IS267" i="2"/>
  <c r="IR267" i="2"/>
  <c r="IQ267" i="2"/>
  <c r="IP267" i="2"/>
  <c r="IO267" i="2"/>
  <c r="IN267" i="2"/>
  <c r="IM267" i="2"/>
  <c r="IL267" i="2"/>
  <c r="IK267" i="2"/>
  <c r="IJ267" i="2"/>
  <c r="II267" i="2"/>
  <c r="IH267" i="2"/>
  <c r="IG267" i="2"/>
  <c r="IF267" i="2"/>
  <c r="IE267" i="2"/>
  <c r="ID267" i="2"/>
  <c r="IC267" i="2"/>
  <c r="IB267" i="2"/>
  <c r="IA267" i="2"/>
  <c r="HZ267" i="2"/>
  <c r="HY267" i="2"/>
  <c r="HX267" i="2"/>
  <c r="HW267" i="2"/>
  <c r="HV267" i="2"/>
  <c r="HU267" i="2"/>
  <c r="HT267" i="2"/>
  <c r="HS267" i="2"/>
  <c r="HR267" i="2"/>
  <c r="HQ267" i="2"/>
  <c r="HP267" i="2"/>
  <c r="HO267" i="2"/>
  <c r="HN267" i="2"/>
  <c r="HM267" i="2"/>
  <c r="HL267" i="2"/>
  <c r="HK267" i="2"/>
  <c r="HJ267" i="2"/>
  <c r="HI267" i="2"/>
  <c r="HH267" i="2"/>
  <c r="HG267" i="2"/>
  <c r="HF267" i="2"/>
  <c r="HE267" i="2"/>
  <c r="HD267" i="2"/>
  <c r="HC267" i="2"/>
  <c r="HB267" i="2"/>
  <c r="HA267" i="2"/>
  <c r="GZ267" i="2"/>
  <c r="GY267" i="2"/>
  <c r="GX267" i="2"/>
  <c r="GW267" i="2"/>
  <c r="GV267" i="2"/>
  <c r="GU267" i="2"/>
  <c r="GT267" i="2"/>
  <c r="GS267" i="2"/>
  <c r="GR267" i="2"/>
  <c r="GQ267" i="2"/>
  <c r="GP267" i="2"/>
  <c r="GO267" i="2"/>
  <c r="GN267" i="2"/>
  <c r="GM267" i="2"/>
  <c r="GL267" i="2"/>
  <c r="GK267" i="2"/>
  <c r="GJ267" i="2"/>
  <c r="GI267" i="2"/>
  <c r="GH267" i="2"/>
  <c r="GG267" i="2"/>
  <c r="GF267" i="2"/>
  <c r="GE267" i="2"/>
  <c r="GD267" i="2"/>
  <c r="GC267" i="2"/>
  <c r="GB267" i="2"/>
  <c r="GA267" i="2"/>
  <c r="FZ267" i="2"/>
  <c r="FY267" i="2"/>
  <c r="FX267" i="2"/>
  <c r="FW267" i="2"/>
  <c r="FV267" i="2"/>
  <c r="FU267" i="2"/>
  <c r="FT267" i="2"/>
  <c r="FS267" i="2"/>
  <c r="FR267" i="2"/>
  <c r="FQ267" i="2"/>
  <c r="FP267" i="2"/>
  <c r="FO267" i="2"/>
  <c r="FN267" i="2"/>
  <c r="FM267" i="2"/>
  <c r="FL267" i="2"/>
  <c r="FK267" i="2"/>
  <c r="FJ267" i="2"/>
  <c r="FI267" i="2"/>
  <c r="FH267" i="2"/>
  <c r="FG267" i="2"/>
  <c r="FF267" i="2"/>
  <c r="FE267" i="2"/>
  <c r="FD267" i="2"/>
  <c r="FC267" i="2"/>
  <c r="FB267" i="2"/>
  <c r="FA267" i="2"/>
  <c r="EZ267" i="2"/>
  <c r="EY267" i="2"/>
  <c r="EX267" i="2"/>
  <c r="EW267" i="2"/>
  <c r="EV267" i="2"/>
  <c r="EU267" i="2"/>
  <c r="ET267" i="2"/>
  <c r="ES267" i="2"/>
  <c r="ER267" i="2"/>
  <c r="EQ267" i="2"/>
  <c r="EP267" i="2"/>
  <c r="EO267" i="2"/>
  <c r="EN267" i="2"/>
  <c r="EM267" i="2"/>
  <c r="EL267" i="2"/>
  <c r="EK267" i="2"/>
  <c r="EJ267" i="2"/>
  <c r="EI267" i="2"/>
  <c r="EH267" i="2"/>
  <c r="EG267" i="2"/>
  <c r="EF267" i="2"/>
  <c r="BO267" i="2"/>
  <c r="BN267" i="2"/>
  <c r="BM267" i="2"/>
  <c r="BL267" i="2"/>
  <c r="BK267" i="2"/>
  <c r="BJ267" i="2"/>
  <c r="BI267" i="2"/>
  <c r="BH267" i="2"/>
  <c r="BG267" i="2"/>
  <c r="BF267" i="2"/>
  <c r="BE267" i="2"/>
  <c r="BD267" i="2"/>
  <c r="BC267" i="2"/>
  <c r="BB267" i="2"/>
  <c r="BA267" i="2"/>
  <c r="AZ267" i="2"/>
  <c r="AY267" i="2"/>
  <c r="AX267" i="2"/>
  <c r="AW267" i="2"/>
  <c r="AV267" i="2"/>
  <c r="AU267" i="2"/>
  <c r="AT267" i="2"/>
  <c r="AS267" i="2"/>
  <c r="AR267" i="2"/>
  <c r="AQ267" i="2"/>
  <c r="AP267" i="2"/>
  <c r="AO267" i="2"/>
  <c r="AN267" i="2"/>
  <c r="AM267" i="2"/>
  <c r="AL267" i="2"/>
  <c r="AK267" i="2"/>
  <c r="AJ267" i="2"/>
  <c r="AI267" i="2"/>
  <c r="AH267" i="2"/>
  <c r="AG267" i="2"/>
  <c r="AF267" i="2"/>
  <c r="AE267" i="2"/>
  <c r="AD267" i="2"/>
  <c r="AC267" i="2"/>
  <c r="AB267" i="2"/>
  <c r="AA267" i="2"/>
  <c r="Z267" i="2"/>
  <c r="Y267" i="2"/>
  <c r="X267" i="2"/>
  <c r="W267" i="2"/>
  <c r="V267" i="2"/>
  <c r="U267" i="2"/>
  <c r="T267" i="2"/>
  <c r="S267" i="2"/>
  <c r="R267" i="2"/>
  <c r="Q267" i="2"/>
  <c r="P267" i="2"/>
  <c r="O267" i="2"/>
  <c r="N267" i="2"/>
  <c r="M267" i="2"/>
  <c r="L267" i="2"/>
  <c r="K267" i="2"/>
  <c r="J267" i="2"/>
  <c r="I267" i="2"/>
  <c r="H267" i="2"/>
  <c r="G267" i="2"/>
  <c r="F267" i="2"/>
  <c r="E267" i="2"/>
  <c r="D267" i="2"/>
  <c r="NK266" i="2"/>
  <c r="NJ266" i="2"/>
  <c r="NI266" i="2"/>
  <c r="NH266" i="2"/>
  <c r="NG266" i="2"/>
  <c r="NF266" i="2"/>
  <c r="NE266" i="2"/>
  <c r="ND266" i="2"/>
  <c r="NC266" i="2"/>
  <c r="NB266" i="2"/>
  <c r="NA266" i="2"/>
  <c r="MZ266" i="2"/>
  <c r="MY266" i="2"/>
  <c r="MX266" i="2"/>
  <c r="MW266" i="2"/>
  <c r="MV266" i="2"/>
  <c r="MU266" i="2"/>
  <c r="MT266" i="2"/>
  <c r="MS266" i="2"/>
  <c r="MR266" i="2"/>
  <c r="MQ266" i="2"/>
  <c r="MP266" i="2"/>
  <c r="MO266" i="2"/>
  <c r="MN266" i="2"/>
  <c r="MM266" i="2"/>
  <c r="ML266" i="2"/>
  <c r="MK266" i="2"/>
  <c r="MJ266" i="2"/>
  <c r="MI266" i="2"/>
  <c r="MH266" i="2"/>
  <c r="MG266" i="2"/>
  <c r="MF266" i="2"/>
  <c r="ME266" i="2"/>
  <c r="MD266" i="2"/>
  <c r="MC266" i="2"/>
  <c r="MB266" i="2"/>
  <c r="MA266" i="2"/>
  <c r="LZ266" i="2"/>
  <c r="LY266" i="2"/>
  <c r="LX266" i="2"/>
  <c r="LW266" i="2"/>
  <c r="LV266" i="2"/>
  <c r="LU266" i="2"/>
  <c r="LT266" i="2"/>
  <c r="LS266" i="2"/>
  <c r="LR266" i="2"/>
  <c r="LQ266" i="2"/>
  <c r="LP266" i="2"/>
  <c r="LO266" i="2"/>
  <c r="LN266" i="2"/>
  <c r="LM266" i="2"/>
  <c r="LL266" i="2"/>
  <c r="LK266" i="2"/>
  <c r="LJ266" i="2"/>
  <c r="LI266" i="2"/>
  <c r="LH266" i="2"/>
  <c r="LG266" i="2"/>
  <c r="LF266" i="2"/>
  <c r="LE266" i="2"/>
  <c r="LD266" i="2"/>
  <c r="LC266" i="2"/>
  <c r="LB266" i="2"/>
  <c r="LA266" i="2"/>
  <c r="KZ266" i="2"/>
  <c r="KY266" i="2"/>
  <c r="KX266" i="2"/>
  <c r="KW266" i="2"/>
  <c r="KV266" i="2"/>
  <c r="KU266" i="2"/>
  <c r="KT266" i="2"/>
  <c r="KS266" i="2"/>
  <c r="KR266" i="2"/>
  <c r="KQ266" i="2"/>
  <c r="KP266" i="2"/>
  <c r="KO266" i="2"/>
  <c r="KN266" i="2"/>
  <c r="KM266" i="2"/>
  <c r="KL266" i="2"/>
  <c r="KK266" i="2"/>
  <c r="KJ266" i="2"/>
  <c r="KI266" i="2"/>
  <c r="KH266" i="2"/>
  <c r="KG266" i="2"/>
  <c r="KF266" i="2"/>
  <c r="KE266" i="2"/>
  <c r="KD266" i="2"/>
  <c r="KC266" i="2"/>
  <c r="KB266" i="2"/>
  <c r="KA266" i="2"/>
  <c r="JZ266" i="2"/>
  <c r="JY266" i="2"/>
  <c r="JX266" i="2"/>
  <c r="JW266" i="2"/>
  <c r="JV266" i="2"/>
  <c r="JU266" i="2"/>
  <c r="JT266" i="2"/>
  <c r="JS266" i="2"/>
  <c r="JR266" i="2"/>
  <c r="JQ266" i="2"/>
  <c r="JP266" i="2"/>
  <c r="JO266" i="2"/>
  <c r="JN266" i="2"/>
  <c r="JM266" i="2"/>
  <c r="JL266" i="2"/>
  <c r="JK266" i="2"/>
  <c r="JJ266" i="2"/>
  <c r="JI266" i="2"/>
  <c r="JH266" i="2"/>
  <c r="JG266" i="2"/>
  <c r="JF266" i="2"/>
  <c r="JE266" i="2"/>
  <c r="JD266" i="2"/>
  <c r="JC266" i="2"/>
  <c r="JB266" i="2"/>
  <c r="JA266" i="2"/>
  <c r="IZ266" i="2"/>
  <c r="IY266" i="2"/>
  <c r="IX266" i="2"/>
  <c r="IW266" i="2"/>
  <c r="IV266" i="2"/>
  <c r="IU266" i="2"/>
  <c r="IT266" i="2"/>
  <c r="IS266" i="2"/>
  <c r="IR266" i="2"/>
  <c r="IQ266" i="2"/>
  <c r="IP266" i="2"/>
  <c r="IO266" i="2"/>
  <c r="IN266" i="2"/>
  <c r="IM266" i="2"/>
  <c r="IL266" i="2"/>
  <c r="IK266" i="2"/>
  <c r="IJ266" i="2"/>
  <c r="II266" i="2"/>
  <c r="IH266" i="2"/>
  <c r="IG266" i="2"/>
  <c r="IF266" i="2"/>
  <c r="IE266" i="2"/>
  <c r="ID266" i="2"/>
  <c r="IC266" i="2"/>
  <c r="IB266" i="2"/>
  <c r="IA266" i="2"/>
  <c r="HZ266" i="2"/>
  <c r="HY266" i="2"/>
  <c r="HX266" i="2"/>
  <c r="HW266" i="2"/>
  <c r="HV266" i="2"/>
  <c r="HU266" i="2"/>
  <c r="HT266" i="2"/>
  <c r="HS266" i="2"/>
  <c r="HR266" i="2"/>
  <c r="HQ266" i="2"/>
  <c r="HP266" i="2"/>
  <c r="HO266" i="2"/>
  <c r="HN266" i="2"/>
  <c r="HM266" i="2"/>
  <c r="HL266" i="2"/>
  <c r="HK266" i="2"/>
  <c r="HJ266" i="2"/>
  <c r="HI266" i="2"/>
  <c r="HH266" i="2"/>
  <c r="HG266" i="2"/>
  <c r="HF266" i="2"/>
  <c r="HE266" i="2"/>
  <c r="HD266" i="2"/>
  <c r="HC266" i="2"/>
  <c r="HB266" i="2"/>
  <c r="HA266" i="2"/>
  <c r="GZ266" i="2"/>
  <c r="GY266" i="2"/>
  <c r="GX266" i="2"/>
  <c r="GW266" i="2"/>
  <c r="GV266" i="2"/>
  <c r="GU266" i="2"/>
  <c r="GT266" i="2"/>
  <c r="GS266" i="2"/>
  <c r="GR266" i="2"/>
  <c r="GQ266" i="2"/>
  <c r="GP266" i="2"/>
  <c r="GO266" i="2"/>
  <c r="GN266" i="2"/>
  <c r="GM266" i="2"/>
  <c r="GL266" i="2"/>
  <c r="GK266" i="2"/>
  <c r="GJ266" i="2"/>
  <c r="GI266" i="2"/>
  <c r="GH266" i="2"/>
  <c r="GG266" i="2"/>
  <c r="GF266" i="2"/>
  <c r="GE266" i="2"/>
  <c r="GD266" i="2"/>
  <c r="GC266" i="2"/>
  <c r="GB266" i="2"/>
  <c r="GA266" i="2"/>
  <c r="FZ266" i="2"/>
  <c r="FY266" i="2"/>
  <c r="FX266" i="2"/>
  <c r="FW266" i="2"/>
  <c r="FV266" i="2"/>
  <c r="FU266" i="2"/>
  <c r="FT266" i="2"/>
  <c r="FS266" i="2"/>
  <c r="FR266" i="2"/>
  <c r="FQ266" i="2"/>
  <c r="FP266" i="2"/>
  <c r="FO266" i="2"/>
  <c r="FN266" i="2"/>
  <c r="FM266" i="2"/>
  <c r="FL266" i="2"/>
  <c r="FK266" i="2"/>
  <c r="FJ266" i="2"/>
  <c r="FI266" i="2"/>
  <c r="FH266" i="2"/>
  <c r="FG266" i="2"/>
  <c r="FF266" i="2"/>
  <c r="FE266" i="2"/>
  <c r="FD266" i="2"/>
  <c r="FC266" i="2"/>
  <c r="FB266" i="2"/>
  <c r="FA266" i="2"/>
  <c r="EZ266" i="2"/>
  <c r="EY266" i="2"/>
  <c r="EX266" i="2"/>
  <c r="EW266" i="2"/>
  <c r="EV266" i="2"/>
  <c r="EU266" i="2"/>
  <c r="ET266" i="2"/>
  <c r="ES266" i="2"/>
  <c r="ER266" i="2"/>
  <c r="EQ266" i="2"/>
  <c r="EP266" i="2"/>
  <c r="EO266" i="2"/>
  <c r="EN266" i="2"/>
  <c r="EM266" i="2"/>
  <c r="EL266" i="2"/>
  <c r="EK266" i="2"/>
  <c r="EJ266" i="2"/>
  <c r="EI266" i="2"/>
  <c r="EH266" i="2"/>
  <c r="EG266" i="2"/>
  <c r="EF266" i="2"/>
  <c r="EE266" i="2"/>
  <c r="ED266" i="2"/>
  <c r="EC266" i="2"/>
  <c r="EB266" i="2"/>
  <c r="EA266" i="2"/>
  <c r="DZ266" i="2"/>
  <c r="DY266" i="2"/>
  <c r="DX266" i="2"/>
  <c r="DW266" i="2"/>
  <c r="DV266" i="2"/>
  <c r="DU266" i="2"/>
  <c r="DT266" i="2"/>
  <c r="DS266" i="2"/>
  <c r="DR266" i="2"/>
  <c r="DQ266" i="2"/>
  <c r="DP266" i="2"/>
  <c r="DO266" i="2"/>
  <c r="DN266" i="2"/>
  <c r="DM266" i="2"/>
  <c r="DL266" i="2"/>
  <c r="DK266" i="2"/>
  <c r="DJ266" i="2"/>
  <c r="DI266" i="2"/>
  <c r="DH266" i="2"/>
  <c r="DG266" i="2"/>
  <c r="DF266" i="2"/>
  <c r="DE266" i="2"/>
  <c r="DD266" i="2"/>
  <c r="DC266" i="2"/>
  <c r="DB266" i="2"/>
  <c r="DA266" i="2"/>
  <c r="CZ266" i="2"/>
  <c r="CY266" i="2"/>
  <c r="CX266" i="2"/>
  <c r="CW266" i="2"/>
  <c r="CV266" i="2"/>
  <c r="CU266" i="2"/>
  <c r="CT266" i="2"/>
  <c r="CS266" i="2"/>
  <c r="CR266" i="2"/>
  <c r="CQ266" i="2"/>
  <c r="CP266" i="2"/>
  <c r="CO266" i="2"/>
  <c r="CN266" i="2"/>
  <c r="CM266" i="2"/>
  <c r="CL266" i="2"/>
  <c r="CK266" i="2"/>
  <c r="CJ266" i="2"/>
  <c r="CI266" i="2"/>
  <c r="CH266" i="2"/>
  <c r="CG266" i="2"/>
  <c r="CF266" i="2"/>
  <c r="CE266" i="2"/>
  <c r="CD266" i="2"/>
  <c r="CC266" i="2"/>
  <c r="CB266" i="2"/>
  <c r="CA266" i="2"/>
  <c r="BZ266" i="2"/>
  <c r="BY266" i="2"/>
  <c r="BX266" i="2"/>
  <c r="BW266" i="2"/>
  <c r="BV266" i="2"/>
  <c r="BU266" i="2"/>
  <c r="BT266" i="2"/>
  <c r="BS266" i="2"/>
  <c r="BR266" i="2"/>
  <c r="BQ266" i="2"/>
  <c r="BP266" i="2"/>
  <c r="BO266" i="2"/>
  <c r="BN266" i="2"/>
  <c r="BM266" i="2"/>
  <c r="BL266" i="2"/>
  <c r="BK266" i="2"/>
  <c r="BJ266" i="2"/>
  <c r="BI266" i="2"/>
  <c r="BH266" i="2"/>
  <c r="BG266" i="2"/>
  <c r="BF266" i="2"/>
  <c r="BE266" i="2"/>
  <c r="BD266" i="2"/>
  <c r="BC266" i="2"/>
  <c r="BB266" i="2"/>
  <c r="BA266" i="2"/>
  <c r="AZ266" i="2"/>
  <c r="AY266" i="2"/>
  <c r="AX266" i="2"/>
  <c r="AW266" i="2"/>
  <c r="AV266" i="2"/>
  <c r="AU266" i="2"/>
  <c r="AT266" i="2"/>
  <c r="AS266" i="2"/>
  <c r="AR266" i="2"/>
  <c r="AQ266" i="2"/>
  <c r="AP266" i="2"/>
  <c r="AO266" i="2"/>
  <c r="AN266" i="2"/>
  <c r="AM266" i="2"/>
  <c r="AL266" i="2"/>
  <c r="AK266" i="2"/>
  <c r="AJ266" i="2"/>
  <c r="AI266" i="2"/>
  <c r="AH266" i="2"/>
  <c r="AG266" i="2"/>
  <c r="AF266" i="2"/>
  <c r="AE266" i="2"/>
  <c r="AD266" i="2"/>
  <c r="AC266" i="2"/>
  <c r="AB266" i="2"/>
  <c r="AA266" i="2"/>
  <c r="Z266" i="2"/>
  <c r="Y266" i="2"/>
  <c r="X266" i="2"/>
  <c r="W266" i="2"/>
  <c r="V266" i="2"/>
  <c r="U266" i="2"/>
  <c r="T266" i="2"/>
  <c r="S266" i="2"/>
  <c r="R266" i="2"/>
  <c r="Q266" i="2"/>
  <c r="P266" i="2"/>
  <c r="O266" i="2"/>
  <c r="N266" i="2"/>
  <c r="M266" i="2"/>
  <c r="L266" i="2"/>
  <c r="K266" i="2"/>
  <c r="J266" i="2"/>
  <c r="I266" i="2"/>
  <c r="H266" i="2"/>
  <c r="G266" i="2"/>
  <c r="F266" i="2"/>
  <c r="E266" i="2"/>
  <c r="D266" i="2"/>
  <c r="NK265" i="2"/>
  <c r="NJ265" i="2"/>
  <c r="NI265" i="2"/>
  <c r="NH265" i="2"/>
  <c r="NG265" i="2"/>
  <c r="NF265" i="2"/>
  <c r="NE265" i="2"/>
  <c r="ND265" i="2"/>
  <c r="NC265" i="2"/>
  <c r="NB265" i="2"/>
  <c r="NA265" i="2"/>
  <c r="MZ265" i="2"/>
  <c r="MY265" i="2"/>
  <c r="MX265" i="2"/>
  <c r="MW265" i="2"/>
  <c r="MV265" i="2"/>
  <c r="MU265" i="2"/>
  <c r="MT265" i="2"/>
  <c r="MS265" i="2"/>
  <c r="MR265" i="2"/>
  <c r="MQ265" i="2"/>
  <c r="MP265" i="2"/>
  <c r="MO265" i="2"/>
  <c r="MN265" i="2"/>
  <c r="MM265" i="2"/>
  <c r="ML265" i="2"/>
  <c r="MK265" i="2"/>
  <c r="MJ265" i="2"/>
  <c r="MI265" i="2"/>
  <c r="MH265" i="2"/>
  <c r="MG265" i="2"/>
  <c r="MF265" i="2"/>
  <c r="ME265" i="2"/>
  <c r="MD265" i="2"/>
  <c r="MC265" i="2"/>
  <c r="MB265" i="2"/>
  <c r="MA265" i="2"/>
  <c r="LZ265" i="2"/>
  <c r="LY265" i="2"/>
  <c r="LX265" i="2"/>
  <c r="LW265" i="2"/>
  <c r="LV265" i="2"/>
  <c r="LU265" i="2"/>
  <c r="LT265" i="2"/>
  <c r="LS265" i="2"/>
  <c r="LR265" i="2"/>
  <c r="LQ265" i="2"/>
  <c r="LP265" i="2"/>
  <c r="LO265" i="2"/>
  <c r="LN265" i="2"/>
  <c r="LM265" i="2"/>
  <c r="LL265" i="2"/>
  <c r="LK265" i="2"/>
  <c r="LJ265" i="2"/>
  <c r="LI265" i="2"/>
  <c r="LH265" i="2"/>
  <c r="LG265" i="2"/>
  <c r="LF265" i="2"/>
  <c r="LE265" i="2"/>
  <c r="LD265" i="2"/>
  <c r="LC265" i="2"/>
  <c r="LB265" i="2"/>
  <c r="LA265" i="2"/>
  <c r="KZ265" i="2"/>
  <c r="KY265" i="2"/>
  <c r="KX265" i="2"/>
  <c r="KW265" i="2"/>
  <c r="KV265" i="2"/>
  <c r="KU265" i="2"/>
  <c r="KT265" i="2"/>
  <c r="KS265" i="2"/>
  <c r="KR265" i="2"/>
  <c r="KQ265" i="2"/>
  <c r="KP265" i="2"/>
  <c r="KO265" i="2"/>
  <c r="KN265" i="2"/>
  <c r="KM265" i="2"/>
  <c r="KL265" i="2"/>
  <c r="KK265" i="2"/>
  <c r="KJ265" i="2"/>
  <c r="KI265" i="2"/>
  <c r="KH265" i="2"/>
  <c r="KG265" i="2"/>
  <c r="KF265" i="2"/>
  <c r="KE265" i="2"/>
  <c r="KD265" i="2"/>
  <c r="KC265" i="2"/>
  <c r="KB265" i="2"/>
  <c r="KA265" i="2"/>
  <c r="JZ265" i="2"/>
  <c r="JY265" i="2"/>
  <c r="JX265" i="2"/>
  <c r="JW265" i="2"/>
  <c r="JV265" i="2"/>
  <c r="JU265" i="2"/>
  <c r="JT265" i="2"/>
  <c r="JS265" i="2"/>
  <c r="JR265" i="2"/>
  <c r="JQ265" i="2"/>
  <c r="JP265" i="2"/>
  <c r="JO265" i="2"/>
  <c r="JN265" i="2"/>
  <c r="JM265" i="2"/>
  <c r="JL265" i="2"/>
  <c r="JK265" i="2"/>
  <c r="JJ265" i="2"/>
  <c r="JI265" i="2"/>
  <c r="JH265" i="2"/>
  <c r="JG265" i="2"/>
  <c r="JF265" i="2"/>
  <c r="JE265" i="2"/>
  <c r="JD265" i="2"/>
  <c r="JC265" i="2"/>
  <c r="JB265" i="2"/>
  <c r="JA265" i="2"/>
  <c r="IZ265" i="2"/>
  <c r="IY265" i="2"/>
  <c r="IX265" i="2"/>
  <c r="IW265" i="2"/>
  <c r="IV265" i="2"/>
  <c r="IU265" i="2"/>
  <c r="IT265" i="2"/>
  <c r="IS265" i="2"/>
  <c r="IR265" i="2"/>
  <c r="IQ265" i="2"/>
  <c r="IP265" i="2"/>
  <c r="IO265" i="2"/>
  <c r="IN265" i="2"/>
  <c r="IM265" i="2"/>
  <c r="IL265" i="2"/>
  <c r="IK265" i="2"/>
  <c r="IJ265" i="2"/>
  <c r="II265" i="2"/>
  <c r="IH265" i="2"/>
  <c r="IG265" i="2"/>
  <c r="IF265" i="2"/>
  <c r="IE265" i="2"/>
  <c r="ID265" i="2"/>
  <c r="IC265" i="2"/>
  <c r="IB265" i="2"/>
  <c r="IA265" i="2"/>
  <c r="HZ265" i="2"/>
  <c r="HY265" i="2"/>
  <c r="HX265" i="2"/>
  <c r="HW265" i="2"/>
  <c r="HV265" i="2"/>
  <c r="HU265" i="2"/>
  <c r="HT265" i="2"/>
  <c r="HS265" i="2"/>
  <c r="HR265" i="2"/>
  <c r="HQ265" i="2"/>
  <c r="HP265" i="2"/>
  <c r="HO265" i="2"/>
  <c r="HN265" i="2"/>
  <c r="HM265" i="2"/>
  <c r="HL265" i="2"/>
  <c r="HK265" i="2"/>
  <c r="HJ265" i="2"/>
  <c r="HI265" i="2"/>
  <c r="HH265" i="2"/>
  <c r="HG265" i="2"/>
  <c r="HF265" i="2"/>
  <c r="HE265" i="2"/>
  <c r="HD265" i="2"/>
  <c r="HC265" i="2"/>
  <c r="HB265" i="2"/>
  <c r="HA265" i="2"/>
  <c r="GZ265" i="2"/>
  <c r="GY265" i="2"/>
  <c r="GX265" i="2"/>
  <c r="GW265" i="2"/>
  <c r="GV265" i="2"/>
  <c r="GU265" i="2"/>
  <c r="GT265" i="2"/>
  <c r="GS265" i="2"/>
  <c r="GR265" i="2"/>
  <c r="GQ265" i="2"/>
  <c r="GP265" i="2"/>
  <c r="GO265" i="2"/>
  <c r="GN265" i="2"/>
  <c r="GM265" i="2"/>
  <c r="GL265" i="2"/>
  <c r="GK265" i="2"/>
  <c r="GJ265" i="2"/>
  <c r="GI265" i="2"/>
  <c r="GH265" i="2"/>
  <c r="GG265" i="2"/>
  <c r="GF265" i="2"/>
  <c r="GE265" i="2"/>
  <c r="GD265" i="2"/>
  <c r="GC265" i="2"/>
  <c r="GB265" i="2"/>
  <c r="GA265" i="2"/>
  <c r="FZ265" i="2"/>
  <c r="FY265" i="2"/>
  <c r="FX265" i="2"/>
  <c r="FW265" i="2"/>
  <c r="FV265" i="2"/>
  <c r="FU265" i="2"/>
  <c r="FT265" i="2"/>
  <c r="FS265" i="2"/>
  <c r="FR265" i="2"/>
  <c r="FQ265" i="2"/>
  <c r="FP265" i="2"/>
  <c r="FO265" i="2"/>
  <c r="FN265" i="2"/>
  <c r="FM265" i="2"/>
  <c r="FL265" i="2"/>
  <c r="FK265" i="2"/>
  <c r="FJ265" i="2"/>
  <c r="FI265" i="2"/>
  <c r="FH265" i="2"/>
  <c r="FG265" i="2"/>
  <c r="FF265" i="2"/>
  <c r="FE265" i="2"/>
  <c r="FD265" i="2"/>
  <c r="FC265" i="2"/>
  <c r="FB265" i="2"/>
  <c r="FA265" i="2"/>
  <c r="EZ265" i="2"/>
  <c r="EY265" i="2"/>
  <c r="EX265" i="2"/>
  <c r="EW265" i="2"/>
  <c r="EV265" i="2"/>
  <c r="EU265" i="2"/>
  <c r="ET265" i="2"/>
  <c r="ES265" i="2"/>
  <c r="ER265" i="2"/>
  <c r="EQ265" i="2"/>
  <c r="EP265" i="2"/>
  <c r="EO265" i="2"/>
  <c r="EN265" i="2"/>
  <c r="EM265" i="2"/>
  <c r="EL265" i="2"/>
  <c r="EK265" i="2"/>
  <c r="EJ265" i="2"/>
  <c r="EI265" i="2"/>
  <c r="EH265" i="2"/>
  <c r="EG265" i="2"/>
  <c r="EF265" i="2"/>
  <c r="EE265" i="2"/>
  <c r="ED265" i="2"/>
  <c r="EC265" i="2"/>
  <c r="EB265" i="2"/>
  <c r="EA265" i="2"/>
  <c r="DZ265" i="2"/>
  <c r="DY265" i="2"/>
  <c r="DX265" i="2"/>
  <c r="DW265" i="2"/>
  <c r="DV265" i="2"/>
  <c r="DU265" i="2"/>
  <c r="DT265" i="2"/>
  <c r="DS265" i="2"/>
  <c r="DR265" i="2"/>
  <c r="DQ265" i="2"/>
  <c r="DP265" i="2"/>
  <c r="DO265" i="2"/>
  <c r="DN265" i="2"/>
  <c r="DM265" i="2"/>
  <c r="DL265" i="2"/>
  <c r="DK265" i="2"/>
  <c r="DJ265" i="2"/>
  <c r="DI265" i="2"/>
  <c r="DH265" i="2"/>
  <c r="DG265" i="2"/>
  <c r="DF265" i="2"/>
  <c r="DE265" i="2"/>
  <c r="DD265" i="2"/>
  <c r="DC265" i="2"/>
  <c r="DB265" i="2"/>
  <c r="DA265" i="2"/>
  <c r="CZ265" i="2"/>
  <c r="CY265" i="2"/>
  <c r="CX265" i="2"/>
  <c r="CW265" i="2"/>
  <c r="CV265" i="2"/>
  <c r="CU265" i="2"/>
  <c r="CT265" i="2"/>
  <c r="CS265" i="2"/>
  <c r="CR265" i="2"/>
  <c r="CQ265" i="2"/>
  <c r="CP265" i="2"/>
  <c r="CO265" i="2"/>
  <c r="CN265" i="2"/>
  <c r="CM265" i="2"/>
  <c r="CL265" i="2"/>
  <c r="CK265" i="2"/>
  <c r="CJ265" i="2"/>
  <c r="CI265" i="2"/>
  <c r="CH265" i="2"/>
  <c r="CG265" i="2"/>
  <c r="CF265" i="2"/>
  <c r="CE265" i="2"/>
  <c r="CD265" i="2"/>
  <c r="CC265" i="2"/>
  <c r="CB265" i="2"/>
  <c r="CA265" i="2"/>
  <c r="BZ265" i="2"/>
  <c r="BY265" i="2"/>
  <c r="BX265" i="2"/>
  <c r="BW265" i="2"/>
  <c r="BV265" i="2"/>
  <c r="BU265" i="2"/>
  <c r="BT265" i="2"/>
  <c r="BS265" i="2"/>
  <c r="BR265" i="2"/>
  <c r="BQ265" i="2"/>
  <c r="BP265" i="2"/>
  <c r="BO265" i="2"/>
  <c r="BN265" i="2"/>
  <c r="BM265" i="2"/>
  <c r="BJ354" i="2"/>
  <c r="BJ355" i="2"/>
  <c r="BJ356" i="2"/>
  <c r="BJ357" i="2"/>
  <c r="BJ358" i="2"/>
  <c r="BJ359" i="2"/>
  <c r="BJ360" i="2"/>
  <c r="BJ361" i="2"/>
  <c r="BJ362" i="2"/>
  <c r="BJ363" i="2"/>
  <c r="BJ364" i="2"/>
  <c r="BJ365" i="2"/>
  <c r="BH36" i="3"/>
  <c r="BH37" i="3"/>
  <c r="BJ7" i="4"/>
  <c r="BJ8" i="4"/>
  <c r="BJ9" i="4"/>
  <c r="BJ10" i="4"/>
  <c r="BJ169" i="2"/>
  <c r="BJ174" i="2"/>
  <c r="BI354" i="2"/>
  <c r="BI355" i="2"/>
  <c r="BI356" i="2"/>
  <c r="BI357" i="2"/>
  <c r="BI358" i="2"/>
  <c r="BI359" i="2"/>
  <c r="BI360" i="2"/>
  <c r="BI361" i="2"/>
  <c r="BI362" i="2"/>
  <c r="BI363" i="2"/>
  <c r="BI364" i="2"/>
  <c r="BI365" i="2"/>
  <c r="BG36" i="3"/>
  <c r="BG37" i="3"/>
  <c r="BI7" i="4"/>
  <c r="BI8" i="4"/>
  <c r="BI9" i="4"/>
  <c r="BI10" i="4"/>
  <c r="BI169" i="2"/>
  <c r="BI174" i="2"/>
  <c r="BH354" i="2"/>
  <c r="BH355" i="2"/>
  <c r="BH356" i="2"/>
  <c r="BH357" i="2"/>
  <c r="BH358" i="2"/>
  <c r="BH359" i="2"/>
  <c r="BH360" i="2"/>
  <c r="BH361" i="2"/>
  <c r="BH362" i="2"/>
  <c r="BH363" i="2"/>
  <c r="BH364" i="2"/>
  <c r="BH365" i="2"/>
  <c r="BF36" i="3"/>
  <c r="BF37" i="3"/>
  <c r="BH7" i="4"/>
  <c r="BH8" i="4"/>
  <c r="BH9" i="4"/>
  <c r="BH10" i="4"/>
  <c r="BH169" i="2"/>
  <c r="BH174" i="2"/>
  <c r="AB265" i="2"/>
  <c r="AA265" i="2"/>
  <c r="Z265" i="2"/>
  <c r="Y265" i="2"/>
  <c r="X265" i="2"/>
  <c r="W265" i="2"/>
  <c r="V265" i="2"/>
  <c r="U265" i="2"/>
  <c r="T265" i="2"/>
  <c r="S265" i="2"/>
  <c r="R265" i="2"/>
  <c r="Q265" i="2"/>
  <c r="P265" i="2"/>
  <c r="O265" i="2"/>
  <c r="N265" i="2"/>
  <c r="M265" i="2"/>
  <c r="L265" i="2"/>
  <c r="K265" i="2"/>
  <c r="J265" i="2"/>
  <c r="I265" i="2"/>
  <c r="H265" i="2"/>
  <c r="G265" i="2"/>
  <c r="F265" i="2"/>
  <c r="E265" i="2"/>
  <c r="D265" i="2"/>
  <c r="NK254" i="2"/>
  <c r="NJ254" i="2"/>
  <c r="NI254" i="2"/>
  <c r="NH254" i="2"/>
  <c r="NG254" i="2"/>
  <c r="NF254" i="2"/>
  <c r="NE254" i="2"/>
  <c r="ND254" i="2"/>
  <c r="NC254" i="2"/>
  <c r="NB254" i="2"/>
  <c r="NA254" i="2"/>
  <c r="MZ254" i="2"/>
  <c r="MY254" i="2"/>
  <c r="MX254" i="2"/>
  <c r="MW254" i="2"/>
  <c r="MV254" i="2"/>
  <c r="MU254" i="2"/>
  <c r="MT254" i="2"/>
  <c r="MS254" i="2"/>
  <c r="MR254" i="2"/>
  <c r="MQ254" i="2"/>
  <c r="MP254" i="2"/>
  <c r="MO254" i="2"/>
  <c r="MN254" i="2"/>
  <c r="MM254" i="2"/>
  <c r="ML254" i="2"/>
  <c r="MK254" i="2"/>
  <c r="MJ254" i="2"/>
  <c r="MI254" i="2"/>
  <c r="MH254" i="2"/>
  <c r="MG254" i="2"/>
  <c r="MF254" i="2"/>
  <c r="ME254" i="2"/>
  <c r="MD254" i="2"/>
  <c r="MC254" i="2"/>
  <c r="MB254" i="2"/>
  <c r="MA254" i="2"/>
  <c r="LZ254" i="2"/>
  <c r="LY254" i="2"/>
  <c r="LX254" i="2"/>
  <c r="LW254" i="2"/>
  <c r="LV254" i="2"/>
  <c r="LU254" i="2"/>
  <c r="LT254" i="2"/>
  <c r="LS254" i="2"/>
  <c r="LR254" i="2"/>
  <c r="LQ254" i="2"/>
  <c r="LP254" i="2"/>
  <c r="LO254" i="2"/>
  <c r="LN254" i="2"/>
  <c r="LM254" i="2"/>
  <c r="LL254" i="2"/>
  <c r="LK254" i="2"/>
  <c r="LJ254" i="2"/>
  <c r="LI254" i="2"/>
  <c r="LH254" i="2"/>
  <c r="LG254" i="2"/>
  <c r="LF254" i="2"/>
  <c r="LE254" i="2"/>
  <c r="LD254" i="2"/>
  <c r="LC254" i="2"/>
  <c r="LB254" i="2"/>
  <c r="LA254" i="2"/>
  <c r="KZ254" i="2"/>
  <c r="KY254" i="2"/>
  <c r="KX254" i="2"/>
  <c r="KW254" i="2"/>
  <c r="KV254" i="2"/>
  <c r="KU254" i="2"/>
  <c r="KT254" i="2"/>
  <c r="KS254" i="2"/>
  <c r="KR254" i="2"/>
  <c r="KQ254" i="2"/>
  <c r="KP254" i="2"/>
  <c r="KO254" i="2"/>
  <c r="KN254" i="2"/>
  <c r="KM254" i="2"/>
  <c r="KL254" i="2"/>
  <c r="KK254" i="2"/>
  <c r="KJ254" i="2"/>
  <c r="KI254" i="2"/>
  <c r="KH254" i="2"/>
  <c r="KG254" i="2"/>
  <c r="KF254" i="2"/>
  <c r="KE254" i="2"/>
  <c r="KD254" i="2"/>
  <c r="KC254" i="2"/>
  <c r="KB254" i="2"/>
  <c r="KA254" i="2"/>
  <c r="JZ254" i="2"/>
  <c r="JY254" i="2"/>
  <c r="JX254" i="2"/>
  <c r="JW254" i="2"/>
  <c r="JV254" i="2"/>
  <c r="JU254" i="2"/>
  <c r="JT254" i="2"/>
  <c r="JS254" i="2"/>
  <c r="JR254" i="2"/>
  <c r="JQ254" i="2"/>
  <c r="JP254" i="2"/>
  <c r="JO254" i="2"/>
  <c r="JN254" i="2"/>
  <c r="JM254" i="2"/>
  <c r="JL254" i="2"/>
  <c r="JK254" i="2"/>
  <c r="JJ254" i="2"/>
  <c r="JI254" i="2"/>
  <c r="JH254" i="2"/>
  <c r="JG254" i="2"/>
  <c r="JF254" i="2"/>
  <c r="JE254" i="2"/>
  <c r="JD254" i="2"/>
  <c r="JC254" i="2"/>
  <c r="JB254" i="2"/>
  <c r="JA254" i="2"/>
  <c r="IZ254" i="2"/>
  <c r="IY254" i="2"/>
  <c r="IX254" i="2"/>
  <c r="IW254" i="2"/>
  <c r="IV254" i="2"/>
  <c r="IU254" i="2"/>
  <c r="IT254" i="2"/>
  <c r="IS254" i="2"/>
  <c r="IR254" i="2"/>
  <c r="IQ254" i="2"/>
  <c r="IP254" i="2"/>
  <c r="IO254" i="2"/>
  <c r="IN254" i="2"/>
  <c r="IM254" i="2"/>
  <c r="IL254" i="2"/>
  <c r="IK254" i="2"/>
  <c r="IJ254" i="2"/>
  <c r="II254" i="2"/>
  <c r="IH254" i="2"/>
  <c r="IG254" i="2"/>
  <c r="IF254" i="2"/>
  <c r="IE254" i="2"/>
  <c r="ID254" i="2"/>
  <c r="IC254" i="2"/>
  <c r="IB254" i="2"/>
  <c r="IA254" i="2"/>
  <c r="HZ254" i="2"/>
  <c r="HY254" i="2"/>
  <c r="HX254" i="2"/>
  <c r="HW254" i="2"/>
  <c r="HV254" i="2"/>
  <c r="HU254" i="2"/>
  <c r="HT254" i="2"/>
  <c r="HS254" i="2"/>
  <c r="HR254" i="2"/>
  <c r="HQ254" i="2"/>
  <c r="HP254" i="2"/>
  <c r="HO254" i="2"/>
  <c r="HN254" i="2"/>
  <c r="HM254" i="2"/>
  <c r="HL254" i="2"/>
  <c r="HK254" i="2"/>
  <c r="HJ254" i="2"/>
  <c r="HI254" i="2"/>
  <c r="HH254" i="2"/>
  <c r="HG254" i="2"/>
  <c r="HF254" i="2"/>
  <c r="HE254" i="2"/>
  <c r="HD254" i="2"/>
  <c r="HC254" i="2"/>
  <c r="HB254" i="2"/>
  <c r="HA254" i="2"/>
  <c r="GZ254" i="2"/>
  <c r="GY254" i="2"/>
  <c r="GX254" i="2"/>
  <c r="GW254" i="2"/>
  <c r="GV254" i="2"/>
  <c r="GU254" i="2"/>
  <c r="GT254" i="2"/>
  <c r="GS254" i="2"/>
  <c r="GR254" i="2"/>
  <c r="GQ254" i="2"/>
  <c r="GP254" i="2"/>
  <c r="GO254" i="2"/>
  <c r="GN254" i="2"/>
  <c r="GM254" i="2"/>
  <c r="GL254" i="2"/>
  <c r="GK254" i="2"/>
  <c r="GJ254" i="2"/>
  <c r="GI254" i="2"/>
  <c r="GH254" i="2"/>
  <c r="GG254" i="2"/>
  <c r="GF254" i="2"/>
  <c r="GE254" i="2"/>
  <c r="GD254" i="2"/>
  <c r="GC254" i="2"/>
  <c r="GB254" i="2"/>
  <c r="GA254" i="2"/>
  <c r="FZ254" i="2"/>
  <c r="FY254" i="2"/>
  <c r="FX254" i="2"/>
  <c r="FW254" i="2"/>
  <c r="FV254" i="2"/>
  <c r="FU254" i="2"/>
  <c r="FT254" i="2"/>
  <c r="FS254" i="2"/>
  <c r="FR254" i="2"/>
  <c r="FQ254" i="2"/>
  <c r="FP254" i="2"/>
  <c r="FO254" i="2"/>
  <c r="FN254" i="2"/>
  <c r="FM254" i="2"/>
  <c r="FL254" i="2"/>
  <c r="FK254" i="2"/>
  <c r="FJ254" i="2"/>
  <c r="FI254" i="2"/>
  <c r="FH254" i="2"/>
  <c r="FG254" i="2"/>
  <c r="FF254" i="2"/>
  <c r="FE254" i="2"/>
  <c r="FD254" i="2"/>
  <c r="FC254" i="2"/>
  <c r="FB254" i="2"/>
  <c r="FA254" i="2"/>
  <c r="EZ254" i="2"/>
  <c r="EY254" i="2"/>
  <c r="EX254" i="2"/>
  <c r="EW252" i="2"/>
  <c r="EW254" i="2"/>
  <c r="EV252" i="2"/>
  <c r="EV254" i="2"/>
  <c r="EU252" i="2"/>
  <c r="EU254" i="2"/>
  <c r="ET252" i="2"/>
  <c r="ET254" i="2"/>
  <c r="ES252" i="2"/>
  <c r="ES254" i="2"/>
  <c r="ER252" i="2"/>
  <c r="ER254" i="2"/>
  <c r="EQ252" i="2"/>
  <c r="EQ254" i="2"/>
  <c r="EP252" i="2"/>
  <c r="EP254" i="2"/>
  <c r="EO252" i="2"/>
  <c r="EO254" i="2"/>
  <c r="EN252" i="2"/>
  <c r="EN254" i="2"/>
  <c r="EM252" i="2"/>
  <c r="EM254" i="2"/>
  <c r="EL252" i="2"/>
  <c r="EL254" i="2"/>
  <c r="EK252" i="2"/>
  <c r="EK254" i="2"/>
  <c r="EJ252" i="2"/>
  <c r="EJ254" i="2"/>
  <c r="EI252" i="2"/>
  <c r="EI254" i="2"/>
  <c r="EH252" i="2"/>
  <c r="EH254" i="2"/>
  <c r="EG252" i="2"/>
  <c r="EG254" i="2"/>
  <c r="EF252" i="2"/>
  <c r="EF254" i="2"/>
  <c r="EE252" i="2"/>
  <c r="EE251" i="2"/>
  <c r="EE253" i="2"/>
  <c r="ED252" i="2"/>
  <c r="ED251" i="2"/>
  <c r="ED253" i="2"/>
  <c r="EC252" i="2"/>
  <c r="EC251" i="2"/>
  <c r="EC253" i="2"/>
  <c r="EB252" i="2"/>
  <c r="EB251" i="2"/>
  <c r="EB253" i="2"/>
  <c r="EA252" i="2"/>
  <c r="EA251" i="2"/>
  <c r="EA253" i="2"/>
  <c r="DZ252" i="2"/>
  <c r="DZ251" i="2"/>
  <c r="DZ253" i="2"/>
  <c r="DY252" i="2"/>
  <c r="DY251" i="2"/>
  <c r="DY253" i="2"/>
  <c r="DX252" i="2"/>
  <c r="DX251" i="2"/>
  <c r="DX253" i="2"/>
  <c r="DW252" i="2"/>
  <c r="DW251" i="2"/>
  <c r="DW253" i="2"/>
  <c r="DV252" i="2"/>
  <c r="DV251" i="2"/>
  <c r="DV253" i="2"/>
  <c r="DU252" i="2"/>
  <c r="DU251" i="2"/>
  <c r="DU253" i="2"/>
  <c r="DT252" i="2"/>
  <c r="DT251" i="2"/>
  <c r="DT253" i="2"/>
  <c r="DS252" i="2"/>
  <c r="DS251" i="2"/>
  <c r="DS253" i="2"/>
  <c r="DR252" i="2"/>
  <c r="DR251" i="2"/>
  <c r="DR253" i="2"/>
  <c r="DQ252" i="2"/>
  <c r="DQ251" i="2"/>
  <c r="DQ253" i="2"/>
  <c r="DP252" i="2"/>
  <c r="DP251" i="2"/>
  <c r="DP253" i="2"/>
  <c r="DO252" i="2"/>
  <c r="DO251" i="2"/>
  <c r="DO253" i="2"/>
  <c r="DN252" i="2"/>
  <c r="DN251" i="2"/>
  <c r="DN253" i="2"/>
  <c r="DM252" i="2"/>
  <c r="DM251" i="2"/>
  <c r="DM253" i="2"/>
  <c r="DL252" i="2"/>
  <c r="DL251" i="2"/>
  <c r="DL253" i="2"/>
  <c r="DK252" i="2"/>
  <c r="DK251" i="2"/>
  <c r="DK253" i="2"/>
  <c r="DJ252" i="2"/>
  <c r="DJ251" i="2"/>
  <c r="DJ253" i="2"/>
  <c r="DI252" i="2"/>
  <c r="DI251" i="2"/>
  <c r="DI253" i="2"/>
  <c r="DH252" i="2"/>
  <c r="DH251" i="2"/>
  <c r="DH253" i="2"/>
  <c r="DG252" i="2"/>
  <c r="DG251" i="2"/>
  <c r="DG253" i="2"/>
  <c r="DF252" i="2"/>
  <c r="DF251" i="2"/>
  <c r="DF253" i="2"/>
  <c r="DE252" i="2"/>
  <c r="DE251" i="2"/>
  <c r="DE253" i="2"/>
  <c r="DD252" i="2"/>
  <c r="DD251" i="2"/>
  <c r="DD253" i="2"/>
  <c r="DC252" i="2"/>
  <c r="DC251" i="2"/>
  <c r="DC253" i="2"/>
  <c r="DB252" i="2"/>
  <c r="DB251" i="2"/>
  <c r="DB253" i="2"/>
  <c r="DA252" i="2"/>
  <c r="DA251" i="2"/>
  <c r="DA253" i="2"/>
  <c r="CZ252" i="2"/>
  <c r="CZ251" i="2"/>
  <c r="CZ253" i="2"/>
  <c r="CY252" i="2"/>
  <c r="CY251" i="2"/>
  <c r="CY253" i="2"/>
  <c r="CX252" i="2"/>
  <c r="CX251" i="2"/>
  <c r="CX253" i="2"/>
  <c r="CW252" i="2"/>
  <c r="CW251" i="2"/>
  <c r="CW253" i="2"/>
  <c r="CV252" i="2"/>
  <c r="CV251" i="2"/>
  <c r="CV253" i="2"/>
  <c r="CU252" i="2"/>
  <c r="CU251" i="2"/>
  <c r="CU253" i="2"/>
  <c r="CT252" i="2"/>
  <c r="CT251" i="2"/>
  <c r="CT253" i="2"/>
  <c r="CS252" i="2"/>
  <c r="CS251" i="2"/>
  <c r="CS253" i="2"/>
  <c r="CR252" i="2"/>
  <c r="CR251" i="2"/>
  <c r="CR253" i="2"/>
  <c r="CQ252" i="2"/>
  <c r="CQ251" i="2"/>
  <c r="CQ253" i="2"/>
  <c r="CP252" i="2"/>
  <c r="CP251" i="2"/>
  <c r="CP253" i="2"/>
  <c r="CO252" i="2"/>
  <c r="CO251" i="2"/>
  <c r="CO253" i="2"/>
  <c r="CN252" i="2"/>
  <c r="CN251" i="2"/>
  <c r="CN253" i="2"/>
  <c r="CM252" i="2"/>
  <c r="CM251" i="2"/>
  <c r="CM253" i="2"/>
  <c r="CL252" i="2"/>
  <c r="CL251" i="2"/>
  <c r="CL253" i="2"/>
  <c r="CK252" i="2"/>
  <c r="CK251" i="2"/>
  <c r="CK253" i="2"/>
  <c r="CJ252" i="2"/>
  <c r="CJ251" i="2"/>
  <c r="CJ253" i="2"/>
  <c r="CI252" i="2"/>
  <c r="CI251" i="2"/>
  <c r="CI253" i="2"/>
  <c r="CH252" i="2"/>
  <c r="CH251" i="2"/>
  <c r="CH253" i="2"/>
  <c r="CG252" i="2"/>
  <c r="CG251" i="2"/>
  <c r="CG253" i="2"/>
  <c r="CF252" i="2"/>
  <c r="CF251" i="2"/>
  <c r="CF253" i="2"/>
  <c r="CE252" i="2"/>
  <c r="CE251" i="2"/>
  <c r="CE253" i="2"/>
  <c r="CD252" i="2"/>
  <c r="CD251" i="2"/>
  <c r="CD253" i="2"/>
  <c r="CC252" i="2"/>
  <c r="CC251" i="2"/>
  <c r="CC253" i="2"/>
  <c r="CB252" i="2"/>
  <c r="CB251" i="2"/>
  <c r="CB253" i="2"/>
  <c r="CA252" i="2"/>
  <c r="CA251" i="2"/>
  <c r="CA253" i="2"/>
  <c r="BZ252" i="2"/>
  <c r="BZ251" i="2"/>
  <c r="BZ253" i="2"/>
  <c r="BY252" i="2"/>
  <c r="BY251" i="2"/>
  <c r="BY253" i="2"/>
  <c r="BX252" i="2"/>
  <c r="BX251" i="2"/>
  <c r="BX253" i="2"/>
  <c r="BW252" i="2"/>
  <c r="BW251" i="2"/>
  <c r="BW253" i="2"/>
  <c r="BV252" i="2"/>
  <c r="BV251" i="2"/>
  <c r="BV253" i="2"/>
  <c r="BU252" i="2"/>
  <c r="BU251" i="2"/>
  <c r="BU253" i="2"/>
  <c r="BT252" i="2"/>
  <c r="BT251" i="2"/>
  <c r="BT253" i="2"/>
  <c r="BS252" i="2"/>
  <c r="BS251" i="2"/>
  <c r="BS253" i="2"/>
  <c r="BR252" i="2"/>
  <c r="BR251" i="2"/>
  <c r="BR253" i="2"/>
  <c r="BQ252" i="2"/>
  <c r="BQ251" i="2"/>
  <c r="BQ253" i="2"/>
  <c r="BP252" i="2"/>
  <c r="BP251" i="2"/>
  <c r="BP253" i="2"/>
  <c r="BO252" i="2"/>
  <c r="BO251" i="2"/>
  <c r="BO253" i="2"/>
  <c r="BN252" i="2"/>
  <c r="BN251" i="2"/>
  <c r="BN253" i="2"/>
  <c r="BM252" i="2"/>
  <c r="BM251" i="2"/>
  <c r="BM253" i="2"/>
  <c r="BL252" i="2"/>
  <c r="BL251" i="2"/>
  <c r="BL253" i="2"/>
  <c r="BK254" i="2"/>
  <c r="BJ254" i="2"/>
  <c r="BI254" i="2"/>
  <c r="BH254" i="2"/>
  <c r="BG254" i="2"/>
  <c r="BF254" i="2"/>
  <c r="BE254" i="2"/>
  <c r="BD254" i="2"/>
  <c r="BC254" i="2"/>
  <c r="BB254" i="2"/>
  <c r="BA254" i="2"/>
  <c r="AZ254" i="2"/>
  <c r="AY254" i="2"/>
  <c r="AX254" i="2"/>
  <c r="AW254" i="2"/>
  <c r="AV254" i="2"/>
  <c r="AU254" i="2"/>
  <c r="AT254" i="2"/>
  <c r="AS254" i="2"/>
  <c r="AR254" i="2"/>
  <c r="AQ254" i="2"/>
  <c r="AP254" i="2"/>
  <c r="AO254" i="2"/>
  <c r="AN254" i="2"/>
  <c r="AM254" i="2"/>
  <c r="AL254" i="2"/>
  <c r="AK254" i="2"/>
  <c r="AJ254" i="2"/>
  <c r="AI254" i="2"/>
  <c r="AH254" i="2"/>
  <c r="AG254" i="2"/>
  <c r="AF254" i="2"/>
  <c r="AE254" i="2"/>
  <c r="AD254" i="2"/>
  <c r="AC254" i="2"/>
  <c r="AB254" i="2"/>
  <c r="AA254" i="2"/>
  <c r="Z254" i="2"/>
  <c r="Y254" i="2"/>
  <c r="X254" i="2"/>
  <c r="W254" i="2"/>
  <c r="V254" i="2"/>
  <c r="U254" i="2"/>
  <c r="T254" i="2"/>
  <c r="S254" i="2"/>
  <c r="R254" i="2"/>
  <c r="Q254" i="2"/>
  <c r="P254" i="2"/>
  <c r="O254" i="2"/>
  <c r="N254" i="2"/>
  <c r="M254" i="2"/>
  <c r="L254" i="2"/>
  <c r="K254" i="2"/>
  <c r="J254" i="2"/>
  <c r="I254" i="2"/>
  <c r="H254" i="2"/>
  <c r="G254" i="2"/>
  <c r="F254" i="2"/>
  <c r="E254" i="2"/>
  <c r="D254" i="2"/>
  <c r="NK253" i="2"/>
  <c r="NJ253" i="2"/>
  <c r="NI253" i="2"/>
  <c r="NH253" i="2"/>
  <c r="NG253" i="2"/>
  <c r="NF253" i="2"/>
  <c r="NE253" i="2"/>
  <c r="ND253" i="2"/>
  <c r="NC253" i="2"/>
  <c r="NB253" i="2"/>
  <c r="NA253" i="2"/>
  <c r="MZ253" i="2"/>
  <c r="MY253" i="2"/>
  <c r="MX253" i="2"/>
  <c r="MW253" i="2"/>
  <c r="MV253" i="2"/>
  <c r="MU253" i="2"/>
  <c r="MT253" i="2"/>
  <c r="MS253" i="2"/>
  <c r="MR253" i="2"/>
  <c r="MQ253" i="2"/>
  <c r="MP253" i="2"/>
  <c r="MO253" i="2"/>
  <c r="MN253" i="2"/>
  <c r="MM253" i="2"/>
  <c r="ML253" i="2"/>
  <c r="MK253" i="2"/>
  <c r="MJ253" i="2"/>
  <c r="MI253" i="2"/>
  <c r="MH253" i="2"/>
  <c r="MG253" i="2"/>
  <c r="MF253" i="2"/>
  <c r="ME253" i="2"/>
  <c r="MD253" i="2"/>
  <c r="MC253" i="2"/>
  <c r="MB253" i="2"/>
  <c r="MA253" i="2"/>
  <c r="LZ253" i="2"/>
  <c r="LY253" i="2"/>
  <c r="LX253" i="2"/>
  <c r="LW253" i="2"/>
  <c r="LV253" i="2"/>
  <c r="LU253" i="2"/>
  <c r="LT253" i="2"/>
  <c r="LS253" i="2"/>
  <c r="LR253" i="2"/>
  <c r="LQ253" i="2"/>
  <c r="LP253" i="2"/>
  <c r="LO253" i="2"/>
  <c r="LN253" i="2"/>
  <c r="LM253" i="2"/>
  <c r="LL253" i="2"/>
  <c r="LK253" i="2"/>
  <c r="LJ253" i="2"/>
  <c r="LI253" i="2"/>
  <c r="LH253" i="2"/>
  <c r="LG253" i="2"/>
  <c r="LF253" i="2"/>
  <c r="LE253" i="2"/>
  <c r="LD253" i="2"/>
  <c r="LC253" i="2"/>
  <c r="LB253" i="2"/>
  <c r="LA253" i="2"/>
  <c r="KZ253" i="2"/>
  <c r="KY253" i="2"/>
  <c r="KX253" i="2"/>
  <c r="KW253" i="2"/>
  <c r="KV253" i="2"/>
  <c r="KU253" i="2"/>
  <c r="KT253" i="2"/>
  <c r="KS253" i="2"/>
  <c r="KR253" i="2"/>
  <c r="KQ253" i="2"/>
  <c r="KP253" i="2"/>
  <c r="KO253" i="2"/>
  <c r="KN253" i="2"/>
  <c r="KM253" i="2"/>
  <c r="KL253" i="2"/>
  <c r="KK253" i="2"/>
  <c r="KJ253" i="2"/>
  <c r="KI253" i="2"/>
  <c r="KH253" i="2"/>
  <c r="KG253" i="2"/>
  <c r="KF253" i="2"/>
  <c r="KE253" i="2"/>
  <c r="KD253" i="2"/>
  <c r="KC253" i="2"/>
  <c r="KB253" i="2"/>
  <c r="KA253" i="2"/>
  <c r="JZ253" i="2"/>
  <c r="JY253" i="2"/>
  <c r="JX253" i="2"/>
  <c r="JW253" i="2"/>
  <c r="JV253" i="2"/>
  <c r="JU253" i="2"/>
  <c r="JT253" i="2"/>
  <c r="JS253" i="2"/>
  <c r="JR253" i="2"/>
  <c r="JQ253" i="2"/>
  <c r="JP253" i="2"/>
  <c r="JO253" i="2"/>
  <c r="JN253" i="2"/>
  <c r="JM253" i="2"/>
  <c r="JL253" i="2"/>
  <c r="JK253" i="2"/>
  <c r="JJ253" i="2"/>
  <c r="JI253" i="2"/>
  <c r="JH253" i="2"/>
  <c r="JG253" i="2"/>
  <c r="JF253" i="2"/>
  <c r="JE253" i="2"/>
  <c r="JD253" i="2"/>
  <c r="JC253" i="2"/>
  <c r="JB253" i="2"/>
  <c r="JA253" i="2"/>
  <c r="IZ253" i="2"/>
  <c r="IY253" i="2"/>
  <c r="IX253" i="2"/>
  <c r="IW253" i="2"/>
  <c r="IV253" i="2"/>
  <c r="IU253" i="2"/>
  <c r="IT253" i="2"/>
  <c r="IS253" i="2"/>
  <c r="IR253" i="2"/>
  <c r="IQ253" i="2"/>
  <c r="IP253" i="2"/>
  <c r="IO253" i="2"/>
  <c r="IN253" i="2"/>
  <c r="IM253" i="2"/>
  <c r="IL253" i="2"/>
  <c r="IK253" i="2"/>
  <c r="IJ253" i="2"/>
  <c r="II253" i="2"/>
  <c r="IH253" i="2"/>
  <c r="IG253" i="2"/>
  <c r="IF253" i="2"/>
  <c r="IE253" i="2"/>
  <c r="ID253" i="2"/>
  <c r="IC253" i="2"/>
  <c r="IB253" i="2"/>
  <c r="IA253" i="2"/>
  <c r="HZ253" i="2"/>
  <c r="HY253" i="2"/>
  <c r="HX253" i="2"/>
  <c r="HW253" i="2"/>
  <c r="HV253" i="2"/>
  <c r="HU253" i="2"/>
  <c r="HT253" i="2"/>
  <c r="HS253" i="2"/>
  <c r="HR253" i="2"/>
  <c r="HQ253" i="2"/>
  <c r="HP253" i="2"/>
  <c r="HO253" i="2"/>
  <c r="HN253" i="2"/>
  <c r="HM253" i="2"/>
  <c r="HL253" i="2"/>
  <c r="HK253" i="2"/>
  <c r="HJ253" i="2"/>
  <c r="HI253" i="2"/>
  <c r="HH253" i="2"/>
  <c r="HG253" i="2"/>
  <c r="HF253" i="2"/>
  <c r="HE253" i="2"/>
  <c r="HD253" i="2"/>
  <c r="HC253" i="2"/>
  <c r="HB253" i="2"/>
  <c r="HA253" i="2"/>
  <c r="GZ253" i="2"/>
  <c r="GY253" i="2"/>
  <c r="GX253" i="2"/>
  <c r="GW253" i="2"/>
  <c r="GV253" i="2"/>
  <c r="GU253" i="2"/>
  <c r="GT253" i="2"/>
  <c r="GS253" i="2"/>
  <c r="GR253" i="2"/>
  <c r="GQ253" i="2"/>
  <c r="GP253" i="2"/>
  <c r="GO253" i="2"/>
  <c r="GN253" i="2"/>
  <c r="GM253" i="2"/>
  <c r="GL253" i="2"/>
  <c r="GK253" i="2"/>
  <c r="GJ253" i="2"/>
  <c r="GI253" i="2"/>
  <c r="GH253" i="2"/>
  <c r="GG253" i="2"/>
  <c r="GF253" i="2"/>
  <c r="GE253" i="2"/>
  <c r="GD253" i="2"/>
  <c r="GC253" i="2"/>
  <c r="GB253" i="2"/>
  <c r="GA253" i="2"/>
  <c r="FZ253" i="2"/>
  <c r="FY253" i="2"/>
  <c r="FX253" i="2"/>
  <c r="FW253" i="2"/>
  <c r="FV253" i="2"/>
  <c r="FU253" i="2"/>
  <c r="FT253" i="2"/>
  <c r="FS253" i="2"/>
  <c r="FR253" i="2"/>
  <c r="FQ253" i="2"/>
  <c r="FP253" i="2"/>
  <c r="FO253" i="2"/>
  <c r="FN253" i="2"/>
  <c r="FM253" i="2"/>
  <c r="FL253" i="2"/>
  <c r="FK253" i="2"/>
  <c r="FJ253" i="2"/>
  <c r="FI253" i="2"/>
  <c r="FH253" i="2"/>
  <c r="FG253" i="2"/>
  <c r="FF253" i="2"/>
  <c r="FE253" i="2"/>
  <c r="FD253" i="2"/>
  <c r="FC253" i="2"/>
  <c r="FB253" i="2"/>
  <c r="FA253" i="2"/>
  <c r="EZ253" i="2"/>
  <c r="EY253" i="2"/>
  <c r="EX253" i="2"/>
  <c r="EW253" i="2"/>
  <c r="EV253" i="2"/>
  <c r="EU253" i="2"/>
  <c r="ET253" i="2"/>
  <c r="ES253" i="2"/>
  <c r="ER253" i="2"/>
  <c r="EQ253" i="2"/>
  <c r="EP253" i="2"/>
  <c r="EO253" i="2"/>
  <c r="EN253" i="2"/>
  <c r="EM253" i="2"/>
  <c r="EL253" i="2"/>
  <c r="EK253" i="2"/>
  <c r="EJ253" i="2"/>
  <c r="EI253" i="2"/>
  <c r="EH253" i="2"/>
  <c r="EG253" i="2"/>
  <c r="EF253" i="2"/>
  <c r="BK253" i="2"/>
  <c r="BJ253" i="2"/>
  <c r="BI253" i="2"/>
  <c r="BH253" i="2"/>
  <c r="BG253" i="2"/>
  <c r="BF253" i="2"/>
  <c r="BE253" i="2"/>
  <c r="BD253" i="2"/>
  <c r="BC253" i="2"/>
  <c r="BB253" i="2"/>
  <c r="BA253" i="2"/>
  <c r="AZ253" i="2"/>
  <c r="AY253" i="2"/>
  <c r="AX253" i="2"/>
  <c r="AW253" i="2"/>
  <c r="AV253" i="2"/>
  <c r="AU253" i="2"/>
  <c r="AT253" i="2"/>
  <c r="AS253" i="2"/>
  <c r="AR253" i="2"/>
  <c r="AQ253" i="2"/>
  <c r="AP253" i="2"/>
  <c r="AO253" i="2"/>
  <c r="AN253" i="2"/>
  <c r="AM253" i="2"/>
  <c r="AL253" i="2"/>
  <c r="AK253" i="2"/>
  <c r="AJ253" i="2"/>
  <c r="AI253" i="2"/>
  <c r="AH253" i="2"/>
  <c r="AG253" i="2"/>
  <c r="AF253" i="2"/>
  <c r="AE253" i="2"/>
  <c r="AD253" i="2"/>
  <c r="AC253" i="2"/>
  <c r="AB253" i="2"/>
  <c r="AA253" i="2"/>
  <c r="Z253" i="2"/>
  <c r="Y253" i="2"/>
  <c r="X253" i="2"/>
  <c r="W253" i="2"/>
  <c r="V253" i="2"/>
  <c r="U253" i="2"/>
  <c r="T253" i="2"/>
  <c r="S253" i="2"/>
  <c r="R253" i="2"/>
  <c r="Q253" i="2"/>
  <c r="P253" i="2"/>
  <c r="O253" i="2"/>
  <c r="N253" i="2"/>
  <c r="M253" i="2"/>
  <c r="L253" i="2"/>
  <c r="K253" i="2"/>
  <c r="J253" i="2"/>
  <c r="I253" i="2"/>
  <c r="H253" i="2"/>
  <c r="G253" i="2"/>
  <c r="F253" i="2"/>
  <c r="E253" i="2"/>
  <c r="D253" i="2"/>
  <c r="NK252" i="2"/>
  <c r="NJ252" i="2"/>
  <c r="NI252" i="2"/>
  <c r="NH252" i="2"/>
  <c r="NG252" i="2"/>
  <c r="NF252" i="2"/>
  <c r="NE252" i="2"/>
  <c r="ND252" i="2"/>
  <c r="NC252" i="2"/>
  <c r="NB252" i="2"/>
  <c r="NA252" i="2"/>
  <c r="MZ252" i="2"/>
  <c r="MY252" i="2"/>
  <c r="MX252" i="2"/>
  <c r="MW252" i="2"/>
  <c r="MV252" i="2"/>
  <c r="MU252" i="2"/>
  <c r="MT252" i="2"/>
  <c r="MS252" i="2"/>
  <c r="MR252" i="2"/>
  <c r="MQ252" i="2"/>
  <c r="MP252" i="2"/>
  <c r="MO252" i="2"/>
  <c r="MN252" i="2"/>
  <c r="MM252" i="2"/>
  <c r="ML252" i="2"/>
  <c r="MK252" i="2"/>
  <c r="MJ252" i="2"/>
  <c r="MI252" i="2"/>
  <c r="MH252" i="2"/>
  <c r="MG252" i="2"/>
  <c r="MF252" i="2"/>
  <c r="ME252" i="2"/>
  <c r="MD252" i="2"/>
  <c r="MC252" i="2"/>
  <c r="MB252" i="2"/>
  <c r="MA252" i="2"/>
  <c r="LZ252" i="2"/>
  <c r="LY252" i="2"/>
  <c r="LX252" i="2"/>
  <c r="LW252" i="2"/>
  <c r="LV252" i="2"/>
  <c r="LU252" i="2"/>
  <c r="LT252" i="2"/>
  <c r="LS252" i="2"/>
  <c r="LR252" i="2"/>
  <c r="LQ252" i="2"/>
  <c r="LP252" i="2"/>
  <c r="LO252" i="2"/>
  <c r="LN252" i="2"/>
  <c r="LM252" i="2"/>
  <c r="LL252" i="2"/>
  <c r="LK252" i="2"/>
  <c r="LJ252" i="2"/>
  <c r="LI252" i="2"/>
  <c r="LH252" i="2"/>
  <c r="LG252" i="2"/>
  <c r="LF252" i="2"/>
  <c r="LE252" i="2"/>
  <c r="LD252" i="2"/>
  <c r="LC252" i="2"/>
  <c r="LB252" i="2"/>
  <c r="LA252" i="2"/>
  <c r="KZ252" i="2"/>
  <c r="KY252" i="2"/>
  <c r="KX252" i="2"/>
  <c r="KW252" i="2"/>
  <c r="KV252" i="2"/>
  <c r="KU252" i="2"/>
  <c r="KT252" i="2"/>
  <c r="KS252" i="2"/>
  <c r="KR252" i="2"/>
  <c r="KQ252" i="2"/>
  <c r="KP252" i="2"/>
  <c r="KO252" i="2"/>
  <c r="KN252" i="2"/>
  <c r="KM252" i="2"/>
  <c r="KL252" i="2"/>
  <c r="KK252" i="2"/>
  <c r="KJ252" i="2"/>
  <c r="KI252" i="2"/>
  <c r="KH252" i="2"/>
  <c r="KG252" i="2"/>
  <c r="KF252" i="2"/>
  <c r="KE252" i="2"/>
  <c r="KD252" i="2"/>
  <c r="KC252" i="2"/>
  <c r="KB252" i="2"/>
  <c r="KA252" i="2"/>
  <c r="JZ252" i="2"/>
  <c r="JY252" i="2"/>
  <c r="JX252" i="2"/>
  <c r="JW252" i="2"/>
  <c r="JV252" i="2"/>
  <c r="JU252" i="2"/>
  <c r="JT252" i="2"/>
  <c r="JS252" i="2"/>
  <c r="JR252" i="2"/>
  <c r="JQ252" i="2"/>
  <c r="JP252" i="2"/>
  <c r="JO252" i="2"/>
  <c r="JN252" i="2"/>
  <c r="JM252" i="2"/>
  <c r="JL252" i="2"/>
  <c r="JK252" i="2"/>
  <c r="JJ252" i="2"/>
  <c r="JI252" i="2"/>
  <c r="JH252" i="2"/>
  <c r="JG252" i="2"/>
  <c r="JF252" i="2"/>
  <c r="JE252" i="2"/>
  <c r="JD252" i="2"/>
  <c r="JC252" i="2"/>
  <c r="JB252" i="2"/>
  <c r="JA252" i="2"/>
  <c r="IZ252" i="2"/>
  <c r="IY252" i="2"/>
  <c r="IX252" i="2"/>
  <c r="IW252" i="2"/>
  <c r="IV252" i="2"/>
  <c r="IU252" i="2"/>
  <c r="IT252" i="2"/>
  <c r="IS252" i="2"/>
  <c r="IR252" i="2"/>
  <c r="IQ252" i="2"/>
  <c r="IP252" i="2"/>
  <c r="IO252" i="2"/>
  <c r="IN252" i="2"/>
  <c r="IM252" i="2"/>
  <c r="IL252" i="2"/>
  <c r="IK252" i="2"/>
  <c r="IJ252" i="2"/>
  <c r="II252" i="2"/>
  <c r="IH252" i="2"/>
  <c r="IG252" i="2"/>
  <c r="IF252" i="2"/>
  <c r="IE252" i="2"/>
  <c r="ID252" i="2"/>
  <c r="IC252" i="2"/>
  <c r="IB252" i="2"/>
  <c r="IA252" i="2"/>
  <c r="HZ252" i="2"/>
  <c r="HY252" i="2"/>
  <c r="HX252" i="2"/>
  <c r="HW252" i="2"/>
  <c r="HV252" i="2"/>
  <c r="HU252" i="2"/>
  <c r="HT252" i="2"/>
  <c r="HS252" i="2"/>
  <c r="HR252" i="2"/>
  <c r="HQ252" i="2"/>
  <c r="HP252" i="2"/>
  <c r="HO252" i="2"/>
  <c r="HN252" i="2"/>
  <c r="HM252" i="2"/>
  <c r="HL252" i="2"/>
  <c r="HK252" i="2"/>
  <c r="HJ252" i="2"/>
  <c r="HI252" i="2"/>
  <c r="HH252" i="2"/>
  <c r="HG252" i="2"/>
  <c r="HF252" i="2"/>
  <c r="HE252" i="2"/>
  <c r="HD252" i="2"/>
  <c r="HC252" i="2"/>
  <c r="HB252" i="2"/>
  <c r="HA252" i="2"/>
  <c r="GZ252" i="2"/>
  <c r="GY252" i="2"/>
  <c r="GX252" i="2"/>
  <c r="GW252" i="2"/>
  <c r="GV252" i="2"/>
  <c r="GU252" i="2"/>
  <c r="GT252" i="2"/>
  <c r="GS252" i="2"/>
  <c r="GR252" i="2"/>
  <c r="GQ252" i="2"/>
  <c r="GP252" i="2"/>
  <c r="GO252" i="2"/>
  <c r="GN252" i="2"/>
  <c r="GM252" i="2"/>
  <c r="GL252" i="2"/>
  <c r="GK252" i="2"/>
  <c r="GJ252" i="2"/>
  <c r="GI252" i="2"/>
  <c r="GH252" i="2"/>
  <c r="GG252" i="2"/>
  <c r="GF252" i="2"/>
  <c r="GE252" i="2"/>
  <c r="GD252" i="2"/>
  <c r="GC252" i="2"/>
  <c r="GB252" i="2"/>
  <c r="GA252" i="2"/>
  <c r="FZ252" i="2"/>
  <c r="FY252" i="2"/>
  <c r="FX252" i="2"/>
  <c r="FW252" i="2"/>
  <c r="FV252" i="2"/>
  <c r="FU252" i="2"/>
  <c r="FT252" i="2"/>
  <c r="FS252" i="2"/>
  <c r="FR252" i="2"/>
  <c r="FQ252" i="2"/>
  <c r="FP252" i="2"/>
  <c r="FO252" i="2"/>
  <c r="FN252" i="2"/>
  <c r="FM252" i="2"/>
  <c r="FL252" i="2"/>
  <c r="FK252" i="2"/>
  <c r="FJ252" i="2"/>
  <c r="FI252" i="2"/>
  <c r="FH252" i="2"/>
  <c r="FG252" i="2"/>
  <c r="FF252" i="2"/>
  <c r="FE252" i="2"/>
  <c r="FD252" i="2"/>
  <c r="FC252" i="2"/>
  <c r="FB252" i="2"/>
  <c r="FA252" i="2"/>
  <c r="EZ252" i="2"/>
  <c r="EY252" i="2"/>
  <c r="EX252" i="2"/>
  <c r="BK252" i="2"/>
  <c r="BJ252" i="2"/>
  <c r="BI252" i="2"/>
  <c r="BH252" i="2"/>
  <c r="BG252" i="2"/>
  <c r="BF252" i="2"/>
  <c r="BE252" i="2"/>
  <c r="BD252" i="2"/>
  <c r="BC252" i="2"/>
  <c r="BB252" i="2"/>
  <c r="BA252" i="2"/>
  <c r="AZ252" i="2"/>
  <c r="AY252" i="2"/>
  <c r="AX252" i="2"/>
  <c r="AW252" i="2"/>
  <c r="AV252" i="2"/>
  <c r="AU252" i="2"/>
  <c r="AT252" i="2"/>
  <c r="AS252" i="2"/>
  <c r="AR252" i="2"/>
  <c r="AQ252" i="2"/>
  <c r="AP252" i="2"/>
  <c r="AO252" i="2"/>
  <c r="AN252" i="2"/>
  <c r="AM252" i="2"/>
  <c r="AL252" i="2"/>
  <c r="AK252" i="2"/>
  <c r="AJ252" i="2"/>
  <c r="AI252" i="2"/>
  <c r="AH252" i="2"/>
  <c r="AG252" i="2"/>
  <c r="AF252" i="2"/>
  <c r="AE252" i="2"/>
  <c r="AD252" i="2"/>
  <c r="AC252" i="2"/>
  <c r="AB252" i="2"/>
  <c r="AA252" i="2"/>
  <c r="Z252" i="2"/>
  <c r="Y252" i="2"/>
  <c r="X252" i="2"/>
  <c r="W252" i="2"/>
  <c r="V252" i="2"/>
  <c r="U252" i="2"/>
  <c r="T252" i="2"/>
  <c r="S252" i="2"/>
  <c r="R252" i="2"/>
  <c r="Q252" i="2"/>
  <c r="P252" i="2"/>
  <c r="O252" i="2"/>
  <c r="N252" i="2"/>
  <c r="M252" i="2"/>
  <c r="L252" i="2"/>
  <c r="K252" i="2"/>
  <c r="J252" i="2"/>
  <c r="I252" i="2"/>
  <c r="H252" i="2"/>
  <c r="G252" i="2"/>
  <c r="F252" i="2"/>
  <c r="E252" i="2"/>
  <c r="D252" i="2"/>
  <c r="NK251" i="2"/>
  <c r="NJ251" i="2"/>
  <c r="NI251" i="2"/>
  <c r="NH251" i="2"/>
  <c r="NG251" i="2"/>
  <c r="NF251" i="2"/>
  <c r="NE251" i="2"/>
  <c r="ND251" i="2"/>
  <c r="NC251" i="2"/>
  <c r="NB251" i="2"/>
  <c r="NA251" i="2"/>
  <c r="MZ251" i="2"/>
  <c r="MY251" i="2"/>
  <c r="MX251" i="2"/>
  <c r="MW251" i="2"/>
  <c r="MV251" i="2"/>
  <c r="MU251" i="2"/>
  <c r="MT251" i="2"/>
  <c r="MS251" i="2"/>
  <c r="MR251" i="2"/>
  <c r="MQ251" i="2"/>
  <c r="MP251" i="2"/>
  <c r="MO251" i="2"/>
  <c r="MN251" i="2"/>
  <c r="MM251" i="2"/>
  <c r="ML251" i="2"/>
  <c r="MK251" i="2"/>
  <c r="MJ251" i="2"/>
  <c r="MI251" i="2"/>
  <c r="MH251" i="2"/>
  <c r="MG251" i="2"/>
  <c r="MF251" i="2"/>
  <c r="ME251" i="2"/>
  <c r="MD251" i="2"/>
  <c r="MC251" i="2"/>
  <c r="MB251" i="2"/>
  <c r="MA251" i="2"/>
  <c r="LZ251" i="2"/>
  <c r="LY251" i="2"/>
  <c r="LX251" i="2"/>
  <c r="LW251" i="2"/>
  <c r="LV251" i="2"/>
  <c r="LU251" i="2"/>
  <c r="LT251" i="2"/>
  <c r="LS251" i="2"/>
  <c r="LR251" i="2"/>
  <c r="LQ251" i="2"/>
  <c r="LP251" i="2"/>
  <c r="LO251" i="2"/>
  <c r="LN251" i="2"/>
  <c r="LM251" i="2"/>
  <c r="LL251" i="2"/>
  <c r="LK251" i="2"/>
  <c r="LJ251" i="2"/>
  <c r="LI251" i="2"/>
  <c r="LH251" i="2"/>
  <c r="LG251" i="2"/>
  <c r="LF251" i="2"/>
  <c r="LE251" i="2"/>
  <c r="LD251" i="2"/>
  <c r="LC251" i="2"/>
  <c r="LB251" i="2"/>
  <c r="LA251" i="2"/>
  <c r="KZ251" i="2"/>
  <c r="KY251" i="2"/>
  <c r="KX251" i="2"/>
  <c r="KW251" i="2"/>
  <c r="KV251" i="2"/>
  <c r="KU251" i="2"/>
  <c r="KT251" i="2"/>
  <c r="KS251" i="2"/>
  <c r="KR251" i="2"/>
  <c r="KQ251" i="2"/>
  <c r="KP251" i="2"/>
  <c r="KO251" i="2"/>
  <c r="KN251" i="2"/>
  <c r="KM251" i="2"/>
  <c r="KL251" i="2"/>
  <c r="KK251" i="2"/>
  <c r="KJ251" i="2"/>
  <c r="KI251" i="2"/>
  <c r="KH251" i="2"/>
  <c r="KG251" i="2"/>
  <c r="KF251" i="2"/>
  <c r="KE251" i="2"/>
  <c r="KD251" i="2"/>
  <c r="KC251" i="2"/>
  <c r="KB251" i="2"/>
  <c r="KA251" i="2"/>
  <c r="JZ251" i="2"/>
  <c r="JY251" i="2"/>
  <c r="JX251" i="2"/>
  <c r="JW251" i="2"/>
  <c r="JV251" i="2"/>
  <c r="JU251" i="2"/>
  <c r="JT251" i="2"/>
  <c r="JS251" i="2"/>
  <c r="JR251" i="2"/>
  <c r="JQ251" i="2"/>
  <c r="JP251" i="2"/>
  <c r="JO251" i="2"/>
  <c r="JN251" i="2"/>
  <c r="JM251" i="2"/>
  <c r="JL251" i="2"/>
  <c r="JK251" i="2"/>
  <c r="JJ251" i="2"/>
  <c r="JI251" i="2"/>
  <c r="JH251" i="2"/>
  <c r="JG251" i="2"/>
  <c r="JF251" i="2"/>
  <c r="JE251" i="2"/>
  <c r="JD251" i="2"/>
  <c r="JC251" i="2"/>
  <c r="JB251" i="2"/>
  <c r="JA251" i="2"/>
  <c r="IZ251" i="2"/>
  <c r="IY251" i="2"/>
  <c r="IX251" i="2"/>
  <c r="IW251" i="2"/>
  <c r="IV251" i="2"/>
  <c r="IU251" i="2"/>
  <c r="IT251" i="2"/>
  <c r="IS251" i="2"/>
  <c r="IR251" i="2"/>
  <c r="IQ251" i="2"/>
  <c r="IP251" i="2"/>
  <c r="IO251" i="2"/>
  <c r="IN251" i="2"/>
  <c r="IM251" i="2"/>
  <c r="IL251" i="2"/>
  <c r="IK251" i="2"/>
  <c r="IJ251" i="2"/>
  <c r="II251" i="2"/>
  <c r="IH251" i="2"/>
  <c r="IG251" i="2"/>
  <c r="IF251" i="2"/>
  <c r="IE251" i="2"/>
  <c r="ID251" i="2"/>
  <c r="IC251" i="2"/>
  <c r="IB251" i="2"/>
  <c r="IA251" i="2"/>
  <c r="HZ251" i="2"/>
  <c r="HY251" i="2"/>
  <c r="HX251" i="2"/>
  <c r="HW251" i="2"/>
  <c r="HV251" i="2"/>
  <c r="HU251" i="2"/>
  <c r="HT251" i="2"/>
  <c r="HS251" i="2"/>
  <c r="HR251" i="2"/>
  <c r="HQ251" i="2"/>
  <c r="HP251" i="2"/>
  <c r="HO251" i="2"/>
  <c r="HN251" i="2"/>
  <c r="HM251" i="2"/>
  <c r="HL251" i="2"/>
  <c r="HK251" i="2"/>
  <c r="HJ251" i="2"/>
  <c r="HI251" i="2"/>
  <c r="HH251" i="2"/>
  <c r="HG251" i="2"/>
  <c r="HF251" i="2"/>
  <c r="HE251" i="2"/>
  <c r="HD251" i="2"/>
  <c r="HC251" i="2"/>
  <c r="HB251" i="2"/>
  <c r="HA251" i="2"/>
  <c r="GZ251" i="2"/>
  <c r="GY251" i="2"/>
  <c r="GX251" i="2"/>
  <c r="GW251" i="2"/>
  <c r="GV251" i="2"/>
  <c r="GU251" i="2"/>
  <c r="GT251" i="2"/>
  <c r="GS251" i="2"/>
  <c r="GR251" i="2"/>
  <c r="GQ251" i="2"/>
  <c r="GP251" i="2"/>
  <c r="GO251" i="2"/>
  <c r="GN251" i="2"/>
  <c r="GM251" i="2"/>
  <c r="GL251" i="2"/>
  <c r="GK251" i="2"/>
  <c r="GJ251" i="2"/>
  <c r="GI251" i="2"/>
  <c r="GH251" i="2"/>
  <c r="GG251" i="2"/>
  <c r="GF251" i="2"/>
  <c r="GE251" i="2"/>
  <c r="GD251" i="2"/>
  <c r="GC251" i="2"/>
  <c r="GB251" i="2"/>
  <c r="GA251" i="2"/>
  <c r="FZ251" i="2"/>
  <c r="FY251" i="2"/>
  <c r="FX251" i="2"/>
  <c r="FW251" i="2"/>
  <c r="FV251" i="2"/>
  <c r="FU251" i="2"/>
  <c r="FT251" i="2"/>
  <c r="FS251" i="2"/>
  <c r="FR251" i="2"/>
  <c r="FQ251" i="2"/>
  <c r="FP251" i="2"/>
  <c r="FO251" i="2"/>
  <c r="FN251" i="2"/>
  <c r="FM251" i="2"/>
  <c r="FL251" i="2"/>
  <c r="FK251" i="2"/>
  <c r="FJ251" i="2"/>
  <c r="FI251" i="2"/>
  <c r="FH251" i="2"/>
  <c r="FG251" i="2"/>
  <c r="FF251" i="2"/>
  <c r="FE251" i="2"/>
  <c r="FD251" i="2"/>
  <c r="FC251" i="2"/>
  <c r="FB251" i="2"/>
  <c r="FA251" i="2"/>
  <c r="EZ251" i="2"/>
  <c r="EY251" i="2"/>
  <c r="EX251" i="2"/>
  <c r="EW251" i="2"/>
  <c r="EV251" i="2"/>
  <c r="EU251" i="2"/>
  <c r="ET251" i="2"/>
  <c r="ES251" i="2"/>
  <c r="ER251" i="2"/>
  <c r="EQ251" i="2"/>
  <c r="EP251" i="2"/>
  <c r="EO251" i="2"/>
  <c r="EN251" i="2"/>
  <c r="EM251" i="2"/>
  <c r="EL251" i="2"/>
  <c r="EK251" i="2"/>
  <c r="EJ251" i="2"/>
  <c r="EI251" i="2"/>
  <c r="EH251" i="2"/>
  <c r="EG251" i="2"/>
  <c r="EF251" i="2"/>
  <c r="BK251" i="2"/>
  <c r="BJ251" i="2"/>
  <c r="BI251" i="2"/>
  <c r="BH251" i="2"/>
  <c r="BG251" i="2"/>
  <c r="BF251" i="2"/>
  <c r="BE251" i="2"/>
  <c r="BD251" i="2"/>
  <c r="BC251" i="2"/>
  <c r="BB251" i="2"/>
  <c r="BA251" i="2"/>
  <c r="AZ251" i="2"/>
  <c r="AY251" i="2"/>
  <c r="AX251" i="2"/>
  <c r="AW251" i="2"/>
  <c r="AV251" i="2"/>
  <c r="AU251" i="2"/>
  <c r="AT251" i="2"/>
  <c r="AS251" i="2"/>
  <c r="AR251" i="2"/>
  <c r="AQ251" i="2"/>
  <c r="AP251" i="2"/>
  <c r="AO251" i="2"/>
  <c r="AN251" i="2"/>
  <c r="AM251" i="2"/>
  <c r="AL251" i="2"/>
  <c r="AK251" i="2"/>
  <c r="AJ251" i="2"/>
  <c r="AI251" i="2"/>
  <c r="AH251" i="2"/>
  <c r="AG251" i="2"/>
  <c r="AF251" i="2"/>
  <c r="AE251" i="2"/>
  <c r="AD251" i="2"/>
  <c r="AC251" i="2"/>
  <c r="AB251" i="2"/>
  <c r="AA251" i="2"/>
  <c r="Z251" i="2"/>
  <c r="Y251" i="2"/>
  <c r="X251" i="2"/>
  <c r="W251" i="2"/>
  <c r="V251" i="2"/>
  <c r="U251" i="2"/>
  <c r="T251" i="2"/>
  <c r="S251" i="2"/>
  <c r="R251" i="2"/>
  <c r="Q251" i="2"/>
  <c r="P251" i="2"/>
  <c r="O251" i="2"/>
  <c r="N251" i="2"/>
  <c r="M251" i="2"/>
  <c r="L251" i="2"/>
  <c r="K251" i="2"/>
  <c r="J251" i="2"/>
  <c r="I251" i="2"/>
  <c r="H251" i="2"/>
  <c r="G251" i="2"/>
  <c r="F251" i="2"/>
  <c r="E251" i="2"/>
  <c r="D251" i="2"/>
  <c r="NK250" i="2"/>
  <c r="NJ250" i="2"/>
  <c r="NI250" i="2"/>
  <c r="NH250" i="2"/>
  <c r="NG250" i="2"/>
  <c r="NF250" i="2"/>
  <c r="NE250" i="2"/>
  <c r="ND250" i="2"/>
  <c r="NC250" i="2"/>
  <c r="NB250" i="2"/>
  <c r="NA250" i="2"/>
  <c r="MZ250" i="2"/>
  <c r="MY250" i="2"/>
  <c r="MX250" i="2"/>
  <c r="MW250" i="2"/>
  <c r="MV250" i="2"/>
  <c r="MU250" i="2"/>
  <c r="MT250" i="2"/>
  <c r="MS250" i="2"/>
  <c r="MR250" i="2"/>
  <c r="MQ250" i="2"/>
  <c r="MP250" i="2"/>
  <c r="MO250" i="2"/>
  <c r="MN250" i="2"/>
  <c r="MM250" i="2"/>
  <c r="ML250" i="2"/>
  <c r="MK250" i="2"/>
  <c r="MJ250" i="2"/>
  <c r="MI250" i="2"/>
  <c r="MH250" i="2"/>
  <c r="MG250" i="2"/>
  <c r="MF250" i="2"/>
  <c r="ME250" i="2"/>
  <c r="MD250" i="2"/>
  <c r="MC250" i="2"/>
  <c r="MB250" i="2"/>
  <c r="MA250" i="2"/>
  <c r="LZ250" i="2"/>
  <c r="LY250" i="2"/>
  <c r="LX250" i="2"/>
  <c r="LW250" i="2"/>
  <c r="LV250" i="2"/>
  <c r="LU250" i="2"/>
  <c r="LT250" i="2"/>
  <c r="LS250" i="2"/>
  <c r="LR250" i="2"/>
  <c r="LQ250" i="2"/>
  <c r="LP250" i="2"/>
  <c r="LO250" i="2"/>
  <c r="LN250" i="2"/>
  <c r="LM250" i="2"/>
  <c r="LL250" i="2"/>
  <c r="LK250" i="2"/>
  <c r="LJ250" i="2"/>
  <c r="LI250" i="2"/>
  <c r="LH250" i="2"/>
  <c r="LG250" i="2"/>
  <c r="LF250" i="2"/>
  <c r="LE250" i="2"/>
  <c r="LD250" i="2"/>
  <c r="LC250" i="2"/>
  <c r="LB250" i="2"/>
  <c r="LA250" i="2"/>
  <c r="KZ250" i="2"/>
  <c r="KY250" i="2"/>
  <c r="KX250" i="2"/>
  <c r="KW250" i="2"/>
  <c r="KV250" i="2"/>
  <c r="KU250" i="2"/>
  <c r="KT250" i="2"/>
  <c r="KS250" i="2"/>
  <c r="KR250" i="2"/>
  <c r="KQ250" i="2"/>
  <c r="KP250" i="2"/>
  <c r="KO250" i="2"/>
  <c r="KN250" i="2"/>
  <c r="KM250" i="2"/>
  <c r="KL250" i="2"/>
  <c r="KK250" i="2"/>
  <c r="KJ250" i="2"/>
  <c r="KI250" i="2"/>
  <c r="KH250" i="2"/>
  <c r="KG250" i="2"/>
  <c r="KF250" i="2"/>
  <c r="KE250" i="2"/>
  <c r="KD250" i="2"/>
  <c r="KC250" i="2"/>
  <c r="KB250" i="2"/>
  <c r="KA250" i="2"/>
  <c r="JZ250" i="2"/>
  <c r="JY250" i="2"/>
  <c r="JX250" i="2"/>
  <c r="JW250" i="2"/>
  <c r="JV250" i="2"/>
  <c r="JU250" i="2"/>
  <c r="JT250" i="2"/>
  <c r="JS250" i="2"/>
  <c r="JR250" i="2"/>
  <c r="JQ250" i="2"/>
  <c r="JP250" i="2"/>
  <c r="JO250" i="2"/>
  <c r="JN250" i="2"/>
  <c r="JM250" i="2"/>
  <c r="JL250" i="2"/>
  <c r="JK250" i="2"/>
  <c r="JJ250" i="2"/>
  <c r="JI250" i="2"/>
  <c r="JH250" i="2"/>
  <c r="JG250" i="2"/>
  <c r="JF250" i="2"/>
  <c r="JE250" i="2"/>
  <c r="JD250" i="2"/>
  <c r="JC250" i="2"/>
  <c r="JB250" i="2"/>
  <c r="JA250" i="2"/>
  <c r="IZ250" i="2"/>
  <c r="IY250" i="2"/>
  <c r="IX250" i="2"/>
  <c r="IW250" i="2"/>
  <c r="IV250" i="2"/>
  <c r="IU250" i="2"/>
  <c r="IT250" i="2"/>
  <c r="IS250" i="2"/>
  <c r="IR250" i="2"/>
  <c r="IQ250" i="2"/>
  <c r="IP250" i="2"/>
  <c r="IO250" i="2"/>
  <c r="IN250" i="2"/>
  <c r="IM250" i="2"/>
  <c r="IL250" i="2"/>
  <c r="IK250" i="2"/>
  <c r="IJ250" i="2"/>
  <c r="II250" i="2"/>
  <c r="IH250" i="2"/>
  <c r="IG250" i="2"/>
  <c r="IF250" i="2"/>
  <c r="IE250" i="2"/>
  <c r="ID250" i="2"/>
  <c r="IC250" i="2"/>
  <c r="IB250" i="2"/>
  <c r="IA250" i="2"/>
  <c r="HZ250" i="2"/>
  <c r="HY250" i="2"/>
  <c r="HX250" i="2"/>
  <c r="HW250" i="2"/>
  <c r="HV250" i="2"/>
  <c r="HU250" i="2"/>
  <c r="HT250" i="2"/>
  <c r="HS250" i="2"/>
  <c r="HR250" i="2"/>
  <c r="HQ250" i="2"/>
  <c r="HP250" i="2"/>
  <c r="HO250" i="2"/>
  <c r="HN250" i="2"/>
  <c r="HM250" i="2"/>
  <c r="HL250" i="2"/>
  <c r="HK250" i="2"/>
  <c r="HJ250" i="2"/>
  <c r="HI250" i="2"/>
  <c r="HH250" i="2"/>
  <c r="HG250" i="2"/>
  <c r="HF250" i="2"/>
  <c r="HE250" i="2"/>
  <c r="HD250" i="2"/>
  <c r="HC250" i="2"/>
  <c r="HB250" i="2"/>
  <c r="HA250" i="2"/>
  <c r="GZ250" i="2"/>
  <c r="GY250" i="2"/>
  <c r="GX250" i="2"/>
  <c r="GW250" i="2"/>
  <c r="GV250" i="2"/>
  <c r="GU250" i="2"/>
  <c r="GT250" i="2"/>
  <c r="GS250" i="2"/>
  <c r="GR250" i="2"/>
  <c r="GQ250" i="2"/>
  <c r="GP250" i="2"/>
  <c r="GO250" i="2"/>
  <c r="GN250" i="2"/>
  <c r="GM250" i="2"/>
  <c r="GL250" i="2"/>
  <c r="GK250" i="2"/>
  <c r="GJ250" i="2"/>
  <c r="GI250" i="2"/>
  <c r="GH250" i="2"/>
  <c r="GG250" i="2"/>
  <c r="GF250" i="2"/>
  <c r="GE250" i="2"/>
  <c r="GD250" i="2"/>
  <c r="GC250" i="2"/>
  <c r="GB250" i="2"/>
  <c r="GA250" i="2"/>
  <c r="FZ250" i="2"/>
  <c r="FY250" i="2"/>
  <c r="FX250" i="2"/>
  <c r="FW250" i="2"/>
  <c r="FV250" i="2"/>
  <c r="FU250" i="2"/>
  <c r="FT250" i="2"/>
  <c r="FS250" i="2"/>
  <c r="FR250" i="2"/>
  <c r="FQ250" i="2"/>
  <c r="FP250" i="2"/>
  <c r="FO250" i="2"/>
  <c r="FN250" i="2"/>
  <c r="FM250" i="2"/>
  <c r="FL250" i="2"/>
  <c r="FK250" i="2"/>
  <c r="FJ250" i="2"/>
  <c r="FI250" i="2"/>
  <c r="FH250" i="2"/>
  <c r="FG250" i="2"/>
  <c r="FF250" i="2"/>
  <c r="FE250" i="2"/>
  <c r="FD250" i="2"/>
  <c r="FC250" i="2"/>
  <c r="FB250" i="2"/>
  <c r="FA250" i="2"/>
  <c r="EZ250" i="2"/>
  <c r="EY250" i="2"/>
  <c r="EX250" i="2"/>
  <c r="EW250" i="2"/>
  <c r="EV250" i="2"/>
  <c r="EU250" i="2"/>
  <c r="ET250" i="2"/>
  <c r="ES250" i="2"/>
  <c r="ER250" i="2"/>
  <c r="EQ250" i="2"/>
  <c r="EP250" i="2"/>
  <c r="EO250" i="2"/>
  <c r="EN250" i="2"/>
  <c r="EM250" i="2"/>
  <c r="EL250" i="2"/>
  <c r="EK250" i="2"/>
  <c r="EJ250" i="2"/>
  <c r="EI250" i="2"/>
  <c r="EH250" i="2"/>
  <c r="EG250" i="2"/>
  <c r="EF250" i="2"/>
  <c r="EE250" i="2"/>
  <c r="ED250" i="2"/>
  <c r="EC250" i="2"/>
  <c r="EB250" i="2"/>
  <c r="EA250" i="2"/>
  <c r="DZ250" i="2"/>
  <c r="DY250" i="2"/>
  <c r="DX250" i="2"/>
  <c r="DW250" i="2"/>
  <c r="DV250" i="2"/>
  <c r="DU250" i="2"/>
  <c r="DT250" i="2"/>
  <c r="DS250" i="2"/>
  <c r="DR250" i="2"/>
  <c r="DQ250" i="2"/>
  <c r="DP250" i="2"/>
  <c r="DO250" i="2"/>
  <c r="DN250" i="2"/>
  <c r="DM250" i="2"/>
  <c r="DL250" i="2"/>
  <c r="DK250" i="2"/>
  <c r="DJ250" i="2"/>
  <c r="DI250" i="2"/>
  <c r="DH250" i="2"/>
  <c r="DG250" i="2"/>
  <c r="DF250" i="2"/>
  <c r="DE250" i="2"/>
  <c r="DD250" i="2"/>
  <c r="DC250" i="2"/>
  <c r="DB250" i="2"/>
  <c r="DA250" i="2"/>
  <c r="CZ250" i="2"/>
  <c r="CY250" i="2"/>
  <c r="CX250" i="2"/>
  <c r="CW250" i="2"/>
  <c r="CV250" i="2"/>
  <c r="CU250" i="2"/>
  <c r="CT250" i="2"/>
  <c r="CS250" i="2"/>
  <c r="CR250" i="2"/>
  <c r="CQ250" i="2"/>
  <c r="CP250" i="2"/>
  <c r="CO250" i="2"/>
  <c r="CN250" i="2"/>
  <c r="CM250" i="2"/>
  <c r="CL250" i="2"/>
  <c r="CK250" i="2"/>
  <c r="CJ250" i="2"/>
  <c r="CI250" i="2"/>
  <c r="CH250" i="2"/>
  <c r="CG250" i="2"/>
  <c r="CF250" i="2"/>
  <c r="CE250" i="2"/>
  <c r="CD250" i="2"/>
  <c r="CC250" i="2"/>
  <c r="CB250" i="2"/>
  <c r="CA250" i="2"/>
  <c r="BZ250" i="2"/>
  <c r="BY250" i="2"/>
  <c r="BX250" i="2"/>
  <c r="BW250" i="2"/>
  <c r="BV250" i="2"/>
  <c r="BU250" i="2"/>
  <c r="BT250" i="2"/>
  <c r="BS250" i="2"/>
  <c r="BR250" i="2"/>
  <c r="BQ250" i="2"/>
  <c r="BP250" i="2"/>
  <c r="BO250" i="2"/>
  <c r="BN250" i="2"/>
  <c r="BM250" i="2"/>
  <c r="BL250" i="2"/>
  <c r="BK250" i="2"/>
  <c r="BJ250" i="2"/>
  <c r="BI250" i="2"/>
  <c r="BH250" i="2"/>
  <c r="BG250" i="2"/>
  <c r="BF250" i="2"/>
  <c r="BE250" i="2"/>
  <c r="BD250" i="2"/>
  <c r="BC250" i="2"/>
  <c r="BB250" i="2"/>
  <c r="BA250" i="2"/>
  <c r="AZ250" i="2"/>
  <c r="AY250" i="2"/>
  <c r="AX250" i="2"/>
  <c r="AW250" i="2"/>
  <c r="AV250" i="2"/>
  <c r="AU250" i="2"/>
  <c r="AT250" i="2"/>
  <c r="AS250" i="2"/>
  <c r="AR250" i="2"/>
  <c r="AQ250" i="2"/>
  <c r="AP250" i="2"/>
  <c r="AO250" i="2"/>
  <c r="AN250" i="2"/>
  <c r="AM250" i="2"/>
  <c r="AL250" i="2"/>
  <c r="AK250" i="2"/>
  <c r="AJ250" i="2"/>
  <c r="AI250" i="2"/>
  <c r="AH250" i="2"/>
  <c r="AG250" i="2"/>
  <c r="AF250" i="2"/>
  <c r="AE250" i="2"/>
  <c r="AD250" i="2"/>
  <c r="AC250" i="2"/>
  <c r="AB250" i="2"/>
  <c r="AA250" i="2"/>
  <c r="Z250" i="2"/>
  <c r="Y250" i="2"/>
  <c r="X250" i="2"/>
  <c r="W250" i="2"/>
  <c r="V250" i="2"/>
  <c r="U250" i="2"/>
  <c r="T250" i="2"/>
  <c r="S250" i="2"/>
  <c r="R250" i="2"/>
  <c r="Q250" i="2"/>
  <c r="P250" i="2"/>
  <c r="O250" i="2"/>
  <c r="N250" i="2"/>
  <c r="M250" i="2"/>
  <c r="L250" i="2"/>
  <c r="K250" i="2"/>
  <c r="J250" i="2"/>
  <c r="I250" i="2"/>
  <c r="H250" i="2"/>
  <c r="G250" i="2"/>
  <c r="F250" i="2"/>
  <c r="E250" i="2"/>
  <c r="D250" i="2"/>
  <c r="NK249" i="2"/>
  <c r="NJ249" i="2"/>
  <c r="NI249" i="2"/>
  <c r="NH249" i="2"/>
  <c r="NG249" i="2"/>
  <c r="NF249" i="2"/>
  <c r="NE249" i="2"/>
  <c r="ND249" i="2"/>
  <c r="NC249" i="2"/>
  <c r="NB249" i="2"/>
  <c r="NA249" i="2"/>
  <c r="MZ249" i="2"/>
  <c r="MY249" i="2"/>
  <c r="MX249" i="2"/>
  <c r="MW249" i="2"/>
  <c r="MV249" i="2"/>
  <c r="MU249" i="2"/>
  <c r="MT249" i="2"/>
  <c r="MS249" i="2"/>
  <c r="MR249" i="2"/>
  <c r="MQ249" i="2"/>
  <c r="MP249" i="2"/>
  <c r="MO249" i="2"/>
  <c r="MN249" i="2"/>
  <c r="MM249" i="2"/>
  <c r="ML249" i="2"/>
  <c r="MK249" i="2"/>
  <c r="MJ249" i="2"/>
  <c r="MI249" i="2"/>
  <c r="MH249" i="2"/>
  <c r="MG249" i="2"/>
  <c r="MF249" i="2"/>
  <c r="ME249" i="2"/>
  <c r="MD249" i="2"/>
  <c r="MC249" i="2"/>
  <c r="MB249" i="2"/>
  <c r="MA249" i="2"/>
  <c r="LZ249" i="2"/>
  <c r="LY249" i="2"/>
  <c r="LX249" i="2"/>
  <c r="LW249" i="2"/>
  <c r="LV249" i="2"/>
  <c r="LU249" i="2"/>
  <c r="LT249" i="2"/>
  <c r="LS249" i="2"/>
  <c r="LR249" i="2"/>
  <c r="LQ249" i="2"/>
  <c r="LP249" i="2"/>
  <c r="LO249" i="2"/>
  <c r="LN249" i="2"/>
  <c r="LM249" i="2"/>
  <c r="LL249" i="2"/>
  <c r="LK249" i="2"/>
  <c r="LJ249" i="2"/>
  <c r="LI249" i="2"/>
  <c r="LH249" i="2"/>
  <c r="LG249" i="2"/>
  <c r="LF249" i="2"/>
  <c r="LE249" i="2"/>
  <c r="LD249" i="2"/>
  <c r="LC249" i="2"/>
  <c r="LB249" i="2"/>
  <c r="LA249" i="2"/>
  <c r="KZ249" i="2"/>
  <c r="KY249" i="2"/>
  <c r="KX249" i="2"/>
  <c r="KW249" i="2"/>
  <c r="KV249" i="2"/>
  <c r="KU249" i="2"/>
  <c r="KT249" i="2"/>
  <c r="KS249" i="2"/>
  <c r="KR249" i="2"/>
  <c r="KQ249" i="2"/>
  <c r="KP249" i="2"/>
  <c r="KO249" i="2"/>
  <c r="KN249" i="2"/>
  <c r="KM249" i="2"/>
  <c r="KL249" i="2"/>
  <c r="KK249" i="2"/>
  <c r="KJ249" i="2"/>
  <c r="KI249" i="2"/>
  <c r="KH249" i="2"/>
  <c r="KG249" i="2"/>
  <c r="KF249" i="2"/>
  <c r="KE249" i="2"/>
  <c r="KD249" i="2"/>
  <c r="KC249" i="2"/>
  <c r="KB249" i="2"/>
  <c r="KA249" i="2"/>
  <c r="JZ249" i="2"/>
  <c r="JY249" i="2"/>
  <c r="JX249" i="2"/>
  <c r="JW249" i="2"/>
  <c r="JV249" i="2"/>
  <c r="JU249" i="2"/>
  <c r="JT249" i="2"/>
  <c r="JS249" i="2"/>
  <c r="JR249" i="2"/>
  <c r="JQ249" i="2"/>
  <c r="JP249" i="2"/>
  <c r="JO249" i="2"/>
  <c r="JN249" i="2"/>
  <c r="JM249" i="2"/>
  <c r="JL249" i="2"/>
  <c r="JK249" i="2"/>
  <c r="JJ249" i="2"/>
  <c r="JI249" i="2"/>
  <c r="JH249" i="2"/>
  <c r="JG249" i="2"/>
  <c r="JF249" i="2"/>
  <c r="JE249" i="2"/>
  <c r="JD249" i="2"/>
  <c r="JC249" i="2"/>
  <c r="JB249" i="2"/>
  <c r="JA249" i="2"/>
  <c r="IZ249" i="2"/>
  <c r="IY249" i="2"/>
  <c r="IX249" i="2"/>
  <c r="IW249" i="2"/>
  <c r="IV249" i="2"/>
  <c r="IU249" i="2"/>
  <c r="IT249" i="2"/>
  <c r="IS249" i="2"/>
  <c r="IR249" i="2"/>
  <c r="IQ249" i="2"/>
  <c r="IP249" i="2"/>
  <c r="IO249" i="2"/>
  <c r="IN249" i="2"/>
  <c r="IM249" i="2"/>
  <c r="IL249" i="2"/>
  <c r="IK249" i="2"/>
  <c r="IJ249" i="2"/>
  <c r="II249" i="2"/>
  <c r="IH249" i="2"/>
  <c r="IG249" i="2"/>
  <c r="IF249" i="2"/>
  <c r="IE249" i="2"/>
  <c r="ID249" i="2"/>
  <c r="IC249" i="2"/>
  <c r="IB249" i="2"/>
  <c r="IA249" i="2"/>
  <c r="HZ249" i="2"/>
  <c r="HY249" i="2"/>
  <c r="HX249" i="2"/>
  <c r="HW249" i="2"/>
  <c r="HV249" i="2"/>
  <c r="HU249" i="2"/>
  <c r="HT249" i="2"/>
  <c r="HS249" i="2"/>
  <c r="HR249" i="2"/>
  <c r="HQ249" i="2"/>
  <c r="HP249" i="2"/>
  <c r="HO249" i="2"/>
  <c r="HN249" i="2"/>
  <c r="HM249" i="2"/>
  <c r="HL249" i="2"/>
  <c r="HK249" i="2"/>
  <c r="HJ249" i="2"/>
  <c r="HI249" i="2"/>
  <c r="HH249" i="2"/>
  <c r="HG249" i="2"/>
  <c r="HF249" i="2"/>
  <c r="HE249" i="2"/>
  <c r="HD249" i="2"/>
  <c r="HC249" i="2"/>
  <c r="HB249" i="2"/>
  <c r="HA249" i="2"/>
  <c r="GZ249" i="2"/>
  <c r="GY249" i="2"/>
  <c r="GX249" i="2"/>
  <c r="GW249" i="2"/>
  <c r="GV249" i="2"/>
  <c r="GU249" i="2"/>
  <c r="GT249" i="2"/>
  <c r="GS249" i="2"/>
  <c r="GR249" i="2"/>
  <c r="GQ249" i="2"/>
  <c r="GP249" i="2"/>
  <c r="GO249" i="2"/>
  <c r="GN249" i="2"/>
  <c r="GM249" i="2"/>
  <c r="GL249" i="2"/>
  <c r="GK249" i="2"/>
  <c r="GJ249" i="2"/>
  <c r="GI249" i="2"/>
  <c r="GH249" i="2"/>
  <c r="GG249" i="2"/>
  <c r="GF249" i="2"/>
  <c r="GE249" i="2"/>
  <c r="GD249" i="2"/>
  <c r="GC249" i="2"/>
  <c r="GB249" i="2"/>
  <c r="GA249" i="2"/>
  <c r="FZ249" i="2"/>
  <c r="FY249" i="2"/>
  <c r="FX249" i="2"/>
  <c r="FW249" i="2"/>
  <c r="FV249" i="2"/>
  <c r="FU249" i="2"/>
  <c r="FT249" i="2"/>
  <c r="FS249" i="2"/>
  <c r="FR249" i="2"/>
  <c r="FQ249" i="2"/>
  <c r="FP249" i="2"/>
  <c r="FO249" i="2"/>
  <c r="FN249" i="2"/>
  <c r="FM249" i="2"/>
  <c r="FL249" i="2"/>
  <c r="FK249" i="2"/>
  <c r="FJ249" i="2"/>
  <c r="FI249" i="2"/>
  <c r="FH249" i="2"/>
  <c r="FG249" i="2"/>
  <c r="FF249" i="2"/>
  <c r="FE249" i="2"/>
  <c r="FD249" i="2"/>
  <c r="FC249" i="2"/>
  <c r="FB249" i="2"/>
  <c r="FA249" i="2"/>
  <c r="EZ249" i="2"/>
  <c r="EY249" i="2"/>
  <c r="EX249" i="2"/>
  <c r="EW249" i="2"/>
  <c r="EV249" i="2"/>
  <c r="EU249" i="2"/>
  <c r="ET249" i="2"/>
  <c r="ES249" i="2"/>
  <c r="ER249" i="2"/>
  <c r="EQ249" i="2"/>
  <c r="EP249" i="2"/>
  <c r="EO249" i="2"/>
  <c r="EN249" i="2"/>
  <c r="EM249" i="2"/>
  <c r="EL249" i="2"/>
  <c r="EK249" i="2"/>
  <c r="EJ249" i="2"/>
  <c r="EI249" i="2"/>
  <c r="EH249" i="2"/>
  <c r="EG249" i="2"/>
  <c r="EF249" i="2"/>
  <c r="EE249" i="2"/>
  <c r="ED249" i="2"/>
  <c r="EC249" i="2"/>
  <c r="EB249" i="2"/>
  <c r="EA249" i="2"/>
  <c r="DZ249" i="2"/>
  <c r="DY249" i="2"/>
  <c r="DX249" i="2"/>
  <c r="DW249" i="2"/>
  <c r="DV249" i="2"/>
  <c r="DU249" i="2"/>
  <c r="DT249" i="2"/>
  <c r="DS249" i="2"/>
  <c r="DR249" i="2"/>
  <c r="DQ249" i="2"/>
  <c r="DP249" i="2"/>
  <c r="DO249" i="2"/>
  <c r="DN249" i="2"/>
  <c r="DM249" i="2"/>
  <c r="DL249" i="2"/>
  <c r="DK249" i="2"/>
  <c r="DJ249" i="2"/>
  <c r="DI249" i="2"/>
  <c r="DH249" i="2"/>
  <c r="DG249" i="2"/>
  <c r="DF249" i="2"/>
  <c r="DE249" i="2"/>
  <c r="DD249" i="2"/>
  <c r="DC249" i="2"/>
  <c r="DB249" i="2"/>
  <c r="DA249" i="2"/>
  <c r="CZ249" i="2"/>
  <c r="CY249" i="2"/>
  <c r="CX249" i="2"/>
  <c r="CW249" i="2"/>
  <c r="CV249" i="2"/>
  <c r="CU249" i="2"/>
  <c r="CT249" i="2"/>
  <c r="CS249" i="2"/>
  <c r="CR249" i="2"/>
  <c r="CQ249" i="2"/>
  <c r="CP249" i="2"/>
  <c r="CO249" i="2"/>
  <c r="CN249" i="2"/>
  <c r="CM249" i="2"/>
  <c r="CL249" i="2"/>
  <c r="CK249" i="2"/>
  <c r="CJ249" i="2"/>
  <c r="CI249" i="2"/>
  <c r="CH249" i="2"/>
  <c r="CG249" i="2"/>
  <c r="CF249" i="2"/>
  <c r="CE249" i="2"/>
  <c r="CD249" i="2"/>
  <c r="CC249" i="2"/>
  <c r="CB249" i="2"/>
  <c r="CA249" i="2"/>
  <c r="BZ249" i="2"/>
  <c r="BY249" i="2"/>
  <c r="BX249" i="2"/>
  <c r="BW249" i="2"/>
  <c r="BV249" i="2"/>
  <c r="BU249" i="2"/>
  <c r="BT249" i="2"/>
  <c r="BS249" i="2"/>
  <c r="BR249" i="2"/>
  <c r="BQ249" i="2"/>
  <c r="BP249" i="2"/>
  <c r="BO249" i="2"/>
  <c r="BN249" i="2"/>
  <c r="BM249" i="2"/>
  <c r="BL249" i="2"/>
  <c r="BK249" i="2"/>
  <c r="BJ249" i="2"/>
  <c r="BI249" i="2"/>
  <c r="X249" i="2"/>
  <c r="W249" i="2"/>
  <c r="V249" i="2"/>
  <c r="U249" i="2"/>
  <c r="T249" i="2"/>
  <c r="S249" i="2"/>
  <c r="R249" i="2"/>
  <c r="Q249" i="2"/>
  <c r="P249" i="2"/>
  <c r="O249" i="2"/>
  <c r="N249" i="2"/>
  <c r="M249" i="2"/>
  <c r="L249" i="2"/>
  <c r="K249" i="2"/>
  <c r="J249" i="2"/>
  <c r="I249" i="2"/>
  <c r="H249" i="2"/>
  <c r="G249" i="2"/>
  <c r="F249" i="2"/>
  <c r="E249" i="2"/>
  <c r="D249" i="2"/>
  <c r="NK238" i="2"/>
  <c r="NJ238" i="2"/>
  <c r="NI238" i="2"/>
  <c r="NH238" i="2"/>
  <c r="NG238" i="2"/>
  <c r="NF238" i="2"/>
  <c r="NE238" i="2"/>
  <c r="ND238" i="2"/>
  <c r="NC238" i="2"/>
  <c r="NB238" i="2"/>
  <c r="NA238" i="2"/>
  <c r="MZ238" i="2"/>
  <c r="MY238" i="2"/>
  <c r="MX238" i="2"/>
  <c r="MW238" i="2"/>
  <c r="MV238" i="2"/>
  <c r="MU238" i="2"/>
  <c r="MT238" i="2"/>
  <c r="MS238" i="2"/>
  <c r="MR238" i="2"/>
  <c r="MQ238" i="2"/>
  <c r="MP238" i="2"/>
  <c r="MO238" i="2"/>
  <c r="MN238" i="2"/>
  <c r="MM238" i="2"/>
  <c r="ML238" i="2"/>
  <c r="MK238" i="2"/>
  <c r="MJ238" i="2"/>
  <c r="MI238" i="2"/>
  <c r="MH238" i="2"/>
  <c r="MG238" i="2"/>
  <c r="MF238" i="2"/>
  <c r="ME238" i="2"/>
  <c r="MD238" i="2"/>
  <c r="MC238" i="2"/>
  <c r="MB238" i="2"/>
  <c r="MA238" i="2"/>
  <c r="LZ238" i="2"/>
  <c r="LY238" i="2"/>
  <c r="LX238" i="2"/>
  <c r="LW238" i="2"/>
  <c r="LV238" i="2"/>
  <c r="LU238" i="2"/>
  <c r="LT238" i="2"/>
  <c r="LS238" i="2"/>
  <c r="LR238" i="2"/>
  <c r="LQ238" i="2"/>
  <c r="LP238" i="2"/>
  <c r="LO238" i="2"/>
  <c r="LN238" i="2"/>
  <c r="LM238" i="2"/>
  <c r="LL238" i="2"/>
  <c r="LK238" i="2"/>
  <c r="LJ238" i="2"/>
  <c r="LI238" i="2"/>
  <c r="LH238" i="2"/>
  <c r="LG238" i="2"/>
  <c r="LF238" i="2"/>
  <c r="LE238" i="2"/>
  <c r="LD238" i="2"/>
  <c r="LC238" i="2"/>
  <c r="LB238" i="2"/>
  <c r="LA238" i="2"/>
  <c r="KZ238" i="2"/>
  <c r="KY238" i="2"/>
  <c r="KX238" i="2"/>
  <c r="KW238" i="2"/>
  <c r="KV238" i="2"/>
  <c r="KU238" i="2"/>
  <c r="KT238" i="2"/>
  <c r="KS238" i="2"/>
  <c r="KR238" i="2"/>
  <c r="KQ238" i="2"/>
  <c r="KP238" i="2"/>
  <c r="KO238" i="2"/>
  <c r="KN238" i="2"/>
  <c r="KM238" i="2"/>
  <c r="KL238" i="2"/>
  <c r="KK238" i="2"/>
  <c r="KJ238" i="2"/>
  <c r="KI238" i="2"/>
  <c r="KH238" i="2"/>
  <c r="KG238" i="2"/>
  <c r="KF238" i="2"/>
  <c r="KE238" i="2"/>
  <c r="KD238" i="2"/>
  <c r="KC238" i="2"/>
  <c r="KB238" i="2"/>
  <c r="KA238" i="2"/>
  <c r="JZ238" i="2"/>
  <c r="JY238" i="2"/>
  <c r="JX238" i="2"/>
  <c r="JW238" i="2"/>
  <c r="JV238" i="2"/>
  <c r="JU238" i="2"/>
  <c r="JT238" i="2"/>
  <c r="JS238" i="2"/>
  <c r="JR238" i="2"/>
  <c r="JQ238" i="2"/>
  <c r="JP238" i="2"/>
  <c r="JO238" i="2"/>
  <c r="JN238" i="2"/>
  <c r="JM238" i="2"/>
  <c r="JL238" i="2"/>
  <c r="JK238" i="2"/>
  <c r="JJ238" i="2"/>
  <c r="JI238" i="2"/>
  <c r="JH238" i="2"/>
  <c r="JG238" i="2"/>
  <c r="JF238" i="2"/>
  <c r="JE238" i="2"/>
  <c r="JD238" i="2"/>
  <c r="JC238" i="2"/>
  <c r="JB238" i="2"/>
  <c r="JA238" i="2"/>
  <c r="IZ238" i="2"/>
  <c r="IY238" i="2"/>
  <c r="IX238" i="2"/>
  <c r="IW238" i="2"/>
  <c r="IV238" i="2"/>
  <c r="IU238" i="2"/>
  <c r="IT238" i="2"/>
  <c r="IS238" i="2"/>
  <c r="IR238" i="2"/>
  <c r="IQ238" i="2"/>
  <c r="IP238" i="2"/>
  <c r="IO238" i="2"/>
  <c r="IN238" i="2"/>
  <c r="IM238" i="2"/>
  <c r="IL238" i="2"/>
  <c r="IK238" i="2"/>
  <c r="IJ238" i="2"/>
  <c r="II238" i="2"/>
  <c r="IH238" i="2"/>
  <c r="IG238" i="2"/>
  <c r="IF238" i="2"/>
  <c r="IE238" i="2"/>
  <c r="ID238" i="2"/>
  <c r="IC238" i="2"/>
  <c r="IB238" i="2"/>
  <c r="IA238" i="2"/>
  <c r="HZ238" i="2"/>
  <c r="HY238" i="2"/>
  <c r="HX238" i="2"/>
  <c r="HW238" i="2"/>
  <c r="HV238" i="2"/>
  <c r="HU238" i="2"/>
  <c r="HT238" i="2"/>
  <c r="HS238" i="2"/>
  <c r="HR238" i="2"/>
  <c r="HQ238" i="2"/>
  <c r="HP238" i="2"/>
  <c r="HO238" i="2"/>
  <c r="HN238" i="2"/>
  <c r="HM238" i="2"/>
  <c r="HL238" i="2"/>
  <c r="HK238" i="2"/>
  <c r="HJ238" i="2"/>
  <c r="HI238" i="2"/>
  <c r="HH238" i="2"/>
  <c r="HG238" i="2"/>
  <c r="HF238" i="2"/>
  <c r="HE238" i="2"/>
  <c r="HD238" i="2"/>
  <c r="HC238" i="2"/>
  <c r="HB238" i="2"/>
  <c r="HA238" i="2"/>
  <c r="GZ238" i="2"/>
  <c r="GY238" i="2"/>
  <c r="GX238" i="2"/>
  <c r="GW238" i="2"/>
  <c r="GV238" i="2"/>
  <c r="GU238" i="2"/>
  <c r="GT238" i="2"/>
  <c r="GS238" i="2"/>
  <c r="GR238" i="2"/>
  <c r="GQ238" i="2"/>
  <c r="GP238" i="2"/>
  <c r="GO238" i="2"/>
  <c r="GN238" i="2"/>
  <c r="GM238" i="2"/>
  <c r="GL238" i="2"/>
  <c r="GK238" i="2"/>
  <c r="GJ238" i="2"/>
  <c r="GI238" i="2"/>
  <c r="GH354" i="2"/>
  <c r="GH355" i="2"/>
  <c r="GH356" i="2"/>
  <c r="GH357" i="2"/>
  <c r="GH236" i="2"/>
  <c r="GH358" i="2"/>
  <c r="GH359" i="2"/>
  <c r="GH360" i="2"/>
  <c r="GH361" i="2"/>
  <c r="GH362" i="2"/>
  <c r="GH363" i="2"/>
  <c r="GH364" i="2"/>
  <c r="GH365" i="2"/>
  <c r="GF36" i="3"/>
  <c r="GF37" i="3"/>
  <c r="GF39" i="3"/>
  <c r="EZ26" i="3"/>
  <c r="FA26" i="3"/>
  <c r="FB26" i="3"/>
  <c r="FC26" i="3"/>
  <c r="FD26" i="3"/>
  <c r="FE26" i="3"/>
  <c r="FF26" i="3"/>
  <c r="FG26" i="3"/>
  <c r="FH26" i="3"/>
  <c r="FI26" i="3"/>
  <c r="FJ26" i="3"/>
  <c r="FK26" i="3"/>
  <c r="FL26" i="3"/>
  <c r="FM26" i="3"/>
  <c r="FN26" i="3"/>
  <c r="FO26" i="3"/>
  <c r="FP26" i="3"/>
  <c r="FQ26" i="3"/>
  <c r="FR26" i="3"/>
  <c r="FS26" i="3"/>
  <c r="FT26" i="3"/>
  <c r="FU26" i="3"/>
  <c r="FV26" i="3"/>
  <c r="FW26" i="3"/>
  <c r="FX26" i="3"/>
  <c r="FY26" i="3"/>
  <c r="FZ26" i="3"/>
  <c r="GA26" i="3"/>
  <c r="GB26" i="3"/>
  <c r="GC26" i="3"/>
  <c r="GD26" i="3"/>
  <c r="GE26" i="3"/>
  <c r="GF26" i="3"/>
  <c r="GF35" i="3"/>
  <c r="GH238" i="2"/>
  <c r="GG354" i="2"/>
  <c r="GG355" i="2"/>
  <c r="GG356" i="2"/>
  <c r="GG357" i="2"/>
  <c r="GG236" i="2"/>
  <c r="GG358" i="2"/>
  <c r="GG359" i="2"/>
  <c r="GG360" i="2"/>
  <c r="GG361" i="2"/>
  <c r="GG362" i="2"/>
  <c r="GG363" i="2"/>
  <c r="GG364" i="2"/>
  <c r="GG365" i="2"/>
  <c r="GE36" i="3"/>
  <c r="GE37" i="3"/>
  <c r="GE39" i="3"/>
  <c r="GE35" i="3"/>
  <c r="GG238" i="2"/>
  <c r="GF354" i="2"/>
  <c r="GF355" i="2"/>
  <c r="GF356" i="2"/>
  <c r="GF357" i="2"/>
  <c r="GF236" i="2"/>
  <c r="GF358" i="2"/>
  <c r="GF359" i="2"/>
  <c r="GF360" i="2"/>
  <c r="GF361" i="2"/>
  <c r="GF362" i="2"/>
  <c r="GF363" i="2"/>
  <c r="GF364" i="2"/>
  <c r="GF365" i="2"/>
  <c r="GD36" i="3"/>
  <c r="GD37" i="3"/>
  <c r="GD39" i="3"/>
  <c r="GD35" i="3"/>
  <c r="GF238" i="2"/>
  <c r="GE354" i="2"/>
  <c r="GE355" i="2"/>
  <c r="GE356" i="2"/>
  <c r="GE357" i="2"/>
  <c r="GE236" i="2"/>
  <c r="GE358" i="2"/>
  <c r="GE359" i="2"/>
  <c r="GE360" i="2"/>
  <c r="GE361" i="2"/>
  <c r="GE362" i="2"/>
  <c r="GE363" i="2"/>
  <c r="GE364" i="2"/>
  <c r="GE365" i="2"/>
  <c r="GC36" i="3"/>
  <c r="GC37" i="3"/>
  <c r="GC39" i="3"/>
  <c r="GC35" i="3"/>
  <c r="GE238" i="2"/>
  <c r="GD354" i="2"/>
  <c r="GD355" i="2"/>
  <c r="GD356" i="2"/>
  <c r="GD357" i="2"/>
  <c r="GD236" i="2"/>
  <c r="GD358" i="2"/>
  <c r="GD359" i="2"/>
  <c r="GD360" i="2"/>
  <c r="GD361" i="2"/>
  <c r="GD362" i="2"/>
  <c r="GD363" i="2"/>
  <c r="GD364" i="2"/>
  <c r="GD365" i="2"/>
  <c r="GB36" i="3"/>
  <c r="GB37" i="3"/>
  <c r="GB39" i="3"/>
  <c r="GB35" i="3"/>
  <c r="GD238" i="2"/>
  <c r="GC354" i="2"/>
  <c r="GC355" i="2"/>
  <c r="GC356" i="2"/>
  <c r="GC357" i="2"/>
  <c r="GC236" i="2"/>
  <c r="GC358" i="2"/>
  <c r="GC359" i="2"/>
  <c r="GC360" i="2"/>
  <c r="GC361" i="2"/>
  <c r="GC362" i="2"/>
  <c r="GC363" i="2"/>
  <c r="GC364" i="2"/>
  <c r="GC365" i="2"/>
  <c r="GA36" i="3"/>
  <c r="GA37" i="3"/>
  <c r="GA39" i="3"/>
  <c r="GA35" i="3"/>
  <c r="GC238" i="2"/>
  <c r="GB354" i="2"/>
  <c r="GB355" i="2"/>
  <c r="GB356" i="2"/>
  <c r="GB357" i="2"/>
  <c r="GB236" i="2"/>
  <c r="GB358" i="2"/>
  <c r="GB359" i="2"/>
  <c r="GB360" i="2"/>
  <c r="GB361" i="2"/>
  <c r="GB362" i="2"/>
  <c r="GB363" i="2"/>
  <c r="GB364" i="2"/>
  <c r="GB365" i="2"/>
  <c r="FZ36" i="3"/>
  <c r="FZ37" i="3"/>
  <c r="FZ39" i="3"/>
  <c r="FZ35" i="3"/>
  <c r="GB238" i="2"/>
  <c r="GA354" i="2"/>
  <c r="GA355" i="2"/>
  <c r="GA356" i="2"/>
  <c r="GA357" i="2"/>
  <c r="GA236" i="2"/>
  <c r="GA358" i="2"/>
  <c r="GA359" i="2"/>
  <c r="GA360" i="2"/>
  <c r="GA361" i="2"/>
  <c r="GA362" i="2"/>
  <c r="GA363" i="2"/>
  <c r="GA364" i="2"/>
  <c r="GA365" i="2"/>
  <c r="FY36" i="3"/>
  <c r="FY37" i="3"/>
  <c r="FY39" i="3"/>
  <c r="FY35" i="3"/>
  <c r="GA238" i="2"/>
  <c r="FZ354" i="2"/>
  <c r="FZ355" i="2"/>
  <c r="FZ356" i="2"/>
  <c r="FZ357" i="2"/>
  <c r="FZ236" i="2"/>
  <c r="FZ358" i="2"/>
  <c r="FZ359" i="2"/>
  <c r="FZ360" i="2"/>
  <c r="FZ361" i="2"/>
  <c r="FZ362" i="2"/>
  <c r="FZ363" i="2"/>
  <c r="FZ364" i="2"/>
  <c r="FZ365" i="2"/>
  <c r="FX36" i="3"/>
  <c r="FX37" i="3"/>
  <c r="FX39" i="3"/>
  <c r="FX35" i="3"/>
  <c r="FZ238" i="2"/>
  <c r="FY354" i="2"/>
  <c r="FY355" i="2"/>
  <c r="FY356" i="2"/>
  <c r="FY357" i="2"/>
  <c r="FY236" i="2"/>
  <c r="FY358" i="2"/>
  <c r="FY359" i="2"/>
  <c r="FY360" i="2"/>
  <c r="FY361" i="2"/>
  <c r="FY362" i="2"/>
  <c r="FY363" i="2"/>
  <c r="FY364" i="2"/>
  <c r="FY365" i="2"/>
  <c r="FW36" i="3"/>
  <c r="FW37" i="3"/>
  <c r="FW39" i="3"/>
  <c r="FW35" i="3"/>
  <c r="FY238" i="2"/>
  <c r="FX354" i="2"/>
  <c r="FX355" i="2"/>
  <c r="FX356" i="2"/>
  <c r="FX357" i="2"/>
  <c r="FX236" i="2"/>
  <c r="FX358" i="2"/>
  <c r="FX359" i="2"/>
  <c r="FX360" i="2"/>
  <c r="FX361" i="2"/>
  <c r="FX362" i="2"/>
  <c r="FX363" i="2"/>
  <c r="FX364" i="2"/>
  <c r="FX365" i="2"/>
  <c r="FV36" i="3"/>
  <c r="FV37" i="3"/>
  <c r="FV39" i="3"/>
  <c r="FV35" i="3"/>
  <c r="FX238" i="2"/>
  <c r="FW354" i="2"/>
  <c r="FW355" i="2"/>
  <c r="FW356" i="2"/>
  <c r="FW357" i="2"/>
  <c r="FW236" i="2"/>
  <c r="FW358" i="2"/>
  <c r="FW359" i="2"/>
  <c r="FW360" i="2"/>
  <c r="FW361" i="2"/>
  <c r="FW362" i="2"/>
  <c r="FW363" i="2"/>
  <c r="FW364" i="2"/>
  <c r="FW365" i="2"/>
  <c r="FU36" i="3"/>
  <c r="FU37" i="3"/>
  <c r="FU39" i="3"/>
  <c r="FU35" i="3"/>
  <c r="FW238" i="2"/>
  <c r="FV354" i="2"/>
  <c r="FV355" i="2"/>
  <c r="FV356" i="2"/>
  <c r="FV357" i="2"/>
  <c r="FV236" i="2"/>
  <c r="FV358" i="2"/>
  <c r="FV359" i="2"/>
  <c r="FV360" i="2"/>
  <c r="FV361" i="2"/>
  <c r="FV362" i="2"/>
  <c r="FV363" i="2"/>
  <c r="FV364" i="2"/>
  <c r="FV365" i="2"/>
  <c r="FT36" i="3"/>
  <c r="FT37" i="3"/>
  <c r="FT39" i="3"/>
  <c r="FT35" i="3"/>
  <c r="FV238" i="2"/>
  <c r="FU354" i="2"/>
  <c r="FU355" i="2"/>
  <c r="FU356" i="2"/>
  <c r="FU357" i="2"/>
  <c r="FU236" i="2"/>
  <c r="FU358" i="2"/>
  <c r="FU359" i="2"/>
  <c r="FU360" i="2"/>
  <c r="FU361" i="2"/>
  <c r="FU362" i="2"/>
  <c r="FU363" i="2"/>
  <c r="FU364" i="2"/>
  <c r="FU365" i="2"/>
  <c r="FS36" i="3"/>
  <c r="FS37" i="3"/>
  <c r="FS39" i="3"/>
  <c r="FS35" i="3"/>
  <c r="FU238" i="2"/>
  <c r="FT354" i="2"/>
  <c r="FT355" i="2"/>
  <c r="FT356" i="2"/>
  <c r="FT357" i="2"/>
  <c r="FT236" i="2"/>
  <c r="FT358" i="2"/>
  <c r="FT359" i="2"/>
  <c r="FT360" i="2"/>
  <c r="FT361" i="2"/>
  <c r="FT362" i="2"/>
  <c r="FT363" i="2"/>
  <c r="FT364" i="2"/>
  <c r="FT365" i="2"/>
  <c r="FR36" i="3"/>
  <c r="FR37" i="3"/>
  <c r="FR39" i="3"/>
  <c r="FR35" i="3"/>
  <c r="FT238" i="2"/>
  <c r="FS354" i="2"/>
  <c r="FS355" i="2"/>
  <c r="FS356" i="2"/>
  <c r="FS357" i="2"/>
  <c r="FS236" i="2"/>
  <c r="FS358" i="2"/>
  <c r="FS359" i="2"/>
  <c r="FS360" i="2"/>
  <c r="FS361" i="2"/>
  <c r="FS362" i="2"/>
  <c r="FS363" i="2"/>
  <c r="FS364" i="2"/>
  <c r="FS365" i="2"/>
  <c r="FQ36" i="3"/>
  <c r="FQ37" i="3"/>
  <c r="FQ39" i="3"/>
  <c r="FQ35" i="3"/>
  <c r="FS238" i="2"/>
  <c r="FR354" i="2"/>
  <c r="FR355" i="2"/>
  <c r="FR356" i="2"/>
  <c r="FR357" i="2"/>
  <c r="FR236" i="2"/>
  <c r="FR358" i="2"/>
  <c r="FR359" i="2"/>
  <c r="FR360" i="2"/>
  <c r="FR361" i="2"/>
  <c r="FR362" i="2"/>
  <c r="FR363" i="2"/>
  <c r="FR364" i="2"/>
  <c r="FR365" i="2"/>
  <c r="FP36" i="3"/>
  <c r="FP37" i="3"/>
  <c r="FP39" i="3"/>
  <c r="FP35" i="3"/>
  <c r="FR238" i="2"/>
  <c r="FQ354" i="2"/>
  <c r="FQ355" i="2"/>
  <c r="FQ356" i="2"/>
  <c r="FQ357" i="2"/>
  <c r="FQ236" i="2"/>
  <c r="FQ358" i="2"/>
  <c r="FQ359" i="2"/>
  <c r="FQ360" i="2"/>
  <c r="FQ361" i="2"/>
  <c r="FQ362" i="2"/>
  <c r="FQ363" i="2"/>
  <c r="FQ364" i="2"/>
  <c r="FQ365" i="2"/>
  <c r="FO36" i="3"/>
  <c r="FO37" i="3"/>
  <c r="FO39" i="3"/>
  <c r="FO35" i="3"/>
  <c r="FQ238" i="2"/>
  <c r="FP354" i="2"/>
  <c r="FP355" i="2"/>
  <c r="FP356" i="2"/>
  <c r="FP357" i="2"/>
  <c r="FP236" i="2"/>
  <c r="FP358" i="2"/>
  <c r="FP359" i="2"/>
  <c r="FP360" i="2"/>
  <c r="FP361" i="2"/>
  <c r="FP362" i="2"/>
  <c r="FP363" i="2"/>
  <c r="FP364" i="2"/>
  <c r="FP365" i="2"/>
  <c r="FN36" i="3"/>
  <c r="FN37" i="3"/>
  <c r="FN39" i="3"/>
  <c r="FN35" i="3"/>
  <c r="FP238" i="2"/>
  <c r="FO354" i="2"/>
  <c r="FO355" i="2"/>
  <c r="FO356" i="2"/>
  <c r="FO357" i="2"/>
  <c r="FO236" i="2"/>
  <c r="FO358" i="2"/>
  <c r="FO359" i="2"/>
  <c r="FO360" i="2"/>
  <c r="FO361" i="2"/>
  <c r="FO362" i="2"/>
  <c r="FO363" i="2"/>
  <c r="FO364" i="2"/>
  <c r="FO365" i="2"/>
  <c r="FM36" i="3"/>
  <c r="FM37" i="3"/>
  <c r="FM39" i="3"/>
  <c r="FM35" i="3"/>
  <c r="FO238" i="2"/>
  <c r="FN354" i="2"/>
  <c r="FN355" i="2"/>
  <c r="FN356" i="2"/>
  <c r="FN357" i="2"/>
  <c r="FN236" i="2"/>
  <c r="FN358" i="2"/>
  <c r="FN359" i="2"/>
  <c r="FN360" i="2"/>
  <c r="FN361" i="2"/>
  <c r="FN362" i="2"/>
  <c r="FN363" i="2"/>
  <c r="FN364" i="2"/>
  <c r="FN365" i="2"/>
  <c r="FL36" i="3"/>
  <c r="FL37" i="3"/>
  <c r="FL39" i="3"/>
  <c r="FL35" i="3"/>
  <c r="FN238" i="2"/>
  <c r="FM354" i="2"/>
  <c r="FM355" i="2"/>
  <c r="FM356" i="2"/>
  <c r="FM357" i="2"/>
  <c r="FM236" i="2"/>
  <c r="FM358" i="2"/>
  <c r="FM359" i="2"/>
  <c r="FM360" i="2"/>
  <c r="FM361" i="2"/>
  <c r="FM362" i="2"/>
  <c r="FM363" i="2"/>
  <c r="FM364" i="2"/>
  <c r="FM365" i="2"/>
  <c r="FK36" i="3"/>
  <c r="FK37" i="3"/>
  <c r="FK39" i="3"/>
  <c r="FK35" i="3"/>
  <c r="FM238" i="2"/>
  <c r="FL354" i="2"/>
  <c r="FL355" i="2"/>
  <c r="FL356" i="2"/>
  <c r="FL357" i="2"/>
  <c r="FL236" i="2"/>
  <c r="FL358" i="2"/>
  <c r="FL359" i="2"/>
  <c r="FL360" i="2"/>
  <c r="FL361" i="2"/>
  <c r="FL362" i="2"/>
  <c r="FL363" i="2"/>
  <c r="FL364" i="2"/>
  <c r="FL365" i="2"/>
  <c r="FJ36" i="3"/>
  <c r="FJ37" i="3"/>
  <c r="FJ39" i="3"/>
  <c r="FJ35" i="3"/>
  <c r="FL238" i="2"/>
  <c r="FK354" i="2"/>
  <c r="FK355" i="2"/>
  <c r="FK356" i="2"/>
  <c r="FK357" i="2"/>
  <c r="FK236" i="2"/>
  <c r="FK358" i="2"/>
  <c r="FK359" i="2"/>
  <c r="FK360" i="2"/>
  <c r="FK361" i="2"/>
  <c r="FK362" i="2"/>
  <c r="FK363" i="2"/>
  <c r="FK364" i="2"/>
  <c r="FK365" i="2"/>
  <c r="FI36" i="3"/>
  <c r="FI37" i="3"/>
  <c r="FI39" i="3"/>
  <c r="FI35" i="3"/>
  <c r="FK238" i="2"/>
  <c r="FJ354" i="2"/>
  <c r="FJ355" i="2"/>
  <c r="FJ356" i="2"/>
  <c r="FJ357" i="2"/>
  <c r="FJ236" i="2"/>
  <c r="FJ358" i="2"/>
  <c r="FJ359" i="2"/>
  <c r="FJ360" i="2"/>
  <c r="FJ361" i="2"/>
  <c r="FJ362" i="2"/>
  <c r="FJ363" i="2"/>
  <c r="FJ364" i="2"/>
  <c r="FJ365" i="2"/>
  <c r="FH36" i="3"/>
  <c r="FH37" i="3"/>
  <c r="FH39" i="3"/>
  <c r="FH35" i="3"/>
  <c r="FJ238" i="2"/>
  <c r="FI354" i="2"/>
  <c r="FI355" i="2"/>
  <c r="FI356" i="2"/>
  <c r="FI357" i="2"/>
  <c r="FI236" i="2"/>
  <c r="FI358" i="2"/>
  <c r="FI359" i="2"/>
  <c r="FI360" i="2"/>
  <c r="FI361" i="2"/>
  <c r="FI362" i="2"/>
  <c r="FI363" i="2"/>
  <c r="FI364" i="2"/>
  <c r="FI365" i="2"/>
  <c r="FG36" i="3"/>
  <c r="FG37" i="3"/>
  <c r="FG39" i="3"/>
  <c r="FG35" i="3"/>
  <c r="FI238" i="2"/>
  <c r="FH354" i="2"/>
  <c r="FH355" i="2"/>
  <c r="FH356" i="2"/>
  <c r="FH357" i="2"/>
  <c r="FH236" i="2"/>
  <c r="FH358" i="2"/>
  <c r="FH359" i="2"/>
  <c r="FH360" i="2"/>
  <c r="FH361" i="2"/>
  <c r="FH362" i="2"/>
  <c r="FH363" i="2"/>
  <c r="FH364" i="2"/>
  <c r="FH365" i="2"/>
  <c r="FF36" i="3"/>
  <c r="FF37" i="3"/>
  <c r="FF39" i="3"/>
  <c r="FF35" i="3"/>
  <c r="FH238" i="2"/>
  <c r="FG354" i="2"/>
  <c r="FG355" i="2"/>
  <c r="FG356" i="2"/>
  <c r="FG357" i="2"/>
  <c r="FG236" i="2"/>
  <c r="FG358" i="2"/>
  <c r="FG359" i="2"/>
  <c r="FG360" i="2"/>
  <c r="FG361" i="2"/>
  <c r="FG362" i="2"/>
  <c r="FG363" i="2"/>
  <c r="FG364" i="2"/>
  <c r="FG365" i="2"/>
  <c r="FE36" i="3"/>
  <c r="FE37" i="3"/>
  <c r="FE39" i="3"/>
  <c r="FE35" i="3"/>
  <c r="FG238" i="2"/>
  <c r="FF354" i="2"/>
  <c r="FF355" i="2"/>
  <c r="FF356" i="2"/>
  <c r="FF357" i="2"/>
  <c r="FF236" i="2"/>
  <c r="FF358" i="2"/>
  <c r="FF359" i="2"/>
  <c r="FF360" i="2"/>
  <c r="FF361" i="2"/>
  <c r="FF362" i="2"/>
  <c r="FF363" i="2"/>
  <c r="FF364" i="2"/>
  <c r="FF365" i="2"/>
  <c r="FD36" i="3"/>
  <c r="FD37" i="3"/>
  <c r="FD39" i="3"/>
  <c r="FD35" i="3"/>
  <c r="FF238" i="2"/>
  <c r="FE354" i="2"/>
  <c r="FE355" i="2"/>
  <c r="FE356" i="2"/>
  <c r="FE357" i="2"/>
  <c r="FE236" i="2"/>
  <c r="FE358" i="2"/>
  <c r="FE359" i="2"/>
  <c r="FE360" i="2"/>
  <c r="FE361" i="2"/>
  <c r="FE362" i="2"/>
  <c r="FE363" i="2"/>
  <c r="FE364" i="2"/>
  <c r="FE365" i="2"/>
  <c r="FC36" i="3"/>
  <c r="FC37" i="3"/>
  <c r="FC39" i="3"/>
  <c r="FC35" i="3"/>
  <c r="FE238" i="2"/>
  <c r="FD354" i="2"/>
  <c r="FD355" i="2"/>
  <c r="FD356" i="2"/>
  <c r="FD357" i="2"/>
  <c r="FD236" i="2"/>
  <c r="FD358" i="2"/>
  <c r="FD359" i="2"/>
  <c r="FD360" i="2"/>
  <c r="FD361" i="2"/>
  <c r="FD362" i="2"/>
  <c r="FD363" i="2"/>
  <c r="FD364" i="2"/>
  <c r="FD365" i="2"/>
  <c r="FB36" i="3"/>
  <c r="FB37" i="3"/>
  <c r="FB39" i="3"/>
  <c r="FB35" i="3"/>
  <c r="FD238" i="2"/>
  <c r="FC354" i="2"/>
  <c r="FC355" i="2"/>
  <c r="FC356" i="2"/>
  <c r="FC357" i="2"/>
  <c r="FC236" i="2"/>
  <c r="FC358" i="2"/>
  <c r="FC359" i="2"/>
  <c r="FC360" i="2"/>
  <c r="FC361" i="2"/>
  <c r="FC362" i="2"/>
  <c r="FC363" i="2"/>
  <c r="FC364" i="2"/>
  <c r="FC365" i="2"/>
  <c r="FA36" i="3"/>
  <c r="FA37" i="3"/>
  <c r="FA39" i="3"/>
  <c r="FA35" i="3"/>
  <c r="FC238" i="2"/>
  <c r="FB354" i="2"/>
  <c r="FB355" i="2"/>
  <c r="FB356" i="2"/>
  <c r="FB357" i="2"/>
  <c r="FB236" i="2"/>
  <c r="FB358" i="2"/>
  <c r="FB359" i="2"/>
  <c r="FB360" i="2"/>
  <c r="FB361" i="2"/>
  <c r="FB362" i="2"/>
  <c r="FB363" i="2"/>
  <c r="FB364" i="2"/>
  <c r="FB365" i="2"/>
  <c r="EZ36" i="3"/>
  <c r="EZ37" i="3"/>
  <c r="EZ39" i="3"/>
  <c r="EZ35" i="3"/>
  <c r="FB238" i="2"/>
  <c r="FA236" i="2"/>
  <c r="FA238" i="2"/>
  <c r="EZ236" i="2"/>
  <c r="EZ238" i="2"/>
  <c r="EY236" i="2"/>
  <c r="EY238" i="2"/>
  <c r="EX236" i="2"/>
  <c r="EX238" i="2"/>
  <c r="EW236" i="2"/>
  <c r="EW238" i="2"/>
  <c r="EV236" i="2"/>
  <c r="EV238" i="2"/>
  <c r="EU236" i="2"/>
  <c r="EU238" i="2"/>
  <c r="ET236" i="2"/>
  <c r="ET238" i="2"/>
  <c r="ES236" i="2"/>
  <c r="ES238" i="2"/>
  <c r="ER236" i="2"/>
  <c r="ER238" i="2"/>
  <c r="EQ236" i="2"/>
  <c r="EQ238" i="2"/>
  <c r="EP236" i="2"/>
  <c r="EP238" i="2"/>
  <c r="EO236" i="2"/>
  <c r="EO238" i="2"/>
  <c r="EN236" i="2"/>
  <c r="EN238" i="2"/>
  <c r="EM236" i="2"/>
  <c r="EM238" i="2"/>
  <c r="EL236" i="2"/>
  <c r="EL238" i="2"/>
  <c r="EK236" i="2"/>
  <c r="EK238" i="2"/>
  <c r="EJ236" i="2"/>
  <c r="EJ238" i="2"/>
  <c r="EI236" i="2"/>
  <c r="EI238" i="2"/>
  <c r="EH236" i="2"/>
  <c r="EH238" i="2"/>
  <c r="EG236" i="2"/>
  <c r="EG238" i="2"/>
  <c r="EF236" i="2"/>
  <c r="EF238" i="2"/>
  <c r="EE236" i="2"/>
  <c r="EE235" i="2"/>
  <c r="EE237" i="2"/>
  <c r="ED236" i="2"/>
  <c r="ED235" i="2"/>
  <c r="ED237" i="2"/>
  <c r="EC236" i="2"/>
  <c r="EC235" i="2"/>
  <c r="EC237" i="2"/>
  <c r="EB236" i="2"/>
  <c r="EB235" i="2"/>
  <c r="EB237" i="2"/>
  <c r="EA236" i="2"/>
  <c r="EA235" i="2"/>
  <c r="EA237" i="2"/>
  <c r="DZ236" i="2"/>
  <c r="DZ235" i="2"/>
  <c r="DZ237" i="2"/>
  <c r="DY236" i="2"/>
  <c r="DY235" i="2"/>
  <c r="DY237" i="2"/>
  <c r="DX236" i="2"/>
  <c r="DX235" i="2"/>
  <c r="DX237" i="2"/>
  <c r="DW236" i="2"/>
  <c r="DW235" i="2"/>
  <c r="DW237" i="2"/>
  <c r="DV236" i="2"/>
  <c r="DV235" i="2"/>
  <c r="DV237" i="2"/>
  <c r="DU236" i="2"/>
  <c r="DU235" i="2"/>
  <c r="DU237" i="2"/>
  <c r="DT236" i="2"/>
  <c r="DT235" i="2"/>
  <c r="DT237" i="2"/>
  <c r="DS236" i="2"/>
  <c r="DS235" i="2"/>
  <c r="DS237" i="2"/>
  <c r="DR236" i="2"/>
  <c r="DR235" i="2"/>
  <c r="DR237" i="2"/>
  <c r="DQ236" i="2"/>
  <c r="DQ235" i="2"/>
  <c r="DQ237" i="2"/>
  <c r="DP236" i="2"/>
  <c r="DP235" i="2"/>
  <c r="DP237" i="2"/>
  <c r="DO236" i="2"/>
  <c r="DO235" i="2"/>
  <c r="DO237" i="2"/>
  <c r="DN236" i="2"/>
  <c r="DN235" i="2"/>
  <c r="DN237" i="2"/>
  <c r="DM236" i="2"/>
  <c r="DM235" i="2"/>
  <c r="DM237" i="2"/>
  <c r="DL236" i="2"/>
  <c r="DL235" i="2"/>
  <c r="DL237" i="2"/>
  <c r="DK236" i="2"/>
  <c r="DK235" i="2"/>
  <c r="DK237" i="2"/>
  <c r="DJ236" i="2"/>
  <c r="DJ235" i="2"/>
  <c r="DJ237" i="2"/>
  <c r="DI236" i="2"/>
  <c r="DI235" i="2"/>
  <c r="DI237" i="2"/>
  <c r="DH236" i="2"/>
  <c r="DH235" i="2"/>
  <c r="DH237" i="2"/>
  <c r="DG236" i="2"/>
  <c r="DG235" i="2"/>
  <c r="DG237" i="2"/>
  <c r="DF236" i="2"/>
  <c r="DF235" i="2"/>
  <c r="DF237" i="2"/>
  <c r="DE236" i="2"/>
  <c r="DE235" i="2"/>
  <c r="DE237" i="2"/>
  <c r="DD236" i="2"/>
  <c r="DD235" i="2"/>
  <c r="DD237" i="2"/>
  <c r="DC236" i="2"/>
  <c r="DC235" i="2"/>
  <c r="DC237" i="2"/>
  <c r="DB236" i="2"/>
  <c r="DB235" i="2"/>
  <c r="DB237" i="2"/>
  <c r="DA236" i="2"/>
  <c r="DA235" i="2"/>
  <c r="DA237" i="2"/>
  <c r="CZ236" i="2"/>
  <c r="CZ235" i="2"/>
  <c r="CZ237" i="2"/>
  <c r="CY236" i="2"/>
  <c r="CY235" i="2"/>
  <c r="CY237" i="2"/>
  <c r="CX236" i="2"/>
  <c r="CX235" i="2"/>
  <c r="CX237" i="2"/>
  <c r="CW236" i="2"/>
  <c r="CW235" i="2"/>
  <c r="CW237" i="2"/>
  <c r="CV238" i="2"/>
  <c r="CU238" i="2"/>
  <c r="CT238" i="2"/>
  <c r="CS238" i="2"/>
  <c r="CR238" i="2"/>
  <c r="CQ238" i="2"/>
  <c r="CP238" i="2"/>
  <c r="CO238" i="2"/>
  <c r="CN238" i="2"/>
  <c r="CM238" i="2"/>
  <c r="CL238" i="2"/>
  <c r="CK238" i="2"/>
  <c r="CJ238" i="2"/>
  <c r="CI238" i="2"/>
  <c r="CH238" i="2"/>
  <c r="CG238" i="2"/>
  <c r="CF238" i="2"/>
  <c r="CE238" i="2"/>
  <c r="CD238" i="2"/>
  <c r="CC238" i="2"/>
  <c r="CB238" i="2"/>
  <c r="CA238" i="2"/>
  <c r="BZ238" i="2"/>
  <c r="BY238" i="2"/>
  <c r="BX238" i="2"/>
  <c r="BW238" i="2"/>
  <c r="BV238" i="2"/>
  <c r="BU238" i="2"/>
  <c r="BT238" i="2"/>
  <c r="BS238" i="2"/>
  <c r="BR238" i="2"/>
  <c r="BQ238" i="2"/>
  <c r="BP238" i="2"/>
  <c r="BO238" i="2"/>
  <c r="BN238" i="2"/>
  <c r="BM238" i="2"/>
  <c r="BL238" i="2"/>
  <c r="BK238" i="2"/>
  <c r="BJ238" i="2"/>
  <c r="BI238" i="2"/>
  <c r="BH238" i="2"/>
  <c r="BG238" i="2"/>
  <c r="BF238" i="2"/>
  <c r="BE238" i="2"/>
  <c r="BD238" i="2"/>
  <c r="BC238" i="2"/>
  <c r="BB238" i="2"/>
  <c r="BA238" i="2"/>
  <c r="AZ238" i="2"/>
  <c r="AY238" i="2"/>
  <c r="AX238" i="2"/>
  <c r="AW238" i="2"/>
  <c r="AV238" i="2"/>
  <c r="AU238" i="2"/>
  <c r="AT238" i="2"/>
  <c r="AS238" i="2"/>
  <c r="AR238" i="2"/>
  <c r="AQ238" i="2"/>
  <c r="AP238" i="2"/>
  <c r="AO238" i="2"/>
  <c r="AN238" i="2"/>
  <c r="AM238" i="2"/>
  <c r="AL238" i="2"/>
  <c r="AK238" i="2"/>
  <c r="AJ238" i="2"/>
  <c r="AI238" i="2"/>
  <c r="AH238" i="2"/>
  <c r="AG238" i="2"/>
  <c r="AF238" i="2"/>
  <c r="AE238" i="2"/>
  <c r="AD238" i="2"/>
  <c r="AC238" i="2"/>
  <c r="AB238" i="2"/>
  <c r="AA238" i="2"/>
  <c r="Z238" i="2"/>
  <c r="Y238" i="2"/>
  <c r="X238" i="2"/>
  <c r="W238" i="2"/>
  <c r="V238" i="2"/>
  <c r="U238" i="2"/>
  <c r="T238" i="2"/>
  <c r="S238" i="2"/>
  <c r="R238" i="2"/>
  <c r="Q238" i="2"/>
  <c r="P238" i="2"/>
  <c r="O238" i="2"/>
  <c r="N238" i="2"/>
  <c r="M238" i="2"/>
  <c r="L238" i="2"/>
  <c r="K238" i="2"/>
  <c r="J238" i="2"/>
  <c r="I238" i="2"/>
  <c r="H238" i="2"/>
  <c r="G238" i="2"/>
  <c r="F238" i="2"/>
  <c r="E238" i="2"/>
  <c r="D238" i="2"/>
  <c r="NK237" i="2"/>
  <c r="NJ237" i="2"/>
  <c r="NI237" i="2"/>
  <c r="NH237" i="2"/>
  <c r="NG237" i="2"/>
  <c r="NF237" i="2"/>
  <c r="NE237" i="2"/>
  <c r="ND237" i="2"/>
  <c r="NC237" i="2"/>
  <c r="NB237" i="2"/>
  <c r="NA237" i="2"/>
  <c r="MZ237" i="2"/>
  <c r="MY237" i="2"/>
  <c r="MX237" i="2"/>
  <c r="MW237" i="2"/>
  <c r="MV237" i="2"/>
  <c r="MU237" i="2"/>
  <c r="MT237" i="2"/>
  <c r="MS237" i="2"/>
  <c r="MR237" i="2"/>
  <c r="MQ237" i="2"/>
  <c r="MP237" i="2"/>
  <c r="MO237" i="2"/>
  <c r="MN237" i="2"/>
  <c r="MM237" i="2"/>
  <c r="ML237" i="2"/>
  <c r="MK237" i="2"/>
  <c r="MJ237" i="2"/>
  <c r="MI237" i="2"/>
  <c r="MH237" i="2"/>
  <c r="MG237" i="2"/>
  <c r="MF237" i="2"/>
  <c r="ME237" i="2"/>
  <c r="MD237" i="2"/>
  <c r="MC237" i="2"/>
  <c r="MB237" i="2"/>
  <c r="MA237" i="2"/>
  <c r="LZ237" i="2"/>
  <c r="LY237" i="2"/>
  <c r="LX237" i="2"/>
  <c r="LW237" i="2"/>
  <c r="LV237" i="2"/>
  <c r="LU237" i="2"/>
  <c r="LT237" i="2"/>
  <c r="LS237" i="2"/>
  <c r="LR237" i="2"/>
  <c r="LQ237" i="2"/>
  <c r="LP237" i="2"/>
  <c r="LO237" i="2"/>
  <c r="LN237" i="2"/>
  <c r="LM237" i="2"/>
  <c r="LL237" i="2"/>
  <c r="LK237" i="2"/>
  <c r="LJ237" i="2"/>
  <c r="LI237" i="2"/>
  <c r="LH237" i="2"/>
  <c r="LG237" i="2"/>
  <c r="LF237" i="2"/>
  <c r="LE237" i="2"/>
  <c r="LD237" i="2"/>
  <c r="LC237" i="2"/>
  <c r="LB237" i="2"/>
  <c r="LA237" i="2"/>
  <c r="KZ237" i="2"/>
  <c r="KY237" i="2"/>
  <c r="KX237" i="2"/>
  <c r="KW237" i="2"/>
  <c r="KV237" i="2"/>
  <c r="KU237" i="2"/>
  <c r="KT237" i="2"/>
  <c r="KS237" i="2"/>
  <c r="KR237" i="2"/>
  <c r="KQ237" i="2"/>
  <c r="KP237" i="2"/>
  <c r="KO237" i="2"/>
  <c r="KN237" i="2"/>
  <c r="KM237" i="2"/>
  <c r="KL237" i="2"/>
  <c r="KK237" i="2"/>
  <c r="KJ237" i="2"/>
  <c r="KI237" i="2"/>
  <c r="KH237" i="2"/>
  <c r="KG237" i="2"/>
  <c r="KF237" i="2"/>
  <c r="KE237" i="2"/>
  <c r="KD237" i="2"/>
  <c r="KC237" i="2"/>
  <c r="KB237" i="2"/>
  <c r="KA237" i="2"/>
  <c r="JZ237" i="2"/>
  <c r="JY237" i="2"/>
  <c r="JX237" i="2"/>
  <c r="JW237" i="2"/>
  <c r="JV237" i="2"/>
  <c r="JU237" i="2"/>
  <c r="JT237" i="2"/>
  <c r="JS237" i="2"/>
  <c r="JR237" i="2"/>
  <c r="JQ237" i="2"/>
  <c r="JP237" i="2"/>
  <c r="JO237" i="2"/>
  <c r="JN237" i="2"/>
  <c r="JM237" i="2"/>
  <c r="JL237" i="2"/>
  <c r="JK237" i="2"/>
  <c r="JJ237" i="2"/>
  <c r="JI237" i="2"/>
  <c r="JH237" i="2"/>
  <c r="JG237" i="2"/>
  <c r="JF237" i="2"/>
  <c r="JE237" i="2"/>
  <c r="JD237" i="2"/>
  <c r="JC237" i="2"/>
  <c r="JB237" i="2"/>
  <c r="JA237" i="2"/>
  <c r="IZ237" i="2"/>
  <c r="IY237" i="2"/>
  <c r="IX237" i="2"/>
  <c r="IW237" i="2"/>
  <c r="IV237" i="2"/>
  <c r="IU237" i="2"/>
  <c r="IT237" i="2"/>
  <c r="IS237" i="2"/>
  <c r="IR237" i="2"/>
  <c r="IQ237" i="2"/>
  <c r="IP237" i="2"/>
  <c r="IO237" i="2"/>
  <c r="IN237" i="2"/>
  <c r="IM237" i="2"/>
  <c r="IL237" i="2"/>
  <c r="IK237" i="2"/>
  <c r="IJ237" i="2"/>
  <c r="II237" i="2"/>
  <c r="IH237" i="2"/>
  <c r="IG237" i="2"/>
  <c r="IF237" i="2"/>
  <c r="IE237" i="2"/>
  <c r="ID237" i="2"/>
  <c r="IC237" i="2"/>
  <c r="IB237" i="2"/>
  <c r="IA237" i="2"/>
  <c r="HZ237" i="2"/>
  <c r="HY237" i="2"/>
  <c r="HX237" i="2"/>
  <c r="HW237" i="2"/>
  <c r="HV237" i="2"/>
  <c r="HU237" i="2"/>
  <c r="HT237" i="2"/>
  <c r="HS237" i="2"/>
  <c r="HR237" i="2"/>
  <c r="HQ237" i="2"/>
  <c r="HP237" i="2"/>
  <c r="HO237" i="2"/>
  <c r="HN237" i="2"/>
  <c r="HM237" i="2"/>
  <c r="HL237" i="2"/>
  <c r="HK237" i="2"/>
  <c r="HJ237" i="2"/>
  <c r="HI237" i="2"/>
  <c r="HH237" i="2"/>
  <c r="HG237" i="2"/>
  <c r="HF237" i="2"/>
  <c r="HE237" i="2"/>
  <c r="HD237" i="2"/>
  <c r="HC237" i="2"/>
  <c r="HB237" i="2"/>
  <c r="HA237" i="2"/>
  <c r="GZ237" i="2"/>
  <c r="GY237" i="2"/>
  <c r="GX237" i="2"/>
  <c r="GW237" i="2"/>
  <c r="GV237" i="2"/>
  <c r="GU237" i="2"/>
  <c r="GT237" i="2"/>
  <c r="GS237" i="2"/>
  <c r="GR237" i="2"/>
  <c r="GQ237" i="2"/>
  <c r="GP237" i="2"/>
  <c r="GO237" i="2"/>
  <c r="GN237" i="2"/>
  <c r="GM237" i="2"/>
  <c r="GL237" i="2"/>
  <c r="GK237" i="2"/>
  <c r="GJ237" i="2"/>
  <c r="GI237" i="2"/>
  <c r="GH237" i="2"/>
  <c r="GG237" i="2"/>
  <c r="GF237" i="2"/>
  <c r="GE237" i="2"/>
  <c r="GD237" i="2"/>
  <c r="GC237" i="2"/>
  <c r="GB237" i="2"/>
  <c r="GA237" i="2"/>
  <c r="FZ237" i="2"/>
  <c r="FY237" i="2"/>
  <c r="FX237" i="2"/>
  <c r="FW237" i="2"/>
  <c r="FV237" i="2"/>
  <c r="FU237" i="2"/>
  <c r="FT237" i="2"/>
  <c r="FS237" i="2"/>
  <c r="FR237" i="2"/>
  <c r="FQ237" i="2"/>
  <c r="FP237" i="2"/>
  <c r="FO237" i="2"/>
  <c r="FN237" i="2"/>
  <c r="FM237" i="2"/>
  <c r="FL237" i="2"/>
  <c r="FK237" i="2"/>
  <c r="FJ237" i="2"/>
  <c r="FI237" i="2"/>
  <c r="FH237" i="2"/>
  <c r="FG237" i="2"/>
  <c r="FF237" i="2"/>
  <c r="FE237" i="2"/>
  <c r="FD237" i="2"/>
  <c r="FC237" i="2"/>
  <c r="FB237" i="2"/>
  <c r="FA237" i="2"/>
  <c r="EZ237" i="2"/>
  <c r="EY237" i="2"/>
  <c r="EX237" i="2"/>
  <c r="EW237" i="2"/>
  <c r="EV237" i="2"/>
  <c r="EU237" i="2"/>
  <c r="ET237" i="2"/>
  <c r="ES237" i="2"/>
  <c r="ER237" i="2"/>
  <c r="EQ237" i="2"/>
  <c r="EP237" i="2"/>
  <c r="EO237" i="2"/>
  <c r="EN237" i="2"/>
  <c r="EM237" i="2"/>
  <c r="EL237" i="2"/>
  <c r="EK237" i="2"/>
  <c r="EJ237" i="2"/>
  <c r="EI237" i="2"/>
  <c r="EH237" i="2"/>
  <c r="EG237" i="2"/>
  <c r="EF237" i="2"/>
  <c r="CV237" i="2"/>
  <c r="CU237" i="2"/>
  <c r="CT237" i="2"/>
  <c r="CS237" i="2"/>
  <c r="CR237" i="2"/>
  <c r="CQ237" i="2"/>
  <c r="CP237" i="2"/>
  <c r="CO237" i="2"/>
  <c r="CN237" i="2"/>
  <c r="CM237" i="2"/>
  <c r="CL237" i="2"/>
  <c r="CK237" i="2"/>
  <c r="CJ237" i="2"/>
  <c r="CI237" i="2"/>
  <c r="CH237" i="2"/>
  <c r="CG237" i="2"/>
  <c r="CF237" i="2"/>
  <c r="CE237" i="2"/>
  <c r="CD237" i="2"/>
  <c r="CC237" i="2"/>
  <c r="CB237" i="2"/>
  <c r="CA237" i="2"/>
  <c r="BZ237" i="2"/>
  <c r="BY237" i="2"/>
  <c r="BX237" i="2"/>
  <c r="BW237" i="2"/>
  <c r="BV237" i="2"/>
  <c r="BU237" i="2"/>
  <c r="BT237" i="2"/>
  <c r="BS237" i="2"/>
  <c r="BR237" i="2"/>
  <c r="BQ237" i="2"/>
  <c r="BP237" i="2"/>
  <c r="BO237" i="2"/>
  <c r="BN237" i="2"/>
  <c r="BM237" i="2"/>
  <c r="BL237" i="2"/>
  <c r="BK237" i="2"/>
  <c r="BJ237" i="2"/>
  <c r="BI237" i="2"/>
  <c r="BH237" i="2"/>
  <c r="BG237" i="2"/>
  <c r="BF237" i="2"/>
  <c r="BE237" i="2"/>
  <c r="BD237" i="2"/>
  <c r="BC237" i="2"/>
  <c r="BB237" i="2"/>
  <c r="BA237" i="2"/>
  <c r="AZ237" i="2"/>
  <c r="AY237" i="2"/>
  <c r="AX237" i="2"/>
  <c r="AW237" i="2"/>
  <c r="AV237" i="2"/>
  <c r="AU237" i="2"/>
  <c r="AT237" i="2"/>
  <c r="AS237" i="2"/>
  <c r="AR237" i="2"/>
  <c r="AQ237" i="2"/>
  <c r="AP237" i="2"/>
  <c r="AO237" i="2"/>
  <c r="AN237" i="2"/>
  <c r="AM237" i="2"/>
  <c r="AL237" i="2"/>
  <c r="AK237" i="2"/>
  <c r="AJ237" i="2"/>
  <c r="AI237" i="2"/>
  <c r="AH237" i="2"/>
  <c r="AG237" i="2"/>
  <c r="AF237" i="2"/>
  <c r="AE237" i="2"/>
  <c r="AD237" i="2"/>
  <c r="AC237" i="2"/>
  <c r="AB237" i="2"/>
  <c r="AA237" i="2"/>
  <c r="Z237" i="2"/>
  <c r="Y237" i="2"/>
  <c r="X237" i="2"/>
  <c r="W237" i="2"/>
  <c r="V237" i="2"/>
  <c r="U237" i="2"/>
  <c r="T237" i="2"/>
  <c r="S237" i="2"/>
  <c r="R237" i="2"/>
  <c r="Q237" i="2"/>
  <c r="P237" i="2"/>
  <c r="O237" i="2"/>
  <c r="N237" i="2"/>
  <c r="M237" i="2"/>
  <c r="L237" i="2"/>
  <c r="K237" i="2"/>
  <c r="J237" i="2"/>
  <c r="I237" i="2"/>
  <c r="H237" i="2"/>
  <c r="G237" i="2"/>
  <c r="F237" i="2"/>
  <c r="E237" i="2"/>
  <c r="D237" i="2"/>
  <c r="NK236" i="2"/>
  <c r="NJ236" i="2"/>
  <c r="NI236" i="2"/>
  <c r="NH236" i="2"/>
  <c r="NG236" i="2"/>
  <c r="NF236" i="2"/>
  <c r="NE236" i="2"/>
  <c r="ND236" i="2"/>
  <c r="NC236" i="2"/>
  <c r="NB236" i="2"/>
  <c r="NA236" i="2"/>
  <c r="MZ236" i="2"/>
  <c r="MY236" i="2"/>
  <c r="MX236" i="2"/>
  <c r="MW236" i="2"/>
  <c r="MV236" i="2"/>
  <c r="MU236" i="2"/>
  <c r="MT236" i="2"/>
  <c r="MS236" i="2"/>
  <c r="MR236" i="2"/>
  <c r="MQ236" i="2"/>
  <c r="MP236" i="2"/>
  <c r="MO236" i="2"/>
  <c r="MN236" i="2"/>
  <c r="MM236" i="2"/>
  <c r="ML236" i="2"/>
  <c r="MK236" i="2"/>
  <c r="MJ236" i="2"/>
  <c r="MI236" i="2"/>
  <c r="MH236" i="2"/>
  <c r="MG236" i="2"/>
  <c r="MF236" i="2"/>
  <c r="ME236" i="2"/>
  <c r="MD236" i="2"/>
  <c r="MC236" i="2"/>
  <c r="MB236" i="2"/>
  <c r="MA236" i="2"/>
  <c r="LZ236" i="2"/>
  <c r="LY236" i="2"/>
  <c r="LX236" i="2"/>
  <c r="LW236" i="2"/>
  <c r="LV236" i="2"/>
  <c r="LU236" i="2"/>
  <c r="LT236" i="2"/>
  <c r="LS236" i="2"/>
  <c r="LR236" i="2"/>
  <c r="LQ236" i="2"/>
  <c r="LP236" i="2"/>
  <c r="LO236" i="2"/>
  <c r="LN236" i="2"/>
  <c r="LM236" i="2"/>
  <c r="LL236" i="2"/>
  <c r="LK236" i="2"/>
  <c r="LJ236" i="2"/>
  <c r="LI236" i="2"/>
  <c r="LH236" i="2"/>
  <c r="LG236" i="2"/>
  <c r="LF236" i="2"/>
  <c r="LE236" i="2"/>
  <c r="LD236" i="2"/>
  <c r="LC236" i="2"/>
  <c r="LB236" i="2"/>
  <c r="LA236" i="2"/>
  <c r="KZ236" i="2"/>
  <c r="KY236" i="2"/>
  <c r="KX236" i="2"/>
  <c r="KW236" i="2"/>
  <c r="KV236" i="2"/>
  <c r="KU236" i="2"/>
  <c r="KT236" i="2"/>
  <c r="KS236" i="2"/>
  <c r="KR236" i="2"/>
  <c r="KQ236" i="2"/>
  <c r="KP236" i="2"/>
  <c r="KO236" i="2"/>
  <c r="KN236" i="2"/>
  <c r="KM236" i="2"/>
  <c r="KL236" i="2"/>
  <c r="KK236" i="2"/>
  <c r="KJ236" i="2"/>
  <c r="KI236" i="2"/>
  <c r="KH236" i="2"/>
  <c r="KG236" i="2"/>
  <c r="KF236" i="2"/>
  <c r="KE236" i="2"/>
  <c r="KD236" i="2"/>
  <c r="KC236" i="2"/>
  <c r="KB236" i="2"/>
  <c r="KA236" i="2"/>
  <c r="JZ236" i="2"/>
  <c r="JY236" i="2"/>
  <c r="JX236" i="2"/>
  <c r="JW236" i="2"/>
  <c r="JV236" i="2"/>
  <c r="JU236" i="2"/>
  <c r="JT236" i="2"/>
  <c r="JS236" i="2"/>
  <c r="JR236" i="2"/>
  <c r="JQ236" i="2"/>
  <c r="JP236" i="2"/>
  <c r="JO236" i="2"/>
  <c r="JN236" i="2"/>
  <c r="JM236" i="2"/>
  <c r="JL236" i="2"/>
  <c r="JK236" i="2"/>
  <c r="JJ236" i="2"/>
  <c r="JI236" i="2"/>
  <c r="JH236" i="2"/>
  <c r="JG236" i="2"/>
  <c r="JF236" i="2"/>
  <c r="JE236" i="2"/>
  <c r="JD236" i="2"/>
  <c r="JC236" i="2"/>
  <c r="JB236" i="2"/>
  <c r="JA236" i="2"/>
  <c r="IZ236" i="2"/>
  <c r="IY236" i="2"/>
  <c r="IX236" i="2"/>
  <c r="IW236" i="2"/>
  <c r="IV236" i="2"/>
  <c r="IU236" i="2"/>
  <c r="IT236" i="2"/>
  <c r="IS236" i="2"/>
  <c r="IR236" i="2"/>
  <c r="IQ236" i="2"/>
  <c r="IP236" i="2"/>
  <c r="IO236" i="2"/>
  <c r="IN236" i="2"/>
  <c r="IM236" i="2"/>
  <c r="IL236" i="2"/>
  <c r="IK236" i="2"/>
  <c r="IJ236" i="2"/>
  <c r="II236" i="2"/>
  <c r="IH236" i="2"/>
  <c r="IG236" i="2"/>
  <c r="IF236" i="2"/>
  <c r="IE236" i="2"/>
  <c r="ID236" i="2"/>
  <c r="IC236" i="2"/>
  <c r="IB236" i="2"/>
  <c r="IA236" i="2"/>
  <c r="HZ236" i="2"/>
  <c r="HY236" i="2"/>
  <c r="HX236" i="2"/>
  <c r="HW236" i="2"/>
  <c r="HV236" i="2"/>
  <c r="HU236" i="2"/>
  <c r="HT236" i="2"/>
  <c r="HS236" i="2"/>
  <c r="HR236" i="2"/>
  <c r="HQ236" i="2"/>
  <c r="HP236" i="2"/>
  <c r="HO236" i="2"/>
  <c r="HN236" i="2"/>
  <c r="HM236" i="2"/>
  <c r="HL236" i="2"/>
  <c r="HK236" i="2"/>
  <c r="HJ236" i="2"/>
  <c r="HI236" i="2"/>
  <c r="HH236" i="2"/>
  <c r="HG236" i="2"/>
  <c r="HF236" i="2"/>
  <c r="HE236" i="2"/>
  <c r="HD236" i="2"/>
  <c r="HC236" i="2"/>
  <c r="HB236" i="2"/>
  <c r="HA236" i="2"/>
  <c r="GZ236" i="2"/>
  <c r="GY236" i="2"/>
  <c r="GX236" i="2"/>
  <c r="GW236" i="2"/>
  <c r="GV236" i="2"/>
  <c r="GU236" i="2"/>
  <c r="GT236" i="2"/>
  <c r="GS236" i="2"/>
  <c r="GR236" i="2"/>
  <c r="GQ236" i="2"/>
  <c r="GP236" i="2"/>
  <c r="GO236" i="2"/>
  <c r="GN236" i="2"/>
  <c r="GM236" i="2"/>
  <c r="GL236" i="2"/>
  <c r="GK236" i="2"/>
  <c r="GJ236" i="2"/>
  <c r="GI236" i="2"/>
  <c r="CV236" i="2"/>
  <c r="CU236" i="2"/>
  <c r="CT236" i="2"/>
  <c r="CS236" i="2"/>
  <c r="CR236" i="2"/>
  <c r="CQ236" i="2"/>
  <c r="CP236" i="2"/>
  <c r="CO236" i="2"/>
  <c r="CN236" i="2"/>
  <c r="CM236" i="2"/>
  <c r="CL236" i="2"/>
  <c r="CK236" i="2"/>
  <c r="CJ236" i="2"/>
  <c r="CI236" i="2"/>
  <c r="CH236" i="2"/>
  <c r="CG236" i="2"/>
  <c r="CF236" i="2"/>
  <c r="CE236" i="2"/>
  <c r="CD236" i="2"/>
  <c r="CC236" i="2"/>
  <c r="CB236" i="2"/>
  <c r="CA236" i="2"/>
  <c r="BZ236" i="2"/>
  <c r="BY236" i="2"/>
  <c r="BX236" i="2"/>
  <c r="BW236" i="2"/>
  <c r="BV236" i="2"/>
  <c r="BU236" i="2"/>
  <c r="BT236" i="2"/>
  <c r="BS236" i="2"/>
  <c r="BR236" i="2"/>
  <c r="BQ236" i="2"/>
  <c r="BP236" i="2"/>
  <c r="BO236" i="2"/>
  <c r="BN236" i="2"/>
  <c r="BM236" i="2"/>
  <c r="BL236" i="2"/>
  <c r="BK236" i="2"/>
  <c r="BJ236" i="2"/>
  <c r="BI236" i="2"/>
  <c r="BH236" i="2"/>
  <c r="BG236" i="2"/>
  <c r="BF236" i="2"/>
  <c r="BE236" i="2"/>
  <c r="BD236" i="2"/>
  <c r="BC236" i="2"/>
  <c r="BB236" i="2"/>
  <c r="BA236" i="2"/>
  <c r="AZ236" i="2"/>
  <c r="AY236" i="2"/>
  <c r="AX236" i="2"/>
  <c r="AW236" i="2"/>
  <c r="AV236" i="2"/>
  <c r="AU236" i="2"/>
  <c r="AT236" i="2"/>
  <c r="AS236" i="2"/>
  <c r="AR236" i="2"/>
  <c r="AQ236" i="2"/>
  <c r="AP236" i="2"/>
  <c r="AO236" i="2"/>
  <c r="AN236" i="2"/>
  <c r="AM236" i="2"/>
  <c r="AL236" i="2"/>
  <c r="AK236" i="2"/>
  <c r="AJ236" i="2"/>
  <c r="AI236" i="2"/>
  <c r="AH236" i="2"/>
  <c r="AG236" i="2"/>
  <c r="AF236" i="2"/>
  <c r="AE236" i="2"/>
  <c r="AD236" i="2"/>
  <c r="AC236" i="2"/>
  <c r="AB236" i="2"/>
  <c r="AA236" i="2"/>
  <c r="Z236" i="2"/>
  <c r="Y236" i="2"/>
  <c r="X236" i="2"/>
  <c r="W236" i="2"/>
  <c r="V236" i="2"/>
  <c r="U236" i="2"/>
  <c r="T236" i="2"/>
  <c r="S236" i="2"/>
  <c r="R236" i="2"/>
  <c r="Q236" i="2"/>
  <c r="P236" i="2"/>
  <c r="O236" i="2"/>
  <c r="N236" i="2"/>
  <c r="M236" i="2"/>
  <c r="L236" i="2"/>
  <c r="K236" i="2"/>
  <c r="J236" i="2"/>
  <c r="I236" i="2"/>
  <c r="H236" i="2"/>
  <c r="G236" i="2"/>
  <c r="F236" i="2"/>
  <c r="E236" i="2"/>
  <c r="D236" i="2"/>
  <c r="NK235" i="2"/>
  <c r="NJ235" i="2"/>
  <c r="NI235" i="2"/>
  <c r="NH235" i="2"/>
  <c r="NG235" i="2"/>
  <c r="NF235" i="2"/>
  <c r="NE235" i="2"/>
  <c r="ND235" i="2"/>
  <c r="NC235" i="2"/>
  <c r="NB235" i="2"/>
  <c r="NA235" i="2"/>
  <c r="MZ235" i="2"/>
  <c r="MY235" i="2"/>
  <c r="MX235" i="2"/>
  <c r="MW235" i="2"/>
  <c r="MV235" i="2"/>
  <c r="MU235" i="2"/>
  <c r="MT235" i="2"/>
  <c r="MS235" i="2"/>
  <c r="MR235" i="2"/>
  <c r="MQ235" i="2"/>
  <c r="MP235" i="2"/>
  <c r="MO235" i="2"/>
  <c r="MN235" i="2"/>
  <c r="MM235" i="2"/>
  <c r="ML235" i="2"/>
  <c r="MK235" i="2"/>
  <c r="MJ235" i="2"/>
  <c r="MI235" i="2"/>
  <c r="MH235" i="2"/>
  <c r="MG235" i="2"/>
  <c r="MF235" i="2"/>
  <c r="ME235" i="2"/>
  <c r="MD235" i="2"/>
  <c r="MC235" i="2"/>
  <c r="MB235" i="2"/>
  <c r="MA235" i="2"/>
  <c r="LZ235" i="2"/>
  <c r="LY235" i="2"/>
  <c r="LX235" i="2"/>
  <c r="LW235" i="2"/>
  <c r="LV235" i="2"/>
  <c r="LU235" i="2"/>
  <c r="LT235" i="2"/>
  <c r="LS235" i="2"/>
  <c r="LR235" i="2"/>
  <c r="LQ235" i="2"/>
  <c r="LP235" i="2"/>
  <c r="LO235" i="2"/>
  <c r="LN235" i="2"/>
  <c r="LM235" i="2"/>
  <c r="LL235" i="2"/>
  <c r="LK235" i="2"/>
  <c r="LJ235" i="2"/>
  <c r="LI235" i="2"/>
  <c r="LH235" i="2"/>
  <c r="LG235" i="2"/>
  <c r="LF235" i="2"/>
  <c r="LE235" i="2"/>
  <c r="LD235" i="2"/>
  <c r="LC235" i="2"/>
  <c r="LB235" i="2"/>
  <c r="LA235" i="2"/>
  <c r="KZ235" i="2"/>
  <c r="KY235" i="2"/>
  <c r="KX235" i="2"/>
  <c r="KW235" i="2"/>
  <c r="KV235" i="2"/>
  <c r="KU235" i="2"/>
  <c r="KT235" i="2"/>
  <c r="KS235" i="2"/>
  <c r="KR235" i="2"/>
  <c r="KQ235" i="2"/>
  <c r="KP235" i="2"/>
  <c r="KO235" i="2"/>
  <c r="KN235" i="2"/>
  <c r="KM235" i="2"/>
  <c r="KL235" i="2"/>
  <c r="KK235" i="2"/>
  <c r="KJ235" i="2"/>
  <c r="KI235" i="2"/>
  <c r="KH235" i="2"/>
  <c r="KG235" i="2"/>
  <c r="KF235" i="2"/>
  <c r="KE235" i="2"/>
  <c r="KD235" i="2"/>
  <c r="KC235" i="2"/>
  <c r="KB235" i="2"/>
  <c r="KA235" i="2"/>
  <c r="JZ235" i="2"/>
  <c r="JY235" i="2"/>
  <c r="JX235" i="2"/>
  <c r="JW235" i="2"/>
  <c r="JV235" i="2"/>
  <c r="JU235" i="2"/>
  <c r="JT235" i="2"/>
  <c r="JS235" i="2"/>
  <c r="JR235" i="2"/>
  <c r="JQ235" i="2"/>
  <c r="JP235" i="2"/>
  <c r="JO235" i="2"/>
  <c r="JN235" i="2"/>
  <c r="JM235" i="2"/>
  <c r="JL235" i="2"/>
  <c r="JK235" i="2"/>
  <c r="JJ235" i="2"/>
  <c r="JI235" i="2"/>
  <c r="JH235" i="2"/>
  <c r="JG235" i="2"/>
  <c r="JF235" i="2"/>
  <c r="JE235" i="2"/>
  <c r="JD235" i="2"/>
  <c r="JC235" i="2"/>
  <c r="JB235" i="2"/>
  <c r="JA235" i="2"/>
  <c r="IZ235" i="2"/>
  <c r="IY235" i="2"/>
  <c r="IX235" i="2"/>
  <c r="IW235" i="2"/>
  <c r="IV235" i="2"/>
  <c r="IU235" i="2"/>
  <c r="IT235" i="2"/>
  <c r="IS235" i="2"/>
  <c r="IR235" i="2"/>
  <c r="IQ235" i="2"/>
  <c r="IP235" i="2"/>
  <c r="IO235" i="2"/>
  <c r="IN235" i="2"/>
  <c r="IM235" i="2"/>
  <c r="IL235" i="2"/>
  <c r="IK235" i="2"/>
  <c r="IJ235" i="2"/>
  <c r="II235" i="2"/>
  <c r="IH235" i="2"/>
  <c r="IG235" i="2"/>
  <c r="IF235" i="2"/>
  <c r="IE235" i="2"/>
  <c r="ID235" i="2"/>
  <c r="IC235" i="2"/>
  <c r="IB235" i="2"/>
  <c r="IA235" i="2"/>
  <c r="HZ235" i="2"/>
  <c r="HY235" i="2"/>
  <c r="HX235" i="2"/>
  <c r="HW235" i="2"/>
  <c r="HV235" i="2"/>
  <c r="HU235" i="2"/>
  <c r="HT235" i="2"/>
  <c r="HS235" i="2"/>
  <c r="HR235" i="2"/>
  <c r="HQ235" i="2"/>
  <c r="HP235" i="2"/>
  <c r="HO235" i="2"/>
  <c r="HN235" i="2"/>
  <c r="HM235" i="2"/>
  <c r="HL235" i="2"/>
  <c r="HK235" i="2"/>
  <c r="HJ235" i="2"/>
  <c r="HI235" i="2"/>
  <c r="HH235" i="2"/>
  <c r="HG235" i="2"/>
  <c r="HF235" i="2"/>
  <c r="HE235" i="2"/>
  <c r="HD235" i="2"/>
  <c r="HC235" i="2"/>
  <c r="HB235" i="2"/>
  <c r="HA235" i="2"/>
  <c r="GZ235" i="2"/>
  <c r="GY235" i="2"/>
  <c r="GX235" i="2"/>
  <c r="GW235" i="2"/>
  <c r="GV235" i="2"/>
  <c r="GU235" i="2"/>
  <c r="GT235" i="2"/>
  <c r="GS235" i="2"/>
  <c r="GR235" i="2"/>
  <c r="GQ235" i="2"/>
  <c r="GP235" i="2"/>
  <c r="GO235" i="2"/>
  <c r="GN235" i="2"/>
  <c r="GM235" i="2"/>
  <c r="GL235" i="2"/>
  <c r="GK235" i="2"/>
  <c r="GJ235" i="2"/>
  <c r="GI235" i="2"/>
  <c r="GH235" i="2"/>
  <c r="GG235" i="2"/>
  <c r="GF235" i="2"/>
  <c r="GE235" i="2"/>
  <c r="GD235" i="2"/>
  <c r="GC235" i="2"/>
  <c r="GB235" i="2"/>
  <c r="GA235" i="2"/>
  <c r="FZ235" i="2"/>
  <c r="FY235" i="2"/>
  <c r="FX235" i="2"/>
  <c r="FW235" i="2"/>
  <c r="FV235" i="2"/>
  <c r="FU235" i="2"/>
  <c r="FT235" i="2"/>
  <c r="FS235" i="2"/>
  <c r="FR235" i="2"/>
  <c r="FQ235" i="2"/>
  <c r="FP235" i="2"/>
  <c r="FO235" i="2"/>
  <c r="FN235" i="2"/>
  <c r="FM235" i="2"/>
  <c r="FL235" i="2"/>
  <c r="FK235" i="2"/>
  <c r="FJ235" i="2"/>
  <c r="FI235" i="2"/>
  <c r="FH235" i="2"/>
  <c r="FG235" i="2"/>
  <c r="FF235" i="2"/>
  <c r="FE235" i="2"/>
  <c r="FD235" i="2"/>
  <c r="FC235" i="2"/>
  <c r="FB235" i="2"/>
  <c r="FA235" i="2"/>
  <c r="EZ235" i="2"/>
  <c r="EY235" i="2"/>
  <c r="EX235" i="2"/>
  <c r="EW235" i="2"/>
  <c r="EV235" i="2"/>
  <c r="EU235" i="2"/>
  <c r="ET235" i="2"/>
  <c r="ES235" i="2"/>
  <c r="ER235" i="2"/>
  <c r="EQ235" i="2"/>
  <c r="EP235" i="2"/>
  <c r="EO235" i="2"/>
  <c r="EN235" i="2"/>
  <c r="EM235" i="2"/>
  <c r="EL235" i="2"/>
  <c r="EK235" i="2"/>
  <c r="EJ235" i="2"/>
  <c r="EI235" i="2"/>
  <c r="EH235" i="2"/>
  <c r="EG235" i="2"/>
  <c r="EF235" i="2"/>
  <c r="CV235" i="2"/>
  <c r="CU235" i="2"/>
  <c r="CT235" i="2"/>
  <c r="CS235" i="2"/>
  <c r="CR235" i="2"/>
  <c r="CQ235" i="2"/>
  <c r="CP235" i="2"/>
  <c r="CO235" i="2"/>
  <c r="CN235" i="2"/>
  <c r="CM235" i="2"/>
  <c r="CL235" i="2"/>
  <c r="CK235" i="2"/>
  <c r="CJ235" i="2"/>
  <c r="CI235" i="2"/>
  <c r="CH235" i="2"/>
  <c r="CG235" i="2"/>
  <c r="CF235" i="2"/>
  <c r="CE235" i="2"/>
  <c r="CD235" i="2"/>
  <c r="CC235" i="2"/>
  <c r="CB235" i="2"/>
  <c r="CA235" i="2"/>
  <c r="BZ235" i="2"/>
  <c r="BY235" i="2"/>
  <c r="BX235" i="2"/>
  <c r="BW235" i="2"/>
  <c r="BV235" i="2"/>
  <c r="BU235" i="2"/>
  <c r="BT235" i="2"/>
  <c r="BS235" i="2"/>
  <c r="BR235" i="2"/>
  <c r="BQ235" i="2"/>
  <c r="BP235" i="2"/>
  <c r="BO235" i="2"/>
  <c r="BN235" i="2"/>
  <c r="BM235" i="2"/>
  <c r="BL235" i="2"/>
  <c r="BK235" i="2"/>
  <c r="BJ235" i="2"/>
  <c r="BI235" i="2"/>
  <c r="BH235" i="2"/>
  <c r="BG235" i="2"/>
  <c r="BF235" i="2"/>
  <c r="BE235" i="2"/>
  <c r="BD235" i="2"/>
  <c r="BC235" i="2"/>
  <c r="BB235" i="2"/>
  <c r="BA235" i="2"/>
  <c r="AZ235" i="2"/>
  <c r="AY235" i="2"/>
  <c r="AX235" i="2"/>
  <c r="AW235" i="2"/>
  <c r="AV235" i="2"/>
  <c r="AU235" i="2"/>
  <c r="AT235" i="2"/>
  <c r="AS235" i="2"/>
  <c r="AR235" i="2"/>
  <c r="AQ235" i="2"/>
  <c r="AP235" i="2"/>
  <c r="AO235" i="2"/>
  <c r="AN235" i="2"/>
  <c r="AM235" i="2"/>
  <c r="AL235" i="2"/>
  <c r="AK235" i="2"/>
  <c r="AJ235" i="2"/>
  <c r="AI235" i="2"/>
  <c r="AH235" i="2"/>
  <c r="AG235" i="2"/>
  <c r="AF235" i="2"/>
  <c r="AE235" i="2"/>
  <c r="AD235" i="2"/>
  <c r="AC235" i="2"/>
  <c r="AB235" i="2"/>
  <c r="AA235" i="2"/>
  <c r="Z235" i="2"/>
  <c r="Y235" i="2"/>
  <c r="X235" i="2"/>
  <c r="W235" i="2"/>
  <c r="V235" i="2"/>
  <c r="U235" i="2"/>
  <c r="T235" i="2"/>
  <c r="S235" i="2"/>
  <c r="R235" i="2"/>
  <c r="Q235" i="2"/>
  <c r="P235" i="2"/>
  <c r="O235" i="2"/>
  <c r="N235" i="2"/>
  <c r="M235" i="2"/>
  <c r="L235" i="2"/>
  <c r="K235" i="2"/>
  <c r="J235" i="2"/>
  <c r="I235" i="2"/>
  <c r="H235" i="2"/>
  <c r="G235" i="2"/>
  <c r="F235" i="2"/>
  <c r="E235" i="2"/>
  <c r="D235" i="2"/>
  <c r="NK234" i="2"/>
  <c r="NJ234" i="2"/>
  <c r="NI234" i="2"/>
  <c r="NH234" i="2"/>
  <c r="NG234" i="2"/>
  <c r="NF234" i="2"/>
  <c r="NE234" i="2"/>
  <c r="ND234" i="2"/>
  <c r="NC234" i="2"/>
  <c r="NB234" i="2"/>
  <c r="NA234" i="2"/>
  <c r="MZ234" i="2"/>
  <c r="MY234" i="2"/>
  <c r="MX234" i="2"/>
  <c r="MW234" i="2"/>
  <c r="MV234" i="2"/>
  <c r="MU234" i="2"/>
  <c r="MT234" i="2"/>
  <c r="MS234" i="2"/>
  <c r="MR234" i="2"/>
  <c r="MQ234" i="2"/>
  <c r="MP234" i="2"/>
  <c r="MO234" i="2"/>
  <c r="MN234" i="2"/>
  <c r="MM234" i="2"/>
  <c r="ML234" i="2"/>
  <c r="MK234" i="2"/>
  <c r="MJ234" i="2"/>
  <c r="MI234" i="2"/>
  <c r="MH234" i="2"/>
  <c r="MG234" i="2"/>
  <c r="MF234" i="2"/>
  <c r="ME234" i="2"/>
  <c r="MD234" i="2"/>
  <c r="MC234" i="2"/>
  <c r="MB234" i="2"/>
  <c r="MA234" i="2"/>
  <c r="LZ234" i="2"/>
  <c r="LY234" i="2"/>
  <c r="LX234" i="2"/>
  <c r="LW234" i="2"/>
  <c r="LV234" i="2"/>
  <c r="LU234" i="2"/>
  <c r="LT234" i="2"/>
  <c r="LS234" i="2"/>
  <c r="LR234" i="2"/>
  <c r="LQ234" i="2"/>
  <c r="LP234" i="2"/>
  <c r="LO234" i="2"/>
  <c r="LN234" i="2"/>
  <c r="LM234" i="2"/>
  <c r="LL234" i="2"/>
  <c r="LK234" i="2"/>
  <c r="LJ234" i="2"/>
  <c r="LI234" i="2"/>
  <c r="LH234" i="2"/>
  <c r="LG234" i="2"/>
  <c r="LF234" i="2"/>
  <c r="LE234" i="2"/>
  <c r="LD234" i="2"/>
  <c r="LC234" i="2"/>
  <c r="LB234" i="2"/>
  <c r="LA234" i="2"/>
  <c r="KZ234" i="2"/>
  <c r="KY234" i="2"/>
  <c r="KX234" i="2"/>
  <c r="KW234" i="2"/>
  <c r="KV234" i="2"/>
  <c r="KU234" i="2"/>
  <c r="KT234" i="2"/>
  <c r="KS234" i="2"/>
  <c r="KR234" i="2"/>
  <c r="KQ234" i="2"/>
  <c r="KP234" i="2"/>
  <c r="KO234" i="2"/>
  <c r="KN234" i="2"/>
  <c r="KM234" i="2"/>
  <c r="KL234" i="2"/>
  <c r="KK234" i="2"/>
  <c r="KJ234" i="2"/>
  <c r="KI234" i="2"/>
  <c r="KH234" i="2"/>
  <c r="KG234" i="2"/>
  <c r="KF234" i="2"/>
  <c r="KE234" i="2"/>
  <c r="KD234" i="2"/>
  <c r="KC234" i="2"/>
  <c r="KB234" i="2"/>
  <c r="KA234" i="2"/>
  <c r="JZ234" i="2"/>
  <c r="JY234" i="2"/>
  <c r="JX234" i="2"/>
  <c r="JW234" i="2"/>
  <c r="JV234" i="2"/>
  <c r="JU234" i="2"/>
  <c r="JT234" i="2"/>
  <c r="JS234" i="2"/>
  <c r="JR234" i="2"/>
  <c r="JQ234" i="2"/>
  <c r="JP234" i="2"/>
  <c r="JO234" i="2"/>
  <c r="JN234" i="2"/>
  <c r="JM234" i="2"/>
  <c r="JL234" i="2"/>
  <c r="JK234" i="2"/>
  <c r="JJ234" i="2"/>
  <c r="JI234" i="2"/>
  <c r="JH234" i="2"/>
  <c r="JG234" i="2"/>
  <c r="JF234" i="2"/>
  <c r="JE234" i="2"/>
  <c r="JD234" i="2"/>
  <c r="JC234" i="2"/>
  <c r="JB234" i="2"/>
  <c r="JA234" i="2"/>
  <c r="IZ234" i="2"/>
  <c r="IY234" i="2"/>
  <c r="IX234" i="2"/>
  <c r="IW234" i="2"/>
  <c r="IV234" i="2"/>
  <c r="IU234" i="2"/>
  <c r="IT234" i="2"/>
  <c r="IS234" i="2"/>
  <c r="IR234" i="2"/>
  <c r="IQ234" i="2"/>
  <c r="IP234" i="2"/>
  <c r="IO234" i="2"/>
  <c r="IN234" i="2"/>
  <c r="IM234" i="2"/>
  <c r="IL234" i="2"/>
  <c r="IK234" i="2"/>
  <c r="IJ234" i="2"/>
  <c r="II234" i="2"/>
  <c r="IH234" i="2"/>
  <c r="IG234" i="2"/>
  <c r="IF234" i="2"/>
  <c r="IE234" i="2"/>
  <c r="ID234" i="2"/>
  <c r="IC234" i="2"/>
  <c r="IB234" i="2"/>
  <c r="IA234" i="2"/>
  <c r="HZ234" i="2"/>
  <c r="HY234" i="2"/>
  <c r="HX234" i="2"/>
  <c r="HW234" i="2"/>
  <c r="HV234" i="2"/>
  <c r="HU234" i="2"/>
  <c r="HT234" i="2"/>
  <c r="HS234" i="2"/>
  <c r="HR234" i="2"/>
  <c r="HQ234" i="2"/>
  <c r="HP234" i="2"/>
  <c r="HO234" i="2"/>
  <c r="HN234" i="2"/>
  <c r="HM234" i="2"/>
  <c r="HL234" i="2"/>
  <c r="HK234" i="2"/>
  <c r="HJ234" i="2"/>
  <c r="HI234" i="2"/>
  <c r="HH234" i="2"/>
  <c r="HG234" i="2"/>
  <c r="HF234" i="2"/>
  <c r="HE234" i="2"/>
  <c r="HD234" i="2"/>
  <c r="HC234" i="2"/>
  <c r="HB234" i="2"/>
  <c r="HA234" i="2"/>
  <c r="GZ234" i="2"/>
  <c r="GY234" i="2"/>
  <c r="GX234" i="2"/>
  <c r="GW234" i="2"/>
  <c r="GV234" i="2"/>
  <c r="GU234" i="2"/>
  <c r="GT234" i="2"/>
  <c r="GS234" i="2"/>
  <c r="GR234" i="2"/>
  <c r="GQ234" i="2"/>
  <c r="GP234" i="2"/>
  <c r="GO234" i="2"/>
  <c r="GN234" i="2"/>
  <c r="GM234" i="2"/>
  <c r="GL234" i="2"/>
  <c r="GK234" i="2"/>
  <c r="GJ234" i="2"/>
  <c r="GI234" i="2"/>
  <c r="GH234" i="2"/>
  <c r="GG234" i="2"/>
  <c r="GF234" i="2"/>
  <c r="GE234" i="2"/>
  <c r="GD234" i="2"/>
  <c r="GC234" i="2"/>
  <c r="GB234" i="2"/>
  <c r="GA234" i="2"/>
  <c r="FZ234" i="2"/>
  <c r="FY234" i="2"/>
  <c r="FX234" i="2"/>
  <c r="FW234" i="2"/>
  <c r="FV234" i="2"/>
  <c r="FU234" i="2"/>
  <c r="FT234" i="2"/>
  <c r="FS234" i="2"/>
  <c r="FR234" i="2"/>
  <c r="FQ234" i="2"/>
  <c r="FP234" i="2"/>
  <c r="FO234" i="2"/>
  <c r="FN234" i="2"/>
  <c r="FM234" i="2"/>
  <c r="FL234" i="2"/>
  <c r="FK234" i="2"/>
  <c r="FJ234" i="2"/>
  <c r="FI234" i="2"/>
  <c r="FH234" i="2"/>
  <c r="FG234" i="2"/>
  <c r="FF234" i="2"/>
  <c r="FE234" i="2"/>
  <c r="FD234" i="2"/>
  <c r="FC234" i="2"/>
  <c r="FB234" i="2"/>
  <c r="FA234" i="2"/>
  <c r="EZ234" i="2"/>
  <c r="EY234" i="2"/>
  <c r="EX234" i="2"/>
  <c r="EW234" i="2"/>
  <c r="EV234" i="2"/>
  <c r="EU234" i="2"/>
  <c r="ET234" i="2"/>
  <c r="ES234" i="2"/>
  <c r="ER234" i="2"/>
  <c r="EQ234" i="2"/>
  <c r="EP234" i="2"/>
  <c r="EO234" i="2"/>
  <c r="EN234" i="2"/>
  <c r="EM234" i="2"/>
  <c r="EL234" i="2"/>
  <c r="EK234" i="2"/>
  <c r="EJ234" i="2"/>
  <c r="EI234" i="2"/>
  <c r="EH234" i="2"/>
  <c r="EG234" i="2"/>
  <c r="EF234" i="2"/>
  <c r="EE234" i="2"/>
  <c r="ED234" i="2"/>
  <c r="EC234" i="2"/>
  <c r="EB234" i="2"/>
  <c r="EA234" i="2"/>
  <c r="DZ234" i="2"/>
  <c r="DY234" i="2"/>
  <c r="DX234" i="2"/>
  <c r="DW234" i="2"/>
  <c r="DV234" i="2"/>
  <c r="DU234" i="2"/>
  <c r="DT234" i="2"/>
  <c r="DS234" i="2"/>
  <c r="DR234" i="2"/>
  <c r="DQ234" i="2"/>
  <c r="DP234" i="2"/>
  <c r="DO234" i="2"/>
  <c r="DN234" i="2"/>
  <c r="DM234" i="2"/>
  <c r="DL234" i="2"/>
  <c r="DK234" i="2"/>
  <c r="DJ234" i="2"/>
  <c r="DI234" i="2"/>
  <c r="DH234" i="2"/>
  <c r="DG234" i="2"/>
  <c r="DF234" i="2"/>
  <c r="DE234" i="2"/>
  <c r="DD234" i="2"/>
  <c r="DC234" i="2"/>
  <c r="DB234" i="2"/>
  <c r="DA234" i="2"/>
  <c r="CZ234" i="2"/>
  <c r="CY234" i="2"/>
  <c r="CX234" i="2"/>
  <c r="CW234" i="2"/>
  <c r="CV234" i="2"/>
  <c r="CU234" i="2"/>
  <c r="CT234" i="2"/>
  <c r="CS234" i="2"/>
  <c r="CR234" i="2"/>
  <c r="CQ234" i="2"/>
  <c r="CP234" i="2"/>
  <c r="CO234" i="2"/>
  <c r="CN234" i="2"/>
  <c r="CM234" i="2"/>
  <c r="CL234" i="2"/>
  <c r="CK234" i="2"/>
  <c r="CJ234" i="2"/>
  <c r="CI234" i="2"/>
  <c r="CH234" i="2"/>
  <c r="CG234" i="2"/>
  <c r="CF234" i="2"/>
  <c r="CE234" i="2"/>
  <c r="CD234" i="2"/>
  <c r="CC234" i="2"/>
  <c r="CB234" i="2"/>
  <c r="CA234" i="2"/>
  <c r="BZ234" i="2"/>
  <c r="BY234" i="2"/>
  <c r="BX234" i="2"/>
  <c r="BW234" i="2"/>
  <c r="BV234" i="2"/>
  <c r="BU234" i="2"/>
  <c r="BT234" i="2"/>
  <c r="BS234" i="2"/>
  <c r="BR234" i="2"/>
  <c r="BQ234" i="2"/>
  <c r="BP234" i="2"/>
  <c r="BO234" i="2"/>
  <c r="BN234" i="2"/>
  <c r="BM234" i="2"/>
  <c r="BL234" i="2"/>
  <c r="BK234" i="2"/>
  <c r="BJ234" i="2"/>
  <c r="BI234" i="2"/>
  <c r="BH234" i="2"/>
  <c r="BG234" i="2"/>
  <c r="BF234" i="2"/>
  <c r="BE234" i="2"/>
  <c r="BD234" i="2"/>
  <c r="BC234" i="2"/>
  <c r="BB234" i="2"/>
  <c r="BA234" i="2"/>
  <c r="AZ234" i="2"/>
  <c r="AY234" i="2"/>
  <c r="AX234" i="2"/>
  <c r="AW234" i="2"/>
  <c r="AV234" i="2"/>
  <c r="AU234" i="2"/>
  <c r="AT234" i="2"/>
  <c r="AS234" i="2"/>
  <c r="AR234" i="2"/>
  <c r="AQ234" i="2"/>
  <c r="AP234" i="2"/>
  <c r="AO234" i="2"/>
  <c r="AN234" i="2"/>
  <c r="AM234" i="2"/>
  <c r="AL234" i="2"/>
  <c r="AK234" i="2"/>
  <c r="AJ234" i="2"/>
  <c r="AI234" i="2"/>
  <c r="AH234" i="2"/>
  <c r="AG234" i="2"/>
  <c r="AF234" i="2"/>
  <c r="AE234" i="2"/>
  <c r="AD234" i="2"/>
  <c r="AC234" i="2"/>
  <c r="AB234" i="2"/>
  <c r="AA234" i="2"/>
  <c r="Z234" i="2"/>
  <c r="Y234" i="2"/>
  <c r="X234" i="2"/>
  <c r="W234" i="2"/>
  <c r="V234" i="2"/>
  <c r="U234" i="2"/>
  <c r="T234" i="2"/>
  <c r="S234" i="2"/>
  <c r="R234" i="2"/>
  <c r="Q234" i="2"/>
  <c r="P234" i="2"/>
  <c r="O234" i="2"/>
  <c r="N234" i="2"/>
  <c r="M234" i="2"/>
  <c r="L234" i="2"/>
  <c r="K234" i="2"/>
  <c r="J234" i="2"/>
  <c r="I234" i="2"/>
  <c r="H234" i="2"/>
  <c r="G234" i="2"/>
  <c r="F234" i="2"/>
  <c r="E234" i="2"/>
  <c r="D234" i="2"/>
  <c r="NK233" i="2"/>
  <c r="NJ233" i="2"/>
  <c r="NI233" i="2"/>
  <c r="NH233" i="2"/>
  <c r="NG233" i="2"/>
  <c r="NF233" i="2"/>
  <c r="NE233" i="2"/>
  <c r="ND233" i="2"/>
  <c r="NC233" i="2"/>
  <c r="NB233" i="2"/>
  <c r="NA233" i="2"/>
  <c r="MZ233" i="2"/>
  <c r="MY233" i="2"/>
  <c r="MX233" i="2"/>
  <c r="MW233" i="2"/>
  <c r="MV233" i="2"/>
  <c r="MU233" i="2"/>
  <c r="MT233" i="2"/>
  <c r="MS233" i="2"/>
  <c r="MR233" i="2"/>
  <c r="MQ233" i="2"/>
  <c r="MP233" i="2"/>
  <c r="MO233" i="2"/>
  <c r="MN233" i="2"/>
  <c r="MM233" i="2"/>
  <c r="ML233" i="2"/>
  <c r="MK233" i="2"/>
  <c r="MJ233" i="2"/>
  <c r="MI233" i="2"/>
  <c r="MH233" i="2"/>
  <c r="MG233" i="2"/>
  <c r="MF233" i="2"/>
  <c r="ME233" i="2"/>
  <c r="MD233" i="2"/>
  <c r="MC233" i="2"/>
  <c r="MB233" i="2"/>
  <c r="MA233" i="2"/>
  <c r="LZ233" i="2"/>
  <c r="LY233" i="2"/>
  <c r="LX233" i="2"/>
  <c r="LW233" i="2"/>
  <c r="LV233" i="2"/>
  <c r="LU233" i="2"/>
  <c r="LT233" i="2"/>
  <c r="LS233" i="2"/>
  <c r="LR233" i="2"/>
  <c r="LQ233" i="2"/>
  <c r="LP233" i="2"/>
  <c r="LO233" i="2"/>
  <c r="LN233" i="2"/>
  <c r="LM233" i="2"/>
  <c r="LL233" i="2"/>
  <c r="LK233" i="2"/>
  <c r="LJ233" i="2"/>
  <c r="LI233" i="2"/>
  <c r="LH233" i="2"/>
  <c r="LG233" i="2"/>
  <c r="LF233" i="2"/>
  <c r="LE233" i="2"/>
  <c r="LD233" i="2"/>
  <c r="LC233" i="2"/>
  <c r="LB233" i="2"/>
  <c r="LA233" i="2"/>
  <c r="KZ233" i="2"/>
  <c r="KY233" i="2"/>
  <c r="KX233" i="2"/>
  <c r="KW233" i="2"/>
  <c r="KV233" i="2"/>
  <c r="KU233" i="2"/>
  <c r="KT233" i="2"/>
  <c r="KS233" i="2"/>
  <c r="KR233" i="2"/>
  <c r="KQ233" i="2"/>
  <c r="KP233" i="2"/>
  <c r="KO233" i="2"/>
  <c r="KN233" i="2"/>
  <c r="KM233" i="2"/>
  <c r="KL233" i="2"/>
  <c r="KK233" i="2"/>
  <c r="KJ233" i="2"/>
  <c r="KI233" i="2"/>
  <c r="KH233" i="2"/>
  <c r="KG233" i="2"/>
  <c r="KF233" i="2"/>
  <c r="KE233" i="2"/>
  <c r="KD233" i="2"/>
  <c r="KC233" i="2"/>
  <c r="KB233" i="2"/>
  <c r="KA233" i="2"/>
  <c r="JZ233" i="2"/>
  <c r="JY233" i="2"/>
  <c r="JX233" i="2"/>
  <c r="JW233" i="2"/>
  <c r="JV233" i="2"/>
  <c r="JU233" i="2"/>
  <c r="JT233" i="2"/>
  <c r="JS233" i="2"/>
  <c r="JR233" i="2"/>
  <c r="JQ233" i="2"/>
  <c r="JP233" i="2"/>
  <c r="JO233" i="2"/>
  <c r="JN233" i="2"/>
  <c r="JM233" i="2"/>
  <c r="JL233" i="2"/>
  <c r="JK233" i="2"/>
  <c r="JJ233" i="2"/>
  <c r="JI233" i="2"/>
  <c r="JH233" i="2"/>
  <c r="JG233" i="2"/>
  <c r="JF233" i="2"/>
  <c r="JE233" i="2"/>
  <c r="JD233" i="2"/>
  <c r="JC233" i="2"/>
  <c r="JB233" i="2"/>
  <c r="JA233" i="2"/>
  <c r="IZ233" i="2"/>
  <c r="IY233" i="2"/>
  <c r="IX233" i="2"/>
  <c r="IW233" i="2"/>
  <c r="IV233" i="2"/>
  <c r="IU233" i="2"/>
  <c r="IT233" i="2"/>
  <c r="IS233" i="2"/>
  <c r="IR233" i="2"/>
  <c r="IQ233" i="2"/>
  <c r="IP233" i="2"/>
  <c r="IO233" i="2"/>
  <c r="IN233" i="2"/>
  <c r="IM233" i="2"/>
  <c r="IL233" i="2"/>
  <c r="IK233" i="2"/>
  <c r="IJ233" i="2"/>
  <c r="II233" i="2"/>
  <c r="IH233" i="2"/>
  <c r="IG233" i="2"/>
  <c r="IF233" i="2"/>
  <c r="IE233" i="2"/>
  <c r="ID233" i="2"/>
  <c r="IC233" i="2"/>
  <c r="IB233" i="2"/>
  <c r="IA233" i="2"/>
  <c r="HZ233" i="2"/>
  <c r="HY233" i="2"/>
  <c r="HX233" i="2"/>
  <c r="HW233" i="2"/>
  <c r="HV233" i="2"/>
  <c r="HU233" i="2"/>
  <c r="HT233" i="2"/>
  <c r="HS233" i="2"/>
  <c r="HR233" i="2"/>
  <c r="HQ233" i="2"/>
  <c r="HP233" i="2"/>
  <c r="HO233" i="2"/>
  <c r="HN233" i="2"/>
  <c r="HM233" i="2"/>
  <c r="HL233" i="2"/>
  <c r="HK233" i="2"/>
  <c r="HJ233" i="2"/>
  <c r="HI233" i="2"/>
  <c r="HH233" i="2"/>
  <c r="HG233" i="2"/>
  <c r="HF233" i="2"/>
  <c r="HE233" i="2"/>
  <c r="HD233" i="2"/>
  <c r="HC233" i="2"/>
  <c r="HB233" i="2"/>
  <c r="HA233" i="2"/>
  <c r="GZ233" i="2"/>
  <c r="GY233" i="2"/>
  <c r="GX233" i="2"/>
  <c r="GW233" i="2"/>
  <c r="GV233" i="2"/>
  <c r="GU233" i="2"/>
  <c r="GT233" i="2"/>
  <c r="GS233" i="2"/>
  <c r="GR233" i="2"/>
  <c r="GQ233" i="2"/>
  <c r="GP233" i="2"/>
  <c r="GO233" i="2"/>
  <c r="GN233" i="2"/>
  <c r="GM233" i="2"/>
  <c r="GL233" i="2"/>
  <c r="GK233" i="2"/>
  <c r="GJ233" i="2"/>
  <c r="GI233" i="2"/>
  <c r="GH233" i="2"/>
  <c r="GG233" i="2"/>
  <c r="GF233" i="2"/>
  <c r="GE233" i="2"/>
  <c r="GD233" i="2"/>
  <c r="GC233" i="2"/>
  <c r="GB233" i="2"/>
  <c r="GA233" i="2"/>
  <c r="FZ233" i="2"/>
  <c r="FY233" i="2"/>
  <c r="FX233" i="2"/>
  <c r="FW233" i="2"/>
  <c r="FV233" i="2"/>
  <c r="FU233" i="2"/>
  <c r="FT233" i="2"/>
  <c r="FS233" i="2"/>
  <c r="FR233" i="2"/>
  <c r="FQ233" i="2"/>
  <c r="FP233" i="2"/>
  <c r="FO233" i="2"/>
  <c r="FN233" i="2"/>
  <c r="FM233" i="2"/>
  <c r="FL233" i="2"/>
  <c r="FK233" i="2"/>
  <c r="FJ233" i="2"/>
  <c r="FI233" i="2"/>
  <c r="FH233" i="2"/>
  <c r="FG233" i="2"/>
  <c r="FF233" i="2"/>
  <c r="FE233" i="2"/>
  <c r="FD233" i="2"/>
  <c r="FC233" i="2"/>
  <c r="FB233" i="2"/>
  <c r="FA233" i="2"/>
  <c r="EZ233" i="2"/>
  <c r="EY233" i="2"/>
  <c r="EX233" i="2"/>
  <c r="EW233" i="2"/>
  <c r="EV233" i="2"/>
  <c r="EU233" i="2"/>
  <c r="ET233" i="2"/>
  <c r="ES233" i="2"/>
  <c r="ER233" i="2"/>
  <c r="EQ233" i="2"/>
  <c r="EP233" i="2"/>
  <c r="EO233" i="2"/>
  <c r="EN233" i="2"/>
  <c r="EM233" i="2"/>
  <c r="EL233" i="2"/>
  <c r="EK233" i="2"/>
  <c r="EJ233" i="2"/>
  <c r="EI233" i="2"/>
  <c r="EH233" i="2"/>
  <c r="EG233" i="2"/>
  <c r="EF233" i="2"/>
  <c r="EE233" i="2"/>
  <c r="ED233" i="2"/>
  <c r="EC233" i="2"/>
  <c r="EB233" i="2"/>
  <c r="EA233" i="2"/>
  <c r="DZ233" i="2"/>
  <c r="DY233" i="2"/>
  <c r="DX233" i="2"/>
  <c r="DW233" i="2"/>
  <c r="DV233" i="2"/>
  <c r="DU233" i="2"/>
  <c r="DT233" i="2"/>
  <c r="DS233" i="2"/>
  <c r="DR233" i="2"/>
  <c r="DQ233" i="2"/>
  <c r="DP233" i="2"/>
  <c r="DO233" i="2"/>
  <c r="DN233" i="2"/>
  <c r="DM233" i="2"/>
  <c r="DL233" i="2"/>
  <c r="DK233" i="2"/>
  <c r="DJ233" i="2"/>
  <c r="DI233" i="2"/>
  <c r="DH233" i="2"/>
  <c r="DG233" i="2"/>
  <c r="DF233" i="2"/>
  <c r="DE233" i="2"/>
  <c r="DD233" i="2"/>
  <c r="DC233" i="2"/>
  <c r="DB233" i="2"/>
  <c r="DA233" i="2"/>
  <c r="CZ233" i="2"/>
  <c r="CY233" i="2"/>
  <c r="CX233" i="2"/>
  <c r="CW233" i="2"/>
  <c r="CV233" i="2"/>
  <c r="CU233" i="2"/>
  <c r="CT233" i="2"/>
  <c r="Y233" i="2"/>
  <c r="X233" i="2"/>
  <c r="W233" i="2"/>
  <c r="V233" i="2"/>
  <c r="U233" i="2"/>
  <c r="T233" i="2"/>
  <c r="S233" i="2"/>
  <c r="R233" i="2"/>
  <c r="Q233" i="2"/>
  <c r="P233" i="2"/>
  <c r="O233" i="2"/>
  <c r="N233" i="2"/>
  <c r="M233" i="2"/>
  <c r="L233" i="2"/>
  <c r="K233" i="2"/>
  <c r="J233" i="2"/>
  <c r="I233" i="2"/>
  <c r="H233" i="2"/>
  <c r="G233" i="2"/>
  <c r="F233" i="2"/>
  <c r="E233" i="2"/>
  <c r="D233" i="2"/>
  <c r="NK222" i="2"/>
  <c r="NJ222" i="2"/>
  <c r="NI222" i="2"/>
  <c r="NH222" i="2"/>
  <c r="NG222" i="2"/>
  <c r="NF222" i="2"/>
  <c r="NE222" i="2"/>
  <c r="ND222" i="2"/>
  <c r="NC222" i="2"/>
  <c r="NB222" i="2"/>
  <c r="NA222" i="2"/>
  <c r="MZ222" i="2"/>
  <c r="MY222" i="2"/>
  <c r="MX222" i="2"/>
  <c r="MW222" i="2"/>
  <c r="MV222" i="2"/>
  <c r="MU222" i="2"/>
  <c r="MT222" i="2"/>
  <c r="MS222" i="2"/>
  <c r="MR222" i="2"/>
  <c r="MQ222" i="2"/>
  <c r="MP222" i="2"/>
  <c r="MO222" i="2"/>
  <c r="MN222" i="2"/>
  <c r="MM222" i="2"/>
  <c r="ML222" i="2"/>
  <c r="MK222" i="2"/>
  <c r="MJ222" i="2"/>
  <c r="MI222" i="2"/>
  <c r="MH222" i="2"/>
  <c r="MG222" i="2"/>
  <c r="MF222" i="2"/>
  <c r="ME222" i="2"/>
  <c r="MD222" i="2"/>
  <c r="MC222" i="2"/>
  <c r="MB222" i="2"/>
  <c r="MA222" i="2"/>
  <c r="LZ222" i="2"/>
  <c r="LY222" i="2"/>
  <c r="LX222" i="2"/>
  <c r="LW222" i="2"/>
  <c r="LV222" i="2"/>
  <c r="LU222" i="2"/>
  <c r="LT222" i="2"/>
  <c r="LS222" i="2"/>
  <c r="LR222" i="2"/>
  <c r="LQ222" i="2"/>
  <c r="LP222" i="2"/>
  <c r="LO222" i="2"/>
  <c r="LN222" i="2"/>
  <c r="LM222" i="2"/>
  <c r="LL222" i="2"/>
  <c r="LK222" i="2"/>
  <c r="LJ222" i="2"/>
  <c r="LI222" i="2"/>
  <c r="LH222" i="2"/>
  <c r="LG222" i="2"/>
  <c r="LF222" i="2"/>
  <c r="LE222" i="2"/>
  <c r="LD222" i="2"/>
  <c r="LC222" i="2"/>
  <c r="LB222" i="2"/>
  <c r="LA222" i="2"/>
  <c r="KZ222" i="2"/>
  <c r="KY222" i="2"/>
  <c r="KX222" i="2"/>
  <c r="KW222" i="2"/>
  <c r="KV222" i="2"/>
  <c r="KU222" i="2"/>
  <c r="KT222" i="2"/>
  <c r="KS222" i="2"/>
  <c r="KR222" i="2"/>
  <c r="KQ222" i="2"/>
  <c r="KP222" i="2"/>
  <c r="KO222" i="2"/>
  <c r="KN222" i="2"/>
  <c r="KM222" i="2"/>
  <c r="KL222" i="2"/>
  <c r="KK222" i="2"/>
  <c r="KJ222" i="2"/>
  <c r="KI222" i="2"/>
  <c r="KH222" i="2"/>
  <c r="KG222" i="2"/>
  <c r="KF222" i="2"/>
  <c r="KE222" i="2"/>
  <c r="KD222" i="2"/>
  <c r="KC222" i="2"/>
  <c r="KB222" i="2"/>
  <c r="KA222" i="2"/>
  <c r="JZ222" i="2"/>
  <c r="JY222" i="2"/>
  <c r="JX222" i="2"/>
  <c r="JW222" i="2"/>
  <c r="JV222" i="2"/>
  <c r="JU222" i="2"/>
  <c r="JT222" i="2"/>
  <c r="JS222" i="2"/>
  <c r="JR222" i="2"/>
  <c r="JQ222" i="2"/>
  <c r="JP222" i="2"/>
  <c r="JO222" i="2"/>
  <c r="JN222" i="2"/>
  <c r="JM222" i="2"/>
  <c r="JL222" i="2"/>
  <c r="JK222" i="2"/>
  <c r="JJ222" i="2"/>
  <c r="JI222" i="2"/>
  <c r="JH222" i="2"/>
  <c r="JG222" i="2"/>
  <c r="JF222" i="2"/>
  <c r="JE222" i="2"/>
  <c r="JD222" i="2"/>
  <c r="JC222" i="2"/>
  <c r="JB222" i="2"/>
  <c r="JA222" i="2"/>
  <c r="IZ222" i="2"/>
  <c r="IY222" i="2"/>
  <c r="IX222" i="2"/>
  <c r="IW222" i="2"/>
  <c r="IV222" i="2"/>
  <c r="IU222" i="2"/>
  <c r="IT222" i="2"/>
  <c r="IS222" i="2"/>
  <c r="IR222" i="2"/>
  <c r="IQ222" i="2"/>
  <c r="IP222" i="2"/>
  <c r="IO222" i="2"/>
  <c r="IN222" i="2"/>
  <c r="IM222" i="2"/>
  <c r="IL222" i="2"/>
  <c r="IK222" i="2"/>
  <c r="IJ222" i="2"/>
  <c r="II222" i="2"/>
  <c r="IH222" i="2"/>
  <c r="IG222" i="2"/>
  <c r="IF222" i="2"/>
  <c r="IE222" i="2"/>
  <c r="ID222" i="2"/>
  <c r="IC222" i="2"/>
  <c r="IB222" i="2"/>
  <c r="IA222" i="2"/>
  <c r="HZ222" i="2"/>
  <c r="HY222" i="2"/>
  <c r="HX222" i="2"/>
  <c r="HW222" i="2"/>
  <c r="HV222" i="2"/>
  <c r="HU222" i="2"/>
  <c r="HT222" i="2"/>
  <c r="HS222" i="2"/>
  <c r="HR222" i="2"/>
  <c r="HQ222" i="2"/>
  <c r="HP222" i="2"/>
  <c r="HO222" i="2"/>
  <c r="HN222" i="2"/>
  <c r="HM222" i="2"/>
  <c r="HL222" i="2"/>
  <c r="HK222" i="2"/>
  <c r="HJ222" i="2"/>
  <c r="HI222" i="2"/>
  <c r="HH222" i="2"/>
  <c r="HG222" i="2"/>
  <c r="HF222" i="2"/>
  <c r="HE222" i="2"/>
  <c r="HD222" i="2"/>
  <c r="HC222" i="2"/>
  <c r="HB222" i="2"/>
  <c r="HA222" i="2"/>
  <c r="GZ222" i="2"/>
  <c r="GY222" i="2"/>
  <c r="GX222" i="2"/>
  <c r="GW222" i="2"/>
  <c r="GV222" i="2"/>
  <c r="GU222" i="2"/>
  <c r="GT222" i="2"/>
  <c r="GS222" i="2"/>
  <c r="GR222" i="2"/>
  <c r="GQ222" i="2"/>
  <c r="GP222" i="2"/>
  <c r="GO222" i="2"/>
  <c r="GN222" i="2"/>
  <c r="GM222" i="2"/>
  <c r="GL222" i="2"/>
  <c r="GK222" i="2"/>
  <c r="GJ354" i="2"/>
  <c r="GJ355" i="2"/>
  <c r="GJ356" i="2"/>
  <c r="GJ220" i="2"/>
  <c r="GJ357" i="2"/>
  <c r="GJ358" i="2"/>
  <c r="GJ359" i="2"/>
  <c r="GJ360" i="2"/>
  <c r="GJ361" i="2"/>
  <c r="GJ362" i="2"/>
  <c r="GJ363" i="2"/>
  <c r="GJ364" i="2"/>
  <c r="GJ365" i="2"/>
  <c r="GH36" i="3"/>
  <c r="GH37" i="3"/>
  <c r="GH39" i="3"/>
  <c r="GG26" i="3"/>
  <c r="GH26" i="3"/>
  <c r="GH35" i="3"/>
  <c r="GJ222" i="2"/>
  <c r="GI354" i="2"/>
  <c r="GI355" i="2"/>
  <c r="GI356" i="2"/>
  <c r="GI220" i="2"/>
  <c r="GI357" i="2"/>
  <c r="GI358" i="2"/>
  <c r="GI359" i="2"/>
  <c r="GI360" i="2"/>
  <c r="GI361" i="2"/>
  <c r="GI362" i="2"/>
  <c r="GI363" i="2"/>
  <c r="GI364" i="2"/>
  <c r="GI365" i="2"/>
  <c r="GG36" i="3"/>
  <c r="GG37" i="3"/>
  <c r="GG39" i="3"/>
  <c r="GG35" i="3"/>
  <c r="GI222" i="2"/>
  <c r="GH220" i="2"/>
  <c r="GH222" i="2"/>
  <c r="GG220" i="2"/>
  <c r="GG222" i="2"/>
  <c r="GF220" i="2"/>
  <c r="GF222" i="2"/>
  <c r="GE220" i="2"/>
  <c r="GE222" i="2"/>
  <c r="GD220" i="2"/>
  <c r="GD222" i="2"/>
  <c r="GC220" i="2"/>
  <c r="GC222" i="2"/>
  <c r="GB220" i="2"/>
  <c r="GB222" i="2"/>
  <c r="GA220" i="2"/>
  <c r="GA222" i="2"/>
  <c r="FZ220" i="2"/>
  <c r="FZ222" i="2"/>
  <c r="FY220" i="2"/>
  <c r="FY222" i="2"/>
  <c r="FX220" i="2"/>
  <c r="FX222" i="2"/>
  <c r="FW220" i="2"/>
  <c r="FW222" i="2"/>
  <c r="FV220" i="2"/>
  <c r="FV222" i="2"/>
  <c r="FU220" i="2"/>
  <c r="FU222" i="2"/>
  <c r="FT220" i="2"/>
  <c r="FT222" i="2"/>
  <c r="FS220" i="2"/>
  <c r="FS222" i="2"/>
  <c r="FR220" i="2"/>
  <c r="FR222" i="2"/>
  <c r="FQ220" i="2"/>
  <c r="FQ222" i="2"/>
  <c r="FP220" i="2"/>
  <c r="FP222" i="2"/>
  <c r="FO220" i="2"/>
  <c r="FO222" i="2"/>
  <c r="FN220" i="2"/>
  <c r="FN222" i="2"/>
  <c r="FM220" i="2"/>
  <c r="FM222" i="2"/>
  <c r="FL220" i="2"/>
  <c r="FL222" i="2"/>
  <c r="FK220" i="2"/>
  <c r="FK222" i="2"/>
  <c r="FJ220" i="2"/>
  <c r="FJ222" i="2"/>
  <c r="FI220" i="2"/>
  <c r="FI222" i="2"/>
  <c r="FH220" i="2"/>
  <c r="FH222" i="2"/>
  <c r="FG220" i="2"/>
  <c r="FG222" i="2"/>
  <c r="FF220" i="2"/>
  <c r="FF222" i="2"/>
  <c r="FE220" i="2"/>
  <c r="FE222" i="2"/>
  <c r="FD220" i="2"/>
  <c r="FD222" i="2"/>
  <c r="FC220" i="2"/>
  <c r="FC222" i="2"/>
  <c r="FB220" i="2"/>
  <c r="FB222" i="2"/>
  <c r="FA220" i="2"/>
  <c r="FA222" i="2"/>
  <c r="EZ220" i="2"/>
  <c r="EZ222" i="2"/>
  <c r="EY220" i="2"/>
  <c r="EY222" i="2"/>
  <c r="EX220" i="2"/>
  <c r="EX222" i="2"/>
  <c r="EW220" i="2"/>
  <c r="EW222" i="2"/>
  <c r="EV220" i="2"/>
  <c r="EV222" i="2"/>
  <c r="EU220" i="2"/>
  <c r="EU222" i="2"/>
  <c r="ET220" i="2"/>
  <c r="ET222" i="2"/>
  <c r="ES220" i="2"/>
  <c r="ES222" i="2"/>
  <c r="ER220" i="2"/>
  <c r="ER222" i="2"/>
  <c r="EQ220" i="2"/>
  <c r="EQ222" i="2"/>
  <c r="EP220" i="2"/>
  <c r="EP222" i="2"/>
  <c r="EO220" i="2"/>
  <c r="EO222" i="2"/>
  <c r="EN220" i="2"/>
  <c r="EN222" i="2"/>
  <c r="EM220" i="2"/>
  <c r="EM222" i="2"/>
  <c r="EL220" i="2"/>
  <c r="EL222" i="2"/>
  <c r="EK220" i="2"/>
  <c r="EK222" i="2"/>
  <c r="EJ220" i="2"/>
  <c r="EJ222" i="2"/>
  <c r="EI220" i="2"/>
  <c r="EI222" i="2"/>
  <c r="EH220" i="2"/>
  <c r="EH222" i="2"/>
  <c r="EG220" i="2"/>
  <c r="EG222" i="2"/>
  <c r="EF220" i="2"/>
  <c r="EF222" i="2"/>
  <c r="EE220" i="2"/>
  <c r="EE219" i="2"/>
  <c r="EE221" i="2"/>
  <c r="ED220" i="2"/>
  <c r="ED219" i="2"/>
  <c r="ED221" i="2"/>
  <c r="EC220" i="2"/>
  <c r="EC219" i="2"/>
  <c r="EC221" i="2"/>
  <c r="EB220" i="2"/>
  <c r="EB219" i="2"/>
  <c r="EB221" i="2"/>
  <c r="EA220" i="2"/>
  <c r="EA219" i="2"/>
  <c r="EA221" i="2"/>
  <c r="DZ220" i="2"/>
  <c r="DZ219" i="2"/>
  <c r="DZ221" i="2"/>
  <c r="DY220" i="2"/>
  <c r="DY219" i="2"/>
  <c r="DY221" i="2"/>
  <c r="DX220" i="2"/>
  <c r="DX219" i="2"/>
  <c r="DX221" i="2"/>
  <c r="DW220" i="2"/>
  <c r="DW219" i="2"/>
  <c r="DW221" i="2"/>
  <c r="DV220" i="2"/>
  <c r="DV219" i="2"/>
  <c r="DV221" i="2"/>
  <c r="DU220" i="2"/>
  <c r="DU219" i="2"/>
  <c r="DU221" i="2"/>
  <c r="DT220" i="2"/>
  <c r="DT219" i="2"/>
  <c r="DT221" i="2"/>
  <c r="DS220" i="2"/>
  <c r="DS219" i="2"/>
  <c r="DS221" i="2"/>
  <c r="DR220" i="2"/>
  <c r="DR219" i="2"/>
  <c r="DR221" i="2"/>
  <c r="DQ220" i="2"/>
  <c r="DQ219" i="2"/>
  <c r="DQ221" i="2"/>
  <c r="DP220" i="2"/>
  <c r="DP219" i="2"/>
  <c r="DP221" i="2"/>
  <c r="DO220" i="2"/>
  <c r="DO219" i="2"/>
  <c r="DO221" i="2"/>
  <c r="DN220" i="2"/>
  <c r="DN219" i="2"/>
  <c r="DN221" i="2"/>
  <c r="DM220" i="2"/>
  <c r="DM219" i="2"/>
  <c r="DM221" i="2"/>
  <c r="DL220" i="2"/>
  <c r="DL219" i="2"/>
  <c r="DL221" i="2"/>
  <c r="DK220" i="2"/>
  <c r="DK219" i="2"/>
  <c r="DK221" i="2"/>
  <c r="DJ220" i="2"/>
  <c r="DJ219" i="2"/>
  <c r="DJ221" i="2"/>
  <c r="DI220" i="2"/>
  <c r="DI219" i="2"/>
  <c r="DI221" i="2"/>
  <c r="DH220" i="2"/>
  <c r="DH219" i="2"/>
  <c r="DH221" i="2"/>
  <c r="DG220" i="2"/>
  <c r="DG219" i="2"/>
  <c r="DG221" i="2"/>
  <c r="DF220" i="2"/>
  <c r="DF219" i="2"/>
  <c r="DF221" i="2"/>
  <c r="DE220" i="2"/>
  <c r="DE219" i="2"/>
  <c r="DE221" i="2"/>
  <c r="DD220" i="2"/>
  <c r="DD219" i="2"/>
  <c r="DD221" i="2"/>
  <c r="DC220" i="2"/>
  <c r="DC219" i="2"/>
  <c r="DC221" i="2"/>
  <c r="DB220" i="2"/>
  <c r="DB219" i="2"/>
  <c r="DB221" i="2"/>
  <c r="DA220" i="2"/>
  <c r="DA219" i="2"/>
  <c r="DA221" i="2"/>
  <c r="CZ220" i="2"/>
  <c r="CZ219" i="2"/>
  <c r="CZ221" i="2"/>
  <c r="CY220" i="2"/>
  <c r="CY219" i="2"/>
  <c r="CY221" i="2"/>
  <c r="CX222" i="2"/>
  <c r="CW222" i="2"/>
  <c r="CV222" i="2"/>
  <c r="CU222" i="2"/>
  <c r="CT222" i="2"/>
  <c r="CS222" i="2"/>
  <c r="CR222" i="2"/>
  <c r="CQ222" i="2"/>
  <c r="CP222" i="2"/>
  <c r="CO222" i="2"/>
  <c r="CN222" i="2"/>
  <c r="CM222" i="2"/>
  <c r="CL222" i="2"/>
  <c r="CK222" i="2"/>
  <c r="CJ222" i="2"/>
  <c r="CI222" i="2"/>
  <c r="CH222" i="2"/>
  <c r="CG222" i="2"/>
  <c r="CF222" i="2"/>
  <c r="CE222" i="2"/>
  <c r="CD222" i="2"/>
  <c r="CC222" i="2"/>
  <c r="CB222" i="2"/>
  <c r="CA222" i="2"/>
  <c r="BZ222" i="2"/>
  <c r="BY222" i="2"/>
  <c r="BX222" i="2"/>
  <c r="BW222" i="2"/>
  <c r="BV222" i="2"/>
  <c r="BU222" i="2"/>
  <c r="BT222" i="2"/>
  <c r="BS222" i="2"/>
  <c r="BR222" i="2"/>
  <c r="BQ222" i="2"/>
  <c r="BP222" i="2"/>
  <c r="BO222" i="2"/>
  <c r="BN222" i="2"/>
  <c r="BM222" i="2"/>
  <c r="BL222" i="2"/>
  <c r="BK222" i="2"/>
  <c r="BJ222" i="2"/>
  <c r="BI222" i="2"/>
  <c r="BH222" i="2"/>
  <c r="BG222" i="2"/>
  <c r="BF222" i="2"/>
  <c r="BE222" i="2"/>
  <c r="BD222" i="2"/>
  <c r="BC222" i="2"/>
  <c r="BB222" i="2"/>
  <c r="BA222" i="2"/>
  <c r="AZ222" i="2"/>
  <c r="AY222" i="2"/>
  <c r="AX222" i="2"/>
  <c r="AW222" i="2"/>
  <c r="AV222" i="2"/>
  <c r="AU222" i="2"/>
  <c r="AT222" i="2"/>
  <c r="AS222" i="2"/>
  <c r="AR222" i="2"/>
  <c r="AQ222" i="2"/>
  <c r="AP222" i="2"/>
  <c r="AO222" i="2"/>
  <c r="AN222" i="2"/>
  <c r="AM222" i="2"/>
  <c r="AL222" i="2"/>
  <c r="AK222" i="2"/>
  <c r="AJ222" i="2"/>
  <c r="AI222" i="2"/>
  <c r="AH222" i="2"/>
  <c r="AG222" i="2"/>
  <c r="AF222" i="2"/>
  <c r="AE222" i="2"/>
  <c r="AD222" i="2"/>
  <c r="AC222" i="2"/>
  <c r="AB222" i="2"/>
  <c r="AA222" i="2"/>
  <c r="Z222" i="2"/>
  <c r="Y222" i="2"/>
  <c r="X222" i="2"/>
  <c r="W222" i="2"/>
  <c r="V222" i="2"/>
  <c r="U222" i="2"/>
  <c r="T222" i="2"/>
  <c r="S222" i="2"/>
  <c r="R222" i="2"/>
  <c r="Q222" i="2"/>
  <c r="P222" i="2"/>
  <c r="O222" i="2"/>
  <c r="N222" i="2"/>
  <c r="M222" i="2"/>
  <c r="L222" i="2"/>
  <c r="K222" i="2"/>
  <c r="J222" i="2"/>
  <c r="I222" i="2"/>
  <c r="H222" i="2"/>
  <c r="G222" i="2"/>
  <c r="F222" i="2"/>
  <c r="E222" i="2"/>
  <c r="D222" i="2"/>
  <c r="NK221" i="2"/>
  <c r="NJ221" i="2"/>
  <c r="NI221" i="2"/>
  <c r="NH221" i="2"/>
  <c r="NG221" i="2"/>
  <c r="NF221" i="2"/>
  <c r="NE221" i="2"/>
  <c r="ND221" i="2"/>
  <c r="NC221" i="2"/>
  <c r="NB221" i="2"/>
  <c r="NA221" i="2"/>
  <c r="MZ221" i="2"/>
  <c r="MY221" i="2"/>
  <c r="MX221" i="2"/>
  <c r="MW221" i="2"/>
  <c r="MV221" i="2"/>
  <c r="MU221" i="2"/>
  <c r="MT221" i="2"/>
  <c r="MS221" i="2"/>
  <c r="MR221" i="2"/>
  <c r="MQ221" i="2"/>
  <c r="MP221" i="2"/>
  <c r="MO221" i="2"/>
  <c r="MN221" i="2"/>
  <c r="MM221" i="2"/>
  <c r="ML221" i="2"/>
  <c r="MK221" i="2"/>
  <c r="MJ221" i="2"/>
  <c r="MI221" i="2"/>
  <c r="MH221" i="2"/>
  <c r="MG221" i="2"/>
  <c r="MF221" i="2"/>
  <c r="ME221" i="2"/>
  <c r="MD221" i="2"/>
  <c r="MC221" i="2"/>
  <c r="MB221" i="2"/>
  <c r="MA221" i="2"/>
  <c r="LZ221" i="2"/>
  <c r="LY221" i="2"/>
  <c r="LX221" i="2"/>
  <c r="LW221" i="2"/>
  <c r="LV221" i="2"/>
  <c r="LU221" i="2"/>
  <c r="LT221" i="2"/>
  <c r="LS221" i="2"/>
  <c r="LR221" i="2"/>
  <c r="LQ221" i="2"/>
  <c r="LP221" i="2"/>
  <c r="LO221" i="2"/>
  <c r="LN221" i="2"/>
  <c r="LM221" i="2"/>
  <c r="LL221" i="2"/>
  <c r="LK221" i="2"/>
  <c r="LJ221" i="2"/>
  <c r="LI221" i="2"/>
  <c r="LH221" i="2"/>
  <c r="LG221" i="2"/>
  <c r="LF221" i="2"/>
  <c r="LE221" i="2"/>
  <c r="LD221" i="2"/>
  <c r="LC221" i="2"/>
  <c r="LB221" i="2"/>
  <c r="LA221" i="2"/>
  <c r="KZ221" i="2"/>
  <c r="KY221" i="2"/>
  <c r="KX221" i="2"/>
  <c r="KW221" i="2"/>
  <c r="KV221" i="2"/>
  <c r="KU221" i="2"/>
  <c r="KT221" i="2"/>
  <c r="KS221" i="2"/>
  <c r="KR221" i="2"/>
  <c r="KQ221" i="2"/>
  <c r="KP221" i="2"/>
  <c r="KO221" i="2"/>
  <c r="KN221" i="2"/>
  <c r="KM221" i="2"/>
  <c r="KL221" i="2"/>
  <c r="KK221" i="2"/>
  <c r="KJ221" i="2"/>
  <c r="KI221" i="2"/>
  <c r="KH221" i="2"/>
  <c r="KG221" i="2"/>
  <c r="KF221" i="2"/>
  <c r="KE221" i="2"/>
  <c r="KD221" i="2"/>
  <c r="KC221" i="2"/>
  <c r="KB221" i="2"/>
  <c r="KA221" i="2"/>
  <c r="JZ221" i="2"/>
  <c r="JY221" i="2"/>
  <c r="JX221" i="2"/>
  <c r="JW221" i="2"/>
  <c r="JV221" i="2"/>
  <c r="JU221" i="2"/>
  <c r="JT221" i="2"/>
  <c r="JS221" i="2"/>
  <c r="JR221" i="2"/>
  <c r="JQ221" i="2"/>
  <c r="JP221" i="2"/>
  <c r="JO221" i="2"/>
  <c r="JN221" i="2"/>
  <c r="JM221" i="2"/>
  <c r="JL221" i="2"/>
  <c r="JK221" i="2"/>
  <c r="JJ221" i="2"/>
  <c r="JI221" i="2"/>
  <c r="JH221" i="2"/>
  <c r="JG221" i="2"/>
  <c r="JF221" i="2"/>
  <c r="JE221" i="2"/>
  <c r="JD221" i="2"/>
  <c r="JC221" i="2"/>
  <c r="JB221" i="2"/>
  <c r="JA221" i="2"/>
  <c r="IZ221" i="2"/>
  <c r="IY221" i="2"/>
  <c r="IX221" i="2"/>
  <c r="IW221" i="2"/>
  <c r="IV221" i="2"/>
  <c r="IU221" i="2"/>
  <c r="IT221" i="2"/>
  <c r="IS221" i="2"/>
  <c r="IR221" i="2"/>
  <c r="IQ221" i="2"/>
  <c r="IP221" i="2"/>
  <c r="IO221" i="2"/>
  <c r="IN221" i="2"/>
  <c r="IM221" i="2"/>
  <c r="IL221" i="2"/>
  <c r="IK221" i="2"/>
  <c r="IJ221" i="2"/>
  <c r="II221" i="2"/>
  <c r="IH221" i="2"/>
  <c r="IG221" i="2"/>
  <c r="IF221" i="2"/>
  <c r="IE221" i="2"/>
  <c r="ID221" i="2"/>
  <c r="IC221" i="2"/>
  <c r="IB221" i="2"/>
  <c r="IA221" i="2"/>
  <c r="HZ221" i="2"/>
  <c r="HY221" i="2"/>
  <c r="HX221" i="2"/>
  <c r="HW221" i="2"/>
  <c r="HV221" i="2"/>
  <c r="HU221" i="2"/>
  <c r="HT221" i="2"/>
  <c r="HS221" i="2"/>
  <c r="HR221" i="2"/>
  <c r="HQ221" i="2"/>
  <c r="HP221" i="2"/>
  <c r="HO221" i="2"/>
  <c r="HN221" i="2"/>
  <c r="HM221" i="2"/>
  <c r="HL221" i="2"/>
  <c r="HK221" i="2"/>
  <c r="HJ221" i="2"/>
  <c r="HI221" i="2"/>
  <c r="HH221" i="2"/>
  <c r="HG221" i="2"/>
  <c r="HF221" i="2"/>
  <c r="HE221" i="2"/>
  <c r="HD221" i="2"/>
  <c r="HC221" i="2"/>
  <c r="HB221" i="2"/>
  <c r="HA221" i="2"/>
  <c r="GZ221" i="2"/>
  <c r="GY221" i="2"/>
  <c r="GX221" i="2"/>
  <c r="GW221" i="2"/>
  <c r="GV221" i="2"/>
  <c r="GU221" i="2"/>
  <c r="GT221" i="2"/>
  <c r="GS221" i="2"/>
  <c r="GR221" i="2"/>
  <c r="GQ221" i="2"/>
  <c r="GP221" i="2"/>
  <c r="GO221" i="2"/>
  <c r="GN221" i="2"/>
  <c r="GM221" i="2"/>
  <c r="GL221" i="2"/>
  <c r="GK221" i="2"/>
  <c r="GJ221" i="2"/>
  <c r="GI221" i="2"/>
  <c r="GH221" i="2"/>
  <c r="GG221" i="2"/>
  <c r="GF221" i="2"/>
  <c r="GE221" i="2"/>
  <c r="GD221" i="2"/>
  <c r="GC221" i="2"/>
  <c r="GB221" i="2"/>
  <c r="GA221" i="2"/>
  <c r="FZ221" i="2"/>
  <c r="FY221" i="2"/>
  <c r="FX221" i="2"/>
  <c r="FW221" i="2"/>
  <c r="FV221" i="2"/>
  <c r="FU221" i="2"/>
  <c r="FT221" i="2"/>
  <c r="FS221" i="2"/>
  <c r="FR221" i="2"/>
  <c r="FQ221" i="2"/>
  <c r="FP221" i="2"/>
  <c r="FO221" i="2"/>
  <c r="FN221" i="2"/>
  <c r="FM221" i="2"/>
  <c r="FL221" i="2"/>
  <c r="FK221" i="2"/>
  <c r="FJ221" i="2"/>
  <c r="FI221" i="2"/>
  <c r="FH221" i="2"/>
  <c r="FG221" i="2"/>
  <c r="FF221" i="2"/>
  <c r="FE221" i="2"/>
  <c r="FD221" i="2"/>
  <c r="FC221" i="2"/>
  <c r="FB221" i="2"/>
  <c r="FA221" i="2"/>
  <c r="EZ221" i="2"/>
  <c r="EY221" i="2"/>
  <c r="EX221" i="2"/>
  <c r="EW221" i="2"/>
  <c r="EV221" i="2"/>
  <c r="EU221" i="2"/>
  <c r="ET221" i="2"/>
  <c r="ES221" i="2"/>
  <c r="ER221" i="2"/>
  <c r="EQ221" i="2"/>
  <c r="EP221" i="2"/>
  <c r="EO221" i="2"/>
  <c r="EN221" i="2"/>
  <c r="EM221" i="2"/>
  <c r="EL221" i="2"/>
  <c r="EK221" i="2"/>
  <c r="EJ221" i="2"/>
  <c r="EI221" i="2"/>
  <c r="EH221" i="2"/>
  <c r="EG221" i="2"/>
  <c r="EF221" i="2"/>
  <c r="CX221" i="2"/>
  <c r="CW221" i="2"/>
  <c r="CV221" i="2"/>
  <c r="CU221" i="2"/>
  <c r="CT221" i="2"/>
  <c r="CS221" i="2"/>
  <c r="CR221" i="2"/>
  <c r="CQ221" i="2"/>
  <c r="CP221" i="2"/>
  <c r="CO221" i="2"/>
  <c r="CN221" i="2"/>
  <c r="CM221" i="2"/>
  <c r="CL221" i="2"/>
  <c r="CK221" i="2"/>
  <c r="CJ221" i="2"/>
  <c r="CI221" i="2"/>
  <c r="CH221" i="2"/>
  <c r="CG221" i="2"/>
  <c r="CF221" i="2"/>
  <c r="CE221" i="2"/>
  <c r="CD221" i="2"/>
  <c r="CC221" i="2"/>
  <c r="CB221" i="2"/>
  <c r="CA221" i="2"/>
  <c r="BZ221" i="2"/>
  <c r="BY221" i="2"/>
  <c r="BX221" i="2"/>
  <c r="BW221" i="2"/>
  <c r="BV221" i="2"/>
  <c r="BU221" i="2"/>
  <c r="BT221" i="2"/>
  <c r="BS221" i="2"/>
  <c r="BR221" i="2"/>
  <c r="BQ221" i="2"/>
  <c r="BP221" i="2"/>
  <c r="BO221" i="2"/>
  <c r="BN221" i="2"/>
  <c r="BM221" i="2"/>
  <c r="BL221" i="2"/>
  <c r="BK221" i="2"/>
  <c r="BJ221" i="2"/>
  <c r="BI221" i="2"/>
  <c r="BH221" i="2"/>
  <c r="BG221" i="2"/>
  <c r="BF221" i="2"/>
  <c r="BE221" i="2"/>
  <c r="BD221" i="2"/>
  <c r="BC221" i="2"/>
  <c r="BB221" i="2"/>
  <c r="BA221" i="2"/>
  <c r="AZ221" i="2"/>
  <c r="AY221" i="2"/>
  <c r="AX221" i="2"/>
  <c r="AW221" i="2"/>
  <c r="AV221" i="2"/>
  <c r="AU221" i="2"/>
  <c r="AT221" i="2"/>
  <c r="AS221" i="2"/>
  <c r="AR221" i="2"/>
  <c r="AQ221" i="2"/>
  <c r="AP221" i="2"/>
  <c r="AO221" i="2"/>
  <c r="AN221" i="2"/>
  <c r="AM221" i="2"/>
  <c r="AL221" i="2"/>
  <c r="AK221" i="2"/>
  <c r="AJ221" i="2"/>
  <c r="AI221" i="2"/>
  <c r="AH221" i="2"/>
  <c r="AG221" i="2"/>
  <c r="AF221" i="2"/>
  <c r="AE221" i="2"/>
  <c r="AD221" i="2"/>
  <c r="AC221" i="2"/>
  <c r="AB221" i="2"/>
  <c r="AA221" i="2"/>
  <c r="Z221" i="2"/>
  <c r="Y221" i="2"/>
  <c r="X221" i="2"/>
  <c r="W221" i="2"/>
  <c r="V221" i="2"/>
  <c r="U221" i="2"/>
  <c r="T221" i="2"/>
  <c r="S221" i="2"/>
  <c r="R221" i="2"/>
  <c r="Q221" i="2"/>
  <c r="P221" i="2"/>
  <c r="O221" i="2"/>
  <c r="N221" i="2"/>
  <c r="M221" i="2"/>
  <c r="L221" i="2"/>
  <c r="K221" i="2"/>
  <c r="J221" i="2"/>
  <c r="I221" i="2"/>
  <c r="H221" i="2"/>
  <c r="G221" i="2"/>
  <c r="F221" i="2"/>
  <c r="E221" i="2"/>
  <c r="D221" i="2"/>
  <c r="NK220" i="2"/>
  <c r="NJ220" i="2"/>
  <c r="NI220" i="2"/>
  <c r="NH220" i="2"/>
  <c r="NG220" i="2"/>
  <c r="NF220" i="2"/>
  <c r="NE220" i="2"/>
  <c r="ND220" i="2"/>
  <c r="NC220" i="2"/>
  <c r="NB220" i="2"/>
  <c r="NA220" i="2"/>
  <c r="MZ220" i="2"/>
  <c r="MY220" i="2"/>
  <c r="MX220" i="2"/>
  <c r="MW220" i="2"/>
  <c r="MV220" i="2"/>
  <c r="MU220" i="2"/>
  <c r="MT220" i="2"/>
  <c r="MS220" i="2"/>
  <c r="MR220" i="2"/>
  <c r="MQ220" i="2"/>
  <c r="MP220" i="2"/>
  <c r="MO220" i="2"/>
  <c r="MN220" i="2"/>
  <c r="MM220" i="2"/>
  <c r="ML220" i="2"/>
  <c r="MK220" i="2"/>
  <c r="MJ220" i="2"/>
  <c r="MI220" i="2"/>
  <c r="MH220" i="2"/>
  <c r="MG220" i="2"/>
  <c r="MF220" i="2"/>
  <c r="ME220" i="2"/>
  <c r="MD220" i="2"/>
  <c r="MC220" i="2"/>
  <c r="MB220" i="2"/>
  <c r="MA220" i="2"/>
  <c r="LZ220" i="2"/>
  <c r="LY220" i="2"/>
  <c r="LX220" i="2"/>
  <c r="LW220" i="2"/>
  <c r="LV220" i="2"/>
  <c r="LU220" i="2"/>
  <c r="LT220" i="2"/>
  <c r="LS220" i="2"/>
  <c r="LR220" i="2"/>
  <c r="LQ220" i="2"/>
  <c r="LP220" i="2"/>
  <c r="LO220" i="2"/>
  <c r="LN220" i="2"/>
  <c r="LM220" i="2"/>
  <c r="LL220" i="2"/>
  <c r="LK220" i="2"/>
  <c r="LJ220" i="2"/>
  <c r="LI220" i="2"/>
  <c r="LH220" i="2"/>
  <c r="LG220" i="2"/>
  <c r="LF220" i="2"/>
  <c r="LE220" i="2"/>
  <c r="LD220" i="2"/>
  <c r="LC220" i="2"/>
  <c r="LB220" i="2"/>
  <c r="LA220" i="2"/>
  <c r="KZ220" i="2"/>
  <c r="KY220" i="2"/>
  <c r="KX220" i="2"/>
  <c r="KW220" i="2"/>
  <c r="KV220" i="2"/>
  <c r="KU220" i="2"/>
  <c r="KT220" i="2"/>
  <c r="KS220" i="2"/>
  <c r="KR220" i="2"/>
  <c r="KQ220" i="2"/>
  <c r="KP220" i="2"/>
  <c r="KO220" i="2"/>
  <c r="KN220" i="2"/>
  <c r="KM220" i="2"/>
  <c r="KL220" i="2"/>
  <c r="KK220" i="2"/>
  <c r="KJ220" i="2"/>
  <c r="KI220" i="2"/>
  <c r="KH220" i="2"/>
  <c r="KG220" i="2"/>
  <c r="KF220" i="2"/>
  <c r="KE220" i="2"/>
  <c r="KD220" i="2"/>
  <c r="KC220" i="2"/>
  <c r="KB220" i="2"/>
  <c r="KA220" i="2"/>
  <c r="JZ220" i="2"/>
  <c r="JY220" i="2"/>
  <c r="JX220" i="2"/>
  <c r="JW220" i="2"/>
  <c r="JV220" i="2"/>
  <c r="JU220" i="2"/>
  <c r="JT220" i="2"/>
  <c r="JS220" i="2"/>
  <c r="JR220" i="2"/>
  <c r="JQ220" i="2"/>
  <c r="JP220" i="2"/>
  <c r="JO220" i="2"/>
  <c r="JN220" i="2"/>
  <c r="JM220" i="2"/>
  <c r="JL220" i="2"/>
  <c r="JK220" i="2"/>
  <c r="JJ220" i="2"/>
  <c r="JI220" i="2"/>
  <c r="JH220" i="2"/>
  <c r="JG220" i="2"/>
  <c r="JF220" i="2"/>
  <c r="JE220" i="2"/>
  <c r="JD220" i="2"/>
  <c r="JC220" i="2"/>
  <c r="JB220" i="2"/>
  <c r="JA220" i="2"/>
  <c r="IZ220" i="2"/>
  <c r="IY220" i="2"/>
  <c r="IX220" i="2"/>
  <c r="IW220" i="2"/>
  <c r="IV220" i="2"/>
  <c r="IU220" i="2"/>
  <c r="IT220" i="2"/>
  <c r="IS220" i="2"/>
  <c r="IR220" i="2"/>
  <c r="IQ220" i="2"/>
  <c r="IP220" i="2"/>
  <c r="IO220" i="2"/>
  <c r="IN220" i="2"/>
  <c r="IM220" i="2"/>
  <c r="IL220" i="2"/>
  <c r="IK220" i="2"/>
  <c r="IJ220" i="2"/>
  <c r="II220" i="2"/>
  <c r="IH220" i="2"/>
  <c r="IG220" i="2"/>
  <c r="IF220" i="2"/>
  <c r="IE220" i="2"/>
  <c r="ID220" i="2"/>
  <c r="IC220" i="2"/>
  <c r="IB220" i="2"/>
  <c r="IA220" i="2"/>
  <c r="HZ220" i="2"/>
  <c r="HY220" i="2"/>
  <c r="HX220" i="2"/>
  <c r="HW220" i="2"/>
  <c r="HV220" i="2"/>
  <c r="HU220" i="2"/>
  <c r="HT220" i="2"/>
  <c r="HS220" i="2"/>
  <c r="HR220" i="2"/>
  <c r="HQ220" i="2"/>
  <c r="HP220" i="2"/>
  <c r="HO220" i="2"/>
  <c r="HN220" i="2"/>
  <c r="HM220" i="2"/>
  <c r="HL220" i="2"/>
  <c r="HK220" i="2"/>
  <c r="HJ220" i="2"/>
  <c r="HI220" i="2"/>
  <c r="HH220" i="2"/>
  <c r="HG220" i="2"/>
  <c r="HF220" i="2"/>
  <c r="HE220" i="2"/>
  <c r="HD220" i="2"/>
  <c r="HC220" i="2"/>
  <c r="HB220" i="2"/>
  <c r="HA220" i="2"/>
  <c r="GZ220" i="2"/>
  <c r="GY220" i="2"/>
  <c r="GX220" i="2"/>
  <c r="GW220" i="2"/>
  <c r="GV220" i="2"/>
  <c r="GU220" i="2"/>
  <c r="GT220" i="2"/>
  <c r="GS220" i="2"/>
  <c r="GR220" i="2"/>
  <c r="GQ220" i="2"/>
  <c r="GP220" i="2"/>
  <c r="GO220" i="2"/>
  <c r="GN220" i="2"/>
  <c r="GM220" i="2"/>
  <c r="GL220" i="2"/>
  <c r="GK220" i="2"/>
  <c r="CX220" i="2"/>
  <c r="CW220" i="2"/>
  <c r="CV220" i="2"/>
  <c r="CU220" i="2"/>
  <c r="CT220" i="2"/>
  <c r="CS220" i="2"/>
  <c r="CR220" i="2"/>
  <c r="CQ220" i="2"/>
  <c r="CP220" i="2"/>
  <c r="CO220" i="2"/>
  <c r="CN220" i="2"/>
  <c r="CM220" i="2"/>
  <c r="CL220" i="2"/>
  <c r="CK220" i="2"/>
  <c r="CJ220" i="2"/>
  <c r="CI220" i="2"/>
  <c r="CH220" i="2"/>
  <c r="CG220" i="2"/>
  <c r="CF220" i="2"/>
  <c r="CE220" i="2"/>
  <c r="CD220" i="2"/>
  <c r="CC220" i="2"/>
  <c r="CB220" i="2"/>
  <c r="CA220" i="2"/>
  <c r="BZ220" i="2"/>
  <c r="BY220" i="2"/>
  <c r="BX220" i="2"/>
  <c r="BW220" i="2"/>
  <c r="BV220" i="2"/>
  <c r="BU220" i="2"/>
  <c r="BT220" i="2"/>
  <c r="BS220" i="2"/>
  <c r="BR220" i="2"/>
  <c r="BQ220" i="2"/>
  <c r="BP220" i="2"/>
  <c r="BO220" i="2"/>
  <c r="BN220" i="2"/>
  <c r="BM220" i="2"/>
  <c r="BL220" i="2"/>
  <c r="BK220" i="2"/>
  <c r="BJ220" i="2"/>
  <c r="BI220" i="2"/>
  <c r="BH220" i="2"/>
  <c r="BG220" i="2"/>
  <c r="BF220" i="2"/>
  <c r="BE220" i="2"/>
  <c r="BD220" i="2"/>
  <c r="BC220" i="2"/>
  <c r="BB220" i="2"/>
  <c r="BA220" i="2"/>
  <c r="AZ220" i="2"/>
  <c r="AY220" i="2"/>
  <c r="AX220" i="2"/>
  <c r="AW220" i="2"/>
  <c r="AV220" i="2"/>
  <c r="AU220" i="2"/>
  <c r="AT220" i="2"/>
  <c r="AS220" i="2"/>
  <c r="AR220" i="2"/>
  <c r="AQ220" i="2"/>
  <c r="AP220" i="2"/>
  <c r="AO220" i="2"/>
  <c r="AN220" i="2"/>
  <c r="AM220" i="2"/>
  <c r="AL220" i="2"/>
  <c r="AK220" i="2"/>
  <c r="AJ220" i="2"/>
  <c r="AI220" i="2"/>
  <c r="AH220" i="2"/>
  <c r="AG220" i="2"/>
  <c r="AF220" i="2"/>
  <c r="AE220" i="2"/>
  <c r="AD220" i="2"/>
  <c r="AC220" i="2"/>
  <c r="AB220" i="2"/>
  <c r="AA220" i="2"/>
  <c r="Z220" i="2"/>
  <c r="Y220" i="2"/>
  <c r="X220" i="2"/>
  <c r="W220" i="2"/>
  <c r="V220" i="2"/>
  <c r="U220" i="2"/>
  <c r="T220" i="2"/>
  <c r="S220" i="2"/>
  <c r="R220" i="2"/>
  <c r="Q220" i="2"/>
  <c r="P220" i="2"/>
  <c r="O220" i="2"/>
  <c r="N220" i="2"/>
  <c r="M220" i="2"/>
  <c r="L220" i="2"/>
  <c r="K220" i="2"/>
  <c r="J220" i="2"/>
  <c r="I220" i="2"/>
  <c r="H220" i="2"/>
  <c r="G220" i="2"/>
  <c r="F220" i="2"/>
  <c r="E220" i="2"/>
  <c r="D220" i="2"/>
  <c r="NK219" i="2"/>
  <c r="NJ219" i="2"/>
  <c r="NI219" i="2"/>
  <c r="NH219" i="2"/>
  <c r="NG219" i="2"/>
  <c r="NF219" i="2"/>
  <c r="NE219" i="2"/>
  <c r="ND219" i="2"/>
  <c r="NC219" i="2"/>
  <c r="NB219" i="2"/>
  <c r="NA219" i="2"/>
  <c r="MZ219" i="2"/>
  <c r="MY219" i="2"/>
  <c r="MX219" i="2"/>
  <c r="MW219" i="2"/>
  <c r="MV219" i="2"/>
  <c r="MU219" i="2"/>
  <c r="MT219" i="2"/>
  <c r="MS219" i="2"/>
  <c r="MR219" i="2"/>
  <c r="MQ219" i="2"/>
  <c r="MP219" i="2"/>
  <c r="MO219" i="2"/>
  <c r="MN219" i="2"/>
  <c r="MM219" i="2"/>
  <c r="ML219" i="2"/>
  <c r="MK219" i="2"/>
  <c r="MJ219" i="2"/>
  <c r="MI219" i="2"/>
  <c r="MH219" i="2"/>
  <c r="MG219" i="2"/>
  <c r="MF219" i="2"/>
  <c r="ME219" i="2"/>
  <c r="MD219" i="2"/>
  <c r="MC219" i="2"/>
  <c r="MB219" i="2"/>
  <c r="MA219" i="2"/>
  <c r="LZ219" i="2"/>
  <c r="LY219" i="2"/>
  <c r="LX219" i="2"/>
  <c r="LW219" i="2"/>
  <c r="LV219" i="2"/>
  <c r="LU219" i="2"/>
  <c r="LT219" i="2"/>
  <c r="LS219" i="2"/>
  <c r="LR219" i="2"/>
  <c r="LQ219" i="2"/>
  <c r="LP219" i="2"/>
  <c r="LO219" i="2"/>
  <c r="LN219" i="2"/>
  <c r="LM219" i="2"/>
  <c r="LL219" i="2"/>
  <c r="LK219" i="2"/>
  <c r="LJ219" i="2"/>
  <c r="LI219" i="2"/>
  <c r="LH219" i="2"/>
  <c r="LG219" i="2"/>
  <c r="LF219" i="2"/>
  <c r="LE219" i="2"/>
  <c r="LD219" i="2"/>
  <c r="LC219" i="2"/>
  <c r="LB219" i="2"/>
  <c r="LA219" i="2"/>
  <c r="KZ219" i="2"/>
  <c r="KY219" i="2"/>
  <c r="KX219" i="2"/>
  <c r="KW219" i="2"/>
  <c r="KV219" i="2"/>
  <c r="KU219" i="2"/>
  <c r="KT219" i="2"/>
  <c r="KS219" i="2"/>
  <c r="KR219" i="2"/>
  <c r="KQ219" i="2"/>
  <c r="KP219" i="2"/>
  <c r="KO219" i="2"/>
  <c r="KN219" i="2"/>
  <c r="KM219" i="2"/>
  <c r="KL219" i="2"/>
  <c r="KK219" i="2"/>
  <c r="KJ219" i="2"/>
  <c r="KI219" i="2"/>
  <c r="KH219" i="2"/>
  <c r="KG219" i="2"/>
  <c r="KF219" i="2"/>
  <c r="KE219" i="2"/>
  <c r="KD219" i="2"/>
  <c r="KC219" i="2"/>
  <c r="KB219" i="2"/>
  <c r="KA219" i="2"/>
  <c r="JZ219" i="2"/>
  <c r="JY219" i="2"/>
  <c r="JX219" i="2"/>
  <c r="JW219" i="2"/>
  <c r="JV219" i="2"/>
  <c r="JU219" i="2"/>
  <c r="JT219" i="2"/>
  <c r="JS219" i="2"/>
  <c r="JR219" i="2"/>
  <c r="JQ219" i="2"/>
  <c r="JP219" i="2"/>
  <c r="JO219" i="2"/>
  <c r="JN219" i="2"/>
  <c r="JM219" i="2"/>
  <c r="JL219" i="2"/>
  <c r="JK219" i="2"/>
  <c r="JJ219" i="2"/>
  <c r="JI219" i="2"/>
  <c r="JH219" i="2"/>
  <c r="JG219" i="2"/>
  <c r="JF219" i="2"/>
  <c r="JE219" i="2"/>
  <c r="JD219" i="2"/>
  <c r="JC219" i="2"/>
  <c r="JB219" i="2"/>
  <c r="JA219" i="2"/>
  <c r="IZ219" i="2"/>
  <c r="IY219" i="2"/>
  <c r="IX219" i="2"/>
  <c r="IW219" i="2"/>
  <c r="IV219" i="2"/>
  <c r="IU219" i="2"/>
  <c r="IT219" i="2"/>
  <c r="IS219" i="2"/>
  <c r="IR219" i="2"/>
  <c r="IQ219" i="2"/>
  <c r="IP219" i="2"/>
  <c r="IO219" i="2"/>
  <c r="IN219" i="2"/>
  <c r="IM219" i="2"/>
  <c r="IL219" i="2"/>
  <c r="IK219" i="2"/>
  <c r="IJ219" i="2"/>
  <c r="II219" i="2"/>
  <c r="IH219" i="2"/>
  <c r="IG219" i="2"/>
  <c r="IF219" i="2"/>
  <c r="IE219" i="2"/>
  <c r="ID219" i="2"/>
  <c r="IC219" i="2"/>
  <c r="IB219" i="2"/>
  <c r="IA219" i="2"/>
  <c r="HZ219" i="2"/>
  <c r="HY219" i="2"/>
  <c r="HX219" i="2"/>
  <c r="HW219" i="2"/>
  <c r="HV219" i="2"/>
  <c r="HU219" i="2"/>
  <c r="HT219" i="2"/>
  <c r="HS219" i="2"/>
  <c r="HR219" i="2"/>
  <c r="HQ219" i="2"/>
  <c r="HP219" i="2"/>
  <c r="HO219" i="2"/>
  <c r="HN219" i="2"/>
  <c r="HM219" i="2"/>
  <c r="HL219" i="2"/>
  <c r="HK219" i="2"/>
  <c r="HJ219" i="2"/>
  <c r="HI219" i="2"/>
  <c r="HH219" i="2"/>
  <c r="HG219" i="2"/>
  <c r="HF219" i="2"/>
  <c r="HE219" i="2"/>
  <c r="HD219" i="2"/>
  <c r="HC219" i="2"/>
  <c r="HB219" i="2"/>
  <c r="HA219" i="2"/>
  <c r="GZ219" i="2"/>
  <c r="GY219" i="2"/>
  <c r="GX219" i="2"/>
  <c r="GW219" i="2"/>
  <c r="GV219" i="2"/>
  <c r="GU219" i="2"/>
  <c r="GT219" i="2"/>
  <c r="GS219" i="2"/>
  <c r="GR219" i="2"/>
  <c r="GQ219" i="2"/>
  <c r="GP219" i="2"/>
  <c r="GO219" i="2"/>
  <c r="GN219" i="2"/>
  <c r="GM219" i="2"/>
  <c r="GL219" i="2"/>
  <c r="GK219" i="2"/>
  <c r="GJ219" i="2"/>
  <c r="GI219" i="2"/>
  <c r="GH219" i="2"/>
  <c r="GG219" i="2"/>
  <c r="GF219" i="2"/>
  <c r="GE219" i="2"/>
  <c r="GD219" i="2"/>
  <c r="GC219" i="2"/>
  <c r="GB219" i="2"/>
  <c r="GA219" i="2"/>
  <c r="FZ219" i="2"/>
  <c r="FY219" i="2"/>
  <c r="FX219" i="2"/>
  <c r="FW219" i="2"/>
  <c r="FV219" i="2"/>
  <c r="FU219" i="2"/>
  <c r="FT219" i="2"/>
  <c r="FS219" i="2"/>
  <c r="FR219" i="2"/>
  <c r="FQ219" i="2"/>
  <c r="FP219" i="2"/>
  <c r="FO219" i="2"/>
  <c r="FN219" i="2"/>
  <c r="FM219" i="2"/>
  <c r="FL219" i="2"/>
  <c r="FK219" i="2"/>
  <c r="FJ219" i="2"/>
  <c r="FI219" i="2"/>
  <c r="FH219" i="2"/>
  <c r="FG219" i="2"/>
  <c r="FF219" i="2"/>
  <c r="FE219" i="2"/>
  <c r="FD219" i="2"/>
  <c r="FC219" i="2"/>
  <c r="FB219" i="2"/>
  <c r="FA219" i="2"/>
  <c r="EZ219" i="2"/>
  <c r="EY219" i="2"/>
  <c r="EX219" i="2"/>
  <c r="EW219" i="2"/>
  <c r="EV219" i="2"/>
  <c r="EU219" i="2"/>
  <c r="ET219" i="2"/>
  <c r="ES219" i="2"/>
  <c r="ER219" i="2"/>
  <c r="EQ219" i="2"/>
  <c r="EP219" i="2"/>
  <c r="EO219" i="2"/>
  <c r="EN219" i="2"/>
  <c r="EM219" i="2"/>
  <c r="EL219" i="2"/>
  <c r="EK219" i="2"/>
  <c r="EJ219" i="2"/>
  <c r="EI219" i="2"/>
  <c r="EH219" i="2"/>
  <c r="EG219" i="2"/>
  <c r="EF219" i="2"/>
  <c r="CX219" i="2"/>
  <c r="CW219" i="2"/>
  <c r="CV219" i="2"/>
  <c r="CU219" i="2"/>
  <c r="CT219" i="2"/>
  <c r="CS219" i="2"/>
  <c r="CR219" i="2"/>
  <c r="CQ219" i="2"/>
  <c r="CP219" i="2"/>
  <c r="CO219" i="2"/>
  <c r="CN219" i="2"/>
  <c r="CM219" i="2"/>
  <c r="CL219" i="2"/>
  <c r="CK219" i="2"/>
  <c r="CJ219" i="2"/>
  <c r="CI219" i="2"/>
  <c r="CH219" i="2"/>
  <c r="CG219" i="2"/>
  <c r="CF219" i="2"/>
  <c r="CE219" i="2"/>
  <c r="CD219" i="2"/>
  <c r="CC219" i="2"/>
  <c r="CB219" i="2"/>
  <c r="CA219" i="2"/>
  <c r="BZ219" i="2"/>
  <c r="BY219" i="2"/>
  <c r="BX219" i="2"/>
  <c r="BW219" i="2"/>
  <c r="BV219" i="2"/>
  <c r="BU219" i="2"/>
  <c r="BT219" i="2"/>
  <c r="BS219" i="2"/>
  <c r="BR219" i="2"/>
  <c r="BQ219" i="2"/>
  <c r="BP219" i="2"/>
  <c r="BO219" i="2"/>
  <c r="BN219" i="2"/>
  <c r="BM219" i="2"/>
  <c r="BL219" i="2"/>
  <c r="BK219" i="2"/>
  <c r="BJ219" i="2"/>
  <c r="BI219" i="2"/>
  <c r="BH219" i="2"/>
  <c r="BG219" i="2"/>
  <c r="BF219" i="2"/>
  <c r="BE219" i="2"/>
  <c r="BD219" i="2"/>
  <c r="BC219" i="2"/>
  <c r="BB219" i="2"/>
  <c r="BA219" i="2"/>
  <c r="AZ219" i="2"/>
  <c r="AY219" i="2"/>
  <c r="AX219" i="2"/>
  <c r="AW219" i="2"/>
  <c r="AV219" i="2"/>
  <c r="AU219" i="2"/>
  <c r="AT219" i="2"/>
  <c r="AS219" i="2"/>
  <c r="AR219" i="2"/>
  <c r="AQ219" i="2"/>
  <c r="AP219" i="2"/>
  <c r="AO219" i="2"/>
  <c r="AN219" i="2"/>
  <c r="AM219" i="2"/>
  <c r="AL219" i="2"/>
  <c r="AK219" i="2"/>
  <c r="AJ219" i="2"/>
  <c r="AI219" i="2"/>
  <c r="AH219" i="2"/>
  <c r="AG219" i="2"/>
  <c r="AF219" i="2"/>
  <c r="AE219" i="2"/>
  <c r="AD219" i="2"/>
  <c r="AC219" i="2"/>
  <c r="AB219" i="2"/>
  <c r="AA219" i="2"/>
  <c r="Z219" i="2"/>
  <c r="Y219" i="2"/>
  <c r="X219" i="2"/>
  <c r="W219" i="2"/>
  <c r="V219" i="2"/>
  <c r="U219" i="2"/>
  <c r="T219" i="2"/>
  <c r="S219" i="2"/>
  <c r="R219" i="2"/>
  <c r="Q219" i="2"/>
  <c r="P219" i="2"/>
  <c r="O219" i="2"/>
  <c r="N219" i="2"/>
  <c r="M219" i="2"/>
  <c r="L219" i="2"/>
  <c r="K219" i="2"/>
  <c r="J219" i="2"/>
  <c r="I219" i="2"/>
  <c r="H219" i="2"/>
  <c r="G219" i="2"/>
  <c r="F219" i="2"/>
  <c r="E219" i="2"/>
  <c r="D219" i="2"/>
  <c r="NK218" i="2"/>
  <c r="NJ218" i="2"/>
  <c r="NI218" i="2"/>
  <c r="NH218" i="2"/>
  <c r="NG218" i="2"/>
  <c r="NF218" i="2"/>
  <c r="NE218" i="2"/>
  <c r="ND218" i="2"/>
  <c r="NC218" i="2"/>
  <c r="NB218" i="2"/>
  <c r="NA218" i="2"/>
  <c r="MZ218" i="2"/>
  <c r="MY218" i="2"/>
  <c r="MX218" i="2"/>
  <c r="MW218" i="2"/>
  <c r="MV218" i="2"/>
  <c r="MU218" i="2"/>
  <c r="MT218" i="2"/>
  <c r="MS218" i="2"/>
  <c r="MR218" i="2"/>
  <c r="MQ218" i="2"/>
  <c r="MP218" i="2"/>
  <c r="MO218" i="2"/>
  <c r="MN218" i="2"/>
  <c r="MM218" i="2"/>
  <c r="ML218" i="2"/>
  <c r="MK218" i="2"/>
  <c r="MJ218" i="2"/>
  <c r="MI218" i="2"/>
  <c r="MH218" i="2"/>
  <c r="MG218" i="2"/>
  <c r="MF218" i="2"/>
  <c r="ME218" i="2"/>
  <c r="MD218" i="2"/>
  <c r="MC218" i="2"/>
  <c r="MB218" i="2"/>
  <c r="MA218" i="2"/>
  <c r="LZ218" i="2"/>
  <c r="LY218" i="2"/>
  <c r="LX218" i="2"/>
  <c r="LW218" i="2"/>
  <c r="LV218" i="2"/>
  <c r="LU218" i="2"/>
  <c r="LT218" i="2"/>
  <c r="LS218" i="2"/>
  <c r="LR218" i="2"/>
  <c r="LQ218" i="2"/>
  <c r="LP218" i="2"/>
  <c r="LO218" i="2"/>
  <c r="LN218" i="2"/>
  <c r="LM218" i="2"/>
  <c r="LL218" i="2"/>
  <c r="LK218" i="2"/>
  <c r="LJ218" i="2"/>
  <c r="LI218" i="2"/>
  <c r="LH218" i="2"/>
  <c r="LG218" i="2"/>
  <c r="LF218" i="2"/>
  <c r="LE218" i="2"/>
  <c r="LD218" i="2"/>
  <c r="LC218" i="2"/>
  <c r="LB218" i="2"/>
  <c r="LA218" i="2"/>
  <c r="KZ218" i="2"/>
  <c r="KY218" i="2"/>
  <c r="KX218" i="2"/>
  <c r="KW218" i="2"/>
  <c r="KV218" i="2"/>
  <c r="KU218" i="2"/>
  <c r="KT218" i="2"/>
  <c r="KS218" i="2"/>
  <c r="KR218" i="2"/>
  <c r="KQ218" i="2"/>
  <c r="KP218" i="2"/>
  <c r="KO218" i="2"/>
  <c r="KN218" i="2"/>
  <c r="KM218" i="2"/>
  <c r="KL218" i="2"/>
  <c r="KK218" i="2"/>
  <c r="KJ218" i="2"/>
  <c r="KI218" i="2"/>
  <c r="KH218" i="2"/>
  <c r="KG218" i="2"/>
  <c r="KF218" i="2"/>
  <c r="KE218" i="2"/>
  <c r="KD218" i="2"/>
  <c r="KC218" i="2"/>
  <c r="KB218" i="2"/>
  <c r="KA218" i="2"/>
  <c r="JZ218" i="2"/>
  <c r="JY218" i="2"/>
  <c r="JX218" i="2"/>
  <c r="JW218" i="2"/>
  <c r="JV218" i="2"/>
  <c r="JU218" i="2"/>
  <c r="JT218" i="2"/>
  <c r="JS218" i="2"/>
  <c r="JR218" i="2"/>
  <c r="JQ218" i="2"/>
  <c r="JP218" i="2"/>
  <c r="JO218" i="2"/>
  <c r="JN218" i="2"/>
  <c r="JM218" i="2"/>
  <c r="JL218" i="2"/>
  <c r="JK218" i="2"/>
  <c r="JJ218" i="2"/>
  <c r="JI218" i="2"/>
  <c r="JH218" i="2"/>
  <c r="JG218" i="2"/>
  <c r="JF218" i="2"/>
  <c r="JE218" i="2"/>
  <c r="JD218" i="2"/>
  <c r="JC218" i="2"/>
  <c r="JB218" i="2"/>
  <c r="JA218" i="2"/>
  <c r="IZ218" i="2"/>
  <c r="IY218" i="2"/>
  <c r="IX218" i="2"/>
  <c r="IW218" i="2"/>
  <c r="IV218" i="2"/>
  <c r="IU218" i="2"/>
  <c r="IT218" i="2"/>
  <c r="IS218" i="2"/>
  <c r="IR218" i="2"/>
  <c r="IQ218" i="2"/>
  <c r="IP218" i="2"/>
  <c r="IO218" i="2"/>
  <c r="IN218" i="2"/>
  <c r="IM218" i="2"/>
  <c r="IL218" i="2"/>
  <c r="IK218" i="2"/>
  <c r="IJ218" i="2"/>
  <c r="II218" i="2"/>
  <c r="IH218" i="2"/>
  <c r="IG218" i="2"/>
  <c r="IF218" i="2"/>
  <c r="IE218" i="2"/>
  <c r="ID218" i="2"/>
  <c r="IC218" i="2"/>
  <c r="IB218" i="2"/>
  <c r="IA218" i="2"/>
  <c r="HZ218" i="2"/>
  <c r="HY218" i="2"/>
  <c r="HX218" i="2"/>
  <c r="HW218" i="2"/>
  <c r="HV218" i="2"/>
  <c r="HU218" i="2"/>
  <c r="HT218" i="2"/>
  <c r="HS218" i="2"/>
  <c r="HR218" i="2"/>
  <c r="HQ218" i="2"/>
  <c r="HP218" i="2"/>
  <c r="HO218" i="2"/>
  <c r="HN218" i="2"/>
  <c r="HM218" i="2"/>
  <c r="HL218" i="2"/>
  <c r="HK218" i="2"/>
  <c r="HJ218" i="2"/>
  <c r="HI218" i="2"/>
  <c r="HH218" i="2"/>
  <c r="HG218" i="2"/>
  <c r="HF218" i="2"/>
  <c r="HE218" i="2"/>
  <c r="HD218" i="2"/>
  <c r="HC218" i="2"/>
  <c r="HB218" i="2"/>
  <c r="HA218" i="2"/>
  <c r="GZ218" i="2"/>
  <c r="GY218" i="2"/>
  <c r="GX218" i="2"/>
  <c r="GW218" i="2"/>
  <c r="GV218" i="2"/>
  <c r="GU218" i="2"/>
  <c r="GT218" i="2"/>
  <c r="GS218" i="2"/>
  <c r="GR218" i="2"/>
  <c r="GQ218" i="2"/>
  <c r="GP218" i="2"/>
  <c r="GO218" i="2"/>
  <c r="GN218" i="2"/>
  <c r="GM218" i="2"/>
  <c r="GL218" i="2"/>
  <c r="GK218" i="2"/>
  <c r="GJ218" i="2"/>
  <c r="GI218" i="2"/>
  <c r="GH218" i="2"/>
  <c r="GG218" i="2"/>
  <c r="GF218" i="2"/>
  <c r="GE218" i="2"/>
  <c r="GD218" i="2"/>
  <c r="GC218" i="2"/>
  <c r="GB218" i="2"/>
  <c r="GA218" i="2"/>
  <c r="FZ218" i="2"/>
  <c r="FY218" i="2"/>
  <c r="FX218" i="2"/>
  <c r="FW218" i="2"/>
  <c r="FV218" i="2"/>
  <c r="FU218" i="2"/>
  <c r="FT218" i="2"/>
  <c r="FS218" i="2"/>
  <c r="FR218" i="2"/>
  <c r="FQ218" i="2"/>
  <c r="FP218" i="2"/>
  <c r="FO218" i="2"/>
  <c r="FN218" i="2"/>
  <c r="FM218" i="2"/>
  <c r="FL218" i="2"/>
  <c r="FK218" i="2"/>
  <c r="FJ218" i="2"/>
  <c r="FI218" i="2"/>
  <c r="FH218" i="2"/>
  <c r="FG218" i="2"/>
  <c r="FF218" i="2"/>
  <c r="FE218" i="2"/>
  <c r="FD218" i="2"/>
  <c r="FC218" i="2"/>
  <c r="FB218" i="2"/>
  <c r="FA218" i="2"/>
  <c r="EZ218" i="2"/>
  <c r="EY218" i="2"/>
  <c r="EX218" i="2"/>
  <c r="EW218" i="2"/>
  <c r="EV218" i="2"/>
  <c r="EU218" i="2"/>
  <c r="ET218" i="2"/>
  <c r="ES218" i="2"/>
  <c r="ER218" i="2"/>
  <c r="EQ218" i="2"/>
  <c r="EP218" i="2"/>
  <c r="EO218" i="2"/>
  <c r="EN218" i="2"/>
  <c r="EM218" i="2"/>
  <c r="EL218" i="2"/>
  <c r="EK218" i="2"/>
  <c r="EJ218" i="2"/>
  <c r="EI218" i="2"/>
  <c r="EH218" i="2"/>
  <c r="EG218" i="2"/>
  <c r="EF218" i="2"/>
  <c r="EE218" i="2"/>
  <c r="ED218" i="2"/>
  <c r="EC218" i="2"/>
  <c r="EB218" i="2"/>
  <c r="EA218" i="2"/>
  <c r="DZ218" i="2"/>
  <c r="DY218" i="2"/>
  <c r="DX218" i="2"/>
  <c r="DW218" i="2"/>
  <c r="DV218" i="2"/>
  <c r="DU218" i="2"/>
  <c r="DT218" i="2"/>
  <c r="DS218" i="2"/>
  <c r="DR218" i="2"/>
  <c r="DQ218" i="2"/>
  <c r="DP218" i="2"/>
  <c r="DO218" i="2"/>
  <c r="DN218" i="2"/>
  <c r="DM218" i="2"/>
  <c r="DL218" i="2"/>
  <c r="DK218" i="2"/>
  <c r="DJ218" i="2"/>
  <c r="DI218" i="2"/>
  <c r="DH218" i="2"/>
  <c r="DG218" i="2"/>
  <c r="DF218" i="2"/>
  <c r="DE218" i="2"/>
  <c r="DD218" i="2"/>
  <c r="DC218" i="2"/>
  <c r="DB218" i="2"/>
  <c r="DA218" i="2"/>
  <c r="CZ218" i="2"/>
  <c r="CY218" i="2"/>
  <c r="CX218" i="2"/>
  <c r="CW218" i="2"/>
  <c r="CV218" i="2"/>
  <c r="CU218" i="2"/>
  <c r="CT218" i="2"/>
  <c r="CS218" i="2"/>
  <c r="CR218" i="2"/>
  <c r="CQ218" i="2"/>
  <c r="CP218" i="2"/>
  <c r="CO218" i="2"/>
  <c r="CN218" i="2"/>
  <c r="CM218" i="2"/>
  <c r="CL218" i="2"/>
  <c r="CK218" i="2"/>
  <c r="CJ218" i="2"/>
  <c r="CI218" i="2"/>
  <c r="CH218" i="2"/>
  <c r="CG218" i="2"/>
  <c r="CF218" i="2"/>
  <c r="CE218" i="2"/>
  <c r="CD218" i="2"/>
  <c r="CC218" i="2"/>
  <c r="CB218" i="2"/>
  <c r="CA218" i="2"/>
  <c r="BZ218" i="2"/>
  <c r="BY218" i="2"/>
  <c r="BX218" i="2"/>
  <c r="BW218" i="2"/>
  <c r="BV218" i="2"/>
  <c r="BU218" i="2"/>
  <c r="BT218" i="2"/>
  <c r="BS218" i="2"/>
  <c r="BR218" i="2"/>
  <c r="BQ218" i="2"/>
  <c r="BP218" i="2"/>
  <c r="BO218" i="2"/>
  <c r="BN218" i="2"/>
  <c r="BM218" i="2"/>
  <c r="BL218" i="2"/>
  <c r="BK218" i="2"/>
  <c r="BJ218" i="2"/>
  <c r="BI218" i="2"/>
  <c r="BH218" i="2"/>
  <c r="BG218" i="2"/>
  <c r="BF218" i="2"/>
  <c r="BE218" i="2"/>
  <c r="BD218" i="2"/>
  <c r="BC218" i="2"/>
  <c r="BB218" i="2"/>
  <c r="BA218" i="2"/>
  <c r="AZ218" i="2"/>
  <c r="AY218" i="2"/>
  <c r="AX218" i="2"/>
  <c r="AW218" i="2"/>
  <c r="AV218" i="2"/>
  <c r="AU218" i="2"/>
  <c r="AT218" i="2"/>
  <c r="AS218" i="2"/>
  <c r="AR218" i="2"/>
  <c r="AQ218" i="2"/>
  <c r="AP218" i="2"/>
  <c r="AO218" i="2"/>
  <c r="AN218" i="2"/>
  <c r="AM218" i="2"/>
  <c r="AL218" i="2"/>
  <c r="AK218" i="2"/>
  <c r="AJ218" i="2"/>
  <c r="AI218" i="2"/>
  <c r="AH218" i="2"/>
  <c r="AG218" i="2"/>
  <c r="AF218" i="2"/>
  <c r="AE218" i="2"/>
  <c r="AD218" i="2"/>
  <c r="AC218" i="2"/>
  <c r="AB218" i="2"/>
  <c r="AA218" i="2"/>
  <c r="Z218" i="2"/>
  <c r="Y218" i="2"/>
  <c r="X218" i="2"/>
  <c r="W218" i="2"/>
  <c r="V218" i="2"/>
  <c r="U218" i="2"/>
  <c r="T218" i="2"/>
  <c r="S218" i="2"/>
  <c r="R218" i="2"/>
  <c r="Q218" i="2"/>
  <c r="P218" i="2"/>
  <c r="O218" i="2"/>
  <c r="N218" i="2"/>
  <c r="M218" i="2"/>
  <c r="L218" i="2"/>
  <c r="K218" i="2"/>
  <c r="J218" i="2"/>
  <c r="I218" i="2"/>
  <c r="H218" i="2"/>
  <c r="G218" i="2"/>
  <c r="F218" i="2"/>
  <c r="E218" i="2"/>
  <c r="D218" i="2"/>
  <c r="NK217" i="2"/>
  <c r="NJ217" i="2"/>
  <c r="NI217" i="2"/>
  <c r="NH217" i="2"/>
  <c r="NG217" i="2"/>
  <c r="NF217" i="2"/>
  <c r="NE217" i="2"/>
  <c r="ND217" i="2"/>
  <c r="NC217" i="2"/>
  <c r="NB217" i="2"/>
  <c r="NA217" i="2"/>
  <c r="MZ217" i="2"/>
  <c r="MY217" i="2"/>
  <c r="MX217" i="2"/>
  <c r="MW217" i="2"/>
  <c r="MV217" i="2"/>
  <c r="MU217" i="2"/>
  <c r="MT217" i="2"/>
  <c r="MS217" i="2"/>
  <c r="MR217" i="2"/>
  <c r="MQ217" i="2"/>
  <c r="MP217" i="2"/>
  <c r="MO217" i="2"/>
  <c r="MN217" i="2"/>
  <c r="MM217" i="2"/>
  <c r="ML217" i="2"/>
  <c r="MK217" i="2"/>
  <c r="MJ217" i="2"/>
  <c r="MI217" i="2"/>
  <c r="MH217" i="2"/>
  <c r="MG217" i="2"/>
  <c r="MF217" i="2"/>
  <c r="ME217" i="2"/>
  <c r="MD217" i="2"/>
  <c r="MC217" i="2"/>
  <c r="MB217" i="2"/>
  <c r="MA217" i="2"/>
  <c r="LZ217" i="2"/>
  <c r="LY217" i="2"/>
  <c r="LX217" i="2"/>
  <c r="LW217" i="2"/>
  <c r="LV217" i="2"/>
  <c r="LU217" i="2"/>
  <c r="LT217" i="2"/>
  <c r="LS217" i="2"/>
  <c r="LR217" i="2"/>
  <c r="LQ217" i="2"/>
  <c r="LP217" i="2"/>
  <c r="LO217" i="2"/>
  <c r="LN217" i="2"/>
  <c r="LM217" i="2"/>
  <c r="LL217" i="2"/>
  <c r="LK217" i="2"/>
  <c r="LJ217" i="2"/>
  <c r="LI217" i="2"/>
  <c r="LH217" i="2"/>
  <c r="LG217" i="2"/>
  <c r="LF217" i="2"/>
  <c r="LE217" i="2"/>
  <c r="LD217" i="2"/>
  <c r="LC217" i="2"/>
  <c r="LB217" i="2"/>
  <c r="LA217" i="2"/>
  <c r="KZ217" i="2"/>
  <c r="KY217" i="2"/>
  <c r="KX217" i="2"/>
  <c r="KW217" i="2"/>
  <c r="KV217" i="2"/>
  <c r="KU217" i="2"/>
  <c r="KT217" i="2"/>
  <c r="KS217" i="2"/>
  <c r="KR217" i="2"/>
  <c r="KQ217" i="2"/>
  <c r="KP217" i="2"/>
  <c r="KO217" i="2"/>
  <c r="KN217" i="2"/>
  <c r="KM217" i="2"/>
  <c r="KL217" i="2"/>
  <c r="KK217" i="2"/>
  <c r="KJ217" i="2"/>
  <c r="KI217" i="2"/>
  <c r="KH217" i="2"/>
  <c r="KG217" i="2"/>
  <c r="KF217" i="2"/>
  <c r="KE217" i="2"/>
  <c r="KD217" i="2"/>
  <c r="KC217" i="2"/>
  <c r="KB217" i="2"/>
  <c r="KA217" i="2"/>
  <c r="JZ217" i="2"/>
  <c r="JY217" i="2"/>
  <c r="JX217" i="2"/>
  <c r="JW217" i="2"/>
  <c r="JV217" i="2"/>
  <c r="JU217" i="2"/>
  <c r="JT217" i="2"/>
  <c r="JS217" i="2"/>
  <c r="JR217" i="2"/>
  <c r="JQ217" i="2"/>
  <c r="JP217" i="2"/>
  <c r="JO217" i="2"/>
  <c r="JN217" i="2"/>
  <c r="JM217" i="2"/>
  <c r="JL217" i="2"/>
  <c r="JK217" i="2"/>
  <c r="JJ217" i="2"/>
  <c r="JI217" i="2"/>
  <c r="JH217" i="2"/>
  <c r="JG217" i="2"/>
  <c r="JF217" i="2"/>
  <c r="JE217" i="2"/>
  <c r="JD217" i="2"/>
  <c r="JC217" i="2"/>
  <c r="JB217" i="2"/>
  <c r="JA217" i="2"/>
  <c r="IZ217" i="2"/>
  <c r="IY217" i="2"/>
  <c r="IX217" i="2"/>
  <c r="IW217" i="2"/>
  <c r="IV217" i="2"/>
  <c r="IU217" i="2"/>
  <c r="IT217" i="2"/>
  <c r="IS217" i="2"/>
  <c r="IR217" i="2"/>
  <c r="IQ217" i="2"/>
  <c r="IP217" i="2"/>
  <c r="IO217" i="2"/>
  <c r="IN217" i="2"/>
  <c r="IM217" i="2"/>
  <c r="IL217" i="2"/>
  <c r="IK217" i="2"/>
  <c r="IJ217" i="2"/>
  <c r="II217" i="2"/>
  <c r="IH217" i="2"/>
  <c r="IG217" i="2"/>
  <c r="IF217" i="2"/>
  <c r="IE217" i="2"/>
  <c r="ID217" i="2"/>
  <c r="IC217" i="2"/>
  <c r="IB217" i="2"/>
  <c r="IA217" i="2"/>
  <c r="HZ217" i="2"/>
  <c r="HY217" i="2"/>
  <c r="HX217" i="2"/>
  <c r="HW217" i="2"/>
  <c r="HV217" i="2"/>
  <c r="HU217" i="2"/>
  <c r="HT217" i="2"/>
  <c r="HS217" i="2"/>
  <c r="HR217" i="2"/>
  <c r="HQ217" i="2"/>
  <c r="HP217" i="2"/>
  <c r="HO217" i="2"/>
  <c r="HN217" i="2"/>
  <c r="HM217" i="2"/>
  <c r="HL217" i="2"/>
  <c r="HK217" i="2"/>
  <c r="HJ217" i="2"/>
  <c r="HI217" i="2"/>
  <c r="HH217" i="2"/>
  <c r="HG217" i="2"/>
  <c r="HF217" i="2"/>
  <c r="HE217" i="2"/>
  <c r="HD217" i="2"/>
  <c r="HC217" i="2"/>
  <c r="HB217" i="2"/>
  <c r="HA217" i="2"/>
  <c r="GZ217" i="2"/>
  <c r="GY217" i="2"/>
  <c r="GX217" i="2"/>
  <c r="GW217" i="2"/>
  <c r="GV217" i="2"/>
  <c r="GU217" i="2"/>
  <c r="GT217" i="2"/>
  <c r="GS217" i="2"/>
  <c r="GR217" i="2"/>
  <c r="GQ217" i="2"/>
  <c r="GP217" i="2"/>
  <c r="GO217" i="2"/>
  <c r="GN217" i="2"/>
  <c r="GM217" i="2"/>
  <c r="GL217" i="2"/>
  <c r="GK217" i="2"/>
  <c r="GJ217" i="2"/>
  <c r="GI217" i="2"/>
  <c r="GH217" i="2"/>
  <c r="GG217" i="2"/>
  <c r="GF217" i="2"/>
  <c r="GE217" i="2"/>
  <c r="GD217" i="2"/>
  <c r="GC217" i="2"/>
  <c r="GB217" i="2"/>
  <c r="GA217" i="2"/>
  <c r="FZ217" i="2"/>
  <c r="FY217" i="2"/>
  <c r="FX217" i="2"/>
  <c r="FW217" i="2"/>
  <c r="FV217" i="2"/>
  <c r="FU217" i="2"/>
  <c r="FT217" i="2"/>
  <c r="FS217" i="2"/>
  <c r="FR217" i="2"/>
  <c r="FQ217" i="2"/>
  <c r="FP217" i="2"/>
  <c r="FO217" i="2"/>
  <c r="FN217" i="2"/>
  <c r="FM217" i="2"/>
  <c r="FL217" i="2"/>
  <c r="FK217" i="2"/>
  <c r="FJ217" i="2"/>
  <c r="FI217" i="2"/>
  <c r="FH217" i="2"/>
  <c r="FG217" i="2"/>
  <c r="FF217" i="2"/>
  <c r="FE217" i="2"/>
  <c r="FD217" i="2"/>
  <c r="FC217" i="2"/>
  <c r="FB217" i="2"/>
  <c r="FA217" i="2"/>
  <c r="EZ217" i="2"/>
  <c r="EY217" i="2"/>
  <c r="EX217" i="2"/>
  <c r="EW217" i="2"/>
  <c r="EV217" i="2"/>
  <c r="EU217" i="2"/>
  <c r="ET217" i="2"/>
  <c r="ES217" i="2"/>
  <c r="ER217" i="2"/>
  <c r="EQ217" i="2"/>
  <c r="EP217" i="2"/>
  <c r="EO217" i="2"/>
  <c r="EN217" i="2"/>
  <c r="EM217" i="2"/>
  <c r="EL217" i="2"/>
  <c r="EK217" i="2"/>
  <c r="EJ217" i="2"/>
  <c r="EI217" i="2"/>
  <c r="EH217" i="2"/>
  <c r="EG217" i="2"/>
  <c r="EF217" i="2"/>
  <c r="EE217" i="2"/>
  <c r="ED217" i="2"/>
  <c r="EC217" i="2"/>
  <c r="EB217" i="2"/>
  <c r="EA217" i="2"/>
  <c r="DZ217" i="2"/>
  <c r="DY217" i="2"/>
  <c r="DX217" i="2"/>
  <c r="DW217" i="2"/>
  <c r="DV217" i="2"/>
  <c r="DU217" i="2"/>
  <c r="DT217" i="2"/>
  <c r="DS217" i="2"/>
  <c r="DR217" i="2"/>
  <c r="DQ217" i="2"/>
  <c r="DP217" i="2"/>
  <c r="DO217" i="2"/>
  <c r="DN217" i="2"/>
  <c r="DM217" i="2"/>
  <c r="DL217" i="2"/>
  <c r="DK217" i="2"/>
  <c r="DJ217" i="2"/>
  <c r="DI217" i="2"/>
  <c r="DH217" i="2"/>
  <c r="DG217" i="2"/>
  <c r="DF217" i="2"/>
  <c r="DE217" i="2"/>
  <c r="DD217" i="2"/>
  <c r="DC217" i="2"/>
  <c r="DB217" i="2"/>
  <c r="DA217" i="2"/>
  <c r="CZ217" i="2"/>
  <c r="CY217" i="2"/>
  <c r="CX217" i="2"/>
  <c r="CW217" i="2"/>
  <c r="CV217" i="2"/>
  <c r="AA217" i="2"/>
  <c r="Z217" i="2"/>
  <c r="Y217" i="2"/>
  <c r="X217" i="2"/>
  <c r="W217" i="2"/>
  <c r="V217" i="2"/>
  <c r="U217" i="2"/>
  <c r="T217" i="2"/>
  <c r="S217" i="2"/>
  <c r="R217" i="2"/>
  <c r="Q217" i="2"/>
  <c r="P217" i="2"/>
  <c r="O217" i="2"/>
  <c r="N217" i="2"/>
  <c r="M217" i="2"/>
  <c r="L217" i="2"/>
  <c r="K217" i="2"/>
  <c r="J217" i="2"/>
  <c r="I217" i="2"/>
  <c r="H217" i="2"/>
  <c r="G217" i="2"/>
  <c r="F217" i="2"/>
  <c r="E217" i="2"/>
  <c r="D217" i="2"/>
  <c r="NK206" i="2"/>
  <c r="NJ206" i="2"/>
  <c r="NI206" i="2"/>
  <c r="NH206" i="2"/>
  <c r="NG206" i="2"/>
  <c r="NF206" i="2"/>
  <c r="NE206" i="2"/>
  <c r="ND206" i="2"/>
  <c r="NC206" i="2"/>
  <c r="NB206" i="2"/>
  <c r="NA206" i="2"/>
  <c r="MZ206" i="2"/>
  <c r="MY206" i="2"/>
  <c r="MX206" i="2"/>
  <c r="MW206" i="2"/>
  <c r="MV206" i="2"/>
  <c r="MU206" i="2"/>
  <c r="MT206" i="2"/>
  <c r="MS206" i="2"/>
  <c r="MR206" i="2"/>
  <c r="MQ206" i="2"/>
  <c r="MP206" i="2"/>
  <c r="MO206" i="2"/>
  <c r="MN206" i="2"/>
  <c r="MM206" i="2"/>
  <c r="ML206" i="2"/>
  <c r="MK206" i="2"/>
  <c r="MJ206" i="2"/>
  <c r="MI206" i="2"/>
  <c r="MH206" i="2"/>
  <c r="MG206" i="2"/>
  <c r="MF206" i="2"/>
  <c r="ME206" i="2"/>
  <c r="MD206" i="2"/>
  <c r="MC206" i="2"/>
  <c r="MB206" i="2"/>
  <c r="MA206" i="2"/>
  <c r="LZ206" i="2"/>
  <c r="LY206" i="2"/>
  <c r="LX206" i="2"/>
  <c r="LW206" i="2"/>
  <c r="LV206" i="2"/>
  <c r="LU206" i="2"/>
  <c r="LT206" i="2"/>
  <c r="LS206" i="2"/>
  <c r="LR206" i="2"/>
  <c r="LQ206" i="2"/>
  <c r="LP206" i="2"/>
  <c r="LO206" i="2"/>
  <c r="LN206" i="2"/>
  <c r="LM206" i="2"/>
  <c r="LL206" i="2"/>
  <c r="LK206" i="2"/>
  <c r="LJ206" i="2"/>
  <c r="LI206" i="2"/>
  <c r="LH206" i="2"/>
  <c r="LG206" i="2"/>
  <c r="LF206" i="2"/>
  <c r="LE206" i="2"/>
  <c r="LD206" i="2"/>
  <c r="LC206" i="2"/>
  <c r="LB206" i="2"/>
  <c r="LA206" i="2"/>
  <c r="KZ206" i="2"/>
  <c r="KY206" i="2"/>
  <c r="KX206" i="2"/>
  <c r="KW206" i="2"/>
  <c r="KV206" i="2"/>
  <c r="KU206" i="2"/>
  <c r="KT206" i="2"/>
  <c r="KS206" i="2"/>
  <c r="KR206" i="2"/>
  <c r="KQ206" i="2"/>
  <c r="KP206" i="2"/>
  <c r="KO206" i="2"/>
  <c r="KN206" i="2"/>
  <c r="KM206" i="2"/>
  <c r="KL206" i="2"/>
  <c r="KK206" i="2"/>
  <c r="KJ206" i="2"/>
  <c r="KI206" i="2"/>
  <c r="KH206" i="2"/>
  <c r="KG206" i="2"/>
  <c r="KF206" i="2"/>
  <c r="KE206" i="2"/>
  <c r="KD206" i="2"/>
  <c r="KC206" i="2"/>
  <c r="KB206" i="2"/>
  <c r="KA206" i="2"/>
  <c r="JZ206" i="2"/>
  <c r="JY206" i="2"/>
  <c r="JX206" i="2"/>
  <c r="JW206" i="2"/>
  <c r="JV206" i="2"/>
  <c r="JU206" i="2"/>
  <c r="JT206" i="2"/>
  <c r="JS206" i="2"/>
  <c r="JR206" i="2"/>
  <c r="JQ206" i="2"/>
  <c r="JP206" i="2"/>
  <c r="JO206" i="2"/>
  <c r="JN206" i="2"/>
  <c r="JM206" i="2"/>
  <c r="JL206" i="2"/>
  <c r="JK206" i="2"/>
  <c r="JJ206" i="2"/>
  <c r="JI206" i="2"/>
  <c r="JH206" i="2"/>
  <c r="JG206" i="2"/>
  <c r="JF206" i="2"/>
  <c r="JE206" i="2"/>
  <c r="JD206" i="2"/>
  <c r="JC206" i="2"/>
  <c r="JB206" i="2"/>
  <c r="JA206" i="2"/>
  <c r="IZ206" i="2"/>
  <c r="IY206" i="2"/>
  <c r="IX206" i="2"/>
  <c r="IW206" i="2"/>
  <c r="IV206" i="2"/>
  <c r="IU206" i="2"/>
  <c r="IT206" i="2"/>
  <c r="IS206" i="2"/>
  <c r="IR206" i="2"/>
  <c r="IQ206" i="2"/>
  <c r="IP206" i="2"/>
  <c r="IO206" i="2"/>
  <c r="IN206" i="2"/>
  <c r="IM206" i="2"/>
  <c r="IL206" i="2"/>
  <c r="IK206" i="2"/>
  <c r="IJ206" i="2"/>
  <c r="II206" i="2"/>
  <c r="IH206" i="2"/>
  <c r="IG206" i="2"/>
  <c r="IF206" i="2"/>
  <c r="IE206" i="2"/>
  <c r="ID206" i="2"/>
  <c r="IC206" i="2"/>
  <c r="IB206" i="2"/>
  <c r="IA206" i="2"/>
  <c r="HZ206" i="2"/>
  <c r="HY206" i="2"/>
  <c r="HX206" i="2"/>
  <c r="HW206" i="2"/>
  <c r="HV206" i="2"/>
  <c r="HU206" i="2"/>
  <c r="HT206" i="2"/>
  <c r="HS206" i="2"/>
  <c r="HR206" i="2"/>
  <c r="HQ206" i="2"/>
  <c r="HP206" i="2"/>
  <c r="HO206" i="2"/>
  <c r="HN206" i="2"/>
  <c r="HM354" i="2"/>
  <c r="HM355" i="2"/>
  <c r="HM204" i="2"/>
  <c r="HM356" i="2"/>
  <c r="HM357" i="2"/>
  <c r="HM358" i="2"/>
  <c r="HM359" i="2"/>
  <c r="HM360" i="2"/>
  <c r="HM361" i="2"/>
  <c r="HM362" i="2"/>
  <c r="HM363" i="2"/>
  <c r="HM364" i="2"/>
  <c r="HM365" i="2"/>
  <c r="HK36" i="3"/>
  <c r="HK37" i="3"/>
  <c r="HK39" i="3"/>
  <c r="GI26" i="3"/>
  <c r="GJ26" i="3"/>
  <c r="GK26" i="3"/>
  <c r="GL26" i="3"/>
  <c r="GM26" i="3"/>
  <c r="GN26" i="3"/>
  <c r="GO26" i="3"/>
  <c r="GP26" i="3"/>
  <c r="GQ26" i="3"/>
  <c r="GR26" i="3"/>
  <c r="GS26" i="3"/>
  <c r="GT26" i="3"/>
  <c r="GU26" i="3"/>
  <c r="GV26" i="3"/>
  <c r="GW26" i="3"/>
  <c r="GX26" i="3"/>
  <c r="GY26" i="3"/>
  <c r="GZ26" i="3"/>
  <c r="HA26" i="3"/>
  <c r="HB26" i="3"/>
  <c r="HC26" i="3"/>
  <c r="HD26" i="3"/>
  <c r="HE26" i="3"/>
  <c r="HF26" i="3"/>
  <c r="HG26" i="3"/>
  <c r="HH26" i="3"/>
  <c r="HI26" i="3"/>
  <c r="HJ26" i="3"/>
  <c r="HK26" i="3"/>
  <c r="HK35" i="3"/>
  <c r="HM206" i="2"/>
  <c r="HL354" i="2"/>
  <c r="HL355" i="2"/>
  <c r="HL204" i="2"/>
  <c r="HL356" i="2"/>
  <c r="HL357" i="2"/>
  <c r="HL358" i="2"/>
  <c r="HL359" i="2"/>
  <c r="HL360" i="2"/>
  <c r="HL361" i="2"/>
  <c r="HL362" i="2"/>
  <c r="HL363" i="2"/>
  <c r="HL364" i="2"/>
  <c r="HL365" i="2"/>
  <c r="HJ36" i="3"/>
  <c r="HJ37" i="3"/>
  <c r="HJ39" i="3"/>
  <c r="HJ35" i="3"/>
  <c r="HL206" i="2"/>
  <c r="HK354" i="2"/>
  <c r="HK355" i="2"/>
  <c r="HK204" i="2"/>
  <c r="HK356" i="2"/>
  <c r="HK357" i="2"/>
  <c r="HK358" i="2"/>
  <c r="HK359" i="2"/>
  <c r="HK360" i="2"/>
  <c r="HK361" i="2"/>
  <c r="HK362" i="2"/>
  <c r="HK363" i="2"/>
  <c r="HK364" i="2"/>
  <c r="HK365" i="2"/>
  <c r="HI36" i="3"/>
  <c r="HI37" i="3"/>
  <c r="HI39" i="3"/>
  <c r="HI35" i="3"/>
  <c r="HK206" i="2"/>
  <c r="HJ354" i="2"/>
  <c r="HJ355" i="2"/>
  <c r="HJ204" i="2"/>
  <c r="HJ356" i="2"/>
  <c r="HJ357" i="2"/>
  <c r="HJ358" i="2"/>
  <c r="HJ359" i="2"/>
  <c r="HJ360" i="2"/>
  <c r="HJ361" i="2"/>
  <c r="HJ362" i="2"/>
  <c r="HJ363" i="2"/>
  <c r="HJ364" i="2"/>
  <c r="HJ365" i="2"/>
  <c r="HH36" i="3"/>
  <c r="HH37" i="3"/>
  <c r="HH39" i="3"/>
  <c r="HH35" i="3"/>
  <c r="HJ206" i="2"/>
  <c r="HI354" i="2"/>
  <c r="HI355" i="2"/>
  <c r="HI204" i="2"/>
  <c r="HI356" i="2"/>
  <c r="HI357" i="2"/>
  <c r="HI358" i="2"/>
  <c r="HI359" i="2"/>
  <c r="HI360" i="2"/>
  <c r="HI361" i="2"/>
  <c r="HI362" i="2"/>
  <c r="HI363" i="2"/>
  <c r="HI364" i="2"/>
  <c r="HI365" i="2"/>
  <c r="HG36" i="3"/>
  <c r="HG37" i="3"/>
  <c r="HG39" i="3"/>
  <c r="HG35" i="3"/>
  <c r="HI206" i="2"/>
  <c r="HH354" i="2"/>
  <c r="HH355" i="2"/>
  <c r="HH204" i="2"/>
  <c r="HH356" i="2"/>
  <c r="HH357" i="2"/>
  <c r="HH358" i="2"/>
  <c r="HH359" i="2"/>
  <c r="HH360" i="2"/>
  <c r="HH361" i="2"/>
  <c r="HH362" i="2"/>
  <c r="HH363" i="2"/>
  <c r="HH364" i="2"/>
  <c r="HH365" i="2"/>
  <c r="HF36" i="3"/>
  <c r="HF37" i="3"/>
  <c r="HF39" i="3"/>
  <c r="HF35" i="3"/>
  <c r="HH206" i="2"/>
  <c r="HG354" i="2"/>
  <c r="HG355" i="2"/>
  <c r="HG204" i="2"/>
  <c r="HG356" i="2"/>
  <c r="HG357" i="2"/>
  <c r="HG358" i="2"/>
  <c r="HG359" i="2"/>
  <c r="HG360" i="2"/>
  <c r="HG361" i="2"/>
  <c r="HG362" i="2"/>
  <c r="HG363" i="2"/>
  <c r="HG364" i="2"/>
  <c r="HG365" i="2"/>
  <c r="HE36" i="3"/>
  <c r="HE37" i="3"/>
  <c r="HE39" i="3"/>
  <c r="HE35" i="3"/>
  <c r="HG206" i="2"/>
  <c r="HF354" i="2"/>
  <c r="HF355" i="2"/>
  <c r="HF204" i="2"/>
  <c r="HF356" i="2"/>
  <c r="HF357" i="2"/>
  <c r="HF358" i="2"/>
  <c r="HF359" i="2"/>
  <c r="HF360" i="2"/>
  <c r="HF361" i="2"/>
  <c r="HF362" i="2"/>
  <c r="HF363" i="2"/>
  <c r="HF364" i="2"/>
  <c r="HF365" i="2"/>
  <c r="HD36" i="3"/>
  <c r="HD37" i="3"/>
  <c r="HD39" i="3"/>
  <c r="HD35" i="3"/>
  <c r="HF206" i="2"/>
  <c r="HE354" i="2"/>
  <c r="HE355" i="2"/>
  <c r="HE204" i="2"/>
  <c r="HE356" i="2"/>
  <c r="HE357" i="2"/>
  <c r="HE358" i="2"/>
  <c r="HE359" i="2"/>
  <c r="HE360" i="2"/>
  <c r="HE361" i="2"/>
  <c r="HE362" i="2"/>
  <c r="HE363" i="2"/>
  <c r="HE364" i="2"/>
  <c r="HE365" i="2"/>
  <c r="HC36" i="3"/>
  <c r="HC37" i="3"/>
  <c r="HC39" i="3"/>
  <c r="HC35" i="3"/>
  <c r="HE206" i="2"/>
  <c r="HD354" i="2"/>
  <c r="HD355" i="2"/>
  <c r="HD204" i="2"/>
  <c r="HD356" i="2"/>
  <c r="HD357" i="2"/>
  <c r="HD358" i="2"/>
  <c r="HD359" i="2"/>
  <c r="HD360" i="2"/>
  <c r="HD361" i="2"/>
  <c r="HD362" i="2"/>
  <c r="HD363" i="2"/>
  <c r="HD364" i="2"/>
  <c r="HD365" i="2"/>
  <c r="HB36" i="3"/>
  <c r="HB37" i="3"/>
  <c r="HB39" i="3"/>
  <c r="HB35" i="3"/>
  <c r="HD206" i="2"/>
  <c r="HC354" i="2"/>
  <c r="HC355" i="2"/>
  <c r="HC204" i="2"/>
  <c r="HC356" i="2"/>
  <c r="HC357" i="2"/>
  <c r="HC358" i="2"/>
  <c r="HC359" i="2"/>
  <c r="HC360" i="2"/>
  <c r="HC361" i="2"/>
  <c r="HC362" i="2"/>
  <c r="HC363" i="2"/>
  <c r="HC364" i="2"/>
  <c r="HC365" i="2"/>
  <c r="HA36" i="3"/>
  <c r="HA37" i="3"/>
  <c r="HA39" i="3"/>
  <c r="HA35" i="3"/>
  <c r="HC206" i="2"/>
  <c r="HB354" i="2"/>
  <c r="HB355" i="2"/>
  <c r="HB204" i="2"/>
  <c r="HB356" i="2"/>
  <c r="HB357" i="2"/>
  <c r="HB358" i="2"/>
  <c r="HB359" i="2"/>
  <c r="HB360" i="2"/>
  <c r="HB361" i="2"/>
  <c r="HB362" i="2"/>
  <c r="HB363" i="2"/>
  <c r="HB364" i="2"/>
  <c r="HB365" i="2"/>
  <c r="GZ36" i="3"/>
  <c r="GZ37" i="3"/>
  <c r="GZ39" i="3"/>
  <c r="GZ35" i="3"/>
  <c r="HB206" i="2"/>
  <c r="HA354" i="2"/>
  <c r="HA355" i="2"/>
  <c r="HA204" i="2"/>
  <c r="HA356" i="2"/>
  <c r="HA357" i="2"/>
  <c r="HA358" i="2"/>
  <c r="HA359" i="2"/>
  <c r="HA360" i="2"/>
  <c r="HA361" i="2"/>
  <c r="HA362" i="2"/>
  <c r="HA363" i="2"/>
  <c r="HA364" i="2"/>
  <c r="HA365" i="2"/>
  <c r="GY36" i="3"/>
  <c r="GY37" i="3"/>
  <c r="GY39" i="3"/>
  <c r="GY35" i="3"/>
  <c r="HA206" i="2"/>
  <c r="GZ354" i="2"/>
  <c r="GZ355" i="2"/>
  <c r="GZ204" i="2"/>
  <c r="GZ356" i="2"/>
  <c r="GZ357" i="2"/>
  <c r="GZ358" i="2"/>
  <c r="GZ359" i="2"/>
  <c r="GZ360" i="2"/>
  <c r="GZ361" i="2"/>
  <c r="GZ362" i="2"/>
  <c r="GZ363" i="2"/>
  <c r="GZ364" i="2"/>
  <c r="GZ365" i="2"/>
  <c r="GX36" i="3"/>
  <c r="GX37" i="3"/>
  <c r="GX39" i="3"/>
  <c r="GX35" i="3"/>
  <c r="GZ206" i="2"/>
  <c r="GY354" i="2"/>
  <c r="GY355" i="2"/>
  <c r="GY204" i="2"/>
  <c r="GY356" i="2"/>
  <c r="GY357" i="2"/>
  <c r="GY358" i="2"/>
  <c r="GY359" i="2"/>
  <c r="GY360" i="2"/>
  <c r="GY361" i="2"/>
  <c r="GY362" i="2"/>
  <c r="GY363" i="2"/>
  <c r="GY364" i="2"/>
  <c r="GY365" i="2"/>
  <c r="GW36" i="3"/>
  <c r="GW37" i="3"/>
  <c r="GW39" i="3"/>
  <c r="GW35" i="3"/>
  <c r="GY206" i="2"/>
  <c r="GX354" i="2"/>
  <c r="GX355" i="2"/>
  <c r="GX204" i="2"/>
  <c r="GX356" i="2"/>
  <c r="GX357" i="2"/>
  <c r="GX358" i="2"/>
  <c r="GX359" i="2"/>
  <c r="GX360" i="2"/>
  <c r="GX361" i="2"/>
  <c r="GX362" i="2"/>
  <c r="GX363" i="2"/>
  <c r="GX364" i="2"/>
  <c r="GX365" i="2"/>
  <c r="GV36" i="3"/>
  <c r="GV37" i="3"/>
  <c r="GV39" i="3"/>
  <c r="GV35" i="3"/>
  <c r="GX206" i="2"/>
  <c r="GW354" i="2"/>
  <c r="GW355" i="2"/>
  <c r="GW204" i="2"/>
  <c r="GW356" i="2"/>
  <c r="GW357" i="2"/>
  <c r="GW358" i="2"/>
  <c r="GW359" i="2"/>
  <c r="GW360" i="2"/>
  <c r="GW361" i="2"/>
  <c r="GW362" i="2"/>
  <c r="GW363" i="2"/>
  <c r="GW364" i="2"/>
  <c r="GW365" i="2"/>
  <c r="GU36" i="3"/>
  <c r="GU37" i="3"/>
  <c r="GU39" i="3"/>
  <c r="GU35" i="3"/>
  <c r="GW206" i="2"/>
  <c r="GV354" i="2"/>
  <c r="GV355" i="2"/>
  <c r="GV204" i="2"/>
  <c r="GV356" i="2"/>
  <c r="GV357" i="2"/>
  <c r="GV358" i="2"/>
  <c r="GV359" i="2"/>
  <c r="GV360" i="2"/>
  <c r="GV361" i="2"/>
  <c r="GV362" i="2"/>
  <c r="GV363" i="2"/>
  <c r="GV364" i="2"/>
  <c r="GV365" i="2"/>
  <c r="GT36" i="3"/>
  <c r="GT37" i="3"/>
  <c r="GT39" i="3"/>
  <c r="GT35" i="3"/>
  <c r="GV206" i="2"/>
  <c r="GU354" i="2"/>
  <c r="GU355" i="2"/>
  <c r="GU204" i="2"/>
  <c r="GU356" i="2"/>
  <c r="GU357" i="2"/>
  <c r="GU358" i="2"/>
  <c r="GU359" i="2"/>
  <c r="GU360" i="2"/>
  <c r="GU361" i="2"/>
  <c r="GU362" i="2"/>
  <c r="GU363" i="2"/>
  <c r="GU364" i="2"/>
  <c r="GU365" i="2"/>
  <c r="GS36" i="3"/>
  <c r="GS37" i="3"/>
  <c r="GS39" i="3"/>
  <c r="GS35" i="3"/>
  <c r="GU206" i="2"/>
  <c r="GT354" i="2"/>
  <c r="GT355" i="2"/>
  <c r="GT204" i="2"/>
  <c r="GT356" i="2"/>
  <c r="GT357" i="2"/>
  <c r="GT358" i="2"/>
  <c r="GT359" i="2"/>
  <c r="GT360" i="2"/>
  <c r="GT361" i="2"/>
  <c r="GT362" i="2"/>
  <c r="GT363" i="2"/>
  <c r="GT364" i="2"/>
  <c r="GT365" i="2"/>
  <c r="GR36" i="3"/>
  <c r="GR37" i="3"/>
  <c r="GR39" i="3"/>
  <c r="GR35" i="3"/>
  <c r="GT206" i="2"/>
  <c r="GS354" i="2"/>
  <c r="GS355" i="2"/>
  <c r="GS204" i="2"/>
  <c r="GS356" i="2"/>
  <c r="GS357" i="2"/>
  <c r="GS358" i="2"/>
  <c r="GS359" i="2"/>
  <c r="GS360" i="2"/>
  <c r="GS361" i="2"/>
  <c r="GS362" i="2"/>
  <c r="GS363" i="2"/>
  <c r="GS364" i="2"/>
  <c r="GS365" i="2"/>
  <c r="GQ36" i="3"/>
  <c r="GQ37" i="3"/>
  <c r="GQ39" i="3"/>
  <c r="GQ35" i="3"/>
  <c r="GS206" i="2"/>
  <c r="GR354" i="2"/>
  <c r="GR355" i="2"/>
  <c r="GR204" i="2"/>
  <c r="GR356" i="2"/>
  <c r="GR357" i="2"/>
  <c r="GR358" i="2"/>
  <c r="GR359" i="2"/>
  <c r="GR360" i="2"/>
  <c r="GR361" i="2"/>
  <c r="GR362" i="2"/>
  <c r="GR363" i="2"/>
  <c r="GR364" i="2"/>
  <c r="GR365" i="2"/>
  <c r="GP36" i="3"/>
  <c r="GP37" i="3"/>
  <c r="GP39" i="3"/>
  <c r="GP35" i="3"/>
  <c r="GR206" i="2"/>
  <c r="GQ354" i="2"/>
  <c r="GQ355" i="2"/>
  <c r="GQ204" i="2"/>
  <c r="GQ356" i="2"/>
  <c r="GQ357" i="2"/>
  <c r="GQ358" i="2"/>
  <c r="GQ359" i="2"/>
  <c r="GQ360" i="2"/>
  <c r="GQ361" i="2"/>
  <c r="GQ362" i="2"/>
  <c r="GQ363" i="2"/>
  <c r="GQ364" i="2"/>
  <c r="GQ365" i="2"/>
  <c r="GO36" i="3"/>
  <c r="GO37" i="3"/>
  <c r="GO39" i="3"/>
  <c r="GO35" i="3"/>
  <c r="GQ206" i="2"/>
  <c r="GP354" i="2"/>
  <c r="GP355" i="2"/>
  <c r="GP204" i="2"/>
  <c r="GP356" i="2"/>
  <c r="GP357" i="2"/>
  <c r="GP358" i="2"/>
  <c r="GP359" i="2"/>
  <c r="GP360" i="2"/>
  <c r="GP361" i="2"/>
  <c r="GP362" i="2"/>
  <c r="GP363" i="2"/>
  <c r="GP364" i="2"/>
  <c r="GP365" i="2"/>
  <c r="GN36" i="3"/>
  <c r="GN37" i="3"/>
  <c r="GN39" i="3"/>
  <c r="GN35" i="3"/>
  <c r="GP206" i="2"/>
  <c r="GO354" i="2"/>
  <c r="GO355" i="2"/>
  <c r="GO204" i="2"/>
  <c r="GO356" i="2"/>
  <c r="GO357" i="2"/>
  <c r="GO358" i="2"/>
  <c r="GO359" i="2"/>
  <c r="GO360" i="2"/>
  <c r="GO361" i="2"/>
  <c r="GO362" i="2"/>
  <c r="GO363" i="2"/>
  <c r="GO364" i="2"/>
  <c r="GO365" i="2"/>
  <c r="GM36" i="3"/>
  <c r="GM37" i="3"/>
  <c r="GM39" i="3"/>
  <c r="GM35" i="3"/>
  <c r="GO206" i="2"/>
  <c r="GN354" i="2"/>
  <c r="GN355" i="2"/>
  <c r="GN204" i="2"/>
  <c r="GN356" i="2"/>
  <c r="GN357" i="2"/>
  <c r="GN358" i="2"/>
  <c r="GN359" i="2"/>
  <c r="GN360" i="2"/>
  <c r="GN361" i="2"/>
  <c r="GN362" i="2"/>
  <c r="GN363" i="2"/>
  <c r="GN364" i="2"/>
  <c r="GN365" i="2"/>
  <c r="GL36" i="3"/>
  <c r="GL37" i="3"/>
  <c r="GL39" i="3"/>
  <c r="GL35" i="3"/>
  <c r="GN206" i="2"/>
  <c r="GM354" i="2"/>
  <c r="GM355" i="2"/>
  <c r="GM204" i="2"/>
  <c r="GM356" i="2"/>
  <c r="GM357" i="2"/>
  <c r="GM358" i="2"/>
  <c r="GM359" i="2"/>
  <c r="GM360" i="2"/>
  <c r="GM361" i="2"/>
  <c r="GM362" i="2"/>
  <c r="GM363" i="2"/>
  <c r="GM364" i="2"/>
  <c r="GM365" i="2"/>
  <c r="GK36" i="3"/>
  <c r="GK37" i="3"/>
  <c r="GK39" i="3"/>
  <c r="GK35" i="3"/>
  <c r="GM206" i="2"/>
  <c r="GL354" i="2"/>
  <c r="GL355" i="2"/>
  <c r="GL204" i="2"/>
  <c r="GL356" i="2"/>
  <c r="GL357" i="2"/>
  <c r="GL358" i="2"/>
  <c r="GL359" i="2"/>
  <c r="GL360" i="2"/>
  <c r="GL361" i="2"/>
  <c r="GL362" i="2"/>
  <c r="GL363" i="2"/>
  <c r="GL364" i="2"/>
  <c r="GL365" i="2"/>
  <c r="GJ36" i="3"/>
  <c r="GJ37" i="3"/>
  <c r="GJ39" i="3"/>
  <c r="GJ35" i="3"/>
  <c r="GL206" i="2"/>
  <c r="GK354" i="2"/>
  <c r="GK355" i="2"/>
  <c r="GK204" i="2"/>
  <c r="GK356" i="2"/>
  <c r="GK357" i="2"/>
  <c r="GK358" i="2"/>
  <c r="GK359" i="2"/>
  <c r="GK360" i="2"/>
  <c r="GK361" i="2"/>
  <c r="GK362" i="2"/>
  <c r="GK363" i="2"/>
  <c r="GK364" i="2"/>
  <c r="GK365" i="2"/>
  <c r="GI36" i="3"/>
  <c r="GI37" i="3"/>
  <c r="GI39" i="3"/>
  <c r="GI35" i="3"/>
  <c r="GK206" i="2"/>
  <c r="GJ204" i="2"/>
  <c r="GJ206" i="2"/>
  <c r="GI204" i="2"/>
  <c r="GI206" i="2"/>
  <c r="GH204" i="2"/>
  <c r="GH206" i="2"/>
  <c r="GG204" i="2"/>
  <c r="GG206" i="2"/>
  <c r="GF204" i="2"/>
  <c r="GF206" i="2"/>
  <c r="GE204" i="2"/>
  <c r="GE206" i="2"/>
  <c r="GD204" i="2"/>
  <c r="GD206" i="2"/>
  <c r="GC204" i="2"/>
  <c r="GC206" i="2"/>
  <c r="GB204" i="2"/>
  <c r="GB206" i="2"/>
  <c r="GA204" i="2"/>
  <c r="GA206" i="2"/>
  <c r="FZ204" i="2"/>
  <c r="FZ206" i="2"/>
  <c r="FY204" i="2"/>
  <c r="FY206" i="2"/>
  <c r="FX204" i="2"/>
  <c r="FX206" i="2"/>
  <c r="FW204" i="2"/>
  <c r="FW206" i="2"/>
  <c r="FV204" i="2"/>
  <c r="FV206" i="2"/>
  <c r="FU204" i="2"/>
  <c r="FU206" i="2"/>
  <c r="FT204" i="2"/>
  <c r="FT206" i="2"/>
  <c r="FS204" i="2"/>
  <c r="FS206" i="2"/>
  <c r="FR204" i="2"/>
  <c r="FR206" i="2"/>
  <c r="FQ204" i="2"/>
  <c r="FQ206" i="2"/>
  <c r="FP204" i="2"/>
  <c r="FP206" i="2"/>
  <c r="FO204" i="2"/>
  <c r="FO206" i="2"/>
  <c r="FN204" i="2"/>
  <c r="FN206" i="2"/>
  <c r="FM204" i="2"/>
  <c r="FM206" i="2"/>
  <c r="FL204" i="2"/>
  <c r="FL206" i="2"/>
  <c r="FK204" i="2"/>
  <c r="FK206" i="2"/>
  <c r="FJ204" i="2"/>
  <c r="FJ206" i="2"/>
  <c r="FI204" i="2"/>
  <c r="FI206" i="2"/>
  <c r="FH204" i="2"/>
  <c r="FH206" i="2"/>
  <c r="FG204" i="2"/>
  <c r="FG206" i="2"/>
  <c r="FF204" i="2"/>
  <c r="FF206" i="2"/>
  <c r="FE204" i="2"/>
  <c r="FE206" i="2"/>
  <c r="FD204" i="2"/>
  <c r="FD206" i="2"/>
  <c r="FC204" i="2"/>
  <c r="FC206" i="2"/>
  <c r="FB204" i="2"/>
  <c r="FB206" i="2"/>
  <c r="FA204" i="2"/>
  <c r="FA206" i="2"/>
  <c r="EZ204" i="2"/>
  <c r="EZ206" i="2"/>
  <c r="EY204" i="2"/>
  <c r="EY206" i="2"/>
  <c r="EX204" i="2"/>
  <c r="EX206" i="2"/>
  <c r="EW204" i="2"/>
  <c r="EW206" i="2"/>
  <c r="EV204" i="2"/>
  <c r="EV206" i="2"/>
  <c r="EU204" i="2"/>
  <c r="EU206" i="2"/>
  <c r="ET204" i="2"/>
  <c r="ET206" i="2"/>
  <c r="ES204" i="2"/>
  <c r="ES206" i="2"/>
  <c r="ER204" i="2"/>
  <c r="ER206" i="2"/>
  <c r="EQ204" i="2"/>
  <c r="EQ206" i="2"/>
  <c r="EP204" i="2"/>
  <c r="EP206" i="2"/>
  <c r="EO204" i="2"/>
  <c r="EO206" i="2"/>
  <c r="EN204" i="2"/>
  <c r="EN206" i="2"/>
  <c r="EM204" i="2"/>
  <c r="EM206" i="2"/>
  <c r="EL204" i="2"/>
  <c r="EL206" i="2"/>
  <c r="EK204" i="2"/>
  <c r="EK206" i="2"/>
  <c r="EJ204" i="2"/>
  <c r="EJ206" i="2"/>
  <c r="EI204" i="2"/>
  <c r="EI206" i="2"/>
  <c r="EH204" i="2"/>
  <c r="EH206" i="2"/>
  <c r="EG204" i="2"/>
  <c r="EG206" i="2"/>
  <c r="EF204" i="2"/>
  <c r="EF206" i="2"/>
  <c r="EE204" i="2"/>
  <c r="EE203" i="2"/>
  <c r="EE205" i="2"/>
  <c r="ED204" i="2"/>
  <c r="ED203" i="2"/>
  <c r="ED205" i="2"/>
  <c r="EC204" i="2"/>
  <c r="EC203" i="2"/>
  <c r="EC205" i="2"/>
  <c r="EB204" i="2"/>
  <c r="EB203" i="2"/>
  <c r="EB205" i="2"/>
  <c r="EA206" i="2"/>
  <c r="DZ206" i="2"/>
  <c r="DY206" i="2"/>
  <c r="DX206" i="2"/>
  <c r="DW206" i="2"/>
  <c r="DV206" i="2"/>
  <c r="DU206" i="2"/>
  <c r="DT206" i="2"/>
  <c r="DS206" i="2"/>
  <c r="DR206" i="2"/>
  <c r="DQ206" i="2"/>
  <c r="DP206" i="2"/>
  <c r="DO206" i="2"/>
  <c r="DN206" i="2"/>
  <c r="DM206" i="2"/>
  <c r="DL206" i="2"/>
  <c r="DK206" i="2"/>
  <c r="DJ206" i="2"/>
  <c r="DI206" i="2"/>
  <c r="DH206" i="2"/>
  <c r="DG206" i="2"/>
  <c r="DF206" i="2"/>
  <c r="DE206" i="2"/>
  <c r="DD206" i="2"/>
  <c r="DC206" i="2"/>
  <c r="DB206" i="2"/>
  <c r="DA206" i="2"/>
  <c r="CZ206" i="2"/>
  <c r="CY206" i="2"/>
  <c r="CX206" i="2"/>
  <c r="CW206" i="2"/>
  <c r="CV206" i="2"/>
  <c r="CU206" i="2"/>
  <c r="CT206" i="2"/>
  <c r="CS206" i="2"/>
  <c r="CR206" i="2"/>
  <c r="CQ206" i="2"/>
  <c r="CP206" i="2"/>
  <c r="CO206" i="2"/>
  <c r="CN206" i="2"/>
  <c r="CM206" i="2"/>
  <c r="CL206" i="2"/>
  <c r="CK206" i="2"/>
  <c r="CJ206" i="2"/>
  <c r="CI206" i="2"/>
  <c r="CH206" i="2"/>
  <c r="CG206" i="2"/>
  <c r="CF206" i="2"/>
  <c r="CE206" i="2"/>
  <c r="CD206" i="2"/>
  <c r="CC206" i="2"/>
  <c r="CB206" i="2"/>
  <c r="CA206" i="2"/>
  <c r="BZ206" i="2"/>
  <c r="BY206" i="2"/>
  <c r="BX206" i="2"/>
  <c r="BW206" i="2"/>
  <c r="BV206" i="2"/>
  <c r="BU206" i="2"/>
  <c r="BT206" i="2"/>
  <c r="BS206" i="2"/>
  <c r="BR206" i="2"/>
  <c r="BQ206" i="2"/>
  <c r="BP206" i="2"/>
  <c r="BO206" i="2"/>
  <c r="BN206" i="2"/>
  <c r="BM206" i="2"/>
  <c r="BL206" i="2"/>
  <c r="BK206" i="2"/>
  <c r="BJ206" i="2"/>
  <c r="BI206" i="2"/>
  <c r="BH206" i="2"/>
  <c r="BG206" i="2"/>
  <c r="BF206" i="2"/>
  <c r="BE206" i="2"/>
  <c r="BD206" i="2"/>
  <c r="BC206" i="2"/>
  <c r="BB206" i="2"/>
  <c r="BA206" i="2"/>
  <c r="AZ206" i="2"/>
  <c r="AY206" i="2"/>
  <c r="AX206" i="2"/>
  <c r="AW206" i="2"/>
  <c r="AV206" i="2"/>
  <c r="AU206" i="2"/>
  <c r="AT206" i="2"/>
  <c r="AS206" i="2"/>
  <c r="AR206" i="2"/>
  <c r="AQ206" i="2"/>
  <c r="AP206" i="2"/>
  <c r="AO206" i="2"/>
  <c r="AN206" i="2"/>
  <c r="AM206" i="2"/>
  <c r="AL206" i="2"/>
  <c r="AK206" i="2"/>
  <c r="AJ206" i="2"/>
  <c r="AI206" i="2"/>
  <c r="AH206" i="2"/>
  <c r="AG206" i="2"/>
  <c r="AF206" i="2"/>
  <c r="AE206" i="2"/>
  <c r="AD206" i="2"/>
  <c r="AC206" i="2"/>
  <c r="AB206" i="2"/>
  <c r="AA206" i="2"/>
  <c r="Z206" i="2"/>
  <c r="Y206" i="2"/>
  <c r="X206" i="2"/>
  <c r="W206" i="2"/>
  <c r="V206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F206" i="2"/>
  <c r="E206" i="2"/>
  <c r="D206" i="2"/>
  <c r="NK205" i="2"/>
  <c r="NJ205" i="2"/>
  <c r="NI205" i="2"/>
  <c r="NH205" i="2"/>
  <c r="NG205" i="2"/>
  <c r="NF205" i="2"/>
  <c r="NE205" i="2"/>
  <c r="ND205" i="2"/>
  <c r="NC205" i="2"/>
  <c r="NB205" i="2"/>
  <c r="NA205" i="2"/>
  <c r="MZ205" i="2"/>
  <c r="MY205" i="2"/>
  <c r="MX205" i="2"/>
  <c r="MW205" i="2"/>
  <c r="MV205" i="2"/>
  <c r="MU205" i="2"/>
  <c r="MT205" i="2"/>
  <c r="MS205" i="2"/>
  <c r="MR205" i="2"/>
  <c r="MQ205" i="2"/>
  <c r="MP205" i="2"/>
  <c r="MO205" i="2"/>
  <c r="MN205" i="2"/>
  <c r="MM205" i="2"/>
  <c r="ML205" i="2"/>
  <c r="MK205" i="2"/>
  <c r="MJ205" i="2"/>
  <c r="MI205" i="2"/>
  <c r="MH205" i="2"/>
  <c r="MG205" i="2"/>
  <c r="MF205" i="2"/>
  <c r="ME205" i="2"/>
  <c r="MD205" i="2"/>
  <c r="MC205" i="2"/>
  <c r="MB205" i="2"/>
  <c r="MA205" i="2"/>
  <c r="LZ205" i="2"/>
  <c r="LY205" i="2"/>
  <c r="LX205" i="2"/>
  <c r="LW205" i="2"/>
  <c r="LV205" i="2"/>
  <c r="LU205" i="2"/>
  <c r="LT205" i="2"/>
  <c r="LS205" i="2"/>
  <c r="LR205" i="2"/>
  <c r="LQ205" i="2"/>
  <c r="LP205" i="2"/>
  <c r="LO205" i="2"/>
  <c r="LN205" i="2"/>
  <c r="LM205" i="2"/>
  <c r="LL205" i="2"/>
  <c r="LK205" i="2"/>
  <c r="LJ205" i="2"/>
  <c r="LI205" i="2"/>
  <c r="LH205" i="2"/>
  <c r="LG205" i="2"/>
  <c r="LF205" i="2"/>
  <c r="LE205" i="2"/>
  <c r="LD205" i="2"/>
  <c r="LC205" i="2"/>
  <c r="LB205" i="2"/>
  <c r="LA205" i="2"/>
  <c r="KZ205" i="2"/>
  <c r="KY205" i="2"/>
  <c r="KX205" i="2"/>
  <c r="KW205" i="2"/>
  <c r="KV205" i="2"/>
  <c r="KU205" i="2"/>
  <c r="KT205" i="2"/>
  <c r="KS205" i="2"/>
  <c r="KR205" i="2"/>
  <c r="KQ205" i="2"/>
  <c r="KP205" i="2"/>
  <c r="KO205" i="2"/>
  <c r="KN205" i="2"/>
  <c r="KM205" i="2"/>
  <c r="KL205" i="2"/>
  <c r="KK205" i="2"/>
  <c r="KJ205" i="2"/>
  <c r="KI205" i="2"/>
  <c r="KH205" i="2"/>
  <c r="KG205" i="2"/>
  <c r="KF205" i="2"/>
  <c r="KE205" i="2"/>
  <c r="KD205" i="2"/>
  <c r="KC205" i="2"/>
  <c r="KB205" i="2"/>
  <c r="KA205" i="2"/>
  <c r="JZ205" i="2"/>
  <c r="JY205" i="2"/>
  <c r="JX205" i="2"/>
  <c r="JW205" i="2"/>
  <c r="JV205" i="2"/>
  <c r="JU205" i="2"/>
  <c r="JT205" i="2"/>
  <c r="JS205" i="2"/>
  <c r="JR205" i="2"/>
  <c r="JQ205" i="2"/>
  <c r="JP205" i="2"/>
  <c r="JO205" i="2"/>
  <c r="JN205" i="2"/>
  <c r="JM205" i="2"/>
  <c r="JL205" i="2"/>
  <c r="JK205" i="2"/>
  <c r="JJ205" i="2"/>
  <c r="JI205" i="2"/>
  <c r="JH205" i="2"/>
  <c r="JG205" i="2"/>
  <c r="JF205" i="2"/>
  <c r="JE205" i="2"/>
  <c r="JD205" i="2"/>
  <c r="JC205" i="2"/>
  <c r="JB205" i="2"/>
  <c r="JA205" i="2"/>
  <c r="IZ205" i="2"/>
  <c r="IY205" i="2"/>
  <c r="IX205" i="2"/>
  <c r="IW205" i="2"/>
  <c r="IV205" i="2"/>
  <c r="IU205" i="2"/>
  <c r="IT205" i="2"/>
  <c r="IS205" i="2"/>
  <c r="IR205" i="2"/>
  <c r="IQ205" i="2"/>
  <c r="IP205" i="2"/>
  <c r="IO205" i="2"/>
  <c r="IN205" i="2"/>
  <c r="IM205" i="2"/>
  <c r="IL205" i="2"/>
  <c r="IK205" i="2"/>
  <c r="IJ205" i="2"/>
  <c r="II205" i="2"/>
  <c r="IH205" i="2"/>
  <c r="IG205" i="2"/>
  <c r="IF205" i="2"/>
  <c r="IE205" i="2"/>
  <c r="ID205" i="2"/>
  <c r="IC205" i="2"/>
  <c r="IB205" i="2"/>
  <c r="IA205" i="2"/>
  <c r="HZ205" i="2"/>
  <c r="HY205" i="2"/>
  <c r="HX205" i="2"/>
  <c r="HW205" i="2"/>
  <c r="HV205" i="2"/>
  <c r="HU205" i="2"/>
  <c r="HT205" i="2"/>
  <c r="HS205" i="2"/>
  <c r="HR205" i="2"/>
  <c r="HQ205" i="2"/>
  <c r="HP205" i="2"/>
  <c r="HO205" i="2"/>
  <c r="HN205" i="2"/>
  <c r="HM205" i="2"/>
  <c r="HL205" i="2"/>
  <c r="HK205" i="2"/>
  <c r="HJ205" i="2"/>
  <c r="HI205" i="2"/>
  <c r="HH205" i="2"/>
  <c r="HG205" i="2"/>
  <c r="HF205" i="2"/>
  <c r="HE205" i="2"/>
  <c r="HD205" i="2"/>
  <c r="HC205" i="2"/>
  <c r="HB205" i="2"/>
  <c r="HA205" i="2"/>
  <c r="GZ205" i="2"/>
  <c r="GY205" i="2"/>
  <c r="GX205" i="2"/>
  <c r="GW205" i="2"/>
  <c r="GV205" i="2"/>
  <c r="GU205" i="2"/>
  <c r="GT205" i="2"/>
  <c r="GS205" i="2"/>
  <c r="GR205" i="2"/>
  <c r="GQ205" i="2"/>
  <c r="GP205" i="2"/>
  <c r="GO205" i="2"/>
  <c r="GN205" i="2"/>
  <c r="GM205" i="2"/>
  <c r="GL205" i="2"/>
  <c r="GK205" i="2"/>
  <c r="GJ205" i="2"/>
  <c r="GI205" i="2"/>
  <c r="GH205" i="2"/>
  <c r="GG205" i="2"/>
  <c r="GF205" i="2"/>
  <c r="GE205" i="2"/>
  <c r="GD205" i="2"/>
  <c r="GC205" i="2"/>
  <c r="GB205" i="2"/>
  <c r="GA205" i="2"/>
  <c r="FZ205" i="2"/>
  <c r="FY205" i="2"/>
  <c r="FX205" i="2"/>
  <c r="FW205" i="2"/>
  <c r="FV205" i="2"/>
  <c r="FU205" i="2"/>
  <c r="FT205" i="2"/>
  <c r="FS205" i="2"/>
  <c r="FR205" i="2"/>
  <c r="FQ205" i="2"/>
  <c r="FP205" i="2"/>
  <c r="FO205" i="2"/>
  <c r="FN205" i="2"/>
  <c r="FM205" i="2"/>
  <c r="FL205" i="2"/>
  <c r="FK205" i="2"/>
  <c r="FJ205" i="2"/>
  <c r="FI205" i="2"/>
  <c r="FH205" i="2"/>
  <c r="FG205" i="2"/>
  <c r="FF205" i="2"/>
  <c r="FE205" i="2"/>
  <c r="FD205" i="2"/>
  <c r="FC205" i="2"/>
  <c r="FB205" i="2"/>
  <c r="FA205" i="2"/>
  <c r="EZ205" i="2"/>
  <c r="EY205" i="2"/>
  <c r="EX205" i="2"/>
  <c r="EW205" i="2"/>
  <c r="EV205" i="2"/>
  <c r="EU205" i="2"/>
  <c r="ET205" i="2"/>
  <c r="ES205" i="2"/>
  <c r="ER205" i="2"/>
  <c r="EQ205" i="2"/>
  <c r="EP205" i="2"/>
  <c r="EO205" i="2"/>
  <c r="EN205" i="2"/>
  <c r="EM205" i="2"/>
  <c r="EL205" i="2"/>
  <c r="EK205" i="2"/>
  <c r="EJ205" i="2"/>
  <c r="EI205" i="2"/>
  <c r="EH205" i="2"/>
  <c r="EG205" i="2"/>
  <c r="EF205" i="2"/>
  <c r="EA205" i="2"/>
  <c r="DZ205" i="2"/>
  <c r="DY205" i="2"/>
  <c r="DX205" i="2"/>
  <c r="DW205" i="2"/>
  <c r="DV205" i="2"/>
  <c r="DU205" i="2"/>
  <c r="DT205" i="2"/>
  <c r="DS205" i="2"/>
  <c r="DR205" i="2"/>
  <c r="DQ205" i="2"/>
  <c r="DP205" i="2"/>
  <c r="DO205" i="2"/>
  <c r="DN205" i="2"/>
  <c r="DM205" i="2"/>
  <c r="DL205" i="2"/>
  <c r="DK205" i="2"/>
  <c r="DJ205" i="2"/>
  <c r="DI205" i="2"/>
  <c r="DH205" i="2"/>
  <c r="DG205" i="2"/>
  <c r="DF205" i="2"/>
  <c r="DE205" i="2"/>
  <c r="DD205" i="2"/>
  <c r="DC205" i="2"/>
  <c r="DB205" i="2"/>
  <c r="DA205" i="2"/>
  <c r="CZ205" i="2"/>
  <c r="CY205" i="2"/>
  <c r="CX205" i="2"/>
  <c r="CW205" i="2"/>
  <c r="CV205" i="2"/>
  <c r="CU205" i="2"/>
  <c r="CT205" i="2"/>
  <c r="CS205" i="2"/>
  <c r="CR205" i="2"/>
  <c r="CQ205" i="2"/>
  <c r="CP205" i="2"/>
  <c r="CO205" i="2"/>
  <c r="CN205" i="2"/>
  <c r="CM205" i="2"/>
  <c r="CL205" i="2"/>
  <c r="CK205" i="2"/>
  <c r="CJ205" i="2"/>
  <c r="CI205" i="2"/>
  <c r="CH205" i="2"/>
  <c r="CG205" i="2"/>
  <c r="CF205" i="2"/>
  <c r="CE205" i="2"/>
  <c r="CD205" i="2"/>
  <c r="CC205" i="2"/>
  <c r="CB205" i="2"/>
  <c r="CA205" i="2"/>
  <c r="BZ205" i="2"/>
  <c r="BY205" i="2"/>
  <c r="BX205" i="2"/>
  <c r="BW205" i="2"/>
  <c r="BV205" i="2"/>
  <c r="BU205" i="2"/>
  <c r="BT205" i="2"/>
  <c r="BS205" i="2"/>
  <c r="BR205" i="2"/>
  <c r="BQ205" i="2"/>
  <c r="BP205" i="2"/>
  <c r="BO205" i="2"/>
  <c r="BN205" i="2"/>
  <c r="BM205" i="2"/>
  <c r="BL205" i="2"/>
  <c r="BK205" i="2"/>
  <c r="BJ205" i="2"/>
  <c r="BI205" i="2"/>
  <c r="BH205" i="2"/>
  <c r="BG205" i="2"/>
  <c r="BF205" i="2"/>
  <c r="BE205" i="2"/>
  <c r="BD205" i="2"/>
  <c r="BC205" i="2"/>
  <c r="BB205" i="2"/>
  <c r="BA205" i="2"/>
  <c r="AZ205" i="2"/>
  <c r="AY205" i="2"/>
  <c r="AX205" i="2"/>
  <c r="AW205" i="2"/>
  <c r="AV205" i="2"/>
  <c r="AU205" i="2"/>
  <c r="AT205" i="2"/>
  <c r="AS205" i="2"/>
  <c r="AR205" i="2"/>
  <c r="AQ205" i="2"/>
  <c r="AP205" i="2"/>
  <c r="AO205" i="2"/>
  <c r="AN205" i="2"/>
  <c r="AM205" i="2"/>
  <c r="AL205" i="2"/>
  <c r="AK205" i="2"/>
  <c r="AJ205" i="2"/>
  <c r="AI205" i="2"/>
  <c r="AH205" i="2"/>
  <c r="AG205" i="2"/>
  <c r="AF205" i="2"/>
  <c r="AE205" i="2"/>
  <c r="AD205" i="2"/>
  <c r="AC205" i="2"/>
  <c r="AB205" i="2"/>
  <c r="AA205" i="2"/>
  <c r="Z205" i="2"/>
  <c r="Y205" i="2"/>
  <c r="X205" i="2"/>
  <c r="W205" i="2"/>
  <c r="V205" i="2"/>
  <c r="U205" i="2"/>
  <c r="T205" i="2"/>
  <c r="S205" i="2"/>
  <c r="R205" i="2"/>
  <c r="Q205" i="2"/>
  <c r="P205" i="2"/>
  <c r="O205" i="2"/>
  <c r="N205" i="2"/>
  <c r="M205" i="2"/>
  <c r="L205" i="2"/>
  <c r="K205" i="2"/>
  <c r="J205" i="2"/>
  <c r="I205" i="2"/>
  <c r="H205" i="2"/>
  <c r="G205" i="2"/>
  <c r="F205" i="2"/>
  <c r="E205" i="2"/>
  <c r="D205" i="2"/>
  <c r="NK204" i="2"/>
  <c r="NJ204" i="2"/>
  <c r="NI204" i="2"/>
  <c r="NH204" i="2"/>
  <c r="NG204" i="2"/>
  <c r="NF204" i="2"/>
  <c r="NE204" i="2"/>
  <c r="ND204" i="2"/>
  <c r="NC204" i="2"/>
  <c r="NB204" i="2"/>
  <c r="NA204" i="2"/>
  <c r="MZ204" i="2"/>
  <c r="MY204" i="2"/>
  <c r="MX204" i="2"/>
  <c r="MW204" i="2"/>
  <c r="MV204" i="2"/>
  <c r="MU204" i="2"/>
  <c r="MT204" i="2"/>
  <c r="MS204" i="2"/>
  <c r="MR204" i="2"/>
  <c r="MQ204" i="2"/>
  <c r="MP204" i="2"/>
  <c r="MO204" i="2"/>
  <c r="MN204" i="2"/>
  <c r="MM204" i="2"/>
  <c r="ML204" i="2"/>
  <c r="MK204" i="2"/>
  <c r="MJ204" i="2"/>
  <c r="MI204" i="2"/>
  <c r="MH204" i="2"/>
  <c r="MG204" i="2"/>
  <c r="MF204" i="2"/>
  <c r="ME204" i="2"/>
  <c r="MD204" i="2"/>
  <c r="MC204" i="2"/>
  <c r="MB204" i="2"/>
  <c r="MA204" i="2"/>
  <c r="LZ204" i="2"/>
  <c r="LY204" i="2"/>
  <c r="LX204" i="2"/>
  <c r="LW204" i="2"/>
  <c r="LV204" i="2"/>
  <c r="LU204" i="2"/>
  <c r="LT204" i="2"/>
  <c r="LS204" i="2"/>
  <c r="LR204" i="2"/>
  <c r="LQ204" i="2"/>
  <c r="LP204" i="2"/>
  <c r="LO204" i="2"/>
  <c r="LN204" i="2"/>
  <c r="LM204" i="2"/>
  <c r="LL204" i="2"/>
  <c r="LK204" i="2"/>
  <c r="LJ204" i="2"/>
  <c r="LI204" i="2"/>
  <c r="LH204" i="2"/>
  <c r="LG204" i="2"/>
  <c r="LF204" i="2"/>
  <c r="LE204" i="2"/>
  <c r="LD204" i="2"/>
  <c r="LC204" i="2"/>
  <c r="LB204" i="2"/>
  <c r="LA204" i="2"/>
  <c r="KZ204" i="2"/>
  <c r="KY204" i="2"/>
  <c r="KX204" i="2"/>
  <c r="KW204" i="2"/>
  <c r="KV204" i="2"/>
  <c r="KU204" i="2"/>
  <c r="KT204" i="2"/>
  <c r="KS204" i="2"/>
  <c r="KR204" i="2"/>
  <c r="KQ204" i="2"/>
  <c r="KP204" i="2"/>
  <c r="KO204" i="2"/>
  <c r="KN204" i="2"/>
  <c r="KM204" i="2"/>
  <c r="KL204" i="2"/>
  <c r="KK204" i="2"/>
  <c r="KJ204" i="2"/>
  <c r="KI204" i="2"/>
  <c r="KH204" i="2"/>
  <c r="KG204" i="2"/>
  <c r="KF204" i="2"/>
  <c r="KE204" i="2"/>
  <c r="KD204" i="2"/>
  <c r="KC204" i="2"/>
  <c r="KB204" i="2"/>
  <c r="KA204" i="2"/>
  <c r="JZ204" i="2"/>
  <c r="JY204" i="2"/>
  <c r="JX204" i="2"/>
  <c r="JW204" i="2"/>
  <c r="JV204" i="2"/>
  <c r="JU204" i="2"/>
  <c r="JT204" i="2"/>
  <c r="JS204" i="2"/>
  <c r="JR204" i="2"/>
  <c r="JQ204" i="2"/>
  <c r="JP204" i="2"/>
  <c r="JO204" i="2"/>
  <c r="JN204" i="2"/>
  <c r="JM204" i="2"/>
  <c r="JL204" i="2"/>
  <c r="JK204" i="2"/>
  <c r="JJ204" i="2"/>
  <c r="JI204" i="2"/>
  <c r="JH204" i="2"/>
  <c r="JG204" i="2"/>
  <c r="JF204" i="2"/>
  <c r="JE204" i="2"/>
  <c r="JD204" i="2"/>
  <c r="JC204" i="2"/>
  <c r="JB204" i="2"/>
  <c r="JA204" i="2"/>
  <c r="IZ204" i="2"/>
  <c r="IY204" i="2"/>
  <c r="IX204" i="2"/>
  <c r="IW204" i="2"/>
  <c r="IV204" i="2"/>
  <c r="IU204" i="2"/>
  <c r="IT204" i="2"/>
  <c r="IS204" i="2"/>
  <c r="IR204" i="2"/>
  <c r="IQ204" i="2"/>
  <c r="IP204" i="2"/>
  <c r="IO204" i="2"/>
  <c r="IN204" i="2"/>
  <c r="IM204" i="2"/>
  <c r="IL204" i="2"/>
  <c r="IK204" i="2"/>
  <c r="IJ204" i="2"/>
  <c r="II204" i="2"/>
  <c r="IH204" i="2"/>
  <c r="IG204" i="2"/>
  <c r="IF204" i="2"/>
  <c r="IE204" i="2"/>
  <c r="ID204" i="2"/>
  <c r="IC204" i="2"/>
  <c r="IB204" i="2"/>
  <c r="IA204" i="2"/>
  <c r="HZ204" i="2"/>
  <c r="HY204" i="2"/>
  <c r="HX204" i="2"/>
  <c r="HW204" i="2"/>
  <c r="HV204" i="2"/>
  <c r="HU204" i="2"/>
  <c r="HT204" i="2"/>
  <c r="HS204" i="2"/>
  <c r="HR204" i="2"/>
  <c r="HQ204" i="2"/>
  <c r="HP204" i="2"/>
  <c r="HO204" i="2"/>
  <c r="HN204" i="2"/>
  <c r="EA204" i="2"/>
  <c r="DZ204" i="2"/>
  <c r="DY204" i="2"/>
  <c r="DX204" i="2"/>
  <c r="DW204" i="2"/>
  <c r="DV204" i="2"/>
  <c r="DU204" i="2"/>
  <c r="DT204" i="2"/>
  <c r="DS204" i="2"/>
  <c r="DR204" i="2"/>
  <c r="DQ204" i="2"/>
  <c r="DP204" i="2"/>
  <c r="DO204" i="2"/>
  <c r="DN204" i="2"/>
  <c r="DM204" i="2"/>
  <c r="DL204" i="2"/>
  <c r="DK204" i="2"/>
  <c r="DJ204" i="2"/>
  <c r="DI204" i="2"/>
  <c r="DH204" i="2"/>
  <c r="DG204" i="2"/>
  <c r="DF204" i="2"/>
  <c r="DE204" i="2"/>
  <c r="DD204" i="2"/>
  <c r="DC204" i="2"/>
  <c r="DB204" i="2"/>
  <c r="DA204" i="2"/>
  <c r="CZ204" i="2"/>
  <c r="CY204" i="2"/>
  <c r="CX204" i="2"/>
  <c r="CW204" i="2"/>
  <c r="CV204" i="2"/>
  <c r="CU204" i="2"/>
  <c r="CT204" i="2"/>
  <c r="CS204" i="2"/>
  <c r="CR204" i="2"/>
  <c r="CQ204" i="2"/>
  <c r="CP204" i="2"/>
  <c r="CO204" i="2"/>
  <c r="CN204" i="2"/>
  <c r="CM204" i="2"/>
  <c r="CL204" i="2"/>
  <c r="CK204" i="2"/>
  <c r="CJ204" i="2"/>
  <c r="CI204" i="2"/>
  <c r="CH204" i="2"/>
  <c r="CG204" i="2"/>
  <c r="CF204" i="2"/>
  <c r="CE204" i="2"/>
  <c r="CD204" i="2"/>
  <c r="CC204" i="2"/>
  <c r="CB204" i="2"/>
  <c r="CA204" i="2"/>
  <c r="BZ204" i="2"/>
  <c r="BY204" i="2"/>
  <c r="BX204" i="2"/>
  <c r="BW204" i="2"/>
  <c r="BV204" i="2"/>
  <c r="BU204" i="2"/>
  <c r="BT204" i="2"/>
  <c r="BS204" i="2"/>
  <c r="BR204" i="2"/>
  <c r="BQ204" i="2"/>
  <c r="BP204" i="2"/>
  <c r="BO204" i="2"/>
  <c r="BN204" i="2"/>
  <c r="BM204" i="2"/>
  <c r="BL204" i="2"/>
  <c r="BK204" i="2"/>
  <c r="BJ204" i="2"/>
  <c r="BI204" i="2"/>
  <c r="BH204" i="2"/>
  <c r="BG204" i="2"/>
  <c r="BF204" i="2"/>
  <c r="BE204" i="2"/>
  <c r="BD204" i="2"/>
  <c r="BC204" i="2"/>
  <c r="BB204" i="2"/>
  <c r="BA204" i="2"/>
  <c r="AZ204" i="2"/>
  <c r="AY204" i="2"/>
  <c r="AX204" i="2"/>
  <c r="AW204" i="2"/>
  <c r="AV204" i="2"/>
  <c r="AU204" i="2"/>
  <c r="AT204" i="2"/>
  <c r="AS204" i="2"/>
  <c r="AR204" i="2"/>
  <c r="AQ204" i="2"/>
  <c r="AP204" i="2"/>
  <c r="AO204" i="2"/>
  <c r="AN204" i="2"/>
  <c r="AM204" i="2"/>
  <c r="AL204" i="2"/>
  <c r="AK204" i="2"/>
  <c r="AJ204" i="2"/>
  <c r="AI204" i="2"/>
  <c r="AH204" i="2"/>
  <c r="AG204" i="2"/>
  <c r="AF204" i="2"/>
  <c r="AE204" i="2"/>
  <c r="AD204" i="2"/>
  <c r="AC204" i="2"/>
  <c r="AB204" i="2"/>
  <c r="AA204" i="2"/>
  <c r="Z204" i="2"/>
  <c r="Y204" i="2"/>
  <c r="X204" i="2"/>
  <c r="W204" i="2"/>
  <c r="V204" i="2"/>
  <c r="U204" i="2"/>
  <c r="T204" i="2"/>
  <c r="S204" i="2"/>
  <c r="R204" i="2"/>
  <c r="Q204" i="2"/>
  <c r="P204" i="2"/>
  <c r="O204" i="2"/>
  <c r="N204" i="2"/>
  <c r="M204" i="2"/>
  <c r="L204" i="2"/>
  <c r="K204" i="2"/>
  <c r="J204" i="2"/>
  <c r="I204" i="2"/>
  <c r="H204" i="2"/>
  <c r="G204" i="2"/>
  <c r="F204" i="2"/>
  <c r="E204" i="2"/>
  <c r="D204" i="2"/>
  <c r="NK203" i="2"/>
  <c r="NJ203" i="2"/>
  <c r="NI203" i="2"/>
  <c r="NH203" i="2"/>
  <c r="NG203" i="2"/>
  <c r="NF203" i="2"/>
  <c r="NE203" i="2"/>
  <c r="ND203" i="2"/>
  <c r="NC203" i="2"/>
  <c r="NB203" i="2"/>
  <c r="NA203" i="2"/>
  <c r="MZ203" i="2"/>
  <c r="MY203" i="2"/>
  <c r="MX203" i="2"/>
  <c r="MW203" i="2"/>
  <c r="MV203" i="2"/>
  <c r="MU203" i="2"/>
  <c r="MT203" i="2"/>
  <c r="MS203" i="2"/>
  <c r="MR203" i="2"/>
  <c r="MQ203" i="2"/>
  <c r="MP203" i="2"/>
  <c r="MO203" i="2"/>
  <c r="MN203" i="2"/>
  <c r="MM203" i="2"/>
  <c r="ML203" i="2"/>
  <c r="MK203" i="2"/>
  <c r="MJ203" i="2"/>
  <c r="MI203" i="2"/>
  <c r="MH203" i="2"/>
  <c r="MG203" i="2"/>
  <c r="MF203" i="2"/>
  <c r="ME203" i="2"/>
  <c r="MD203" i="2"/>
  <c r="MC203" i="2"/>
  <c r="MB203" i="2"/>
  <c r="MA203" i="2"/>
  <c r="LZ203" i="2"/>
  <c r="LY203" i="2"/>
  <c r="LX203" i="2"/>
  <c r="LW203" i="2"/>
  <c r="LV203" i="2"/>
  <c r="LU203" i="2"/>
  <c r="LT203" i="2"/>
  <c r="LS203" i="2"/>
  <c r="LR203" i="2"/>
  <c r="LQ203" i="2"/>
  <c r="LP203" i="2"/>
  <c r="LO203" i="2"/>
  <c r="LN203" i="2"/>
  <c r="LM203" i="2"/>
  <c r="LL203" i="2"/>
  <c r="LK203" i="2"/>
  <c r="LJ203" i="2"/>
  <c r="LI203" i="2"/>
  <c r="LH203" i="2"/>
  <c r="LG203" i="2"/>
  <c r="LF203" i="2"/>
  <c r="LE203" i="2"/>
  <c r="LD203" i="2"/>
  <c r="LC203" i="2"/>
  <c r="LB203" i="2"/>
  <c r="LA203" i="2"/>
  <c r="KZ203" i="2"/>
  <c r="KY203" i="2"/>
  <c r="KX203" i="2"/>
  <c r="KW203" i="2"/>
  <c r="KV203" i="2"/>
  <c r="KU203" i="2"/>
  <c r="KT203" i="2"/>
  <c r="KS203" i="2"/>
  <c r="KR203" i="2"/>
  <c r="KQ203" i="2"/>
  <c r="KP203" i="2"/>
  <c r="KO203" i="2"/>
  <c r="KN203" i="2"/>
  <c r="KM203" i="2"/>
  <c r="KL203" i="2"/>
  <c r="KK203" i="2"/>
  <c r="KJ203" i="2"/>
  <c r="KI203" i="2"/>
  <c r="KH203" i="2"/>
  <c r="KG203" i="2"/>
  <c r="KF203" i="2"/>
  <c r="KE203" i="2"/>
  <c r="KD203" i="2"/>
  <c r="KC203" i="2"/>
  <c r="KB203" i="2"/>
  <c r="KA203" i="2"/>
  <c r="JZ203" i="2"/>
  <c r="JY203" i="2"/>
  <c r="JX203" i="2"/>
  <c r="JW203" i="2"/>
  <c r="JV203" i="2"/>
  <c r="JU203" i="2"/>
  <c r="JT203" i="2"/>
  <c r="JS203" i="2"/>
  <c r="JR203" i="2"/>
  <c r="JQ203" i="2"/>
  <c r="JP203" i="2"/>
  <c r="JO203" i="2"/>
  <c r="JN203" i="2"/>
  <c r="JM203" i="2"/>
  <c r="JL203" i="2"/>
  <c r="JK203" i="2"/>
  <c r="JJ203" i="2"/>
  <c r="JI203" i="2"/>
  <c r="JH203" i="2"/>
  <c r="JG203" i="2"/>
  <c r="JF203" i="2"/>
  <c r="JE203" i="2"/>
  <c r="JD203" i="2"/>
  <c r="JC203" i="2"/>
  <c r="JB203" i="2"/>
  <c r="JA203" i="2"/>
  <c r="IZ203" i="2"/>
  <c r="IY203" i="2"/>
  <c r="IX203" i="2"/>
  <c r="IW203" i="2"/>
  <c r="IV203" i="2"/>
  <c r="IU203" i="2"/>
  <c r="IT203" i="2"/>
  <c r="IS203" i="2"/>
  <c r="IR203" i="2"/>
  <c r="IQ203" i="2"/>
  <c r="IP203" i="2"/>
  <c r="IO203" i="2"/>
  <c r="IN203" i="2"/>
  <c r="IM203" i="2"/>
  <c r="IL203" i="2"/>
  <c r="IK203" i="2"/>
  <c r="IJ203" i="2"/>
  <c r="II203" i="2"/>
  <c r="IH203" i="2"/>
  <c r="IG203" i="2"/>
  <c r="IF203" i="2"/>
  <c r="IE203" i="2"/>
  <c r="ID203" i="2"/>
  <c r="IC203" i="2"/>
  <c r="IB203" i="2"/>
  <c r="IA203" i="2"/>
  <c r="HZ203" i="2"/>
  <c r="HY203" i="2"/>
  <c r="HX203" i="2"/>
  <c r="HW203" i="2"/>
  <c r="HV203" i="2"/>
  <c r="HU203" i="2"/>
  <c r="HT203" i="2"/>
  <c r="HS203" i="2"/>
  <c r="HR203" i="2"/>
  <c r="HQ203" i="2"/>
  <c r="HP203" i="2"/>
  <c r="HO203" i="2"/>
  <c r="HN203" i="2"/>
  <c r="HM203" i="2"/>
  <c r="HL203" i="2"/>
  <c r="HK203" i="2"/>
  <c r="HJ203" i="2"/>
  <c r="HI203" i="2"/>
  <c r="HH203" i="2"/>
  <c r="HG203" i="2"/>
  <c r="HF203" i="2"/>
  <c r="HE203" i="2"/>
  <c r="HD203" i="2"/>
  <c r="HC203" i="2"/>
  <c r="HB203" i="2"/>
  <c r="HA203" i="2"/>
  <c r="GZ203" i="2"/>
  <c r="GY203" i="2"/>
  <c r="GX203" i="2"/>
  <c r="GW203" i="2"/>
  <c r="GV203" i="2"/>
  <c r="GU203" i="2"/>
  <c r="GT203" i="2"/>
  <c r="GS203" i="2"/>
  <c r="GR203" i="2"/>
  <c r="GQ203" i="2"/>
  <c r="GP203" i="2"/>
  <c r="GO203" i="2"/>
  <c r="GN203" i="2"/>
  <c r="GM203" i="2"/>
  <c r="GL203" i="2"/>
  <c r="GK203" i="2"/>
  <c r="GJ203" i="2"/>
  <c r="GI203" i="2"/>
  <c r="GH203" i="2"/>
  <c r="GG203" i="2"/>
  <c r="GF203" i="2"/>
  <c r="GE203" i="2"/>
  <c r="GD203" i="2"/>
  <c r="GC203" i="2"/>
  <c r="GB203" i="2"/>
  <c r="GA203" i="2"/>
  <c r="FZ203" i="2"/>
  <c r="FY203" i="2"/>
  <c r="FX203" i="2"/>
  <c r="FW203" i="2"/>
  <c r="FV203" i="2"/>
  <c r="FU203" i="2"/>
  <c r="FT203" i="2"/>
  <c r="FS203" i="2"/>
  <c r="FR203" i="2"/>
  <c r="FQ203" i="2"/>
  <c r="FP203" i="2"/>
  <c r="FO203" i="2"/>
  <c r="FN203" i="2"/>
  <c r="FM203" i="2"/>
  <c r="FL203" i="2"/>
  <c r="FK203" i="2"/>
  <c r="FJ203" i="2"/>
  <c r="FI203" i="2"/>
  <c r="FH203" i="2"/>
  <c r="FG203" i="2"/>
  <c r="FF203" i="2"/>
  <c r="FE203" i="2"/>
  <c r="FD203" i="2"/>
  <c r="FC203" i="2"/>
  <c r="FB203" i="2"/>
  <c r="FA203" i="2"/>
  <c r="EZ203" i="2"/>
  <c r="EY203" i="2"/>
  <c r="EX203" i="2"/>
  <c r="EW203" i="2"/>
  <c r="EV203" i="2"/>
  <c r="EU203" i="2"/>
  <c r="ET203" i="2"/>
  <c r="ES203" i="2"/>
  <c r="ER203" i="2"/>
  <c r="EQ203" i="2"/>
  <c r="EP203" i="2"/>
  <c r="EO203" i="2"/>
  <c r="EN203" i="2"/>
  <c r="EM203" i="2"/>
  <c r="EL203" i="2"/>
  <c r="EK203" i="2"/>
  <c r="EJ203" i="2"/>
  <c r="EI203" i="2"/>
  <c r="EH203" i="2"/>
  <c r="EG203" i="2"/>
  <c r="EF203" i="2"/>
  <c r="EA203" i="2"/>
  <c r="DZ203" i="2"/>
  <c r="DY203" i="2"/>
  <c r="DX203" i="2"/>
  <c r="DW203" i="2"/>
  <c r="DV203" i="2"/>
  <c r="DU203" i="2"/>
  <c r="DT203" i="2"/>
  <c r="DS203" i="2"/>
  <c r="DR203" i="2"/>
  <c r="DQ203" i="2"/>
  <c r="DP203" i="2"/>
  <c r="DO203" i="2"/>
  <c r="DN203" i="2"/>
  <c r="DM203" i="2"/>
  <c r="DL203" i="2"/>
  <c r="DK203" i="2"/>
  <c r="DJ203" i="2"/>
  <c r="DI203" i="2"/>
  <c r="DH203" i="2"/>
  <c r="DG203" i="2"/>
  <c r="DF203" i="2"/>
  <c r="DE203" i="2"/>
  <c r="DD203" i="2"/>
  <c r="DC203" i="2"/>
  <c r="DB203" i="2"/>
  <c r="DA203" i="2"/>
  <c r="CZ203" i="2"/>
  <c r="CY203" i="2"/>
  <c r="CX203" i="2"/>
  <c r="CW203" i="2"/>
  <c r="CV203" i="2"/>
  <c r="CU203" i="2"/>
  <c r="CT203" i="2"/>
  <c r="CS203" i="2"/>
  <c r="CR203" i="2"/>
  <c r="CQ203" i="2"/>
  <c r="CP203" i="2"/>
  <c r="CO203" i="2"/>
  <c r="CN203" i="2"/>
  <c r="CM203" i="2"/>
  <c r="CL203" i="2"/>
  <c r="CK203" i="2"/>
  <c r="CJ203" i="2"/>
  <c r="CI203" i="2"/>
  <c r="CH203" i="2"/>
  <c r="CG203" i="2"/>
  <c r="CF203" i="2"/>
  <c r="CE203" i="2"/>
  <c r="CD203" i="2"/>
  <c r="CC203" i="2"/>
  <c r="CB203" i="2"/>
  <c r="CA203" i="2"/>
  <c r="BZ203" i="2"/>
  <c r="BY203" i="2"/>
  <c r="BX203" i="2"/>
  <c r="BW203" i="2"/>
  <c r="BV203" i="2"/>
  <c r="BU203" i="2"/>
  <c r="BT203" i="2"/>
  <c r="BS203" i="2"/>
  <c r="BR203" i="2"/>
  <c r="BQ203" i="2"/>
  <c r="BP203" i="2"/>
  <c r="BO203" i="2"/>
  <c r="BN203" i="2"/>
  <c r="BM203" i="2"/>
  <c r="BL203" i="2"/>
  <c r="BK203" i="2"/>
  <c r="BJ203" i="2"/>
  <c r="BI203" i="2"/>
  <c r="BH203" i="2"/>
  <c r="BG203" i="2"/>
  <c r="BF203" i="2"/>
  <c r="BE203" i="2"/>
  <c r="BD203" i="2"/>
  <c r="BC203" i="2"/>
  <c r="BB203" i="2"/>
  <c r="BA203" i="2"/>
  <c r="AZ203" i="2"/>
  <c r="AY203" i="2"/>
  <c r="AX203" i="2"/>
  <c r="AW203" i="2"/>
  <c r="AV203" i="2"/>
  <c r="AU203" i="2"/>
  <c r="AT203" i="2"/>
  <c r="AS203" i="2"/>
  <c r="AR203" i="2"/>
  <c r="AQ203" i="2"/>
  <c r="AP203" i="2"/>
  <c r="AO203" i="2"/>
  <c r="AN203" i="2"/>
  <c r="AM203" i="2"/>
  <c r="AL203" i="2"/>
  <c r="AK203" i="2"/>
  <c r="AJ203" i="2"/>
  <c r="AI203" i="2"/>
  <c r="AH203" i="2"/>
  <c r="AG203" i="2"/>
  <c r="AF203" i="2"/>
  <c r="AE203" i="2"/>
  <c r="AD203" i="2"/>
  <c r="AC203" i="2"/>
  <c r="AB203" i="2"/>
  <c r="AA203" i="2"/>
  <c r="Z203" i="2"/>
  <c r="Y203" i="2"/>
  <c r="X203" i="2"/>
  <c r="W203" i="2"/>
  <c r="V203" i="2"/>
  <c r="U203" i="2"/>
  <c r="T203" i="2"/>
  <c r="S203" i="2"/>
  <c r="R203" i="2"/>
  <c r="Q203" i="2"/>
  <c r="P203" i="2"/>
  <c r="O203" i="2"/>
  <c r="N203" i="2"/>
  <c r="M203" i="2"/>
  <c r="L203" i="2"/>
  <c r="K203" i="2"/>
  <c r="J203" i="2"/>
  <c r="I203" i="2"/>
  <c r="H203" i="2"/>
  <c r="G203" i="2"/>
  <c r="F203" i="2"/>
  <c r="E203" i="2"/>
  <c r="D203" i="2"/>
  <c r="NK202" i="2"/>
  <c r="NJ202" i="2"/>
  <c r="NI202" i="2"/>
  <c r="NH202" i="2"/>
  <c r="NG202" i="2"/>
  <c r="NF202" i="2"/>
  <c r="NE202" i="2"/>
  <c r="ND202" i="2"/>
  <c r="NC202" i="2"/>
  <c r="NB202" i="2"/>
  <c r="NA202" i="2"/>
  <c r="MZ202" i="2"/>
  <c r="MY202" i="2"/>
  <c r="MX202" i="2"/>
  <c r="MW202" i="2"/>
  <c r="MV202" i="2"/>
  <c r="MU202" i="2"/>
  <c r="MT202" i="2"/>
  <c r="MS202" i="2"/>
  <c r="MR202" i="2"/>
  <c r="MQ202" i="2"/>
  <c r="MP202" i="2"/>
  <c r="MO202" i="2"/>
  <c r="MN202" i="2"/>
  <c r="MM202" i="2"/>
  <c r="ML202" i="2"/>
  <c r="MK202" i="2"/>
  <c r="MJ202" i="2"/>
  <c r="MI202" i="2"/>
  <c r="MH202" i="2"/>
  <c r="MG202" i="2"/>
  <c r="MF202" i="2"/>
  <c r="ME202" i="2"/>
  <c r="MD202" i="2"/>
  <c r="MC202" i="2"/>
  <c r="MB202" i="2"/>
  <c r="MA202" i="2"/>
  <c r="LZ202" i="2"/>
  <c r="LY202" i="2"/>
  <c r="LX202" i="2"/>
  <c r="LW202" i="2"/>
  <c r="LV202" i="2"/>
  <c r="LU202" i="2"/>
  <c r="LT202" i="2"/>
  <c r="LS202" i="2"/>
  <c r="LR202" i="2"/>
  <c r="LQ202" i="2"/>
  <c r="LP202" i="2"/>
  <c r="LO202" i="2"/>
  <c r="LN202" i="2"/>
  <c r="LM202" i="2"/>
  <c r="LL202" i="2"/>
  <c r="LK202" i="2"/>
  <c r="LJ202" i="2"/>
  <c r="LI202" i="2"/>
  <c r="LH202" i="2"/>
  <c r="LG202" i="2"/>
  <c r="LF202" i="2"/>
  <c r="LE202" i="2"/>
  <c r="LD202" i="2"/>
  <c r="LC202" i="2"/>
  <c r="LB202" i="2"/>
  <c r="LA202" i="2"/>
  <c r="KZ202" i="2"/>
  <c r="KY202" i="2"/>
  <c r="KX202" i="2"/>
  <c r="KW202" i="2"/>
  <c r="KV202" i="2"/>
  <c r="KU202" i="2"/>
  <c r="KT202" i="2"/>
  <c r="KS202" i="2"/>
  <c r="KR202" i="2"/>
  <c r="KQ202" i="2"/>
  <c r="KP202" i="2"/>
  <c r="KO202" i="2"/>
  <c r="KN202" i="2"/>
  <c r="KM202" i="2"/>
  <c r="KL202" i="2"/>
  <c r="KK202" i="2"/>
  <c r="KJ202" i="2"/>
  <c r="KI202" i="2"/>
  <c r="KH202" i="2"/>
  <c r="KG202" i="2"/>
  <c r="KF202" i="2"/>
  <c r="KE202" i="2"/>
  <c r="KD202" i="2"/>
  <c r="KC202" i="2"/>
  <c r="KB202" i="2"/>
  <c r="KA202" i="2"/>
  <c r="JZ202" i="2"/>
  <c r="JY202" i="2"/>
  <c r="JX202" i="2"/>
  <c r="JW202" i="2"/>
  <c r="JV202" i="2"/>
  <c r="JU202" i="2"/>
  <c r="JT202" i="2"/>
  <c r="JS202" i="2"/>
  <c r="JR202" i="2"/>
  <c r="JQ202" i="2"/>
  <c r="JP202" i="2"/>
  <c r="JO202" i="2"/>
  <c r="JN202" i="2"/>
  <c r="JM202" i="2"/>
  <c r="JL202" i="2"/>
  <c r="JK202" i="2"/>
  <c r="JJ202" i="2"/>
  <c r="JI202" i="2"/>
  <c r="JH202" i="2"/>
  <c r="JG202" i="2"/>
  <c r="JF202" i="2"/>
  <c r="JE202" i="2"/>
  <c r="JD202" i="2"/>
  <c r="JC202" i="2"/>
  <c r="JB202" i="2"/>
  <c r="JA202" i="2"/>
  <c r="IZ202" i="2"/>
  <c r="IY202" i="2"/>
  <c r="IX202" i="2"/>
  <c r="IW202" i="2"/>
  <c r="IV202" i="2"/>
  <c r="IU202" i="2"/>
  <c r="IT202" i="2"/>
  <c r="IS202" i="2"/>
  <c r="IR202" i="2"/>
  <c r="IQ202" i="2"/>
  <c r="IP202" i="2"/>
  <c r="IO202" i="2"/>
  <c r="IN202" i="2"/>
  <c r="IM202" i="2"/>
  <c r="IL202" i="2"/>
  <c r="IK202" i="2"/>
  <c r="IJ202" i="2"/>
  <c r="II202" i="2"/>
  <c r="IH202" i="2"/>
  <c r="IG202" i="2"/>
  <c r="IF202" i="2"/>
  <c r="IE202" i="2"/>
  <c r="ID202" i="2"/>
  <c r="IC202" i="2"/>
  <c r="IB202" i="2"/>
  <c r="IA202" i="2"/>
  <c r="HZ202" i="2"/>
  <c r="HY202" i="2"/>
  <c r="HX202" i="2"/>
  <c r="HW202" i="2"/>
  <c r="HV202" i="2"/>
  <c r="HU202" i="2"/>
  <c r="HT202" i="2"/>
  <c r="HS202" i="2"/>
  <c r="HR202" i="2"/>
  <c r="HQ202" i="2"/>
  <c r="HP202" i="2"/>
  <c r="HO202" i="2"/>
  <c r="HN202" i="2"/>
  <c r="HM202" i="2"/>
  <c r="HL202" i="2"/>
  <c r="HK202" i="2"/>
  <c r="HJ202" i="2"/>
  <c r="HI202" i="2"/>
  <c r="HH202" i="2"/>
  <c r="HG202" i="2"/>
  <c r="HF202" i="2"/>
  <c r="HE202" i="2"/>
  <c r="HD202" i="2"/>
  <c r="HC202" i="2"/>
  <c r="HB202" i="2"/>
  <c r="HA202" i="2"/>
  <c r="GZ202" i="2"/>
  <c r="GY202" i="2"/>
  <c r="GX202" i="2"/>
  <c r="GW202" i="2"/>
  <c r="GV202" i="2"/>
  <c r="GU202" i="2"/>
  <c r="GT202" i="2"/>
  <c r="GS202" i="2"/>
  <c r="GR202" i="2"/>
  <c r="GQ202" i="2"/>
  <c r="GP202" i="2"/>
  <c r="GO202" i="2"/>
  <c r="GN202" i="2"/>
  <c r="GM202" i="2"/>
  <c r="GL202" i="2"/>
  <c r="GK202" i="2"/>
  <c r="GJ202" i="2"/>
  <c r="GI202" i="2"/>
  <c r="GH202" i="2"/>
  <c r="GG202" i="2"/>
  <c r="GF202" i="2"/>
  <c r="GE202" i="2"/>
  <c r="GD202" i="2"/>
  <c r="GC202" i="2"/>
  <c r="GB202" i="2"/>
  <c r="GA202" i="2"/>
  <c r="FZ202" i="2"/>
  <c r="FY202" i="2"/>
  <c r="FX202" i="2"/>
  <c r="FW202" i="2"/>
  <c r="FV202" i="2"/>
  <c r="FU202" i="2"/>
  <c r="FT202" i="2"/>
  <c r="FS202" i="2"/>
  <c r="FR202" i="2"/>
  <c r="FQ202" i="2"/>
  <c r="FP202" i="2"/>
  <c r="FO202" i="2"/>
  <c r="FN202" i="2"/>
  <c r="FM202" i="2"/>
  <c r="FL202" i="2"/>
  <c r="FK202" i="2"/>
  <c r="FJ202" i="2"/>
  <c r="FI202" i="2"/>
  <c r="FH202" i="2"/>
  <c r="FG202" i="2"/>
  <c r="FF202" i="2"/>
  <c r="FE202" i="2"/>
  <c r="FD202" i="2"/>
  <c r="FC202" i="2"/>
  <c r="FB202" i="2"/>
  <c r="FA202" i="2"/>
  <c r="EZ202" i="2"/>
  <c r="EY202" i="2"/>
  <c r="EX202" i="2"/>
  <c r="EW202" i="2"/>
  <c r="EV202" i="2"/>
  <c r="EU202" i="2"/>
  <c r="ET202" i="2"/>
  <c r="ES202" i="2"/>
  <c r="ER202" i="2"/>
  <c r="EQ202" i="2"/>
  <c r="EP202" i="2"/>
  <c r="EO202" i="2"/>
  <c r="EN202" i="2"/>
  <c r="EM202" i="2"/>
  <c r="EL202" i="2"/>
  <c r="EK202" i="2"/>
  <c r="EJ202" i="2"/>
  <c r="EI202" i="2"/>
  <c r="EH202" i="2"/>
  <c r="EG202" i="2"/>
  <c r="EF202" i="2"/>
  <c r="EE202" i="2"/>
  <c r="ED202" i="2"/>
  <c r="EC202" i="2"/>
  <c r="EB202" i="2"/>
  <c r="EA202" i="2"/>
  <c r="DZ202" i="2"/>
  <c r="DY202" i="2"/>
  <c r="DX202" i="2"/>
  <c r="DW202" i="2"/>
  <c r="DV202" i="2"/>
  <c r="DU202" i="2"/>
  <c r="DT202" i="2"/>
  <c r="DS202" i="2"/>
  <c r="DR202" i="2"/>
  <c r="DQ202" i="2"/>
  <c r="DP202" i="2"/>
  <c r="DO202" i="2"/>
  <c r="DN202" i="2"/>
  <c r="DM202" i="2"/>
  <c r="DL202" i="2"/>
  <c r="DK202" i="2"/>
  <c r="DJ202" i="2"/>
  <c r="DI202" i="2"/>
  <c r="DH202" i="2"/>
  <c r="DG202" i="2"/>
  <c r="DF202" i="2"/>
  <c r="DE202" i="2"/>
  <c r="DD202" i="2"/>
  <c r="DC202" i="2"/>
  <c r="DB202" i="2"/>
  <c r="DA202" i="2"/>
  <c r="CZ202" i="2"/>
  <c r="CY202" i="2"/>
  <c r="CX202" i="2"/>
  <c r="CW202" i="2"/>
  <c r="CV202" i="2"/>
  <c r="CU202" i="2"/>
  <c r="CT202" i="2"/>
  <c r="CS202" i="2"/>
  <c r="CR202" i="2"/>
  <c r="CQ202" i="2"/>
  <c r="CP202" i="2"/>
  <c r="CO202" i="2"/>
  <c r="CN202" i="2"/>
  <c r="CM202" i="2"/>
  <c r="CL202" i="2"/>
  <c r="CK202" i="2"/>
  <c r="CJ202" i="2"/>
  <c r="CI202" i="2"/>
  <c r="CH202" i="2"/>
  <c r="CG202" i="2"/>
  <c r="CF202" i="2"/>
  <c r="CE202" i="2"/>
  <c r="CD202" i="2"/>
  <c r="CC202" i="2"/>
  <c r="CB202" i="2"/>
  <c r="CA202" i="2"/>
  <c r="BZ202" i="2"/>
  <c r="BY202" i="2"/>
  <c r="BX202" i="2"/>
  <c r="BW202" i="2"/>
  <c r="BV202" i="2"/>
  <c r="BU202" i="2"/>
  <c r="BT202" i="2"/>
  <c r="BS202" i="2"/>
  <c r="BR202" i="2"/>
  <c r="BQ202" i="2"/>
  <c r="BP202" i="2"/>
  <c r="BO202" i="2"/>
  <c r="BN202" i="2"/>
  <c r="BM202" i="2"/>
  <c r="BL202" i="2"/>
  <c r="BK202" i="2"/>
  <c r="BJ202" i="2"/>
  <c r="BI202" i="2"/>
  <c r="BH202" i="2"/>
  <c r="BG202" i="2"/>
  <c r="BF202" i="2"/>
  <c r="BE202" i="2"/>
  <c r="BD202" i="2"/>
  <c r="BC202" i="2"/>
  <c r="BB202" i="2"/>
  <c r="BA202" i="2"/>
  <c r="AZ202" i="2"/>
  <c r="AY202" i="2"/>
  <c r="AX202" i="2"/>
  <c r="AW202" i="2"/>
  <c r="AV202" i="2"/>
  <c r="AU202" i="2"/>
  <c r="AT202" i="2"/>
  <c r="AS202" i="2"/>
  <c r="AR202" i="2"/>
  <c r="AQ202" i="2"/>
  <c r="AP202" i="2"/>
  <c r="AO202" i="2"/>
  <c r="AN202" i="2"/>
  <c r="AM202" i="2"/>
  <c r="AL202" i="2"/>
  <c r="AK202" i="2"/>
  <c r="AJ202" i="2"/>
  <c r="AI202" i="2"/>
  <c r="AH202" i="2"/>
  <c r="AG202" i="2"/>
  <c r="AF202" i="2"/>
  <c r="AE202" i="2"/>
  <c r="AD202" i="2"/>
  <c r="AC202" i="2"/>
  <c r="AB202" i="2"/>
  <c r="AA202" i="2"/>
  <c r="Z202" i="2"/>
  <c r="Y202" i="2"/>
  <c r="X202" i="2"/>
  <c r="W202" i="2"/>
  <c r="V202" i="2"/>
  <c r="U202" i="2"/>
  <c r="T202" i="2"/>
  <c r="S202" i="2"/>
  <c r="R202" i="2"/>
  <c r="Q202" i="2"/>
  <c r="P202" i="2"/>
  <c r="O202" i="2"/>
  <c r="N202" i="2"/>
  <c r="M202" i="2"/>
  <c r="L202" i="2"/>
  <c r="K202" i="2"/>
  <c r="J202" i="2"/>
  <c r="I202" i="2"/>
  <c r="H202" i="2"/>
  <c r="G202" i="2"/>
  <c r="F202" i="2"/>
  <c r="E202" i="2"/>
  <c r="D202" i="2"/>
  <c r="NK201" i="2"/>
  <c r="NJ201" i="2"/>
  <c r="NI201" i="2"/>
  <c r="NH201" i="2"/>
  <c r="NG201" i="2"/>
  <c r="NF201" i="2"/>
  <c r="NE201" i="2"/>
  <c r="ND201" i="2"/>
  <c r="NC201" i="2"/>
  <c r="NB201" i="2"/>
  <c r="NA201" i="2"/>
  <c r="MZ201" i="2"/>
  <c r="MY201" i="2"/>
  <c r="MX201" i="2"/>
  <c r="MW201" i="2"/>
  <c r="MV201" i="2"/>
  <c r="MU201" i="2"/>
  <c r="MT201" i="2"/>
  <c r="MS201" i="2"/>
  <c r="MR201" i="2"/>
  <c r="MQ201" i="2"/>
  <c r="MP201" i="2"/>
  <c r="MO201" i="2"/>
  <c r="MN201" i="2"/>
  <c r="MM201" i="2"/>
  <c r="ML201" i="2"/>
  <c r="MK201" i="2"/>
  <c r="MJ201" i="2"/>
  <c r="MI201" i="2"/>
  <c r="MH201" i="2"/>
  <c r="MG201" i="2"/>
  <c r="MF201" i="2"/>
  <c r="ME201" i="2"/>
  <c r="MD201" i="2"/>
  <c r="MC201" i="2"/>
  <c r="MB201" i="2"/>
  <c r="MA201" i="2"/>
  <c r="LZ201" i="2"/>
  <c r="LY201" i="2"/>
  <c r="LX201" i="2"/>
  <c r="LW201" i="2"/>
  <c r="LV201" i="2"/>
  <c r="LU201" i="2"/>
  <c r="LT201" i="2"/>
  <c r="LS201" i="2"/>
  <c r="LR201" i="2"/>
  <c r="LQ201" i="2"/>
  <c r="LP201" i="2"/>
  <c r="LO201" i="2"/>
  <c r="LN201" i="2"/>
  <c r="LM201" i="2"/>
  <c r="LL201" i="2"/>
  <c r="LK201" i="2"/>
  <c r="LJ201" i="2"/>
  <c r="LI201" i="2"/>
  <c r="LH201" i="2"/>
  <c r="LG201" i="2"/>
  <c r="LF201" i="2"/>
  <c r="LE201" i="2"/>
  <c r="LD201" i="2"/>
  <c r="LC201" i="2"/>
  <c r="LB201" i="2"/>
  <c r="LA201" i="2"/>
  <c r="KZ201" i="2"/>
  <c r="KY201" i="2"/>
  <c r="KX201" i="2"/>
  <c r="KW201" i="2"/>
  <c r="KV201" i="2"/>
  <c r="KU201" i="2"/>
  <c r="KT201" i="2"/>
  <c r="KS201" i="2"/>
  <c r="KR201" i="2"/>
  <c r="KQ201" i="2"/>
  <c r="KP201" i="2"/>
  <c r="KO201" i="2"/>
  <c r="KN201" i="2"/>
  <c r="KM201" i="2"/>
  <c r="KL201" i="2"/>
  <c r="KK201" i="2"/>
  <c r="KJ201" i="2"/>
  <c r="KI201" i="2"/>
  <c r="KH201" i="2"/>
  <c r="KG201" i="2"/>
  <c r="KF201" i="2"/>
  <c r="KE201" i="2"/>
  <c r="KD201" i="2"/>
  <c r="KC201" i="2"/>
  <c r="KB201" i="2"/>
  <c r="KA201" i="2"/>
  <c r="JZ201" i="2"/>
  <c r="JY201" i="2"/>
  <c r="JX201" i="2"/>
  <c r="JW201" i="2"/>
  <c r="JV201" i="2"/>
  <c r="JU201" i="2"/>
  <c r="JT201" i="2"/>
  <c r="JS201" i="2"/>
  <c r="JR201" i="2"/>
  <c r="JQ201" i="2"/>
  <c r="JP201" i="2"/>
  <c r="JO201" i="2"/>
  <c r="JN201" i="2"/>
  <c r="JM201" i="2"/>
  <c r="JL201" i="2"/>
  <c r="JK201" i="2"/>
  <c r="JJ201" i="2"/>
  <c r="JI201" i="2"/>
  <c r="JH201" i="2"/>
  <c r="JG201" i="2"/>
  <c r="JF201" i="2"/>
  <c r="JE201" i="2"/>
  <c r="JD201" i="2"/>
  <c r="JC201" i="2"/>
  <c r="JB201" i="2"/>
  <c r="JA201" i="2"/>
  <c r="IZ201" i="2"/>
  <c r="IY201" i="2"/>
  <c r="IX201" i="2"/>
  <c r="IW201" i="2"/>
  <c r="IV201" i="2"/>
  <c r="IU201" i="2"/>
  <c r="IT201" i="2"/>
  <c r="IS201" i="2"/>
  <c r="IR201" i="2"/>
  <c r="IQ201" i="2"/>
  <c r="IP201" i="2"/>
  <c r="IO201" i="2"/>
  <c r="IN201" i="2"/>
  <c r="IM201" i="2"/>
  <c r="IL201" i="2"/>
  <c r="IK201" i="2"/>
  <c r="IJ201" i="2"/>
  <c r="II201" i="2"/>
  <c r="IH201" i="2"/>
  <c r="IG201" i="2"/>
  <c r="IF201" i="2"/>
  <c r="IE201" i="2"/>
  <c r="ID201" i="2"/>
  <c r="IC201" i="2"/>
  <c r="IB201" i="2"/>
  <c r="IA201" i="2"/>
  <c r="HZ201" i="2"/>
  <c r="HY201" i="2"/>
  <c r="HX201" i="2"/>
  <c r="HW201" i="2"/>
  <c r="HV201" i="2"/>
  <c r="HU201" i="2"/>
  <c r="HT201" i="2"/>
  <c r="HS201" i="2"/>
  <c r="HR201" i="2"/>
  <c r="HQ201" i="2"/>
  <c r="HP201" i="2"/>
  <c r="HO201" i="2"/>
  <c r="HN201" i="2"/>
  <c r="HM201" i="2"/>
  <c r="HL201" i="2"/>
  <c r="HK201" i="2"/>
  <c r="HJ201" i="2"/>
  <c r="HI201" i="2"/>
  <c r="HH201" i="2"/>
  <c r="HG201" i="2"/>
  <c r="HF201" i="2"/>
  <c r="HE201" i="2"/>
  <c r="HD201" i="2"/>
  <c r="HC201" i="2"/>
  <c r="HB201" i="2"/>
  <c r="HA201" i="2"/>
  <c r="GZ201" i="2"/>
  <c r="GY201" i="2"/>
  <c r="GX201" i="2"/>
  <c r="GW201" i="2"/>
  <c r="GV201" i="2"/>
  <c r="GU201" i="2"/>
  <c r="GT201" i="2"/>
  <c r="GS201" i="2"/>
  <c r="GR201" i="2"/>
  <c r="GQ201" i="2"/>
  <c r="GP201" i="2"/>
  <c r="GO201" i="2"/>
  <c r="GN201" i="2"/>
  <c r="GM201" i="2"/>
  <c r="GL201" i="2"/>
  <c r="GK201" i="2"/>
  <c r="GJ201" i="2"/>
  <c r="GI201" i="2"/>
  <c r="GH201" i="2"/>
  <c r="GG201" i="2"/>
  <c r="GF201" i="2"/>
  <c r="GE201" i="2"/>
  <c r="GD201" i="2"/>
  <c r="GC201" i="2"/>
  <c r="GB201" i="2"/>
  <c r="GA201" i="2"/>
  <c r="FZ201" i="2"/>
  <c r="FY201" i="2"/>
  <c r="FX201" i="2"/>
  <c r="FW201" i="2"/>
  <c r="FV201" i="2"/>
  <c r="FU201" i="2"/>
  <c r="FT201" i="2"/>
  <c r="FS201" i="2"/>
  <c r="FR201" i="2"/>
  <c r="FQ201" i="2"/>
  <c r="FP201" i="2"/>
  <c r="FO201" i="2"/>
  <c r="FN201" i="2"/>
  <c r="FM201" i="2"/>
  <c r="FL201" i="2"/>
  <c r="FK201" i="2"/>
  <c r="FJ201" i="2"/>
  <c r="FI201" i="2"/>
  <c r="FH201" i="2"/>
  <c r="FG201" i="2"/>
  <c r="FF201" i="2"/>
  <c r="FE201" i="2"/>
  <c r="FD201" i="2"/>
  <c r="FC201" i="2"/>
  <c r="FB201" i="2"/>
  <c r="FA201" i="2"/>
  <c r="EZ201" i="2"/>
  <c r="EY201" i="2"/>
  <c r="EX201" i="2"/>
  <c r="EW201" i="2"/>
  <c r="EV201" i="2"/>
  <c r="EU201" i="2"/>
  <c r="ET201" i="2"/>
  <c r="ES201" i="2"/>
  <c r="ER201" i="2"/>
  <c r="EQ201" i="2"/>
  <c r="EP201" i="2"/>
  <c r="EO201" i="2"/>
  <c r="EN201" i="2"/>
  <c r="EM201" i="2"/>
  <c r="EL201" i="2"/>
  <c r="EK201" i="2"/>
  <c r="EJ201" i="2"/>
  <c r="EI201" i="2"/>
  <c r="EH201" i="2"/>
  <c r="EG201" i="2"/>
  <c r="EF201" i="2"/>
  <c r="EE201" i="2"/>
  <c r="ED201" i="2"/>
  <c r="EC201" i="2"/>
  <c r="EB201" i="2"/>
  <c r="EA201" i="2"/>
  <c r="DZ201" i="2"/>
  <c r="DY201" i="2"/>
  <c r="AF201" i="2"/>
  <c r="AE201" i="2"/>
  <c r="AD201" i="2"/>
  <c r="AC201" i="2"/>
  <c r="AB201" i="2"/>
  <c r="AA201" i="2"/>
  <c r="Z201" i="2"/>
  <c r="Y201" i="2"/>
  <c r="X201" i="2"/>
  <c r="W201" i="2"/>
  <c r="V201" i="2"/>
  <c r="U201" i="2"/>
  <c r="T201" i="2"/>
  <c r="S201" i="2"/>
  <c r="R201" i="2"/>
  <c r="Q201" i="2"/>
  <c r="P201" i="2"/>
  <c r="O201" i="2"/>
  <c r="N201" i="2"/>
  <c r="M201" i="2"/>
  <c r="L201" i="2"/>
  <c r="K201" i="2"/>
  <c r="J201" i="2"/>
  <c r="I201" i="2"/>
  <c r="H201" i="2"/>
  <c r="G201" i="2"/>
  <c r="F201" i="2"/>
  <c r="E201" i="2"/>
  <c r="D201" i="2"/>
  <c r="NK190" i="2"/>
  <c r="NJ190" i="2"/>
  <c r="NI190" i="2"/>
  <c r="NH190" i="2"/>
  <c r="NG190" i="2"/>
  <c r="NF190" i="2"/>
  <c r="NE190" i="2"/>
  <c r="ND190" i="2"/>
  <c r="NC190" i="2"/>
  <c r="NB190" i="2"/>
  <c r="NA190" i="2"/>
  <c r="MZ190" i="2"/>
  <c r="MY190" i="2"/>
  <c r="MX190" i="2"/>
  <c r="MW190" i="2"/>
  <c r="MV190" i="2"/>
  <c r="MU190" i="2"/>
  <c r="MT190" i="2"/>
  <c r="MS190" i="2"/>
  <c r="MR190" i="2"/>
  <c r="MQ190" i="2"/>
  <c r="MP190" i="2"/>
  <c r="MO190" i="2"/>
  <c r="MN190" i="2"/>
  <c r="MM190" i="2"/>
  <c r="ML190" i="2"/>
  <c r="MK190" i="2"/>
  <c r="MJ190" i="2"/>
  <c r="MI190" i="2"/>
  <c r="MH190" i="2"/>
  <c r="MG190" i="2"/>
  <c r="MF190" i="2"/>
  <c r="ME190" i="2"/>
  <c r="MD190" i="2"/>
  <c r="MC190" i="2"/>
  <c r="MB190" i="2"/>
  <c r="MA190" i="2"/>
  <c r="LZ190" i="2"/>
  <c r="LY190" i="2"/>
  <c r="LX190" i="2"/>
  <c r="LW190" i="2"/>
  <c r="LV190" i="2"/>
  <c r="LU190" i="2"/>
  <c r="LT190" i="2"/>
  <c r="LS190" i="2"/>
  <c r="LR190" i="2"/>
  <c r="LQ190" i="2"/>
  <c r="LP190" i="2"/>
  <c r="LO190" i="2"/>
  <c r="LN190" i="2"/>
  <c r="LM190" i="2"/>
  <c r="LL190" i="2"/>
  <c r="LK190" i="2"/>
  <c r="LJ190" i="2"/>
  <c r="LI190" i="2"/>
  <c r="LH190" i="2"/>
  <c r="LG190" i="2"/>
  <c r="LF190" i="2"/>
  <c r="LE190" i="2"/>
  <c r="LD190" i="2"/>
  <c r="LC190" i="2"/>
  <c r="LB190" i="2"/>
  <c r="LA190" i="2"/>
  <c r="KZ190" i="2"/>
  <c r="KY190" i="2"/>
  <c r="KX190" i="2"/>
  <c r="KW190" i="2"/>
  <c r="KV190" i="2"/>
  <c r="KU190" i="2"/>
  <c r="KT190" i="2"/>
  <c r="KS190" i="2"/>
  <c r="KR190" i="2"/>
  <c r="KQ190" i="2"/>
  <c r="KP190" i="2"/>
  <c r="KO190" i="2"/>
  <c r="KN190" i="2"/>
  <c r="KM190" i="2"/>
  <c r="KL190" i="2"/>
  <c r="KK190" i="2"/>
  <c r="KJ190" i="2"/>
  <c r="KI190" i="2"/>
  <c r="KH190" i="2"/>
  <c r="KG190" i="2"/>
  <c r="KF190" i="2"/>
  <c r="KE190" i="2"/>
  <c r="KD190" i="2"/>
  <c r="KC190" i="2"/>
  <c r="KB190" i="2"/>
  <c r="KA190" i="2"/>
  <c r="JZ190" i="2"/>
  <c r="JY190" i="2"/>
  <c r="JX190" i="2"/>
  <c r="JW190" i="2"/>
  <c r="JV190" i="2"/>
  <c r="JU190" i="2"/>
  <c r="JT190" i="2"/>
  <c r="JS190" i="2"/>
  <c r="JR190" i="2"/>
  <c r="JQ190" i="2"/>
  <c r="JP190" i="2"/>
  <c r="JO190" i="2"/>
  <c r="JN190" i="2"/>
  <c r="JM190" i="2"/>
  <c r="JL190" i="2"/>
  <c r="JK190" i="2"/>
  <c r="JJ190" i="2"/>
  <c r="JI190" i="2"/>
  <c r="JH354" i="2"/>
  <c r="JH188" i="2"/>
  <c r="JH355" i="2"/>
  <c r="JH356" i="2"/>
  <c r="JH357" i="2"/>
  <c r="JH358" i="2"/>
  <c r="JH359" i="2"/>
  <c r="JH360" i="2"/>
  <c r="JH361" i="2"/>
  <c r="JH362" i="2"/>
  <c r="JH363" i="2"/>
  <c r="JH364" i="2"/>
  <c r="JH365" i="2"/>
  <c r="JF36" i="3"/>
  <c r="JF37" i="3"/>
  <c r="JF39" i="3"/>
  <c r="HL26" i="3"/>
  <c r="HM26" i="3"/>
  <c r="HN26" i="3"/>
  <c r="HO26" i="3"/>
  <c r="HP26" i="3"/>
  <c r="HQ26" i="3"/>
  <c r="HR26" i="3"/>
  <c r="HS26" i="3"/>
  <c r="HT26" i="3"/>
  <c r="HU26" i="3"/>
  <c r="HV26" i="3"/>
  <c r="HW26" i="3"/>
  <c r="HX26" i="3"/>
  <c r="HY26" i="3"/>
  <c r="HZ26" i="3"/>
  <c r="IA26" i="3"/>
  <c r="IB26" i="3"/>
  <c r="IC26" i="3"/>
  <c r="ID26" i="3"/>
  <c r="IE26" i="3"/>
  <c r="IF26" i="3"/>
  <c r="IG26" i="3"/>
  <c r="IH26" i="3"/>
  <c r="II26" i="3"/>
  <c r="IJ26" i="3"/>
  <c r="IK26" i="3"/>
  <c r="IL26" i="3"/>
  <c r="IM26" i="3"/>
  <c r="IN26" i="3"/>
  <c r="IO26" i="3"/>
  <c r="IP26" i="3"/>
  <c r="IQ26" i="3"/>
  <c r="IR26" i="3"/>
  <c r="IS26" i="3"/>
  <c r="IT26" i="3"/>
  <c r="IU26" i="3"/>
  <c r="IV26" i="3"/>
  <c r="IW26" i="3"/>
  <c r="IX26" i="3"/>
  <c r="IY26" i="3"/>
  <c r="IZ26" i="3"/>
  <c r="JA26" i="3"/>
  <c r="JB26" i="3"/>
  <c r="JC26" i="3"/>
  <c r="JD26" i="3"/>
  <c r="JE26" i="3"/>
  <c r="JF26" i="3"/>
  <c r="JF35" i="3"/>
  <c r="JH190" i="2"/>
  <c r="JG354" i="2"/>
  <c r="JG188" i="2"/>
  <c r="JG355" i="2"/>
  <c r="JG356" i="2"/>
  <c r="JG357" i="2"/>
  <c r="JG358" i="2"/>
  <c r="JG359" i="2"/>
  <c r="JG360" i="2"/>
  <c r="JG361" i="2"/>
  <c r="JG362" i="2"/>
  <c r="JG363" i="2"/>
  <c r="JG364" i="2"/>
  <c r="JG365" i="2"/>
  <c r="JE36" i="3"/>
  <c r="JE37" i="3"/>
  <c r="JE39" i="3"/>
  <c r="JE35" i="3"/>
  <c r="JG190" i="2"/>
  <c r="JF354" i="2"/>
  <c r="JF188" i="2"/>
  <c r="JF355" i="2"/>
  <c r="JF356" i="2"/>
  <c r="JF357" i="2"/>
  <c r="JF358" i="2"/>
  <c r="JF359" i="2"/>
  <c r="JF360" i="2"/>
  <c r="JF361" i="2"/>
  <c r="JF362" i="2"/>
  <c r="JF363" i="2"/>
  <c r="JF364" i="2"/>
  <c r="JF365" i="2"/>
  <c r="JD36" i="3"/>
  <c r="JD37" i="3"/>
  <c r="JD39" i="3"/>
  <c r="JD35" i="3"/>
  <c r="JF190" i="2"/>
  <c r="JE354" i="2"/>
  <c r="JE188" i="2"/>
  <c r="JE355" i="2"/>
  <c r="JE356" i="2"/>
  <c r="JE357" i="2"/>
  <c r="JE358" i="2"/>
  <c r="JE359" i="2"/>
  <c r="JE360" i="2"/>
  <c r="JE361" i="2"/>
  <c r="JE362" i="2"/>
  <c r="JE363" i="2"/>
  <c r="JE364" i="2"/>
  <c r="JE365" i="2"/>
  <c r="JC36" i="3"/>
  <c r="JC37" i="3"/>
  <c r="JC39" i="3"/>
  <c r="JC35" i="3"/>
  <c r="JE190" i="2"/>
  <c r="JD354" i="2"/>
  <c r="JD188" i="2"/>
  <c r="JD355" i="2"/>
  <c r="JD356" i="2"/>
  <c r="JD357" i="2"/>
  <c r="JD358" i="2"/>
  <c r="JD359" i="2"/>
  <c r="JD360" i="2"/>
  <c r="JD361" i="2"/>
  <c r="JD362" i="2"/>
  <c r="JD363" i="2"/>
  <c r="JD364" i="2"/>
  <c r="JD365" i="2"/>
  <c r="JB36" i="3"/>
  <c r="JB37" i="3"/>
  <c r="JB39" i="3"/>
  <c r="JB35" i="3"/>
  <c r="JD190" i="2"/>
  <c r="JC354" i="2"/>
  <c r="JC188" i="2"/>
  <c r="JC355" i="2"/>
  <c r="JC356" i="2"/>
  <c r="JC357" i="2"/>
  <c r="JC358" i="2"/>
  <c r="JC359" i="2"/>
  <c r="JC360" i="2"/>
  <c r="JC361" i="2"/>
  <c r="JC362" i="2"/>
  <c r="JC363" i="2"/>
  <c r="JC364" i="2"/>
  <c r="JC365" i="2"/>
  <c r="JA36" i="3"/>
  <c r="JA37" i="3"/>
  <c r="JA39" i="3"/>
  <c r="JA35" i="3"/>
  <c r="JC190" i="2"/>
  <c r="JB354" i="2"/>
  <c r="JB188" i="2"/>
  <c r="JB355" i="2"/>
  <c r="JB356" i="2"/>
  <c r="JB357" i="2"/>
  <c r="JB358" i="2"/>
  <c r="JB359" i="2"/>
  <c r="JB360" i="2"/>
  <c r="JB361" i="2"/>
  <c r="JB362" i="2"/>
  <c r="JB363" i="2"/>
  <c r="JB364" i="2"/>
  <c r="JB365" i="2"/>
  <c r="IZ36" i="3"/>
  <c r="IZ37" i="3"/>
  <c r="IZ39" i="3"/>
  <c r="IZ35" i="3"/>
  <c r="JB190" i="2"/>
  <c r="JA354" i="2"/>
  <c r="JA188" i="2"/>
  <c r="JA355" i="2"/>
  <c r="JA356" i="2"/>
  <c r="JA357" i="2"/>
  <c r="JA358" i="2"/>
  <c r="JA359" i="2"/>
  <c r="JA360" i="2"/>
  <c r="JA361" i="2"/>
  <c r="JA362" i="2"/>
  <c r="JA363" i="2"/>
  <c r="JA364" i="2"/>
  <c r="JA365" i="2"/>
  <c r="IY36" i="3"/>
  <c r="IY37" i="3"/>
  <c r="IY39" i="3"/>
  <c r="IY35" i="3"/>
  <c r="JA190" i="2"/>
  <c r="IZ354" i="2"/>
  <c r="IZ188" i="2"/>
  <c r="IZ355" i="2"/>
  <c r="IZ356" i="2"/>
  <c r="IZ357" i="2"/>
  <c r="IZ358" i="2"/>
  <c r="IZ359" i="2"/>
  <c r="IZ360" i="2"/>
  <c r="IZ361" i="2"/>
  <c r="IZ362" i="2"/>
  <c r="IZ363" i="2"/>
  <c r="IZ364" i="2"/>
  <c r="IZ365" i="2"/>
  <c r="IX36" i="3"/>
  <c r="IX37" i="3"/>
  <c r="IX39" i="3"/>
  <c r="IX35" i="3"/>
  <c r="IZ190" i="2"/>
  <c r="IY354" i="2"/>
  <c r="IY188" i="2"/>
  <c r="IY355" i="2"/>
  <c r="IY356" i="2"/>
  <c r="IY357" i="2"/>
  <c r="IY358" i="2"/>
  <c r="IY359" i="2"/>
  <c r="IY360" i="2"/>
  <c r="IY361" i="2"/>
  <c r="IY362" i="2"/>
  <c r="IY363" i="2"/>
  <c r="IY364" i="2"/>
  <c r="IY365" i="2"/>
  <c r="IW36" i="3"/>
  <c r="IW37" i="3"/>
  <c r="IW39" i="3"/>
  <c r="IW35" i="3"/>
  <c r="IY190" i="2"/>
  <c r="IX354" i="2"/>
  <c r="IX188" i="2"/>
  <c r="IX355" i="2"/>
  <c r="IX356" i="2"/>
  <c r="IX357" i="2"/>
  <c r="IX358" i="2"/>
  <c r="IX359" i="2"/>
  <c r="IX360" i="2"/>
  <c r="IX361" i="2"/>
  <c r="IX362" i="2"/>
  <c r="IX363" i="2"/>
  <c r="IX364" i="2"/>
  <c r="IX365" i="2"/>
  <c r="IV36" i="3"/>
  <c r="IV37" i="3"/>
  <c r="IV39" i="3"/>
  <c r="IV35" i="3"/>
  <c r="IX190" i="2"/>
  <c r="IW354" i="2"/>
  <c r="IW188" i="2"/>
  <c r="IW355" i="2"/>
  <c r="IW356" i="2"/>
  <c r="IW357" i="2"/>
  <c r="IW358" i="2"/>
  <c r="IW359" i="2"/>
  <c r="IW360" i="2"/>
  <c r="IW361" i="2"/>
  <c r="IW362" i="2"/>
  <c r="IW363" i="2"/>
  <c r="IW364" i="2"/>
  <c r="IW365" i="2"/>
  <c r="IU36" i="3"/>
  <c r="IU37" i="3"/>
  <c r="IU39" i="3"/>
  <c r="IU35" i="3"/>
  <c r="IW190" i="2"/>
  <c r="IV354" i="2"/>
  <c r="IV188" i="2"/>
  <c r="IV355" i="2"/>
  <c r="IV356" i="2"/>
  <c r="IV357" i="2"/>
  <c r="IV358" i="2"/>
  <c r="IV359" i="2"/>
  <c r="IV360" i="2"/>
  <c r="IV361" i="2"/>
  <c r="IV362" i="2"/>
  <c r="IV363" i="2"/>
  <c r="IV364" i="2"/>
  <c r="IV365" i="2"/>
  <c r="IT36" i="3"/>
  <c r="IT37" i="3"/>
  <c r="IT39" i="3"/>
  <c r="IT35" i="3"/>
  <c r="IV190" i="2"/>
  <c r="IU354" i="2"/>
  <c r="IU188" i="2"/>
  <c r="IU355" i="2"/>
  <c r="IU356" i="2"/>
  <c r="IU357" i="2"/>
  <c r="IU358" i="2"/>
  <c r="IU359" i="2"/>
  <c r="IU360" i="2"/>
  <c r="IU361" i="2"/>
  <c r="IU362" i="2"/>
  <c r="IU363" i="2"/>
  <c r="IU364" i="2"/>
  <c r="IU365" i="2"/>
  <c r="IS36" i="3"/>
  <c r="IS37" i="3"/>
  <c r="IS39" i="3"/>
  <c r="IS35" i="3"/>
  <c r="IU190" i="2"/>
  <c r="IT354" i="2"/>
  <c r="IT188" i="2"/>
  <c r="IT355" i="2"/>
  <c r="IT356" i="2"/>
  <c r="IT357" i="2"/>
  <c r="IT358" i="2"/>
  <c r="IT359" i="2"/>
  <c r="IT360" i="2"/>
  <c r="IT361" i="2"/>
  <c r="IT362" i="2"/>
  <c r="IT363" i="2"/>
  <c r="IT364" i="2"/>
  <c r="IT365" i="2"/>
  <c r="IR36" i="3"/>
  <c r="IR37" i="3"/>
  <c r="IR39" i="3"/>
  <c r="IR35" i="3"/>
  <c r="IT190" i="2"/>
  <c r="IS354" i="2"/>
  <c r="IS188" i="2"/>
  <c r="IS355" i="2"/>
  <c r="IS356" i="2"/>
  <c r="IS357" i="2"/>
  <c r="IS358" i="2"/>
  <c r="IS359" i="2"/>
  <c r="IS360" i="2"/>
  <c r="IS361" i="2"/>
  <c r="IS362" i="2"/>
  <c r="IS363" i="2"/>
  <c r="IS364" i="2"/>
  <c r="IS365" i="2"/>
  <c r="IQ36" i="3"/>
  <c r="IQ37" i="3"/>
  <c r="IQ39" i="3"/>
  <c r="IQ35" i="3"/>
  <c r="IS190" i="2"/>
  <c r="IR354" i="2"/>
  <c r="IR188" i="2"/>
  <c r="IR355" i="2"/>
  <c r="IR356" i="2"/>
  <c r="IR357" i="2"/>
  <c r="IR358" i="2"/>
  <c r="IR359" i="2"/>
  <c r="IR360" i="2"/>
  <c r="IR361" i="2"/>
  <c r="IR362" i="2"/>
  <c r="IR363" i="2"/>
  <c r="IR364" i="2"/>
  <c r="IR365" i="2"/>
  <c r="IP36" i="3"/>
  <c r="IP37" i="3"/>
  <c r="IP39" i="3"/>
  <c r="IP35" i="3"/>
  <c r="IR190" i="2"/>
  <c r="IQ354" i="2"/>
  <c r="IQ188" i="2"/>
  <c r="IQ355" i="2"/>
  <c r="IQ356" i="2"/>
  <c r="IQ357" i="2"/>
  <c r="IQ358" i="2"/>
  <c r="IQ359" i="2"/>
  <c r="IQ360" i="2"/>
  <c r="IQ361" i="2"/>
  <c r="IQ362" i="2"/>
  <c r="IQ363" i="2"/>
  <c r="IQ364" i="2"/>
  <c r="IQ365" i="2"/>
  <c r="IO36" i="3"/>
  <c r="IO37" i="3"/>
  <c r="IO39" i="3"/>
  <c r="IO35" i="3"/>
  <c r="IQ190" i="2"/>
  <c r="IP354" i="2"/>
  <c r="IP188" i="2"/>
  <c r="IP355" i="2"/>
  <c r="IP356" i="2"/>
  <c r="IP357" i="2"/>
  <c r="IP358" i="2"/>
  <c r="IP359" i="2"/>
  <c r="IP360" i="2"/>
  <c r="IP361" i="2"/>
  <c r="IP362" i="2"/>
  <c r="IP363" i="2"/>
  <c r="IP364" i="2"/>
  <c r="IP365" i="2"/>
  <c r="IN36" i="3"/>
  <c r="IN37" i="3"/>
  <c r="IN39" i="3"/>
  <c r="IN35" i="3"/>
  <c r="IP190" i="2"/>
  <c r="IO354" i="2"/>
  <c r="IO188" i="2"/>
  <c r="IO355" i="2"/>
  <c r="IO356" i="2"/>
  <c r="IO357" i="2"/>
  <c r="IO358" i="2"/>
  <c r="IO359" i="2"/>
  <c r="IO360" i="2"/>
  <c r="IO361" i="2"/>
  <c r="IO362" i="2"/>
  <c r="IO363" i="2"/>
  <c r="IO364" i="2"/>
  <c r="IO365" i="2"/>
  <c r="IM36" i="3"/>
  <c r="IM37" i="3"/>
  <c r="IM39" i="3"/>
  <c r="IM35" i="3"/>
  <c r="IO190" i="2"/>
  <c r="IN354" i="2"/>
  <c r="IN188" i="2"/>
  <c r="IN355" i="2"/>
  <c r="IN356" i="2"/>
  <c r="IN357" i="2"/>
  <c r="IN358" i="2"/>
  <c r="IN359" i="2"/>
  <c r="IN360" i="2"/>
  <c r="IN361" i="2"/>
  <c r="IN362" i="2"/>
  <c r="IN363" i="2"/>
  <c r="IN364" i="2"/>
  <c r="IN365" i="2"/>
  <c r="IL36" i="3"/>
  <c r="IL37" i="3"/>
  <c r="IL39" i="3"/>
  <c r="IL35" i="3"/>
  <c r="IN190" i="2"/>
  <c r="IM354" i="2"/>
  <c r="IM188" i="2"/>
  <c r="IM355" i="2"/>
  <c r="IM356" i="2"/>
  <c r="IM357" i="2"/>
  <c r="IM358" i="2"/>
  <c r="IM359" i="2"/>
  <c r="IM360" i="2"/>
  <c r="IM361" i="2"/>
  <c r="IM362" i="2"/>
  <c r="IM363" i="2"/>
  <c r="IM364" i="2"/>
  <c r="IM365" i="2"/>
  <c r="IK36" i="3"/>
  <c r="IK37" i="3"/>
  <c r="IK39" i="3"/>
  <c r="IK35" i="3"/>
  <c r="IM190" i="2"/>
  <c r="IL354" i="2"/>
  <c r="IL188" i="2"/>
  <c r="IL355" i="2"/>
  <c r="IL356" i="2"/>
  <c r="IL357" i="2"/>
  <c r="IL358" i="2"/>
  <c r="IL359" i="2"/>
  <c r="IL360" i="2"/>
  <c r="IL361" i="2"/>
  <c r="IL362" i="2"/>
  <c r="IL363" i="2"/>
  <c r="IL364" i="2"/>
  <c r="IL365" i="2"/>
  <c r="IJ36" i="3"/>
  <c r="IJ37" i="3"/>
  <c r="IJ39" i="3"/>
  <c r="IJ35" i="3"/>
  <c r="IL190" i="2"/>
  <c r="IK354" i="2"/>
  <c r="IK188" i="2"/>
  <c r="IK355" i="2"/>
  <c r="IK356" i="2"/>
  <c r="IK357" i="2"/>
  <c r="IK358" i="2"/>
  <c r="IK359" i="2"/>
  <c r="IK360" i="2"/>
  <c r="IK361" i="2"/>
  <c r="IK362" i="2"/>
  <c r="IK363" i="2"/>
  <c r="IK364" i="2"/>
  <c r="IK365" i="2"/>
  <c r="II36" i="3"/>
  <c r="II37" i="3"/>
  <c r="II39" i="3"/>
  <c r="II35" i="3"/>
  <c r="IK190" i="2"/>
  <c r="IJ354" i="2"/>
  <c r="IJ188" i="2"/>
  <c r="IJ355" i="2"/>
  <c r="IJ356" i="2"/>
  <c r="IJ357" i="2"/>
  <c r="IJ358" i="2"/>
  <c r="IJ359" i="2"/>
  <c r="IJ360" i="2"/>
  <c r="IJ361" i="2"/>
  <c r="IJ362" i="2"/>
  <c r="IJ363" i="2"/>
  <c r="IJ364" i="2"/>
  <c r="IJ365" i="2"/>
  <c r="IH36" i="3"/>
  <c r="IH37" i="3"/>
  <c r="IH39" i="3"/>
  <c r="IH35" i="3"/>
  <c r="IJ190" i="2"/>
  <c r="II354" i="2"/>
  <c r="II188" i="2"/>
  <c r="II355" i="2"/>
  <c r="II356" i="2"/>
  <c r="II357" i="2"/>
  <c r="II358" i="2"/>
  <c r="II359" i="2"/>
  <c r="II360" i="2"/>
  <c r="II361" i="2"/>
  <c r="II362" i="2"/>
  <c r="II363" i="2"/>
  <c r="II364" i="2"/>
  <c r="II365" i="2"/>
  <c r="IG36" i="3"/>
  <c r="IG37" i="3"/>
  <c r="IG39" i="3"/>
  <c r="IG35" i="3"/>
  <c r="II190" i="2"/>
  <c r="IH354" i="2"/>
  <c r="IH188" i="2"/>
  <c r="IH355" i="2"/>
  <c r="IH356" i="2"/>
  <c r="IH357" i="2"/>
  <c r="IH358" i="2"/>
  <c r="IH359" i="2"/>
  <c r="IH360" i="2"/>
  <c r="IH361" i="2"/>
  <c r="IH362" i="2"/>
  <c r="IH363" i="2"/>
  <c r="IH364" i="2"/>
  <c r="IH365" i="2"/>
  <c r="IF36" i="3"/>
  <c r="IF37" i="3"/>
  <c r="IF39" i="3"/>
  <c r="IF35" i="3"/>
  <c r="IH190" i="2"/>
  <c r="IG354" i="2"/>
  <c r="IG188" i="2"/>
  <c r="IG355" i="2"/>
  <c r="IG356" i="2"/>
  <c r="IG357" i="2"/>
  <c r="IG358" i="2"/>
  <c r="IG359" i="2"/>
  <c r="IG360" i="2"/>
  <c r="IG361" i="2"/>
  <c r="IG362" i="2"/>
  <c r="IG363" i="2"/>
  <c r="IG364" i="2"/>
  <c r="IG365" i="2"/>
  <c r="IE36" i="3"/>
  <c r="IE37" i="3"/>
  <c r="IE39" i="3"/>
  <c r="IE35" i="3"/>
  <c r="IG190" i="2"/>
  <c r="IF354" i="2"/>
  <c r="IF188" i="2"/>
  <c r="IF355" i="2"/>
  <c r="IF356" i="2"/>
  <c r="IF357" i="2"/>
  <c r="IF358" i="2"/>
  <c r="IF359" i="2"/>
  <c r="IF360" i="2"/>
  <c r="IF361" i="2"/>
  <c r="IF362" i="2"/>
  <c r="IF363" i="2"/>
  <c r="IF364" i="2"/>
  <c r="IF365" i="2"/>
  <c r="ID36" i="3"/>
  <c r="ID37" i="3"/>
  <c r="ID39" i="3"/>
  <c r="ID35" i="3"/>
  <c r="IF190" i="2"/>
  <c r="IE354" i="2"/>
  <c r="IE188" i="2"/>
  <c r="IE355" i="2"/>
  <c r="IE356" i="2"/>
  <c r="IE357" i="2"/>
  <c r="IE358" i="2"/>
  <c r="IE359" i="2"/>
  <c r="IE360" i="2"/>
  <c r="IE361" i="2"/>
  <c r="IE362" i="2"/>
  <c r="IE363" i="2"/>
  <c r="IE364" i="2"/>
  <c r="IE365" i="2"/>
  <c r="IC36" i="3"/>
  <c r="IC37" i="3"/>
  <c r="IC39" i="3"/>
  <c r="IC35" i="3"/>
  <c r="IE190" i="2"/>
  <c r="ID354" i="2"/>
  <c r="ID188" i="2"/>
  <c r="ID355" i="2"/>
  <c r="ID356" i="2"/>
  <c r="ID357" i="2"/>
  <c r="ID358" i="2"/>
  <c r="ID359" i="2"/>
  <c r="ID360" i="2"/>
  <c r="ID361" i="2"/>
  <c r="ID362" i="2"/>
  <c r="ID363" i="2"/>
  <c r="ID364" i="2"/>
  <c r="ID365" i="2"/>
  <c r="IB36" i="3"/>
  <c r="IB37" i="3"/>
  <c r="IB39" i="3"/>
  <c r="IB35" i="3"/>
  <c r="ID190" i="2"/>
  <c r="IC354" i="2"/>
  <c r="IC188" i="2"/>
  <c r="IC355" i="2"/>
  <c r="IC356" i="2"/>
  <c r="IC357" i="2"/>
  <c r="IC358" i="2"/>
  <c r="IC359" i="2"/>
  <c r="IC360" i="2"/>
  <c r="IC361" i="2"/>
  <c r="IC362" i="2"/>
  <c r="IC363" i="2"/>
  <c r="IC364" i="2"/>
  <c r="IC365" i="2"/>
  <c r="IA36" i="3"/>
  <c r="IA37" i="3"/>
  <c r="IA39" i="3"/>
  <c r="IA35" i="3"/>
  <c r="IC190" i="2"/>
  <c r="IB354" i="2"/>
  <c r="IB188" i="2"/>
  <c r="IB355" i="2"/>
  <c r="IB356" i="2"/>
  <c r="IB357" i="2"/>
  <c r="IB358" i="2"/>
  <c r="IB359" i="2"/>
  <c r="IB360" i="2"/>
  <c r="IB361" i="2"/>
  <c r="IB362" i="2"/>
  <c r="IB363" i="2"/>
  <c r="IB364" i="2"/>
  <c r="IB365" i="2"/>
  <c r="HZ36" i="3"/>
  <c r="HZ37" i="3"/>
  <c r="HZ39" i="3"/>
  <c r="HZ35" i="3"/>
  <c r="IB190" i="2"/>
  <c r="IA354" i="2"/>
  <c r="IA188" i="2"/>
  <c r="IA355" i="2"/>
  <c r="IA356" i="2"/>
  <c r="IA357" i="2"/>
  <c r="IA358" i="2"/>
  <c r="IA359" i="2"/>
  <c r="IA360" i="2"/>
  <c r="IA361" i="2"/>
  <c r="IA362" i="2"/>
  <c r="IA363" i="2"/>
  <c r="IA364" i="2"/>
  <c r="IA365" i="2"/>
  <c r="HY36" i="3"/>
  <c r="HY37" i="3"/>
  <c r="HY39" i="3"/>
  <c r="HY35" i="3"/>
  <c r="IA190" i="2"/>
  <c r="HZ354" i="2"/>
  <c r="HZ188" i="2"/>
  <c r="HZ355" i="2"/>
  <c r="HZ356" i="2"/>
  <c r="HZ357" i="2"/>
  <c r="HZ358" i="2"/>
  <c r="HZ359" i="2"/>
  <c r="HZ360" i="2"/>
  <c r="HZ361" i="2"/>
  <c r="HZ362" i="2"/>
  <c r="HZ363" i="2"/>
  <c r="HZ364" i="2"/>
  <c r="HZ365" i="2"/>
  <c r="HX36" i="3"/>
  <c r="HX37" i="3"/>
  <c r="HX39" i="3"/>
  <c r="HX35" i="3"/>
  <c r="HZ190" i="2"/>
  <c r="HY354" i="2"/>
  <c r="HY188" i="2"/>
  <c r="HY355" i="2"/>
  <c r="HY356" i="2"/>
  <c r="HY357" i="2"/>
  <c r="HY358" i="2"/>
  <c r="HY359" i="2"/>
  <c r="HY360" i="2"/>
  <c r="HY361" i="2"/>
  <c r="HY362" i="2"/>
  <c r="HY363" i="2"/>
  <c r="HY364" i="2"/>
  <c r="HY365" i="2"/>
  <c r="HW36" i="3"/>
  <c r="HW37" i="3"/>
  <c r="HW39" i="3"/>
  <c r="HW35" i="3"/>
  <c r="HY190" i="2"/>
  <c r="HX354" i="2"/>
  <c r="HX188" i="2"/>
  <c r="HX355" i="2"/>
  <c r="HX356" i="2"/>
  <c r="HX357" i="2"/>
  <c r="HX358" i="2"/>
  <c r="HX359" i="2"/>
  <c r="HX360" i="2"/>
  <c r="HX361" i="2"/>
  <c r="HX362" i="2"/>
  <c r="HX363" i="2"/>
  <c r="HX364" i="2"/>
  <c r="HX365" i="2"/>
  <c r="HV36" i="3"/>
  <c r="HV37" i="3"/>
  <c r="HV39" i="3"/>
  <c r="HV35" i="3"/>
  <c r="HX190" i="2"/>
  <c r="HW354" i="2"/>
  <c r="HW188" i="2"/>
  <c r="HW355" i="2"/>
  <c r="HW356" i="2"/>
  <c r="HW357" i="2"/>
  <c r="HW358" i="2"/>
  <c r="HW359" i="2"/>
  <c r="HW360" i="2"/>
  <c r="HW361" i="2"/>
  <c r="HW362" i="2"/>
  <c r="HW363" i="2"/>
  <c r="HW364" i="2"/>
  <c r="HW365" i="2"/>
  <c r="HU36" i="3"/>
  <c r="HU37" i="3"/>
  <c r="HU39" i="3"/>
  <c r="HU35" i="3"/>
  <c r="HW190" i="2"/>
  <c r="HV354" i="2"/>
  <c r="HV188" i="2"/>
  <c r="HV355" i="2"/>
  <c r="HV356" i="2"/>
  <c r="HV357" i="2"/>
  <c r="HV358" i="2"/>
  <c r="HV359" i="2"/>
  <c r="HV360" i="2"/>
  <c r="HV361" i="2"/>
  <c r="HV362" i="2"/>
  <c r="HV363" i="2"/>
  <c r="HV364" i="2"/>
  <c r="HV365" i="2"/>
  <c r="HT36" i="3"/>
  <c r="HT37" i="3"/>
  <c r="HT39" i="3"/>
  <c r="HT35" i="3"/>
  <c r="HV190" i="2"/>
  <c r="HU354" i="2"/>
  <c r="HU188" i="2"/>
  <c r="HU355" i="2"/>
  <c r="HU356" i="2"/>
  <c r="HU357" i="2"/>
  <c r="HU358" i="2"/>
  <c r="HU359" i="2"/>
  <c r="HU360" i="2"/>
  <c r="HU361" i="2"/>
  <c r="HU362" i="2"/>
  <c r="HU363" i="2"/>
  <c r="HU364" i="2"/>
  <c r="HU365" i="2"/>
  <c r="HS36" i="3"/>
  <c r="HS37" i="3"/>
  <c r="HS39" i="3"/>
  <c r="HS35" i="3"/>
  <c r="HU190" i="2"/>
  <c r="HT354" i="2"/>
  <c r="HT188" i="2"/>
  <c r="HT355" i="2"/>
  <c r="HT356" i="2"/>
  <c r="HT357" i="2"/>
  <c r="HT358" i="2"/>
  <c r="HT359" i="2"/>
  <c r="HT360" i="2"/>
  <c r="HT361" i="2"/>
  <c r="HT362" i="2"/>
  <c r="HT363" i="2"/>
  <c r="HT364" i="2"/>
  <c r="HT365" i="2"/>
  <c r="HR36" i="3"/>
  <c r="HR37" i="3"/>
  <c r="HR39" i="3"/>
  <c r="HR35" i="3"/>
  <c r="HT190" i="2"/>
  <c r="HS354" i="2"/>
  <c r="HS188" i="2"/>
  <c r="HS355" i="2"/>
  <c r="HS356" i="2"/>
  <c r="HS357" i="2"/>
  <c r="HS358" i="2"/>
  <c r="HS359" i="2"/>
  <c r="HS360" i="2"/>
  <c r="HS361" i="2"/>
  <c r="HS362" i="2"/>
  <c r="HS363" i="2"/>
  <c r="HS364" i="2"/>
  <c r="HS365" i="2"/>
  <c r="HQ36" i="3"/>
  <c r="HQ37" i="3"/>
  <c r="HQ39" i="3"/>
  <c r="HQ35" i="3"/>
  <c r="HS190" i="2"/>
  <c r="HR354" i="2"/>
  <c r="HR188" i="2"/>
  <c r="HR355" i="2"/>
  <c r="HR356" i="2"/>
  <c r="HR357" i="2"/>
  <c r="HR358" i="2"/>
  <c r="HR359" i="2"/>
  <c r="HR360" i="2"/>
  <c r="HR361" i="2"/>
  <c r="HR362" i="2"/>
  <c r="HR363" i="2"/>
  <c r="HR364" i="2"/>
  <c r="HR365" i="2"/>
  <c r="HP36" i="3"/>
  <c r="HP37" i="3"/>
  <c r="HP39" i="3"/>
  <c r="HP35" i="3"/>
  <c r="HR190" i="2"/>
  <c r="HQ354" i="2"/>
  <c r="HQ188" i="2"/>
  <c r="HQ355" i="2"/>
  <c r="HQ356" i="2"/>
  <c r="HQ357" i="2"/>
  <c r="HQ358" i="2"/>
  <c r="HQ359" i="2"/>
  <c r="HQ360" i="2"/>
  <c r="HQ361" i="2"/>
  <c r="HQ362" i="2"/>
  <c r="HQ363" i="2"/>
  <c r="HQ364" i="2"/>
  <c r="HQ365" i="2"/>
  <c r="HO36" i="3"/>
  <c r="HO37" i="3"/>
  <c r="HO39" i="3"/>
  <c r="HO35" i="3"/>
  <c r="HQ190" i="2"/>
  <c r="HP354" i="2"/>
  <c r="HP188" i="2"/>
  <c r="HP355" i="2"/>
  <c r="HP356" i="2"/>
  <c r="HP357" i="2"/>
  <c r="HP358" i="2"/>
  <c r="HP359" i="2"/>
  <c r="HP360" i="2"/>
  <c r="HP361" i="2"/>
  <c r="HP362" i="2"/>
  <c r="HP363" i="2"/>
  <c r="HP364" i="2"/>
  <c r="HP365" i="2"/>
  <c r="HN36" i="3"/>
  <c r="HN37" i="3"/>
  <c r="HN39" i="3"/>
  <c r="HN35" i="3"/>
  <c r="HP190" i="2"/>
  <c r="HO354" i="2"/>
  <c r="HO188" i="2"/>
  <c r="HO355" i="2"/>
  <c r="HO356" i="2"/>
  <c r="HO357" i="2"/>
  <c r="HO358" i="2"/>
  <c r="HO359" i="2"/>
  <c r="HO360" i="2"/>
  <c r="HO361" i="2"/>
  <c r="HO362" i="2"/>
  <c r="HO363" i="2"/>
  <c r="HO364" i="2"/>
  <c r="HO365" i="2"/>
  <c r="HM36" i="3"/>
  <c r="HM37" i="3"/>
  <c r="HM39" i="3"/>
  <c r="HM35" i="3"/>
  <c r="HO190" i="2"/>
  <c r="HN354" i="2"/>
  <c r="HN188" i="2"/>
  <c r="HN355" i="2"/>
  <c r="HN356" i="2"/>
  <c r="HN357" i="2"/>
  <c r="HN358" i="2"/>
  <c r="HN359" i="2"/>
  <c r="HN360" i="2"/>
  <c r="HN361" i="2"/>
  <c r="HN362" i="2"/>
  <c r="HN363" i="2"/>
  <c r="HN364" i="2"/>
  <c r="HN365" i="2"/>
  <c r="HL36" i="3"/>
  <c r="HL37" i="3"/>
  <c r="HL39" i="3"/>
  <c r="HL35" i="3"/>
  <c r="HN190" i="2"/>
  <c r="HM188" i="2"/>
  <c r="HM190" i="2"/>
  <c r="HL188" i="2"/>
  <c r="HL190" i="2"/>
  <c r="HK188" i="2"/>
  <c r="HK190" i="2"/>
  <c r="HJ188" i="2"/>
  <c r="HJ190" i="2"/>
  <c r="HI188" i="2"/>
  <c r="HI190" i="2"/>
  <c r="HH188" i="2"/>
  <c r="HH190" i="2"/>
  <c r="HG188" i="2"/>
  <c r="HG190" i="2"/>
  <c r="HF188" i="2"/>
  <c r="HF190" i="2"/>
  <c r="HE188" i="2"/>
  <c r="HE190" i="2"/>
  <c r="HD188" i="2"/>
  <c r="HD190" i="2"/>
  <c r="HC188" i="2"/>
  <c r="HC190" i="2"/>
  <c r="HB188" i="2"/>
  <c r="HB190" i="2"/>
  <c r="HA188" i="2"/>
  <c r="HA190" i="2"/>
  <c r="GZ188" i="2"/>
  <c r="GZ190" i="2"/>
  <c r="GY188" i="2"/>
  <c r="GY190" i="2"/>
  <c r="GX188" i="2"/>
  <c r="GX190" i="2"/>
  <c r="GW188" i="2"/>
  <c r="GW190" i="2"/>
  <c r="GV188" i="2"/>
  <c r="GV190" i="2"/>
  <c r="GU188" i="2"/>
  <c r="GU190" i="2"/>
  <c r="GT188" i="2"/>
  <c r="GT190" i="2"/>
  <c r="GS188" i="2"/>
  <c r="GS190" i="2"/>
  <c r="GR188" i="2"/>
  <c r="GR190" i="2"/>
  <c r="GQ188" i="2"/>
  <c r="GQ190" i="2"/>
  <c r="GP188" i="2"/>
  <c r="GP190" i="2"/>
  <c r="GO188" i="2"/>
  <c r="GO190" i="2"/>
  <c r="GN188" i="2"/>
  <c r="GN190" i="2"/>
  <c r="GM188" i="2"/>
  <c r="GM190" i="2"/>
  <c r="GL188" i="2"/>
  <c r="GL190" i="2"/>
  <c r="GK188" i="2"/>
  <c r="GK190" i="2"/>
  <c r="GJ188" i="2"/>
  <c r="GJ190" i="2"/>
  <c r="GI188" i="2"/>
  <c r="GI190" i="2"/>
  <c r="GH188" i="2"/>
  <c r="GH190" i="2"/>
  <c r="GG188" i="2"/>
  <c r="GG190" i="2"/>
  <c r="GF188" i="2"/>
  <c r="GF190" i="2"/>
  <c r="GE188" i="2"/>
  <c r="GE190" i="2"/>
  <c r="GD188" i="2"/>
  <c r="GD190" i="2"/>
  <c r="GC188" i="2"/>
  <c r="GC190" i="2"/>
  <c r="GB188" i="2"/>
  <c r="GB190" i="2"/>
  <c r="GA188" i="2"/>
  <c r="GA190" i="2"/>
  <c r="FZ188" i="2"/>
  <c r="FZ190" i="2"/>
  <c r="FY188" i="2"/>
  <c r="FY190" i="2"/>
  <c r="FX188" i="2"/>
  <c r="FX190" i="2"/>
  <c r="FW188" i="2"/>
  <c r="FW190" i="2"/>
  <c r="FV190" i="2"/>
  <c r="FU190" i="2"/>
  <c r="FT190" i="2"/>
  <c r="FS190" i="2"/>
  <c r="FR190" i="2"/>
  <c r="FQ190" i="2"/>
  <c r="FP190" i="2"/>
  <c r="FO190" i="2"/>
  <c r="FN190" i="2"/>
  <c r="FM190" i="2"/>
  <c r="FL190" i="2"/>
  <c r="FK190" i="2"/>
  <c r="FJ190" i="2"/>
  <c r="FI190" i="2"/>
  <c r="FH190" i="2"/>
  <c r="FG190" i="2"/>
  <c r="FF190" i="2"/>
  <c r="FE190" i="2"/>
  <c r="FD190" i="2"/>
  <c r="FC190" i="2"/>
  <c r="FB190" i="2"/>
  <c r="FA190" i="2"/>
  <c r="EZ190" i="2"/>
  <c r="EY190" i="2"/>
  <c r="EX190" i="2"/>
  <c r="EW190" i="2"/>
  <c r="EV190" i="2"/>
  <c r="EU190" i="2"/>
  <c r="ET190" i="2"/>
  <c r="ES190" i="2"/>
  <c r="ER190" i="2"/>
  <c r="EQ190" i="2"/>
  <c r="EP190" i="2"/>
  <c r="EO190" i="2"/>
  <c r="EN190" i="2"/>
  <c r="EM190" i="2"/>
  <c r="EL190" i="2"/>
  <c r="EK190" i="2"/>
  <c r="EJ190" i="2"/>
  <c r="EI190" i="2"/>
  <c r="EH190" i="2"/>
  <c r="EG190" i="2"/>
  <c r="EF190" i="2"/>
  <c r="EE190" i="2"/>
  <c r="ED190" i="2"/>
  <c r="EC190" i="2"/>
  <c r="EB190" i="2"/>
  <c r="EA190" i="2"/>
  <c r="DZ190" i="2"/>
  <c r="DY190" i="2"/>
  <c r="DX190" i="2"/>
  <c r="DW190" i="2"/>
  <c r="DV190" i="2"/>
  <c r="DU190" i="2"/>
  <c r="DT190" i="2"/>
  <c r="DS190" i="2"/>
  <c r="DR190" i="2"/>
  <c r="DQ190" i="2"/>
  <c r="DP190" i="2"/>
  <c r="DO190" i="2"/>
  <c r="DN190" i="2"/>
  <c r="DM190" i="2"/>
  <c r="DL190" i="2"/>
  <c r="DK190" i="2"/>
  <c r="DJ190" i="2"/>
  <c r="DI190" i="2"/>
  <c r="DH190" i="2"/>
  <c r="DG190" i="2"/>
  <c r="DF190" i="2"/>
  <c r="DE190" i="2"/>
  <c r="DD190" i="2"/>
  <c r="DC190" i="2"/>
  <c r="DB190" i="2"/>
  <c r="DA190" i="2"/>
  <c r="CZ190" i="2"/>
  <c r="CY190" i="2"/>
  <c r="CX190" i="2"/>
  <c r="CW190" i="2"/>
  <c r="CV190" i="2"/>
  <c r="CU190" i="2"/>
  <c r="CT190" i="2"/>
  <c r="CS190" i="2"/>
  <c r="CR190" i="2"/>
  <c r="CQ190" i="2"/>
  <c r="CP190" i="2"/>
  <c r="CO190" i="2"/>
  <c r="CN190" i="2"/>
  <c r="CM190" i="2"/>
  <c r="CL190" i="2"/>
  <c r="CK190" i="2"/>
  <c r="CJ190" i="2"/>
  <c r="CI190" i="2"/>
  <c r="CH190" i="2"/>
  <c r="CG190" i="2"/>
  <c r="CF190" i="2"/>
  <c r="CE190" i="2"/>
  <c r="CD190" i="2"/>
  <c r="CC190" i="2"/>
  <c r="CB190" i="2"/>
  <c r="CA190" i="2"/>
  <c r="BZ190" i="2"/>
  <c r="BY190" i="2"/>
  <c r="BX190" i="2"/>
  <c r="BW190" i="2"/>
  <c r="BV190" i="2"/>
  <c r="BU190" i="2"/>
  <c r="BT190" i="2"/>
  <c r="BS190" i="2"/>
  <c r="BR190" i="2"/>
  <c r="BQ190" i="2"/>
  <c r="BP190" i="2"/>
  <c r="BO190" i="2"/>
  <c r="BN190" i="2"/>
  <c r="BM190" i="2"/>
  <c r="BL190" i="2"/>
  <c r="BK190" i="2"/>
  <c r="BJ190" i="2"/>
  <c r="BI190" i="2"/>
  <c r="BH190" i="2"/>
  <c r="BG190" i="2"/>
  <c r="BF190" i="2"/>
  <c r="BE190" i="2"/>
  <c r="BD190" i="2"/>
  <c r="BC190" i="2"/>
  <c r="BB190" i="2"/>
  <c r="BA190" i="2"/>
  <c r="AZ190" i="2"/>
  <c r="AY190" i="2"/>
  <c r="AX190" i="2"/>
  <c r="AW190" i="2"/>
  <c r="AV190" i="2"/>
  <c r="AU190" i="2"/>
  <c r="AT190" i="2"/>
  <c r="AS190" i="2"/>
  <c r="AR190" i="2"/>
  <c r="AQ190" i="2"/>
  <c r="AP190" i="2"/>
  <c r="AO190" i="2"/>
  <c r="AN190" i="2"/>
  <c r="AM190" i="2"/>
  <c r="AL190" i="2"/>
  <c r="AK190" i="2"/>
  <c r="AJ190" i="2"/>
  <c r="AI190" i="2"/>
  <c r="AH190" i="2"/>
  <c r="AG190" i="2"/>
  <c r="AF190" i="2"/>
  <c r="AE190" i="2"/>
  <c r="AD190" i="2"/>
  <c r="AC190" i="2"/>
  <c r="AB190" i="2"/>
  <c r="AA190" i="2"/>
  <c r="Z190" i="2"/>
  <c r="Y190" i="2"/>
  <c r="X190" i="2"/>
  <c r="W190" i="2"/>
  <c r="V190" i="2"/>
  <c r="U190" i="2"/>
  <c r="T190" i="2"/>
  <c r="S190" i="2"/>
  <c r="R190" i="2"/>
  <c r="Q190" i="2"/>
  <c r="P190" i="2"/>
  <c r="O190" i="2"/>
  <c r="N190" i="2"/>
  <c r="M190" i="2"/>
  <c r="L190" i="2"/>
  <c r="K190" i="2"/>
  <c r="J190" i="2"/>
  <c r="I190" i="2"/>
  <c r="H190" i="2"/>
  <c r="G190" i="2"/>
  <c r="F190" i="2"/>
  <c r="E190" i="2"/>
  <c r="D190" i="2"/>
  <c r="NK189" i="2"/>
  <c r="NJ189" i="2"/>
  <c r="NI189" i="2"/>
  <c r="NH189" i="2"/>
  <c r="NG189" i="2"/>
  <c r="NF189" i="2"/>
  <c r="NE189" i="2"/>
  <c r="ND189" i="2"/>
  <c r="NC189" i="2"/>
  <c r="NB189" i="2"/>
  <c r="NA189" i="2"/>
  <c r="MZ189" i="2"/>
  <c r="MY189" i="2"/>
  <c r="MX189" i="2"/>
  <c r="MW189" i="2"/>
  <c r="MV189" i="2"/>
  <c r="MU189" i="2"/>
  <c r="MT189" i="2"/>
  <c r="MS189" i="2"/>
  <c r="MR189" i="2"/>
  <c r="MQ189" i="2"/>
  <c r="MP189" i="2"/>
  <c r="MO189" i="2"/>
  <c r="MN189" i="2"/>
  <c r="MM189" i="2"/>
  <c r="ML189" i="2"/>
  <c r="MK189" i="2"/>
  <c r="MJ189" i="2"/>
  <c r="MI189" i="2"/>
  <c r="MH189" i="2"/>
  <c r="MG189" i="2"/>
  <c r="MF189" i="2"/>
  <c r="ME189" i="2"/>
  <c r="MD189" i="2"/>
  <c r="MC189" i="2"/>
  <c r="MB189" i="2"/>
  <c r="MA189" i="2"/>
  <c r="LZ189" i="2"/>
  <c r="LY189" i="2"/>
  <c r="LX189" i="2"/>
  <c r="LW189" i="2"/>
  <c r="LV189" i="2"/>
  <c r="LU189" i="2"/>
  <c r="LT189" i="2"/>
  <c r="LS189" i="2"/>
  <c r="LR189" i="2"/>
  <c r="LQ189" i="2"/>
  <c r="LP189" i="2"/>
  <c r="LO189" i="2"/>
  <c r="LN189" i="2"/>
  <c r="LM189" i="2"/>
  <c r="LL189" i="2"/>
  <c r="LK189" i="2"/>
  <c r="LJ189" i="2"/>
  <c r="LI189" i="2"/>
  <c r="LH189" i="2"/>
  <c r="LG189" i="2"/>
  <c r="LF189" i="2"/>
  <c r="LE189" i="2"/>
  <c r="LD189" i="2"/>
  <c r="LC189" i="2"/>
  <c r="LB189" i="2"/>
  <c r="LA189" i="2"/>
  <c r="KZ189" i="2"/>
  <c r="KY189" i="2"/>
  <c r="KX189" i="2"/>
  <c r="KW189" i="2"/>
  <c r="KV189" i="2"/>
  <c r="KU189" i="2"/>
  <c r="KT189" i="2"/>
  <c r="KS189" i="2"/>
  <c r="KR189" i="2"/>
  <c r="KQ189" i="2"/>
  <c r="KP189" i="2"/>
  <c r="KO189" i="2"/>
  <c r="KN189" i="2"/>
  <c r="KM189" i="2"/>
  <c r="KL189" i="2"/>
  <c r="KK189" i="2"/>
  <c r="KJ189" i="2"/>
  <c r="KI189" i="2"/>
  <c r="KH189" i="2"/>
  <c r="KG189" i="2"/>
  <c r="KF189" i="2"/>
  <c r="KE189" i="2"/>
  <c r="KD189" i="2"/>
  <c r="KC189" i="2"/>
  <c r="KB189" i="2"/>
  <c r="KA189" i="2"/>
  <c r="JZ189" i="2"/>
  <c r="JY189" i="2"/>
  <c r="JX189" i="2"/>
  <c r="JW189" i="2"/>
  <c r="JV189" i="2"/>
  <c r="JU189" i="2"/>
  <c r="JT189" i="2"/>
  <c r="JS189" i="2"/>
  <c r="JR189" i="2"/>
  <c r="JQ189" i="2"/>
  <c r="JP189" i="2"/>
  <c r="JO189" i="2"/>
  <c r="JN189" i="2"/>
  <c r="JM189" i="2"/>
  <c r="JL189" i="2"/>
  <c r="JK189" i="2"/>
  <c r="JJ189" i="2"/>
  <c r="JI189" i="2"/>
  <c r="JH189" i="2"/>
  <c r="JG189" i="2"/>
  <c r="JF189" i="2"/>
  <c r="JE189" i="2"/>
  <c r="JD189" i="2"/>
  <c r="JC189" i="2"/>
  <c r="JB189" i="2"/>
  <c r="JA189" i="2"/>
  <c r="IZ189" i="2"/>
  <c r="IY189" i="2"/>
  <c r="IX189" i="2"/>
  <c r="IW189" i="2"/>
  <c r="IV189" i="2"/>
  <c r="IU189" i="2"/>
  <c r="IT189" i="2"/>
  <c r="IS189" i="2"/>
  <c r="IR189" i="2"/>
  <c r="IQ189" i="2"/>
  <c r="IP189" i="2"/>
  <c r="IO189" i="2"/>
  <c r="IN189" i="2"/>
  <c r="IM189" i="2"/>
  <c r="IL189" i="2"/>
  <c r="IK189" i="2"/>
  <c r="IJ189" i="2"/>
  <c r="II189" i="2"/>
  <c r="IH189" i="2"/>
  <c r="IG189" i="2"/>
  <c r="IF189" i="2"/>
  <c r="IE189" i="2"/>
  <c r="ID189" i="2"/>
  <c r="IC189" i="2"/>
  <c r="IB189" i="2"/>
  <c r="IA189" i="2"/>
  <c r="HZ189" i="2"/>
  <c r="HY189" i="2"/>
  <c r="HX189" i="2"/>
  <c r="HW189" i="2"/>
  <c r="HV189" i="2"/>
  <c r="HU189" i="2"/>
  <c r="HT189" i="2"/>
  <c r="HS189" i="2"/>
  <c r="HR189" i="2"/>
  <c r="HQ189" i="2"/>
  <c r="HP189" i="2"/>
  <c r="HO189" i="2"/>
  <c r="HN189" i="2"/>
  <c r="HM189" i="2"/>
  <c r="HL189" i="2"/>
  <c r="HK189" i="2"/>
  <c r="HJ189" i="2"/>
  <c r="HI189" i="2"/>
  <c r="HH189" i="2"/>
  <c r="HG189" i="2"/>
  <c r="HF189" i="2"/>
  <c r="HE189" i="2"/>
  <c r="HD189" i="2"/>
  <c r="HC189" i="2"/>
  <c r="HB189" i="2"/>
  <c r="HA189" i="2"/>
  <c r="GZ189" i="2"/>
  <c r="GY189" i="2"/>
  <c r="GX189" i="2"/>
  <c r="GW189" i="2"/>
  <c r="GV189" i="2"/>
  <c r="GU189" i="2"/>
  <c r="GT189" i="2"/>
  <c r="GS189" i="2"/>
  <c r="GR189" i="2"/>
  <c r="GQ189" i="2"/>
  <c r="GP189" i="2"/>
  <c r="GO189" i="2"/>
  <c r="GN189" i="2"/>
  <c r="GM189" i="2"/>
  <c r="GL189" i="2"/>
  <c r="GK189" i="2"/>
  <c r="GJ189" i="2"/>
  <c r="GI189" i="2"/>
  <c r="GH189" i="2"/>
  <c r="GG189" i="2"/>
  <c r="GF189" i="2"/>
  <c r="GE189" i="2"/>
  <c r="GD189" i="2"/>
  <c r="GC189" i="2"/>
  <c r="GB189" i="2"/>
  <c r="GA189" i="2"/>
  <c r="FZ189" i="2"/>
  <c r="FY189" i="2"/>
  <c r="FX189" i="2"/>
  <c r="FW189" i="2"/>
  <c r="FV189" i="2"/>
  <c r="FU189" i="2"/>
  <c r="FT189" i="2"/>
  <c r="FS189" i="2"/>
  <c r="FR189" i="2"/>
  <c r="FQ189" i="2"/>
  <c r="FP189" i="2"/>
  <c r="FO189" i="2"/>
  <c r="FN189" i="2"/>
  <c r="FM189" i="2"/>
  <c r="FL189" i="2"/>
  <c r="FK189" i="2"/>
  <c r="FJ189" i="2"/>
  <c r="FI189" i="2"/>
  <c r="FH189" i="2"/>
  <c r="FG189" i="2"/>
  <c r="FF189" i="2"/>
  <c r="FE189" i="2"/>
  <c r="FD189" i="2"/>
  <c r="FC189" i="2"/>
  <c r="FB189" i="2"/>
  <c r="FA189" i="2"/>
  <c r="EZ189" i="2"/>
  <c r="EY189" i="2"/>
  <c r="EX189" i="2"/>
  <c r="EW189" i="2"/>
  <c r="EV189" i="2"/>
  <c r="EU189" i="2"/>
  <c r="ET189" i="2"/>
  <c r="ES189" i="2"/>
  <c r="ER189" i="2"/>
  <c r="EQ189" i="2"/>
  <c r="EP189" i="2"/>
  <c r="EO189" i="2"/>
  <c r="EN189" i="2"/>
  <c r="EM189" i="2"/>
  <c r="EL189" i="2"/>
  <c r="EK189" i="2"/>
  <c r="EJ189" i="2"/>
  <c r="EI189" i="2"/>
  <c r="EH189" i="2"/>
  <c r="EG189" i="2"/>
  <c r="EF189" i="2"/>
  <c r="EE189" i="2"/>
  <c r="ED189" i="2"/>
  <c r="EC189" i="2"/>
  <c r="EB189" i="2"/>
  <c r="EA189" i="2"/>
  <c r="DZ189" i="2"/>
  <c r="DY189" i="2"/>
  <c r="DX189" i="2"/>
  <c r="DW189" i="2"/>
  <c r="DV189" i="2"/>
  <c r="DU189" i="2"/>
  <c r="DT189" i="2"/>
  <c r="DS189" i="2"/>
  <c r="DR189" i="2"/>
  <c r="DQ189" i="2"/>
  <c r="DP189" i="2"/>
  <c r="DO189" i="2"/>
  <c r="DN189" i="2"/>
  <c r="DM189" i="2"/>
  <c r="DL189" i="2"/>
  <c r="DK189" i="2"/>
  <c r="DJ189" i="2"/>
  <c r="DI189" i="2"/>
  <c r="DH189" i="2"/>
  <c r="DG189" i="2"/>
  <c r="DF189" i="2"/>
  <c r="DE189" i="2"/>
  <c r="DD189" i="2"/>
  <c r="DC189" i="2"/>
  <c r="DB189" i="2"/>
  <c r="DA189" i="2"/>
  <c r="CZ189" i="2"/>
  <c r="CY189" i="2"/>
  <c r="CX189" i="2"/>
  <c r="CW189" i="2"/>
  <c r="CV189" i="2"/>
  <c r="CU189" i="2"/>
  <c r="CT189" i="2"/>
  <c r="CS189" i="2"/>
  <c r="CR189" i="2"/>
  <c r="CQ189" i="2"/>
  <c r="CP189" i="2"/>
  <c r="CO189" i="2"/>
  <c r="CN189" i="2"/>
  <c r="CM189" i="2"/>
  <c r="CL189" i="2"/>
  <c r="CK189" i="2"/>
  <c r="CJ189" i="2"/>
  <c r="CI189" i="2"/>
  <c r="CH189" i="2"/>
  <c r="CG189" i="2"/>
  <c r="CF189" i="2"/>
  <c r="CE189" i="2"/>
  <c r="CD189" i="2"/>
  <c r="CC189" i="2"/>
  <c r="CB189" i="2"/>
  <c r="CA189" i="2"/>
  <c r="BZ189" i="2"/>
  <c r="BY189" i="2"/>
  <c r="BX189" i="2"/>
  <c r="BW189" i="2"/>
  <c r="BV189" i="2"/>
  <c r="BU189" i="2"/>
  <c r="BT189" i="2"/>
  <c r="BS189" i="2"/>
  <c r="BR189" i="2"/>
  <c r="BQ189" i="2"/>
  <c r="BP189" i="2"/>
  <c r="BO189" i="2"/>
  <c r="BN189" i="2"/>
  <c r="BM189" i="2"/>
  <c r="BL189" i="2"/>
  <c r="BK189" i="2"/>
  <c r="BJ189" i="2"/>
  <c r="BI189" i="2"/>
  <c r="BH189" i="2"/>
  <c r="BG189" i="2"/>
  <c r="BF189" i="2"/>
  <c r="BE189" i="2"/>
  <c r="BD189" i="2"/>
  <c r="BC189" i="2"/>
  <c r="BB189" i="2"/>
  <c r="BA189" i="2"/>
  <c r="AZ189" i="2"/>
  <c r="AY189" i="2"/>
  <c r="AX189" i="2"/>
  <c r="AW189" i="2"/>
  <c r="AV189" i="2"/>
  <c r="AU189" i="2"/>
  <c r="AT189" i="2"/>
  <c r="AS189" i="2"/>
  <c r="AR189" i="2"/>
  <c r="AQ189" i="2"/>
  <c r="AP189" i="2"/>
  <c r="AO189" i="2"/>
  <c r="AN189" i="2"/>
  <c r="AM189" i="2"/>
  <c r="AL189" i="2"/>
  <c r="AK189" i="2"/>
  <c r="AJ189" i="2"/>
  <c r="AI189" i="2"/>
  <c r="AH189" i="2"/>
  <c r="AG189" i="2"/>
  <c r="AF189" i="2"/>
  <c r="AE189" i="2"/>
  <c r="AD189" i="2"/>
  <c r="AC189" i="2"/>
  <c r="AB189" i="2"/>
  <c r="AA189" i="2"/>
  <c r="Z189" i="2"/>
  <c r="Y189" i="2"/>
  <c r="X189" i="2"/>
  <c r="W189" i="2"/>
  <c r="V189" i="2"/>
  <c r="U189" i="2"/>
  <c r="T189" i="2"/>
  <c r="S189" i="2"/>
  <c r="R189" i="2"/>
  <c r="Q189" i="2"/>
  <c r="P189" i="2"/>
  <c r="O189" i="2"/>
  <c r="N189" i="2"/>
  <c r="M189" i="2"/>
  <c r="L189" i="2"/>
  <c r="K189" i="2"/>
  <c r="J189" i="2"/>
  <c r="I189" i="2"/>
  <c r="H189" i="2"/>
  <c r="G189" i="2"/>
  <c r="F189" i="2"/>
  <c r="E189" i="2"/>
  <c r="D189" i="2"/>
  <c r="NK188" i="2"/>
  <c r="NJ188" i="2"/>
  <c r="NI188" i="2"/>
  <c r="NH188" i="2"/>
  <c r="NG188" i="2"/>
  <c r="NF188" i="2"/>
  <c r="NE188" i="2"/>
  <c r="ND188" i="2"/>
  <c r="NC188" i="2"/>
  <c r="NB188" i="2"/>
  <c r="NA188" i="2"/>
  <c r="MZ188" i="2"/>
  <c r="MY188" i="2"/>
  <c r="MX188" i="2"/>
  <c r="MW188" i="2"/>
  <c r="MV188" i="2"/>
  <c r="MU188" i="2"/>
  <c r="MT188" i="2"/>
  <c r="MS188" i="2"/>
  <c r="MR188" i="2"/>
  <c r="MQ188" i="2"/>
  <c r="MP188" i="2"/>
  <c r="MO188" i="2"/>
  <c r="MN188" i="2"/>
  <c r="MM188" i="2"/>
  <c r="ML188" i="2"/>
  <c r="MK188" i="2"/>
  <c r="MJ188" i="2"/>
  <c r="MI188" i="2"/>
  <c r="MH188" i="2"/>
  <c r="MG188" i="2"/>
  <c r="MF188" i="2"/>
  <c r="ME188" i="2"/>
  <c r="MD188" i="2"/>
  <c r="MC188" i="2"/>
  <c r="MB188" i="2"/>
  <c r="MA188" i="2"/>
  <c r="LZ188" i="2"/>
  <c r="LY188" i="2"/>
  <c r="LX188" i="2"/>
  <c r="LW188" i="2"/>
  <c r="LV188" i="2"/>
  <c r="LU188" i="2"/>
  <c r="LT188" i="2"/>
  <c r="LS188" i="2"/>
  <c r="LR188" i="2"/>
  <c r="LQ188" i="2"/>
  <c r="LP188" i="2"/>
  <c r="LO188" i="2"/>
  <c r="LN188" i="2"/>
  <c r="LM188" i="2"/>
  <c r="LL188" i="2"/>
  <c r="LK188" i="2"/>
  <c r="LJ188" i="2"/>
  <c r="LI188" i="2"/>
  <c r="LH188" i="2"/>
  <c r="LG188" i="2"/>
  <c r="LF188" i="2"/>
  <c r="LE188" i="2"/>
  <c r="LD188" i="2"/>
  <c r="LC188" i="2"/>
  <c r="LB188" i="2"/>
  <c r="LA188" i="2"/>
  <c r="KZ188" i="2"/>
  <c r="KY188" i="2"/>
  <c r="KX188" i="2"/>
  <c r="KW188" i="2"/>
  <c r="KV188" i="2"/>
  <c r="KU188" i="2"/>
  <c r="KT188" i="2"/>
  <c r="KS188" i="2"/>
  <c r="KR188" i="2"/>
  <c r="KQ188" i="2"/>
  <c r="KP188" i="2"/>
  <c r="KO188" i="2"/>
  <c r="KN188" i="2"/>
  <c r="KM188" i="2"/>
  <c r="KL188" i="2"/>
  <c r="KK188" i="2"/>
  <c r="KJ188" i="2"/>
  <c r="KI188" i="2"/>
  <c r="KH188" i="2"/>
  <c r="KG188" i="2"/>
  <c r="KF188" i="2"/>
  <c r="KE188" i="2"/>
  <c r="KD188" i="2"/>
  <c r="KC188" i="2"/>
  <c r="KB188" i="2"/>
  <c r="KA188" i="2"/>
  <c r="JZ188" i="2"/>
  <c r="JY188" i="2"/>
  <c r="JX188" i="2"/>
  <c r="JW188" i="2"/>
  <c r="JV188" i="2"/>
  <c r="JU188" i="2"/>
  <c r="JT188" i="2"/>
  <c r="JS188" i="2"/>
  <c r="JR188" i="2"/>
  <c r="JQ188" i="2"/>
  <c r="JP188" i="2"/>
  <c r="JO188" i="2"/>
  <c r="JN188" i="2"/>
  <c r="JM188" i="2"/>
  <c r="JL188" i="2"/>
  <c r="JK188" i="2"/>
  <c r="JJ188" i="2"/>
  <c r="JI188" i="2"/>
  <c r="FV188" i="2"/>
  <c r="FU188" i="2"/>
  <c r="FT188" i="2"/>
  <c r="FS188" i="2"/>
  <c r="FR188" i="2"/>
  <c r="FQ188" i="2"/>
  <c r="FP188" i="2"/>
  <c r="FO188" i="2"/>
  <c r="FN188" i="2"/>
  <c r="FM188" i="2"/>
  <c r="FL188" i="2"/>
  <c r="FK188" i="2"/>
  <c r="FJ188" i="2"/>
  <c r="FI188" i="2"/>
  <c r="FH188" i="2"/>
  <c r="FG188" i="2"/>
  <c r="FF188" i="2"/>
  <c r="FE188" i="2"/>
  <c r="FD188" i="2"/>
  <c r="FC188" i="2"/>
  <c r="FB188" i="2"/>
  <c r="FA188" i="2"/>
  <c r="EZ188" i="2"/>
  <c r="EY188" i="2"/>
  <c r="EX188" i="2"/>
  <c r="EW188" i="2"/>
  <c r="EV188" i="2"/>
  <c r="EU188" i="2"/>
  <c r="ET188" i="2"/>
  <c r="ES188" i="2"/>
  <c r="ER188" i="2"/>
  <c r="EQ188" i="2"/>
  <c r="EP188" i="2"/>
  <c r="EO188" i="2"/>
  <c r="EN188" i="2"/>
  <c r="EM188" i="2"/>
  <c r="EL188" i="2"/>
  <c r="EK188" i="2"/>
  <c r="EJ188" i="2"/>
  <c r="EI188" i="2"/>
  <c r="EH188" i="2"/>
  <c r="EG188" i="2"/>
  <c r="EF188" i="2"/>
  <c r="EE188" i="2"/>
  <c r="ED188" i="2"/>
  <c r="EC188" i="2"/>
  <c r="EB188" i="2"/>
  <c r="EA188" i="2"/>
  <c r="DZ188" i="2"/>
  <c r="DY188" i="2"/>
  <c r="DX188" i="2"/>
  <c r="DW188" i="2"/>
  <c r="DV188" i="2"/>
  <c r="DU188" i="2"/>
  <c r="DT188" i="2"/>
  <c r="DS188" i="2"/>
  <c r="DR188" i="2"/>
  <c r="DQ188" i="2"/>
  <c r="DP188" i="2"/>
  <c r="DO188" i="2"/>
  <c r="DN188" i="2"/>
  <c r="DM188" i="2"/>
  <c r="DL188" i="2"/>
  <c r="DK188" i="2"/>
  <c r="DJ188" i="2"/>
  <c r="DI188" i="2"/>
  <c r="DH188" i="2"/>
  <c r="DG188" i="2"/>
  <c r="DF188" i="2"/>
  <c r="DE188" i="2"/>
  <c r="DD188" i="2"/>
  <c r="DC188" i="2"/>
  <c r="DB188" i="2"/>
  <c r="DA188" i="2"/>
  <c r="CZ188" i="2"/>
  <c r="CY188" i="2"/>
  <c r="CX188" i="2"/>
  <c r="CW188" i="2"/>
  <c r="CV188" i="2"/>
  <c r="CU188" i="2"/>
  <c r="CT188" i="2"/>
  <c r="CS188" i="2"/>
  <c r="CR188" i="2"/>
  <c r="CQ188" i="2"/>
  <c r="CP188" i="2"/>
  <c r="CO188" i="2"/>
  <c r="CN188" i="2"/>
  <c r="CM188" i="2"/>
  <c r="CL188" i="2"/>
  <c r="CK188" i="2"/>
  <c r="CJ188" i="2"/>
  <c r="CI188" i="2"/>
  <c r="CH188" i="2"/>
  <c r="CG188" i="2"/>
  <c r="CF188" i="2"/>
  <c r="CE188" i="2"/>
  <c r="CD188" i="2"/>
  <c r="CC188" i="2"/>
  <c r="CB188" i="2"/>
  <c r="CA188" i="2"/>
  <c r="BZ188" i="2"/>
  <c r="BY188" i="2"/>
  <c r="BX188" i="2"/>
  <c r="BW188" i="2"/>
  <c r="BV188" i="2"/>
  <c r="BU188" i="2"/>
  <c r="BT188" i="2"/>
  <c r="BS188" i="2"/>
  <c r="BR188" i="2"/>
  <c r="BQ188" i="2"/>
  <c r="BP188" i="2"/>
  <c r="BO188" i="2"/>
  <c r="BN188" i="2"/>
  <c r="BM188" i="2"/>
  <c r="BL188" i="2"/>
  <c r="BK188" i="2"/>
  <c r="BJ188" i="2"/>
  <c r="BI188" i="2"/>
  <c r="BH188" i="2"/>
  <c r="BG188" i="2"/>
  <c r="BF188" i="2"/>
  <c r="BE188" i="2"/>
  <c r="BD188" i="2"/>
  <c r="BC188" i="2"/>
  <c r="BB188" i="2"/>
  <c r="BA188" i="2"/>
  <c r="AZ188" i="2"/>
  <c r="AY188" i="2"/>
  <c r="AX188" i="2"/>
  <c r="AW188" i="2"/>
  <c r="AV188" i="2"/>
  <c r="AU188" i="2"/>
  <c r="AT188" i="2"/>
  <c r="AS188" i="2"/>
  <c r="AR188" i="2"/>
  <c r="AQ188" i="2"/>
  <c r="AP188" i="2"/>
  <c r="AO188" i="2"/>
  <c r="AN188" i="2"/>
  <c r="AM188" i="2"/>
  <c r="AL188" i="2"/>
  <c r="AK188" i="2"/>
  <c r="AJ188" i="2"/>
  <c r="AI188" i="2"/>
  <c r="AH188" i="2"/>
  <c r="AG188" i="2"/>
  <c r="AF188" i="2"/>
  <c r="AE188" i="2"/>
  <c r="AD188" i="2"/>
  <c r="AC188" i="2"/>
  <c r="AB188" i="2"/>
  <c r="AA188" i="2"/>
  <c r="Z188" i="2"/>
  <c r="Y188" i="2"/>
  <c r="X188" i="2"/>
  <c r="W188" i="2"/>
  <c r="V188" i="2"/>
  <c r="U188" i="2"/>
  <c r="T188" i="2"/>
  <c r="S188" i="2"/>
  <c r="R188" i="2"/>
  <c r="Q188" i="2"/>
  <c r="P188" i="2"/>
  <c r="O188" i="2"/>
  <c r="N188" i="2"/>
  <c r="M188" i="2"/>
  <c r="L188" i="2"/>
  <c r="K188" i="2"/>
  <c r="J188" i="2"/>
  <c r="I188" i="2"/>
  <c r="H188" i="2"/>
  <c r="G188" i="2"/>
  <c r="F188" i="2"/>
  <c r="E188" i="2"/>
  <c r="D188" i="2"/>
  <c r="NK187" i="2"/>
  <c r="NJ187" i="2"/>
  <c r="NI187" i="2"/>
  <c r="NH187" i="2"/>
  <c r="NG187" i="2"/>
  <c r="NF187" i="2"/>
  <c r="NE187" i="2"/>
  <c r="ND187" i="2"/>
  <c r="NC187" i="2"/>
  <c r="NB187" i="2"/>
  <c r="NA187" i="2"/>
  <c r="MZ187" i="2"/>
  <c r="MY187" i="2"/>
  <c r="MX187" i="2"/>
  <c r="MW187" i="2"/>
  <c r="MV187" i="2"/>
  <c r="MU187" i="2"/>
  <c r="MT187" i="2"/>
  <c r="MS187" i="2"/>
  <c r="MR187" i="2"/>
  <c r="MQ187" i="2"/>
  <c r="MP187" i="2"/>
  <c r="MO187" i="2"/>
  <c r="MN187" i="2"/>
  <c r="MM187" i="2"/>
  <c r="ML187" i="2"/>
  <c r="MK187" i="2"/>
  <c r="MJ187" i="2"/>
  <c r="MI187" i="2"/>
  <c r="MH187" i="2"/>
  <c r="MG187" i="2"/>
  <c r="MF187" i="2"/>
  <c r="ME187" i="2"/>
  <c r="MD187" i="2"/>
  <c r="MC187" i="2"/>
  <c r="MB187" i="2"/>
  <c r="MA187" i="2"/>
  <c r="LZ187" i="2"/>
  <c r="LY187" i="2"/>
  <c r="LX187" i="2"/>
  <c r="LW187" i="2"/>
  <c r="LV187" i="2"/>
  <c r="LU187" i="2"/>
  <c r="LT187" i="2"/>
  <c r="LS187" i="2"/>
  <c r="LR187" i="2"/>
  <c r="LQ187" i="2"/>
  <c r="LP187" i="2"/>
  <c r="LO187" i="2"/>
  <c r="LN187" i="2"/>
  <c r="LM187" i="2"/>
  <c r="LL187" i="2"/>
  <c r="LK187" i="2"/>
  <c r="LJ187" i="2"/>
  <c r="LI187" i="2"/>
  <c r="LH187" i="2"/>
  <c r="LG187" i="2"/>
  <c r="LF187" i="2"/>
  <c r="LE187" i="2"/>
  <c r="LD187" i="2"/>
  <c r="LC187" i="2"/>
  <c r="LB187" i="2"/>
  <c r="LA187" i="2"/>
  <c r="KZ187" i="2"/>
  <c r="KY187" i="2"/>
  <c r="KX187" i="2"/>
  <c r="KW187" i="2"/>
  <c r="KV187" i="2"/>
  <c r="KU187" i="2"/>
  <c r="KT187" i="2"/>
  <c r="KS187" i="2"/>
  <c r="KR187" i="2"/>
  <c r="KQ187" i="2"/>
  <c r="KP187" i="2"/>
  <c r="KO187" i="2"/>
  <c r="KN187" i="2"/>
  <c r="KM187" i="2"/>
  <c r="KL187" i="2"/>
  <c r="KK187" i="2"/>
  <c r="KJ187" i="2"/>
  <c r="KI187" i="2"/>
  <c r="KH187" i="2"/>
  <c r="KG187" i="2"/>
  <c r="KF187" i="2"/>
  <c r="KE187" i="2"/>
  <c r="KD187" i="2"/>
  <c r="KC187" i="2"/>
  <c r="KB187" i="2"/>
  <c r="KA187" i="2"/>
  <c r="JZ187" i="2"/>
  <c r="JY187" i="2"/>
  <c r="JX187" i="2"/>
  <c r="JW187" i="2"/>
  <c r="JV187" i="2"/>
  <c r="JU187" i="2"/>
  <c r="JT187" i="2"/>
  <c r="JS187" i="2"/>
  <c r="JR187" i="2"/>
  <c r="JQ187" i="2"/>
  <c r="JP187" i="2"/>
  <c r="JO187" i="2"/>
  <c r="JN187" i="2"/>
  <c r="JM187" i="2"/>
  <c r="JL187" i="2"/>
  <c r="JK187" i="2"/>
  <c r="JJ187" i="2"/>
  <c r="JI187" i="2"/>
  <c r="JH187" i="2"/>
  <c r="JG187" i="2"/>
  <c r="JF187" i="2"/>
  <c r="JE187" i="2"/>
  <c r="JD187" i="2"/>
  <c r="JC187" i="2"/>
  <c r="JB187" i="2"/>
  <c r="JA187" i="2"/>
  <c r="IZ187" i="2"/>
  <c r="IY187" i="2"/>
  <c r="IX187" i="2"/>
  <c r="IW187" i="2"/>
  <c r="IV187" i="2"/>
  <c r="IU187" i="2"/>
  <c r="IT187" i="2"/>
  <c r="IS187" i="2"/>
  <c r="IR187" i="2"/>
  <c r="IQ187" i="2"/>
  <c r="IP187" i="2"/>
  <c r="IO187" i="2"/>
  <c r="IN187" i="2"/>
  <c r="IM187" i="2"/>
  <c r="IL187" i="2"/>
  <c r="IK187" i="2"/>
  <c r="IJ187" i="2"/>
  <c r="II187" i="2"/>
  <c r="IH187" i="2"/>
  <c r="IG187" i="2"/>
  <c r="IF187" i="2"/>
  <c r="IE187" i="2"/>
  <c r="ID187" i="2"/>
  <c r="IC187" i="2"/>
  <c r="IB187" i="2"/>
  <c r="IA187" i="2"/>
  <c r="HZ187" i="2"/>
  <c r="HY187" i="2"/>
  <c r="HX187" i="2"/>
  <c r="HW187" i="2"/>
  <c r="HV187" i="2"/>
  <c r="HU187" i="2"/>
  <c r="HT187" i="2"/>
  <c r="HS187" i="2"/>
  <c r="HR187" i="2"/>
  <c r="HQ187" i="2"/>
  <c r="HP187" i="2"/>
  <c r="HO187" i="2"/>
  <c r="HN187" i="2"/>
  <c r="HM187" i="2"/>
  <c r="HL187" i="2"/>
  <c r="HK187" i="2"/>
  <c r="HJ187" i="2"/>
  <c r="HI187" i="2"/>
  <c r="HH187" i="2"/>
  <c r="HG187" i="2"/>
  <c r="HF187" i="2"/>
  <c r="HE187" i="2"/>
  <c r="HD187" i="2"/>
  <c r="HC187" i="2"/>
  <c r="HB187" i="2"/>
  <c r="HA187" i="2"/>
  <c r="GZ187" i="2"/>
  <c r="GY187" i="2"/>
  <c r="GX187" i="2"/>
  <c r="GW187" i="2"/>
  <c r="GV187" i="2"/>
  <c r="GU187" i="2"/>
  <c r="GT187" i="2"/>
  <c r="GS187" i="2"/>
  <c r="GR187" i="2"/>
  <c r="GQ187" i="2"/>
  <c r="GP187" i="2"/>
  <c r="GO187" i="2"/>
  <c r="GN187" i="2"/>
  <c r="GM187" i="2"/>
  <c r="GL187" i="2"/>
  <c r="GK187" i="2"/>
  <c r="GJ187" i="2"/>
  <c r="GI187" i="2"/>
  <c r="GH187" i="2"/>
  <c r="GG187" i="2"/>
  <c r="GF187" i="2"/>
  <c r="GE187" i="2"/>
  <c r="GD187" i="2"/>
  <c r="GC187" i="2"/>
  <c r="GB187" i="2"/>
  <c r="GA187" i="2"/>
  <c r="FZ187" i="2"/>
  <c r="FY187" i="2"/>
  <c r="FX187" i="2"/>
  <c r="FW187" i="2"/>
  <c r="FV187" i="2"/>
  <c r="FU187" i="2"/>
  <c r="FT187" i="2"/>
  <c r="FS187" i="2"/>
  <c r="FR187" i="2"/>
  <c r="FQ187" i="2"/>
  <c r="FP187" i="2"/>
  <c r="FO187" i="2"/>
  <c r="FN187" i="2"/>
  <c r="FM187" i="2"/>
  <c r="FL187" i="2"/>
  <c r="FK187" i="2"/>
  <c r="FJ187" i="2"/>
  <c r="FI187" i="2"/>
  <c r="FH187" i="2"/>
  <c r="FG187" i="2"/>
  <c r="FF187" i="2"/>
  <c r="FE187" i="2"/>
  <c r="FD187" i="2"/>
  <c r="FC187" i="2"/>
  <c r="FB187" i="2"/>
  <c r="FA187" i="2"/>
  <c r="EZ187" i="2"/>
  <c r="EY187" i="2"/>
  <c r="EX187" i="2"/>
  <c r="EW187" i="2"/>
  <c r="EV187" i="2"/>
  <c r="EU187" i="2"/>
  <c r="ET187" i="2"/>
  <c r="ES187" i="2"/>
  <c r="ER187" i="2"/>
  <c r="EQ187" i="2"/>
  <c r="EP187" i="2"/>
  <c r="EO187" i="2"/>
  <c r="EN187" i="2"/>
  <c r="EM187" i="2"/>
  <c r="EL187" i="2"/>
  <c r="EK187" i="2"/>
  <c r="EJ187" i="2"/>
  <c r="EI187" i="2"/>
  <c r="EH187" i="2"/>
  <c r="EG187" i="2"/>
  <c r="EF187" i="2"/>
  <c r="EE187" i="2"/>
  <c r="ED187" i="2"/>
  <c r="EC187" i="2"/>
  <c r="EB187" i="2"/>
  <c r="EA187" i="2"/>
  <c r="DZ187" i="2"/>
  <c r="DY187" i="2"/>
  <c r="DX187" i="2"/>
  <c r="DW187" i="2"/>
  <c r="DV187" i="2"/>
  <c r="DU187" i="2"/>
  <c r="DT187" i="2"/>
  <c r="DS187" i="2"/>
  <c r="DR187" i="2"/>
  <c r="DQ187" i="2"/>
  <c r="DP187" i="2"/>
  <c r="DO187" i="2"/>
  <c r="DN187" i="2"/>
  <c r="DM187" i="2"/>
  <c r="DL187" i="2"/>
  <c r="DK187" i="2"/>
  <c r="DJ187" i="2"/>
  <c r="DI187" i="2"/>
  <c r="DH187" i="2"/>
  <c r="DG187" i="2"/>
  <c r="DF187" i="2"/>
  <c r="DE187" i="2"/>
  <c r="DD187" i="2"/>
  <c r="DC187" i="2"/>
  <c r="DB187" i="2"/>
  <c r="DA187" i="2"/>
  <c r="CZ187" i="2"/>
  <c r="CY187" i="2"/>
  <c r="CX187" i="2"/>
  <c r="CW187" i="2"/>
  <c r="CV187" i="2"/>
  <c r="CU187" i="2"/>
  <c r="CT187" i="2"/>
  <c r="CS187" i="2"/>
  <c r="CR187" i="2"/>
  <c r="CQ187" i="2"/>
  <c r="CP187" i="2"/>
  <c r="CO187" i="2"/>
  <c r="CN187" i="2"/>
  <c r="CM187" i="2"/>
  <c r="CL187" i="2"/>
  <c r="CK187" i="2"/>
  <c r="CJ187" i="2"/>
  <c r="CI187" i="2"/>
  <c r="CH187" i="2"/>
  <c r="CG187" i="2"/>
  <c r="CF187" i="2"/>
  <c r="CE187" i="2"/>
  <c r="CD187" i="2"/>
  <c r="CC187" i="2"/>
  <c r="CB187" i="2"/>
  <c r="CA187" i="2"/>
  <c r="BZ187" i="2"/>
  <c r="BY187" i="2"/>
  <c r="BX187" i="2"/>
  <c r="BW187" i="2"/>
  <c r="BV187" i="2"/>
  <c r="BU187" i="2"/>
  <c r="BT187" i="2"/>
  <c r="BS187" i="2"/>
  <c r="BR187" i="2"/>
  <c r="BQ187" i="2"/>
  <c r="BP187" i="2"/>
  <c r="BO187" i="2"/>
  <c r="BN187" i="2"/>
  <c r="BM187" i="2"/>
  <c r="BL187" i="2"/>
  <c r="BK187" i="2"/>
  <c r="BJ187" i="2"/>
  <c r="BI187" i="2"/>
  <c r="BH187" i="2"/>
  <c r="BG187" i="2"/>
  <c r="BF187" i="2"/>
  <c r="BE187" i="2"/>
  <c r="BD187" i="2"/>
  <c r="BC187" i="2"/>
  <c r="BB187" i="2"/>
  <c r="BA187" i="2"/>
  <c r="AZ187" i="2"/>
  <c r="AY187" i="2"/>
  <c r="AX187" i="2"/>
  <c r="AW187" i="2"/>
  <c r="AV187" i="2"/>
  <c r="AU187" i="2"/>
  <c r="AT187" i="2"/>
  <c r="AS187" i="2"/>
  <c r="AR187" i="2"/>
  <c r="AQ187" i="2"/>
  <c r="AP187" i="2"/>
  <c r="AO187" i="2"/>
  <c r="AN187" i="2"/>
  <c r="AM187" i="2"/>
  <c r="AL187" i="2"/>
  <c r="AK187" i="2"/>
  <c r="AJ187" i="2"/>
  <c r="AI187" i="2"/>
  <c r="AH187" i="2"/>
  <c r="AG187" i="2"/>
  <c r="AF187" i="2"/>
  <c r="AE187" i="2"/>
  <c r="AD187" i="2"/>
  <c r="AC187" i="2"/>
  <c r="AB187" i="2"/>
  <c r="AA187" i="2"/>
  <c r="Z187" i="2"/>
  <c r="Y187" i="2"/>
  <c r="X187" i="2"/>
  <c r="W187" i="2"/>
  <c r="V187" i="2"/>
  <c r="U187" i="2"/>
  <c r="T187" i="2"/>
  <c r="S187" i="2"/>
  <c r="R187" i="2"/>
  <c r="Q187" i="2"/>
  <c r="P187" i="2"/>
  <c r="O187" i="2"/>
  <c r="N187" i="2"/>
  <c r="M187" i="2"/>
  <c r="L187" i="2"/>
  <c r="K187" i="2"/>
  <c r="J187" i="2"/>
  <c r="I187" i="2"/>
  <c r="H187" i="2"/>
  <c r="G187" i="2"/>
  <c r="F187" i="2"/>
  <c r="E187" i="2"/>
  <c r="D187" i="2"/>
  <c r="NK186" i="2"/>
  <c r="NJ186" i="2"/>
  <c r="NI186" i="2"/>
  <c r="NH186" i="2"/>
  <c r="NG186" i="2"/>
  <c r="NF186" i="2"/>
  <c r="NE186" i="2"/>
  <c r="ND186" i="2"/>
  <c r="NC186" i="2"/>
  <c r="NB186" i="2"/>
  <c r="NA186" i="2"/>
  <c r="MZ186" i="2"/>
  <c r="MY186" i="2"/>
  <c r="MX186" i="2"/>
  <c r="MW186" i="2"/>
  <c r="MV186" i="2"/>
  <c r="MU186" i="2"/>
  <c r="MT186" i="2"/>
  <c r="MS186" i="2"/>
  <c r="MR186" i="2"/>
  <c r="MQ186" i="2"/>
  <c r="MP186" i="2"/>
  <c r="MO186" i="2"/>
  <c r="MN186" i="2"/>
  <c r="MM186" i="2"/>
  <c r="ML186" i="2"/>
  <c r="MK186" i="2"/>
  <c r="MJ186" i="2"/>
  <c r="MI186" i="2"/>
  <c r="MH186" i="2"/>
  <c r="MG186" i="2"/>
  <c r="MF186" i="2"/>
  <c r="ME186" i="2"/>
  <c r="MD186" i="2"/>
  <c r="MC186" i="2"/>
  <c r="MB186" i="2"/>
  <c r="MA186" i="2"/>
  <c r="LZ186" i="2"/>
  <c r="LY186" i="2"/>
  <c r="LX186" i="2"/>
  <c r="LW186" i="2"/>
  <c r="LV186" i="2"/>
  <c r="LU186" i="2"/>
  <c r="LT186" i="2"/>
  <c r="LS186" i="2"/>
  <c r="LR186" i="2"/>
  <c r="LQ186" i="2"/>
  <c r="LP186" i="2"/>
  <c r="LO186" i="2"/>
  <c r="LN186" i="2"/>
  <c r="LM186" i="2"/>
  <c r="LL186" i="2"/>
  <c r="LK186" i="2"/>
  <c r="LJ186" i="2"/>
  <c r="LI186" i="2"/>
  <c r="LH186" i="2"/>
  <c r="LG186" i="2"/>
  <c r="LF186" i="2"/>
  <c r="LE186" i="2"/>
  <c r="LD186" i="2"/>
  <c r="LC186" i="2"/>
  <c r="LB186" i="2"/>
  <c r="LA186" i="2"/>
  <c r="KZ186" i="2"/>
  <c r="KY186" i="2"/>
  <c r="KX186" i="2"/>
  <c r="KW186" i="2"/>
  <c r="KV186" i="2"/>
  <c r="KU186" i="2"/>
  <c r="KT186" i="2"/>
  <c r="KS186" i="2"/>
  <c r="KR186" i="2"/>
  <c r="KQ186" i="2"/>
  <c r="KP186" i="2"/>
  <c r="KO186" i="2"/>
  <c r="KN186" i="2"/>
  <c r="KM186" i="2"/>
  <c r="KL186" i="2"/>
  <c r="KK186" i="2"/>
  <c r="KJ186" i="2"/>
  <c r="KI186" i="2"/>
  <c r="KH186" i="2"/>
  <c r="KG186" i="2"/>
  <c r="KF186" i="2"/>
  <c r="KE186" i="2"/>
  <c r="KD186" i="2"/>
  <c r="KC186" i="2"/>
  <c r="KB186" i="2"/>
  <c r="KA186" i="2"/>
  <c r="JZ186" i="2"/>
  <c r="JY186" i="2"/>
  <c r="JX186" i="2"/>
  <c r="JW186" i="2"/>
  <c r="JV186" i="2"/>
  <c r="JU186" i="2"/>
  <c r="JT186" i="2"/>
  <c r="JS186" i="2"/>
  <c r="JR186" i="2"/>
  <c r="JQ186" i="2"/>
  <c r="JP186" i="2"/>
  <c r="JO186" i="2"/>
  <c r="JN186" i="2"/>
  <c r="JM186" i="2"/>
  <c r="JL186" i="2"/>
  <c r="JK186" i="2"/>
  <c r="JJ186" i="2"/>
  <c r="JI186" i="2"/>
  <c r="JH186" i="2"/>
  <c r="JG186" i="2"/>
  <c r="JF186" i="2"/>
  <c r="JE186" i="2"/>
  <c r="JD186" i="2"/>
  <c r="JC186" i="2"/>
  <c r="JB186" i="2"/>
  <c r="JA186" i="2"/>
  <c r="IZ186" i="2"/>
  <c r="IY186" i="2"/>
  <c r="IX186" i="2"/>
  <c r="IW186" i="2"/>
  <c r="IV186" i="2"/>
  <c r="IU186" i="2"/>
  <c r="IT186" i="2"/>
  <c r="IS186" i="2"/>
  <c r="IR186" i="2"/>
  <c r="IQ186" i="2"/>
  <c r="IP186" i="2"/>
  <c r="IO186" i="2"/>
  <c r="IN186" i="2"/>
  <c r="IM186" i="2"/>
  <c r="IL186" i="2"/>
  <c r="IK186" i="2"/>
  <c r="IJ186" i="2"/>
  <c r="II186" i="2"/>
  <c r="IH186" i="2"/>
  <c r="IG186" i="2"/>
  <c r="IF186" i="2"/>
  <c r="IE186" i="2"/>
  <c r="ID186" i="2"/>
  <c r="IC186" i="2"/>
  <c r="IB186" i="2"/>
  <c r="IA186" i="2"/>
  <c r="HZ186" i="2"/>
  <c r="HY186" i="2"/>
  <c r="HX186" i="2"/>
  <c r="HW186" i="2"/>
  <c r="HV186" i="2"/>
  <c r="HU186" i="2"/>
  <c r="HT186" i="2"/>
  <c r="HS186" i="2"/>
  <c r="HR186" i="2"/>
  <c r="HQ186" i="2"/>
  <c r="HP186" i="2"/>
  <c r="HO186" i="2"/>
  <c r="HN186" i="2"/>
  <c r="HM186" i="2"/>
  <c r="HL186" i="2"/>
  <c r="HK186" i="2"/>
  <c r="HJ186" i="2"/>
  <c r="HI186" i="2"/>
  <c r="HH186" i="2"/>
  <c r="HG186" i="2"/>
  <c r="HF186" i="2"/>
  <c r="HE186" i="2"/>
  <c r="HD186" i="2"/>
  <c r="HC186" i="2"/>
  <c r="HB186" i="2"/>
  <c r="HA186" i="2"/>
  <c r="GZ186" i="2"/>
  <c r="GY186" i="2"/>
  <c r="GX186" i="2"/>
  <c r="GW186" i="2"/>
  <c r="GV186" i="2"/>
  <c r="GU186" i="2"/>
  <c r="GT186" i="2"/>
  <c r="GS186" i="2"/>
  <c r="GR186" i="2"/>
  <c r="GQ186" i="2"/>
  <c r="GP186" i="2"/>
  <c r="GO186" i="2"/>
  <c r="GN186" i="2"/>
  <c r="GM186" i="2"/>
  <c r="GL186" i="2"/>
  <c r="GK186" i="2"/>
  <c r="GJ186" i="2"/>
  <c r="GI186" i="2"/>
  <c r="GH186" i="2"/>
  <c r="GG186" i="2"/>
  <c r="GF186" i="2"/>
  <c r="GE186" i="2"/>
  <c r="GD186" i="2"/>
  <c r="GC186" i="2"/>
  <c r="GB186" i="2"/>
  <c r="GA186" i="2"/>
  <c r="FZ186" i="2"/>
  <c r="FY186" i="2"/>
  <c r="FX186" i="2"/>
  <c r="FW186" i="2"/>
  <c r="FV186" i="2"/>
  <c r="FU186" i="2"/>
  <c r="FT186" i="2"/>
  <c r="FS186" i="2"/>
  <c r="FR186" i="2"/>
  <c r="FQ186" i="2"/>
  <c r="FP186" i="2"/>
  <c r="FO186" i="2"/>
  <c r="FN186" i="2"/>
  <c r="FM186" i="2"/>
  <c r="FL186" i="2"/>
  <c r="FK186" i="2"/>
  <c r="FJ186" i="2"/>
  <c r="FI186" i="2"/>
  <c r="FH186" i="2"/>
  <c r="FG186" i="2"/>
  <c r="FF186" i="2"/>
  <c r="FE186" i="2"/>
  <c r="FD186" i="2"/>
  <c r="FC186" i="2"/>
  <c r="FB186" i="2"/>
  <c r="FA186" i="2"/>
  <c r="EZ186" i="2"/>
  <c r="EY186" i="2"/>
  <c r="EX186" i="2"/>
  <c r="EW186" i="2"/>
  <c r="EV186" i="2"/>
  <c r="EU186" i="2"/>
  <c r="ET186" i="2"/>
  <c r="ES186" i="2"/>
  <c r="ER186" i="2"/>
  <c r="EQ186" i="2"/>
  <c r="EP186" i="2"/>
  <c r="EO186" i="2"/>
  <c r="EN186" i="2"/>
  <c r="EM186" i="2"/>
  <c r="EL186" i="2"/>
  <c r="EK186" i="2"/>
  <c r="EJ186" i="2"/>
  <c r="EI186" i="2"/>
  <c r="EH186" i="2"/>
  <c r="EG186" i="2"/>
  <c r="EF186" i="2"/>
  <c r="EE186" i="2"/>
  <c r="ED186" i="2"/>
  <c r="EC186" i="2"/>
  <c r="EB186" i="2"/>
  <c r="EA186" i="2"/>
  <c r="DZ186" i="2"/>
  <c r="DY186" i="2"/>
  <c r="DX186" i="2"/>
  <c r="DW186" i="2"/>
  <c r="DV186" i="2"/>
  <c r="DU186" i="2"/>
  <c r="DT186" i="2"/>
  <c r="DS186" i="2"/>
  <c r="DR186" i="2"/>
  <c r="DQ186" i="2"/>
  <c r="DP186" i="2"/>
  <c r="DO186" i="2"/>
  <c r="DN186" i="2"/>
  <c r="DM186" i="2"/>
  <c r="DL186" i="2"/>
  <c r="DK186" i="2"/>
  <c r="DJ186" i="2"/>
  <c r="DI186" i="2"/>
  <c r="DH186" i="2"/>
  <c r="DG186" i="2"/>
  <c r="DF186" i="2"/>
  <c r="DE186" i="2"/>
  <c r="DD186" i="2"/>
  <c r="DC186" i="2"/>
  <c r="DB186" i="2"/>
  <c r="DA186" i="2"/>
  <c r="CZ186" i="2"/>
  <c r="CY186" i="2"/>
  <c r="CX186" i="2"/>
  <c r="CW186" i="2"/>
  <c r="CV186" i="2"/>
  <c r="CU186" i="2"/>
  <c r="CT186" i="2"/>
  <c r="CS186" i="2"/>
  <c r="CR186" i="2"/>
  <c r="CQ186" i="2"/>
  <c r="CP186" i="2"/>
  <c r="CO186" i="2"/>
  <c r="CN186" i="2"/>
  <c r="CM186" i="2"/>
  <c r="CL186" i="2"/>
  <c r="CK186" i="2"/>
  <c r="CJ186" i="2"/>
  <c r="CI186" i="2"/>
  <c r="CH186" i="2"/>
  <c r="CG186" i="2"/>
  <c r="CF186" i="2"/>
  <c r="CE186" i="2"/>
  <c r="CD186" i="2"/>
  <c r="CC186" i="2"/>
  <c r="CB186" i="2"/>
  <c r="CA186" i="2"/>
  <c r="BZ186" i="2"/>
  <c r="BY186" i="2"/>
  <c r="BX186" i="2"/>
  <c r="BW186" i="2"/>
  <c r="BV186" i="2"/>
  <c r="BU186" i="2"/>
  <c r="BT186" i="2"/>
  <c r="BS186" i="2"/>
  <c r="BR186" i="2"/>
  <c r="BQ186" i="2"/>
  <c r="BP186" i="2"/>
  <c r="BO186" i="2"/>
  <c r="BN186" i="2"/>
  <c r="BM186" i="2"/>
  <c r="BL186" i="2"/>
  <c r="BK186" i="2"/>
  <c r="BJ186" i="2"/>
  <c r="BI186" i="2"/>
  <c r="BH186" i="2"/>
  <c r="BG186" i="2"/>
  <c r="BF186" i="2"/>
  <c r="BE186" i="2"/>
  <c r="BD186" i="2"/>
  <c r="BC186" i="2"/>
  <c r="BB186" i="2"/>
  <c r="BA186" i="2"/>
  <c r="AZ186" i="2"/>
  <c r="AY186" i="2"/>
  <c r="AX186" i="2"/>
  <c r="AW186" i="2"/>
  <c r="AV186" i="2"/>
  <c r="AU186" i="2"/>
  <c r="AT186" i="2"/>
  <c r="AS186" i="2"/>
  <c r="AR186" i="2"/>
  <c r="AQ186" i="2"/>
  <c r="AP186" i="2"/>
  <c r="AO186" i="2"/>
  <c r="AN186" i="2"/>
  <c r="AM186" i="2"/>
  <c r="AL186" i="2"/>
  <c r="AK186" i="2"/>
  <c r="AJ186" i="2"/>
  <c r="AI186" i="2"/>
  <c r="AH186" i="2"/>
  <c r="AG186" i="2"/>
  <c r="AF186" i="2"/>
  <c r="AE186" i="2"/>
  <c r="AD186" i="2"/>
  <c r="AC186" i="2"/>
  <c r="AB186" i="2"/>
  <c r="AA186" i="2"/>
  <c r="Z186" i="2"/>
  <c r="Y186" i="2"/>
  <c r="X186" i="2"/>
  <c r="W186" i="2"/>
  <c r="V186" i="2"/>
  <c r="U186" i="2"/>
  <c r="T186" i="2"/>
  <c r="S186" i="2"/>
  <c r="R186" i="2"/>
  <c r="Q186" i="2"/>
  <c r="P186" i="2"/>
  <c r="O186" i="2"/>
  <c r="N186" i="2"/>
  <c r="M186" i="2"/>
  <c r="L186" i="2"/>
  <c r="K186" i="2"/>
  <c r="J186" i="2"/>
  <c r="I186" i="2"/>
  <c r="H186" i="2"/>
  <c r="G186" i="2"/>
  <c r="F186" i="2"/>
  <c r="E186" i="2"/>
  <c r="D186" i="2"/>
  <c r="NK185" i="2"/>
  <c r="NJ185" i="2"/>
  <c r="NI185" i="2"/>
  <c r="NH185" i="2"/>
  <c r="NG185" i="2"/>
  <c r="NF185" i="2"/>
  <c r="NE185" i="2"/>
  <c r="ND185" i="2"/>
  <c r="NC185" i="2"/>
  <c r="NB185" i="2"/>
  <c r="NA185" i="2"/>
  <c r="MZ185" i="2"/>
  <c r="MY185" i="2"/>
  <c r="MX185" i="2"/>
  <c r="MW185" i="2"/>
  <c r="MV185" i="2"/>
  <c r="MU185" i="2"/>
  <c r="MT185" i="2"/>
  <c r="MS185" i="2"/>
  <c r="MR185" i="2"/>
  <c r="MQ185" i="2"/>
  <c r="MP185" i="2"/>
  <c r="MO185" i="2"/>
  <c r="MN185" i="2"/>
  <c r="MM185" i="2"/>
  <c r="ML185" i="2"/>
  <c r="MK185" i="2"/>
  <c r="MJ185" i="2"/>
  <c r="MI185" i="2"/>
  <c r="MH185" i="2"/>
  <c r="MG185" i="2"/>
  <c r="MF185" i="2"/>
  <c r="ME185" i="2"/>
  <c r="MD185" i="2"/>
  <c r="MC185" i="2"/>
  <c r="MB185" i="2"/>
  <c r="MA185" i="2"/>
  <c r="LZ185" i="2"/>
  <c r="LY185" i="2"/>
  <c r="LX185" i="2"/>
  <c r="LW185" i="2"/>
  <c r="LV185" i="2"/>
  <c r="LU185" i="2"/>
  <c r="LT185" i="2"/>
  <c r="LS185" i="2"/>
  <c r="LR185" i="2"/>
  <c r="LQ185" i="2"/>
  <c r="LP185" i="2"/>
  <c r="LO185" i="2"/>
  <c r="LN185" i="2"/>
  <c r="LM185" i="2"/>
  <c r="LL185" i="2"/>
  <c r="LK185" i="2"/>
  <c r="LJ185" i="2"/>
  <c r="LI185" i="2"/>
  <c r="LH185" i="2"/>
  <c r="LG185" i="2"/>
  <c r="LF185" i="2"/>
  <c r="LE185" i="2"/>
  <c r="LD185" i="2"/>
  <c r="LC185" i="2"/>
  <c r="LB185" i="2"/>
  <c r="LA185" i="2"/>
  <c r="KZ185" i="2"/>
  <c r="KY185" i="2"/>
  <c r="KX185" i="2"/>
  <c r="KW185" i="2"/>
  <c r="KV185" i="2"/>
  <c r="KU185" i="2"/>
  <c r="KT185" i="2"/>
  <c r="KS185" i="2"/>
  <c r="KR185" i="2"/>
  <c r="KQ185" i="2"/>
  <c r="KP185" i="2"/>
  <c r="KO185" i="2"/>
  <c r="KN185" i="2"/>
  <c r="KM185" i="2"/>
  <c r="KL185" i="2"/>
  <c r="KK185" i="2"/>
  <c r="KJ185" i="2"/>
  <c r="KI185" i="2"/>
  <c r="KH185" i="2"/>
  <c r="KG185" i="2"/>
  <c r="KF185" i="2"/>
  <c r="KE185" i="2"/>
  <c r="KD185" i="2"/>
  <c r="KC185" i="2"/>
  <c r="KB185" i="2"/>
  <c r="KA185" i="2"/>
  <c r="JZ185" i="2"/>
  <c r="JY185" i="2"/>
  <c r="JX185" i="2"/>
  <c r="JW185" i="2"/>
  <c r="JV185" i="2"/>
  <c r="JU185" i="2"/>
  <c r="JT185" i="2"/>
  <c r="JS185" i="2"/>
  <c r="JR185" i="2"/>
  <c r="JQ185" i="2"/>
  <c r="JP185" i="2"/>
  <c r="JO185" i="2"/>
  <c r="JN185" i="2"/>
  <c r="JM185" i="2"/>
  <c r="JL185" i="2"/>
  <c r="JK185" i="2"/>
  <c r="JJ185" i="2"/>
  <c r="JI185" i="2"/>
  <c r="JH185" i="2"/>
  <c r="JG185" i="2"/>
  <c r="JF185" i="2"/>
  <c r="JE185" i="2"/>
  <c r="JD185" i="2"/>
  <c r="JC185" i="2"/>
  <c r="JB185" i="2"/>
  <c r="JA185" i="2"/>
  <c r="IZ185" i="2"/>
  <c r="IY185" i="2"/>
  <c r="IX185" i="2"/>
  <c r="IW185" i="2"/>
  <c r="IV185" i="2"/>
  <c r="IU185" i="2"/>
  <c r="IT185" i="2"/>
  <c r="IS185" i="2"/>
  <c r="IR185" i="2"/>
  <c r="IQ185" i="2"/>
  <c r="IP185" i="2"/>
  <c r="IO185" i="2"/>
  <c r="IN185" i="2"/>
  <c r="IM185" i="2"/>
  <c r="IL185" i="2"/>
  <c r="IK185" i="2"/>
  <c r="IJ185" i="2"/>
  <c r="II185" i="2"/>
  <c r="IH185" i="2"/>
  <c r="IG185" i="2"/>
  <c r="IF185" i="2"/>
  <c r="IE185" i="2"/>
  <c r="ID185" i="2"/>
  <c r="IC185" i="2"/>
  <c r="IB185" i="2"/>
  <c r="IA185" i="2"/>
  <c r="HZ185" i="2"/>
  <c r="HY185" i="2"/>
  <c r="HX185" i="2"/>
  <c r="HW185" i="2"/>
  <c r="HV185" i="2"/>
  <c r="HU185" i="2"/>
  <c r="HT185" i="2"/>
  <c r="HS185" i="2"/>
  <c r="HR185" i="2"/>
  <c r="HQ185" i="2"/>
  <c r="HP185" i="2"/>
  <c r="HO185" i="2"/>
  <c r="HN185" i="2"/>
  <c r="HM185" i="2"/>
  <c r="HL185" i="2"/>
  <c r="HK185" i="2"/>
  <c r="HJ185" i="2"/>
  <c r="HI185" i="2"/>
  <c r="HH185" i="2"/>
  <c r="HG185" i="2"/>
  <c r="HF185" i="2"/>
  <c r="HE185" i="2"/>
  <c r="HD185" i="2"/>
  <c r="HC185" i="2"/>
  <c r="HB185" i="2"/>
  <c r="HA185" i="2"/>
  <c r="GZ185" i="2"/>
  <c r="GY185" i="2"/>
  <c r="GX185" i="2"/>
  <c r="GW185" i="2"/>
  <c r="GV185" i="2"/>
  <c r="GU185" i="2"/>
  <c r="GT185" i="2"/>
  <c r="GS185" i="2"/>
  <c r="GR185" i="2"/>
  <c r="GQ185" i="2"/>
  <c r="GP185" i="2"/>
  <c r="GO185" i="2"/>
  <c r="GN185" i="2"/>
  <c r="GM185" i="2"/>
  <c r="GL185" i="2"/>
  <c r="GK185" i="2"/>
  <c r="GJ185" i="2"/>
  <c r="GI185" i="2"/>
  <c r="GH185" i="2"/>
  <c r="GG185" i="2"/>
  <c r="GF185" i="2"/>
  <c r="GE185" i="2"/>
  <c r="GD185" i="2"/>
  <c r="GC185" i="2"/>
  <c r="GB185" i="2"/>
  <c r="GA185" i="2"/>
  <c r="FZ185" i="2"/>
  <c r="FY185" i="2"/>
  <c r="FX185" i="2"/>
  <c r="FW185" i="2"/>
  <c r="FV185" i="2"/>
  <c r="FU185" i="2"/>
  <c r="FT185" i="2"/>
  <c r="FS185" i="2"/>
  <c r="FR185" i="2"/>
  <c r="FQ185" i="2"/>
  <c r="FP185" i="2"/>
  <c r="FO185" i="2"/>
  <c r="FN185" i="2"/>
  <c r="FM185" i="2"/>
  <c r="FL185" i="2"/>
  <c r="FK185" i="2"/>
  <c r="FJ185" i="2"/>
  <c r="FI185" i="2"/>
  <c r="FH185" i="2"/>
  <c r="FG185" i="2"/>
  <c r="FF185" i="2"/>
  <c r="FE185" i="2"/>
  <c r="FD185" i="2"/>
  <c r="FC185" i="2"/>
  <c r="FB185" i="2"/>
  <c r="FA185" i="2"/>
  <c r="EZ185" i="2"/>
  <c r="EY185" i="2"/>
  <c r="EX185" i="2"/>
  <c r="EW185" i="2"/>
  <c r="EV185" i="2"/>
  <c r="EU185" i="2"/>
  <c r="ET185" i="2"/>
  <c r="ES185" i="2"/>
  <c r="ER185" i="2"/>
  <c r="EQ185" i="2"/>
  <c r="EP185" i="2"/>
  <c r="EO185" i="2"/>
  <c r="EN185" i="2"/>
  <c r="EM185" i="2"/>
  <c r="EL185" i="2"/>
  <c r="EK185" i="2"/>
  <c r="EJ185" i="2"/>
  <c r="EI185" i="2"/>
  <c r="EH185" i="2"/>
  <c r="EG185" i="2"/>
  <c r="EF185" i="2"/>
  <c r="AE185" i="2"/>
  <c r="AD185" i="2"/>
  <c r="AC185" i="2"/>
  <c r="AB185" i="2"/>
  <c r="AA185" i="2"/>
  <c r="Z185" i="2"/>
  <c r="Y185" i="2"/>
  <c r="X185" i="2"/>
  <c r="W185" i="2"/>
  <c r="V185" i="2"/>
  <c r="U185" i="2"/>
  <c r="T185" i="2"/>
  <c r="S185" i="2"/>
  <c r="R185" i="2"/>
  <c r="Q185" i="2"/>
  <c r="P185" i="2"/>
  <c r="O185" i="2"/>
  <c r="N185" i="2"/>
  <c r="M185" i="2"/>
  <c r="L185" i="2"/>
  <c r="K185" i="2"/>
  <c r="J185" i="2"/>
  <c r="I185" i="2"/>
  <c r="H185" i="2"/>
  <c r="G185" i="2"/>
  <c r="F185" i="2"/>
  <c r="E185" i="2"/>
  <c r="D185" i="2"/>
  <c r="NK174" i="2"/>
  <c r="NJ174" i="2"/>
  <c r="NI174" i="2"/>
  <c r="NH174" i="2"/>
  <c r="NG174" i="2"/>
  <c r="NF174" i="2"/>
  <c r="NE174" i="2"/>
  <c r="ND174" i="2"/>
  <c r="NC174" i="2"/>
  <c r="NB174" i="2"/>
  <c r="NA174" i="2"/>
  <c r="MZ174" i="2"/>
  <c r="MY174" i="2"/>
  <c r="MX174" i="2"/>
  <c r="MW174" i="2"/>
  <c r="MV174" i="2"/>
  <c r="MU174" i="2"/>
  <c r="MT174" i="2"/>
  <c r="MS174" i="2"/>
  <c r="MR174" i="2"/>
  <c r="MQ174" i="2"/>
  <c r="MP174" i="2"/>
  <c r="MO174" i="2"/>
  <c r="MN174" i="2"/>
  <c r="MM174" i="2"/>
  <c r="ML174" i="2"/>
  <c r="MK174" i="2"/>
  <c r="MJ174" i="2"/>
  <c r="MI174" i="2"/>
  <c r="MH174" i="2"/>
  <c r="MG174" i="2"/>
  <c r="MF174" i="2"/>
  <c r="ME174" i="2"/>
  <c r="MD174" i="2"/>
  <c r="MC174" i="2"/>
  <c r="MB174" i="2"/>
  <c r="MA174" i="2"/>
  <c r="LZ174" i="2"/>
  <c r="LY174" i="2"/>
  <c r="LX174" i="2"/>
  <c r="LW174" i="2"/>
  <c r="LV174" i="2"/>
  <c r="LU174" i="2"/>
  <c r="LT174" i="2"/>
  <c r="LS174" i="2"/>
  <c r="LR174" i="2"/>
  <c r="LQ174" i="2"/>
  <c r="LP174" i="2"/>
  <c r="LO174" i="2"/>
  <c r="LN174" i="2"/>
  <c r="LM174" i="2"/>
  <c r="LL174" i="2"/>
  <c r="LK174" i="2"/>
  <c r="LJ174" i="2"/>
  <c r="LI174" i="2"/>
  <c r="LH174" i="2"/>
  <c r="LG174" i="2"/>
  <c r="LF174" i="2"/>
  <c r="LE174" i="2"/>
  <c r="LD174" i="2"/>
  <c r="LC174" i="2"/>
  <c r="LB174" i="2"/>
  <c r="LA174" i="2"/>
  <c r="KZ174" i="2"/>
  <c r="KY174" i="2"/>
  <c r="KX174" i="2"/>
  <c r="KW174" i="2"/>
  <c r="KV174" i="2"/>
  <c r="KU174" i="2"/>
  <c r="KT174" i="2"/>
  <c r="KS174" i="2"/>
  <c r="KR174" i="2"/>
  <c r="KQ174" i="2"/>
  <c r="KP174" i="2"/>
  <c r="KO174" i="2"/>
  <c r="KN174" i="2"/>
  <c r="KM174" i="2"/>
  <c r="KL174" i="2"/>
  <c r="KK174" i="2"/>
  <c r="KJ174" i="2"/>
  <c r="KI174" i="2"/>
  <c r="KH174" i="2"/>
  <c r="KG174" i="2"/>
  <c r="KF174" i="2"/>
  <c r="KE174" i="2"/>
  <c r="KD174" i="2"/>
  <c r="KC174" i="2"/>
  <c r="KB174" i="2"/>
  <c r="KA174" i="2"/>
  <c r="JZ174" i="2"/>
  <c r="JY174" i="2"/>
  <c r="JX174" i="2"/>
  <c r="JW174" i="2"/>
  <c r="JV174" i="2"/>
  <c r="JU174" i="2"/>
  <c r="JT174" i="2"/>
  <c r="JS174" i="2"/>
  <c r="JR174" i="2"/>
  <c r="JQ174" i="2"/>
  <c r="JP174" i="2"/>
  <c r="JO174" i="2"/>
  <c r="JN174" i="2"/>
  <c r="JM174" i="2"/>
  <c r="JL174" i="2"/>
  <c r="JK174" i="2"/>
  <c r="JJ174" i="2"/>
  <c r="JI174" i="2"/>
  <c r="JH174" i="2"/>
  <c r="JG174" i="2"/>
  <c r="JF174" i="2"/>
  <c r="JE174" i="2"/>
  <c r="JD174" i="2"/>
  <c r="JC174" i="2"/>
  <c r="JB174" i="2"/>
  <c r="JA174" i="2"/>
  <c r="IZ174" i="2"/>
  <c r="IY174" i="2"/>
  <c r="IX174" i="2"/>
  <c r="IW174" i="2"/>
  <c r="IV174" i="2"/>
  <c r="IU174" i="2"/>
  <c r="IT174" i="2"/>
  <c r="IS174" i="2"/>
  <c r="IR174" i="2"/>
  <c r="IQ174" i="2"/>
  <c r="IP174" i="2"/>
  <c r="IO174" i="2"/>
  <c r="IN174" i="2"/>
  <c r="IM174" i="2"/>
  <c r="IL174" i="2"/>
  <c r="IK174" i="2"/>
  <c r="IJ174" i="2"/>
  <c r="II174" i="2"/>
  <c r="IH174" i="2"/>
  <c r="IG174" i="2"/>
  <c r="IF174" i="2"/>
  <c r="IE174" i="2"/>
  <c r="ID174" i="2"/>
  <c r="IC174" i="2"/>
  <c r="IB174" i="2"/>
  <c r="IA174" i="2"/>
  <c r="HZ174" i="2"/>
  <c r="HY174" i="2"/>
  <c r="HX174" i="2"/>
  <c r="HW174" i="2"/>
  <c r="HV174" i="2"/>
  <c r="HU174" i="2"/>
  <c r="HT174" i="2"/>
  <c r="HS174" i="2"/>
  <c r="HR174" i="2"/>
  <c r="HQ174" i="2"/>
  <c r="HP174" i="2"/>
  <c r="HO174" i="2"/>
  <c r="HN174" i="2"/>
  <c r="HM174" i="2"/>
  <c r="HL174" i="2"/>
  <c r="HK174" i="2"/>
  <c r="HJ174" i="2"/>
  <c r="HI174" i="2"/>
  <c r="HH174" i="2"/>
  <c r="HG174" i="2"/>
  <c r="HF174" i="2"/>
  <c r="HE174" i="2"/>
  <c r="HD174" i="2"/>
  <c r="HC174" i="2"/>
  <c r="HB174" i="2"/>
  <c r="HA174" i="2"/>
  <c r="GZ174" i="2"/>
  <c r="GY174" i="2"/>
  <c r="GX174" i="2"/>
  <c r="GW174" i="2"/>
  <c r="GV174" i="2"/>
  <c r="GU174" i="2"/>
  <c r="GT174" i="2"/>
  <c r="GS174" i="2"/>
  <c r="GR174" i="2"/>
  <c r="GQ174" i="2"/>
  <c r="GP174" i="2"/>
  <c r="GO174" i="2"/>
  <c r="GN174" i="2"/>
  <c r="GM174" i="2"/>
  <c r="GL174" i="2"/>
  <c r="GK174" i="2"/>
  <c r="GJ174" i="2"/>
  <c r="GI174" i="2"/>
  <c r="GH174" i="2"/>
  <c r="GG174" i="2"/>
  <c r="GF174" i="2"/>
  <c r="GE174" i="2"/>
  <c r="GD174" i="2"/>
  <c r="GC174" i="2"/>
  <c r="GB174" i="2"/>
  <c r="GA174" i="2"/>
  <c r="FZ174" i="2"/>
  <c r="FY174" i="2"/>
  <c r="FX174" i="2"/>
  <c r="FW174" i="2"/>
  <c r="FV174" i="2"/>
  <c r="FU174" i="2"/>
  <c r="FT174" i="2"/>
  <c r="FS174" i="2"/>
  <c r="FR174" i="2"/>
  <c r="FQ174" i="2"/>
  <c r="FP174" i="2"/>
  <c r="FO174" i="2"/>
  <c r="FN174" i="2"/>
  <c r="FM174" i="2"/>
  <c r="FL174" i="2"/>
  <c r="FK174" i="2"/>
  <c r="FJ174" i="2"/>
  <c r="FI174" i="2"/>
  <c r="FH174" i="2"/>
  <c r="FG174" i="2"/>
  <c r="FF174" i="2"/>
  <c r="FE174" i="2"/>
  <c r="FD174" i="2"/>
  <c r="FC174" i="2"/>
  <c r="FB174" i="2"/>
  <c r="FA174" i="2"/>
  <c r="EZ174" i="2"/>
  <c r="EY174" i="2"/>
  <c r="EX174" i="2"/>
  <c r="EW174" i="2"/>
  <c r="EV174" i="2"/>
  <c r="EU174" i="2"/>
  <c r="ET174" i="2"/>
  <c r="ES174" i="2"/>
  <c r="ER174" i="2"/>
  <c r="EQ174" i="2"/>
  <c r="EP174" i="2"/>
  <c r="EO174" i="2"/>
  <c r="EN174" i="2"/>
  <c r="EM174" i="2"/>
  <c r="EL174" i="2"/>
  <c r="EK174" i="2"/>
  <c r="EJ174" i="2"/>
  <c r="EI174" i="2"/>
  <c r="EH174" i="2"/>
  <c r="EG174" i="2"/>
  <c r="EF174" i="2"/>
  <c r="BG174" i="2"/>
  <c r="BF174" i="2"/>
  <c r="BE174" i="2"/>
  <c r="BD174" i="2"/>
  <c r="BC174" i="2"/>
  <c r="BB174" i="2"/>
  <c r="BA174" i="2"/>
  <c r="AZ174" i="2"/>
  <c r="AY174" i="2"/>
  <c r="AX174" i="2"/>
  <c r="AW174" i="2"/>
  <c r="AV174" i="2"/>
  <c r="AU174" i="2"/>
  <c r="AT174" i="2"/>
  <c r="AS174" i="2"/>
  <c r="AR174" i="2"/>
  <c r="AQ174" i="2"/>
  <c r="AP174" i="2"/>
  <c r="AO174" i="2"/>
  <c r="AN174" i="2"/>
  <c r="AM174" i="2"/>
  <c r="AL174" i="2"/>
  <c r="AK174" i="2"/>
  <c r="AJ174" i="2"/>
  <c r="AI174" i="2"/>
  <c r="AH174" i="2"/>
  <c r="AG174" i="2"/>
  <c r="AF174" i="2"/>
  <c r="AE174" i="2"/>
  <c r="AD174" i="2"/>
  <c r="AC174" i="2"/>
  <c r="AB174" i="2"/>
  <c r="AA174" i="2"/>
  <c r="Z174" i="2"/>
  <c r="Y174" i="2"/>
  <c r="X174" i="2"/>
  <c r="W174" i="2"/>
  <c r="V174" i="2"/>
  <c r="U174" i="2"/>
  <c r="T174" i="2"/>
  <c r="S174" i="2"/>
  <c r="R174" i="2"/>
  <c r="Q174" i="2"/>
  <c r="P174" i="2"/>
  <c r="O174" i="2"/>
  <c r="N174" i="2"/>
  <c r="M174" i="2"/>
  <c r="L174" i="2"/>
  <c r="K174" i="2"/>
  <c r="J174" i="2"/>
  <c r="I174" i="2"/>
  <c r="H174" i="2"/>
  <c r="G174" i="2"/>
  <c r="F174" i="2"/>
  <c r="E174" i="2"/>
  <c r="D174" i="2"/>
  <c r="NK169" i="2"/>
  <c r="NJ169" i="2"/>
  <c r="NI169" i="2"/>
  <c r="NH169" i="2"/>
  <c r="NG169" i="2"/>
  <c r="NF169" i="2"/>
  <c r="NE169" i="2"/>
  <c r="ND169" i="2"/>
  <c r="NC169" i="2"/>
  <c r="NB169" i="2"/>
  <c r="NA169" i="2"/>
  <c r="MZ169" i="2"/>
  <c r="MY169" i="2"/>
  <c r="MX169" i="2"/>
  <c r="MW169" i="2"/>
  <c r="MV169" i="2"/>
  <c r="MU169" i="2"/>
  <c r="MT169" i="2"/>
  <c r="MS169" i="2"/>
  <c r="MR169" i="2"/>
  <c r="MQ169" i="2"/>
  <c r="MP169" i="2"/>
  <c r="MO169" i="2"/>
  <c r="MN169" i="2"/>
  <c r="MM169" i="2"/>
  <c r="ML169" i="2"/>
  <c r="MK169" i="2"/>
  <c r="MJ169" i="2"/>
  <c r="MI169" i="2"/>
  <c r="MH169" i="2"/>
  <c r="MG169" i="2"/>
  <c r="MF169" i="2"/>
  <c r="ME169" i="2"/>
  <c r="MD169" i="2"/>
  <c r="MC169" i="2"/>
  <c r="MB169" i="2"/>
  <c r="MA169" i="2"/>
  <c r="LZ169" i="2"/>
  <c r="LY169" i="2"/>
  <c r="LX169" i="2"/>
  <c r="LW169" i="2"/>
  <c r="LV169" i="2"/>
  <c r="LU169" i="2"/>
  <c r="LT169" i="2"/>
  <c r="LS169" i="2"/>
  <c r="LR169" i="2"/>
  <c r="LQ169" i="2"/>
  <c r="LP169" i="2"/>
  <c r="LO169" i="2"/>
  <c r="LN169" i="2"/>
  <c r="LM169" i="2"/>
  <c r="LL169" i="2"/>
  <c r="LK169" i="2"/>
  <c r="LJ169" i="2"/>
  <c r="LI169" i="2"/>
  <c r="LH169" i="2"/>
  <c r="LG169" i="2"/>
  <c r="LF169" i="2"/>
  <c r="LE169" i="2"/>
  <c r="LD169" i="2"/>
  <c r="LC169" i="2"/>
  <c r="LB169" i="2"/>
  <c r="LA169" i="2"/>
  <c r="KZ169" i="2"/>
  <c r="KY169" i="2"/>
  <c r="KX169" i="2"/>
  <c r="KW169" i="2"/>
  <c r="KV169" i="2"/>
  <c r="KU169" i="2"/>
  <c r="KT169" i="2"/>
  <c r="KS169" i="2"/>
  <c r="KR169" i="2"/>
  <c r="KQ169" i="2"/>
  <c r="KP169" i="2"/>
  <c r="KO169" i="2"/>
  <c r="KN169" i="2"/>
  <c r="KM169" i="2"/>
  <c r="KL169" i="2"/>
  <c r="KK169" i="2"/>
  <c r="KJ169" i="2"/>
  <c r="KI169" i="2"/>
  <c r="KH169" i="2"/>
  <c r="KG169" i="2"/>
  <c r="KF169" i="2"/>
  <c r="KE169" i="2"/>
  <c r="KD169" i="2"/>
  <c r="KC169" i="2"/>
  <c r="KB169" i="2"/>
  <c r="KA169" i="2"/>
  <c r="JZ169" i="2"/>
  <c r="JY169" i="2"/>
  <c r="JX169" i="2"/>
  <c r="JW169" i="2"/>
  <c r="JV169" i="2"/>
  <c r="JU169" i="2"/>
  <c r="JT169" i="2"/>
  <c r="JS169" i="2"/>
  <c r="JR169" i="2"/>
  <c r="JQ169" i="2"/>
  <c r="JP169" i="2"/>
  <c r="JO169" i="2"/>
  <c r="JN169" i="2"/>
  <c r="JM169" i="2"/>
  <c r="JL169" i="2"/>
  <c r="JK169" i="2"/>
  <c r="JJ169" i="2"/>
  <c r="JI169" i="2"/>
  <c r="JH169" i="2"/>
  <c r="JG169" i="2"/>
  <c r="JF169" i="2"/>
  <c r="JE169" i="2"/>
  <c r="JD169" i="2"/>
  <c r="JC169" i="2"/>
  <c r="JB169" i="2"/>
  <c r="JA169" i="2"/>
  <c r="IZ169" i="2"/>
  <c r="IY169" i="2"/>
  <c r="IX169" i="2"/>
  <c r="IW169" i="2"/>
  <c r="IV169" i="2"/>
  <c r="IU169" i="2"/>
  <c r="IT169" i="2"/>
  <c r="IS169" i="2"/>
  <c r="IR169" i="2"/>
  <c r="IQ169" i="2"/>
  <c r="IP169" i="2"/>
  <c r="IO169" i="2"/>
  <c r="IN169" i="2"/>
  <c r="IM169" i="2"/>
  <c r="IL169" i="2"/>
  <c r="IK169" i="2"/>
  <c r="IJ169" i="2"/>
  <c r="II169" i="2"/>
  <c r="IH169" i="2"/>
  <c r="IG169" i="2"/>
  <c r="IF169" i="2"/>
  <c r="IE169" i="2"/>
  <c r="ID169" i="2"/>
  <c r="IC169" i="2"/>
  <c r="IB169" i="2"/>
  <c r="IA169" i="2"/>
  <c r="HZ169" i="2"/>
  <c r="HY169" i="2"/>
  <c r="HX169" i="2"/>
  <c r="HW169" i="2"/>
  <c r="HV169" i="2"/>
  <c r="HU169" i="2"/>
  <c r="HT169" i="2"/>
  <c r="HS169" i="2"/>
  <c r="HR169" i="2"/>
  <c r="HQ169" i="2"/>
  <c r="HP169" i="2"/>
  <c r="HO169" i="2"/>
  <c r="HN169" i="2"/>
  <c r="HM169" i="2"/>
  <c r="HL169" i="2"/>
  <c r="HK169" i="2"/>
  <c r="HJ169" i="2"/>
  <c r="HI169" i="2"/>
  <c r="HH169" i="2"/>
  <c r="HG169" i="2"/>
  <c r="HF169" i="2"/>
  <c r="HE169" i="2"/>
  <c r="HD169" i="2"/>
  <c r="HC169" i="2"/>
  <c r="HB169" i="2"/>
  <c r="HA169" i="2"/>
  <c r="GZ169" i="2"/>
  <c r="GY169" i="2"/>
  <c r="GX169" i="2"/>
  <c r="GW169" i="2"/>
  <c r="GV169" i="2"/>
  <c r="GU169" i="2"/>
  <c r="GT169" i="2"/>
  <c r="GS169" i="2"/>
  <c r="GR169" i="2"/>
  <c r="GQ169" i="2"/>
  <c r="GP169" i="2"/>
  <c r="GO169" i="2"/>
  <c r="GN169" i="2"/>
  <c r="GM169" i="2"/>
  <c r="GL169" i="2"/>
  <c r="GK169" i="2"/>
  <c r="GJ169" i="2"/>
  <c r="GI169" i="2"/>
  <c r="GH169" i="2"/>
  <c r="GG169" i="2"/>
  <c r="GF169" i="2"/>
  <c r="GE169" i="2"/>
  <c r="GD169" i="2"/>
  <c r="GC169" i="2"/>
  <c r="GB169" i="2"/>
  <c r="GA169" i="2"/>
  <c r="FZ169" i="2"/>
  <c r="FY169" i="2"/>
  <c r="FX169" i="2"/>
  <c r="FW169" i="2"/>
  <c r="FV169" i="2"/>
  <c r="FU169" i="2"/>
  <c r="FT169" i="2"/>
  <c r="FS169" i="2"/>
  <c r="FR169" i="2"/>
  <c r="FQ169" i="2"/>
  <c r="FP169" i="2"/>
  <c r="FO169" i="2"/>
  <c r="FN169" i="2"/>
  <c r="FM169" i="2"/>
  <c r="FL169" i="2"/>
  <c r="FK169" i="2"/>
  <c r="FJ169" i="2"/>
  <c r="FI169" i="2"/>
  <c r="FH169" i="2"/>
  <c r="FG169" i="2"/>
  <c r="FF169" i="2"/>
  <c r="FE169" i="2"/>
  <c r="FD169" i="2"/>
  <c r="FC169" i="2"/>
  <c r="FB169" i="2"/>
  <c r="FA169" i="2"/>
  <c r="EZ169" i="2"/>
  <c r="EY169" i="2"/>
  <c r="EX169" i="2"/>
  <c r="EW169" i="2"/>
  <c r="EV169" i="2"/>
  <c r="EU169" i="2"/>
  <c r="ET169" i="2"/>
  <c r="ES169" i="2"/>
  <c r="ER169" i="2"/>
  <c r="EQ169" i="2"/>
  <c r="EP169" i="2"/>
  <c r="EO169" i="2"/>
  <c r="EN169" i="2"/>
  <c r="EM169" i="2"/>
  <c r="EL169" i="2"/>
  <c r="EK169" i="2"/>
  <c r="EJ169" i="2"/>
  <c r="EI169" i="2"/>
  <c r="EH169" i="2"/>
  <c r="EG169" i="2"/>
  <c r="EF169" i="2"/>
  <c r="W169" i="2"/>
  <c r="V169" i="2"/>
  <c r="U169" i="2"/>
  <c r="T169" i="2"/>
  <c r="S169" i="2"/>
  <c r="R169" i="2"/>
  <c r="Q169" i="2"/>
  <c r="P169" i="2"/>
  <c r="O169" i="2"/>
  <c r="N169" i="2"/>
  <c r="M169" i="2"/>
  <c r="L169" i="2"/>
  <c r="K169" i="2"/>
  <c r="J169" i="2"/>
  <c r="I169" i="2"/>
  <c r="H169" i="2"/>
  <c r="G169" i="2"/>
  <c r="F169" i="2"/>
  <c r="E169" i="2"/>
  <c r="D169" i="2"/>
  <c r="C66" i="7"/>
  <c r="D62" i="7"/>
  <c r="NK323" i="2"/>
  <c r="NJ323" i="2"/>
  <c r="NI323" i="2"/>
  <c r="NH323" i="2"/>
  <c r="NG323" i="2"/>
  <c r="NF323" i="2"/>
  <c r="NE323" i="2"/>
  <c r="ND323" i="2"/>
  <c r="NC323" i="2"/>
  <c r="NB323" i="2"/>
  <c r="NA323" i="2"/>
  <c r="MZ323" i="2"/>
  <c r="MY323" i="2"/>
  <c r="MX323" i="2"/>
  <c r="MW323" i="2"/>
  <c r="MV323" i="2"/>
  <c r="MU323" i="2"/>
  <c r="MT323" i="2"/>
  <c r="MS323" i="2"/>
  <c r="MR323" i="2"/>
  <c r="MQ323" i="2"/>
  <c r="MP323" i="2"/>
  <c r="MO323" i="2"/>
  <c r="MN323" i="2"/>
  <c r="MM323" i="2"/>
  <c r="ML323" i="2"/>
  <c r="MK323" i="2"/>
  <c r="MJ323" i="2"/>
  <c r="MI323" i="2"/>
  <c r="MH323" i="2"/>
  <c r="MG323" i="2"/>
  <c r="MF323" i="2"/>
  <c r="ME323" i="2"/>
  <c r="MD323" i="2"/>
  <c r="MC323" i="2"/>
  <c r="MB323" i="2"/>
  <c r="MA323" i="2"/>
  <c r="LZ323" i="2"/>
  <c r="LY323" i="2"/>
  <c r="LX323" i="2"/>
  <c r="LW323" i="2"/>
  <c r="LV323" i="2"/>
  <c r="LU323" i="2"/>
  <c r="LT323" i="2"/>
  <c r="LS323" i="2"/>
  <c r="LR323" i="2"/>
  <c r="LQ323" i="2"/>
  <c r="LP323" i="2"/>
  <c r="LO323" i="2"/>
  <c r="LN323" i="2"/>
  <c r="LM323" i="2"/>
  <c r="LL323" i="2"/>
  <c r="LK323" i="2"/>
  <c r="LJ323" i="2"/>
  <c r="LI323" i="2"/>
  <c r="LH323" i="2"/>
  <c r="LG323" i="2"/>
  <c r="LF323" i="2"/>
  <c r="LE323" i="2"/>
  <c r="LD323" i="2"/>
  <c r="LC323" i="2"/>
  <c r="LB323" i="2"/>
  <c r="LA323" i="2"/>
  <c r="KZ323" i="2"/>
  <c r="KY323" i="2"/>
  <c r="KX323" i="2"/>
  <c r="KW323" i="2"/>
  <c r="KV323" i="2"/>
  <c r="KU323" i="2"/>
  <c r="KT323" i="2"/>
  <c r="KS323" i="2"/>
  <c r="KR323" i="2"/>
  <c r="KQ323" i="2"/>
  <c r="KP323" i="2"/>
  <c r="KO323" i="2"/>
  <c r="KN323" i="2"/>
  <c r="KM323" i="2"/>
  <c r="KL323" i="2"/>
  <c r="KK323" i="2"/>
  <c r="KJ323" i="2"/>
  <c r="KI323" i="2"/>
  <c r="KH323" i="2"/>
  <c r="KG323" i="2"/>
  <c r="KF323" i="2"/>
  <c r="KE323" i="2"/>
  <c r="KD323" i="2"/>
  <c r="KC323" i="2"/>
  <c r="KB323" i="2"/>
  <c r="KA323" i="2"/>
  <c r="JZ323" i="2"/>
  <c r="JY323" i="2"/>
  <c r="JX323" i="2"/>
  <c r="JW323" i="2"/>
  <c r="JV323" i="2"/>
  <c r="JU323" i="2"/>
  <c r="JT323" i="2"/>
  <c r="JS323" i="2"/>
  <c r="JR323" i="2"/>
  <c r="JQ323" i="2"/>
  <c r="JP323" i="2"/>
  <c r="JO323" i="2"/>
  <c r="JN323" i="2"/>
  <c r="JM323" i="2"/>
  <c r="JL323" i="2"/>
  <c r="JK323" i="2"/>
  <c r="JJ323" i="2"/>
  <c r="JI323" i="2"/>
  <c r="JH323" i="2"/>
  <c r="JG323" i="2"/>
  <c r="JF323" i="2"/>
  <c r="JE323" i="2"/>
  <c r="JD323" i="2"/>
  <c r="JC323" i="2"/>
  <c r="JB323" i="2"/>
  <c r="JA323" i="2"/>
  <c r="IZ323" i="2"/>
  <c r="IY323" i="2"/>
  <c r="IX323" i="2"/>
  <c r="IW323" i="2"/>
  <c r="IV323" i="2"/>
  <c r="IU323" i="2"/>
  <c r="IT323" i="2"/>
  <c r="IS323" i="2"/>
  <c r="IR323" i="2"/>
  <c r="IQ323" i="2"/>
  <c r="IP323" i="2"/>
  <c r="IO323" i="2"/>
  <c r="IN323" i="2"/>
  <c r="IM323" i="2"/>
  <c r="IL323" i="2"/>
  <c r="IK323" i="2"/>
  <c r="IJ323" i="2"/>
  <c r="II323" i="2"/>
  <c r="IH323" i="2"/>
  <c r="IG323" i="2"/>
  <c r="IF323" i="2"/>
  <c r="IE323" i="2"/>
  <c r="ID323" i="2"/>
  <c r="IC323" i="2"/>
  <c r="IB323" i="2"/>
  <c r="IA323" i="2"/>
  <c r="HZ323" i="2"/>
  <c r="HY323" i="2"/>
  <c r="HX323" i="2"/>
  <c r="HW323" i="2"/>
  <c r="HV323" i="2"/>
  <c r="HU323" i="2"/>
  <c r="HT323" i="2"/>
  <c r="HS323" i="2"/>
  <c r="HR323" i="2"/>
  <c r="HQ323" i="2"/>
  <c r="HP323" i="2"/>
  <c r="HO323" i="2"/>
  <c r="HN323" i="2"/>
  <c r="HM323" i="2"/>
  <c r="HL323" i="2"/>
  <c r="HK323" i="2"/>
  <c r="HJ323" i="2"/>
  <c r="HI323" i="2"/>
  <c r="HH323" i="2"/>
  <c r="HG323" i="2"/>
  <c r="HF323" i="2"/>
  <c r="HE323" i="2"/>
  <c r="HD323" i="2"/>
  <c r="HC323" i="2"/>
  <c r="HB323" i="2"/>
  <c r="HA323" i="2"/>
  <c r="GZ323" i="2"/>
  <c r="GY323" i="2"/>
  <c r="GX323" i="2"/>
  <c r="GW323" i="2"/>
  <c r="GV323" i="2"/>
  <c r="GU323" i="2"/>
  <c r="GT323" i="2"/>
  <c r="GS323" i="2"/>
  <c r="GR323" i="2"/>
  <c r="GQ323" i="2"/>
  <c r="GP323" i="2"/>
  <c r="GO323" i="2"/>
  <c r="GN323" i="2"/>
  <c r="GM323" i="2"/>
  <c r="GL323" i="2"/>
  <c r="GK323" i="2"/>
  <c r="GJ323" i="2"/>
  <c r="GI323" i="2"/>
  <c r="GH323" i="2"/>
  <c r="GG323" i="2"/>
  <c r="GF323" i="2"/>
  <c r="GE323" i="2"/>
  <c r="GD323" i="2"/>
  <c r="GC323" i="2"/>
  <c r="GB323" i="2"/>
  <c r="GA323" i="2"/>
  <c r="FZ323" i="2"/>
  <c r="FY323" i="2"/>
  <c r="FX323" i="2"/>
  <c r="FW323" i="2"/>
  <c r="FV323" i="2"/>
  <c r="FU323" i="2"/>
  <c r="FT323" i="2"/>
  <c r="FS323" i="2"/>
  <c r="FR323" i="2"/>
  <c r="FQ323" i="2"/>
  <c r="FP323" i="2"/>
  <c r="FO323" i="2"/>
  <c r="FN323" i="2"/>
  <c r="FM323" i="2"/>
  <c r="FL323" i="2"/>
  <c r="FK323" i="2"/>
  <c r="FJ323" i="2"/>
  <c r="FI323" i="2"/>
  <c r="FH323" i="2"/>
  <c r="FG323" i="2"/>
  <c r="FF323" i="2"/>
  <c r="FE323" i="2"/>
  <c r="FD323" i="2"/>
  <c r="FC323" i="2"/>
  <c r="FB323" i="2"/>
  <c r="FA323" i="2"/>
  <c r="EZ323" i="2"/>
  <c r="EY323" i="2"/>
  <c r="EX323" i="2"/>
  <c r="EW323" i="2"/>
  <c r="EV323" i="2"/>
  <c r="EU323" i="2"/>
  <c r="ET323" i="2"/>
  <c r="ES323" i="2"/>
  <c r="ER323" i="2"/>
  <c r="EQ323" i="2"/>
  <c r="EP323" i="2"/>
  <c r="EO323" i="2"/>
  <c r="EN323" i="2"/>
  <c r="EM323" i="2"/>
  <c r="EL323" i="2"/>
  <c r="EK323" i="2"/>
  <c r="EJ323" i="2"/>
  <c r="EI323" i="2"/>
  <c r="EH323" i="2"/>
  <c r="EG323" i="2"/>
  <c r="EF323" i="2"/>
  <c r="EE323" i="2"/>
  <c r="ED323" i="2"/>
  <c r="EC323" i="2"/>
  <c r="EB323" i="2"/>
  <c r="EA323" i="2"/>
  <c r="DZ323" i="2"/>
  <c r="DY323" i="2"/>
  <c r="DX323" i="2"/>
  <c r="DW323" i="2"/>
  <c r="DV323" i="2"/>
  <c r="DU323" i="2"/>
  <c r="DT323" i="2"/>
  <c r="DS323" i="2"/>
  <c r="DR323" i="2"/>
  <c r="DQ323" i="2"/>
  <c r="DP323" i="2"/>
  <c r="DO323" i="2"/>
  <c r="DN323" i="2"/>
  <c r="DM323" i="2"/>
  <c r="DL323" i="2"/>
  <c r="DK323" i="2"/>
  <c r="DJ323" i="2"/>
  <c r="DI323" i="2"/>
  <c r="DH323" i="2"/>
  <c r="DG323" i="2"/>
  <c r="DF323" i="2"/>
  <c r="DE323" i="2"/>
  <c r="DD323" i="2"/>
  <c r="DC323" i="2"/>
  <c r="DB323" i="2"/>
  <c r="DA323" i="2"/>
  <c r="CZ323" i="2"/>
  <c r="CY323" i="2"/>
  <c r="CX323" i="2"/>
  <c r="CW323" i="2"/>
  <c r="CV323" i="2"/>
  <c r="CU323" i="2"/>
  <c r="CT323" i="2"/>
  <c r="CS323" i="2"/>
  <c r="CR323" i="2"/>
  <c r="CQ323" i="2"/>
  <c r="CP323" i="2"/>
  <c r="CO323" i="2"/>
  <c r="CN323" i="2"/>
  <c r="CM323" i="2"/>
  <c r="CL323" i="2"/>
  <c r="CK323" i="2"/>
  <c r="CJ323" i="2"/>
  <c r="CI323" i="2"/>
  <c r="CH323" i="2"/>
  <c r="CG323" i="2"/>
  <c r="CF323" i="2"/>
  <c r="CE323" i="2"/>
  <c r="CD323" i="2"/>
  <c r="CC323" i="2"/>
  <c r="CB323" i="2"/>
  <c r="CA323" i="2"/>
  <c r="BZ323" i="2"/>
  <c r="BY323" i="2"/>
  <c r="BX323" i="2"/>
  <c r="BW323" i="2"/>
  <c r="BV323" i="2"/>
  <c r="BU323" i="2"/>
  <c r="BT323" i="2"/>
  <c r="BS323" i="2"/>
  <c r="BR323" i="2"/>
  <c r="BQ323" i="2"/>
  <c r="BP323" i="2"/>
  <c r="BO323" i="2"/>
  <c r="BN323" i="2"/>
  <c r="BM323" i="2"/>
  <c r="BL323" i="2"/>
  <c r="BK323" i="2"/>
  <c r="BJ323" i="2"/>
  <c r="BI323" i="2"/>
  <c r="BH323" i="2"/>
  <c r="BG323" i="2"/>
  <c r="BF323" i="2"/>
  <c r="BE323" i="2"/>
  <c r="BD323" i="2"/>
  <c r="BC323" i="2"/>
  <c r="BB323" i="2"/>
  <c r="BA323" i="2"/>
  <c r="AZ323" i="2"/>
  <c r="AY323" i="2"/>
  <c r="AX323" i="2"/>
  <c r="AW323" i="2"/>
  <c r="AV323" i="2"/>
  <c r="AU323" i="2"/>
  <c r="AT323" i="2"/>
  <c r="AS323" i="2"/>
  <c r="AR323" i="2"/>
  <c r="AQ323" i="2"/>
  <c r="AP323" i="2"/>
  <c r="AO323" i="2"/>
  <c r="AN323" i="2"/>
  <c r="AM323" i="2"/>
  <c r="AL323" i="2"/>
  <c r="AK323" i="2"/>
  <c r="AJ323" i="2"/>
  <c r="AI323" i="2"/>
  <c r="AH323" i="2"/>
  <c r="AG323" i="2"/>
  <c r="AF323" i="2"/>
  <c r="AE323" i="2"/>
  <c r="AD323" i="2"/>
  <c r="AC323" i="2"/>
  <c r="AB323" i="2"/>
  <c r="AA323" i="2"/>
  <c r="Z323" i="2"/>
  <c r="Y323" i="2"/>
  <c r="X323" i="2"/>
  <c r="W323" i="2"/>
  <c r="V323" i="2"/>
  <c r="U323" i="2"/>
  <c r="T323" i="2"/>
  <c r="S323" i="2"/>
  <c r="R323" i="2"/>
  <c r="Q323" i="2"/>
  <c r="P323" i="2"/>
  <c r="O323" i="2"/>
  <c r="N323" i="2"/>
  <c r="M323" i="2"/>
  <c r="L323" i="2"/>
  <c r="K323" i="2"/>
  <c r="J323" i="2"/>
  <c r="I323" i="2"/>
  <c r="H323" i="2"/>
  <c r="G323" i="2"/>
  <c r="F323" i="2"/>
  <c r="D323" i="2"/>
  <c r="E323" i="2"/>
  <c r="A323" i="2"/>
  <c r="NK322" i="2"/>
  <c r="NJ322" i="2"/>
  <c r="NI322" i="2"/>
  <c r="NH322" i="2"/>
  <c r="NG322" i="2"/>
  <c r="NF322" i="2"/>
  <c r="NE322" i="2"/>
  <c r="ND322" i="2"/>
  <c r="NC322" i="2"/>
  <c r="NB322" i="2"/>
  <c r="NA322" i="2"/>
  <c r="MZ322" i="2"/>
  <c r="MY322" i="2"/>
  <c r="MX322" i="2"/>
  <c r="MW322" i="2"/>
  <c r="MV322" i="2"/>
  <c r="MU322" i="2"/>
  <c r="MT322" i="2"/>
  <c r="MS322" i="2"/>
  <c r="MR322" i="2"/>
  <c r="MQ322" i="2"/>
  <c r="MP322" i="2"/>
  <c r="MO322" i="2"/>
  <c r="MN322" i="2"/>
  <c r="MM322" i="2"/>
  <c r="ML322" i="2"/>
  <c r="MK322" i="2"/>
  <c r="MJ322" i="2"/>
  <c r="MI322" i="2"/>
  <c r="MH322" i="2"/>
  <c r="MG322" i="2"/>
  <c r="MF322" i="2"/>
  <c r="ME322" i="2"/>
  <c r="MD322" i="2"/>
  <c r="MC322" i="2"/>
  <c r="MB322" i="2"/>
  <c r="MA322" i="2"/>
  <c r="LZ322" i="2"/>
  <c r="LY322" i="2"/>
  <c r="LX322" i="2"/>
  <c r="LW322" i="2"/>
  <c r="LV322" i="2"/>
  <c r="LU322" i="2"/>
  <c r="LT322" i="2"/>
  <c r="LS322" i="2"/>
  <c r="LR322" i="2"/>
  <c r="LQ322" i="2"/>
  <c r="LP322" i="2"/>
  <c r="LO322" i="2"/>
  <c r="LN322" i="2"/>
  <c r="LM322" i="2"/>
  <c r="LL322" i="2"/>
  <c r="LK322" i="2"/>
  <c r="LJ322" i="2"/>
  <c r="LI322" i="2"/>
  <c r="LH322" i="2"/>
  <c r="LG322" i="2"/>
  <c r="LF322" i="2"/>
  <c r="LE322" i="2"/>
  <c r="LD322" i="2"/>
  <c r="LC322" i="2"/>
  <c r="LB322" i="2"/>
  <c r="LA322" i="2"/>
  <c r="KZ322" i="2"/>
  <c r="KY322" i="2"/>
  <c r="KX322" i="2"/>
  <c r="KW322" i="2"/>
  <c r="KV322" i="2"/>
  <c r="KU322" i="2"/>
  <c r="KT322" i="2"/>
  <c r="KS322" i="2"/>
  <c r="KR322" i="2"/>
  <c r="KQ322" i="2"/>
  <c r="KP322" i="2"/>
  <c r="KO322" i="2"/>
  <c r="KN322" i="2"/>
  <c r="KM322" i="2"/>
  <c r="KL322" i="2"/>
  <c r="KK322" i="2"/>
  <c r="KJ322" i="2"/>
  <c r="KI322" i="2"/>
  <c r="KH322" i="2"/>
  <c r="KG322" i="2"/>
  <c r="KF322" i="2"/>
  <c r="KE322" i="2"/>
  <c r="KD322" i="2"/>
  <c r="KC322" i="2"/>
  <c r="KB322" i="2"/>
  <c r="KA322" i="2"/>
  <c r="JZ322" i="2"/>
  <c r="JY322" i="2"/>
  <c r="JX322" i="2"/>
  <c r="JW322" i="2"/>
  <c r="JV322" i="2"/>
  <c r="JU322" i="2"/>
  <c r="JT322" i="2"/>
  <c r="JS322" i="2"/>
  <c r="JR322" i="2"/>
  <c r="JQ322" i="2"/>
  <c r="JP322" i="2"/>
  <c r="JO322" i="2"/>
  <c r="JN322" i="2"/>
  <c r="JM322" i="2"/>
  <c r="JL322" i="2"/>
  <c r="JK322" i="2"/>
  <c r="JJ322" i="2"/>
  <c r="JI322" i="2"/>
  <c r="JH322" i="2"/>
  <c r="JG322" i="2"/>
  <c r="JF322" i="2"/>
  <c r="JE322" i="2"/>
  <c r="JD322" i="2"/>
  <c r="JC322" i="2"/>
  <c r="JB322" i="2"/>
  <c r="JA322" i="2"/>
  <c r="IZ322" i="2"/>
  <c r="IY322" i="2"/>
  <c r="IX322" i="2"/>
  <c r="IW322" i="2"/>
  <c r="IV322" i="2"/>
  <c r="IU322" i="2"/>
  <c r="IT322" i="2"/>
  <c r="IS322" i="2"/>
  <c r="IR322" i="2"/>
  <c r="IQ322" i="2"/>
  <c r="IP322" i="2"/>
  <c r="IO322" i="2"/>
  <c r="IN322" i="2"/>
  <c r="IM322" i="2"/>
  <c r="IL322" i="2"/>
  <c r="IK322" i="2"/>
  <c r="IJ322" i="2"/>
  <c r="II322" i="2"/>
  <c r="IH322" i="2"/>
  <c r="IG322" i="2"/>
  <c r="IF322" i="2"/>
  <c r="IE322" i="2"/>
  <c r="ID322" i="2"/>
  <c r="IC322" i="2"/>
  <c r="IB322" i="2"/>
  <c r="IA322" i="2"/>
  <c r="HZ322" i="2"/>
  <c r="HY322" i="2"/>
  <c r="HX322" i="2"/>
  <c r="HW322" i="2"/>
  <c r="HV322" i="2"/>
  <c r="HU322" i="2"/>
  <c r="HT322" i="2"/>
  <c r="HS322" i="2"/>
  <c r="HR322" i="2"/>
  <c r="HQ322" i="2"/>
  <c r="HP322" i="2"/>
  <c r="HO322" i="2"/>
  <c r="HN322" i="2"/>
  <c r="HM322" i="2"/>
  <c r="HL322" i="2"/>
  <c r="HK322" i="2"/>
  <c r="HJ322" i="2"/>
  <c r="HI322" i="2"/>
  <c r="HH322" i="2"/>
  <c r="HG322" i="2"/>
  <c r="HF322" i="2"/>
  <c r="HE322" i="2"/>
  <c r="HD322" i="2"/>
  <c r="HC322" i="2"/>
  <c r="HB322" i="2"/>
  <c r="HA322" i="2"/>
  <c r="GZ322" i="2"/>
  <c r="GY322" i="2"/>
  <c r="GX322" i="2"/>
  <c r="GW322" i="2"/>
  <c r="GV322" i="2"/>
  <c r="GU322" i="2"/>
  <c r="GT322" i="2"/>
  <c r="GS322" i="2"/>
  <c r="GR322" i="2"/>
  <c r="GQ322" i="2"/>
  <c r="GP322" i="2"/>
  <c r="GO322" i="2"/>
  <c r="GN322" i="2"/>
  <c r="GM322" i="2"/>
  <c r="GL322" i="2"/>
  <c r="GK322" i="2"/>
  <c r="GJ322" i="2"/>
  <c r="GI322" i="2"/>
  <c r="GH322" i="2"/>
  <c r="GG322" i="2"/>
  <c r="GF322" i="2"/>
  <c r="GE322" i="2"/>
  <c r="GD322" i="2"/>
  <c r="GC322" i="2"/>
  <c r="GB322" i="2"/>
  <c r="GA322" i="2"/>
  <c r="FZ322" i="2"/>
  <c r="FY322" i="2"/>
  <c r="FX322" i="2"/>
  <c r="FW322" i="2"/>
  <c r="FV322" i="2"/>
  <c r="FU322" i="2"/>
  <c r="FT322" i="2"/>
  <c r="FS322" i="2"/>
  <c r="FR322" i="2"/>
  <c r="FQ322" i="2"/>
  <c r="FP322" i="2"/>
  <c r="FO322" i="2"/>
  <c r="FN322" i="2"/>
  <c r="FM322" i="2"/>
  <c r="FL322" i="2"/>
  <c r="FK322" i="2"/>
  <c r="FJ322" i="2"/>
  <c r="FI322" i="2"/>
  <c r="FH322" i="2"/>
  <c r="FG322" i="2"/>
  <c r="FF322" i="2"/>
  <c r="FE322" i="2"/>
  <c r="FD322" i="2"/>
  <c r="FC322" i="2"/>
  <c r="FB322" i="2"/>
  <c r="FA322" i="2"/>
  <c r="EZ322" i="2"/>
  <c r="EY322" i="2"/>
  <c r="EX322" i="2"/>
  <c r="EW322" i="2"/>
  <c r="EV322" i="2"/>
  <c r="EU322" i="2"/>
  <c r="ET322" i="2"/>
  <c r="ES322" i="2"/>
  <c r="ER322" i="2"/>
  <c r="EQ322" i="2"/>
  <c r="EP322" i="2"/>
  <c r="EO322" i="2"/>
  <c r="EN322" i="2"/>
  <c r="EM322" i="2"/>
  <c r="EL322" i="2"/>
  <c r="EK322" i="2"/>
  <c r="EJ322" i="2"/>
  <c r="EI322" i="2"/>
  <c r="EH322" i="2"/>
  <c r="EG322" i="2"/>
  <c r="EF322" i="2"/>
  <c r="EE322" i="2"/>
  <c r="ED322" i="2"/>
  <c r="EC322" i="2"/>
  <c r="EB322" i="2"/>
  <c r="EA322" i="2"/>
  <c r="DZ322" i="2"/>
  <c r="DY322" i="2"/>
  <c r="DX322" i="2"/>
  <c r="DW322" i="2"/>
  <c r="DV322" i="2"/>
  <c r="DU322" i="2"/>
  <c r="DT322" i="2"/>
  <c r="DS322" i="2"/>
  <c r="DR322" i="2"/>
  <c r="DQ322" i="2"/>
  <c r="DP322" i="2"/>
  <c r="DO322" i="2"/>
  <c r="DN322" i="2"/>
  <c r="DM322" i="2"/>
  <c r="DL322" i="2"/>
  <c r="DK322" i="2"/>
  <c r="DJ322" i="2"/>
  <c r="DI322" i="2"/>
  <c r="DH322" i="2"/>
  <c r="DG322" i="2"/>
  <c r="DF322" i="2"/>
  <c r="DE322" i="2"/>
  <c r="DD322" i="2"/>
  <c r="DC322" i="2"/>
  <c r="DB322" i="2"/>
  <c r="DA322" i="2"/>
  <c r="CZ322" i="2"/>
  <c r="CY322" i="2"/>
  <c r="CX322" i="2"/>
  <c r="CW322" i="2"/>
  <c r="CV322" i="2"/>
  <c r="CU322" i="2"/>
  <c r="CT322" i="2"/>
  <c r="CS322" i="2"/>
  <c r="CR322" i="2"/>
  <c r="CQ322" i="2"/>
  <c r="CP322" i="2"/>
  <c r="CO322" i="2"/>
  <c r="CN322" i="2"/>
  <c r="CM322" i="2"/>
  <c r="CL322" i="2"/>
  <c r="CK322" i="2"/>
  <c r="CJ322" i="2"/>
  <c r="CI322" i="2"/>
  <c r="CH322" i="2"/>
  <c r="CG322" i="2"/>
  <c r="CF322" i="2"/>
  <c r="CE322" i="2"/>
  <c r="CD322" i="2"/>
  <c r="CC322" i="2"/>
  <c r="CB322" i="2"/>
  <c r="CA322" i="2"/>
  <c r="BZ322" i="2"/>
  <c r="BY322" i="2"/>
  <c r="BX322" i="2"/>
  <c r="BW322" i="2"/>
  <c r="BV322" i="2"/>
  <c r="BU322" i="2"/>
  <c r="BT322" i="2"/>
  <c r="BS322" i="2"/>
  <c r="BR322" i="2"/>
  <c r="BQ322" i="2"/>
  <c r="BP322" i="2"/>
  <c r="BO322" i="2"/>
  <c r="BN322" i="2"/>
  <c r="BM322" i="2"/>
  <c r="BL322" i="2"/>
  <c r="BK322" i="2"/>
  <c r="BJ322" i="2"/>
  <c r="BI322" i="2"/>
  <c r="BH322" i="2"/>
  <c r="BG322" i="2"/>
  <c r="BF322" i="2"/>
  <c r="BE322" i="2"/>
  <c r="BD322" i="2"/>
  <c r="BC322" i="2"/>
  <c r="BB322" i="2"/>
  <c r="BA322" i="2"/>
  <c r="AZ322" i="2"/>
  <c r="AY322" i="2"/>
  <c r="AX322" i="2"/>
  <c r="AW322" i="2"/>
  <c r="AV322" i="2"/>
  <c r="AU322" i="2"/>
  <c r="AT322" i="2"/>
  <c r="AS322" i="2"/>
  <c r="AR322" i="2"/>
  <c r="AQ322" i="2"/>
  <c r="AP322" i="2"/>
  <c r="AO322" i="2"/>
  <c r="AN322" i="2"/>
  <c r="AM322" i="2"/>
  <c r="AL322" i="2"/>
  <c r="AK322" i="2"/>
  <c r="AJ322" i="2"/>
  <c r="AI322" i="2"/>
  <c r="AH322" i="2"/>
  <c r="AG322" i="2"/>
  <c r="AF322" i="2"/>
  <c r="AE322" i="2"/>
  <c r="AD322" i="2"/>
  <c r="AC322" i="2"/>
  <c r="AB322" i="2"/>
  <c r="AA322" i="2"/>
  <c r="Z322" i="2"/>
  <c r="Y322" i="2"/>
  <c r="X322" i="2"/>
  <c r="W322" i="2"/>
  <c r="V322" i="2"/>
  <c r="U322" i="2"/>
  <c r="T322" i="2"/>
  <c r="S322" i="2"/>
  <c r="R322" i="2"/>
  <c r="Q322" i="2"/>
  <c r="P322" i="2"/>
  <c r="O322" i="2"/>
  <c r="N322" i="2"/>
  <c r="M322" i="2"/>
  <c r="L322" i="2"/>
  <c r="K322" i="2"/>
  <c r="J322" i="2"/>
  <c r="I322" i="2"/>
  <c r="H322" i="2"/>
  <c r="G322" i="2"/>
  <c r="F322" i="2"/>
  <c r="E322" i="2"/>
  <c r="A322" i="2"/>
  <c r="D322" i="2"/>
  <c r="NK321" i="2"/>
  <c r="NJ321" i="2"/>
  <c r="NI321" i="2"/>
  <c r="NH321" i="2"/>
  <c r="NG321" i="2"/>
  <c r="NF321" i="2"/>
  <c r="NE321" i="2"/>
  <c r="ND321" i="2"/>
  <c r="NC321" i="2"/>
  <c r="NB321" i="2"/>
  <c r="NA321" i="2"/>
  <c r="MZ321" i="2"/>
  <c r="MY321" i="2"/>
  <c r="MX321" i="2"/>
  <c r="MW321" i="2"/>
  <c r="MV321" i="2"/>
  <c r="MU321" i="2"/>
  <c r="MT321" i="2"/>
  <c r="MS321" i="2"/>
  <c r="MR321" i="2"/>
  <c r="MQ321" i="2"/>
  <c r="MP321" i="2"/>
  <c r="MO321" i="2"/>
  <c r="MN321" i="2"/>
  <c r="MM321" i="2"/>
  <c r="ML321" i="2"/>
  <c r="MK321" i="2"/>
  <c r="MJ321" i="2"/>
  <c r="MI321" i="2"/>
  <c r="MH321" i="2"/>
  <c r="MG321" i="2"/>
  <c r="MF321" i="2"/>
  <c r="ME321" i="2"/>
  <c r="MD321" i="2"/>
  <c r="MC321" i="2"/>
  <c r="MB321" i="2"/>
  <c r="MA321" i="2"/>
  <c r="LZ321" i="2"/>
  <c r="LY321" i="2"/>
  <c r="LX321" i="2"/>
  <c r="LW321" i="2"/>
  <c r="LV321" i="2"/>
  <c r="LU321" i="2"/>
  <c r="LT321" i="2"/>
  <c r="LS321" i="2"/>
  <c r="LR321" i="2"/>
  <c r="LQ321" i="2"/>
  <c r="LP321" i="2"/>
  <c r="LO321" i="2"/>
  <c r="LN321" i="2"/>
  <c r="LM321" i="2"/>
  <c r="LL321" i="2"/>
  <c r="LK321" i="2"/>
  <c r="LJ321" i="2"/>
  <c r="LI321" i="2"/>
  <c r="LH321" i="2"/>
  <c r="LG321" i="2"/>
  <c r="LF321" i="2"/>
  <c r="LE321" i="2"/>
  <c r="LD321" i="2"/>
  <c r="LC321" i="2"/>
  <c r="LB321" i="2"/>
  <c r="LA321" i="2"/>
  <c r="KZ321" i="2"/>
  <c r="KY321" i="2"/>
  <c r="KX321" i="2"/>
  <c r="KW321" i="2"/>
  <c r="KV321" i="2"/>
  <c r="KU321" i="2"/>
  <c r="KT321" i="2"/>
  <c r="KS321" i="2"/>
  <c r="KR321" i="2"/>
  <c r="KQ321" i="2"/>
  <c r="KP321" i="2"/>
  <c r="KO321" i="2"/>
  <c r="KN321" i="2"/>
  <c r="KM321" i="2"/>
  <c r="KL321" i="2"/>
  <c r="KK321" i="2"/>
  <c r="KJ321" i="2"/>
  <c r="KI321" i="2"/>
  <c r="KH321" i="2"/>
  <c r="KG321" i="2"/>
  <c r="KF321" i="2"/>
  <c r="KE321" i="2"/>
  <c r="KD321" i="2"/>
  <c r="KC321" i="2"/>
  <c r="KB321" i="2"/>
  <c r="KA321" i="2"/>
  <c r="JZ321" i="2"/>
  <c r="JY321" i="2"/>
  <c r="JX321" i="2"/>
  <c r="JW321" i="2"/>
  <c r="JV321" i="2"/>
  <c r="JU321" i="2"/>
  <c r="JT321" i="2"/>
  <c r="JS321" i="2"/>
  <c r="JR321" i="2"/>
  <c r="JQ321" i="2"/>
  <c r="JP321" i="2"/>
  <c r="JO321" i="2"/>
  <c r="JN321" i="2"/>
  <c r="JM321" i="2"/>
  <c r="JL321" i="2"/>
  <c r="JK321" i="2"/>
  <c r="JJ321" i="2"/>
  <c r="JI321" i="2"/>
  <c r="JH321" i="2"/>
  <c r="JG321" i="2"/>
  <c r="JF321" i="2"/>
  <c r="JE321" i="2"/>
  <c r="JD321" i="2"/>
  <c r="JC321" i="2"/>
  <c r="JB321" i="2"/>
  <c r="JA321" i="2"/>
  <c r="IZ321" i="2"/>
  <c r="IY321" i="2"/>
  <c r="IX321" i="2"/>
  <c r="IW321" i="2"/>
  <c r="IV321" i="2"/>
  <c r="IU321" i="2"/>
  <c r="IT321" i="2"/>
  <c r="IS321" i="2"/>
  <c r="IR321" i="2"/>
  <c r="IQ321" i="2"/>
  <c r="IP321" i="2"/>
  <c r="IO321" i="2"/>
  <c r="IN321" i="2"/>
  <c r="IM321" i="2"/>
  <c r="IL321" i="2"/>
  <c r="IK321" i="2"/>
  <c r="IJ321" i="2"/>
  <c r="II321" i="2"/>
  <c r="IH321" i="2"/>
  <c r="IG321" i="2"/>
  <c r="IF321" i="2"/>
  <c r="IE321" i="2"/>
  <c r="ID321" i="2"/>
  <c r="IC321" i="2"/>
  <c r="IB321" i="2"/>
  <c r="IA321" i="2"/>
  <c r="HZ321" i="2"/>
  <c r="HY321" i="2"/>
  <c r="HX321" i="2"/>
  <c r="HW321" i="2"/>
  <c r="HV321" i="2"/>
  <c r="HU321" i="2"/>
  <c r="HT321" i="2"/>
  <c r="HS321" i="2"/>
  <c r="HR321" i="2"/>
  <c r="HQ321" i="2"/>
  <c r="HP321" i="2"/>
  <c r="HO321" i="2"/>
  <c r="HN321" i="2"/>
  <c r="HM321" i="2"/>
  <c r="HL321" i="2"/>
  <c r="HK321" i="2"/>
  <c r="HJ321" i="2"/>
  <c r="HI321" i="2"/>
  <c r="HH321" i="2"/>
  <c r="HG321" i="2"/>
  <c r="HF321" i="2"/>
  <c r="HE321" i="2"/>
  <c r="HD321" i="2"/>
  <c r="HC321" i="2"/>
  <c r="HB321" i="2"/>
  <c r="HA321" i="2"/>
  <c r="GZ321" i="2"/>
  <c r="GY321" i="2"/>
  <c r="GX321" i="2"/>
  <c r="GW321" i="2"/>
  <c r="GV321" i="2"/>
  <c r="GU321" i="2"/>
  <c r="GT321" i="2"/>
  <c r="GS321" i="2"/>
  <c r="GR321" i="2"/>
  <c r="GQ321" i="2"/>
  <c r="GP321" i="2"/>
  <c r="GO321" i="2"/>
  <c r="GN321" i="2"/>
  <c r="GM321" i="2"/>
  <c r="GL321" i="2"/>
  <c r="GK321" i="2"/>
  <c r="GJ321" i="2"/>
  <c r="GI321" i="2"/>
  <c r="GH321" i="2"/>
  <c r="GG321" i="2"/>
  <c r="GF321" i="2"/>
  <c r="GE321" i="2"/>
  <c r="GD321" i="2"/>
  <c r="GC321" i="2"/>
  <c r="GB321" i="2"/>
  <c r="GA321" i="2"/>
  <c r="FZ321" i="2"/>
  <c r="FY321" i="2"/>
  <c r="FX321" i="2"/>
  <c r="FW321" i="2"/>
  <c r="FV321" i="2"/>
  <c r="FU321" i="2"/>
  <c r="FT321" i="2"/>
  <c r="FS321" i="2"/>
  <c r="FR321" i="2"/>
  <c r="FQ321" i="2"/>
  <c r="FP321" i="2"/>
  <c r="FO321" i="2"/>
  <c r="FN321" i="2"/>
  <c r="FM321" i="2"/>
  <c r="FL321" i="2"/>
  <c r="FK321" i="2"/>
  <c r="FJ321" i="2"/>
  <c r="FI321" i="2"/>
  <c r="FH321" i="2"/>
  <c r="FG321" i="2"/>
  <c r="FF321" i="2"/>
  <c r="FE321" i="2"/>
  <c r="FD321" i="2"/>
  <c r="FC321" i="2"/>
  <c r="FB321" i="2"/>
  <c r="FA321" i="2"/>
  <c r="EZ321" i="2"/>
  <c r="EY321" i="2"/>
  <c r="EX321" i="2"/>
  <c r="EW321" i="2"/>
  <c r="EV321" i="2"/>
  <c r="EU321" i="2"/>
  <c r="ET321" i="2"/>
  <c r="ES321" i="2"/>
  <c r="ER321" i="2"/>
  <c r="EQ321" i="2"/>
  <c r="EP321" i="2"/>
  <c r="EO321" i="2"/>
  <c r="EN321" i="2"/>
  <c r="EM321" i="2"/>
  <c r="EL321" i="2"/>
  <c r="EK321" i="2"/>
  <c r="EJ321" i="2"/>
  <c r="EI321" i="2"/>
  <c r="EH321" i="2"/>
  <c r="EG321" i="2"/>
  <c r="EF321" i="2"/>
  <c r="EE321" i="2"/>
  <c r="ED321" i="2"/>
  <c r="EC321" i="2"/>
  <c r="EB321" i="2"/>
  <c r="EA321" i="2"/>
  <c r="DZ321" i="2"/>
  <c r="DY321" i="2"/>
  <c r="DX321" i="2"/>
  <c r="DW321" i="2"/>
  <c r="DV321" i="2"/>
  <c r="DU321" i="2"/>
  <c r="DT321" i="2"/>
  <c r="DS321" i="2"/>
  <c r="DR321" i="2"/>
  <c r="DQ321" i="2"/>
  <c r="DP321" i="2"/>
  <c r="DO321" i="2"/>
  <c r="DN321" i="2"/>
  <c r="DM321" i="2"/>
  <c r="DL321" i="2"/>
  <c r="DK321" i="2"/>
  <c r="DJ321" i="2"/>
  <c r="DI321" i="2"/>
  <c r="DH321" i="2"/>
  <c r="DG321" i="2"/>
  <c r="DF321" i="2"/>
  <c r="DE321" i="2"/>
  <c r="DD321" i="2"/>
  <c r="DC321" i="2"/>
  <c r="DB321" i="2"/>
  <c r="DA321" i="2"/>
  <c r="CZ321" i="2"/>
  <c r="CY321" i="2"/>
  <c r="CX321" i="2"/>
  <c r="CW321" i="2"/>
  <c r="CV321" i="2"/>
  <c r="CU321" i="2"/>
  <c r="CT321" i="2"/>
  <c r="CS321" i="2"/>
  <c r="CR321" i="2"/>
  <c r="CQ321" i="2"/>
  <c r="CP321" i="2"/>
  <c r="CO321" i="2"/>
  <c r="CN321" i="2"/>
  <c r="CM321" i="2"/>
  <c r="CL321" i="2"/>
  <c r="CK321" i="2"/>
  <c r="CJ321" i="2"/>
  <c r="CI321" i="2"/>
  <c r="CH321" i="2"/>
  <c r="CG321" i="2"/>
  <c r="CF321" i="2"/>
  <c r="CE321" i="2"/>
  <c r="CD321" i="2"/>
  <c r="CC321" i="2"/>
  <c r="CB321" i="2"/>
  <c r="CA321" i="2"/>
  <c r="BZ321" i="2"/>
  <c r="BY321" i="2"/>
  <c r="BX321" i="2"/>
  <c r="BW321" i="2"/>
  <c r="BV321" i="2"/>
  <c r="BU321" i="2"/>
  <c r="BT321" i="2"/>
  <c r="BS321" i="2"/>
  <c r="BR321" i="2"/>
  <c r="BQ321" i="2"/>
  <c r="BP321" i="2"/>
  <c r="BO321" i="2"/>
  <c r="BN321" i="2"/>
  <c r="BM321" i="2"/>
  <c r="BL321" i="2"/>
  <c r="BK321" i="2"/>
  <c r="BJ321" i="2"/>
  <c r="BI321" i="2"/>
  <c r="BH321" i="2"/>
  <c r="BG321" i="2"/>
  <c r="BF321" i="2"/>
  <c r="BE321" i="2"/>
  <c r="BD321" i="2"/>
  <c r="BC321" i="2"/>
  <c r="BB321" i="2"/>
  <c r="BA321" i="2"/>
  <c r="AZ321" i="2"/>
  <c r="AY321" i="2"/>
  <c r="AX321" i="2"/>
  <c r="AW321" i="2"/>
  <c r="AV321" i="2"/>
  <c r="AU321" i="2"/>
  <c r="AT321" i="2"/>
  <c r="AS321" i="2"/>
  <c r="AR321" i="2"/>
  <c r="AQ321" i="2"/>
  <c r="AP321" i="2"/>
  <c r="AO321" i="2"/>
  <c r="AN321" i="2"/>
  <c r="AM321" i="2"/>
  <c r="AL321" i="2"/>
  <c r="AK321" i="2"/>
  <c r="AJ321" i="2"/>
  <c r="AI321" i="2"/>
  <c r="AH321" i="2"/>
  <c r="AG321" i="2"/>
  <c r="AF321" i="2"/>
  <c r="AE321" i="2"/>
  <c r="AD321" i="2"/>
  <c r="AC321" i="2"/>
  <c r="AB321" i="2"/>
  <c r="AA321" i="2"/>
  <c r="Z321" i="2"/>
  <c r="Y321" i="2"/>
  <c r="X321" i="2"/>
  <c r="W321" i="2"/>
  <c r="V321" i="2"/>
  <c r="U321" i="2"/>
  <c r="T321" i="2"/>
  <c r="S321" i="2"/>
  <c r="R321" i="2"/>
  <c r="Q321" i="2"/>
  <c r="P321" i="2"/>
  <c r="O321" i="2"/>
  <c r="N321" i="2"/>
  <c r="M321" i="2"/>
  <c r="L321" i="2"/>
  <c r="K321" i="2"/>
  <c r="J321" i="2"/>
  <c r="I321" i="2"/>
  <c r="H321" i="2"/>
  <c r="G321" i="2"/>
  <c r="A321" i="2"/>
  <c r="F321" i="2"/>
  <c r="E321" i="2"/>
  <c r="D321" i="2"/>
  <c r="NK320" i="2"/>
  <c r="NJ320" i="2"/>
  <c r="NI320" i="2"/>
  <c r="NH320" i="2"/>
  <c r="NG320" i="2"/>
  <c r="NF320" i="2"/>
  <c r="NE320" i="2"/>
  <c r="ND320" i="2"/>
  <c r="NC320" i="2"/>
  <c r="NB320" i="2"/>
  <c r="NA320" i="2"/>
  <c r="MZ320" i="2"/>
  <c r="MY320" i="2"/>
  <c r="MX320" i="2"/>
  <c r="MW320" i="2"/>
  <c r="MV320" i="2"/>
  <c r="MU320" i="2"/>
  <c r="MT320" i="2"/>
  <c r="MS320" i="2"/>
  <c r="MR320" i="2"/>
  <c r="MQ320" i="2"/>
  <c r="MP320" i="2"/>
  <c r="MO320" i="2"/>
  <c r="MN320" i="2"/>
  <c r="MM320" i="2"/>
  <c r="ML320" i="2"/>
  <c r="MK320" i="2"/>
  <c r="MJ320" i="2"/>
  <c r="MI320" i="2"/>
  <c r="MH320" i="2"/>
  <c r="MG320" i="2"/>
  <c r="MF320" i="2"/>
  <c r="ME320" i="2"/>
  <c r="MD320" i="2"/>
  <c r="MC320" i="2"/>
  <c r="MB320" i="2"/>
  <c r="MA320" i="2"/>
  <c r="LZ320" i="2"/>
  <c r="LY320" i="2"/>
  <c r="LX320" i="2"/>
  <c r="LW320" i="2"/>
  <c r="LV320" i="2"/>
  <c r="LU320" i="2"/>
  <c r="LT320" i="2"/>
  <c r="LS320" i="2"/>
  <c r="LR320" i="2"/>
  <c r="LQ320" i="2"/>
  <c r="LP320" i="2"/>
  <c r="LO320" i="2"/>
  <c r="LN320" i="2"/>
  <c r="LM320" i="2"/>
  <c r="LL320" i="2"/>
  <c r="LK320" i="2"/>
  <c r="LJ320" i="2"/>
  <c r="LI320" i="2"/>
  <c r="LH320" i="2"/>
  <c r="LG320" i="2"/>
  <c r="LF320" i="2"/>
  <c r="LE320" i="2"/>
  <c r="LD320" i="2"/>
  <c r="LC320" i="2"/>
  <c r="LB320" i="2"/>
  <c r="LA320" i="2"/>
  <c r="KZ320" i="2"/>
  <c r="KY320" i="2"/>
  <c r="KX320" i="2"/>
  <c r="KW320" i="2"/>
  <c r="KV320" i="2"/>
  <c r="KU320" i="2"/>
  <c r="KT320" i="2"/>
  <c r="KS320" i="2"/>
  <c r="KR320" i="2"/>
  <c r="KQ320" i="2"/>
  <c r="KP320" i="2"/>
  <c r="KO320" i="2"/>
  <c r="KN320" i="2"/>
  <c r="KM320" i="2"/>
  <c r="KL320" i="2"/>
  <c r="KK320" i="2"/>
  <c r="KJ320" i="2"/>
  <c r="KI320" i="2"/>
  <c r="KH320" i="2"/>
  <c r="KG320" i="2"/>
  <c r="KF320" i="2"/>
  <c r="KE320" i="2"/>
  <c r="KD320" i="2"/>
  <c r="KC320" i="2"/>
  <c r="KB320" i="2"/>
  <c r="KA320" i="2"/>
  <c r="JZ320" i="2"/>
  <c r="JY320" i="2"/>
  <c r="JX320" i="2"/>
  <c r="JW320" i="2"/>
  <c r="JV320" i="2"/>
  <c r="JU320" i="2"/>
  <c r="JT320" i="2"/>
  <c r="JS320" i="2"/>
  <c r="JR320" i="2"/>
  <c r="JQ320" i="2"/>
  <c r="JP320" i="2"/>
  <c r="JO320" i="2"/>
  <c r="JN320" i="2"/>
  <c r="JM320" i="2"/>
  <c r="JL320" i="2"/>
  <c r="JK320" i="2"/>
  <c r="JJ320" i="2"/>
  <c r="JI320" i="2"/>
  <c r="JH320" i="2"/>
  <c r="JG320" i="2"/>
  <c r="JF320" i="2"/>
  <c r="JE320" i="2"/>
  <c r="JD320" i="2"/>
  <c r="JC320" i="2"/>
  <c r="JB320" i="2"/>
  <c r="JA320" i="2"/>
  <c r="IZ320" i="2"/>
  <c r="IY320" i="2"/>
  <c r="IX320" i="2"/>
  <c r="IW320" i="2"/>
  <c r="IV320" i="2"/>
  <c r="IU320" i="2"/>
  <c r="IT320" i="2"/>
  <c r="IS320" i="2"/>
  <c r="IR320" i="2"/>
  <c r="IQ320" i="2"/>
  <c r="IP320" i="2"/>
  <c r="IO320" i="2"/>
  <c r="IN320" i="2"/>
  <c r="IM320" i="2"/>
  <c r="IL320" i="2"/>
  <c r="IK320" i="2"/>
  <c r="IJ320" i="2"/>
  <c r="II320" i="2"/>
  <c r="IH320" i="2"/>
  <c r="IG320" i="2"/>
  <c r="IF320" i="2"/>
  <c r="IE320" i="2"/>
  <c r="ID320" i="2"/>
  <c r="IC320" i="2"/>
  <c r="IB320" i="2"/>
  <c r="IA320" i="2"/>
  <c r="HZ320" i="2"/>
  <c r="HY320" i="2"/>
  <c r="HX320" i="2"/>
  <c r="HW320" i="2"/>
  <c r="HV320" i="2"/>
  <c r="HU320" i="2"/>
  <c r="HT320" i="2"/>
  <c r="HS320" i="2"/>
  <c r="HR320" i="2"/>
  <c r="HQ320" i="2"/>
  <c r="HP320" i="2"/>
  <c r="HO320" i="2"/>
  <c r="HN320" i="2"/>
  <c r="HM320" i="2"/>
  <c r="HL320" i="2"/>
  <c r="HK320" i="2"/>
  <c r="HJ320" i="2"/>
  <c r="HI320" i="2"/>
  <c r="HH320" i="2"/>
  <c r="HG320" i="2"/>
  <c r="HF320" i="2"/>
  <c r="HE320" i="2"/>
  <c r="HD320" i="2"/>
  <c r="HC320" i="2"/>
  <c r="HB320" i="2"/>
  <c r="HA320" i="2"/>
  <c r="GZ320" i="2"/>
  <c r="GY320" i="2"/>
  <c r="GX320" i="2"/>
  <c r="GW320" i="2"/>
  <c r="GV320" i="2"/>
  <c r="GU320" i="2"/>
  <c r="GT320" i="2"/>
  <c r="GS320" i="2"/>
  <c r="GR320" i="2"/>
  <c r="GQ320" i="2"/>
  <c r="GP320" i="2"/>
  <c r="GO320" i="2"/>
  <c r="GN320" i="2"/>
  <c r="GM320" i="2"/>
  <c r="GL320" i="2"/>
  <c r="GK320" i="2"/>
  <c r="GJ320" i="2"/>
  <c r="GI320" i="2"/>
  <c r="GH320" i="2"/>
  <c r="GG320" i="2"/>
  <c r="GF320" i="2"/>
  <c r="GE320" i="2"/>
  <c r="GD320" i="2"/>
  <c r="GC320" i="2"/>
  <c r="GB320" i="2"/>
  <c r="GA320" i="2"/>
  <c r="FZ320" i="2"/>
  <c r="FY320" i="2"/>
  <c r="FX320" i="2"/>
  <c r="FW320" i="2"/>
  <c r="FV320" i="2"/>
  <c r="FU320" i="2"/>
  <c r="FT320" i="2"/>
  <c r="FS320" i="2"/>
  <c r="FR320" i="2"/>
  <c r="FQ320" i="2"/>
  <c r="FP320" i="2"/>
  <c r="FO320" i="2"/>
  <c r="FN320" i="2"/>
  <c r="FM320" i="2"/>
  <c r="FL320" i="2"/>
  <c r="FK320" i="2"/>
  <c r="FJ320" i="2"/>
  <c r="FI320" i="2"/>
  <c r="FH320" i="2"/>
  <c r="FG320" i="2"/>
  <c r="FF320" i="2"/>
  <c r="FE320" i="2"/>
  <c r="FD320" i="2"/>
  <c r="FC320" i="2"/>
  <c r="FB320" i="2"/>
  <c r="FA320" i="2"/>
  <c r="EZ320" i="2"/>
  <c r="EY320" i="2"/>
  <c r="EX320" i="2"/>
  <c r="EW320" i="2"/>
  <c r="EV320" i="2"/>
  <c r="EU320" i="2"/>
  <c r="ET320" i="2"/>
  <c r="ES320" i="2"/>
  <c r="ER320" i="2"/>
  <c r="EQ320" i="2"/>
  <c r="EP320" i="2"/>
  <c r="EO320" i="2"/>
  <c r="EN320" i="2"/>
  <c r="EM320" i="2"/>
  <c r="EL320" i="2"/>
  <c r="EK320" i="2"/>
  <c r="EJ320" i="2"/>
  <c r="EI320" i="2"/>
  <c r="EH320" i="2"/>
  <c r="EG320" i="2"/>
  <c r="EF320" i="2"/>
  <c r="EE320" i="2"/>
  <c r="ED320" i="2"/>
  <c r="EC320" i="2"/>
  <c r="EB320" i="2"/>
  <c r="EA320" i="2"/>
  <c r="DZ320" i="2"/>
  <c r="DY320" i="2"/>
  <c r="DX320" i="2"/>
  <c r="DW320" i="2"/>
  <c r="DV320" i="2"/>
  <c r="DU320" i="2"/>
  <c r="DT320" i="2"/>
  <c r="DS320" i="2"/>
  <c r="DR320" i="2"/>
  <c r="DQ320" i="2"/>
  <c r="DP320" i="2"/>
  <c r="DO320" i="2"/>
  <c r="DN320" i="2"/>
  <c r="DM320" i="2"/>
  <c r="DL320" i="2"/>
  <c r="DK320" i="2"/>
  <c r="DJ320" i="2"/>
  <c r="DI320" i="2"/>
  <c r="DH320" i="2"/>
  <c r="DG320" i="2"/>
  <c r="DF320" i="2"/>
  <c r="DE320" i="2"/>
  <c r="DD320" i="2"/>
  <c r="DC320" i="2"/>
  <c r="DB320" i="2"/>
  <c r="DA320" i="2"/>
  <c r="CZ320" i="2"/>
  <c r="CY320" i="2"/>
  <c r="CX320" i="2"/>
  <c r="CW320" i="2"/>
  <c r="CV320" i="2"/>
  <c r="CU320" i="2"/>
  <c r="CT320" i="2"/>
  <c r="CS320" i="2"/>
  <c r="CR320" i="2"/>
  <c r="CQ320" i="2"/>
  <c r="CP320" i="2"/>
  <c r="CO320" i="2"/>
  <c r="CN320" i="2"/>
  <c r="CM320" i="2"/>
  <c r="CL320" i="2"/>
  <c r="CK320" i="2"/>
  <c r="CJ320" i="2"/>
  <c r="CI320" i="2"/>
  <c r="CH320" i="2"/>
  <c r="CG320" i="2"/>
  <c r="CF320" i="2"/>
  <c r="CE320" i="2"/>
  <c r="CD320" i="2"/>
  <c r="CC320" i="2"/>
  <c r="CB320" i="2"/>
  <c r="CA320" i="2"/>
  <c r="BZ320" i="2"/>
  <c r="BY320" i="2"/>
  <c r="BX320" i="2"/>
  <c r="BW320" i="2"/>
  <c r="BV320" i="2"/>
  <c r="BU320" i="2"/>
  <c r="BT320" i="2"/>
  <c r="BS320" i="2"/>
  <c r="BR320" i="2"/>
  <c r="BQ320" i="2"/>
  <c r="BP320" i="2"/>
  <c r="BO320" i="2"/>
  <c r="BN320" i="2"/>
  <c r="BM320" i="2"/>
  <c r="BL320" i="2"/>
  <c r="BK320" i="2"/>
  <c r="BJ320" i="2"/>
  <c r="BI320" i="2"/>
  <c r="BH320" i="2"/>
  <c r="BG320" i="2"/>
  <c r="BF320" i="2"/>
  <c r="BE320" i="2"/>
  <c r="BD320" i="2"/>
  <c r="BC320" i="2"/>
  <c r="BB320" i="2"/>
  <c r="BA320" i="2"/>
  <c r="AZ320" i="2"/>
  <c r="AY320" i="2"/>
  <c r="AX320" i="2"/>
  <c r="AW320" i="2"/>
  <c r="AV320" i="2"/>
  <c r="AU320" i="2"/>
  <c r="AT320" i="2"/>
  <c r="AS320" i="2"/>
  <c r="AR320" i="2"/>
  <c r="AQ320" i="2"/>
  <c r="AP320" i="2"/>
  <c r="AO320" i="2"/>
  <c r="AN320" i="2"/>
  <c r="AM320" i="2"/>
  <c r="AL320" i="2"/>
  <c r="AK320" i="2"/>
  <c r="AJ320" i="2"/>
  <c r="AI320" i="2"/>
  <c r="AH320" i="2"/>
  <c r="AG320" i="2"/>
  <c r="AF320" i="2"/>
  <c r="AE320" i="2"/>
  <c r="AD320" i="2"/>
  <c r="AC320" i="2"/>
  <c r="AB320" i="2"/>
  <c r="AA320" i="2"/>
  <c r="Z320" i="2"/>
  <c r="Y320" i="2"/>
  <c r="X320" i="2"/>
  <c r="W320" i="2"/>
  <c r="V320" i="2"/>
  <c r="U320" i="2"/>
  <c r="T320" i="2"/>
  <c r="S320" i="2"/>
  <c r="R320" i="2"/>
  <c r="Q320" i="2"/>
  <c r="P320" i="2"/>
  <c r="O320" i="2"/>
  <c r="N320" i="2"/>
  <c r="M320" i="2"/>
  <c r="L320" i="2"/>
  <c r="K320" i="2"/>
  <c r="J320" i="2"/>
  <c r="I320" i="2"/>
  <c r="H320" i="2"/>
  <c r="G320" i="2"/>
  <c r="F320" i="2"/>
  <c r="E320" i="2"/>
  <c r="D320" i="2"/>
  <c r="A320" i="2"/>
  <c r="NK307" i="2"/>
  <c r="NJ307" i="2"/>
  <c r="NI307" i="2"/>
  <c r="NH307" i="2"/>
  <c r="NG307" i="2"/>
  <c r="NF307" i="2"/>
  <c r="NE307" i="2"/>
  <c r="ND307" i="2"/>
  <c r="NC307" i="2"/>
  <c r="NB307" i="2"/>
  <c r="NA307" i="2"/>
  <c r="MZ307" i="2"/>
  <c r="MY307" i="2"/>
  <c r="MX307" i="2"/>
  <c r="MW307" i="2"/>
  <c r="MV307" i="2"/>
  <c r="MU307" i="2"/>
  <c r="MT307" i="2"/>
  <c r="MS307" i="2"/>
  <c r="MR307" i="2"/>
  <c r="MQ307" i="2"/>
  <c r="MP307" i="2"/>
  <c r="MO307" i="2"/>
  <c r="MN307" i="2"/>
  <c r="MM307" i="2"/>
  <c r="ML307" i="2"/>
  <c r="MK307" i="2"/>
  <c r="MJ307" i="2"/>
  <c r="MI307" i="2"/>
  <c r="MH307" i="2"/>
  <c r="MG307" i="2"/>
  <c r="MF307" i="2"/>
  <c r="ME307" i="2"/>
  <c r="MD307" i="2"/>
  <c r="MC307" i="2"/>
  <c r="MB307" i="2"/>
  <c r="MA307" i="2"/>
  <c r="LZ307" i="2"/>
  <c r="LY307" i="2"/>
  <c r="LX307" i="2"/>
  <c r="LW307" i="2"/>
  <c r="LV307" i="2"/>
  <c r="LU307" i="2"/>
  <c r="LT307" i="2"/>
  <c r="LS307" i="2"/>
  <c r="LR307" i="2"/>
  <c r="LQ307" i="2"/>
  <c r="LP307" i="2"/>
  <c r="LO307" i="2"/>
  <c r="LN307" i="2"/>
  <c r="LM307" i="2"/>
  <c r="LL307" i="2"/>
  <c r="LK307" i="2"/>
  <c r="LJ307" i="2"/>
  <c r="LI307" i="2"/>
  <c r="LH307" i="2"/>
  <c r="LG307" i="2"/>
  <c r="LF307" i="2"/>
  <c r="LE307" i="2"/>
  <c r="LD307" i="2"/>
  <c r="LC307" i="2"/>
  <c r="LB307" i="2"/>
  <c r="LA307" i="2"/>
  <c r="KZ307" i="2"/>
  <c r="KY307" i="2"/>
  <c r="KX307" i="2"/>
  <c r="KW307" i="2"/>
  <c r="KV307" i="2"/>
  <c r="KU307" i="2"/>
  <c r="KT307" i="2"/>
  <c r="KS307" i="2"/>
  <c r="KR307" i="2"/>
  <c r="KQ307" i="2"/>
  <c r="KP307" i="2"/>
  <c r="KO307" i="2"/>
  <c r="KN307" i="2"/>
  <c r="KM307" i="2"/>
  <c r="KL307" i="2"/>
  <c r="KK307" i="2"/>
  <c r="KJ307" i="2"/>
  <c r="KI307" i="2"/>
  <c r="KH307" i="2"/>
  <c r="KG307" i="2"/>
  <c r="KF307" i="2"/>
  <c r="KE307" i="2"/>
  <c r="KD307" i="2"/>
  <c r="KC307" i="2"/>
  <c r="KB307" i="2"/>
  <c r="KA307" i="2"/>
  <c r="JZ307" i="2"/>
  <c r="JY307" i="2"/>
  <c r="JX307" i="2"/>
  <c r="JW307" i="2"/>
  <c r="JV307" i="2"/>
  <c r="JU307" i="2"/>
  <c r="JT307" i="2"/>
  <c r="JS307" i="2"/>
  <c r="JR307" i="2"/>
  <c r="JQ307" i="2"/>
  <c r="JP307" i="2"/>
  <c r="JO307" i="2"/>
  <c r="JN307" i="2"/>
  <c r="JM307" i="2"/>
  <c r="JL307" i="2"/>
  <c r="JK307" i="2"/>
  <c r="JJ307" i="2"/>
  <c r="JI307" i="2"/>
  <c r="JH307" i="2"/>
  <c r="JG307" i="2"/>
  <c r="JF307" i="2"/>
  <c r="JE307" i="2"/>
  <c r="JD307" i="2"/>
  <c r="JC307" i="2"/>
  <c r="JB307" i="2"/>
  <c r="JA307" i="2"/>
  <c r="IZ307" i="2"/>
  <c r="IY307" i="2"/>
  <c r="IX307" i="2"/>
  <c r="IW307" i="2"/>
  <c r="IV307" i="2"/>
  <c r="IU307" i="2"/>
  <c r="IT307" i="2"/>
  <c r="IS307" i="2"/>
  <c r="IR307" i="2"/>
  <c r="IQ307" i="2"/>
  <c r="IP307" i="2"/>
  <c r="IO307" i="2"/>
  <c r="IN307" i="2"/>
  <c r="IM307" i="2"/>
  <c r="IL307" i="2"/>
  <c r="IK307" i="2"/>
  <c r="IJ307" i="2"/>
  <c r="II307" i="2"/>
  <c r="IH307" i="2"/>
  <c r="IG307" i="2"/>
  <c r="IF307" i="2"/>
  <c r="IE307" i="2"/>
  <c r="ID307" i="2"/>
  <c r="IC307" i="2"/>
  <c r="IB307" i="2"/>
  <c r="IA307" i="2"/>
  <c r="HZ307" i="2"/>
  <c r="HY307" i="2"/>
  <c r="HX307" i="2"/>
  <c r="HW307" i="2"/>
  <c r="HV307" i="2"/>
  <c r="HU307" i="2"/>
  <c r="HT307" i="2"/>
  <c r="HS307" i="2"/>
  <c r="HR307" i="2"/>
  <c r="HQ307" i="2"/>
  <c r="HP307" i="2"/>
  <c r="HO307" i="2"/>
  <c r="HN307" i="2"/>
  <c r="HM307" i="2"/>
  <c r="HL307" i="2"/>
  <c r="HK307" i="2"/>
  <c r="HJ307" i="2"/>
  <c r="HI307" i="2"/>
  <c r="HH307" i="2"/>
  <c r="HG307" i="2"/>
  <c r="HF307" i="2"/>
  <c r="HE307" i="2"/>
  <c r="HD307" i="2"/>
  <c r="HC307" i="2"/>
  <c r="HB307" i="2"/>
  <c r="HA307" i="2"/>
  <c r="GZ307" i="2"/>
  <c r="GY307" i="2"/>
  <c r="GX307" i="2"/>
  <c r="GW307" i="2"/>
  <c r="GV307" i="2"/>
  <c r="GU307" i="2"/>
  <c r="GT307" i="2"/>
  <c r="GS307" i="2"/>
  <c r="GR307" i="2"/>
  <c r="GQ307" i="2"/>
  <c r="GP307" i="2"/>
  <c r="GO307" i="2"/>
  <c r="GN307" i="2"/>
  <c r="GM307" i="2"/>
  <c r="GL307" i="2"/>
  <c r="GK307" i="2"/>
  <c r="GJ307" i="2"/>
  <c r="GI307" i="2"/>
  <c r="GH307" i="2"/>
  <c r="GG307" i="2"/>
  <c r="GF307" i="2"/>
  <c r="GE307" i="2"/>
  <c r="GD307" i="2"/>
  <c r="GC307" i="2"/>
  <c r="GB307" i="2"/>
  <c r="GA307" i="2"/>
  <c r="FZ307" i="2"/>
  <c r="FY307" i="2"/>
  <c r="FX307" i="2"/>
  <c r="FW307" i="2"/>
  <c r="FV307" i="2"/>
  <c r="FU307" i="2"/>
  <c r="FT307" i="2"/>
  <c r="FS307" i="2"/>
  <c r="FR307" i="2"/>
  <c r="FQ307" i="2"/>
  <c r="FP307" i="2"/>
  <c r="FO307" i="2"/>
  <c r="FN307" i="2"/>
  <c r="FM307" i="2"/>
  <c r="FL307" i="2"/>
  <c r="FK307" i="2"/>
  <c r="FJ307" i="2"/>
  <c r="FI307" i="2"/>
  <c r="FH307" i="2"/>
  <c r="FG307" i="2"/>
  <c r="FF307" i="2"/>
  <c r="FE307" i="2"/>
  <c r="FD307" i="2"/>
  <c r="FC307" i="2"/>
  <c r="FB307" i="2"/>
  <c r="FA307" i="2"/>
  <c r="EZ307" i="2"/>
  <c r="EY307" i="2"/>
  <c r="EX307" i="2"/>
  <c r="EW307" i="2"/>
  <c r="EV307" i="2"/>
  <c r="EU307" i="2"/>
  <c r="ET307" i="2"/>
  <c r="ES307" i="2"/>
  <c r="ER307" i="2"/>
  <c r="EQ307" i="2"/>
  <c r="EP307" i="2"/>
  <c r="EO307" i="2"/>
  <c r="EN307" i="2"/>
  <c r="EM307" i="2"/>
  <c r="EL307" i="2"/>
  <c r="EK307" i="2"/>
  <c r="EJ307" i="2"/>
  <c r="EI307" i="2"/>
  <c r="EH307" i="2"/>
  <c r="EG307" i="2"/>
  <c r="EF307" i="2"/>
  <c r="EE307" i="2"/>
  <c r="ED307" i="2"/>
  <c r="EC307" i="2"/>
  <c r="EB307" i="2"/>
  <c r="EA307" i="2"/>
  <c r="DZ307" i="2"/>
  <c r="DY307" i="2"/>
  <c r="DX307" i="2"/>
  <c r="DW307" i="2"/>
  <c r="DV307" i="2"/>
  <c r="DU307" i="2"/>
  <c r="DT307" i="2"/>
  <c r="DS307" i="2"/>
  <c r="DR307" i="2"/>
  <c r="DQ307" i="2"/>
  <c r="DP307" i="2"/>
  <c r="DO307" i="2"/>
  <c r="DN307" i="2"/>
  <c r="DM307" i="2"/>
  <c r="DL307" i="2"/>
  <c r="DK307" i="2"/>
  <c r="DJ307" i="2"/>
  <c r="DI307" i="2"/>
  <c r="DH307" i="2"/>
  <c r="DG307" i="2"/>
  <c r="DF307" i="2"/>
  <c r="DE307" i="2"/>
  <c r="DD307" i="2"/>
  <c r="DC307" i="2"/>
  <c r="DB307" i="2"/>
  <c r="DA307" i="2"/>
  <c r="CZ307" i="2"/>
  <c r="CY307" i="2"/>
  <c r="CX307" i="2"/>
  <c r="CW307" i="2"/>
  <c r="CV307" i="2"/>
  <c r="CU307" i="2"/>
  <c r="CT307" i="2"/>
  <c r="CS307" i="2"/>
  <c r="CR307" i="2"/>
  <c r="CQ307" i="2"/>
  <c r="CP307" i="2"/>
  <c r="CO307" i="2"/>
  <c r="CN307" i="2"/>
  <c r="CM307" i="2"/>
  <c r="CL307" i="2"/>
  <c r="CK307" i="2"/>
  <c r="CJ307" i="2"/>
  <c r="CI307" i="2"/>
  <c r="CH307" i="2"/>
  <c r="CG307" i="2"/>
  <c r="CF307" i="2"/>
  <c r="CE307" i="2"/>
  <c r="CD307" i="2"/>
  <c r="CC307" i="2"/>
  <c r="CB307" i="2"/>
  <c r="CA307" i="2"/>
  <c r="BZ307" i="2"/>
  <c r="BY307" i="2"/>
  <c r="BX307" i="2"/>
  <c r="BW307" i="2"/>
  <c r="BV307" i="2"/>
  <c r="BU307" i="2"/>
  <c r="BT307" i="2"/>
  <c r="BS307" i="2"/>
  <c r="BR307" i="2"/>
  <c r="BQ307" i="2"/>
  <c r="BP307" i="2"/>
  <c r="BO307" i="2"/>
  <c r="BN307" i="2"/>
  <c r="BM307" i="2"/>
  <c r="BL307" i="2"/>
  <c r="BK307" i="2"/>
  <c r="BJ307" i="2"/>
  <c r="BI307" i="2"/>
  <c r="BH307" i="2"/>
  <c r="BG307" i="2"/>
  <c r="BF307" i="2"/>
  <c r="BE307" i="2"/>
  <c r="BD307" i="2"/>
  <c r="BC307" i="2"/>
  <c r="BB307" i="2"/>
  <c r="BA307" i="2"/>
  <c r="AZ307" i="2"/>
  <c r="AY307" i="2"/>
  <c r="AX307" i="2"/>
  <c r="AW307" i="2"/>
  <c r="AV307" i="2"/>
  <c r="AU307" i="2"/>
  <c r="AT307" i="2"/>
  <c r="AS307" i="2"/>
  <c r="AR307" i="2"/>
  <c r="AQ307" i="2"/>
  <c r="AP307" i="2"/>
  <c r="AO307" i="2"/>
  <c r="AN307" i="2"/>
  <c r="AM307" i="2"/>
  <c r="AL307" i="2"/>
  <c r="AK307" i="2"/>
  <c r="AJ307" i="2"/>
  <c r="AI307" i="2"/>
  <c r="AH307" i="2"/>
  <c r="AG307" i="2"/>
  <c r="AF307" i="2"/>
  <c r="AE307" i="2"/>
  <c r="AD307" i="2"/>
  <c r="AC307" i="2"/>
  <c r="AB307" i="2"/>
  <c r="AA307" i="2"/>
  <c r="Z307" i="2"/>
  <c r="Y307" i="2"/>
  <c r="X307" i="2"/>
  <c r="W307" i="2"/>
  <c r="V307" i="2"/>
  <c r="U307" i="2"/>
  <c r="T307" i="2"/>
  <c r="S307" i="2"/>
  <c r="R307" i="2"/>
  <c r="Q307" i="2"/>
  <c r="P307" i="2"/>
  <c r="O307" i="2"/>
  <c r="N307" i="2"/>
  <c r="M307" i="2"/>
  <c r="L307" i="2"/>
  <c r="K307" i="2"/>
  <c r="J307" i="2"/>
  <c r="I307" i="2"/>
  <c r="H307" i="2"/>
  <c r="G307" i="2"/>
  <c r="F307" i="2"/>
  <c r="D307" i="2"/>
  <c r="E307" i="2"/>
  <c r="A307" i="2"/>
  <c r="NK306" i="2"/>
  <c r="NJ306" i="2"/>
  <c r="NI306" i="2"/>
  <c r="NH306" i="2"/>
  <c r="NG306" i="2"/>
  <c r="NF306" i="2"/>
  <c r="NE306" i="2"/>
  <c r="ND306" i="2"/>
  <c r="NC306" i="2"/>
  <c r="NB306" i="2"/>
  <c r="NA306" i="2"/>
  <c r="MZ306" i="2"/>
  <c r="MY306" i="2"/>
  <c r="MX306" i="2"/>
  <c r="MW306" i="2"/>
  <c r="MV306" i="2"/>
  <c r="MU306" i="2"/>
  <c r="MT306" i="2"/>
  <c r="MS306" i="2"/>
  <c r="MR306" i="2"/>
  <c r="MQ306" i="2"/>
  <c r="MP306" i="2"/>
  <c r="MO306" i="2"/>
  <c r="MN306" i="2"/>
  <c r="MM306" i="2"/>
  <c r="ML306" i="2"/>
  <c r="MK306" i="2"/>
  <c r="MJ306" i="2"/>
  <c r="MI306" i="2"/>
  <c r="MH306" i="2"/>
  <c r="MG306" i="2"/>
  <c r="MF306" i="2"/>
  <c r="ME306" i="2"/>
  <c r="MD306" i="2"/>
  <c r="MC306" i="2"/>
  <c r="MB306" i="2"/>
  <c r="MA306" i="2"/>
  <c r="LZ306" i="2"/>
  <c r="LY306" i="2"/>
  <c r="LX306" i="2"/>
  <c r="LW306" i="2"/>
  <c r="LV306" i="2"/>
  <c r="LU306" i="2"/>
  <c r="LT306" i="2"/>
  <c r="LS306" i="2"/>
  <c r="LR306" i="2"/>
  <c r="LQ306" i="2"/>
  <c r="LP306" i="2"/>
  <c r="LO306" i="2"/>
  <c r="LN306" i="2"/>
  <c r="LM306" i="2"/>
  <c r="LL306" i="2"/>
  <c r="LK306" i="2"/>
  <c r="LJ306" i="2"/>
  <c r="LI306" i="2"/>
  <c r="LH306" i="2"/>
  <c r="LG306" i="2"/>
  <c r="LF306" i="2"/>
  <c r="LE306" i="2"/>
  <c r="LD306" i="2"/>
  <c r="LC306" i="2"/>
  <c r="LB306" i="2"/>
  <c r="LA306" i="2"/>
  <c r="KZ306" i="2"/>
  <c r="KY306" i="2"/>
  <c r="KX306" i="2"/>
  <c r="KW306" i="2"/>
  <c r="KV306" i="2"/>
  <c r="KU306" i="2"/>
  <c r="KT306" i="2"/>
  <c r="KS306" i="2"/>
  <c r="KR306" i="2"/>
  <c r="KQ306" i="2"/>
  <c r="KP306" i="2"/>
  <c r="KO306" i="2"/>
  <c r="KN306" i="2"/>
  <c r="KM306" i="2"/>
  <c r="KL306" i="2"/>
  <c r="KK306" i="2"/>
  <c r="KJ306" i="2"/>
  <c r="KI306" i="2"/>
  <c r="KH306" i="2"/>
  <c r="KG306" i="2"/>
  <c r="KF306" i="2"/>
  <c r="KE306" i="2"/>
  <c r="KD306" i="2"/>
  <c r="KC306" i="2"/>
  <c r="KB306" i="2"/>
  <c r="KA306" i="2"/>
  <c r="JZ306" i="2"/>
  <c r="JY306" i="2"/>
  <c r="JX306" i="2"/>
  <c r="JW306" i="2"/>
  <c r="JV306" i="2"/>
  <c r="JU306" i="2"/>
  <c r="JT306" i="2"/>
  <c r="JS306" i="2"/>
  <c r="JR306" i="2"/>
  <c r="JQ306" i="2"/>
  <c r="JP306" i="2"/>
  <c r="JO306" i="2"/>
  <c r="JN306" i="2"/>
  <c r="JM306" i="2"/>
  <c r="JL306" i="2"/>
  <c r="JK306" i="2"/>
  <c r="JJ306" i="2"/>
  <c r="JI306" i="2"/>
  <c r="JH306" i="2"/>
  <c r="JG306" i="2"/>
  <c r="JF306" i="2"/>
  <c r="JE306" i="2"/>
  <c r="JD306" i="2"/>
  <c r="JC306" i="2"/>
  <c r="JB306" i="2"/>
  <c r="JA306" i="2"/>
  <c r="IZ306" i="2"/>
  <c r="IY306" i="2"/>
  <c r="IX306" i="2"/>
  <c r="IW306" i="2"/>
  <c r="IV306" i="2"/>
  <c r="IU306" i="2"/>
  <c r="IT306" i="2"/>
  <c r="IS306" i="2"/>
  <c r="IR306" i="2"/>
  <c r="IQ306" i="2"/>
  <c r="IP306" i="2"/>
  <c r="IO306" i="2"/>
  <c r="IN306" i="2"/>
  <c r="IM306" i="2"/>
  <c r="IL306" i="2"/>
  <c r="IK306" i="2"/>
  <c r="IJ306" i="2"/>
  <c r="II306" i="2"/>
  <c r="IH306" i="2"/>
  <c r="IG306" i="2"/>
  <c r="IF306" i="2"/>
  <c r="IE306" i="2"/>
  <c r="ID306" i="2"/>
  <c r="IC306" i="2"/>
  <c r="IB306" i="2"/>
  <c r="IA306" i="2"/>
  <c r="HZ306" i="2"/>
  <c r="HY306" i="2"/>
  <c r="HX306" i="2"/>
  <c r="HW306" i="2"/>
  <c r="HV306" i="2"/>
  <c r="HU306" i="2"/>
  <c r="HT306" i="2"/>
  <c r="HS306" i="2"/>
  <c r="HR306" i="2"/>
  <c r="HQ306" i="2"/>
  <c r="HP306" i="2"/>
  <c r="HO306" i="2"/>
  <c r="HN306" i="2"/>
  <c r="HM306" i="2"/>
  <c r="HL306" i="2"/>
  <c r="HK306" i="2"/>
  <c r="HJ306" i="2"/>
  <c r="HI306" i="2"/>
  <c r="HH306" i="2"/>
  <c r="HG306" i="2"/>
  <c r="HF306" i="2"/>
  <c r="HE306" i="2"/>
  <c r="HD306" i="2"/>
  <c r="HC306" i="2"/>
  <c r="HB306" i="2"/>
  <c r="HA306" i="2"/>
  <c r="GZ306" i="2"/>
  <c r="GY306" i="2"/>
  <c r="GX306" i="2"/>
  <c r="GW306" i="2"/>
  <c r="GV306" i="2"/>
  <c r="GU306" i="2"/>
  <c r="GT306" i="2"/>
  <c r="GS306" i="2"/>
  <c r="GR306" i="2"/>
  <c r="GQ306" i="2"/>
  <c r="GP306" i="2"/>
  <c r="GO306" i="2"/>
  <c r="GN306" i="2"/>
  <c r="GM306" i="2"/>
  <c r="GL306" i="2"/>
  <c r="GK306" i="2"/>
  <c r="GJ306" i="2"/>
  <c r="GI306" i="2"/>
  <c r="GH306" i="2"/>
  <c r="GG306" i="2"/>
  <c r="GF306" i="2"/>
  <c r="GE306" i="2"/>
  <c r="GD306" i="2"/>
  <c r="GC306" i="2"/>
  <c r="GB306" i="2"/>
  <c r="GA306" i="2"/>
  <c r="FZ306" i="2"/>
  <c r="FY306" i="2"/>
  <c r="FX306" i="2"/>
  <c r="FW306" i="2"/>
  <c r="FV306" i="2"/>
  <c r="FU306" i="2"/>
  <c r="FT306" i="2"/>
  <c r="FS306" i="2"/>
  <c r="FR306" i="2"/>
  <c r="FQ306" i="2"/>
  <c r="FP306" i="2"/>
  <c r="FO306" i="2"/>
  <c r="FN306" i="2"/>
  <c r="FM306" i="2"/>
  <c r="FL306" i="2"/>
  <c r="FK306" i="2"/>
  <c r="FJ306" i="2"/>
  <c r="FI306" i="2"/>
  <c r="FH306" i="2"/>
  <c r="FG306" i="2"/>
  <c r="FF306" i="2"/>
  <c r="FE306" i="2"/>
  <c r="FD306" i="2"/>
  <c r="FC306" i="2"/>
  <c r="FB306" i="2"/>
  <c r="FA306" i="2"/>
  <c r="EZ306" i="2"/>
  <c r="EY306" i="2"/>
  <c r="EX306" i="2"/>
  <c r="EW306" i="2"/>
  <c r="EV306" i="2"/>
  <c r="EU306" i="2"/>
  <c r="ET306" i="2"/>
  <c r="ES306" i="2"/>
  <c r="ER306" i="2"/>
  <c r="EQ306" i="2"/>
  <c r="EP306" i="2"/>
  <c r="EO306" i="2"/>
  <c r="EN306" i="2"/>
  <c r="EM306" i="2"/>
  <c r="EL306" i="2"/>
  <c r="EK306" i="2"/>
  <c r="EJ306" i="2"/>
  <c r="EI306" i="2"/>
  <c r="EH306" i="2"/>
  <c r="EG306" i="2"/>
  <c r="EF306" i="2"/>
  <c r="EE306" i="2"/>
  <c r="ED306" i="2"/>
  <c r="EC306" i="2"/>
  <c r="EB306" i="2"/>
  <c r="EA306" i="2"/>
  <c r="DZ306" i="2"/>
  <c r="DY306" i="2"/>
  <c r="DX306" i="2"/>
  <c r="DW306" i="2"/>
  <c r="DV306" i="2"/>
  <c r="DU306" i="2"/>
  <c r="DT306" i="2"/>
  <c r="DS306" i="2"/>
  <c r="DR306" i="2"/>
  <c r="DQ306" i="2"/>
  <c r="DP306" i="2"/>
  <c r="DO306" i="2"/>
  <c r="DN306" i="2"/>
  <c r="DM306" i="2"/>
  <c r="DL306" i="2"/>
  <c r="DK306" i="2"/>
  <c r="DJ306" i="2"/>
  <c r="DI306" i="2"/>
  <c r="DH306" i="2"/>
  <c r="DG306" i="2"/>
  <c r="DF306" i="2"/>
  <c r="DE306" i="2"/>
  <c r="DD306" i="2"/>
  <c r="DC306" i="2"/>
  <c r="DB306" i="2"/>
  <c r="DA306" i="2"/>
  <c r="CZ306" i="2"/>
  <c r="CY306" i="2"/>
  <c r="CX306" i="2"/>
  <c r="CW306" i="2"/>
  <c r="CV306" i="2"/>
  <c r="CU306" i="2"/>
  <c r="CT306" i="2"/>
  <c r="CS306" i="2"/>
  <c r="CR306" i="2"/>
  <c r="CQ306" i="2"/>
  <c r="CP306" i="2"/>
  <c r="CO306" i="2"/>
  <c r="CN306" i="2"/>
  <c r="CM306" i="2"/>
  <c r="CL306" i="2"/>
  <c r="CK306" i="2"/>
  <c r="CJ306" i="2"/>
  <c r="CI306" i="2"/>
  <c r="CH306" i="2"/>
  <c r="CG306" i="2"/>
  <c r="CF306" i="2"/>
  <c r="CE306" i="2"/>
  <c r="CD306" i="2"/>
  <c r="CC306" i="2"/>
  <c r="CB306" i="2"/>
  <c r="CA306" i="2"/>
  <c r="BZ306" i="2"/>
  <c r="BY306" i="2"/>
  <c r="BX306" i="2"/>
  <c r="BW306" i="2"/>
  <c r="BV306" i="2"/>
  <c r="BU306" i="2"/>
  <c r="BT306" i="2"/>
  <c r="BS306" i="2"/>
  <c r="BR306" i="2"/>
  <c r="BQ306" i="2"/>
  <c r="BP306" i="2"/>
  <c r="BO306" i="2"/>
  <c r="BN306" i="2"/>
  <c r="BM306" i="2"/>
  <c r="BL306" i="2"/>
  <c r="BK306" i="2"/>
  <c r="BJ306" i="2"/>
  <c r="BI306" i="2"/>
  <c r="BH306" i="2"/>
  <c r="BG306" i="2"/>
  <c r="BF306" i="2"/>
  <c r="BE306" i="2"/>
  <c r="BD306" i="2"/>
  <c r="BC306" i="2"/>
  <c r="BB306" i="2"/>
  <c r="BA306" i="2"/>
  <c r="AZ306" i="2"/>
  <c r="AY306" i="2"/>
  <c r="AX306" i="2"/>
  <c r="AW306" i="2"/>
  <c r="AV306" i="2"/>
  <c r="AU306" i="2"/>
  <c r="AT306" i="2"/>
  <c r="AS306" i="2"/>
  <c r="AR306" i="2"/>
  <c r="AQ306" i="2"/>
  <c r="AP306" i="2"/>
  <c r="AO306" i="2"/>
  <c r="AN306" i="2"/>
  <c r="AM306" i="2"/>
  <c r="AL306" i="2"/>
  <c r="AK306" i="2"/>
  <c r="AJ306" i="2"/>
  <c r="AI306" i="2"/>
  <c r="AH306" i="2"/>
  <c r="AG306" i="2"/>
  <c r="AF306" i="2"/>
  <c r="AE306" i="2"/>
  <c r="AD306" i="2"/>
  <c r="AC306" i="2"/>
  <c r="AB306" i="2"/>
  <c r="AA306" i="2"/>
  <c r="Z306" i="2"/>
  <c r="Y306" i="2"/>
  <c r="X306" i="2"/>
  <c r="W306" i="2"/>
  <c r="V306" i="2"/>
  <c r="U306" i="2"/>
  <c r="T306" i="2"/>
  <c r="S306" i="2"/>
  <c r="R306" i="2"/>
  <c r="Q306" i="2"/>
  <c r="P306" i="2"/>
  <c r="O306" i="2"/>
  <c r="N306" i="2"/>
  <c r="M306" i="2"/>
  <c r="L306" i="2"/>
  <c r="K306" i="2"/>
  <c r="J306" i="2"/>
  <c r="I306" i="2"/>
  <c r="H306" i="2"/>
  <c r="G306" i="2"/>
  <c r="F306" i="2"/>
  <c r="A306" i="2"/>
  <c r="E306" i="2"/>
  <c r="D306" i="2"/>
  <c r="NK305" i="2"/>
  <c r="NJ305" i="2"/>
  <c r="NI305" i="2"/>
  <c r="NH305" i="2"/>
  <c r="NG305" i="2"/>
  <c r="NF305" i="2"/>
  <c r="NE305" i="2"/>
  <c r="ND305" i="2"/>
  <c r="NC305" i="2"/>
  <c r="NB305" i="2"/>
  <c r="NA305" i="2"/>
  <c r="MZ305" i="2"/>
  <c r="MY305" i="2"/>
  <c r="MX305" i="2"/>
  <c r="MW305" i="2"/>
  <c r="MV305" i="2"/>
  <c r="MU305" i="2"/>
  <c r="MT305" i="2"/>
  <c r="MS305" i="2"/>
  <c r="MR305" i="2"/>
  <c r="MQ305" i="2"/>
  <c r="MP305" i="2"/>
  <c r="MO305" i="2"/>
  <c r="MN305" i="2"/>
  <c r="MM305" i="2"/>
  <c r="ML305" i="2"/>
  <c r="MK305" i="2"/>
  <c r="MJ305" i="2"/>
  <c r="MI305" i="2"/>
  <c r="MH305" i="2"/>
  <c r="MG305" i="2"/>
  <c r="MF305" i="2"/>
  <c r="ME305" i="2"/>
  <c r="MD305" i="2"/>
  <c r="MC305" i="2"/>
  <c r="MB305" i="2"/>
  <c r="MA305" i="2"/>
  <c r="LZ305" i="2"/>
  <c r="LY305" i="2"/>
  <c r="LX305" i="2"/>
  <c r="LW305" i="2"/>
  <c r="LV305" i="2"/>
  <c r="LU305" i="2"/>
  <c r="LT305" i="2"/>
  <c r="LS305" i="2"/>
  <c r="LR305" i="2"/>
  <c r="LQ305" i="2"/>
  <c r="LP305" i="2"/>
  <c r="LO305" i="2"/>
  <c r="LN305" i="2"/>
  <c r="LM305" i="2"/>
  <c r="LL305" i="2"/>
  <c r="LK305" i="2"/>
  <c r="LJ305" i="2"/>
  <c r="LI305" i="2"/>
  <c r="LH305" i="2"/>
  <c r="LG305" i="2"/>
  <c r="LF305" i="2"/>
  <c r="LE305" i="2"/>
  <c r="LD305" i="2"/>
  <c r="LC305" i="2"/>
  <c r="LB305" i="2"/>
  <c r="LA305" i="2"/>
  <c r="KZ305" i="2"/>
  <c r="KY305" i="2"/>
  <c r="KX305" i="2"/>
  <c r="KW305" i="2"/>
  <c r="KV305" i="2"/>
  <c r="KU305" i="2"/>
  <c r="KT305" i="2"/>
  <c r="KS305" i="2"/>
  <c r="KR305" i="2"/>
  <c r="KQ305" i="2"/>
  <c r="KP305" i="2"/>
  <c r="KO305" i="2"/>
  <c r="KN305" i="2"/>
  <c r="KM305" i="2"/>
  <c r="KL305" i="2"/>
  <c r="KK305" i="2"/>
  <c r="KJ305" i="2"/>
  <c r="KI305" i="2"/>
  <c r="KH305" i="2"/>
  <c r="KG305" i="2"/>
  <c r="KF305" i="2"/>
  <c r="KE305" i="2"/>
  <c r="KD305" i="2"/>
  <c r="KC305" i="2"/>
  <c r="KB305" i="2"/>
  <c r="KA305" i="2"/>
  <c r="JZ305" i="2"/>
  <c r="JY305" i="2"/>
  <c r="JX305" i="2"/>
  <c r="JW305" i="2"/>
  <c r="JV305" i="2"/>
  <c r="JU305" i="2"/>
  <c r="JT305" i="2"/>
  <c r="JS305" i="2"/>
  <c r="JR305" i="2"/>
  <c r="JQ305" i="2"/>
  <c r="JP305" i="2"/>
  <c r="JO305" i="2"/>
  <c r="JN305" i="2"/>
  <c r="JM305" i="2"/>
  <c r="JL305" i="2"/>
  <c r="JK305" i="2"/>
  <c r="JJ305" i="2"/>
  <c r="JI305" i="2"/>
  <c r="JH305" i="2"/>
  <c r="JG305" i="2"/>
  <c r="JF305" i="2"/>
  <c r="JE305" i="2"/>
  <c r="JD305" i="2"/>
  <c r="JC305" i="2"/>
  <c r="JB305" i="2"/>
  <c r="JA305" i="2"/>
  <c r="IZ305" i="2"/>
  <c r="IY305" i="2"/>
  <c r="IX305" i="2"/>
  <c r="IW305" i="2"/>
  <c r="IV305" i="2"/>
  <c r="IU305" i="2"/>
  <c r="IT305" i="2"/>
  <c r="IS305" i="2"/>
  <c r="IR305" i="2"/>
  <c r="IQ305" i="2"/>
  <c r="IP305" i="2"/>
  <c r="IO305" i="2"/>
  <c r="IN305" i="2"/>
  <c r="IM305" i="2"/>
  <c r="IL305" i="2"/>
  <c r="IK305" i="2"/>
  <c r="IJ305" i="2"/>
  <c r="II305" i="2"/>
  <c r="IH305" i="2"/>
  <c r="IG305" i="2"/>
  <c r="IF305" i="2"/>
  <c r="IE305" i="2"/>
  <c r="ID305" i="2"/>
  <c r="IC305" i="2"/>
  <c r="IB305" i="2"/>
  <c r="IA305" i="2"/>
  <c r="HZ305" i="2"/>
  <c r="HY305" i="2"/>
  <c r="HX305" i="2"/>
  <c r="HW305" i="2"/>
  <c r="HV305" i="2"/>
  <c r="HU305" i="2"/>
  <c r="HT305" i="2"/>
  <c r="HS305" i="2"/>
  <c r="HR305" i="2"/>
  <c r="HQ305" i="2"/>
  <c r="HP305" i="2"/>
  <c r="HO305" i="2"/>
  <c r="HN305" i="2"/>
  <c r="HM305" i="2"/>
  <c r="HL305" i="2"/>
  <c r="HK305" i="2"/>
  <c r="HJ305" i="2"/>
  <c r="HI305" i="2"/>
  <c r="HH305" i="2"/>
  <c r="HG305" i="2"/>
  <c r="HF305" i="2"/>
  <c r="HE305" i="2"/>
  <c r="HD305" i="2"/>
  <c r="HC305" i="2"/>
  <c r="HB305" i="2"/>
  <c r="HA305" i="2"/>
  <c r="GZ305" i="2"/>
  <c r="GY305" i="2"/>
  <c r="GX305" i="2"/>
  <c r="GW305" i="2"/>
  <c r="GV305" i="2"/>
  <c r="GU305" i="2"/>
  <c r="GT305" i="2"/>
  <c r="GS305" i="2"/>
  <c r="GR305" i="2"/>
  <c r="GQ305" i="2"/>
  <c r="GP305" i="2"/>
  <c r="GO305" i="2"/>
  <c r="GN305" i="2"/>
  <c r="GM305" i="2"/>
  <c r="GL305" i="2"/>
  <c r="GK305" i="2"/>
  <c r="GJ305" i="2"/>
  <c r="GI305" i="2"/>
  <c r="GH305" i="2"/>
  <c r="GG305" i="2"/>
  <c r="GF305" i="2"/>
  <c r="GE305" i="2"/>
  <c r="GD305" i="2"/>
  <c r="GC305" i="2"/>
  <c r="GB305" i="2"/>
  <c r="GA305" i="2"/>
  <c r="FZ305" i="2"/>
  <c r="FY305" i="2"/>
  <c r="FX305" i="2"/>
  <c r="FW305" i="2"/>
  <c r="FV305" i="2"/>
  <c r="FU305" i="2"/>
  <c r="FT305" i="2"/>
  <c r="FS305" i="2"/>
  <c r="FR305" i="2"/>
  <c r="FQ305" i="2"/>
  <c r="FP305" i="2"/>
  <c r="FO305" i="2"/>
  <c r="FN305" i="2"/>
  <c r="FM305" i="2"/>
  <c r="FL305" i="2"/>
  <c r="FK305" i="2"/>
  <c r="FJ305" i="2"/>
  <c r="FI305" i="2"/>
  <c r="FH305" i="2"/>
  <c r="FG305" i="2"/>
  <c r="FF305" i="2"/>
  <c r="FE305" i="2"/>
  <c r="FD305" i="2"/>
  <c r="FC305" i="2"/>
  <c r="FB305" i="2"/>
  <c r="FA305" i="2"/>
  <c r="EZ305" i="2"/>
  <c r="EY305" i="2"/>
  <c r="EX305" i="2"/>
  <c r="EW305" i="2"/>
  <c r="EV305" i="2"/>
  <c r="EU305" i="2"/>
  <c r="ET305" i="2"/>
  <c r="ES305" i="2"/>
  <c r="ER305" i="2"/>
  <c r="EQ305" i="2"/>
  <c r="EP305" i="2"/>
  <c r="EO305" i="2"/>
  <c r="EN305" i="2"/>
  <c r="EM305" i="2"/>
  <c r="EL305" i="2"/>
  <c r="EK305" i="2"/>
  <c r="EJ305" i="2"/>
  <c r="EI305" i="2"/>
  <c r="EH305" i="2"/>
  <c r="EG305" i="2"/>
  <c r="EF305" i="2"/>
  <c r="EE305" i="2"/>
  <c r="ED305" i="2"/>
  <c r="EC305" i="2"/>
  <c r="EB305" i="2"/>
  <c r="EA305" i="2"/>
  <c r="DZ305" i="2"/>
  <c r="DY305" i="2"/>
  <c r="DX305" i="2"/>
  <c r="DW305" i="2"/>
  <c r="DV305" i="2"/>
  <c r="DU305" i="2"/>
  <c r="DT305" i="2"/>
  <c r="DS305" i="2"/>
  <c r="DR305" i="2"/>
  <c r="DQ305" i="2"/>
  <c r="DP305" i="2"/>
  <c r="DO305" i="2"/>
  <c r="DN305" i="2"/>
  <c r="DM305" i="2"/>
  <c r="DL305" i="2"/>
  <c r="DK305" i="2"/>
  <c r="DJ305" i="2"/>
  <c r="DI305" i="2"/>
  <c r="DH305" i="2"/>
  <c r="DG305" i="2"/>
  <c r="DF305" i="2"/>
  <c r="DE305" i="2"/>
  <c r="DD305" i="2"/>
  <c r="DC305" i="2"/>
  <c r="DB305" i="2"/>
  <c r="DA305" i="2"/>
  <c r="CZ305" i="2"/>
  <c r="CY305" i="2"/>
  <c r="CX305" i="2"/>
  <c r="CW305" i="2"/>
  <c r="CV305" i="2"/>
  <c r="CU305" i="2"/>
  <c r="CT305" i="2"/>
  <c r="CS305" i="2"/>
  <c r="CR305" i="2"/>
  <c r="CQ305" i="2"/>
  <c r="CP305" i="2"/>
  <c r="CO305" i="2"/>
  <c r="CN305" i="2"/>
  <c r="CM305" i="2"/>
  <c r="CL305" i="2"/>
  <c r="CK305" i="2"/>
  <c r="CJ305" i="2"/>
  <c r="CI305" i="2"/>
  <c r="CH305" i="2"/>
  <c r="CG305" i="2"/>
  <c r="CF305" i="2"/>
  <c r="CE305" i="2"/>
  <c r="CD305" i="2"/>
  <c r="CC305" i="2"/>
  <c r="CB305" i="2"/>
  <c r="CA305" i="2"/>
  <c r="BZ305" i="2"/>
  <c r="BY305" i="2"/>
  <c r="BX305" i="2"/>
  <c r="BW305" i="2"/>
  <c r="BV305" i="2"/>
  <c r="BU305" i="2"/>
  <c r="BT305" i="2"/>
  <c r="BS305" i="2"/>
  <c r="BR305" i="2"/>
  <c r="BQ305" i="2"/>
  <c r="BP305" i="2"/>
  <c r="BO305" i="2"/>
  <c r="BN305" i="2"/>
  <c r="BM305" i="2"/>
  <c r="BL305" i="2"/>
  <c r="BK305" i="2"/>
  <c r="BJ305" i="2"/>
  <c r="BI305" i="2"/>
  <c r="BH305" i="2"/>
  <c r="BG305" i="2"/>
  <c r="BF305" i="2"/>
  <c r="BE305" i="2"/>
  <c r="BD305" i="2"/>
  <c r="BC305" i="2"/>
  <c r="BB305" i="2"/>
  <c r="BA305" i="2"/>
  <c r="AZ305" i="2"/>
  <c r="AY305" i="2"/>
  <c r="AX305" i="2"/>
  <c r="AW305" i="2"/>
  <c r="AV305" i="2"/>
  <c r="AU305" i="2"/>
  <c r="AT305" i="2"/>
  <c r="AS305" i="2"/>
  <c r="AR305" i="2"/>
  <c r="AQ305" i="2"/>
  <c r="AP305" i="2"/>
  <c r="AO305" i="2"/>
  <c r="AN305" i="2"/>
  <c r="AM305" i="2"/>
  <c r="AL305" i="2"/>
  <c r="AK305" i="2"/>
  <c r="AJ305" i="2"/>
  <c r="AI305" i="2"/>
  <c r="AH305" i="2"/>
  <c r="AG305" i="2"/>
  <c r="AF305" i="2"/>
  <c r="AE305" i="2"/>
  <c r="AD305" i="2"/>
  <c r="AC305" i="2"/>
  <c r="AB305" i="2"/>
  <c r="AA305" i="2"/>
  <c r="Z305" i="2"/>
  <c r="Y305" i="2"/>
  <c r="X305" i="2"/>
  <c r="W305" i="2"/>
  <c r="V305" i="2"/>
  <c r="U305" i="2"/>
  <c r="T305" i="2"/>
  <c r="S305" i="2"/>
  <c r="R305" i="2"/>
  <c r="Q305" i="2"/>
  <c r="P305" i="2"/>
  <c r="O305" i="2"/>
  <c r="N305" i="2"/>
  <c r="M305" i="2"/>
  <c r="L305" i="2"/>
  <c r="K305" i="2"/>
  <c r="A305" i="2"/>
  <c r="J305" i="2"/>
  <c r="I305" i="2"/>
  <c r="H305" i="2"/>
  <c r="G305" i="2"/>
  <c r="F305" i="2"/>
  <c r="E305" i="2"/>
  <c r="D305" i="2"/>
  <c r="NK304" i="2"/>
  <c r="NJ304" i="2"/>
  <c r="NI304" i="2"/>
  <c r="NH304" i="2"/>
  <c r="NG304" i="2"/>
  <c r="NF304" i="2"/>
  <c r="NE304" i="2"/>
  <c r="ND304" i="2"/>
  <c r="NC304" i="2"/>
  <c r="NB304" i="2"/>
  <c r="NA304" i="2"/>
  <c r="MZ304" i="2"/>
  <c r="MY304" i="2"/>
  <c r="MX304" i="2"/>
  <c r="MW304" i="2"/>
  <c r="MV304" i="2"/>
  <c r="MU304" i="2"/>
  <c r="MT304" i="2"/>
  <c r="MS304" i="2"/>
  <c r="MR304" i="2"/>
  <c r="MQ304" i="2"/>
  <c r="MP304" i="2"/>
  <c r="MO304" i="2"/>
  <c r="MN304" i="2"/>
  <c r="MM304" i="2"/>
  <c r="ML304" i="2"/>
  <c r="MK304" i="2"/>
  <c r="MJ304" i="2"/>
  <c r="MI304" i="2"/>
  <c r="MH304" i="2"/>
  <c r="MG304" i="2"/>
  <c r="MF304" i="2"/>
  <c r="ME304" i="2"/>
  <c r="MD304" i="2"/>
  <c r="MC304" i="2"/>
  <c r="MB304" i="2"/>
  <c r="MA304" i="2"/>
  <c r="LZ304" i="2"/>
  <c r="LY304" i="2"/>
  <c r="LX304" i="2"/>
  <c r="LW304" i="2"/>
  <c r="LV304" i="2"/>
  <c r="LU304" i="2"/>
  <c r="LT304" i="2"/>
  <c r="LS304" i="2"/>
  <c r="LR304" i="2"/>
  <c r="LQ304" i="2"/>
  <c r="LP304" i="2"/>
  <c r="LO304" i="2"/>
  <c r="LN304" i="2"/>
  <c r="LM304" i="2"/>
  <c r="LL304" i="2"/>
  <c r="LK304" i="2"/>
  <c r="LJ304" i="2"/>
  <c r="LI304" i="2"/>
  <c r="LH304" i="2"/>
  <c r="LG304" i="2"/>
  <c r="LF304" i="2"/>
  <c r="LE304" i="2"/>
  <c r="LD304" i="2"/>
  <c r="LC304" i="2"/>
  <c r="LB304" i="2"/>
  <c r="LA304" i="2"/>
  <c r="KZ304" i="2"/>
  <c r="KY304" i="2"/>
  <c r="KX304" i="2"/>
  <c r="KW304" i="2"/>
  <c r="KV304" i="2"/>
  <c r="KU304" i="2"/>
  <c r="KT304" i="2"/>
  <c r="KS304" i="2"/>
  <c r="KR304" i="2"/>
  <c r="KQ304" i="2"/>
  <c r="KP304" i="2"/>
  <c r="KO304" i="2"/>
  <c r="KN304" i="2"/>
  <c r="KM304" i="2"/>
  <c r="KL304" i="2"/>
  <c r="KK304" i="2"/>
  <c r="KJ304" i="2"/>
  <c r="KI304" i="2"/>
  <c r="KH304" i="2"/>
  <c r="KG304" i="2"/>
  <c r="KF304" i="2"/>
  <c r="KE304" i="2"/>
  <c r="KD304" i="2"/>
  <c r="KC304" i="2"/>
  <c r="KB304" i="2"/>
  <c r="KA304" i="2"/>
  <c r="JZ304" i="2"/>
  <c r="JY304" i="2"/>
  <c r="JX304" i="2"/>
  <c r="JW304" i="2"/>
  <c r="JV304" i="2"/>
  <c r="JU304" i="2"/>
  <c r="JT304" i="2"/>
  <c r="JS304" i="2"/>
  <c r="JR304" i="2"/>
  <c r="JQ304" i="2"/>
  <c r="JP304" i="2"/>
  <c r="JO304" i="2"/>
  <c r="JN304" i="2"/>
  <c r="JM304" i="2"/>
  <c r="JL304" i="2"/>
  <c r="JK304" i="2"/>
  <c r="JJ304" i="2"/>
  <c r="JI304" i="2"/>
  <c r="JH304" i="2"/>
  <c r="JG304" i="2"/>
  <c r="JF304" i="2"/>
  <c r="JE304" i="2"/>
  <c r="JD304" i="2"/>
  <c r="JC304" i="2"/>
  <c r="JB304" i="2"/>
  <c r="JA304" i="2"/>
  <c r="IZ304" i="2"/>
  <c r="IY304" i="2"/>
  <c r="IX304" i="2"/>
  <c r="IW304" i="2"/>
  <c r="IV304" i="2"/>
  <c r="IU304" i="2"/>
  <c r="IT304" i="2"/>
  <c r="IS304" i="2"/>
  <c r="IR304" i="2"/>
  <c r="IQ304" i="2"/>
  <c r="IP304" i="2"/>
  <c r="IO304" i="2"/>
  <c r="IN304" i="2"/>
  <c r="IM304" i="2"/>
  <c r="IL304" i="2"/>
  <c r="IK304" i="2"/>
  <c r="IJ304" i="2"/>
  <c r="II304" i="2"/>
  <c r="IH304" i="2"/>
  <c r="IG304" i="2"/>
  <c r="IF304" i="2"/>
  <c r="IE304" i="2"/>
  <c r="ID304" i="2"/>
  <c r="IC304" i="2"/>
  <c r="IB304" i="2"/>
  <c r="IA304" i="2"/>
  <c r="HZ304" i="2"/>
  <c r="HY304" i="2"/>
  <c r="HX304" i="2"/>
  <c r="HW304" i="2"/>
  <c r="HV304" i="2"/>
  <c r="HU304" i="2"/>
  <c r="HT304" i="2"/>
  <c r="HS304" i="2"/>
  <c r="HR304" i="2"/>
  <c r="HQ304" i="2"/>
  <c r="HP304" i="2"/>
  <c r="HO304" i="2"/>
  <c r="HN304" i="2"/>
  <c r="HM304" i="2"/>
  <c r="HL304" i="2"/>
  <c r="HK304" i="2"/>
  <c r="HJ304" i="2"/>
  <c r="HI304" i="2"/>
  <c r="HH304" i="2"/>
  <c r="HG304" i="2"/>
  <c r="HF304" i="2"/>
  <c r="HE304" i="2"/>
  <c r="HD304" i="2"/>
  <c r="HC304" i="2"/>
  <c r="HB304" i="2"/>
  <c r="HA304" i="2"/>
  <c r="GZ304" i="2"/>
  <c r="GY304" i="2"/>
  <c r="GX304" i="2"/>
  <c r="GW304" i="2"/>
  <c r="GV304" i="2"/>
  <c r="GU304" i="2"/>
  <c r="GT304" i="2"/>
  <c r="GS304" i="2"/>
  <c r="GR304" i="2"/>
  <c r="GQ304" i="2"/>
  <c r="GP304" i="2"/>
  <c r="GO304" i="2"/>
  <c r="GN304" i="2"/>
  <c r="GM304" i="2"/>
  <c r="GL304" i="2"/>
  <c r="GK304" i="2"/>
  <c r="GJ304" i="2"/>
  <c r="GI304" i="2"/>
  <c r="GH304" i="2"/>
  <c r="GG304" i="2"/>
  <c r="GF304" i="2"/>
  <c r="GE304" i="2"/>
  <c r="GD304" i="2"/>
  <c r="GC304" i="2"/>
  <c r="GB304" i="2"/>
  <c r="GA304" i="2"/>
  <c r="FZ304" i="2"/>
  <c r="FY304" i="2"/>
  <c r="FX304" i="2"/>
  <c r="FW304" i="2"/>
  <c r="FV304" i="2"/>
  <c r="FU304" i="2"/>
  <c r="FT304" i="2"/>
  <c r="FS304" i="2"/>
  <c r="FR304" i="2"/>
  <c r="FQ304" i="2"/>
  <c r="FP304" i="2"/>
  <c r="FO304" i="2"/>
  <c r="FN304" i="2"/>
  <c r="FM304" i="2"/>
  <c r="FL304" i="2"/>
  <c r="FK304" i="2"/>
  <c r="FJ304" i="2"/>
  <c r="FI304" i="2"/>
  <c r="FH304" i="2"/>
  <c r="FG304" i="2"/>
  <c r="FF304" i="2"/>
  <c r="FE304" i="2"/>
  <c r="FD304" i="2"/>
  <c r="FC304" i="2"/>
  <c r="FB304" i="2"/>
  <c r="FA304" i="2"/>
  <c r="EZ304" i="2"/>
  <c r="EY304" i="2"/>
  <c r="EX304" i="2"/>
  <c r="EW304" i="2"/>
  <c r="EV304" i="2"/>
  <c r="EU304" i="2"/>
  <c r="ET304" i="2"/>
  <c r="ES304" i="2"/>
  <c r="ER304" i="2"/>
  <c r="EQ304" i="2"/>
  <c r="EP304" i="2"/>
  <c r="EO304" i="2"/>
  <c r="EN304" i="2"/>
  <c r="EM304" i="2"/>
  <c r="EL304" i="2"/>
  <c r="EK304" i="2"/>
  <c r="EJ304" i="2"/>
  <c r="EI304" i="2"/>
  <c r="EH304" i="2"/>
  <c r="EG304" i="2"/>
  <c r="EF304" i="2"/>
  <c r="EE304" i="2"/>
  <c r="ED304" i="2"/>
  <c r="EC304" i="2"/>
  <c r="EB304" i="2"/>
  <c r="EA304" i="2"/>
  <c r="DZ304" i="2"/>
  <c r="DY304" i="2"/>
  <c r="DX304" i="2"/>
  <c r="DW304" i="2"/>
  <c r="DV304" i="2"/>
  <c r="DU304" i="2"/>
  <c r="DT304" i="2"/>
  <c r="DS304" i="2"/>
  <c r="DR304" i="2"/>
  <c r="DQ304" i="2"/>
  <c r="DP304" i="2"/>
  <c r="DO304" i="2"/>
  <c r="DN304" i="2"/>
  <c r="DM304" i="2"/>
  <c r="DL304" i="2"/>
  <c r="DK304" i="2"/>
  <c r="DJ304" i="2"/>
  <c r="DI304" i="2"/>
  <c r="DH304" i="2"/>
  <c r="DG304" i="2"/>
  <c r="DF304" i="2"/>
  <c r="DE304" i="2"/>
  <c r="DD304" i="2"/>
  <c r="DC304" i="2"/>
  <c r="DB304" i="2"/>
  <c r="DA304" i="2"/>
  <c r="CZ304" i="2"/>
  <c r="CY304" i="2"/>
  <c r="CX304" i="2"/>
  <c r="CW304" i="2"/>
  <c r="CV304" i="2"/>
  <c r="CU304" i="2"/>
  <c r="CT304" i="2"/>
  <c r="CS304" i="2"/>
  <c r="CR304" i="2"/>
  <c r="CQ304" i="2"/>
  <c r="CP304" i="2"/>
  <c r="CO304" i="2"/>
  <c r="CN304" i="2"/>
  <c r="CM304" i="2"/>
  <c r="CL304" i="2"/>
  <c r="CK304" i="2"/>
  <c r="CJ304" i="2"/>
  <c r="CI304" i="2"/>
  <c r="CH304" i="2"/>
  <c r="CG304" i="2"/>
  <c r="CF304" i="2"/>
  <c r="CE304" i="2"/>
  <c r="CD304" i="2"/>
  <c r="CC304" i="2"/>
  <c r="CB304" i="2"/>
  <c r="CA304" i="2"/>
  <c r="BZ304" i="2"/>
  <c r="BY304" i="2"/>
  <c r="BX304" i="2"/>
  <c r="BW304" i="2"/>
  <c r="BV304" i="2"/>
  <c r="BU304" i="2"/>
  <c r="BT304" i="2"/>
  <c r="BS304" i="2"/>
  <c r="BR304" i="2"/>
  <c r="BQ304" i="2"/>
  <c r="BP304" i="2"/>
  <c r="BO304" i="2"/>
  <c r="BN304" i="2"/>
  <c r="BM304" i="2"/>
  <c r="BL304" i="2"/>
  <c r="BK304" i="2"/>
  <c r="BJ304" i="2"/>
  <c r="BI304" i="2"/>
  <c r="BH304" i="2"/>
  <c r="BG304" i="2"/>
  <c r="BF304" i="2"/>
  <c r="BE304" i="2"/>
  <c r="BD304" i="2"/>
  <c r="BC304" i="2"/>
  <c r="BB304" i="2"/>
  <c r="BA304" i="2"/>
  <c r="AZ304" i="2"/>
  <c r="AY304" i="2"/>
  <c r="AX304" i="2"/>
  <c r="AW304" i="2"/>
  <c r="AV304" i="2"/>
  <c r="AU304" i="2"/>
  <c r="AT304" i="2"/>
  <c r="AS304" i="2"/>
  <c r="AR304" i="2"/>
  <c r="AQ304" i="2"/>
  <c r="AP304" i="2"/>
  <c r="AO304" i="2"/>
  <c r="AN304" i="2"/>
  <c r="AM304" i="2"/>
  <c r="AL304" i="2"/>
  <c r="AK304" i="2"/>
  <c r="AJ304" i="2"/>
  <c r="AI304" i="2"/>
  <c r="AH304" i="2"/>
  <c r="AG304" i="2"/>
  <c r="AF304" i="2"/>
  <c r="AE304" i="2"/>
  <c r="AD304" i="2"/>
  <c r="AC304" i="2"/>
  <c r="AB304" i="2"/>
  <c r="AA304" i="2"/>
  <c r="Z304" i="2"/>
  <c r="Y304" i="2"/>
  <c r="X304" i="2"/>
  <c r="W304" i="2"/>
  <c r="V304" i="2"/>
  <c r="U304" i="2"/>
  <c r="T304" i="2"/>
  <c r="S304" i="2"/>
  <c r="R304" i="2"/>
  <c r="Q304" i="2"/>
  <c r="P304" i="2"/>
  <c r="O304" i="2"/>
  <c r="N304" i="2"/>
  <c r="M304" i="2"/>
  <c r="L304" i="2"/>
  <c r="K304" i="2"/>
  <c r="J304" i="2"/>
  <c r="I304" i="2"/>
  <c r="H304" i="2"/>
  <c r="G304" i="2"/>
  <c r="F304" i="2"/>
  <c r="E304" i="2"/>
  <c r="D304" i="2"/>
  <c r="A304" i="2"/>
  <c r="NK291" i="2"/>
  <c r="NJ291" i="2"/>
  <c r="NI291" i="2"/>
  <c r="NH291" i="2"/>
  <c r="NG291" i="2"/>
  <c r="NF291" i="2"/>
  <c r="NE291" i="2"/>
  <c r="ND291" i="2"/>
  <c r="NC291" i="2"/>
  <c r="NB291" i="2"/>
  <c r="NA291" i="2"/>
  <c r="MZ291" i="2"/>
  <c r="MY291" i="2"/>
  <c r="MX291" i="2"/>
  <c r="MW291" i="2"/>
  <c r="MV291" i="2"/>
  <c r="MU291" i="2"/>
  <c r="MT291" i="2"/>
  <c r="MS291" i="2"/>
  <c r="MR291" i="2"/>
  <c r="MQ291" i="2"/>
  <c r="MP291" i="2"/>
  <c r="MO291" i="2"/>
  <c r="MN291" i="2"/>
  <c r="MM291" i="2"/>
  <c r="ML291" i="2"/>
  <c r="MK291" i="2"/>
  <c r="MJ291" i="2"/>
  <c r="MI291" i="2"/>
  <c r="MH291" i="2"/>
  <c r="MG291" i="2"/>
  <c r="MF291" i="2"/>
  <c r="ME291" i="2"/>
  <c r="MD291" i="2"/>
  <c r="MC291" i="2"/>
  <c r="MB291" i="2"/>
  <c r="MA291" i="2"/>
  <c r="LZ291" i="2"/>
  <c r="LY291" i="2"/>
  <c r="LX291" i="2"/>
  <c r="LW291" i="2"/>
  <c r="LV291" i="2"/>
  <c r="LU291" i="2"/>
  <c r="LT291" i="2"/>
  <c r="LS291" i="2"/>
  <c r="LR291" i="2"/>
  <c r="LQ291" i="2"/>
  <c r="LP291" i="2"/>
  <c r="LO291" i="2"/>
  <c r="LN291" i="2"/>
  <c r="LM291" i="2"/>
  <c r="LL291" i="2"/>
  <c r="LK291" i="2"/>
  <c r="LJ291" i="2"/>
  <c r="LI291" i="2"/>
  <c r="LH291" i="2"/>
  <c r="LG291" i="2"/>
  <c r="LF291" i="2"/>
  <c r="LE291" i="2"/>
  <c r="LD291" i="2"/>
  <c r="LC291" i="2"/>
  <c r="LB291" i="2"/>
  <c r="LA291" i="2"/>
  <c r="KZ291" i="2"/>
  <c r="KY291" i="2"/>
  <c r="KX291" i="2"/>
  <c r="KW291" i="2"/>
  <c r="KV291" i="2"/>
  <c r="KU291" i="2"/>
  <c r="KT291" i="2"/>
  <c r="KS291" i="2"/>
  <c r="KR291" i="2"/>
  <c r="KQ291" i="2"/>
  <c r="KP291" i="2"/>
  <c r="KO291" i="2"/>
  <c r="KN291" i="2"/>
  <c r="KM291" i="2"/>
  <c r="KL291" i="2"/>
  <c r="KK291" i="2"/>
  <c r="KJ291" i="2"/>
  <c r="KI291" i="2"/>
  <c r="KH291" i="2"/>
  <c r="KG291" i="2"/>
  <c r="KF291" i="2"/>
  <c r="KE291" i="2"/>
  <c r="KD291" i="2"/>
  <c r="KC291" i="2"/>
  <c r="KB291" i="2"/>
  <c r="KA291" i="2"/>
  <c r="JZ291" i="2"/>
  <c r="JY291" i="2"/>
  <c r="JX291" i="2"/>
  <c r="JW291" i="2"/>
  <c r="JV291" i="2"/>
  <c r="JU291" i="2"/>
  <c r="JT291" i="2"/>
  <c r="JS291" i="2"/>
  <c r="JR291" i="2"/>
  <c r="JQ291" i="2"/>
  <c r="JP291" i="2"/>
  <c r="JO291" i="2"/>
  <c r="JN291" i="2"/>
  <c r="JM291" i="2"/>
  <c r="JL291" i="2"/>
  <c r="JK291" i="2"/>
  <c r="JJ291" i="2"/>
  <c r="JI291" i="2"/>
  <c r="JH291" i="2"/>
  <c r="JG291" i="2"/>
  <c r="JF291" i="2"/>
  <c r="JE291" i="2"/>
  <c r="JD291" i="2"/>
  <c r="JC291" i="2"/>
  <c r="JB291" i="2"/>
  <c r="JA291" i="2"/>
  <c r="IZ291" i="2"/>
  <c r="IY291" i="2"/>
  <c r="IX291" i="2"/>
  <c r="IW291" i="2"/>
  <c r="IV291" i="2"/>
  <c r="IU291" i="2"/>
  <c r="IT291" i="2"/>
  <c r="IS291" i="2"/>
  <c r="IR291" i="2"/>
  <c r="IQ291" i="2"/>
  <c r="IP291" i="2"/>
  <c r="IO291" i="2"/>
  <c r="IN291" i="2"/>
  <c r="IM291" i="2"/>
  <c r="IL291" i="2"/>
  <c r="IK291" i="2"/>
  <c r="IJ291" i="2"/>
  <c r="II291" i="2"/>
  <c r="IH291" i="2"/>
  <c r="IG291" i="2"/>
  <c r="IF291" i="2"/>
  <c r="IE291" i="2"/>
  <c r="ID291" i="2"/>
  <c r="IC291" i="2"/>
  <c r="IB291" i="2"/>
  <c r="IA291" i="2"/>
  <c r="HZ291" i="2"/>
  <c r="HY291" i="2"/>
  <c r="HX291" i="2"/>
  <c r="HW291" i="2"/>
  <c r="HV291" i="2"/>
  <c r="HU291" i="2"/>
  <c r="HT291" i="2"/>
  <c r="HS291" i="2"/>
  <c r="HR291" i="2"/>
  <c r="HQ291" i="2"/>
  <c r="HP291" i="2"/>
  <c r="HO291" i="2"/>
  <c r="HN291" i="2"/>
  <c r="HM291" i="2"/>
  <c r="HL291" i="2"/>
  <c r="HK291" i="2"/>
  <c r="HJ291" i="2"/>
  <c r="HI291" i="2"/>
  <c r="HH291" i="2"/>
  <c r="HG291" i="2"/>
  <c r="HF291" i="2"/>
  <c r="HE291" i="2"/>
  <c r="HD291" i="2"/>
  <c r="HC291" i="2"/>
  <c r="HB291" i="2"/>
  <c r="HA291" i="2"/>
  <c r="GZ291" i="2"/>
  <c r="GY291" i="2"/>
  <c r="GX291" i="2"/>
  <c r="GW291" i="2"/>
  <c r="GV291" i="2"/>
  <c r="GU291" i="2"/>
  <c r="GT291" i="2"/>
  <c r="GS291" i="2"/>
  <c r="GR291" i="2"/>
  <c r="GQ291" i="2"/>
  <c r="GP291" i="2"/>
  <c r="GO291" i="2"/>
  <c r="GN291" i="2"/>
  <c r="GM291" i="2"/>
  <c r="GL291" i="2"/>
  <c r="GK291" i="2"/>
  <c r="GJ291" i="2"/>
  <c r="GI291" i="2"/>
  <c r="GH291" i="2"/>
  <c r="GG291" i="2"/>
  <c r="GF291" i="2"/>
  <c r="GE291" i="2"/>
  <c r="GD291" i="2"/>
  <c r="GC291" i="2"/>
  <c r="GB291" i="2"/>
  <c r="GA291" i="2"/>
  <c r="FZ291" i="2"/>
  <c r="FY291" i="2"/>
  <c r="FX291" i="2"/>
  <c r="FW291" i="2"/>
  <c r="FV291" i="2"/>
  <c r="FU291" i="2"/>
  <c r="FT291" i="2"/>
  <c r="FS291" i="2"/>
  <c r="FR291" i="2"/>
  <c r="FQ291" i="2"/>
  <c r="FP291" i="2"/>
  <c r="FO291" i="2"/>
  <c r="FN291" i="2"/>
  <c r="FM291" i="2"/>
  <c r="FL291" i="2"/>
  <c r="FK291" i="2"/>
  <c r="FJ291" i="2"/>
  <c r="FI291" i="2"/>
  <c r="FH291" i="2"/>
  <c r="FG291" i="2"/>
  <c r="FF291" i="2"/>
  <c r="FE291" i="2"/>
  <c r="FD291" i="2"/>
  <c r="FC291" i="2"/>
  <c r="FB291" i="2"/>
  <c r="FA291" i="2"/>
  <c r="EZ291" i="2"/>
  <c r="EY291" i="2"/>
  <c r="EX291" i="2"/>
  <c r="EW291" i="2"/>
  <c r="EV291" i="2"/>
  <c r="EU291" i="2"/>
  <c r="ET291" i="2"/>
  <c r="ES291" i="2"/>
  <c r="ER291" i="2"/>
  <c r="EQ291" i="2"/>
  <c r="EP291" i="2"/>
  <c r="EO291" i="2"/>
  <c r="EN291" i="2"/>
  <c r="EM291" i="2"/>
  <c r="EL291" i="2"/>
  <c r="EK291" i="2"/>
  <c r="EJ291" i="2"/>
  <c r="EI291" i="2"/>
  <c r="EH291" i="2"/>
  <c r="EG291" i="2"/>
  <c r="EF291" i="2"/>
  <c r="EE291" i="2"/>
  <c r="ED291" i="2"/>
  <c r="EC291" i="2"/>
  <c r="EB291" i="2"/>
  <c r="EA291" i="2"/>
  <c r="DZ291" i="2"/>
  <c r="DY291" i="2"/>
  <c r="DX291" i="2"/>
  <c r="DW291" i="2"/>
  <c r="DV291" i="2"/>
  <c r="DU291" i="2"/>
  <c r="DT291" i="2"/>
  <c r="DS291" i="2"/>
  <c r="DR291" i="2"/>
  <c r="DQ291" i="2"/>
  <c r="DP291" i="2"/>
  <c r="DO291" i="2"/>
  <c r="DN291" i="2"/>
  <c r="DM291" i="2"/>
  <c r="DL291" i="2"/>
  <c r="DK291" i="2"/>
  <c r="DJ291" i="2"/>
  <c r="DI291" i="2"/>
  <c r="DH291" i="2"/>
  <c r="DG291" i="2"/>
  <c r="DF291" i="2"/>
  <c r="DE291" i="2"/>
  <c r="DD291" i="2"/>
  <c r="DC291" i="2"/>
  <c r="DB291" i="2"/>
  <c r="DA291" i="2"/>
  <c r="CZ291" i="2"/>
  <c r="CY291" i="2"/>
  <c r="CX291" i="2"/>
  <c r="CW291" i="2"/>
  <c r="CV291" i="2"/>
  <c r="CU291" i="2"/>
  <c r="CT291" i="2"/>
  <c r="CS291" i="2"/>
  <c r="CR291" i="2"/>
  <c r="CQ291" i="2"/>
  <c r="CP291" i="2"/>
  <c r="CO291" i="2"/>
  <c r="CN291" i="2"/>
  <c r="CM291" i="2"/>
  <c r="CL291" i="2"/>
  <c r="CK291" i="2"/>
  <c r="CJ291" i="2"/>
  <c r="CI291" i="2"/>
  <c r="CH291" i="2"/>
  <c r="CG291" i="2"/>
  <c r="CF291" i="2"/>
  <c r="CE291" i="2"/>
  <c r="CD291" i="2"/>
  <c r="CC291" i="2"/>
  <c r="CB291" i="2"/>
  <c r="CA291" i="2"/>
  <c r="BZ291" i="2"/>
  <c r="BY291" i="2"/>
  <c r="BX291" i="2"/>
  <c r="BW291" i="2"/>
  <c r="BV291" i="2"/>
  <c r="BU291" i="2"/>
  <c r="BT291" i="2"/>
  <c r="BS291" i="2"/>
  <c r="BR291" i="2"/>
  <c r="BQ291" i="2"/>
  <c r="BP291" i="2"/>
  <c r="BO291" i="2"/>
  <c r="BN291" i="2"/>
  <c r="BM291" i="2"/>
  <c r="BL291" i="2"/>
  <c r="BK291" i="2"/>
  <c r="BJ291" i="2"/>
  <c r="BI291" i="2"/>
  <c r="BH291" i="2"/>
  <c r="BG291" i="2"/>
  <c r="BF291" i="2"/>
  <c r="BE291" i="2"/>
  <c r="BD291" i="2"/>
  <c r="BC291" i="2"/>
  <c r="BB291" i="2"/>
  <c r="BA291" i="2"/>
  <c r="AZ291" i="2"/>
  <c r="AY291" i="2"/>
  <c r="AX291" i="2"/>
  <c r="AW291" i="2"/>
  <c r="AV291" i="2"/>
  <c r="AU291" i="2"/>
  <c r="AT291" i="2"/>
  <c r="AS291" i="2"/>
  <c r="AR291" i="2"/>
  <c r="AQ291" i="2"/>
  <c r="AP291" i="2"/>
  <c r="AO291" i="2"/>
  <c r="AN291" i="2"/>
  <c r="AM291" i="2"/>
  <c r="AL291" i="2"/>
  <c r="AK291" i="2"/>
  <c r="AJ291" i="2"/>
  <c r="AI291" i="2"/>
  <c r="AH291" i="2"/>
  <c r="AG291" i="2"/>
  <c r="AF291" i="2"/>
  <c r="AE291" i="2"/>
  <c r="AD291" i="2"/>
  <c r="AC291" i="2"/>
  <c r="AB291" i="2"/>
  <c r="AA291" i="2"/>
  <c r="Z291" i="2"/>
  <c r="Y291" i="2"/>
  <c r="X291" i="2"/>
  <c r="W291" i="2"/>
  <c r="V291" i="2"/>
  <c r="U291" i="2"/>
  <c r="T291" i="2"/>
  <c r="S291" i="2"/>
  <c r="R291" i="2"/>
  <c r="Q291" i="2"/>
  <c r="P291" i="2"/>
  <c r="O291" i="2"/>
  <c r="N291" i="2"/>
  <c r="M291" i="2"/>
  <c r="L291" i="2"/>
  <c r="K291" i="2"/>
  <c r="J291" i="2"/>
  <c r="I291" i="2"/>
  <c r="H291" i="2"/>
  <c r="G291" i="2"/>
  <c r="F291" i="2"/>
  <c r="E291" i="2"/>
  <c r="D291" i="2"/>
  <c r="A291" i="2"/>
  <c r="NK290" i="2"/>
  <c r="NJ290" i="2"/>
  <c r="NI290" i="2"/>
  <c r="NH290" i="2"/>
  <c r="NG290" i="2"/>
  <c r="NF290" i="2"/>
  <c r="NE290" i="2"/>
  <c r="ND290" i="2"/>
  <c r="NC290" i="2"/>
  <c r="NB290" i="2"/>
  <c r="NA290" i="2"/>
  <c r="MZ290" i="2"/>
  <c r="MY290" i="2"/>
  <c r="MX290" i="2"/>
  <c r="MW290" i="2"/>
  <c r="MV290" i="2"/>
  <c r="MU290" i="2"/>
  <c r="MT290" i="2"/>
  <c r="MS290" i="2"/>
  <c r="MR290" i="2"/>
  <c r="MQ290" i="2"/>
  <c r="MP290" i="2"/>
  <c r="MO290" i="2"/>
  <c r="MN290" i="2"/>
  <c r="MM290" i="2"/>
  <c r="ML290" i="2"/>
  <c r="MK290" i="2"/>
  <c r="MJ290" i="2"/>
  <c r="MI290" i="2"/>
  <c r="MH290" i="2"/>
  <c r="MG290" i="2"/>
  <c r="MF290" i="2"/>
  <c r="ME290" i="2"/>
  <c r="MD290" i="2"/>
  <c r="MC290" i="2"/>
  <c r="MB290" i="2"/>
  <c r="MA290" i="2"/>
  <c r="LZ290" i="2"/>
  <c r="LY290" i="2"/>
  <c r="LX290" i="2"/>
  <c r="LW290" i="2"/>
  <c r="LV290" i="2"/>
  <c r="LU290" i="2"/>
  <c r="LT290" i="2"/>
  <c r="LS290" i="2"/>
  <c r="LR290" i="2"/>
  <c r="LQ290" i="2"/>
  <c r="LP290" i="2"/>
  <c r="LO290" i="2"/>
  <c r="LN290" i="2"/>
  <c r="LM290" i="2"/>
  <c r="LL290" i="2"/>
  <c r="LK290" i="2"/>
  <c r="LJ290" i="2"/>
  <c r="LI290" i="2"/>
  <c r="LH290" i="2"/>
  <c r="LG290" i="2"/>
  <c r="LF290" i="2"/>
  <c r="LE290" i="2"/>
  <c r="LD290" i="2"/>
  <c r="LC290" i="2"/>
  <c r="LB290" i="2"/>
  <c r="LA290" i="2"/>
  <c r="KZ290" i="2"/>
  <c r="KY290" i="2"/>
  <c r="KX290" i="2"/>
  <c r="KW290" i="2"/>
  <c r="KV290" i="2"/>
  <c r="KU290" i="2"/>
  <c r="KT290" i="2"/>
  <c r="KS290" i="2"/>
  <c r="KR290" i="2"/>
  <c r="KQ290" i="2"/>
  <c r="KP290" i="2"/>
  <c r="KO290" i="2"/>
  <c r="KN290" i="2"/>
  <c r="KM290" i="2"/>
  <c r="KL290" i="2"/>
  <c r="KK290" i="2"/>
  <c r="KJ290" i="2"/>
  <c r="KI290" i="2"/>
  <c r="KH290" i="2"/>
  <c r="KG290" i="2"/>
  <c r="KF290" i="2"/>
  <c r="KE290" i="2"/>
  <c r="KD290" i="2"/>
  <c r="KC290" i="2"/>
  <c r="KB290" i="2"/>
  <c r="KA290" i="2"/>
  <c r="JZ290" i="2"/>
  <c r="JY290" i="2"/>
  <c r="JX290" i="2"/>
  <c r="JW290" i="2"/>
  <c r="JV290" i="2"/>
  <c r="JU290" i="2"/>
  <c r="JT290" i="2"/>
  <c r="JS290" i="2"/>
  <c r="JR290" i="2"/>
  <c r="JQ290" i="2"/>
  <c r="JP290" i="2"/>
  <c r="JO290" i="2"/>
  <c r="JN290" i="2"/>
  <c r="JM290" i="2"/>
  <c r="JL290" i="2"/>
  <c r="JK290" i="2"/>
  <c r="JJ290" i="2"/>
  <c r="JI290" i="2"/>
  <c r="JH290" i="2"/>
  <c r="JG290" i="2"/>
  <c r="JF290" i="2"/>
  <c r="JE290" i="2"/>
  <c r="JD290" i="2"/>
  <c r="JC290" i="2"/>
  <c r="JB290" i="2"/>
  <c r="JA290" i="2"/>
  <c r="IZ290" i="2"/>
  <c r="IY290" i="2"/>
  <c r="IX290" i="2"/>
  <c r="IW290" i="2"/>
  <c r="IV290" i="2"/>
  <c r="IU290" i="2"/>
  <c r="IT290" i="2"/>
  <c r="IS290" i="2"/>
  <c r="IR290" i="2"/>
  <c r="IQ290" i="2"/>
  <c r="IP290" i="2"/>
  <c r="IO290" i="2"/>
  <c r="IN290" i="2"/>
  <c r="IM290" i="2"/>
  <c r="IL290" i="2"/>
  <c r="IK290" i="2"/>
  <c r="IJ290" i="2"/>
  <c r="II290" i="2"/>
  <c r="IH290" i="2"/>
  <c r="IG290" i="2"/>
  <c r="IF290" i="2"/>
  <c r="IE290" i="2"/>
  <c r="ID290" i="2"/>
  <c r="IC290" i="2"/>
  <c r="IB290" i="2"/>
  <c r="IA290" i="2"/>
  <c r="HZ290" i="2"/>
  <c r="HY290" i="2"/>
  <c r="HX290" i="2"/>
  <c r="HW290" i="2"/>
  <c r="HV290" i="2"/>
  <c r="HU290" i="2"/>
  <c r="HT290" i="2"/>
  <c r="HS290" i="2"/>
  <c r="HR290" i="2"/>
  <c r="HQ290" i="2"/>
  <c r="HP290" i="2"/>
  <c r="HO290" i="2"/>
  <c r="HN290" i="2"/>
  <c r="HM290" i="2"/>
  <c r="HL290" i="2"/>
  <c r="HK290" i="2"/>
  <c r="HJ290" i="2"/>
  <c r="HI290" i="2"/>
  <c r="HH290" i="2"/>
  <c r="HG290" i="2"/>
  <c r="HF290" i="2"/>
  <c r="HE290" i="2"/>
  <c r="HD290" i="2"/>
  <c r="HC290" i="2"/>
  <c r="HB290" i="2"/>
  <c r="HA290" i="2"/>
  <c r="GZ290" i="2"/>
  <c r="GY290" i="2"/>
  <c r="GX290" i="2"/>
  <c r="GW290" i="2"/>
  <c r="GV290" i="2"/>
  <c r="GU290" i="2"/>
  <c r="GT290" i="2"/>
  <c r="GS290" i="2"/>
  <c r="GR290" i="2"/>
  <c r="GQ290" i="2"/>
  <c r="GP290" i="2"/>
  <c r="GO290" i="2"/>
  <c r="GN290" i="2"/>
  <c r="GM290" i="2"/>
  <c r="GL290" i="2"/>
  <c r="GK290" i="2"/>
  <c r="GJ290" i="2"/>
  <c r="GI290" i="2"/>
  <c r="GH290" i="2"/>
  <c r="GG290" i="2"/>
  <c r="GF290" i="2"/>
  <c r="GE290" i="2"/>
  <c r="GD290" i="2"/>
  <c r="GC290" i="2"/>
  <c r="GB290" i="2"/>
  <c r="GA290" i="2"/>
  <c r="FZ290" i="2"/>
  <c r="FY290" i="2"/>
  <c r="FX290" i="2"/>
  <c r="FW290" i="2"/>
  <c r="FV290" i="2"/>
  <c r="FU290" i="2"/>
  <c r="FT290" i="2"/>
  <c r="FS290" i="2"/>
  <c r="FR290" i="2"/>
  <c r="FQ290" i="2"/>
  <c r="FP290" i="2"/>
  <c r="FO290" i="2"/>
  <c r="FN290" i="2"/>
  <c r="FM290" i="2"/>
  <c r="FL290" i="2"/>
  <c r="FK290" i="2"/>
  <c r="FJ290" i="2"/>
  <c r="FI290" i="2"/>
  <c r="FH290" i="2"/>
  <c r="FG290" i="2"/>
  <c r="FF290" i="2"/>
  <c r="FE290" i="2"/>
  <c r="FD290" i="2"/>
  <c r="FC290" i="2"/>
  <c r="FB290" i="2"/>
  <c r="FA290" i="2"/>
  <c r="EZ290" i="2"/>
  <c r="EY290" i="2"/>
  <c r="EX290" i="2"/>
  <c r="EW290" i="2"/>
  <c r="EV290" i="2"/>
  <c r="EU290" i="2"/>
  <c r="ET290" i="2"/>
  <c r="ES290" i="2"/>
  <c r="ER290" i="2"/>
  <c r="EQ290" i="2"/>
  <c r="EP290" i="2"/>
  <c r="EO290" i="2"/>
  <c r="EN290" i="2"/>
  <c r="EM290" i="2"/>
  <c r="EL290" i="2"/>
  <c r="EK290" i="2"/>
  <c r="EJ290" i="2"/>
  <c r="EI290" i="2"/>
  <c r="EH290" i="2"/>
  <c r="EG290" i="2"/>
  <c r="EF290" i="2"/>
  <c r="EE290" i="2"/>
  <c r="ED290" i="2"/>
  <c r="EC290" i="2"/>
  <c r="EB290" i="2"/>
  <c r="EA290" i="2"/>
  <c r="DZ290" i="2"/>
  <c r="DY290" i="2"/>
  <c r="DX290" i="2"/>
  <c r="DW290" i="2"/>
  <c r="DV290" i="2"/>
  <c r="DU290" i="2"/>
  <c r="DT290" i="2"/>
  <c r="DS290" i="2"/>
  <c r="DR290" i="2"/>
  <c r="DQ290" i="2"/>
  <c r="DP290" i="2"/>
  <c r="DO290" i="2"/>
  <c r="DN290" i="2"/>
  <c r="DM290" i="2"/>
  <c r="DL290" i="2"/>
  <c r="DK290" i="2"/>
  <c r="DJ290" i="2"/>
  <c r="DI290" i="2"/>
  <c r="DH290" i="2"/>
  <c r="DG290" i="2"/>
  <c r="DF290" i="2"/>
  <c r="DE290" i="2"/>
  <c r="DD290" i="2"/>
  <c r="DC290" i="2"/>
  <c r="DB290" i="2"/>
  <c r="DA290" i="2"/>
  <c r="CZ290" i="2"/>
  <c r="CY290" i="2"/>
  <c r="CX290" i="2"/>
  <c r="CW290" i="2"/>
  <c r="CV290" i="2"/>
  <c r="CU290" i="2"/>
  <c r="CT290" i="2"/>
  <c r="CS290" i="2"/>
  <c r="CR290" i="2"/>
  <c r="CQ290" i="2"/>
  <c r="CP290" i="2"/>
  <c r="CO290" i="2"/>
  <c r="CN290" i="2"/>
  <c r="CM290" i="2"/>
  <c r="CL290" i="2"/>
  <c r="CK290" i="2"/>
  <c r="CJ290" i="2"/>
  <c r="CI290" i="2"/>
  <c r="CH290" i="2"/>
  <c r="CG290" i="2"/>
  <c r="CF290" i="2"/>
  <c r="CE290" i="2"/>
  <c r="CD290" i="2"/>
  <c r="CC290" i="2"/>
  <c r="CB290" i="2"/>
  <c r="CA290" i="2"/>
  <c r="BZ290" i="2"/>
  <c r="BY290" i="2"/>
  <c r="BX290" i="2"/>
  <c r="BW290" i="2"/>
  <c r="BV290" i="2"/>
  <c r="BU290" i="2"/>
  <c r="BT290" i="2"/>
  <c r="BS290" i="2"/>
  <c r="BR290" i="2"/>
  <c r="BQ290" i="2"/>
  <c r="BP290" i="2"/>
  <c r="BO290" i="2"/>
  <c r="BN290" i="2"/>
  <c r="BM290" i="2"/>
  <c r="BL290" i="2"/>
  <c r="BK290" i="2"/>
  <c r="BJ290" i="2"/>
  <c r="BI290" i="2"/>
  <c r="BH290" i="2"/>
  <c r="BG290" i="2"/>
  <c r="BF290" i="2"/>
  <c r="BE290" i="2"/>
  <c r="BD290" i="2"/>
  <c r="BC290" i="2"/>
  <c r="BB290" i="2"/>
  <c r="BA290" i="2"/>
  <c r="AZ290" i="2"/>
  <c r="AY290" i="2"/>
  <c r="AX290" i="2"/>
  <c r="AW290" i="2"/>
  <c r="AV290" i="2"/>
  <c r="AU290" i="2"/>
  <c r="AT290" i="2"/>
  <c r="AS290" i="2"/>
  <c r="AR290" i="2"/>
  <c r="AQ290" i="2"/>
  <c r="AP290" i="2"/>
  <c r="AO290" i="2"/>
  <c r="AN290" i="2"/>
  <c r="AM290" i="2"/>
  <c r="AL290" i="2"/>
  <c r="AK290" i="2"/>
  <c r="AJ290" i="2"/>
  <c r="AI290" i="2"/>
  <c r="AH290" i="2"/>
  <c r="AG290" i="2"/>
  <c r="AF290" i="2"/>
  <c r="AE290" i="2"/>
  <c r="AD290" i="2"/>
  <c r="AC290" i="2"/>
  <c r="AB290" i="2"/>
  <c r="AA290" i="2"/>
  <c r="Z290" i="2"/>
  <c r="Y290" i="2"/>
  <c r="X290" i="2"/>
  <c r="W290" i="2"/>
  <c r="V290" i="2"/>
  <c r="U290" i="2"/>
  <c r="T290" i="2"/>
  <c r="S290" i="2"/>
  <c r="R290" i="2"/>
  <c r="Q290" i="2"/>
  <c r="P290" i="2"/>
  <c r="O290" i="2"/>
  <c r="N290" i="2"/>
  <c r="M290" i="2"/>
  <c r="L290" i="2"/>
  <c r="K290" i="2"/>
  <c r="J290" i="2"/>
  <c r="I290" i="2"/>
  <c r="H290" i="2"/>
  <c r="G290" i="2"/>
  <c r="F290" i="2"/>
  <c r="A290" i="2"/>
  <c r="E290" i="2"/>
  <c r="D290" i="2"/>
  <c r="NK289" i="2"/>
  <c r="NJ289" i="2"/>
  <c r="NI289" i="2"/>
  <c r="NH289" i="2"/>
  <c r="NG289" i="2"/>
  <c r="NF289" i="2"/>
  <c r="NE289" i="2"/>
  <c r="ND289" i="2"/>
  <c r="NC289" i="2"/>
  <c r="NB289" i="2"/>
  <c r="NA289" i="2"/>
  <c r="MZ289" i="2"/>
  <c r="MY289" i="2"/>
  <c r="MX289" i="2"/>
  <c r="MW289" i="2"/>
  <c r="MV289" i="2"/>
  <c r="MU289" i="2"/>
  <c r="MT289" i="2"/>
  <c r="MS289" i="2"/>
  <c r="MR289" i="2"/>
  <c r="MQ289" i="2"/>
  <c r="MP289" i="2"/>
  <c r="MO289" i="2"/>
  <c r="MN289" i="2"/>
  <c r="MM289" i="2"/>
  <c r="ML289" i="2"/>
  <c r="MK289" i="2"/>
  <c r="MJ289" i="2"/>
  <c r="MI289" i="2"/>
  <c r="MH289" i="2"/>
  <c r="MG289" i="2"/>
  <c r="MF289" i="2"/>
  <c r="ME289" i="2"/>
  <c r="MD289" i="2"/>
  <c r="MC289" i="2"/>
  <c r="MB289" i="2"/>
  <c r="MA289" i="2"/>
  <c r="LZ289" i="2"/>
  <c r="LY289" i="2"/>
  <c r="LX289" i="2"/>
  <c r="LW289" i="2"/>
  <c r="LV289" i="2"/>
  <c r="LU289" i="2"/>
  <c r="LT289" i="2"/>
  <c r="LS289" i="2"/>
  <c r="LR289" i="2"/>
  <c r="LQ289" i="2"/>
  <c r="LP289" i="2"/>
  <c r="LO289" i="2"/>
  <c r="LN289" i="2"/>
  <c r="LM289" i="2"/>
  <c r="LL289" i="2"/>
  <c r="LK289" i="2"/>
  <c r="LJ289" i="2"/>
  <c r="LI289" i="2"/>
  <c r="LH289" i="2"/>
  <c r="LG289" i="2"/>
  <c r="LF289" i="2"/>
  <c r="LE289" i="2"/>
  <c r="LD289" i="2"/>
  <c r="LC289" i="2"/>
  <c r="LB289" i="2"/>
  <c r="LA289" i="2"/>
  <c r="KZ289" i="2"/>
  <c r="KY289" i="2"/>
  <c r="KX289" i="2"/>
  <c r="KW289" i="2"/>
  <c r="KV289" i="2"/>
  <c r="KU289" i="2"/>
  <c r="KT289" i="2"/>
  <c r="KS289" i="2"/>
  <c r="KR289" i="2"/>
  <c r="KQ289" i="2"/>
  <c r="KP289" i="2"/>
  <c r="KO289" i="2"/>
  <c r="KN289" i="2"/>
  <c r="KM289" i="2"/>
  <c r="KL289" i="2"/>
  <c r="KK289" i="2"/>
  <c r="KJ289" i="2"/>
  <c r="KI289" i="2"/>
  <c r="KH289" i="2"/>
  <c r="KG289" i="2"/>
  <c r="KF289" i="2"/>
  <c r="KE289" i="2"/>
  <c r="KD289" i="2"/>
  <c r="KC289" i="2"/>
  <c r="KB289" i="2"/>
  <c r="KA289" i="2"/>
  <c r="JZ289" i="2"/>
  <c r="JY289" i="2"/>
  <c r="JX289" i="2"/>
  <c r="JW289" i="2"/>
  <c r="JV289" i="2"/>
  <c r="JU289" i="2"/>
  <c r="JT289" i="2"/>
  <c r="JS289" i="2"/>
  <c r="JR289" i="2"/>
  <c r="JQ289" i="2"/>
  <c r="JP289" i="2"/>
  <c r="JO289" i="2"/>
  <c r="JN289" i="2"/>
  <c r="JM289" i="2"/>
  <c r="JL289" i="2"/>
  <c r="JK289" i="2"/>
  <c r="JJ289" i="2"/>
  <c r="JI289" i="2"/>
  <c r="JH289" i="2"/>
  <c r="JG289" i="2"/>
  <c r="JF289" i="2"/>
  <c r="JE289" i="2"/>
  <c r="JD289" i="2"/>
  <c r="JC289" i="2"/>
  <c r="JB289" i="2"/>
  <c r="JA289" i="2"/>
  <c r="IZ289" i="2"/>
  <c r="IY289" i="2"/>
  <c r="IX289" i="2"/>
  <c r="IW289" i="2"/>
  <c r="IV289" i="2"/>
  <c r="IU289" i="2"/>
  <c r="IT289" i="2"/>
  <c r="IS289" i="2"/>
  <c r="IR289" i="2"/>
  <c r="IQ289" i="2"/>
  <c r="IP289" i="2"/>
  <c r="IO289" i="2"/>
  <c r="IN289" i="2"/>
  <c r="IM289" i="2"/>
  <c r="IL289" i="2"/>
  <c r="IK289" i="2"/>
  <c r="IJ289" i="2"/>
  <c r="II289" i="2"/>
  <c r="IH289" i="2"/>
  <c r="IG289" i="2"/>
  <c r="IF289" i="2"/>
  <c r="IE289" i="2"/>
  <c r="ID289" i="2"/>
  <c r="IC289" i="2"/>
  <c r="IB289" i="2"/>
  <c r="IA289" i="2"/>
  <c r="HZ289" i="2"/>
  <c r="HY289" i="2"/>
  <c r="HX289" i="2"/>
  <c r="HW289" i="2"/>
  <c r="HV289" i="2"/>
  <c r="HU289" i="2"/>
  <c r="HT289" i="2"/>
  <c r="HS289" i="2"/>
  <c r="HR289" i="2"/>
  <c r="HQ289" i="2"/>
  <c r="HP289" i="2"/>
  <c r="HO289" i="2"/>
  <c r="HN289" i="2"/>
  <c r="HM289" i="2"/>
  <c r="HL289" i="2"/>
  <c r="HK289" i="2"/>
  <c r="HJ289" i="2"/>
  <c r="HI289" i="2"/>
  <c r="HH289" i="2"/>
  <c r="HG289" i="2"/>
  <c r="HF289" i="2"/>
  <c r="HE289" i="2"/>
  <c r="HD289" i="2"/>
  <c r="HC289" i="2"/>
  <c r="HB289" i="2"/>
  <c r="HA289" i="2"/>
  <c r="GZ289" i="2"/>
  <c r="GY289" i="2"/>
  <c r="GX289" i="2"/>
  <c r="GW289" i="2"/>
  <c r="GV289" i="2"/>
  <c r="GU289" i="2"/>
  <c r="GT289" i="2"/>
  <c r="GS289" i="2"/>
  <c r="GR289" i="2"/>
  <c r="GQ289" i="2"/>
  <c r="GP289" i="2"/>
  <c r="GO289" i="2"/>
  <c r="GN289" i="2"/>
  <c r="GM289" i="2"/>
  <c r="GL289" i="2"/>
  <c r="GK289" i="2"/>
  <c r="GJ289" i="2"/>
  <c r="GI289" i="2"/>
  <c r="GH289" i="2"/>
  <c r="GG289" i="2"/>
  <c r="GF289" i="2"/>
  <c r="GE289" i="2"/>
  <c r="GD289" i="2"/>
  <c r="GC289" i="2"/>
  <c r="GB289" i="2"/>
  <c r="GA289" i="2"/>
  <c r="FZ289" i="2"/>
  <c r="FY289" i="2"/>
  <c r="FX289" i="2"/>
  <c r="FW289" i="2"/>
  <c r="FV289" i="2"/>
  <c r="FU289" i="2"/>
  <c r="FT289" i="2"/>
  <c r="FS289" i="2"/>
  <c r="FR289" i="2"/>
  <c r="FQ289" i="2"/>
  <c r="FP289" i="2"/>
  <c r="FO289" i="2"/>
  <c r="FN289" i="2"/>
  <c r="FM289" i="2"/>
  <c r="FL289" i="2"/>
  <c r="FK289" i="2"/>
  <c r="FJ289" i="2"/>
  <c r="FI289" i="2"/>
  <c r="FH289" i="2"/>
  <c r="FG289" i="2"/>
  <c r="FF289" i="2"/>
  <c r="FE289" i="2"/>
  <c r="FD289" i="2"/>
  <c r="FC289" i="2"/>
  <c r="FB289" i="2"/>
  <c r="FA289" i="2"/>
  <c r="EZ289" i="2"/>
  <c r="EY289" i="2"/>
  <c r="EX289" i="2"/>
  <c r="EW289" i="2"/>
  <c r="EV289" i="2"/>
  <c r="EU289" i="2"/>
  <c r="ET289" i="2"/>
  <c r="ES289" i="2"/>
  <c r="ER289" i="2"/>
  <c r="EQ289" i="2"/>
  <c r="EP289" i="2"/>
  <c r="EO289" i="2"/>
  <c r="EN289" i="2"/>
  <c r="EM289" i="2"/>
  <c r="EL289" i="2"/>
  <c r="EK289" i="2"/>
  <c r="EJ289" i="2"/>
  <c r="EI289" i="2"/>
  <c r="EH289" i="2"/>
  <c r="EG289" i="2"/>
  <c r="EF289" i="2"/>
  <c r="EE289" i="2"/>
  <c r="ED289" i="2"/>
  <c r="EC289" i="2"/>
  <c r="EB289" i="2"/>
  <c r="EA289" i="2"/>
  <c r="DZ289" i="2"/>
  <c r="DY289" i="2"/>
  <c r="DX289" i="2"/>
  <c r="DW289" i="2"/>
  <c r="DV289" i="2"/>
  <c r="DU289" i="2"/>
  <c r="DT289" i="2"/>
  <c r="DS289" i="2"/>
  <c r="DR289" i="2"/>
  <c r="DQ289" i="2"/>
  <c r="DP289" i="2"/>
  <c r="DO289" i="2"/>
  <c r="DN289" i="2"/>
  <c r="DM289" i="2"/>
  <c r="DL289" i="2"/>
  <c r="DK289" i="2"/>
  <c r="DJ289" i="2"/>
  <c r="DI289" i="2"/>
  <c r="DH289" i="2"/>
  <c r="DG289" i="2"/>
  <c r="DF289" i="2"/>
  <c r="DE289" i="2"/>
  <c r="DD289" i="2"/>
  <c r="DC289" i="2"/>
  <c r="DB289" i="2"/>
  <c r="DA289" i="2"/>
  <c r="CZ289" i="2"/>
  <c r="CY289" i="2"/>
  <c r="CX289" i="2"/>
  <c r="CW289" i="2"/>
  <c r="CV289" i="2"/>
  <c r="CU289" i="2"/>
  <c r="CT289" i="2"/>
  <c r="CS289" i="2"/>
  <c r="CR289" i="2"/>
  <c r="CQ289" i="2"/>
  <c r="CP289" i="2"/>
  <c r="CO289" i="2"/>
  <c r="CN289" i="2"/>
  <c r="CM289" i="2"/>
  <c r="CL289" i="2"/>
  <c r="CK289" i="2"/>
  <c r="CJ289" i="2"/>
  <c r="CI289" i="2"/>
  <c r="CH289" i="2"/>
  <c r="CG289" i="2"/>
  <c r="CF289" i="2"/>
  <c r="CE289" i="2"/>
  <c r="CD289" i="2"/>
  <c r="CC289" i="2"/>
  <c r="CB289" i="2"/>
  <c r="CA289" i="2"/>
  <c r="BZ289" i="2"/>
  <c r="BY289" i="2"/>
  <c r="BX289" i="2"/>
  <c r="BW289" i="2"/>
  <c r="BV289" i="2"/>
  <c r="BU289" i="2"/>
  <c r="BT289" i="2"/>
  <c r="BS289" i="2"/>
  <c r="BR289" i="2"/>
  <c r="BQ289" i="2"/>
  <c r="BP289" i="2"/>
  <c r="BO289" i="2"/>
  <c r="BN289" i="2"/>
  <c r="BM289" i="2"/>
  <c r="BL289" i="2"/>
  <c r="BK289" i="2"/>
  <c r="BJ289" i="2"/>
  <c r="BI289" i="2"/>
  <c r="BH289" i="2"/>
  <c r="BG289" i="2"/>
  <c r="BF289" i="2"/>
  <c r="BE289" i="2"/>
  <c r="BD289" i="2"/>
  <c r="BC289" i="2"/>
  <c r="BB289" i="2"/>
  <c r="BA289" i="2"/>
  <c r="AZ289" i="2"/>
  <c r="AY289" i="2"/>
  <c r="AX289" i="2"/>
  <c r="AW289" i="2"/>
  <c r="AV289" i="2"/>
  <c r="AU289" i="2"/>
  <c r="AT289" i="2"/>
  <c r="AS289" i="2"/>
  <c r="AR289" i="2"/>
  <c r="AQ289" i="2"/>
  <c r="AP289" i="2"/>
  <c r="AO289" i="2"/>
  <c r="AN289" i="2"/>
  <c r="AM289" i="2"/>
  <c r="AL289" i="2"/>
  <c r="AK289" i="2"/>
  <c r="AJ289" i="2"/>
  <c r="AI289" i="2"/>
  <c r="AH289" i="2"/>
  <c r="AG289" i="2"/>
  <c r="AF289" i="2"/>
  <c r="AE289" i="2"/>
  <c r="AD289" i="2"/>
  <c r="AC289" i="2"/>
  <c r="AB289" i="2"/>
  <c r="AA289" i="2"/>
  <c r="Z289" i="2"/>
  <c r="Y289" i="2"/>
  <c r="X289" i="2"/>
  <c r="W289" i="2"/>
  <c r="V289" i="2"/>
  <c r="U289" i="2"/>
  <c r="T289" i="2"/>
  <c r="S289" i="2"/>
  <c r="R289" i="2"/>
  <c r="Q289" i="2"/>
  <c r="P289" i="2"/>
  <c r="O289" i="2"/>
  <c r="N289" i="2"/>
  <c r="M289" i="2"/>
  <c r="L289" i="2"/>
  <c r="K289" i="2"/>
  <c r="A289" i="2"/>
  <c r="J289" i="2"/>
  <c r="I289" i="2"/>
  <c r="H289" i="2"/>
  <c r="G289" i="2"/>
  <c r="F289" i="2"/>
  <c r="E289" i="2"/>
  <c r="D289" i="2"/>
  <c r="NK288" i="2"/>
  <c r="NJ288" i="2"/>
  <c r="NI288" i="2"/>
  <c r="NH288" i="2"/>
  <c r="NG288" i="2"/>
  <c r="NF288" i="2"/>
  <c r="NE288" i="2"/>
  <c r="ND288" i="2"/>
  <c r="NC288" i="2"/>
  <c r="NB288" i="2"/>
  <c r="NA288" i="2"/>
  <c r="MZ288" i="2"/>
  <c r="MY288" i="2"/>
  <c r="MX288" i="2"/>
  <c r="MW288" i="2"/>
  <c r="MV288" i="2"/>
  <c r="MU288" i="2"/>
  <c r="MT288" i="2"/>
  <c r="MS288" i="2"/>
  <c r="MR288" i="2"/>
  <c r="MQ288" i="2"/>
  <c r="MP288" i="2"/>
  <c r="MO288" i="2"/>
  <c r="MN288" i="2"/>
  <c r="MM288" i="2"/>
  <c r="ML288" i="2"/>
  <c r="MK288" i="2"/>
  <c r="MJ288" i="2"/>
  <c r="MI288" i="2"/>
  <c r="MH288" i="2"/>
  <c r="MG288" i="2"/>
  <c r="MF288" i="2"/>
  <c r="ME288" i="2"/>
  <c r="MD288" i="2"/>
  <c r="MC288" i="2"/>
  <c r="MB288" i="2"/>
  <c r="MA288" i="2"/>
  <c r="LZ288" i="2"/>
  <c r="LY288" i="2"/>
  <c r="LX288" i="2"/>
  <c r="LW288" i="2"/>
  <c r="LV288" i="2"/>
  <c r="LU288" i="2"/>
  <c r="LT288" i="2"/>
  <c r="LS288" i="2"/>
  <c r="LR288" i="2"/>
  <c r="LQ288" i="2"/>
  <c r="LP288" i="2"/>
  <c r="LO288" i="2"/>
  <c r="LN288" i="2"/>
  <c r="LM288" i="2"/>
  <c r="LL288" i="2"/>
  <c r="LK288" i="2"/>
  <c r="LJ288" i="2"/>
  <c r="LI288" i="2"/>
  <c r="LH288" i="2"/>
  <c r="LG288" i="2"/>
  <c r="LF288" i="2"/>
  <c r="LE288" i="2"/>
  <c r="LD288" i="2"/>
  <c r="LC288" i="2"/>
  <c r="LB288" i="2"/>
  <c r="LA288" i="2"/>
  <c r="KZ288" i="2"/>
  <c r="KY288" i="2"/>
  <c r="KX288" i="2"/>
  <c r="KW288" i="2"/>
  <c r="KV288" i="2"/>
  <c r="KU288" i="2"/>
  <c r="KT288" i="2"/>
  <c r="KS288" i="2"/>
  <c r="KR288" i="2"/>
  <c r="KQ288" i="2"/>
  <c r="KP288" i="2"/>
  <c r="KO288" i="2"/>
  <c r="KN288" i="2"/>
  <c r="KM288" i="2"/>
  <c r="KL288" i="2"/>
  <c r="KK288" i="2"/>
  <c r="KJ288" i="2"/>
  <c r="KI288" i="2"/>
  <c r="KH288" i="2"/>
  <c r="KG288" i="2"/>
  <c r="KF288" i="2"/>
  <c r="KE288" i="2"/>
  <c r="KD288" i="2"/>
  <c r="KC288" i="2"/>
  <c r="KB288" i="2"/>
  <c r="KA288" i="2"/>
  <c r="JZ288" i="2"/>
  <c r="JY288" i="2"/>
  <c r="JX288" i="2"/>
  <c r="JW288" i="2"/>
  <c r="JV288" i="2"/>
  <c r="JU288" i="2"/>
  <c r="JT288" i="2"/>
  <c r="JS288" i="2"/>
  <c r="JR288" i="2"/>
  <c r="JQ288" i="2"/>
  <c r="JP288" i="2"/>
  <c r="JO288" i="2"/>
  <c r="JN288" i="2"/>
  <c r="JM288" i="2"/>
  <c r="JL288" i="2"/>
  <c r="JK288" i="2"/>
  <c r="JJ288" i="2"/>
  <c r="JI288" i="2"/>
  <c r="JH288" i="2"/>
  <c r="JG288" i="2"/>
  <c r="JF288" i="2"/>
  <c r="JE288" i="2"/>
  <c r="JD288" i="2"/>
  <c r="JC288" i="2"/>
  <c r="JB288" i="2"/>
  <c r="JA288" i="2"/>
  <c r="IZ288" i="2"/>
  <c r="IY288" i="2"/>
  <c r="IX288" i="2"/>
  <c r="IW288" i="2"/>
  <c r="IV288" i="2"/>
  <c r="IU288" i="2"/>
  <c r="IT288" i="2"/>
  <c r="IS288" i="2"/>
  <c r="IR288" i="2"/>
  <c r="IQ288" i="2"/>
  <c r="IP288" i="2"/>
  <c r="IO288" i="2"/>
  <c r="IN288" i="2"/>
  <c r="IM288" i="2"/>
  <c r="IL288" i="2"/>
  <c r="IK288" i="2"/>
  <c r="IJ288" i="2"/>
  <c r="II288" i="2"/>
  <c r="IH288" i="2"/>
  <c r="IG288" i="2"/>
  <c r="IF288" i="2"/>
  <c r="IE288" i="2"/>
  <c r="ID288" i="2"/>
  <c r="IC288" i="2"/>
  <c r="IB288" i="2"/>
  <c r="IA288" i="2"/>
  <c r="HZ288" i="2"/>
  <c r="HY288" i="2"/>
  <c r="HX288" i="2"/>
  <c r="HW288" i="2"/>
  <c r="HV288" i="2"/>
  <c r="HU288" i="2"/>
  <c r="HT288" i="2"/>
  <c r="HS288" i="2"/>
  <c r="HR288" i="2"/>
  <c r="HQ288" i="2"/>
  <c r="HP288" i="2"/>
  <c r="HO288" i="2"/>
  <c r="HN288" i="2"/>
  <c r="HM288" i="2"/>
  <c r="HL288" i="2"/>
  <c r="HK288" i="2"/>
  <c r="HJ288" i="2"/>
  <c r="HI288" i="2"/>
  <c r="HH288" i="2"/>
  <c r="HG288" i="2"/>
  <c r="HF288" i="2"/>
  <c r="HE288" i="2"/>
  <c r="HD288" i="2"/>
  <c r="HC288" i="2"/>
  <c r="HB288" i="2"/>
  <c r="HA288" i="2"/>
  <c r="GZ288" i="2"/>
  <c r="GY288" i="2"/>
  <c r="GX288" i="2"/>
  <c r="GW288" i="2"/>
  <c r="GV288" i="2"/>
  <c r="GU288" i="2"/>
  <c r="GT288" i="2"/>
  <c r="GS288" i="2"/>
  <c r="GR288" i="2"/>
  <c r="GQ288" i="2"/>
  <c r="GP288" i="2"/>
  <c r="GO288" i="2"/>
  <c r="GN288" i="2"/>
  <c r="GM288" i="2"/>
  <c r="GL288" i="2"/>
  <c r="GK288" i="2"/>
  <c r="GJ288" i="2"/>
  <c r="GI288" i="2"/>
  <c r="GH288" i="2"/>
  <c r="GG288" i="2"/>
  <c r="GF288" i="2"/>
  <c r="GE288" i="2"/>
  <c r="GD288" i="2"/>
  <c r="GC288" i="2"/>
  <c r="GB288" i="2"/>
  <c r="GA288" i="2"/>
  <c r="FZ288" i="2"/>
  <c r="FY288" i="2"/>
  <c r="FX288" i="2"/>
  <c r="FW288" i="2"/>
  <c r="FV288" i="2"/>
  <c r="FU288" i="2"/>
  <c r="FT288" i="2"/>
  <c r="FS288" i="2"/>
  <c r="FR288" i="2"/>
  <c r="FQ288" i="2"/>
  <c r="FP288" i="2"/>
  <c r="FO288" i="2"/>
  <c r="FN288" i="2"/>
  <c r="FM288" i="2"/>
  <c r="FL288" i="2"/>
  <c r="FK288" i="2"/>
  <c r="FJ288" i="2"/>
  <c r="FI288" i="2"/>
  <c r="FH288" i="2"/>
  <c r="FG288" i="2"/>
  <c r="FF288" i="2"/>
  <c r="FE288" i="2"/>
  <c r="FD288" i="2"/>
  <c r="FC288" i="2"/>
  <c r="FB288" i="2"/>
  <c r="FA288" i="2"/>
  <c r="EZ288" i="2"/>
  <c r="EY288" i="2"/>
  <c r="EX288" i="2"/>
  <c r="EW288" i="2"/>
  <c r="EV288" i="2"/>
  <c r="EU288" i="2"/>
  <c r="ET288" i="2"/>
  <c r="ES288" i="2"/>
  <c r="ER288" i="2"/>
  <c r="EQ288" i="2"/>
  <c r="EP288" i="2"/>
  <c r="EO288" i="2"/>
  <c r="EN288" i="2"/>
  <c r="EM288" i="2"/>
  <c r="EL288" i="2"/>
  <c r="EK288" i="2"/>
  <c r="EJ288" i="2"/>
  <c r="EI288" i="2"/>
  <c r="EH288" i="2"/>
  <c r="EG288" i="2"/>
  <c r="EF288" i="2"/>
  <c r="EE288" i="2"/>
  <c r="ED288" i="2"/>
  <c r="EC288" i="2"/>
  <c r="EB288" i="2"/>
  <c r="EA288" i="2"/>
  <c r="DZ288" i="2"/>
  <c r="DY288" i="2"/>
  <c r="DX288" i="2"/>
  <c r="DW288" i="2"/>
  <c r="DV288" i="2"/>
  <c r="DU288" i="2"/>
  <c r="DT288" i="2"/>
  <c r="DS288" i="2"/>
  <c r="DR288" i="2"/>
  <c r="DQ288" i="2"/>
  <c r="DP288" i="2"/>
  <c r="DO288" i="2"/>
  <c r="DN288" i="2"/>
  <c r="DM288" i="2"/>
  <c r="DL288" i="2"/>
  <c r="DK288" i="2"/>
  <c r="DJ288" i="2"/>
  <c r="DI288" i="2"/>
  <c r="DH288" i="2"/>
  <c r="DG288" i="2"/>
  <c r="DF288" i="2"/>
  <c r="DE288" i="2"/>
  <c r="DD288" i="2"/>
  <c r="DC288" i="2"/>
  <c r="DB288" i="2"/>
  <c r="DA288" i="2"/>
  <c r="CZ288" i="2"/>
  <c r="CY288" i="2"/>
  <c r="CX288" i="2"/>
  <c r="CW288" i="2"/>
  <c r="CV288" i="2"/>
  <c r="CU288" i="2"/>
  <c r="CT288" i="2"/>
  <c r="CS288" i="2"/>
  <c r="CR288" i="2"/>
  <c r="CQ288" i="2"/>
  <c r="CP288" i="2"/>
  <c r="CO288" i="2"/>
  <c r="CN288" i="2"/>
  <c r="CM288" i="2"/>
  <c r="CL288" i="2"/>
  <c r="CK288" i="2"/>
  <c r="CJ288" i="2"/>
  <c r="CI288" i="2"/>
  <c r="CH288" i="2"/>
  <c r="CG288" i="2"/>
  <c r="CF288" i="2"/>
  <c r="CE288" i="2"/>
  <c r="CD288" i="2"/>
  <c r="CC288" i="2"/>
  <c r="CB288" i="2"/>
  <c r="CA288" i="2"/>
  <c r="BZ288" i="2"/>
  <c r="BY288" i="2"/>
  <c r="BX288" i="2"/>
  <c r="BW288" i="2"/>
  <c r="BV288" i="2"/>
  <c r="BU288" i="2"/>
  <c r="BT288" i="2"/>
  <c r="BS288" i="2"/>
  <c r="BR288" i="2"/>
  <c r="BQ288" i="2"/>
  <c r="BP288" i="2"/>
  <c r="BO288" i="2"/>
  <c r="BN288" i="2"/>
  <c r="BM288" i="2"/>
  <c r="BL288" i="2"/>
  <c r="BK288" i="2"/>
  <c r="BJ288" i="2"/>
  <c r="BI288" i="2"/>
  <c r="BH288" i="2"/>
  <c r="BG288" i="2"/>
  <c r="BF288" i="2"/>
  <c r="BE288" i="2"/>
  <c r="BD288" i="2"/>
  <c r="BC288" i="2"/>
  <c r="BB288" i="2"/>
  <c r="BA288" i="2"/>
  <c r="AZ288" i="2"/>
  <c r="AY288" i="2"/>
  <c r="AX288" i="2"/>
  <c r="AW288" i="2"/>
  <c r="AV288" i="2"/>
  <c r="AU288" i="2"/>
  <c r="AT288" i="2"/>
  <c r="AS288" i="2"/>
  <c r="AR288" i="2"/>
  <c r="AQ288" i="2"/>
  <c r="AP288" i="2"/>
  <c r="AO288" i="2"/>
  <c r="AN288" i="2"/>
  <c r="AM288" i="2"/>
  <c r="AL288" i="2"/>
  <c r="AK288" i="2"/>
  <c r="AJ288" i="2"/>
  <c r="AI288" i="2"/>
  <c r="AH288" i="2"/>
  <c r="AG288" i="2"/>
  <c r="AF288" i="2"/>
  <c r="AE288" i="2"/>
  <c r="AD288" i="2"/>
  <c r="AC288" i="2"/>
  <c r="AB288" i="2"/>
  <c r="AA288" i="2"/>
  <c r="Z288" i="2"/>
  <c r="Y288" i="2"/>
  <c r="X288" i="2"/>
  <c r="W288" i="2"/>
  <c r="V288" i="2"/>
  <c r="U288" i="2"/>
  <c r="T288" i="2"/>
  <c r="S288" i="2"/>
  <c r="R288" i="2"/>
  <c r="Q288" i="2"/>
  <c r="P288" i="2"/>
  <c r="O288" i="2"/>
  <c r="N288" i="2"/>
  <c r="M288" i="2"/>
  <c r="L288" i="2"/>
  <c r="K288" i="2"/>
  <c r="J288" i="2"/>
  <c r="I288" i="2"/>
  <c r="H288" i="2"/>
  <c r="G288" i="2"/>
  <c r="F288" i="2"/>
  <c r="E288" i="2"/>
  <c r="D288" i="2"/>
  <c r="A288" i="2"/>
  <c r="NK275" i="2"/>
  <c r="NJ275" i="2"/>
  <c r="NI275" i="2"/>
  <c r="NH275" i="2"/>
  <c r="NG275" i="2"/>
  <c r="NF275" i="2"/>
  <c r="NE275" i="2"/>
  <c r="ND275" i="2"/>
  <c r="NC275" i="2"/>
  <c r="NB275" i="2"/>
  <c r="NA275" i="2"/>
  <c r="MZ275" i="2"/>
  <c r="MY275" i="2"/>
  <c r="MX275" i="2"/>
  <c r="MW275" i="2"/>
  <c r="MV275" i="2"/>
  <c r="MU275" i="2"/>
  <c r="MT275" i="2"/>
  <c r="MS275" i="2"/>
  <c r="MR275" i="2"/>
  <c r="MQ275" i="2"/>
  <c r="MP275" i="2"/>
  <c r="MO275" i="2"/>
  <c r="MN275" i="2"/>
  <c r="MM275" i="2"/>
  <c r="ML275" i="2"/>
  <c r="MK275" i="2"/>
  <c r="MJ275" i="2"/>
  <c r="MI275" i="2"/>
  <c r="MH275" i="2"/>
  <c r="MG275" i="2"/>
  <c r="MF275" i="2"/>
  <c r="ME275" i="2"/>
  <c r="MD275" i="2"/>
  <c r="MC275" i="2"/>
  <c r="MB275" i="2"/>
  <c r="MA275" i="2"/>
  <c r="LZ275" i="2"/>
  <c r="LY275" i="2"/>
  <c r="LX275" i="2"/>
  <c r="LW275" i="2"/>
  <c r="LV275" i="2"/>
  <c r="LU275" i="2"/>
  <c r="LT275" i="2"/>
  <c r="LS275" i="2"/>
  <c r="LR275" i="2"/>
  <c r="LQ275" i="2"/>
  <c r="LP275" i="2"/>
  <c r="LO275" i="2"/>
  <c r="LN275" i="2"/>
  <c r="LM275" i="2"/>
  <c r="LL275" i="2"/>
  <c r="LK275" i="2"/>
  <c r="LJ275" i="2"/>
  <c r="LI275" i="2"/>
  <c r="LH275" i="2"/>
  <c r="LG275" i="2"/>
  <c r="LF275" i="2"/>
  <c r="LE275" i="2"/>
  <c r="LD275" i="2"/>
  <c r="LC275" i="2"/>
  <c r="LB275" i="2"/>
  <c r="LA275" i="2"/>
  <c r="KZ275" i="2"/>
  <c r="KY275" i="2"/>
  <c r="KX275" i="2"/>
  <c r="KW275" i="2"/>
  <c r="KV275" i="2"/>
  <c r="KU275" i="2"/>
  <c r="KT275" i="2"/>
  <c r="KS275" i="2"/>
  <c r="KR275" i="2"/>
  <c r="KQ275" i="2"/>
  <c r="KP275" i="2"/>
  <c r="KO275" i="2"/>
  <c r="KN275" i="2"/>
  <c r="KM275" i="2"/>
  <c r="KL275" i="2"/>
  <c r="KK275" i="2"/>
  <c r="KJ275" i="2"/>
  <c r="KI275" i="2"/>
  <c r="KH275" i="2"/>
  <c r="KG275" i="2"/>
  <c r="KF275" i="2"/>
  <c r="KE275" i="2"/>
  <c r="KD275" i="2"/>
  <c r="KC275" i="2"/>
  <c r="KB275" i="2"/>
  <c r="KA275" i="2"/>
  <c r="JZ275" i="2"/>
  <c r="JY275" i="2"/>
  <c r="JX275" i="2"/>
  <c r="JW275" i="2"/>
  <c r="JV275" i="2"/>
  <c r="JU275" i="2"/>
  <c r="JT275" i="2"/>
  <c r="JS275" i="2"/>
  <c r="JR275" i="2"/>
  <c r="JQ275" i="2"/>
  <c r="JP275" i="2"/>
  <c r="JO275" i="2"/>
  <c r="JN275" i="2"/>
  <c r="JM275" i="2"/>
  <c r="JL275" i="2"/>
  <c r="JK275" i="2"/>
  <c r="JJ275" i="2"/>
  <c r="JI275" i="2"/>
  <c r="JH275" i="2"/>
  <c r="JG275" i="2"/>
  <c r="JF275" i="2"/>
  <c r="JE275" i="2"/>
  <c r="JD275" i="2"/>
  <c r="JC275" i="2"/>
  <c r="JB275" i="2"/>
  <c r="JA275" i="2"/>
  <c r="IZ275" i="2"/>
  <c r="IY275" i="2"/>
  <c r="IX275" i="2"/>
  <c r="IW275" i="2"/>
  <c r="IV275" i="2"/>
  <c r="IU275" i="2"/>
  <c r="IT275" i="2"/>
  <c r="IS275" i="2"/>
  <c r="IR275" i="2"/>
  <c r="IQ275" i="2"/>
  <c r="IP275" i="2"/>
  <c r="IO275" i="2"/>
  <c r="IN275" i="2"/>
  <c r="IM275" i="2"/>
  <c r="IL275" i="2"/>
  <c r="IK275" i="2"/>
  <c r="IJ275" i="2"/>
  <c r="II275" i="2"/>
  <c r="IH275" i="2"/>
  <c r="IG275" i="2"/>
  <c r="IF275" i="2"/>
  <c r="IE275" i="2"/>
  <c r="ID275" i="2"/>
  <c r="IC275" i="2"/>
  <c r="IB275" i="2"/>
  <c r="IA275" i="2"/>
  <c r="HZ275" i="2"/>
  <c r="HY275" i="2"/>
  <c r="HX275" i="2"/>
  <c r="HW275" i="2"/>
  <c r="HV275" i="2"/>
  <c r="HU275" i="2"/>
  <c r="HT275" i="2"/>
  <c r="HS275" i="2"/>
  <c r="HR275" i="2"/>
  <c r="HQ275" i="2"/>
  <c r="HP275" i="2"/>
  <c r="HO275" i="2"/>
  <c r="HN275" i="2"/>
  <c r="HM275" i="2"/>
  <c r="HL275" i="2"/>
  <c r="HK275" i="2"/>
  <c r="HJ275" i="2"/>
  <c r="HI275" i="2"/>
  <c r="HH275" i="2"/>
  <c r="HG275" i="2"/>
  <c r="HF275" i="2"/>
  <c r="HE275" i="2"/>
  <c r="HD275" i="2"/>
  <c r="HC275" i="2"/>
  <c r="HB275" i="2"/>
  <c r="HA275" i="2"/>
  <c r="GZ275" i="2"/>
  <c r="GY275" i="2"/>
  <c r="GX275" i="2"/>
  <c r="GW275" i="2"/>
  <c r="GV275" i="2"/>
  <c r="GU275" i="2"/>
  <c r="GT275" i="2"/>
  <c r="GS275" i="2"/>
  <c r="GR275" i="2"/>
  <c r="GQ275" i="2"/>
  <c r="GP275" i="2"/>
  <c r="GO275" i="2"/>
  <c r="GN275" i="2"/>
  <c r="GM275" i="2"/>
  <c r="GL275" i="2"/>
  <c r="GK275" i="2"/>
  <c r="GJ275" i="2"/>
  <c r="GI275" i="2"/>
  <c r="GH275" i="2"/>
  <c r="GG275" i="2"/>
  <c r="GF275" i="2"/>
  <c r="GE275" i="2"/>
  <c r="GD275" i="2"/>
  <c r="GC275" i="2"/>
  <c r="GB275" i="2"/>
  <c r="GA275" i="2"/>
  <c r="FZ275" i="2"/>
  <c r="FY275" i="2"/>
  <c r="FX275" i="2"/>
  <c r="FW275" i="2"/>
  <c r="FV275" i="2"/>
  <c r="FU275" i="2"/>
  <c r="FT275" i="2"/>
  <c r="FS275" i="2"/>
  <c r="FR275" i="2"/>
  <c r="FQ275" i="2"/>
  <c r="FP275" i="2"/>
  <c r="FO275" i="2"/>
  <c r="FN275" i="2"/>
  <c r="FM275" i="2"/>
  <c r="FL275" i="2"/>
  <c r="FK275" i="2"/>
  <c r="FJ275" i="2"/>
  <c r="FI275" i="2"/>
  <c r="FH275" i="2"/>
  <c r="FG275" i="2"/>
  <c r="FF275" i="2"/>
  <c r="FE275" i="2"/>
  <c r="FD275" i="2"/>
  <c r="FC275" i="2"/>
  <c r="FB275" i="2"/>
  <c r="FA275" i="2"/>
  <c r="EZ275" i="2"/>
  <c r="EY275" i="2"/>
  <c r="EX275" i="2"/>
  <c r="EW275" i="2"/>
  <c r="EV275" i="2"/>
  <c r="EU275" i="2"/>
  <c r="ET275" i="2"/>
  <c r="ES275" i="2"/>
  <c r="ER275" i="2"/>
  <c r="EQ275" i="2"/>
  <c r="EP275" i="2"/>
  <c r="EO275" i="2"/>
  <c r="EN275" i="2"/>
  <c r="EM275" i="2"/>
  <c r="EL275" i="2"/>
  <c r="EK275" i="2"/>
  <c r="EJ275" i="2"/>
  <c r="EI275" i="2"/>
  <c r="EH275" i="2"/>
  <c r="EG275" i="2"/>
  <c r="EF275" i="2"/>
  <c r="EE275" i="2"/>
  <c r="ED275" i="2"/>
  <c r="EC275" i="2"/>
  <c r="EB275" i="2"/>
  <c r="EA275" i="2"/>
  <c r="DZ275" i="2"/>
  <c r="DY275" i="2"/>
  <c r="DX275" i="2"/>
  <c r="DW275" i="2"/>
  <c r="DV275" i="2"/>
  <c r="DU275" i="2"/>
  <c r="DT275" i="2"/>
  <c r="DS275" i="2"/>
  <c r="DR275" i="2"/>
  <c r="DQ275" i="2"/>
  <c r="DP275" i="2"/>
  <c r="DO275" i="2"/>
  <c r="DN275" i="2"/>
  <c r="DM275" i="2"/>
  <c r="DL275" i="2"/>
  <c r="DK275" i="2"/>
  <c r="DJ275" i="2"/>
  <c r="DI275" i="2"/>
  <c r="DH275" i="2"/>
  <c r="DG275" i="2"/>
  <c r="DF275" i="2"/>
  <c r="DE275" i="2"/>
  <c r="DD275" i="2"/>
  <c r="DC275" i="2"/>
  <c r="DB275" i="2"/>
  <c r="DA275" i="2"/>
  <c r="CZ275" i="2"/>
  <c r="CY275" i="2"/>
  <c r="CX275" i="2"/>
  <c r="CW275" i="2"/>
  <c r="CV275" i="2"/>
  <c r="CU275" i="2"/>
  <c r="CT275" i="2"/>
  <c r="CS275" i="2"/>
  <c r="CR275" i="2"/>
  <c r="CQ275" i="2"/>
  <c r="CP275" i="2"/>
  <c r="CO275" i="2"/>
  <c r="CN275" i="2"/>
  <c r="CM275" i="2"/>
  <c r="CL275" i="2"/>
  <c r="CK275" i="2"/>
  <c r="CJ275" i="2"/>
  <c r="CI275" i="2"/>
  <c r="CH275" i="2"/>
  <c r="CG275" i="2"/>
  <c r="CF275" i="2"/>
  <c r="CE275" i="2"/>
  <c r="CD275" i="2"/>
  <c r="CC275" i="2"/>
  <c r="CB275" i="2"/>
  <c r="CA275" i="2"/>
  <c r="BZ275" i="2"/>
  <c r="BY275" i="2"/>
  <c r="BX275" i="2"/>
  <c r="BW275" i="2"/>
  <c r="BV275" i="2"/>
  <c r="BU275" i="2"/>
  <c r="BT275" i="2"/>
  <c r="BS275" i="2"/>
  <c r="BR275" i="2"/>
  <c r="BQ275" i="2"/>
  <c r="BP275" i="2"/>
  <c r="BO275" i="2"/>
  <c r="BN275" i="2"/>
  <c r="BM275" i="2"/>
  <c r="BL275" i="2"/>
  <c r="BK275" i="2"/>
  <c r="BJ275" i="2"/>
  <c r="BI275" i="2"/>
  <c r="BH275" i="2"/>
  <c r="BG275" i="2"/>
  <c r="BF275" i="2"/>
  <c r="BE275" i="2"/>
  <c r="BD275" i="2"/>
  <c r="BC275" i="2"/>
  <c r="BB275" i="2"/>
  <c r="BA275" i="2"/>
  <c r="AZ275" i="2"/>
  <c r="AY275" i="2"/>
  <c r="AX275" i="2"/>
  <c r="AW275" i="2"/>
  <c r="AV275" i="2"/>
  <c r="AU275" i="2"/>
  <c r="AT275" i="2"/>
  <c r="AS275" i="2"/>
  <c r="AR275" i="2"/>
  <c r="AQ275" i="2"/>
  <c r="AP275" i="2"/>
  <c r="AO275" i="2"/>
  <c r="AN275" i="2"/>
  <c r="AM275" i="2"/>
  <c r="AL275" i="2"/>
  <c r="AK275" i="2"/>
  <c r="AJ275" i="2"/>
  <c r="AI275" i="2"/>
  <c r="AH275" i="2"/>
  <c r="AG275" i="2"/>
  <c r="AF275" i="2"/>
  <c r="AE275" i="2"/>
  <c r="AD275" i="2"/>
  <c r="AC275" i="2"/>
  <c r="AB275" i="2"/>
  <c r="AA275" i="2"/>
  <c r="Z275" i="2"/>
  <c r="Y275" i="2"/>
  <c r="X275" i="2"/>
  <c r="W275" i="2"/>
  <c r="V275" i="2"/>
  <c r="U275" i="2"/>
  <c r="T275" i="2"/>
  <c r="S275" i="2"/>
  <c r="R275" i="2"/>
  <c r="Q275" i="2"/>
  <c r="P275" i="2"/>
  <c r="O275" i="2"/>
  <c r="N275" i="2"/>
  <c r="M275" i="2"/>
  <c r="L275" i="2"/>
  <c r="K275" i="2"/>
  <c r="J275" i="2"/>
  <c r="I275" i="2"/>
  <c r="H275" i="2"/>
  <c r="D275" i="2"/>
  <c r="E275" i="2"/>
  <c r="F275" i="2"/>
  <c r="G275" i="2"/>
  <c r="A275" i="2"/>
  <c r="NK274" i="2"/>
  <c r="NJ274" i="2"/>
  <c r="NI274" i="2"/>
  <c r="NH274" i="2"/>
  <c r="NG274" i="2"/>
  <c r="NF274" i="2"/>
  <c r="NE274" i="2"/>
  <c r="ND274" i="2"/>
  <c r="NC274" i="2"/>
  <c r="NB274" i="2"/>
  <c r="NA274" i="2"/>
  <c r="MZ274" i="2"/>
  <c r="MY274" i="2"/>
  <c r="MX274" i="2"/>
  <c r="MW274" i="2"/>
  <c r="MV274" i="2"/>
  <c r="MU274" i="2"/>
  <c r="MT274" i="2"/>
  <c r="MS274" i="2"/>
  <c r="MR274" i="2"/>
  <c r="MQ274" i="2"/>
  <c r="MP274" i="2"/>
  <c r="MO274" i="2"/>
  <c r="MN274" i="2"/>
  <c r="MM274" i="2"/>
  <c r="ML274" i="2"/>
  <c r="MK274" i="2"/>
  <c r="MJ274" i="2"/>
  <c r="MI274" i="2"/>
  <c r="MH274" i="2"/>
  <c r="MG274" i="2"/>
  <c r="MF274" i="2"/>
  <c r="ME274" i="2"/>
  <c r="MD274" i="2"/>
  <c r="MC274" i="2"/>
  <c r="MB274" i="2"/>
  <c r="MA274" i="2"/>
  <c r="LZ274" i="2"/>
  <c r="LY274" i="2"/>
  <c r="LX274" i="2"/>
  <c r="LW274" i="2"/>
  <c r="LV274" i="2"/>
  <c r="LU274" i="2"/>
  <c r="LT274" i="2"/>
  <c r="LS274" i="2"/>
  <c r="LR274" i="2"/>
  <c r="LQ274" i="2"/>
  <c r="LP274" i="2"/>
  <c r="LO274" i="2"/>
  <c r="LN274" i="2"/>
  <c r="LM274" i="2"/>
  <c r="LL274" i="2"/>
  <c r="LK274" i="2"/>
  <c r="LJ274" i="2"/>
  <c r="LI274" i="2"/>
  <c r="LH274" i="2"/>
  <c r="LG274" i="2"/>
  <c r="LF274" i="2"/>
  <c r="LE274" i="2"/>
  <c r="LD274" i="2"/>
  <c r="LC274" i="2"/>
  <c r="LB274" i="2"/>
  <c r="LA274" i="2"/>
  <c r="KZ274" i="2"/>
  <c r="KY274" i="2"/>
  <c r="KX274" i="2"/>
  <c r="KW274" i="2"/>
  <c r="KV274" i="2"/>
  <c r="KU274" i="2"/>
  <c r="KT274" i="2"/>
  <c r="KS274" i="2"/>
  <c r="KR274" i="2"/>
  <c r="KQ274" i="2"/>
  <c r="KP274" i="2"/>
  <c r="KO274" i="2"/>
  <c r="KN274" i="2"/>
  <c r="KM274" i="2"/>
  <c r="KL274" i="2"/>
  <c r="KK274" i="2"/>
  <c r="KJ274" i="2"/>
  <c r="KI274" i="2"/>
  <c r="KH274" i="2"/>
  <c r="KG274" i="2"/>
  <c r="KF274" i="2"/>
  <c r="KE274" i="2"/>
  <c r="KD274" i="2"/>
  <c r="KC274" i="2"/>
  <c r="KB274" i="2"/>
  <c r="KA274" i="2"/>
  <c r="JZ274" i="2"/>
  <c r="JY274" i="2"/>
  <c r="JX274" i="2"/>
  <c r="JW274" i="2"/>
  <c r="JV274" i="2"/>
  <c r="JU274" i="2"/>
  <c r="JT274" i="2"/>
  <c r="JS274" i="2"/>
  <c r="JR274" i="2"/>
  <c r="JQ274" i="2"/>
  <c r="JP274" i="2"/>
  <c r="JO274" i="2"/>
  <c r="JN274" i="2"/>
  <c r="JM274" i="2"/>
  <c r="JL274" i="2"/>
  <c r="JK274" i="2"/>
  <c r="JJ274" i="2"/>
  <c r="JI274" i="2"/>
  <c r="JH274" i="2"/>
  <c r="JG274" i="2"/>
  <c r="JF274" i="2"/>
  <c r="JE274" i="2"/>
  <c r="JD274" i="2"/>
  <c r="JC274" i="2"/>
  <c r="JB274" i="2"/>
  <c r="JA274" i="2"/>
  <c r="IZ274" i="2"/>
  <c r="IY274" i="2"/>
  <c r="IX274" i="2"/>
  <c r="IW274" i="2"/>
  <c r="IV274" i="2"/>
  <c r="IU274" i="2"/>
  <c r="IT274" i="2"/>
  <c r="IS274" i="2"/>
  <c r="IR274" i="2"/>
  <c r="IQ274" i="2"/>
  <c r="IP274" i="2"/>
  <c r="IO274" i="2"/>
  <c r="IN274" i="2"/>
  <c r="IM274" i="2"/>
  <c r="IL274" i="2"/>
  <c r="IK274" i="2"/>
  <c r="IJ274" i="2"/>
  <c r="II274" i="2"/>
  <c r="IH274" i="2"/>
  <c r="IG274" i="2"/>
  <c r="IF274" i="2"/>
  <c r="IE274" i="2"/>
  <c r="ID274" i="2"/>
  <c r="IC274" i="2"/>
  <c r="IB274" i="2"/>
  <c r="IA274" i="2"/>
  <c r="HZ274" i="2"/>
  <c r="HY274" i="2"/>
  <c r="HX274" i="2"/>
  <c r="HW274" i="2"/>
  <c r="HV274" i="2"/>
  <c r="HU274" i="2"/>
  <c r="HT274" i="2"/>
  <c r="HS274" i="2"/>
  <c r="HR274" i="2"/>
  <c r="HQ274" i="2"/>
  <c r="HP274" i="2"/>
  <c r="HO274" i="2"/>
  <c r="HN274" i="2"/>
  <c r="HM274" i="2"/>
  <c r="HL274" i="2"/>
  <c r="HK274" i="2"/>
  <c r="HJ274" i="2"/>
  <c r="HI274" i="2"/>
  <c r="HH274" i="2"/>
  <c r="HG274" i="2"/>
  <c r="HF274" i="2"/>
  <c r="HE274" i="2"/>
  <c r="HD274" i="2"/>
  <c r="HC274" i="2"/>
  <c r="HB274" i="2"/>
  <c r="HA274" i="2"/>
  <c r="GZ274" i="2"/>
  <c r="GY274" i="2"/>
  <c r="GX274" i="2"/>
  <c r="GW274" i="2"/>
  <c r="GV274" i="2"/>
  <c r="GU274" i="2"/>
  <c r="GT274" i="2"/>
  <c r="GS274" i="2"/>
  <c r="GR274" i="2"/>
  <c r="GQ274" i="2"/>
  <c r="GP274" i="2"/>
  <c r="GO274" i="2"/>
  <c r="GN274" i="2"/>
  <c r="GM274" i="2"/>
  <c r="GL274" i="2"/>
  <c r="GK274" i="2"/>
  <c r="GJ274" i="2"/>
  <c r="GI274" i="2"/>
  <c r="GH274" i="2"/>
  <c r="GG274" i="2"/>
  <c r="GF274" i="2"/>
  <c r="GE274" i="2"/>
  <c r="GD274" i="2"/>
  <c r="GC274" i="2"/>
  <c r="GB274" i="2"/>
  <c r="GA274" i="2"/>
  <c r="FZ274" i="2"/>
  <c r="FY274" i="2"/>
  <c r="FX274" i="2"/>
  <c r="FW274" i="2"/>
  <c r="FV274" i="2"/>
  <c r="FU274" i="2"/>
  <c r="FT274" i="2"/>
  <c r="FS274" i="2"/>
  <c r="FR274" i="2"/>
  <c r="FQ274" i="2"/>
  <c r="FP274" i="2"/>
  <c r="FO274" i="2"/>
  <c r="FN274" i="2"/>
  <c r="FM274" i="2"/>
  <c r="FL274" i="2"/>
  <c r="FK274" i="2"/>
  <c r="FJ274" i="2"/>
  <c r="FI274" i="2"/>
  <c r="FH274" i="2"/>
  <c r="FG274" i="2"/>
  <c r="FF274" i="2"/>
  <c r="FE274" i="2"/>
  <c r="FD274" i="2"/>
  <c r="FC274" i="2"/>
  <c r="FB274" i="2"/>
  <c r="FA274" i="2"/>
  <c r="EZ274" i="2"/>
  <c r="EY274" i="2"/>
  <c r="EX274" i="2"/>
  <c r="EW274" i="2"/>
  <c r="EV274" i="2"/>
  <c r="EU274" i="2"/>
  <c r="ET274" i="2"/>
  <c r="ES274" i="2"/>
  <c r="ER274" i="2"/>
  <c r="EQ274" i="2"/>
  <c r="EP274" i="2"/>
  <c r="EO274" i="2"/>
  <c r="EN274" i="2"/>
  <c r="EM274" i="2"/>
  <c r="EL274" i="2"/>
  <c r="EK274" i="2"/>
  <c r="EJ274" i="2"/>
  <c r="EI274" i="2"/>
  <c r="EH274" i="2"/>
  <c r="EG274" i="2"/>
  <c r="EF274" i="2"/>
  <c r="EE274" i="2"/>
  <c r="ED274" i="2"/>
  <c r="EC274" i="2"/>
  <c r="EB274" i="2"/>
  <c r="EA274" i="2"/>
  <c r="DZ274" i="2"/>
  <c r="DY274" i="2"/>
  <c r="DX274" i="2"/>
  <c r="DW274" i="2"/>
  <c r="DV274" i="2"/>
  <c r="DU274" i="2"/>
  <c r="DT274" i="2"/>
  <c r="DS274" i="2"/>
  <c r="DR274" i="2"/>
  <c r="DQ274" i="2"/>
  <c r="DP274" i="2"/>
  <c r="DO274" i="2"/>
  <c r="DN274" i="2"/>
  <c r="DM274" i="2"/>
  <c r="DL274" i="2"/>
  <c r="DK274" i="2"/>
  <c r="DJ274" i="2"/>
  <c r="DI274" i="2"/>
  <c r="DH274" i="2"/>
  <c r="DG274" i="2"/>
  <c r="DF274" i="2"/>
  <c r="DE274" i="2"/>
  <c r="DD274" i="2"/>
  <c r="DC274" i="2"/>
  <c r="DB274" i="2"/>
  <c r="DA274" i="2"/>
  <c r="CZ274" i="2"/>
  <c r="CY274" i="2"/>
  <c r="CX274" i="2"/>
  <c r="CW274" i="2"/>
  <c r="CV274" i="2"/>
  <c r="CU274" i="2"/>
  <c r="CT274" i="2"/>
  <c r="CS274" i="2"/>
  <c r="CR274" i="2"/>
  <c r="CQ274" i="2"/>
  <c r="CP274" i="2"/>
  <c r="CO274" i="2"/>
  <c r="CN274" i="2"/>
  <c r="CM274" i="2"/>
  <c r="CL274" i="2"/>
  <c r="CK274" i="2"/>
  <c r="CJ274" i="2"/>
  <c r="CI274" i="2"/>
  <c r="CH274" i="2"/>
  <c r="CG274" i="2"/>
  <c r="CF274" i="2"/>
  <c r="CE274" i="2"/>
  <c r="CD274" i="2"/>
  <c r="CC274" i="2"/>
  <c r="CB274" i="2"/>
  <c r="CA274" i="2"/>
  <c r="BZ274" i="2"/>
  <c r="BY274" i="2"/>
  <c r="BX274" i="2"/>
  <c r="BW274" i="2"/>
  <c r="BV274" i="2"/>
  <c r="BU274" i="2"/>
  <c r="BT274" i="2"/>
  <c r="BS274" i="2"/>
  <c r="BR274" i="2"/>
  <c r="BQ274" i="2"/>
  <c r="BP274" i="2"/>
  <c r="BO274" i="2"/>
  <c r="BN274" i="2"/>
  <c r="BM274" i="2"/>
  <c r="BL274" i="2"/>
  <c r="BK274" i="2"/>
  <c r="BJ274" i="2"/>
  <c r="BI274" i="2"/>
  <c r="BH274" i="2"/>
  <c r="BG274" i="2"/>
  <c r="BF274" i="2"/>
  <c r="BE274" i="2"/>
  <c r="BD274" i="2"/>
  <c r="BC274" i="2"/>
  <c r="BB274" i="2"/>
  <c r="BA274" i="2"/>
  <c r="AZ274" i="2"/>
  <c r="AY274" i="2"/>
  <c r="AX274" i="2"/>
  <c r="AW274" i="2"/>
  <c r="AV274" i="2"/>
  <c r="AU274" i="2"/>
  <c r="AT274" i="2"/>
  <c r="AS274" i="2"/>
  <c r="AR274" i="2"/>
  <c r="AQ274" i="2"/>
  <c r="AP274" i="2"/>
  <c r="AO274" i="2"/>
  <c r="AN274" i="2"/>
  <c r="AM274" i="2"/>
  <c r="AL274" i="2"/>
  <c r="AK274" i="2"/>
  <c r="AJ274" i="2"/>
  <c r="AI274" i="2"/>
  <c r="AH274" i="2"/>
  <c r="AG274" i="2"/>
  <c r="AF274" i="2"/>
  <c r="AE274" i="2"/>
  <c r="AD274" i="2"/>
  <c r="AC274" i="2"/>
  <c r="AB274" i="2"/>
  <c r="AA274" i="2"/>
  <c r="Z274" i="2"/>
  <c r="Y274" i="2"/>
  <c r="X274" i="2"/>
  <c r="W274" i="2"/>
  <c r="V274" i="2"/>
  <c r="U274" i="2"/>
  <c r="T274" i="2"/>
  <c r="S274" i="2"/>
  <c r="R274" i="2"/>
  <c r="Q274" i="2"/>
  <c r="P274" i="2"/>
  <c r="O274" i="2"/>
  <c r="N274" i="2"/>
  <c r="M274" i="2"/>
  <c r="L274" i="2"/>
  <c r="K274" i="2"/>
  <c r="J274" i="2"/>
  <c r="I274" i="2"/>
  <c r="H274" i="2"/>
  <c r="G274" i="2"/>
  <c r="F274" i="2"/>
  <c r="E274" i="2"/>
  <c r="A274" i="2"/>
  <c r="D274" i="2"/>
  <c r="NK273" i="2"/>
  <c r="NJ273" i="2"/>
  <c r="NI273" i="2"/>
  <c r="NH273" i="2"/>
  <c r="NG273" i="2"/>
  <c r="NF273" i="2"/>
  <c r="NE273" i="2"/>
  <c r="ND273" i="2"/>
  <c r="NC273" i="2"/>
  <c r="NB273" i="2"/>
  <c r="NA273" i="2"/>
  <c r="MZ273" i="2"/>
  <c r="MY273" i="2"/>
  <c r="MX273" i="2"/>
  <c r="MW273" i="2"/>
  <c r="MV273" i="2"/>
  <c r="MU273" i="2"/>
  <c r="MT273" i="2"/>
  <c r="MS273" i="2"/>
  <c r="MR273" i="2"/>
  <c r="MQ273" i="2"/>
  <c r="MP273" i="2"/>
  <c r="MO273" i="2"/>
  <c r="MN273" i="2"/>
  <c r="MM273" i="2"/>
  <c r="ML273" i="2"/>
  <c r="MK273" i="2"/>
  <c r="MJ273" i="2"/>
  <c r="MI273" i="2"/>
  <c r="MH273" i="2"/>
  <c r="MG273" i="2"/>
  <c r="MF273" i="2"/>
  <c r="ME273" i="2"/>
  <c r="MD273" i="2"/>
  <c r="MC273" i="2"/>
  <c r="MB273" i="2"/>
  <c r="MA273" i="2"/>
  <c r="LZ273" i="2"/>
  <c r="LY273" i="2"/>
  <c r="LX273" i="2"/>
  <c r="LW273" i="2"/>
  <c r="LV273" i="2"/>
  <c r="LU273" i="2"/>
  <c r="LT273" i="2"/>
  <c r="LS273" i="2"/>
  <c r="LR273" i="2"/>
  <c r="LQ273" i="2"/>
  <c r="LP273" i="2"/>
  <c r="LO273" i="2"/>
  <c r="LN273" i="2"/>
  <c r="LM273" i="2"/>
  <c r="LL273" i="2"/>
  <c r="LK273" i="2"/>
  <c r="LJ273" i="2"/>
  <c r="LI273" i="2"/>
  <c r="LH273" i="2"/>
  <c r="LG273" i="2"/>
  <c r="LF273" i="2"/>
  <c r="LE273" i="2"/>
  <c r="LD273" i="2"/>
  <c r="LC273" i="2"/>
  <c r="LB273" i="2"/>
  <c r="LA273" i="2"/>
  <c r="KZ273" i="2"/>
  <c r="KY273" i="2"/>
  <c r="KX273" i="2"/>
  <c r="KW273" i="2"/>
  <c r="KV273" i="2"/>
  <c r="KU273" i="2"/>
  <c r="KT273" i="2"/>
  <c r="KS273" i="2"/>
  <c r="KR273" i="2"/>
  <c r="KQ273" i="2"/>
  <c r="KP273" i="2"/>
  <c r="KO273" i="2"/>
  <c r="KN273" i="2"/>
  <c r="KM273" i="2"/>
  <c r="KL273" i="2"/>
  <c r="KK273" i="2"/>
  <c r="KJ273" i="2"/>
  <c r="KI273" i="2"/>
  <c r="KH273" i="2"/>
  <c r="KG273" i="2"/>
  <c r="KF273" i="2"/>
  <c r="KE273" i="2"/>
  <c r="KD273" i="2"/>
  <c r="KC273" i="2"/>
  <c r="KB273" i="2"/>
  <c r="KA273" i="2"/>
  <c r="JZ273" i="2"/>
  <c r="JY273" i="2"/>
  <c r="JX273" i="2"/>
  <c r="JW273" i="2"/>
  <c r="JV273" i="2"/>
  <c r="JU273" i="2"/>
  <c r="JT273" i="2"/>
  <c r="JS273" i="2"/>
  <c r="JR273" i="2"/>
  <c r="JQ273" i="2"/>
  <c r="JP273" i="2"/>
  <c r="JO273" i="2"/>
  <c r="JN273" i="2"/>
  <c r="JM273" i="2"/>
  <c r="JL273" i="2"/>
  <c r="JK273" i="2"/>
  <c r="JJ273" i="2"/>
  <c r="JI273" i="2"/>
  <c r="JH273" i="2"/>
  <c r="JG273" i="2"/>
  <c r="JF273" i="2"/>
  <c r="JE273" i="2"/>
  <c r="JD273" i="2"/>
  <c r="JC273" i="2"/>
  <c r="JB273" i="2"/>
  <c r="JA273" i="2"/>
  <c r="IZ273" i="2"/>
  <c r="IY273" i="2"/>
  <c r="IX273" i="2"/>
  <c r="IW273" i="2"/>
  <c r="IV273" i="2"/>
  <c r="IU273" i="2"/>
  <c r="IT273" i="2"/>
  <c r="IS273" i="2"/>
  <c r="IR273" i="2"/>
  <c r="IQ273" i="2"/>
  <c r="IP273" i="2"/>
  <c r="IO273" i="2"/>
  <c r="IN273" i="2"/>
  <c r="IM273" i="2"/>
  <c r="IL273" i="2"/>
  <c r="IK273" i="2"/>
  <c r="IJ273" i="2"/>
  <c r="II273" i="2"/>
  <c r="IH273" i="2"/>
  <c r="IG273" i="2"/>
  <c r="IF273" i="2"/>
  <c r="IE273" i="2"/>
  <c r="ID273" i="2"/>
  <c r="IC273" i="2"/>
  <c r="IB273" i="2"/>
  <c r="IA273" i="2"/>
  <c r="HZ273" i="2"/>
  <c r="HY273" i="2"/>
  <c r="HX273" i="2"/>
  <c r="HW273" i="2"/>
  <c r="HV273" i="2"/>
  <c r="HU273" i="2"/>
  <c r="HT273" i="2"/>
  <c r="HS273" i="2"/>
  <c r="HR273" i="2"/>
  <c r="HQ273" i="2"/>
  <c r="HP273" i="2"/>
  <c r="HO273" i="2"/>
  <c r="HN273" i="2"/>
  <c r="HM273" i="2"/>
  <c r="HL273" i="2"/>
  <c r="HK273" i="2"/>
  <c r="HJ273" i="2"/>
  <c r="HI273" i="2"/>
  <c r="HH273" i="2"/>
  <c r="HG273" i="2"/>
  <c r="HF273" i="2"/>
  <c r="HE273" i="2"/>
  <c r="HD273" i="2"/>
  <c r="HC273" i="2"/>
  <c r="HB273" i="2"/>
  <c r="HA273" i="2"/>
  <c r="GZ273" i="2"/>
  <c r="GY273" i="2"/>
  <c r="GX273" i="2"/>
  <c r="GW273" i="2"/>
  <c r="GV273" i="2"/>
  <c r="GU273" i="2"/>
  <c r="GT273" i="2"/>
  <c r="GS273" i="2"/>
  <c r="GR273" i="2"/>
  <c r="GQ273" i="2"/>
  <c r="GP273" i="2"/>
  <c r="GO273" i="2"/>
  <c r="GN273" i="2"/>
  <c r="GM273" i="2"/>
  <c r="GL273" i="2"/>
  <c r="GK273" i="2"/>
  <c r="GJ273" i="2"/>
  <c r="GI273" i="2"/>
  <c r="GH273" i="2"/>
  <c r="GG273" i="2"/>
  <c r="GF273" i="2"/>
  <c r="GE273" i="2"/>
  <c r="GD273" i="2"/>
  <c r="GC273" i="2"/>
  <c r="GB273" i="2"/>
  <c r="GA273" i="2"/>
  <c r="FZ273" i="2"/>
  <c r="FY273" i="2"/>
  <c r="FX273" i="2"/>
  <c r="FW273" i="2"/>
  <c r="FV273" i="2"/>
  <c r="FU273" i="2"/>
  <c r="FT273" i="2"/>
  <c r="FS273" i="2"/>
  <c r="FR273" i="2"/>
  <c r="FQ273" i="2"/>
  <c r="FP273" i="2"/>
  <c r="FO273" i="2"/>
  <c r="FN273" i="2"/>
  <c r="FM273" i="2"/>
  <c r="FL273" i="2"/>
  <c r="FK273" i="2"/>
  <c r="FJ273" i="2"/>
  <c r="FI273" i="2"/>
  <c r="FH273" i="2"/>
  <c r="FG273" i="2"/>
  <c r="FF273" i="2"/>
  <c r="FE273" i="2"/>
  <c r="FD273" i="2"/>
  <c r="FC273" i="2"/>
  <c r="FB273" i="2"/>
  <c r="FA273" i="2"/>
  <c r="EZ273" i="2"/>
  <c r="EY273" i="2"/>
  <c r="EX273" i="2"/>
  <c r="EW273" i="2"/>
  <c r="EV273" i="2"/>
  <c r="EU273" i="2"/>
  <c r="ET273" i="2"/>
  <c r="ES273" i="2"/>
  <c r="ER273" i="2"/>
  <c r="EQ273" i="2"/>
  <c r="EP273" i="2"/>
  <c r="EO273" i="2"/>
  <c r="EN273" i="2"/>
  <c r="EM273" i="2"/>
  <c r="EL273" i="2"/>
  <c r="EK273" i="2"/>
  <c r="EJ273" i="2"/>
  <c r="EI273" i="2"/>
  <c r="EH273" i="2"/>
  <c r="EG273" i="2"/>
  <c r="EF273" i="2"/>
  <c r="EE273" i="2"/>
  <c r="ED273" i="2"/>
  <c r="EC273" i="2"/>
  <c r="EB273" i="2"/>
  <c r="EA273" i="2"/>
  <c r="DZ273" i="2"/>
  <c r="DY273" i="2"/>
  <c r="DX273" i="2"/>
  <c r="DW273" i="2"/>
  <c r="DV273" i="2"/>
  <c r="DU273" i="2"/>
  <c r="DT273" i="2"/>
  <c r="DS273" i="2"/>
  <c r="DR273" i="2"/>
  <c r="DQ273" i="2"/>
  <c r="DP273" i="2"/>
  <c r="DO273" i="2"/>
  <c r="DN273" i="2"/>
  <c r="DM273" i="2"/>
  <c r="DL273" i="2"/>
  <c r="DK273" i="2"/>
  <c r="DJ273" i="2"/>
  <c r="DI273" i="2"/>
  <c r="DH273" i="2"/>
  <c r="DG273" i="2"/>
  <c r="DF273" i="2"/>
  <c r="DE273" i="2"/>
  <c r="DD273" i="2"/>
  <c r="DC273" i="2"/>
  <c r="DB273" i="2"/>
  <c r="DA273" i="2"/>
  <c r="CZ273" i="2"/>
  <c r="CY273" i="2"/>
  <c r="CX273" i="2"/>
  <c r="CW273" i="2"/>
  <c r="CV273" i="2"/>
  <c r="CU273" i="2"/>
  <c r="CT273" i="2"/>
  <c r="CS273" i="2"/>
  <c r="CR273" i="2"/>
  <c r="CQ273" i="2"/>
  <c r="CP273" i="2"/>
  <c r="CO273" i="2"/>
  <c r="CN273" i="2"/>
  <c r="CM273" i="2"/>
  <c r="CL273" i="2"/>
  <c r="CK273" i="2"/>
  <c r="CJ273" i="2"/>
  <c r="CI273" i="2"/>
  <c r="CH273" i="2"/>
  <c r="CG273" i="2"/>
  <c r="CF273" i="2"/>
  <c r="CE273" i="2"/>
  <c r="CD273" i="2"/>
  <c r="CC273" i="2"/>
  <c r="CB273" i="2"/>
  <c r="CA273" i="2"/>
  <c r="BZ273" i="2"/>
  <c r="BY273" i="2"/>
  <c r="BX273" i="2"/>
  <c r="BW273" i="2"/>
  <c r="BV273" i="2"/>
  <c r="BU273" i="2"/>
  <c r="BT273" i="2"/>
  <c r="BS273" i="2"/>
  <c r="BR273" i="2"/>
  <c r="BQ273" i="2"/>
  <c r="BP273" i="2"/>
  <c r="BO273" i="2"/>
  <c r="BN273" i="2"/>
  <c r="BM273" i="2"/>
  <c r="BL273" i="2"/>
  <c r="BK273" i="2"/>
  <c r="BJ273" i="2"/>
  <c r="BI273" i="2"/>
  <c r="BH273" i="2"/>
  <c r="BG273" i="2"/>
  <c r="BF273" i="2"/>
  <c r="BE273" i="2"/>
  <c r="BD273" i="2"/>
  <c r="BC273" i="2"/>
  <c r="BB273" i="2"/>
  <c r="BA273" i="2"/>
  <c r="AZ273" i="2"/>
  <c r="AY273" i="2"/>
  <c r="AX273" i="2"/>
  <c r="AW273" i="2"/>
  <c r="AV273" i="2"/>
  <c r="AU273" i="2"/>
  <c r="AT273" i="2"/>
  <c r="AS273" i="2"/>
  <c r="AR273" i="2"/>
  <c r="AQ273" i="2"/>
  <c r="AP273" i="2"/>
  <c r="AO273" i="2"/>
  <c r="AN273" i="2"/>
  <c r="AM273" i="2"/>
  <c r="AL273" i="2"/>
  <c r="AK273" i="2"/>
  <c r="AJ273" i="2"/>
  <c r="AI273" i="2"/>
  <c r="AH273" i="2"/>
  <c r="AG273" i="2"/>
  <c r="AF273" i="2"/>
  <c r="AE273" i="2"/>
  <c r="AD273" i="2"/>
  <c r="AC273" i="2"/>
  <c r="AB273" i="2"/>
  <c r="AA273" i="2"/>
  <c r="Z273" i="2"/>
  <c r="Y273" i="2"/>
  <c r="X273" i="2"/>
  <c r="W273" i="2"/>
  <c r="V273" i="2"/>
  <c r="U273" i="2"/>
  <c r="T273" i="2"/>
  <c r="S273" i="2"/>
  <c r="R273" i="2"/>
  <c r="Q273" i="2"/>
  <c r="P273" i="2"/>
  <c r="O273" i="2"/>
  <c r="N273" i="2"/>
  <c r="M273" i="2"/>
  <c r="L273" i="2"/>
  <c r="K273" i="2"/>
  <c r="J273" i="2"/>
  <c r="A273" i="2"/>
  <c r="I273" i="2"/>
  <c r="H273" i="2"/>
  <c r="G273" i="2"/>
  <c r="F273" i="2"/>
  <c r="E273" i="2"/>
  <c r="D273" i="2"/>
  <c r="NK272" i="2"/>
  <c r="NJ272" i="2"/>
  <c r="NI272" i="2"/>
  <c r="NH272" i="2"/>
  <c r="NG272" i="2"/>
  <c r="NF272" i="2"/>
  <c r="NE272" i="2"/>
  <c r="ND272" i="2"/>
  <c r="NC272" i="2"/>
  <c r="NB272" i="2"/>
  <c r="NA272" i="2"/>
  <c r="MZ272" i="2"/>
  <c r="MY272" i="2"/>
  <c r="MX272" i="2"/>
  <c r="MW272" i="2"/>
  <c r="MV272" i="2"/>
  <c r="MU272" i="2"/>
  <c r="MT272" i="2"/>
  <c r="MS272" i="2"/>
  <c r="MR272" i="2"/>
  <c r="MQ272" i="2"/>
  <c r="MP272" i="2"/>
  <c r="MO272" i="2"/>
  <c r="MN272" i="2"/>
  <c r="MM272" i="2"/>
  <c r="ML272" i="2"/>
  <c r="MK272" i="2"/>
  <c r="MJ272" i="2"/>
  <c r="MI272" i="2"/>
  <c r="MH272" i="2"/>
  <c r="MG272" i="2"/>
  <c r="MF272" i="2"/>
  <c r="ME272" i="2"/>
  <c r="MD272" i="2"/>
  <c r="MC272" i="2"/>
  <c r="MB272" i="2"/>
  <c r="MA272" i="2"/>
  <c r="LZ272" i="2"/>
  <c r="LY272" i="2"/>
  <c r="LX272" i="2"/>
  <c r="LW272" i="2"/>
  <c r="LV272" i="2"/>
  <c r="LU272" i="2"/>
  <c r="LT272" i="2"/>
  <c r="LS272" i="2"/>
  <c r="LR272" i="2"/>
  <c r="LQ272" i="2"/>
  <c r="LP272" i="2"/>
  <c r="LO272" i="2"/>
  <c r="LN272" i="2"/>
  <c r="LM272" i="2"/>
  <c r="LL272" i="2"/>
  <c r="LK272" i="2"/>
  <c r="LJ272" i="2"/>
  <c r="LI272" i="2"/>
  <c r="LH272" i="2"/>
  <c r="LG272" i="2"/>
  <c r="LF272" i="2"/>
  <c r="LE272" i="2"/>
  <c r="LD272" i="2"/>
  <c r="LC272" i="2"/>
  <c r="LB272" i="2"/>
  <c r="LA272" i="2"/>
  <c r="KZ272" i="2"/>
  <c r="KY272" i="2"/>
  <c r="KX272" i="2"/>
  <c r="KW272" i="2"/>
  <c r="KV272" i="2"/>
  <c r="KU272" i="2"/>
  <c r="KT272" i="2"/>
  <c r="KS272" i="2"/>
  <c r="KR272" i="2"/>
  <c r="KQ272" i="2"/>
  <c r="KP272" i="2"/>
  <c r="KO272" i="2"/>
  <c r="KN272" i="2"/>
  <c r="KM272" i="2"/>
  <c r="KL272" i="2"/>
  <c r="KK272" i="2"/>
  <c r="KJ272" i="2"/>
  <c r="KI272" i="2"/>
  <c r="KH272" i="2"/>
  <c r="KG272" i="2"/>
  <c r="KF272" i="2"/>
  <c r="KE272" i="2"/>
  <c r="KD272" i="2"/>
  <c r="KC272" i="2"/>
  <c r="KB272" i="2"/>
  <c r="KA272" i="2"/>
  <c r="JZ272" i="2"/>
  <c r="JY272" i="2"/>
  <c r="JX272" i="2"/>
  <c r="JW272" i="2"/>
  <c r="JV272" i="2"/>
  <c r="JU272" i="2"/>
  <c r="JT272" i="2"/>
  <c r="JS272" i="2"/>
  <c r="JR272" i="2"/>
  <c r="JQ272" i="2"/>
  <c r="JP272" i="2"/>
  <c r="JO272" i="2"/>
  <c r="JN272" i="2"/>
  <c r="JM272" i="2"/>
  <c r="JL272" i="2"/>
  <c r="JK272" i="2"/>
  <c r="JJ272" i="2"/>
  <c r="JI272" i="2"/>
  <c r="JH272" i="2"/>
  <c r="JG272" i="2"/>
  <c r="JF272" i="2"/>
  <c r="JE272" i="2"/>
  <c r="JD272" i="2"/>
  <c r="JC272" i="2"/>
  <c r="JB272" i="2"/>
  <c r="JA272" i="2"/>
  <c r="IZ272" i="2"/>
  <c r="IY272" i="2"/>
  <c r="IX272" i="2"/>
  <c r="IW272" i="2"/>
  <c r="IV272" i="2"/>
  <c r="IU272" i="2"/>
  <c r="IT272" i="2"/>
  <c r="IS272" i="2"/>
  <c r="IR272" i="2"/>
  <c r="IQ272" i="2"/>
  <c r="IP272" i="2"/>
  <c r="IO272" i="2"/>
  <c r="IN272" i="2"/>
  <c r="IM272" i="2"/>
  <c r="IL272" i="2"/>
  <c r="IK272" i="2"/>
  <c r="IJ272" i="2"/>
  <c r="II272" i="2"/>
  <c r="IH272" i="2"/>
  <c r="IG272" i="2"/>
  <c r="IF272" i="2"/>
  <c r="IE272" i="2"/>
  <c r="ID272" i="2"/>
  <c r="IC272" i="2"/>
  <c r="IB272" i="2"/>
  <c r="IA272" i="2"/>
  <c r="HZ272" i="2"/>
  <c r="HY272" i="2"/>
  <c r="HX272" i="2"/>
  <c r="HW272" i="2"/>
  <c r="HV272" i="2"/>
  <c r="HU272" i="2"/>
  <c r="HT272" i="2"/>
  <c r="HS272" i="2"/>
  <c r="HR272" i="2"/>
  <c r="HQ272" i="2"/>
  <c r="HP272" i="2"/>
  <c r="HO272" i="2"/>
  <c r="HN272" i="2"/>
  <c r="HM272" i="2"/>
  <c r="HL272" i="2"/>
  <c r="HK272" i="2"/>
  <c r="HJ272" i="2"/>
  <c r="HI272" i="2"/>
  <c r="HH272" i="2"/>
  <c r="HG272" i="2"/>
  <c r="HF272" i="2"/>
  <c r="HE272" i="2"/>
  <c r="HD272" i="2"/>
  <c r="HC272" i="2"/>
  <c r="HB272" i="2"/>
  <c r="HA272" i="2"/>
  <c r="GZ272" i="2"/>
  <c r="GY272" i="2"/>
  <c r="GX272" i="2"/>
  <c r="GW272" i="2"/>
  <c r="GV272" i="2"/>
  <c r="GU272" i="2"/>
  <c r="GT272" i="2"/>
  <c r="GS272" i="2"/>
  <c r="GR272" i="2"/>
  <c r="GQ272" i="2"/>
  <c r="GP272" i="2"/>
  <c r="GO272" i="2"/>
  <c r="GN272" i="2"/>
  <c r="GM272" i="2"/>
  <c r="GL272" i="2"/>
  <c r="GK272" i="2"/>
  <c r="GJ272" i="2"/>
  <c r="GI272" i="2"/>
  <c r="GH272" i="2"/>
  <c r="GG272" i="2"/>
  <c r="GF272" i="2"/>
  <c r="GE272" i="2"/>
  <c r="GD272" i="2"/>
  <c r="GC272" i="2"/>
  <c r="GB272" i="2"/>
  <c r="GA272" i="2"/>
  <c r="FZ272" i="2"/>
  <c r="FY272" i="2"/>
  <c r="FX272" i="2"/>
  <c r="FW272" i="2"/>
  <c r="FV272" i="2"/>
  <c r="FU272" i="2"/>
  <c r="FT272" i="2"/>
  <c r="FS272" i="2"/>
  <c r="FR272" i="2"/>
  <c r="FQ272" i="2"/>
  <c r="FP272" i="2"/>
  <c r="FO272" i="2"/>
  <c r="FN272" i="2"/>
  <c r="FM272" i="2"/>
  <c r="FL272" i="2"/>
  <c r="FK272" i="2"/>
  <c r="FJ272" i="2"/>
  <c r="FI272" i="2"/>
  <c r="FH272" i="2"/>
  <c r="FG272" i="2"/>
  <c r="FF272" i="2"/>
  <c r="FE272" i="2"/>
  <c r="FD272" i="2"/>
  <c r="FC272" i="2"/>
  <c r="FB272" i="2"/>
  <c r="FA272" i="2"/>
  <c r="EZ272" i="2"/>
  <c r="EY272" i="2"/>
  <c r="EX272" i="2"/>
  <c r="EW272" i="2"/>
  <c r="EV272" i="2"/>
  <c r="EU272" i="2"/>
  <c r="ET272" i="2"/>
  <c r="ES272" i="2"/>
  <c r="ER272" i="2"/>
  <c r="EQ272" i="2"/>
  <c r="EP272" i="2"/>
  <c r="EO272" i="2"/>
  <c r="EN272" i="2"/>
  <c r="EM272" i="2"/>
  <c r="EL272" i="2"/>
  <c r="EK272" i="2"/>
  <c r="EJ272" i="2"/>
  <c r="EI272" i="2"/>
  <c r="EH272" i="2"/>
  <c r="EG272" i="2"/>
  <c r="EF272" i="2"/>
  <c r="EE272" i="2"/>
  <c r="ED272" i="2"/>
  <c r="EC272" i="2"/>
  <c r="EB272" i="2"/>
  <c r="EA272" i="2"/>
  <c r="DZ272" i="2"/>
  <c r="DY272" i="2"/>
  <c r="DX272" i="2"/>
  <c r="DW272" i="2"/>
  <c r="DV272" i="2"/>
  <c r="DU272" i="2"/>
  <c r="DT272" i="2"/>
  <c r="DS272" i="2"/>
  <c r="DR272" i="2"/>
  <c r="DQ272" i="2"/>
  <c r="DP272" i="2"/>
  <c r="DO272" i="2"/>
  <c r="DN272" i="2"/>
  <c r="DM272" i="2"/>
  <c r="DL272" i="2"/>
  <c r="DK272" i="2"/>
  <c r="DJ272" i="2"/>
  <c r="DI272" i="2"/>
  <c r="DH272" i="2"/>
  <c r="DG272" i="2"/>
  <c r="DF272" i="2"/>
  <c r="DE272" i="2"/>
  <c r="DD272" i="2"/>
  <c r="DC272" i="2"/>
  <c r="DB272" i="2"/>
  <c r="DA272" i="2"/>
  <c r="CZ272" i="2"/>
  <c r="CY272" i="2"/>
  <c r="CX272" i="2"/>
  <c r="CW272" i="2"/>
  <c r="CV272" i="2"/>
  <c r="CU272" i="2"/>
  <c r="CT272" i="2"/>
  <c r="CS272" i="2"/>
  <c r="CR272" i="2"/>
  <c r="CQ272" i="2"/>
  <c r="CP272" i="2"/>
  <c r="CO272" i="2"/>
  <c r="CN272" i="2"/>
  <c r="CM272" i="2"/>
  <c r="CL272" i="2"/>
  <c r="CK272" i="2"/>
  <c r="CJ272" i="2"/>
  <c r="CI272" i="2"/>
  <c r="CH272" i="2"/>
  <c r="CG272" i="2"/>
  <c r="CF272" i="2"/>
  <c r="CE272" i="2"/>
  <c r="CD272" i="2"/>
  <c r="CC272" i="2"/>
  <c r="CB272" i="2"/>
  <c r="CA272" i="2"/>
  <c r="BZ272" i="2"/>
  <c r="BY272" i="2"/>
  <c r="BX272" i="2"/>
  <c r="BW272" i="2"/>
  <c r="BV272" i="2"/>
  <c r="BU272" i="2"/>
  <c r="BT272" i="2"/>
  <c r="BS272" i="2"/>
  <c r="BR272" i="2"/>
  <c r="BQ272" i="2"/>
  <c r="BP272" i="2"/>
  <c r="BO272" i="2"/>
  <c r="BN272" i="2"/>
  <c r="BM272" i="2"/>
  <c r="BL272" i="2"/>
  <c r="BK272" i="2"/>
  <c r="BJ272" i="2"/>
  <c r="BI272" i="2"/>
  <c r="BH272" i="2"/>
  <c r="BG272" i="2"/>
  <c r="BF272" i="2"/>
  <c r="BE272" i="2"/>
  <c r="BD272" i="2"/>
  <c r="BC272" i="2"/>
  <c r="BB272" i="2"/>
  <c r="BA272" i="2"/>
  <c r="AZ272" i="2"/>
  <c r="AY272" i="2"/>
  <c r="AX272" i="2"/>
  <c r="AW272" i="2"/>
  <c r="AV272" i="2"/>
  <c r="AU272" i="2"/>
  <c r="AT272" i="2"/>
  <c r="AS272" i="2"/>
  <c r="AR272" i="2"/>
  <c r="AQ272" i="2"/>
  <c r="AP272" i="2"/>
  <c r="AO272" i="2"/>
  <c r="AN272" i="2"/>
  <c r="AM272" i="2"/>
  <c r="AL272" i="2"/>
  <c r="AK272" i="2"/>
  <c r="AJ272" i="2"/>
  <c r="AI272" i="2"/>
  <c r="AH272" i="2"/>
  <c r="AG272" i="2"/>
  <c r="AF272" i="2"/>
  <c r="AE272" i="2"/>
  <c r="AD272" i="2"/>
  <c r="AC272" i="2"/>
  <c r="AB272" i="2"/>
  <c r="AA272" i="2"/>
  <c r="Z272" i="2"/>
  <c r="Y272" i="2"/>
  <c r="X272" i="2"/>
  <c r="W272" i="2"/>
  <c r="V272" i="2"/>
  <c r="U272" i="2"/>
  <c r="T272" i="2"/>
  <c r="S272" i="2"/>
  <c r="R272" i="2"/>
  <c r="Q272" i="2"/>
  <c r="P272" i="2"/>
  <c r="O272" i="2"/>
  <c r="N272" i="2"/>
  <c r="M272" i="2"/>
  <c r="L272" i="2"/>
  <c r="K272" i="2"/>
  <c r="J272" i="2"/>
  <c r="I272" i="2"/>
  <c r="H272" i="2"/>
  <c r="G272" i="2"/>
  <c r="F272" i="2"/>
  <c r="E272" i="2"/>
  <c r="D272" i="2"/>
  <c r="A272" i="2"/>
  <c r="NK259" i="2"/>
  <c r="NJ259" i="2"/>
  <c r="NI259" i="2"/>
  <c r="NH259" i="2"/>
  <c r="NG259" i="2"/>
  <c r="NF259" i="2"/>
  <c r="NE259" i="2"/>
  <c r="ND259" i="2"/>
  <c r="NC259" i="2"/>
  <c r="NB259" i="2"/>
  <c r="NA259" i="2"/>
  <c r="MZ259" i="2"/>
  <c r="MY259" i="2"/>
  <c r="MX259" i="2"/>
  <c r="MW259" i="2"/>
  <c r="MV259" i="2"/>
  <c r="MU259" i="2"/>
  <c r="MT259" i="2"/>
  <c r="MS259" i="2"/>
  <c r="MR259" i="2"/>
  <c r="MQ259" i="2"/>
  <c r="MP259" i="2"/>
  <c r="MO259" i="2"/>
  <c r="MN259" i="2"/>
  <c r="MM259" i="2"/>
  <c r="ML259" i="2"/>
  <c r="MK259" i="2"/>
  <c r="MJ259" i="2"/>
  <c r="MI259" i="2"/>
  <c r="MH259" i="2"/>
  <c r="MG259" i="2"/>
  <c r="MF259" i="2"/>
  <c r="ME259" i="2"/>
  <c r="MD259" i="2"/>
  <c r="MC259" i="2"/>
  <c r="MB259" i="2"/>
  <c r="MA259" i="2"/>
  <c r="LZ259" i="2"/>
  <c r="LY259" i="2"/>
  <c r="LX259" i="2"/>
  <c r="LW259" i="2"/>
  <c r="LV259" i="2"/>
  <c r="LU259" i="2"/>
  <c r="LT259" i="2"/>
  <c r="LS259" i="2"/>
  <c r="LR259" i="2"/>
  <c r="LQ259" i="2"/>
  <c r="LP259" i="2"/>
  <c r="LO259" i="2"/>
  <c r="LN259" i="2"/>
  <c r="LM259" i="2"/>
  <c r="LL259" i="2"/>
  <c r="LK259" i="2"/>
  <c r="LJ259" i="2"/>
  <c r="LI259" i="2"/>
  <c r="LH259" i="2"/>
  <c r="LG259" i="2"/>
  <c r="LF259" i="2"/>
  <c r="LE259" i="2"/>
  <c r="LD259" i="2"/>
  <c r="LC259" i="2"/>
  <c r="LB259" i="2"/>
  <c r="LA259" i="2"/>
  <c r="KZ259" i="2"/>
  <c r="KY259" i="2"/>
  <c r="KX259" i="2"/>
  <c r="KW259" i="2"/>
  <c r="KV259" i="2"/>
  <c r="KU259" i="2"/>
  <c r="KT259" i="2"/>
  <c r="KS259" i="2"/>
  <c r="KR259" i="2"/>
  <c r="KQ259" i="2"/>
  <c r="KP259" i="2"/>
  <c r="KO259" i="2"/>
  <c r="KN259" i="2"/>
  <c r="KM259" i="2"/>
  <c r="KL259" i="2"/>
  <c r="KK259" i="2"/>
  <c r="KJ259" i="2"/>
  <c r="KI259" i="2"/>
  <c r="KH259" i="2"/>
  <c r="KG259" i="2"/>
  <c r="KF259" i="2"/>
  <c r="KE259" i="2"/>
  <c r="KD259" i="2"/>
  <c r="KC259" i="2"/>
  <c r="KB259" i="2"/>
  <c r="KA259" i="2"/>
  <c r="JZ259" i="2"/>
  <c r="JY259" i="2"/>
  <c r="JX259" i="2"/>
  <c r="JW259" i="2"/>
  <c r="JV259" i="2"/>
  <c r="JU259" i="2"/>
  <c r="JT259" i="2"/>
  <c r="JS259" i="2"/>
  <c r="JR259" i="2"/>
  <c r="JQ259" i="2"/>
  <c r="JP259" i="2"/>
  <c r="JO259" i="2"/>
  <c r="JN259" i="2"/>
  <c r="JM259" i="2"/>
  <c r="JL259" i="2"/>
  <c r="JK259" i="2"/>
  <c r="JJ259" i="2"/>
  <c r="JI259" i="2"/>
  <c r="JH259" i="2"/>
  <c r="JG259" i="2"/>
  <c r="JF259" i="2"/>
  <c r="JE259" i="2"/>
  <c r="JD259" i="2"/>
  <c r="JC259" i="2"/>
  <c r="JB259" i="2"/>
  <c r="JA259" i="2"/>
  <c r="IZ259" i="2"/>
  <c r="IY259" i="2"/>
  <c r="IX259" i="2"/>
  <c r="IW259" i="2"/>
  <c r="IV259" i="2"/>
  <c r="IU259" i="2"/>
  <c r="IT259" i="2"/>
  <c r="IS259" i="2"/>
  <c r="IR259" i="2"/>
  <c r="IQ259" i="2"/>
  <c r="IP259" i="2"/>
  <c r="IO259" i="2"/>
  <c r="IN259" i="2"/>
  <c r="IM259" i="2"/>
  <c r="IL259" i="2"/>
  <c r="IK259" i="2"/>
  <c r="IJ259" i="2"/>
  <c r="II259" i="2"/>
  <c r="IH259" i="2"/>
  <c r="IG259" i="2"/>
  <c r="IF259" i="2"/>
  <c r="IE259" i="2"/>
  <c r="ID259" i="2"/>
  <c r="IC259" i="2"/>
  <c r="IB259" i="2"/>
  <c r="IA259" i="2"/>
  <c r="HZ259" i="2"/>
  <c r="HY259" i="2"/>
  <c r="HX259" i="2"/>
  <c r="HW259" i="2"/>
  <c r="HV259" i="2"/>
  <c r="HU259" i="2"/>
  <c r="HT259" i="2"/>
  <c r="HS259" i="2"/>
  <c r="HR259" i="2"/>
  <c r="HQ259" i="2"/>
  <c r="HP259" i="2"/>
  <c r="HO259" i="2"/>
  <c r="HN259" i="2"/>
  <c r="HM259" i="2"/>
  <c r="HL259" i="2"/>
  <c r="HK259" i="2"/>
  <c r="HJ259" i="2"/>
  <c r="HI259" i="2"/>
  <c r="HH259" i="2"/>
  <c r="HG259" i="2"/>
  <c r="HF259" i="2"/>
  <c r="HE259" i="2"/>
  <c r="HD259" i="2"/>
  <c r="HC259" i="2"/>
  <c r="HB259" i="2"/>
  <c r="HA259" i="2"/>
  <c r="GZ259" i="2"/>
  <c r="GY259" i="2"/>
  <c r="GX259" i="2"/>
  <c r="GW259" i="2"/>
  <c r="GV259" i="2"/>
  <c r="GU259" i="2"/>
  <c r="GT259" i="2"/>
  <c r="GS259" i="2"/>
  <c r="GR259" i="2"/>
  <c r="GQ259" i="2"/>
  <c r="GP259" i="2"/>
  <c r="GO259" i="2"/>
  <c r="GN259" i="2"/>
  <c r="GM259" i="2"/>
  <c r="GL259" i="2"/>
  <c r="GK259" i="2"/>
  <c r="GJ259" i="2"/>
  <c r="GI259" i="2"/>
  <c r="GH259" i="2"/>
  <c r="GG259" i="2"/>
  <c r="GF259" i="2"/>
  <c r="GE259" i="2"/>
  <c r="GD259" i="2"/>
  <c r="GC259" i="2"/>
  <c r="GB259" i="2"/>
  <c r="GA259" i="2"/>
  <c r="FZ259" i="2"/>
  <c r="FY259" i="2"/>
  <c r="FX259" i="2"/>
  <c r="FW259" i="2"/>
  <c r="FV259" i="2"/>
  <c r="FU259" i="2"/>
  <c r="FT259" i="2"/>
  <c r="FS259" i="2"/>
  <c r="FR259" i="2"/>
  <c r="FQ259" i="2"/>
  <c r="FP259" i="2"/>
  <c r="FO259" i="2"/>
  <c r="FN259" i="2"/>
  <c r="FM259" i="2"/>
  <c r="FL259" i="2"/>
  <c r="FK259" i="2"/>
  <c r="FJ259" i="2"/>
  <c r="FI259" i="2"/>
  <c r="FH259" i="2"/>
  <c r="FG259" i="2"/>
  <c r="FF259" i="2"/>
  <c r="FE259" i="2"/>
  <c r="FD259" i="2"/>
  <c r="FC259" i="2"/>
  <c r="FB259" i="2"/>
  <c r="FA259" i="2"/>
  <c r="EZ259" i="2"/>
  <c r="EY259" i="2"/>
  <c r="EX259" i="2"/>
  <c r="EW259" i="2"/>
  <c r="EV259" i="2"/>
  <c r="EU259" i="2"/>
  <c r="ET259" i="2"/>
  <c r="ES259" i="2"/>
  <c r="ER259" i="2"/>
  <c r="EQ259" i="2"/>
  <c r="EP259" i="2"/>
  <c r="EO259" i="2"/>
  <c r="EN259" i="2"/>
  <c r="EM259" i="2"/>
  <c r="EL259" i="2"/>
  <c r="EK259" i="2"/>
  <c r="EJ259" i="2"/>
  <c r="EI259" i="2"/>
  <c r="EH259" i="2"/>
  <c r="EG259" i="2"/>
  <c r="EF259" i="2"/>
  <c r="EE259" i="2"/>
  <c r="ED259" i="2"/>
  <c r="EC259" i="2"/>
  <c r="EB259" i="2"/>
  <c r="EA259" i="2"/>
  <c r="DZ259" i="2"/>
  <c r="DY259" i="2"/>
  <c r="DX259" i="2"/>
  <c r="DW259" i="2"/>
  <c r="DV259" i="2"/>
  <c r="DU259" i="2"/>
  <c r="DT259" i="2"/>
  <c r="DS259" i="2"/>
  <c r="DR259" i="2"/>
  <c r="DQ259" i="2"/>
  <c r="DP259" i="2"/>
  <c r="DO259" i="2"/>
  <c r="DN259" i="2"/>
  <c r="DM259" i="2"/>
  <c r="DL259" i="2"/>
  <c r="DK259" i="2"/>
  <c r="DJ259" i="2"/>
  <c r="DI259" i="2"/>
  <c r="DH259" i="2"/>
  <c r="DG259" i="2"/>
  <c r="DF259" i="2"/>
  <c r="DE259" i="2"/>
  <c r="DD259" i="2"/>
  <c r="DC259" i="2"/>
  <c r="DB259" i="2"/>
  <c r="DA259" i="2"/>
  <c r="CZ259" i="2"/>
  <c r="CY259" i="2"/>
  <c r="CX259" i="2"/>
  <c r="CW259" i="2"/>
  <c r="CV259" i="2"/>
  <c r="CU259" i="2"/>
  <c r="CT259" i="2"/>
  <c r="CS259" i="2"/>
  <c r="CR259" i="2"/>
  <c r="CQ259" i="2"/>
  <c r="CP259" i="2"/>
  <c r="CO259" i="2"/>
  <c r="CN259" i="2"/>
  <c r="CM259" i="2"/>
  <c r="CL259" i="2"/>
  <c r="CK259" i="2"/>
  <c r="CJ259" i="2"/>
  <c r="CI259" i="2"/>
  <c r="CH259" i="2"/>
  <c r="CG259" i="2"/>
  <c r="CF259" i="2"/>
  <c r="CE259" i="2"/>
  <c r="CD259" i="2"/>
  <c r="CC259" i="2"/>
  <c r="CB259" i="2"/>
  <c r="CA259" i="2"/>
  <c r="BZ259" i="2"/>
  <c r="BY259" i="2"/>
  <c r="BX259" i="2"/>
  <c r="BW259" i="2"/>
  <c r="BV259" i="2"/>
  <c r="BU259" i="2"/>
  <c r="BT259" i="2"/>
  <c r="BS259" i="2"/>
  <c r="BR259" i="2"/>
  <c r="BQ259" i="2"/>
  <c r="BP259" i="2"/>
  <c r="BO259" i="2"/>
  <c r="BN259" i="2"/>
  <c r="BM259" i="2"/>
  <c r="BL259" i="2"/>
  <c r="BK259" i="2"/>
  <c r="BJ259" i="2"/>
  <c r="BI259" i="2"/>
  <c r="BH259" i="2"/>
  <c r="BG259" i="2"/>
  <c r="BF259" i="2"/>
  <c r="BE259" i="2"/>
  <c r="BD259" i="2"/>
  <c r="BC259" i="2"/>
  <c r="BB259" i="2"/>
  <c r="BA259" i="2"/>
  <c r="AZ259" i="2"/>
  <c r="AY259" i="2"/>
  <c r="AX259" i="2"/>
  <c r="AW259" i="2"/>
  <c r="AV259" i="2"/>
  <c r="AU259" i="2"/>
  <c r="AT259" i="2"/>
  <c r="AS259" i="2"/>
  <c r="AR259" i="2"/>
  <c r="AQ259" i="2"/>
  <c r="AP259" i="2"/>
  <c r="AO259" i="2"/>
  <c r="AN259" i="2"/>
  <c r="AM259" i="2"/>
  <c r="AL259" i="2"/>
  <c r="AK259" i="2"/>
  <c r="AJ259" i="2"/>
  <c r="AI259" i="2"/>
  <c r="AH259" i="2"/>
  <c r="AG259" i="2"/>
  <c r="AF259" i="2"/>
  <c r="AE259" i="2"/>
  <c r="AD259" i="2"/>
  <c r="AC259" i="2"/>
  <c r="AB259" i="2"/>
  <c r="AA259" i="2"/>
  <c r="Z259" i="2"/>
  <c r="Y259" i="2"/>
  <c r="X259" i="2"/>
  <c r="W259" i="2"/>
  <c r="V259" i="2"/>
  <c r="U259" i="2"/>
  <c r="T259" i="2"/>
  <c r="S259" i="2"/>
  <c r="R259" i="2"/>
  <c r="Q259" i="2"/>
  <c r="P259" i="2"/>
  <c r="O259" i="2"/>
  <c r="N259" i="2"/>
  <c r="M259" i="2"/>
  <c r="L259" i="2"/>
  <c r="K259" i="2"/>
  <c r="J259" i="2"/>
  <c r="I259" i="2"/>
  <c r="H259" i="2"/>
  <c r="G259" i="2"/>
  <c r="F259" i="2"/>
  <c r="D259" i="2"/>
  <c r="E259" i="2"/>
  <c r="A259" i="2"/>
  <c r="NK258" i="2"/>
  <c r="NJ258" i="2"/>
  <c r="NI258" i="2"/>
  <c r="NH258" i="2"/>
  <c r="NG258" i="2"/>
  <c r="NF258" i="2"/>
  <c r="NE258" i="2"/>
  <c r="ND258" i="2"/>
  <c r="NC258" i="2"/>
  <c r="NB258" i="2"/>
  <c r="NA258" i="2"/>
  <c r="MZ258" i="2"/>
  <c r="MY258" i="2"/>
  <c r="MX258" i="2"/>
  <c r="MW258" i="2"/>
  <c r="MV258" i="2"/>
  <c r="MU258" i="2"/>
  <c r="MT258" i="2"/>
  <c r="MS258" i="2"/>
  <c r="MR258" i="2"/>
  <c r="MQ258" i="2"/>
  <c r="MP258" i="2"/>
  <c r="MO258" i="2"/>
  <c r="MN258" i="2"/>
  <c r="MM258" i="2"/>
  <c r="ML258" i="2"/>
  <c r="MK258" i="2"/>
  <c r="MJ258" i="2"/>
  <c r="MI258" i="2"/>
  <c r="MH258" i="2"/>
  <c r="MG258" i="2"/>
  <c r="MF258" i="2"/>
  <c r="ME258" i="2"/>
  <c r="MD258" i="2"/>
  <c r="MC258" i="2"/>
  <c r="MB258" i="2"/>
  <c r="MA258" i="2"/>
  <c r="LZ258" i="2"/>
  <c r="LY258" i="2"/>
  <c r="LX258" i="2"/>
  <c r="LW258" i="2"/>
  <c r="LV258" i="2"/>
  <c r="LU258" i="2"/>
  <c r="LT258" i="2"/>
  <c r="LS258" i="2"/>
  <c r="LR258" i="2"/>
  <c r="LQ258" i="2"/>
  <c r="LP258" i="2"/>
  <c r="LO258" i="2"/>
  <c r="LN258" i="2"/>
  <c r="LM258" i="2"/>
  <c r="LL258" i="2"/>
  <c r="LK258" i="2"/>
  <c r="LJ258" i="2"/>
  <c r="LI258" i="2"/>
  <c r="LH258" i="2"/>
  <c r="LG258" i="2"/>
  <c r="LF258" i="2"/>
  <c r="LE258" i="2"/>
  <c r="LD258" i="2"/>
  <c r="LC258" i="2"/>
  <c r="LB258" i="2"/>
  <c r="LA258" i="2"/>
  <c r="KZ258" i="2"/>
  <c r="KY258" i="2"/>
  <c r="KX258" i="2"/>
  <c r="KW258" i="2"/>
  <c r="KV258" i="2"/>
  <c r="KU258" i="2"/>
  <c r="KT258" i="2"/>
  <c r="KS258" i="2"/>
  <c r="KR258" i="2"/>
  <c r="KQ258" i="2"/>
  <c r="KP258" i="2"/>
  <c r="KO258" i="2"/>
  <c r="KN258" i="2"/>
  <c r="KM258" i="2"/>
  <c r="KL258" i="2"/>
  <c r="KK258" i="2"/>
  <c r="KJ258" i="2"/>
  <c r="KI258" i="2"/>
  <c r="KH258" i="2"/>
  <c r="KG258" i="2"/>
  <c r="KF258" i="2"/>
  <c r="KE258" i="2"/>
  <c r="KD258" i="2"/>
  <c r="KC258" i="2"/>
  <c r="KB258" i="2"/>
  <c r="KA258" i="2"/>
  <c r="JZ258" i="2"/>
  <c r="JY258" i="2"/>
  <c r="JX258" i="2"/>
  <c r="JW258" i="2"/>
  <c r="JV258" i="2"/>
  <c r="JU258" i="2"/>
  <c r="JT258" i="2"/>
  <c r="JS258" i="2"/>
  <c r="JR258" i="2"/>
  <c r="JQ258" i="2"/>
  <c r="JP258" i="2"/>
  <c r="JO258" i="2"/>
  <c r="JN258" i="2"/>
  <c r="JM258" i="2"/>
  <c r="JL258" i="2"/>
  <c r="JK258" i="2"/>
  <c r="JJ258" i="2"/>
  <c r="JI258" i="2"/>
  <c r="JH258" i="2"/>
  <c r="JG258" i="2"/>
  <c r="JF258" i="2"/>
  <c r="JE258" i="2"/>
  <c r="JD258" i="2"/>
  <c r="JC258" i="2"/>
  <c r="JB258" i="2"/>
  <c r="JA258" i="2"/>
  <c r="IZ258" i="2"/>
  <c r="IY258" i="2"/>
  <c r="IX258" i="2"/>
  <c r="IW258" i="2"/>
  <c r="IV258" i="2"/>
  <c r="IU258" i="2"/>
  <c r="IT258" i="2"/>
  <c r="IS258" i="2"/>
  <c r="IR258" i="2"/>
  <c r="IQ258" i="2"/>
  <c r="IP258" i="2"/>
  <c r="IO258" i="2"/>
  <c r="IN258" i="2"/>
  <c r="IM258" i="2"/>
  <c r="IL258" i="2"/>
  <c r="IK258" i="2"/>
  <c r="IJ258" i="2"/>
  <c r="II258" i="2"/>
  <c r="IH258" i="2"/>
  <c r="IG258" i="2"/>
  <c r="IF258" i="2"/>
  <c r="IE258" i="2"/>
  <c r="ID258" i="2"/>
  <c r="IC258" i="2"/>
  <c r="IB258" i="2"/>
  <c r="IA258" i="2"/>
  <c r="HZ258" i="2"/>
  <c r="HY258" i="2"/>
  <c r="HX258" i="2"/>
  <c r="HW258" i="2"/>
  <c r="HV258" i="2"/>
  <c r="HU258" i="2"/>
  <c r="HT258" i="2"/>
  <c r="HS258" i="2"/>
  <c r="HR258" i="2"/>
  <c r="HQ258" i="2"/>
  <c r="HP258" i="2"/>
  <c r="HO258" i="2"/>
  <c r="HN258" i="2"/>
  <c r="HM258" i="2"/>
  <c r="HL258" i="2"/>
  <c r="HK258" i="2"/>
  <c r="HJ258" i="2"/>
  <c r="HI258" i="2"/>
  <c r="HH258" i="2"/>
  <c r="HG258" i="2"/>
  <c r="HF258" i="2"/>
  <c r="HE258" i="2"/>
  <c r="HD258" i="2"/>
  <c r="HC258" i="2"/>
  <c r="HB258" i="2"/>
  <c r="HA258" i="2"/>
  <c r="GZ258" i="2"/>
  <c r="GY258" i="2"/>
  <c r="GX258" i="2"/>
  <c r="GW258" i="2"/>
  <c r="GV258" i="2"/>
  <c r="GU258" i="2"/>
  <c r="GT258" i="2"/>
  <c r="GS258" i="2"/>
  <c r="GR258" i="2"/>
  <c r="GQ258" i="2"/>
  <c r="GP258" i="2"/>
  <c r="GO258" i="2"/>
  <c r="GN258" i="2"/>
  <c r="GM258" i="2"/>
  <c r="GL258" i="2"/>
  <c r="GK258" i="2"/>
  <c r="GJ258" i="2"/>
  <c r="GI258" i="2"/>
  <c r="GH258" i="2"/>
  <c r="GG258" i="2"/>
  <c r="GF258" i="2"/>
  <c r="GE258" i="2"/>
  <c r="GD258" i="2"/>
  <c r="GC258" i="2"/>
  <c r="GB258" i="2"/>
  <c r="GA258" i="2"/>
  <c r="FZ258" i="2"/>
  <c r="FY258" i="2"/>
  <c r="FX258" i="2"/>
  <c r="FW258" i="2"/>
  <c r="FV258" i="2"/>
  <c r="FU258" i="2"/>
  <c r="FT258" i="2"/>
  <c r="FS258" i="2"/>
  <c r="FR258" i="2"/>
  <c r="FQ258" i="2"/>
  <c r="FP258" i="2"/>
  <c r="FO258" i="2"/>
  <c r="FN258" i="2"/>
  <c r="FM258" i="2"/>
  <c r="FL258" i="2"/>
  <c r="FK258" i="2"/>
  <c r="FJ258" i="2"/>
  <c r="FI258" i="2"/>
  <c r="FH258" i="2"/>
  <c r="FG258" i="2"/>
  <c r="FF258" i="2"/>
  <c r="FE258" i="2"/>
  <c r="FD258" i="2"/>
  <c r="FC258" i="2"/>
  <c r="FB258" i="2"/>
  <c r="FA258" i="2"/>
  <c r="EZ258" i="2"/>
  <c r="EY258" i="2"/>
  <c r="EX258" i="2"/>
  <c r="EW258" i="2"/>
  <c r="EV258" i="2"/>
  <c r="EU258" i="2"/>
  <c r="ET258" i="2"/>
  <c r="ES258" i="2"/>
  <c r="ER258" i="2"/>
  <c r="EQ258" i="2"/>
  <c r="EP258" i="2"/>
  <c r="EO258" i="2"/>
  <c r="EN258" i="2"/>
  <c r="EM258" i="2"/>
  <c r="EL258" i="2"/>
  <c r="EK258" i="2"/>
  <c r="EJ258" i="2"/>
  <c r="EI258" i="2"/>
  <c r="EH258" i="2"/>
  <c r="EG258" i="2"/>
  <c r="EF258" i="2"/>
  <c r="EE258" i="2"/>
  <c r="ED258" i="2"/>
  <c r="EC258" i="2"/>
  <c r="EB258" i="2"/>
  <c r="EA258" i="2"/>
  <c r="DZ258" i="2"/>
  <c r="DY258" i="2"/>
  <c r="DX258" i="2"/>
  <c r="DW258" i="2"/>
  <c r="DV258" i="2"/>
  <c r="DU258" i="2"/>
  <c r="DT258" i="2"/>
  <c r="DS258" i="2"/>
  <c r="DR258" i="2"/>
  <c r="DQ258" i="2"/>
  <c r="DP258" i="2"/>
  <c r="DO258" i="2"/>
  <c r="DN258" i="2"/>
  <c r="DM258" i="2"/>
  <c r="DL258" i="2"/>
  <c r="DK258" i="2"/>
  <c r="DJ258" i="2"/>
  <c r="DI258" i="2"/>
  <c r="DH258" i="2"/>
  <c r="DG258" i="2"/>
  <c r="DF258" i="2"/>
  <c r="DE258" i="2"/>
  <c r="DD258" i="2"/>
  <c r="DC258" i="2"/>
  <c r="DB258" i="2"/>
  <c r="DA258" i="2"/>
  <c r="CZ258" i="2"/>
  <c r="CY258" i="2"/>
  <c r="CX258" i="2"/>
  <c r="CW258" i="2"/>
  <c r="CV258" i="2"/>
  <c r="CU258" i="2"/>
  <c r="CT258" i="2"/>
  <c r="CS258" i="2"/>
  <c r="CR258" i="2"/>
  <c r="CQ258" i="2"/>
  <c r="CP258" i="2"/>
  <c r="CO258" i="2"/>
  <c r="CN258" i="2"/>
  <c r="CM258" i="2"/>
  <c r="CL258" i="2"/>
  <c r="CK258" i="2"/>
  <c r="CJ258" i="2"/>
  <c r="CI258" i="2"/>
  <c r="CH258" i="2"/>
  <c r="CG258" i="2"/>
  <c r="CF258" i="2"/>
  <c r="CE258" i="2"/>
  <c r="CD258" i="2"/>
  <c r="CC258" i="2"/>
  <c r="CB258" i="2"/>
  <c r="CA258" i="2"/>
  <c r="BZ258" i="2"/>
  <c r="BY258" i="2"/>
  <c r="BX258" i="2"/>
  <c r="BW258" i="2"/>
  <c r="BV258" i="2"/>
  <c r="BU258" i="2"/>
  <c r="BT258" i="2"/>
  <c r="BS258" i="2"/>
  <c r="BR258" i="2"/>
  <c r="BQ258" i="2"/>
  <c r="BP258" i="2"/>
  <c r="BO258" i="2"/>
  <c r="BN258" i="2"/>
  <c r="BM258" i="2"/>
  <c r="BL258" i="2"/>
  <c r="BK258" i="2"/>
  <c r="BJ258" i="2"/>
  <c r="BI258" i="2"/>
  <c r="BH258" i="2"/>
  <c r="BG258" i="2"/>
  <c r="BF258" i="2"/>
  <c r="BE258" i="2"/>
  <c r="BD258" i="2"/>
  <c r="BC258" i="2"/>
  <c r="BB258" i="2"/>
  <c r="BA258" i="2"/>
  <c r="AZ258" i="2"/>
  <c r="AY258" i="2"/>
  <c r="AX258" i="2"/>
  <c r="AW258" i="2"/>
  <c r="AV258" i="2"/>
  <c r="AU258" i="2"/>
  <c r="AT258" i="2"/>
  <c r="AS258" i="2"/>
  <c r="AR258" i="2"/>
  <c r="AQ258" i="2"/>
  <c r="AP258" i="2"/>
  <c r="AO258" i="2"/>
  <c r="AN258" i="2"/>
  <c r="AM258" i="2"/>
  <c r="AL258" i="2"/>
  <c r="AK258" i="2"/>
  <c r="AJ258" i="2"/>
  <c r="AI258" i="2"/>
  <c r="AH258" i="2"/>
  <c r="AG258" i="2"/>
  <c r="AF258" i="2"/>
  <c r="AE258" i="2"/>
  <c r="AD258" i="2"/>
  <c r="AC258" i="2"/>
  <c r="AB258" i="2"/>
  <c r="AA258" i="2"/>
  <c r="Z258" i="2"/>
  <c r="Y258" i="2"/>
  <c r="X258" i="2"/>
  <c r="W258" i="2"/>
  <c r="V258" i="2"/>
  <c r="U258" i="2"/>
  <c r="T258" i="2"/>
  <c r="S258" i="2"/>
  <c r="R258" i="2"/>
  <c r="Q258" i="2"/>
  <c r="P258" i="2"/>
  <c r="O258" i="2"/>
  <c r="N258" i="2"/>
  <c r="M258" i="2"/>
  <c r="L258" i="2"/>
  <c r="K258" i="2"/>
  <c r="J258" i="2"/>
  <c r="I258" i="2"/>
  <c r="H258" i="2"/>
  <c r="G258" i="2"/>
  <c r="F258" i="2"/>
  <c r="A258" i="2"/>
  <c r="E258" i="2"/>
  <c r="D258" i="2"/>
  <c r="NK257" i="2"/>
  <c r="NJ257" i="2"/>
  <c r="NI257" i="2"/>
  <c r="NH257" i="2"/>
  <c r="NG257" i="2"/>
  <c r="NF257" i="2"/>
  <c r="NE257" i="2"/>
  <c r="ND257" i="2"/>
  <c r="NC257" i="2"/>
  <c r="NB257" i="2"/>
  <c r="NA257" i="2"/>
  <c r="MZ257" i="2"/>
  <c r="MY257" i="2"/>
  <c r="MX257" i="2"/>
  <c r="MW257" i="2"/>
  <c r="MV257" i="2"/>
  <c r="MU257" i="2"/>
  <c r="MT257" i="2"/>
  <c r="MS257" i="2"/>
  <c r="MR257" i="2"/>
  <c r="MQ257" i="2"/>
  <c r="MP257" i="2"/>
  <c r="MO257" i="2"/>
  <c r="MN257" i="2"/>
  <c r="MM257" i="2"/>
  <c r="ML257" i="2"/>
  <c r="MK257" i="2"/>
  <c r="MJ257" i="2"/>
  <c r="MI257" i="2"/>
  <c r="MH257" i="2"/>
  <c r="MG257" i="2"/>
  <c r="MF257" i="2"/>
  <c r="ME257" i="2"/>
  <c r="MD257" i="2"/>
  <c r="MC257" i="2"/>
  <c r="MB257" i="2"/>
  <c r="MA257" i="2"/>
  <c r="LZ257" i="2"/>
  <c r="LY257" i="2"/>
  <c r="LX257" i="2"/>
  <c r="LW257" i="2"/>
  <c r="LV257" i="2"/>
  <c r="LU257" i="2"/>
  <c r="LT257" i="2"/>
  <c r="LS257" i="2"/>
  <c r="LR257" i="2"/>
  <c r="LQ257" i="2"/>
  <c r="LP257" i="2"/>
  <c r="LO257" i="2"/>
  <c r="LN257" i="2"/>
  <c r="LM257" i="2"/>
  <c r="LL257" i="2"/>
  <c r="LK257" i="2"/>
  <c r="LJ257" i="2"/>
  <c r="LI257" i="2"/>
  <c r="LH257" i="2"/>
  <c r="LG257" i="2"/>
  <c r="LF257" i="2"/>
  <c r="LE257" i="2"/>
  <c r="LD257" i="2"/>
  <c r="LC257" i="2"/>
  <c r="LB257" i="2"/>
  <c r="LA257" i="2"/>
  <c r="KZ257" i="2"/>
  <c r="KY257" i="2"/>
  <c r="KX257" i="2"/>
  <c r="KW257" i="2"/>
  <c r="KV257" i="2"/>
  <c r="KU257" i="2"/>
  <c r="KT257" i="2"/>
  <c r="KS257" i="2"/>
  <c r="KR257" i="2"/>
  <c r="KQ257" i="2"/>
  <c r="KP257" i="2"/>
  <c r="KO257" i="2"/>
  <c r="KN257" i="2"/>
  <c r="KM257" i="2"/>
  <c r="KL257" i="2"/>
  <c r="KK257" i="2"/>
  <c r="KJ257" i="2"/>
  <c r="KI257" i="2"/>
  <c r="KH257" i="2"/>
  <c r="KG257" i="2"/>
  <c r="KF257" i="2"/>
  <c r="KE257" i="2"/>
  <c r="KD257" i="2"/>
  <c r="KC257" i="2"/>
  <c r="KB257" i="2"/>
  <c r="KA257" i="2"/>
  <c r="JZ257" i="2"/>
  <c r="JY257" i="2"/>
  <c r="JX257" i="2"/>
  <c r="JW257" i="2"/>
  <c r="JV257" i="2"/>
  <c r="JU257" i="2"/>
  <c r="JT257" i="2"/>
  <c r="JS257" i="2"/>
  <c r="JR257" i="2"/>
  <c r="JQ257" i="2"/>
  <c r="JP257" i="2"/>
  <c r="JO257" i="2"/>
  <c r="JN257" i="2"/>
  <c r="JM257" i="2"/>
  <c r="JL257" i="2"/>
  <c r="JK257" i="2"/>
  <c r="JJ257" i="2"/>
  <c r="JI257" i="2"/>
  <c r="JH257" i="2"/>
  <c r="JG257" i="2"/>
  <c r="JF257" i="2"/>
  <c r="JE257" i="2"/>
  <c r="JD257" i="2"/>
  <c r="JC257" i="2"/>
  <c r="JB257" i="2"/>
  <c r="JA257" i="2"/>
  <c r="IZ257" i="2"/>
  <c r="IY257" i="2"/>
  <c r="IX257" i="2"/>
  <c r="IW257" i="2"/>
  <c r="IV257" i="2"/>
  <c r="IU257" i="2"/>
  <c r="IT257" i="2"/>
  <c r="IS257" i="2"/>
  <c r="IR257" i="2"/>
  <c r="IQ257" i="2"/>
  <c r="IP257" i="2"/>
  <c r="IO257" i="2"/>
  <c r="IN257" i="2"/>
  <c r="IM257" i="2"/>
  <c r="IL257" i="2"/>
  <c r="IK257" i="2"/>
  <c r="IJ257" i="2"/>
  <c r="II257" i="2"/>
  <c r="IH257" i="2"/>
  <c r="IG257" i="2"/>
  <c r="IF257" i="2"/>
  <c r="IE257" i="2"/>
  <c r="ID257" i="2"/>
  <c r="IC257" i="2"/>
  <c r="IB257" i="2"/>
  <c r="IA257" i="2"/>
  <c r="HZ257" i="2"/>
  <c r="HY257" i="2"/>
  <c r="HX257" i="2"/>
  <c r="HW257" i="2"/>
  <c r="HV257" i="2"/>
  <c r="HU257" i="2"/>
  <c r="HT257" i="2"/>
  <c r="HS257" i="2"/>
  <c r="HR257" i="2"/>
  <c r="HQ257" i="2"/>
  <c r="HP257" i="2"/>
  <c r="HO257" i="2"/>
  <c r="HN257" i="2"/>
  <c r="HM257" i="2"/>
  <c r="HL257" i="2"/>
  <c r="HK257" i="2"/>
  <c r="HJ257" i="2"/>
  <c r="HI257" i="2"/>
  <c r="HH257" i="2"/>
  <c r="HG257" i="2"/>
  <c r="HF257" i="2"/>
  <c r="HE257" i="2"/>
  <c r="HD257" i="2"/>
  <c r="HC257" i="2"/>
  <c r="HB257" i="2"/>
  <c r="HA257" i="2"/>
  <c r="GZ257" i="2"/>
  <c r="GY257" i="2"/>
  <c r="GX257" i="2"/>
  <c r="GW257" i="2"/>
  <c r="GV257" i="2"/>
  <c r="GU257" i="2"/>
  <c r="GT257" i="2"/>
  <c r="GS257" i="2"/>
  <c r="GR257" i="2"/>
  <c r="GQ257" i="2"/>
  <c r="GP257" i="2"/>
  <c r="GO257" i="2"/>
  <c r="GN257" i="2"/>
  <c r="GM257" i="2"/>
  <c r="GL257" i="2"/>
  <c r="GK257" i="2"/>
  <c r="GJ257" i="2"/>
  <c r="GI257" i="2"/>
  <c r="GH257" i="2"/>
  <c r="GG257" i="2"/>
  <c r="GF257" i="2"/>
  <c r="GE257" i="2"/>
  <c r="GD257" i="2"/>
  <c r="GC257" i="2"/>
  <c r="GB257" i="2"/>
  <c r="GA257" i="2"/>
  <c r="FZ257" i="2"/>
  <c r="FY257" i="2"/>
  <c r="FX257" i="2"/>
  <c r="FW257" i="2"/>
  <c r="FV257" i="2"/>
  <c r="FU257" i="2"/>
  <c r="FT257" i="2"/>
  <c r="FS257" i="2"/>
  <c r="FR257" i="2"/>
  <c r="FQ257" i="2"/>
  <c r="FP257" i="2"/>
  <c r="FO257" i="2"/>
  <c r="FN257" i="2"/>
  <c r="FM257" i="2"/>
  <c r="FL257" i="2"/>
  <c r="FK257" i="2"/>
  <c r="FJ257" i="2"/>
  <c r="FI257" i="2"/>
  <c r="FH257" i="2"/>
  <c r="FG257" i="2"/>
  <c r="FF257" i="2"/>
  <c r="FE257" i="2"/>
  <c r="FD257" i="2"/>
  <c r="FC257" i="2"/>
  <c r="FB257" i="2"/>
  <c r="FA257" i="2"/>
  <c r="EZ257" i="2"/>
  <c r="EY257" i="2"/>
  <c r="EX257" i="2"/>
  <c r="EW257" i="2"/>
  <c r="EV257" i="2"/>
  <c r="EU257" i="2"/>
  <c r="ET257" i="2"/>
  <c r="ES257" i="2"/>
  <c r="ER257" i="2"/>
  <c r="EQ257" i="2"/>
  <c r="EP257" i="2"/>
  <c r="EO257" i="2"/>
  <c r="EN257" i="2"/>
  <c r="EM257" i="2"/>
  <c r="EL257" i="2"/>
  <c r="EK257" i="2"/>
  <c r="EJ257" i="2"/>
  <c r="EI257" i="2"/>
  <c r="EH257" i="2"/>
  <c r="EG257" i="2"/>
  <c r="EF257" i="2"/>
  <c r="EE257" i="2"/>
  <c r="ED257" i="2"/>
  <c r="EC257" i="2"/>
  <c r="EB257" i="2"/>
  <c r="EA257" i="2"/>
  <c r="DZ257" i="2"/>
  <c r="DY257" i="2"/>
  <c r="DX257" i="2"/>
  <c r="DW257" i="2"/>
  <c r="DV257" i="2"/>
  <c r="DU257" i="2"/>
  <c r="DT257" i="2"/>
  <c r="DS257" i="2"/>
  <c r="DR257" i="2"/>
  <c r="DQ257" i="2"/>
  <c r="DP257" i="2"/>
  <c r="DO257" i="2"/>
  <c r="DN257" i="2"/>
  <c r="DM257" i="2"/>
  <c r="DL257" i="2"/>
  <c r="DK257" i="2"/>
  <c r="DJ257" i="2"/>
  <c r="DI257" i="2"/>
  <c r="DH257" i="2"/>
  <c r="DG257" i="2"/>
  <c r="DF257" i="2"/>
  <c r="DE257" i="2"/>
  <c r="DD257" i="2"/>
  <c r="DC257" i="2"/>
  <c r="DB257" i="2"/>
  <c r="DA257" i="2"/>
  <c r="CZ257" i="2"/>
  <c r="CY257" i="2"/>
  <c r="CX257" i="2"/>
  <c r="CW257" i="2"/>
  <c r="CV257" i="2"/>
  <c r="CU257" i="2"/>
  <c r="CT257" i="2"/>
  <c r="CS257" i="2"/>
  <c r="CR257" i="2"/>
  <c r="CQ257" i="2"/>
  <c r="CP257" i="2"/>
  <c r="CO257" i="2"/>
  <c r="CN257" i="2"/>
  <c r="CM257" i="2"/>
  <c r="CL257" i="2"/>
  <c r="CK257" i="2"/>
  <c r="CJ257" i="2"/>
  <c r="CI257" i="2"/>
  <c r="CH257" i="2"/>
  <c r="CG257" i="2"/>
  <c r="CF257" i="2"/>
  <c r="CE257" i="2"/>
  <c r="CD257" i="2"/>
  <c r="CC257" i="2"/>
  <c r="CB257" i="2"/>
  <c r="CA257" i="2"/>
  <c r="BZ257" i="2"/>
  <c r="BY257" i="2"/>
  <c r="BX257" i="2"/>
  <c r="BW257" i="2"/>
  <c r="BV257" i="2"/>
  <c r="BU257" i="2"/>
  <c r="BT257" i="2"/>
  <c r="BS257" i="2"/>
  <c r="BR257" i="2"/>
  <c r="BQ257" i="2"/>
  <c r="BP257" i="2"/>
  <c r="BO257" i="2"/>
  <c r="BN257" i="2"/>
  <c r="BM257" i="2"/>
  <c r="BL257" i="2"/>
  <c r="BK257" i="2"/>
  <c r="BJ257" i="2"/>
  <c r="BI257" i="2"/>
  <c r="BH257" i="2"/>
  <c r="BG257" i="2"/>
  <c r="BF257" i="2"/>
  <c r="BE257" i="2"/>
  <c r="BD257" i="2"/>
  <c r="BC257" i="2"/>
  <c r="BB257" i="2"/>
  <c r="BA257" i="2"/>
  <c r="AZ257" i="2"/>
  <c r="AY257" i="2"/>
  <c r="AX257" i="2"/>
  <c r="AW257" i="2"/>
  <c r="AV257" i="2"/>
  <c r="AU257" i="2"/>
  <c r="AT257" i="2"/>
  <c r="AS257" i="2"/>
  <c r="AR257" i="2"/>
  <c r="AQ257" i="2"/>
  <c r="AP257" i="2"/>
  <c r="AO257" i="2"/>
  <c r="AN257" i="2"/>
  <c r="AM257" i="2"/>
  <c r="AL257" i="2"/>
  <c r="AK257" i="2"/>
  <c r="AJ257" i="2"/>
  <c r="AI257" i="2"/>
  <c r="AH257" i="2"/>
  <c r="AG257" i="2"/>
  <c r="AF257" i="2"/>
  <c r="AE257" i="2"/>
  <c r="AD257" i="2"/>
  <c r="AC257" i="2"/>
  <c r="AB257" i="2"/>
  <c r="AA257" i="2"/>
  <c r="Z257" i="2"/>
  <c r="Y257" i="2"/>
  <c r="X257" i="2"/>
  <c r="W257" i="2"/>
  <c r="V257" i="2"/>
  <c r="U257" i="2"/>
  <c r="T257" i="2"/>
  <c r="S257" i="2"/>
  <c r="R257" i="2"/>
  <c r="Q257" i="2"/>
  <c r="P257" i="2"/>
  <c r="O257" i="2"/>
  <c r="N257" i="2"/>
  <c r="M257" i="2"/>
  <c r="L257" i="2"/>
  <c r="K257" i="2"/>
  <c r="J257" i="2"/>
  <c r="I257" i="2"/>
  <c r="H257" i="2"/>
  <c r="G257" i="2"/>
  <c r="F257" i="2"/>
  <c r="E257" i="2"/>
  <c r="D257" i="2"/>
  <c r="A257" i="2"/>
  <c r="NK256" i="2"/>
  <c r="NJ256" i="2"/>
  <c r="NI256" i="2"/>
  <c r="NH256" i="2"/>
  <c r="NG256" i="2"/>
  <c r="NF256" i="2"/>
  <c r="NE256" i="2"/>
  <c r="ND256" i="2"/>
  <c r="NC256" i="2"/>
  <c r="NB256" i="2"/>
  <c r="NA256" i="2"/>
  <c r="MZ256" i="2"/>
  <c r="MY256" i="2"/>
  <c r="MX256" i="2"/>
  <c r="MW256" i="2"/>
  <c r="MV256" i="2"/>
  <c r="MU256" i="2"/>
  <c r="MT256" i="2"/>
  <c r="MS256" i="2"/>
  <c r="MR256" i="2"/>
  <c r="MQ256" i="2"/>
  <c r="MP256" i="2"/>
  <c r="MO256" i="2"/>
  <c r="MN256" i="2"/>
  <c r="MM256" i="2"/>
  <c r="ML256" i="2"/>
  <c r="MK256" i="2"/>
  <c r="MJ256" i="2"/>
  <c r="MI256" i="2"/>
  <c r="MH256" i="2"/>
  <c r="MG256" i="2"/>
  <c r="MF256" i="2"/>
  <c r="ME256" i="2"/>
  <c r="MD256" i="2"/>
  <c r="MC256" i="2"/>
  <c r="MB256" i="2"/>
  <c r="MA256" i="2"/>
  <c r="LZ256" i="2"/>
  <c r="LY256" i="2"/>
  <c r="LX256" i="2"/>
  <c r="LW256" i="2"/>
  <c r="LV256" i="2"/>
  <c r="LU256" i="2"/>
  <c r="LT256" i="2"/>
  <c r="LS256" i="2"/>
  <c r="LR256" i="2"/>
  <c r="LQ256" i="2"/>
  <c r="LP256" i="2"/>
  <c r="LO256" i="2"/>
  <c r="LN256" i="2"/>
  <c r="LM256" i="2"/>
  <c r="LL256" i="2"/>
  <c r="LK256" i="2"/>
  <c r="LJ256" i="2"/>
  <c r="LI256" i="2"/>
  <c r="LH256" i="2"/>
  <c r="LG256" i="2"/>
  <c r="LF256" i="2"/>
  <c r="LE256" i="2"/>
  <c r="LD256" i="2"/>
  <c r="LC256" i="2"/>
  <c r="LB256" i="2"/>
  <c r="LA256" i="2"/>
  <c r="KZ256" i="2"/>
  <c r="KY256" i="2"/>
  <c r="KX256" i="2"/>
  <c r="KW256" i="2"/>
  <c r="KV256" i="2"/>
  <c r="KU256" i="2"/>
  <c r="KT256" i="2"/>
  <c r="KS256" i="2"/>
  <c r="KR256" i="2"/>
  <c r="KQ256" i="2"/>
  <c r="KP256" i="2"/>
  <c r="KO256" i="2"/>
  <c r="KN256" i="2"/>
  <c r="KM256" i="2"/>
  <c r="KL256" i="2"/>
  <c r="KK256" i="2"/>
  <c r="KJ256" i="2"/>
  <c r="KI256" i="2"/>
  <c r="KH256" i="2"/>
  <c r="KG256" i="2"/>
  <c r="KF256" i="2"/>
  <c r="KE256" i="2"/>
  <c r="KD256" i="2"/>
  <c r="KC256" i="2"/>
  <c r="KB256" i="2"/>
  <c r="KA256" i="2"/>
  <c r="JZ256" i="2"/>
  <c r="JY256" i="2"/>
  <c r="JX256" i="2"/>
  <c r="JW256" i="2"/>
  <c r="JV256" i="2"/>
  <c r="JU256" i="2"/>
  <c r="JT256" i="2"/>
  <c r="JS256" i="2"/>
  <c r="JR256" i="2"/>
  <c r="JQ256" i="2"/>
  <c r="JP256" i="2"/>
  <c r="JO256" i="2"/>
  <c r="JN256" i="2"/>
  <c r="JM256" i="2"/>
  <c r="JL256" i="2"/>
  <c r="JK256" i="2"/>
  <c r="JJ256" i="2"/>
  <c r="JI256" i="2"/>
  <c r="JH256" i="2"/>
  <c r="JG256" i="2"/>
  <c r="JF256" i="2"/>
  <c r="JE256" i="2"/>
  <c r="JD256" i="2"/>
  <c r="JC256" i="2"/>
  <c r="JB256" i="2"/>
  <c r="JA256" i="2"/>
  <c r="IZ256" i="2"/>
  <c r="IY256" i="2"/>
  <c r="IX256" i="2"/>
  <c r="IW256" i="2"/>
  <c r="IV256" i="2"/>
  <c r="IU256" i="2"/>
  <c r="IT256" i="2"/>
  <c r="IS256" i="2"/>
  <c r="IR256" i="2"/>
  <c r="IQ256" i="2"/>
  <c r="IP256" i="2"/>
  <c r="IO256" i="2"/>
  <c r="IN256" i="2"/>
  <c r="IM256" i="2"/>
  <c r="IL256" i="2"/>
  <c r="IK256" i="2"/>
  <c r="IJ256" i="2"/>
  <c r="II256" i="2"/>
  <c r="IH256" i="2"/>
  <c r="IG256" i="2"/>
  <c r="IF256" i="2"/>
  <c r="IE256" i="2"/>
  <c r="ID256" i="2"/>
  <c r="IC256" i="2"/>
  <c r="IB256" i="2"/>
  <c r="IA256" i="2"/>
  <c r="HZ256" i="2"/>
  <c r="HY256" i="2"/>
  <c r="HX256" i="2"/>
  <c r="HW256" i="2"/>
  <c r="HV256" i="2"/>
  <c r="HU256" i="2"/>
  <c r="HT256" i="2"/>
  <c r="HS256" i="2"/>
  <c r="HR256" i="2"/>
  <c r="HQ256" i="2"/>
  <c r="HP256" i="2"/>
  <c r="HO256" i="2"/>
  <c r="HN256" i="2"/>
  <c r="HM256" i="2"/>
  <c r="HL256" i="2"/>
  <c r="HK256" i="2"/>
  <c r="HJ256" i="2"/>
  <c r="HI256" i="2"/>
  <c r="HH256" i="2"/>
  <c r="HG256" i="2"/>
  <c r="HF256" i="2"/>
  <c r="HE256" i="2"/>
  <c r="HD256" i="2"/>
  <c r="HC256" i="2"/>
  <c r="HB256" i="2"/>
  <c r="HA256" i="2"/>
  <c r="GZ256" i="2"/>
  <c r="GY256" i="2"/>
  <c r="GX256" i="2"/>
  <c r="GW256" i="2"/>
  <c r="GV256" i="2"/>
  <c r="GU256" i="2"/>
  <c r="GT256" i="2"/>
  <c r="GS256" i="2"/>
  <c r="GR256" i="2"/>
  <c r="GQ256" i="2"/>
  <c r="GP256" i="2"/>
  <c r="GO256" i="2"/>
  <c r="GN256" i="2"/>
  <c r="GM256" i="2"/>
  <c r="GL256" i="2"/>
  <c r="GK256" i="2"/>
  <c r="GJ256" i="2"/>
  <c r="GI256" i="2"/>
  <c r="GH256" i="2"/>
  <c r="GG256" i="2"/>
  <c r="GF256" i="2"/>
  <c r="GE256" i="2"/>
  <c r="GD256" i="2"/>
  <c r="GC256" i="2"/>
  <c r="GB256" i="2"/>
  <c r="GA256" i="2"/>
  <c r="FZ256" i="2"/>
  <c r="FY256" i="2"/>
  <c r="FX256" i="2"/>
  <c r="FW256" i="2"/>
  <c r="FV256" i="2"/>
  <c r="FU256" i="2"/>
  <c r="FT256" i="2"/>
  <c r="FS256" i="2"/>
  <c r="FR256" i="2"/>
  <c r="FQ256" i="2"/>
  <c r="FP256" i="2"/>
  <c r="FO256" i="2"/>
  <c r="FN256" i="2"/>
  <c r="FM256" i="2"/>
  <c r="FL256" i="2"/>
  <c r="FK256" i="2"/>
  <c r="FJ256" i="2"/>
  <c r="FI256" i="2"/>
  <c r="FH256" i="2"/>
  <c r="FG256" i="2"/>
  <c r="FF256" i="2"/>
  <c r="FE256" i="2"/>
  <c r="FD256" i="2"/>
  <c r="FC256" i="2"/>
  <c r="FB256" i="2"/>
  <c r="FA256" i="2"/>
  <c r="EZ256" i="2"/>
  <c r="EY256" i="2"/>
  <c r="EX256" i="2"/>
  <c r="EW256" i="2"/>
  <c r="EV256" i="2"/>
  <c r="EU256" i="2"/>
  <c r="ET256" i="2"/>
  <c r="ES256" i="2"/>
  <c r="ER256" i="2"/>
  <c r="EQ256" i="2"/>
  <c r="EP256" i="2"/>
  <c r="EO256" i="2"/>
  <c r="EN256" i="2"/>
  <c r="EM256" i="2"/>
  <c r="EL256" i="2"/>
  <c r="EK256" i="2"/>
  <c r="EJ256" i="2"/>
  <c r="EI256" i="2"/>
  <c r="EH256" i="2"/>
  <c r="EG256" i="2"/>
  <c r="EF256" i="2"/>
  <c r="EE256" i="2"/>
  <c r="ED256" i="2"/>
  <c r="EC256" i="2"/>
  <c r="EB256" i="2"/>
  <c r="EA256" i="2"/>
  <c r="DZ256" i="2"/>
  <c r="DY256" i="2"/>
  <c r="DX256" i="2"/>
  <c r="DW256" i="2"/>
  <c r="DV256" i="2"/>
  <c r="DU256" i="2"/>
  <c r="DT256" i="2"/>
  <c r="DS256" i="2"/>
  <c r="DR256" i="2"/>
  <c r="DQ256" i="2"/>
  <c r="DP256" i="2"/>
  <c r="DO256" i="2"/>
  <c r="DN256" i="2"/>
  <c r="DM256" i="2"/>
  <c r="DL256" i="2"/>
  <c r="DK256" i="2"/>
  <c r="DJ256" i="2"/>
  <c r="DI256" i="2"/>
  <c r="DH256" i="2"/>
  <c r="DG256" i="2"/>
  <c r="DF256" i="2"/>
  <c r="DE256" i="2"/>
  <c r="DD256" i="2"/>
  <c r="DC256" i="2"/>
  <c r="DB256" i="2"/>
  <c r="DA256" i="2"/>
  <c r="CZ256" i="2"/>
  <c r="CY256" i="2"/>
  <c r="CX256" i="2"/>
  <c r="CW256" i="2"/>
  <c r="CV256" i="2"/>
  <c r="CU256" i="2"/>
  <c r="CT256" i="2"/>
  <c r="CS256" i="2"/>
  <c r="CR256" i="2"/>
  <c r="CQ256" i="2"/>
  <c r="CP256" i="2"/>
  <c r="CO256" i="2"/>
  <c r="CN256" i="2"/>
  <c r="CM256" i="2"/>
  <c r="CL256" i="2"/>
  <c r="CK256" i="2"/>
  <c r="CJ256" i="2"/>
  <c r="CI256" i="2"/>
  <c r="CH256" i="2"/>
  <c r="CG256" i="2"/>
  <c r="CF256" i="2"/>
  <c r="CE256" i="2"/>
  <c r="CD256" i="2"/>
  <c r="CC256" i="2"/>
  <c r="CB256" i="2"/>
  <c r="CA256" i="2"/>
  <c r="BZ256" i="2"/>
  <c r="BY256" i="2"/>
  <c r="BX256" i="2"/>
  <c r="BW256" i="2"/>
  <c r="BV256" i="2"/>
  <c r="BU256" i="2"/>
  <c r="BT256" i="2"/>
  <c r="BS256" i="2"/>
  <c r="BR256" i="2"/>
  <c r="BQ256" i="2"/>
  <c r="BP256" i="2"/>
  <c r="BO256" i="2"/>
  <c r="BN256" i="2"/>
  <c r="BM256" i="2"/>
  <c r="BL256" i="2"/>
  <c r="BK256" i="2"/>
  <c r="BJ256" i="2"/>
  <c r="BI256" i="2"/>
  <c r="BH256" i="2"/>
  <c r="BG256" i="2"/>
  <c r="BF256" i="2"/>
  <c r="BE256" i="2"/>
  <c r="BD256" i="2"/>
  <c r="BC256" i="2"/>
  <c r="BB256" i="2"/>
  <c r="BA256" i="2"/>
  <c r="AZ256" i="2"/>
  <c r="AY256" i="2"/>
  <c r="AX256" i="2"/>
  <c r="AW256" i="2"/>
  <c r="AV256" i="2"/>
  <c r="AU256" i="2"/>
  <c r="AT256" i="2"/>
  <c r="AS256" i="2"/>
  <c r="AR256" i="2"/>
  <c r="AQ256" i="2"/>
  <c r="AP256" i="2"/>
  <c r="AO256" i="2"/>
  <c r="AN256" i="2"/>
  <c r="AM256" i="2"/>
  <c r="AL256" i="2"/>
  <c r="AK256" i="2"/>
  <c r="AJ256" i="2"/>
  <c r="AI256" i="2"/>
  <c r="AH256" i="2"/>
  <c r="AG256" i="2"/>
  <c r="AF256" i="2"/>
  <c r="AE256" i="2"/>
  <c r="AD256" i="2"/>
  <c r="AC256" i="2"/>
  <c r="AB256" i="2"/>
  <c r="AA256" i="2"/>
  <c r="Z256" i="2"/>
  <c r="Y256" i="2"/>
  <c r="X256" i="2"/>
  <c r="W256" i="2"/>
  <c r="V256" i="2"/>
  <c r="U256" i="2"/>
  <c r="T256" i="2"/>
  <c r="S256" i="2"/>
  <c r="R256" i="2"/>
  <c r="Q256" i="2"/>
  <c r="P256" i="2"/>
  <c r="O256" i="2"/>
  <c r="N256" i="2"/>
  <c r="M256" i="2"/>
  <c r="L256" i="2"/>
  <c r="K256" i="2"/>
  <c r="J256" i="2"/>
  <c r="I256" i="2"/>
  <c r="H256" i="2"/>
  <c r="G256" i="2"/>
  <c r="F256" i="2"/>
  <c r="E256" i="2"/>
  <c r="A256" i="2"/>
  <c r="D256" i="2"/>
  <c r="NK243" i="2"/>
  <c r="NJ243" i="2"/>
  <c r="NI243" i="2"/>
  <c r="NH243" i="2"/>
  <c r="NG243" i="2"/>
  <c r="NF243" i="2"/>
  <c r="NE243" i="2"/>
  <c r="ND243" i="2"/>
  <c r="NC243" i="2"/>
  <c r="NB243" i="2"/>
  <c r="NA243" i="2"/>
  <c r="MZ243" i="2"/>
  <c r="MY243" i="2"/>
  <c r="MX243" i="2"/>
  <c r="MW243" i="2"/>
  <c r="MV243" i="2"/>
  <c r="MU243" i="2"/>
  <c r="MT243" i="2"/>
  <c r="MS243" i="2"/>
  <c r="MR243" i="2"/>
  <c r="MQ243" i="2"/>
  <c r="MP243" i="2"/>
  <c r="MO243" i="2"/>
  <c r="MN243" i="2"/>
  <c r="MM243" i="2"/>
  <c r="ML243" i="2"/>
  <c r="MK243" i="2"/>
  <c r="MJ243" i="2"/>
  <c r="MI243" i="2"/>
  <c r="MH243" i="2"/>
  <c r="MG243" i="2"/>
  <c r="MF243" i="2"/>
  <c r="ME243" i="2"/>
  <c r="MD243" i="2"/>
  <c r="MC243" i="2"/>
  <c r="MB243" i="2"/>
  <c r="MA243" i="2"/>
  <c r="LZ243" i="2"/>
  <c r="LY243" i="2"/>
  <c r="LX243" i="2"/>
  <c r="LW243" i="2"/>
  <c r="LV243" i="2"/>
  <c r="LU243" i="2"/>
  <c r="LT243" i="2"/>
  <c r="LS243" i="2"/>
  <c r="LR243" i="2"/>
  <c r="LQ243" i="2"/>
  <c r="LP243" i="2"/>
  <c r="LO243" i="2"/>
  <c r="LN243" i="2"/>
  <c r="LM243" i="2"/>
  <c r="LL243" i="2"/>
  <c r="LK243" i="2"/>
  <c r="LJ243" i="2"/>
  <c r="LI243" i="2"/>
  <c r="LH243" i="2"/>
  <c r="LG243" i="2"/>
  <c r="LF243" i="2"/>
  <c r="LE243" i="2"/>
  <c r="LD243" i="2"/>
  <c r="LC243" i="2"/>
  <c r="LB243" i="2"/>
  <c r="LA243" i="2"/>
  <c r="KZ243" i="2"/>
  <c r="KY243" i="2"/>
  <c r="KX243" i="2"/>
  <c r="KW243" i="2"/>
  <c r="KV243" i="2"/>
  <c r="KU243" i="2"/>
  <c r="KT243" i="2"/>
  <c r="KS243" i="2"/>
  <c r="KR243" i="2"/>
  <c r="KQ243" i="2"/>
  <c r="KP243" i="2"/>
  <c r="KO243" i="2"/>
  <c r="KN243" i="2"/>
  <c r="KM243" i="2"/>
  <c r="KL243" i="2"/>
  <c r="KK243" i="2"/>
  <c r="KJ243" i="2"/>
  <c r="KI243" i="2"/>
  <c r="KH243" i="2"/>
  <c r="KG243" i="2"/>
  <c r="KF243" i="2"/>
  <c r="KE243" i="2"/>
  <c r="KD243" i="2"/>
  <c r="KC243" i="2"/>
  <c r="KB243" i="2"/>
  <c r="KA243" i="2"/>
  <c r="JZ243" i="2"/>
  <c r="JY243" i="2"/>
  <c r="JX243" i="2"/>
  <c r="JW243" i="2"/>
  <c r="JV243" i="2"/>
  <c r="JU243" i="2"/>
  <c r="JT243" i="2"/>
  <c r="JS243" i="2"/>
  <c r="JR243" i="2"/>
  <c r="JQ243" i="2"/>
  <c r="JP243" i="2"/>
  <c r="JO243" i="2"/>
  <c r="JN243" i="2"/>
  <c r="JM243" i="2"/>
  <c r="JL243" i="2"/>
  <c r="JK243" i="2"/>
  <c r="JJ243" i="2"/>
  <c r="JI243" i="2"/>
  <c r="JH243" i="2"/>
  <c r="JG243" i="2"/>
  <c r="JF243" i="2"/>
  <c r="JE243" i="2"/>
  <c r="JD243" i="2"/>
  <c r="JC243" i="2"/>
  <c r="JB243" i="2"/>
  <c r="JA243" i="2"/>
  <c r="IZ243" i="2"/>
  <c r="IY243" i="2"/>
  <c r="IX243" i="2"/>
  <c r="IW243" i="2"/>
  <c r="IV243" i="2"/>
  <c r="IU243" i="2"/>
  <c r="IT243" i="2"/>
  <c r="IS243" i="2"/>
  <c r="IR243" i="2"/>
  <c r="IQ243" i="2"/>
  <c r="IP243" i="2"/>
  <c r="IO243" i="2"/>
  <c r="IN243" i="2"/>
  <c r="IM243" i="2"/>
  <c r="IL243" i="2"/>
  <c r="IK243" i="2"/>
  <c r="IJ243" i="2"/>
  <c r="II243" i="2"/>
  <c r="IH243" i="2"/>
  <c r="IG243" i="2"/>
  <c r="IF243" i="2"/>
  <c r="IE243" i="2"/>
  <c r="ID243" i="2"/>
  <c r="IC243" i="2"/>
  <c r="IB243" i="2"/>
  <c r="IA243" i="2"/>
  <c r="HZ243" i="2"/>
  <c r="HY243" i="2"/>
  <c r="HX243" i="2"/>
  <c r="HW243" i="2"/>
  <c r="HV243" i="2"/>
  <c r="HU243" i="2"/>
  <c r="HT243" i="2"/>
  <c r="HS243" i="2"/>
  <c r="HR243" i="2"/>
  <c r="HQ243" i="2"/>
  <c r="HP243" i="2"/>
  <c r="HO243" i="2"/>
  <c r="HN243" i="2"/>
  <c r="HM243" i="2"/>
  <c r="HL243" i="2"/>
  <c r="HK243" i="2"/>
  <c r="HJ243" i="2"/>
  <c r="HI243" i="2"/>
  <c r="HH243" i="2"/>
  <c r="HG243" i="2"/>
  <c r="HF243" i="2"/>
  <c r="HE243" i="2"/>
  <c r="HD243" i="2"/>
  <c r="HC243" i="2"/>
  <c r="HB243" i="2"/>
  <c r="HA243" i="2"/>
  <c r="GZ243" i="2"/>
  <c r="GY243" i="2"/>
  <c r="GX243" i="2"/>
  <c r="GW243" i="2"/>
  <c r="GV243" i="2"/>
  <c r="GU243" i="2"/>
  <c r="GT243" i="2"/>
  <c r="GS243" i="2"/>
  <c r="GR243" i="2"/>
  <c r="GQ243" i="2"/>
  <c r="GP243" i="2"/>
  <c r="GO243" i="2"/>
  <c r="GN243" i="2"/>
  <c r="GM243" i="2"/>
  <c r="GL243" i="2"/>
  <c r="GK243" i="2"/>
  <c r="GJ243" i="2"/>
  <c r="GI243" i="2"/>
  <c r="GH243" i="2"/>
  <c r="GG243" i="2"/>
  <c r="GF243" i="2"/>
  <c r="GE243" i="2"/>
  <c r="GD243" i="2"/>
  <c r="GC243" i="2"/>
  <c r="GB243" i="2"/>
  <c r="GA243" i="2"/>
  <c r="FZ243" i="2"/>
  <c r="FY243" i="2"/>
  <c r="FX243" i="2"/>
  <c r="FW243" i="2"/>
  <c r="FV243" i="2"/>
  <c r="FU243" i="2"/>
  <c r="FT243" i="2"/>
  <c r="FS243" i="2"/>
  <c r="FR243" i="2"/>
  <c r="FQ243" i="2"/>
  <c r="FP243" i="2"/>
  <c r="FO243" i="2"/>
  <c r="FN243" i="2"/>
  <c r="FM243" i="2"/>
  <c r="FL243" i="2"/>
  <c r="FK243" i="2"/>
  <c r="FJ243" i="2"/>
  <c r="FI243" i="2"/>
  <c r="FH243" i="2"/>
  <c r="FG243" i="2"/>
  <c r="FF243" i="2"/>
  <c r="FE243" i="2"/>
  <c r="FD243" i="2"/>
  <c r="FC243" i="2"/>
  <c r="FB243" i="2"/>
  <c r="FA243" i="2"/>
  <c r="EZ243" i="2"/>
  <c r="EY243" i="2"/>
  <c r="EX243" i="2"/>
  <c r="EW243" i="2"/>
  <c r="EV243" i="2"/>
  <c r="EU243" i="2"/>
  <c r="ET243" i="2"/>
  <c r="ES243" i="2"/>
  <c r="ER243" i="2"/>
  <c r="EQ243" i="2"/>
  <c r="EP243" i="2"/>
  <c r="EO243" i="2"/>
  <c r="EN243" i="2"/>
  <c r="EM243" i="2"/>
  <c r="EL243" i="2"/>
  <c r="EK243" i="2"/>
  <c r="EJ243" i="2"/>
  <c r="EI243" i="2"/>
  <c r="EH243" i="2"/>
  <c r="EG243" i="2"/>
  <c r="EF243" i="2"/>
  <c r="EE243" i="2"/>
  <c r="ED243" i="2"/>
  <c r="EC243" i="2"/>
  <c r="EB243" i="2"/>
  <c r="EA243" i="2"/>
  <c r="DZ243" i="2"/>
  <c r="DY243" i="2"/>
  <c r="DX243" i="2"/>
  <c r="DW243" i="2"/>
  <c r="DV243" i="2"/>
  <c r="DU243" i="2"/>
  <c r="DT243" i="2"/>
  <c r="DS243" i="2"/>
  <c r="DR243" i="2"/>
  <c r="DQ243" i="2"/>
  <c r="DP243" i="2"/>
  <c r="DO243" i="2"/>
  <c r="DN243" i="2"/>
  <c r="DM243" i="2"/>
  <c r="DL243" i="2"/>
  <c r="DK243" i="2"/>
  <c r="DJ243" i="2"/>
  <c r="DI243" i="2"/>
  <c r="DH243" i="2"/>
  <c r="DG243" i="2"/>
  <c r="DF243" i="2"/>
  <c r="DE243" i="2"/>
  <c r="DD243" i="2"/>
  <c r="DC243" i="2"/>
  <c r="DB243" i="2"/>
  <c r="DA243" i="2"/>
  <c r="CZ243" i="2"/>
  <c r="CY243" i="2"/>
  <c r="CX243" i="2"/>
  <c r="CW243" i="2"/>
  <c r="CV243" i="2"/>
  <c r="CU243" i="2"/>
  <c r="CT243" i="2"/>
  <c r="CS243" i="2"/>
  <c r="CR243" i="2"/>
  <c r="CQ243" i="2"/>
  <c r="CP243" i="2"/>
  <c r="CO243" i="2"/>
  <c r="CN243" i="2"/>
  <c r="CM243" i="2"/>
  <c r="CL243" i="2"/>
  <c r="CK243" i="2"/>
  <c r="CJ243" i="2"/>
  <c r="CI243" i="2"/>
  <c r="CH243" i="2"/>
  <c r="CG243" i="2"/>
  <c r="CF243" i="2"/>
  <c r="CE243" i="2"/>
  <c r="CD243" i="2"/>
  <c r="CC243" i="2"/>
  <c r="CB243" i="2"/>
  <c r="CA243" i="2"/>
  <c r="BZ243" i="2"/>
  <c r="BY243" i="2"/>
  <c r="BX243" i="2"/>
  <c r="BW243" i="2"/>
  <c r="BV243" i="2"/>
  <c r="BU243" i="2"/>
  <c r="BT243" i="2"/>
  <c r="BS243" i="2"/>
  <c r="BR243" i="2"/>
  <c r="BQ243" i="2"/>
  <c r="BP243" i="2"/>
  <c r="BO243" i="2"/>
  <c r="BN243" i="2"/>
  <c r="BM243" i="2"/>
  <c r="BL243" i="2"/>
  <c r="BK243" i="2"/>
  <c r="BJ243" i="2"/>
  <c r="BI243" i="2"/>
  <c r="BH243" i="2"/>
  <c r="BG243" i="2"/>
  <c r="BF243" i="2"/>
  <c r="BE243" i="2"/>
  <c r="BD243" i="2"/>
  <c r="BC243" i="2"/>
  <c r="BB243" i="2"/>
  <c r="BA243" i="2"/>
  <c r="AZ243" i="2"/>
  <c r="AY243" i="2"/>
  <c r="AX243" i="2"/>
  <c r="AW243" i="2"/>
  <c r="AV243" i="2"/>
  <c r="AU243" i="2"/>
  <c r="AT243" i="2"/>
  <c r="AS243" i="2"/>
  <c r="AR243" i="2"/>
  <c r="AQ243" i="2"/>
  <c r="AP243" i="2"/>
  <c r="AO243" i="2"/>
  <c r="AN243" i="2"/>
  <c r="AM243" i="2"/>
  <c r="AL243" i="2"/>
  <c r="AK243" i="2"/>
  <c r="AJ243" i="2"/>
  <c r="AI243" i="2"/>
  <c r="AH243" i="2"/>
  <c r="AG243" i="2"/>
  <c r="AF243" i="2"/>
  <c r="AE243" i="2"/>
  <c r="AD243" i="2"/>
  <c r="AC243" i="2"/>
  <c r="AB243" i="2"/>
  <c r="AA243" i="2"/>
  <c r="Z243" i="2"/>
  <c r="Y243" i="2"/>
  <c r="X243" i="2"/>
  <c r="W243" i="2"/>
  <c r="V243" i="2"/>
  <c r="U243" i="2"/>
  <c r="T243" i="2"/>
  <c r="S243" i="2"/>
  <c r="R243" i="2"/>
  <c r="Q243" i="2"/>
  <c r="P243" i="2"/>
  <c r="O243" i="2"/>
  <c r="N243" i="2"/>
  <c r="M243" i="2"/>
  <c r="L243" i="2"/>
  <c r="K243" i="2"/>
  <c r="J243" i="2"/>
  <c r="I243" i="2"/>
  <c r="H243" i="2"/>
  <c r="G243" i="2"/>
  <c r="F243" i="2"/>
  <c r="E243" i="2"/>
  <c r="D243" i="2"/>
  <c r="A243" i="2"/>
  <c r="NK242" i="2"/>
  <c r="NJ242" i="2"/>
  <c r="NI242" i="2"/>
  <c r="NH242" i="2"/>
  <c r="NG242" i="2"/>
  <c r="NF242" i="2"/>
  <c r="NE242" i="2"/>
  <c r="ND242" i="2"/>
  <c r="NC242" i="2"/>
  <c r="NB242" i="2"/>
  <c r="NA242" i="2"/>
  <c r="MZ242" i="2"/>
  <c r="MY242" i="2"/>
  <c r="MX242" i="2"/>
  <c r="MW242" i="2"/>
  <c r="MV242" i="2"/>
  <c r="MU242" i="2"/>
  <c r="MT242" i="2"/>
  <c r="MS242" i="2"/>
  <c r="MR242" i="2"/>
  <c r="MQ242" i="2"/>
  <c r="MP242" i="2"/>
  <c r="MO242" i="2"/>
  <c r="MN242" i="2"/>
  <c r="MM242" i="2"/>
  <c r="ML242" i="2"/>
  <c r="MK242" i="2"/>
  <c r="MJ242" i="2"/>
  <c r="MI242" i="2"/>
  <c r="MH242" i="2"/>
  <c r="MG242" i="2"/>
  <c r="MF242" i="2"/>
  <c r="ME242" i="2"/>
  <c r="MD242" i="2"/>
  <c r="MC242" i="2"/>
  <c r="MB242" i="2"/>
  <c r="MA242" i="2"/>
  <c r="LZ242" i="2"/>
  <c r="LY242" i="2"/>
  <c r="LX242" i="2"/>
  <c r="LW242" i="2"/>
  <c r="LV242" i="2"/>
  <c r="LU242" i="2"/>
  <c r="LT242" i="2"/>
  <c r="LS242" i="2"/>
  <c r="LR242" i="2"/>
  <c r="LQ242" i="2"/>
  <c r="LP242" i="2"/>
  <c r="LO242" i="2"/>
  <c r="LN242" i="2"/>
  <c r="LM242" i="2"/>
  <c r="LL242" i="2"/>
  <c r="LK242" i="2"/>
  <c r="LJ242" i="2"/>
  <c r="LI242" i="2"/>
  <c r="LH242" i="2"/>
  <c r="LG242" i="2"/>
  <c r="LF242" i="2"/>
  <c r="LE242" i="2"/>
  <c r="LD242" i="2"/>
  <c r="LC242" i="2"/>
  <c r="LB242" i="2"/>
  <c r="LA242" i="2"/>
  <c r="KZ242" i="2"/>
  <c r="KY242" i="2"/>
  <c r="KX242" i="2"/>
  <c r="KW242" i="2"/>
  <c r="KV242" i="2"/>
  <c r="KU242" i="2"/>
  <c r="KT242" i="2"/>
  <c r="KS242" i="2"/>
  <c r="KR242" i="2"/>
  <c r="KQ242" i="2"/>
  <c r="KP242" i="2"/>
  <c r="KO242" i="2"/>
  <c r="KN242" i="2"/>
  <c r="KM242" i="2"/>
  <c r="KL242" i="2"/>
  <c r="KK242" i="2"/>
  <c r="KJ242" i="2"/>
  <c r="KI242" i="2"/>
  <c r="KH242" i="2"/>
  <c r="KG242" i="2"/>
  <c r="KF242" i="2"/>
  <c r="KE242" i="2"/>
  <c r="KD242" i="2"/>
  <c r="KC242" i="2"/>
  <c r="KB242" i="2"/>
  <c r="KA242" i="2"/>
  <c r="JZ242" i="2"/>
  <c r="JY242" i="2"/>
  <c r="JX242" i="2"/>
  <c r="JW242" i="2"/>
  <c r="JV242" i="2"/>
  <c r="JU242" i="2"/>
  <c r="JT242" i="2"/>
  <c r="JS242" i="2"/>
  <c r="JR242" i="2"/>
  <c r="JQ242" i="2"/>
  <c r="JP242" i="2"/>
  <c r="JO242" i="2"/>
  <c r="JN242" i="2"/>
  <c r="JM242" i="2"/>
  <c r="JL242" i="2"/>
  <c r="JK242" i="2"/>
  <c r="JJ242" i="2"/>
  <c r="JI242" i="2"/>
  <c r="JH242" i="2"/>
  <c r="JG242" i="2"/>
  <c r="JF242" i="2"/>
  <c r="JE242" i="2"/>
  <c r="JD242" i="2"/>
  <c r="JC242" i="2"/>
  <c r="JB242" i="2"/>
  <c r="JA242" i="2"/>
  <c r="IZ242" i="2"/>
  <c r="IY242" i="2"/>
  <c r="IX242" i="2"/>
  <c r="IW242" i="2"/>
  <c r="IV242" i="2"/>
  <c r="IU242" i="2"/>
  <c r="IT242" i="2"/>
  <c r="IS242" i="2"/>
  <c r="IR242" i="2"/>
  <c r="IQ242" i="2"/>
  <c r="IP242" i="2"/>
  <c r="IO242" i="2"/>
  <c r="IN242" i="2"/>
  <c r="IM242" i="2"/>
  <c r="IL242" i="2"/>
  <c r="IK242" i="2"/>
  <c r="IJ242" i="2"/>
  <c r="II242" i="2"/>
  <c r="IH242" i="2"/>
  <c r="IG242" i="2"/>
  <c r="IF242" i="2"/>
  <c r="IE242" i="2"/>
  <c r="ID242" i="2"/>
  <c r="IC242" i="2"/>
  <c r="IB242" i="2"/>
  <c r="IA242" i="2"/>
  <c r="HZ242" i="2"/>
  <c r="HY242" i="2"/>
  <c r="HX242" i="2"/>
  <c r="HW242" i="2"/>
  <c r="HV242" i="2"/>
  <c r="HU242" i="2"/>
  <c r="HT242" i="2"/>
  <c r="HS242" i="2"/>
  <c r="HR242" i="2"/>
  <c r="HQ242" i="2"/>
  <c r="HP242" i="2"/>
  <c r="HO242" i="2"/>
  <c r="HN242" i="2"/>
  <c r="HM242" i="2"/>
  <c r="HL242" i="2"/>
  <c r="HK242" i="2"/>
  <c r="HJ242" i="2"/>
  <c r="HI242" i="2"/>
  <c r="HH242" i="2"/>
  <c r="HG242" i="2"/>
  <c r="HF242" i="2"/>
  <c r="HE242" i="2"/>
  <c r="HD242" i="2"/>
  <c r="HC242" i="2"/>
  <c r="HB242" i="2"/>
  <c r="HA242" i="2"/>
  <c r="GZ242" i="2"/>
  <c r="GY242" i="2"/>
  <c r="GX242" i="2"/>
  <c r="GW242" i="2"/>
  <c r="GV242" i="2"/>
  <c r="GU242" i="2"/>
  <c r="GT242" i="2"/>
  <c r="GS242" i="2"/>
  <c r="GR242" i="2"/>
  <c r="GQ242" i="2"/>
  <c r="GP242" i="2"/>
  <c r="GO242" i="2"/>
  <c r="GN242" i="2"/>
  <c r="GM242" i="2"/>
  <c r="GL242" i="2"/>
  <c r="GK242" i="2"/>
  <c r="GJ242" i="2"/>
  <c r="GI242" i="2"/>
  <c r="GH242" i="2"/>
  <c r="GG242" i="2"/>
  <c r="GF242" i="2"/>
  <c r="GE242" i="2"/>
  <c r="GD242" i="2"/>
  <c r="GC242" i="2"/>
  <c r="GB242" i="2"/>
  <c r="GA242" i="2"/>
  <c r="FZ242" i="2"/>
  <c r="FY242" i="2"/>
  <c r="FX242" i="2"/>
  <c r="FW242" i="2"/>
  <c r="FV242" i="2"/>
  <c r="FU242" i="2"/>
  <c r="FT242" i="2"/>
  <c r="FS242" i="2"/>
  <c r="FR242" i="2"/>
  <c r="FQ242" i="2"/>
  <c r="FP242" i="2"/>
  <c r="FO242" i="2"/>
  <c r="FN242" i="2"/>
  <c r="FM242" i="2"/>
  <c r="FL242" i="2"/>
  <c r="FK242" i="2"/>
  <c r="FJ242" i="2"/>
  <c r="FI242" i="2"/>
  <c r="FH242" i="2"/>
  <c r="FG242" i="2"/>
  <c r="FF242" i="2"/>
  <c r="FE242" i="2"/>
  <c r="FD242" i="2"/>
  <c r="FC242" i="2"/>
  <c r="FB242" i="2"/>
  <c r="FA242" i="2"/>
  <c r="EZ242" i="2"/>
  <c r="EY242" i="2"/>
  <c r="EX242" i="2"/>
  <c r="EW242" i="2"/>
  <c r="EV242" i="2"/>
  <c r="EU242" i="2"/>
  <c r="ET242" i="2"/>
  <c r="ES242" i="2"/>
  <c r="ER242" i="2"/>
  <c r="EQ242" i="2"/>
  <c r="EP242" i="2"/>
  <c r="EO242" i="2"/>
  <c r="EN242" i="2"/>
  <c r="EM242" i="2"/>
  <c r="EL242" i="2"/>
  <c r="EK242" i="2"/>
  <c r="EJ242" i="2"/>
  <c r="EI242" i="2"/>
  <c r="EH242" i="2"/>
  <c r="EG242" i="2"/>
  <c r="EF242" i="2"/>
  <c r="EE242" i="2"/>
  <c r="ED242" i="2"/>
  <c r="EC242" i="2"/>
  <c r="EB242" i="2"/>
  <c r="EA242" i="2"/>
  <c r="DZ242" i="2"/>
  <c r="DY242" i="2"/>
  <c r="DX242" i="2"/>
  <c r="DW242" i="2"/>
  <c r="DV242" i="2"/>
  <c r="DU242" i="2"/>
  <c r="DT242" i="2"/>
  <c r="DS242" i="2"/>
  <c r="DR242" i="2"/>
  <c r="DQ242" i="2"/>
  <c r="DP242" i="2"/>
  <c r="DO242" i="2"/>
  <c r="DN242" i="2"/>
  <c r="DM242" i="2"/>
  <c r="DL242" i="2"/>
  <c r="DK242" i="2"/>
  <c r="DJ242" i="2"/>
  <c r="DI242" i="2"/>
  <c r="DH242" i="2"/>
  <c r="DG242" i="2"/>
  <c r="DF242" i="2"/>
  <c r="DE242" i="2"/>
  <c r="DD242" i="2"/>
  <c r="DC242" i="2"/>
  <c r="DB242" i="2"/>
  <c r="DA242" i="2"/>
  <c r="CZ242" i="2"/>
  <c r="CY242" i="2"/>
  <c r="CX242" i="2"/>
  <c r="CW242" i="2"/>
  <c r="CV242" i="2"/>
  <c r="CU242" i="2"/>
  <c r="CT242" i="2"/>
  <c r="CS242" i="2"/>
  <c r="CR242" i="2"/>
  <c r="CQ242" i="2"/>
  <c r="CP242" i="2"/>
  <c r="CO242" i="2"/>
  <c r="CN242" i="2"/>
  <c r="CM242" i="2"/>
  <c r="CL242" i="2"/>
  <c r="CK242" i="2"/>
  <c r="CJ242" i="2"/>
  <c r="CI242" i="2"/>
  <c r="CH242" i="2"/>
  <c r="CG242" i="2"/>
  <c r="CF242" i="2"/>
  <c r="CE242" i="2"/>
  <c r="CD242" i="2"/>
  <c r="CC242" i="2"/>
  <c r="CB242" i="2"/>
  <c r="CA242" i="2"/>
  <c r="BZ242" i="2"/>
  <c r="BY242" i="2"/>
  <c r="BX242" i="2"/>
  <c r="BW242" i="2"/>
  <c r="BV242" i="2"/>
  <c r="BU242" i="2"/>
  <c r="BT242" i="2"/>
  <c r="BS242" i="2"/>
  <c r="BR242" i="2"/>
  <c r="BQ242" i="2"/>
  <c r="BP242" i="2"/>
  <c r="BO242" i="2"/>
  <c r="BN242" i="2"/>
  <c r="BM242" i="2"/>
  <c r="BL242" i="2"/>
  <c r="BK242" i="2"/>
  <c r="BJ242" i="2"/>
  <c r="BI242" i="2"/>
  <c r="BH242" i="2"/>
  <c r="BG242" i="2"/>
  <c r="BF242" i="2"/>
  <c r="BE242" i="2"/>
  <c r="BD242" i="2"/>
  <c r="BC242" i="2"/>
  <c r="BB242" i="2"/>
  <c r="BA242" i="2"/>
  <c r="AZ242" i="2"/>
  <c r="AY242" i="2"/>
  <c r="AX242" i="2"/>
  <c r="AW242" i="2"/>
  <c r="AV242" i="2"/>
  <c r="AU242" i="2"/>
  <c r="AT242" i="2"/>
  <c r="AS242" i="2"/>
  <c r="AR242" i="2"/>
  <c r="AQ242" i="2"/>
  <c r="AP242" i="2"/>
  <c r="AO242" i="2"/>
  <c r="AN242" i="2"/>
  <c r="AM242" i="2"/>
  <c r="AL242" i="2"/>
  <c r="AK242" i="2"/>
  <c r="AJ242" i="2"/>
  <c r="AI242" i="2"/>
  <c r="AH242" i="2"/>
  <c r="AG242" i="2"/>
  <c r="AF242" i="2"/>
  <c r="AE242" i="2"/>
  <c r="AD242" i="2"/>
  <c r="AC242" i="2"/>
  <c r="AB242" i="2"/>
  <c r="AA242" i="2"/>
  <c r="Z242" i="2"/>
  <c r="Y242" i="2"/>
  <c r="X242" i="2"/>
  <c r="W242" i="2"/>
  <c r="V242" i="2"/>
  <c r="U242" i="2"/>
  <c r="T242" i="2"/>
  <c r="S242" i="2"/>
  <c r="R242" i="2"/>
  <c r="Q242" i="2"/>
  <c r="P242" i="2"/>
  <c r="O242" i="2"/>
  <c r="N242" i="2"/>
  <c r="M242" i="2"/>
  <c r="L242" i="2"/>
  <c r="K242" i="2"/>
  <c r="J242" i="2"/>
  <c r="I242" i="2"/>
  <c r="H242" i="2"/>
  <c r="G242" i="2"/>
  <c r="F242" i="2"/>
  <c r="E242" i="2"/>
  <c r="A242" i="2"/>
  <c r="D242" i="2"/>
  <c r="NK241" i="2"/>
  <c r="NJ241" i="2"/>
  <c r="NI241" i="2"/>
  <c r="NH241" i="2"/>
  <c r="NG241" i="2"/>
  <c r="NF241" i="2"/>
  <c r="NE241" i="2"/>
  <c r="ND241" i="2"/>
  <c r="NC241" i="2"/>
  <c r="NB241" i="2"/>
  <c r="NA241" i="2"/>
  <c r="MZ241" i="2"/>
  <c r="MY241" i="2"/>
  <c r="MX241" i="2"/>
  <c r="MW241" i="2"/>
  <c r="MV241" i="2"/>
  <c r="MU241" i="2"/>
  <c r="MT241" i="2"/>
  <c r="MS241" i="2"/>
  <c r="MR241" i="2"/>
  <c r="MQ241" i="2"/>
  <c r="MP241" i="2"/>
  <c r="MO241" i="2"/>
  <c r="MN241" i="2"/>
  <c r="MM241" i="2"/>
  <c r="ML241" i="2"/>
  <c r="MK241" i="2"/>
  <c r="MJ241" i="2"/>
  <c r="MI241" i="2"/>
  <c r="MH241" i="2"/>
  <c r="MG241" i="2"/>
  <c r="MF241" i="2"/>
  <c r="ME241" i="2"/>
  <c r="MD241" i="2"/>
  <c r="MC241" i="2"/>
  <c r="MB241" i="2"/>
  <c r="MA241" i="2"/>
  <c r="LZ241" i="2"/>
  <c r="LY241" i="2"/>
  <c r="LX241" i="2"/>
  <c r="LW241" i="2"/>
  <c r="LV241" i="2"/>
  <c r="LU241" i="2"/>
  <c r="LT241" i="2"/>
  <c r="LS241" i="2"/>
  <c r="LR241" i="2"/>
  <c r="LQ241" i="2"/>
  <c r="LP241" i="2"/>
  <c r="LO241" i="2"/>
  <c r="LN241" i="2"/>
  <c r="LM241" i="2"/>
  <c r="LL241" i="2"/>
  <c r="LK241" i="2"/>
  <c r="LJ241" i="2"/>
  <c r="LI241" i="2"/>
  <c r="LH241" i="2"/>
  <c r="LG241" i="2"/>
  <c r="LF241" i="2"/>
  <c r="LE241" i="2"/>
  <c r="LD241" i="2"/>
  <c r="LC241" i="2"/>
  <c r="LB241" i="2"/>
  <c r="LA241" i="2"/>
  <c r="KZ241" i="2"/>
  <c r="KY241" i="2"/>
  <c r="KX241" i="2"/>
  <c r="KW241" i="2"/>
  <c r="KV241" i="2"/>
  <c r="KU241" i="2"/>
  <c r="KT241" i="2"/>
  <c r="KS241" i="2"/>
  <c r="KR241" i="2"/>
  <c r="KQ241" i="2"/>
  <c r="KP241" i="2"/>
  <c r="KO241" i="2"/>
  <c r="KN241" i="2"/>
  <c r="KM241" i="2"/>
  <c r="KL241" i="2"/>
  <c r="KK241" i="2"/>
  <c r="KJ241" i="2"/>
  <c r="KI241" i="2"/>
  <c r="KH241" i="2"/>
  <c r="KG241" i="2"/>
  <c r="KF241" i="2"/>
  <c r="KE241" i="2"/>
  <c r="KD241" i="2"/>
  <c r="KC241" i="2"/>
  <c r="KB241" i="2"/>
  <c r="KA241" i="2"/>
  <c r="JZ241" i="2"/>
  <c r="JY241" i="2"/>
  <c r="JX241" i="2"/>
  <c r="JW241" i="2"/>
  <c r="JV241" i="2"/>
  <c r="JU241" i="2"/>
  <c r="JT241" i="2"/>
  <c r="JS241" i="2"/>
  <c r="JR241" i="2"/>
  <c r="JQ241" i="2"/>
  <c r="JP241" i="2"/>
  <c r="JO241" i="2"/>
  <c r="JN241" i="2"/>
  <c r="JM241" i="2"/>
  <c r="JL241" i="2"/>
  <c r="JK241" i="2"/>
  <c r="JJ241" i="2"/>
  <c r="JI241" i="2"/>
  <c r="JH241" i="2"/>
  <c r="JG241" i="2"/>
  <c r="JF241" i="2"/>
  <c r="JE241" i="2"/>
  <c r="JD241" i="2"/>
  <c r="JC241" i="2"/>
  <c r="JB241" i="2"/>
  <c r="JA241" i="2"/>
  <c r="IZ241" i="2"/>
  <c r="IY241" i="2"/>
  <c r="IX241" i="2"/>
  <c r="IW241" i="2"/>
  <c r="IV241" i="2"/>
  <c r="IU241" i="2"/>
  <c r="IT241" i="2"/>
  <c r="IS241" i="2"/>
  <c r="IR241" i="2"/>
  <c r="IQ241" i="2"/>
  <c r="IP241" i="2"/>
  <c r="IO241" i="2"/>
  <c r="IN241" i="2"/>
  <c r="IM241" i="2"/>
  <c r="IL241" i="2"/>
  <c r="IK241" i="2"/>
  <c r="IJ241" i="2"/>
  <c r="II241" i="2"/>
  <c r="IH241" i="2"/>
  <c r="IG241" i="2"/>
  <c r="IF241" i="2"/>
  <c r="IE241" i="2"/>
  <c r="ID241" i="2"/>
  <c r="IC241" i="2"/>
  <c r="IB241" i="2"/>
  <c r="IA241" i="2"/>
  <c r="HZ241" i="2"/>
  <c r="HY241" i="2"/>
  <c r="HX241" i="2"/>
  <c r="HW241" i="2"/>
  <c r="HV241" i="2"/>
  <c r="HU241" i="2"/>
  <c r="HT241" i="2"/>
  <c r="HS241" i="2"/>
  <c r="HR241" i="2"/>
  <c r="HQ241" i="2"/>
  <c r="HP241" i="2"/>
  <c r="HO241" i="2"/>
  <c r="HN241" i="2"/>
  <c r="HM241" i="2"/>
  <c r="HL241" i="2"/>
  <c r="HK241" i="2"/>
  <c r="HJ241" i="2"/>
  <c r="HI241" i="2"/>
  <c r="HH241" i="2"/>
  <c r="HG241" i="2"/>
  <c r="HF241" i="2"/>
  <c r="HE241" i="2"/>
  <c r="HD241" i="2"/>
  <c r="HC241" i="2"/>
  <c r="HB241" i="2"/>
  <c r="HA241" i="2"/>
  <c r="GZ241" i="2"/>
  <c r="GY241" i="2"/>
  <c r="GX241" i="2"/>
  <c r="GW241" i="2"/>
  <c r="GV241" i="2"/>
  <c r="GU241" i="2"/>
  <c r="GT241" i="2"/>
  <c r="GS241" i="2"/>
  <c r="GR241" i="2"/>
  <c r="GQ241" i="2"/>
  <c r="GP241" i="2"/>
  <c r="GO241" i="2"/>
  <c r="GN241" i="2"/>
  <c r="GM241" i="2"/>
  <c r="GL241" i="2"/>
  <c r="GK241" i="2"/>
  <c r="GJ241" i="2"/>
  <c r="GI241" i="2"/>
  <c r="GH241" i="2"/>
  <c r="GG241" i="2"/>
  <c r="GF241" i="2"/>
  <c r="GE241" i="2"/>
  <c r="GD241" i="2"/>
  <c r="GC241" i="2"/>
  <c r="GB241" i="2"/>
  <c r="GA241" i="2"/>
  <c r="FZ241" i="2"/>
  <c r="FY241" i="2"/>
  <c r="FX241" i="2"/>
  <c r="FW241" i="2"/>
  <c r="FV241" i="2"/>
  <c r="FU241" i="2"/>
  <c r="FT241" i="2"/>
  <c r="FS241" i="2"/>
  <c r="FR241" i="2"/>
  <c r="FQ241" i="2"/>
  <c r="FP241" i="2"/>
  <c r="FO241" i="2"/>
  <c r="FN241" i="2"/>
  <c r="FM241" i="2"/>
  <c r="FL241" i="2"/>
  <c r="FK241" i="2"/>
  <c r="FJ241" i="2"/>
  <c r="FI241" i="2"/>
  <c r="FH241" i="2"/>
  <c r="FG241" i="2"/>
  <c r="FF241" i="2"/>
  <c r="FE241" i="2"/>
  <c r="FD241" i="2"/>
  <c r="FC241" i="2"/>
  <c r="FB241" i="2"/>
  <c r="FA241" i="2"/>
  <c r="EZ241" i="2"/>
  <c r="EY241" i="2"/>
  <c r="EX241" i="2"/>
  <c r="EW241" i="2"/>
  <c r="EV241" i="2"/>
  <c r="EU241" i="2"/>
  <c r="ET241" i="2"/>
  <c r="ES241" i="2"/>
  <c r="ER241" i="2"/>
  <c r="EQ241" i="2"/>
  <c r="EP241" i="2"/>
  <c r="EO241" i="2"/>
  <c r="EN241" i="2"/>
  <c r="EM241" i="2"/>
  <c r="EL241" i="2"/>
  <c r="EK241" i="2"/>
  <c r="EJ241" i="2"/>
  <c r="EI241" i="2"/>
  <c r="EH241" i="2"/>
  <c r="EG241" i="2"/>
  <c r="EF241" i="2"/>
  <c r="EE241" i="2"/>
  <c r="ED241" i="2"/>
  <c r="EC241" i="2"/>
  <c r="EB241" i="2"/>
  <c r="EA241" i="2"/>
  <c r="DZ241" i="2"/>
  <c r="DY241" i="2"/>
  <c r="DX241" i="2"/>
  <c r="DW241" i="2"/>
  <c r="DV241" i="2"/>
  <c r="DU241" i="2"/>
  <c r="DT241" i="2"/>
  <c r="DS241" i="2"/>
  <c r="DR241" i="2"/>
  <c r="DQ241" i="2"/>
  <c r="DP241" i="2"/>
  <c r="DO241" i="2"/>
  <c r="DN241" i="2"/>
  <c r="DM241" i="2"/>
  <c r="DL241" i="2"/>
  <c r="DK241" i="2"/>
  <c r="DJ241" i="2"/>
  <c r="DI241" i="2"/>
  <c r="DH241" i="2"/>
  <c r="DG241" i="2"/>
  <c r="DF241" i="2"/>
  <c r="DE241" i="2"/>
  <c r="DD241" i="2"/>
  <c r="DC241" i="2"/>
  <c r="DB241" i="2"/>
  <c r="DA241" i="2"/>
  <c r="CZ241" i="2"/>
  <c r="CY241" i="2"/>
  <c r="CX241" i="2"/>
  <c r="CW241" i="2"/>
  <c r="CV241" i="2"/>
  <c r="CU241" i="2"/>
  <c r="CT241" i="2"/>
  <c r="CS241" i="2"/>
  <c r="CR241" i="2"/>
  <c r="CQ241" i="2"/>
  <c r="CP241" i="2"/>
  <c r="CO241" i="2"/>
  <c r="CN241" i="2"/>
  <c r="CM241" i="2"/>
  <c r="CL241" i="2"/>
  <c r="CK241" i="2"/>
  <c r="CJ241" i="2"/>
  <c r="CI241" i="2"/>
  <c r="CH241" i="2"/>
  <c r="CG241" i="2"/>
  <c r="CF241" i="2"/>
  <c r="CE241" i="2"/>
  <c r="CD241" i="2"/>
  <c r="CC241" i="2"/>
  <c r="CB241" i="2"/>
  <c r="CA241" i="2"/>
  <c r="BZ241" i="2"/>
  <c r="BY241" i="2"/>
  <c r="BX241" i="2"/>
  <c r="BW241" i="2"/>
  <c r="BV241" i="2"/>
  <c r="BU241" i="2"/>
  <c r="BT241" i="2"/>
  <c r="BS241" i="2"/>
  <c r="BR241" i="2"/>
  <c r="BQ241" i="2"/>
  <c r="BP241" i="2"/>
  <c r="BO241" i="2"/>
  <c r="BN241" i="2"/>
  <c r="BM241" i="2"/>
  <c r="BL241" i="2"/>
  <c r="BK241" i="2"/>
  <c r="BJ241" i="2"/>
  <c r="BI241" i="2"/>
  <c r="BH241" i="2"/>
  <c r="BG241" i="2"/>
  <c r="BF241" i="2"/>
  <c r="BE241" i="2"/>
  <c r="BD241" i="2"/>
  <c r="BC241" i="2"/>
  <c r="BB241" i="2"/>
  <c r="BA241" i="2"/>
  <c r="AZ241" i="2"/>
  <c r="AY241" i="2"/>
  <c r="AX241" i="2"/>
  <c r="AW241" i="2"/>
  <c r="AV241" i="2"/>
  <c r="AU241" i="2"/>
  <c r="AT241" i="2"/>
  <c r="AS241" i="2"/>
  <c r="AR241" i="2"/>
  <c r="AQ241" i="2"/>
  <c r="AP241" i="2"/>
  <c r="AO241" i="2"/>
  <c r="AN241" i="2"/>
  <c r="AM241" i="2"/>
  <c r="AL241" i="2"/>
  <c r="AK241" i="2"/>
  <c r="AJ241" i="2"/>
  <c r="AI241" i="2"/>
  <c r="AH241" i="2"/>
  <c r="AG241" i="2"/>
  <c r="AF241" i="2"/>
  <c r="AE241" i="2"/>
  <c r="AD241" i="2"/>
  <c r="AC241" i="2"/>
  <c r="AB241" i="2"/>
  <c r="AA241" i="2"/>
  <c r="Z241" i="2"/>
  <c r="Y241" i="2"/>
  <c r="X241" i="2"/>
  <c r="W241" i="2"/>
  <c r="V241" i="2"/>
  <c r="U241" i="2"/>
  <c r="T241" i="2"/>
  <c r="S241" i="2"/>
  <c r="R241" i="2"/>
  <c r="Q241" i="2"/>
  <c r="P241" i="2"/>
  <c r="O241" i="2"/>
  <c r="N241" i="2"/>
  <c r="M241" i="2"/>
  <c r="L241" i="2"/>
  <c r="K241" i="2"/>
  <c r="J241" i="2"/>
  <c r="A241" i="2"/>
  <c r="I241" i="2"/>
  <c r="H241" i="2"/>
  <c r="G241" i="2"/>
  <c r="F241" i="2"/>
  <c r="E241" i="2"/>
  <c r="D241" i="2"/>
  <c r="NK240" i="2"/>
  <c r="NJ240" i="2"/>
  <c r="NI240" i="2"/>
  <c r="NH240" i="2"/>
  <c r="NG240" i="2"/>
  <c r="NF240" i="2"/>
  <c r="NE240" i="2"/>
  <c r="ND240" i="2"/>
  <c r="NC240" i="2"/>
  <c r="NB240" i="2"/>
  <c r="NA240" i="2"/>
  <c r="MZ240" i="2"/>
  <c r="MY240" i="2"/>
  <c r="MX240" i="2"/>
  <c r="MW240" i="2"/>
  <c r="MV240" i="2"/>
  <c r="MU240" i="2"/>
  <c r="MT240" i="2"/>
  <c r="MS240" i="2"/>
  <c r="MR240" i="2"/>
  <c r="MQ240" i="2"/>
  <c r="MP240" i="2"/>
  <c r="MO240" i="2"/>
  <c r="MN240" i="2"/>
  <c r="MM240" i="2"/>
  <c r="ML240" i="2"/>
  <c r="MK240" i="2"/>
  <c r="MJ240" i="2"/>
  <c r="MI240" i="2"/>
  <c r="MH240" i="2"/>
  <c r="MG240" i="2"/>
  <c r="MF240" i="2"/>
  <c r="ME240" i="2"/>
  <c r="MD240" i="2"/>
  <c r="MC240" i="2"/>
  <c r="MB240" i="2"/>
  <c r="MA240" i="2"/>
  <c r="LZ240" i="2"/>
  <c r="LY240" i="2"/>
  <c r="LX240" i="2"/>
  <c r="LW240" i="2"/>
  <c r="LV240" i="2"/>
  <c r="LU240" i="2"/>
  <c r="LT240" i="2"/>
  <c r="LS240" i="2"/>
  <c r="LR240" i="2"/>
  <c r="LQ240" i="2"/>
  <c r="LP240" i="2"/>
  <c r="LO240" i="2"/>
  <c r="LN240" i="2"/>
  <c r="LM240" i="2"/>
  <c r="LL240" i="2"/>
  <c r="LK240" i="2"/>
  <c r="LJ240" i="2"/>
  <c r="LI240" i="2"/>
  <c r="LH240" i="2"/>
  <c r="LG240" i="2"/>
  <c r="LF240" i="2"/>
  <c r="LE240" i="2"/>
  <c r="LD240" i="2"/>
  <c r="LC240" i="2"/>
  <c r="LB240" i="2"/>
  <c r="LA240" i="2"/>
  <c r="KZ240" i="2"/>
  <c r="KY240" i="2"/>
  <c r="KX240" i="2"/>
  <c r="KW240" i="2"/>
  <c r="KV240" i="2"/>
  <c r="KU240" i="2"/>
  <c r="KT240" i="2"/>
  <c r="KS240" i="2"/>
  <c r="KR240" i="2"/>
  <c r="KQ240" i="2"/>
  <c r="KP240" i="2"/>
  <c r="KO240" i="2"/>
  <c r="KN240" i="2"/>
  <c r="KM240" i="2"/>
  <c r="KL240" i="2"/>
  <c r="KK240" i="2"/>
  <c r="KJ240" i="2"/>
  <c r="KI240" i="2"/>
  <c r="KH240" i="2"/>
  <c r="KG240" i="2"/>
  <c r="KF240" i="2"/>
  <c r="KE240" i="2"/>
  <c r="KD240" i="2"/>
  <c r="KC240" i="2"/>
  <c r="KB240" i="2"/>
  <c r="KA240" i="2"/>
  <c r="JZ240" i="2"/>
  <c r="JY240" i="2"/>
  <c r="JX240" i="2"/>
  <c r="JW240" i="2"/>
  <c r="JV240" i="2"/>
  <c r="JU240" i="2"/>
  <c r="JT240" i="2"/>
  <c r="JS240" i="2"/>
  <c r="JR240" i="2"/>
  <c r="JQ240" i="2"/>
  <c r="JP240" i="2"/>
  <c r="JO240" i="2"/>
  <c r="JN240" i="2"/>
  <c r="JM240" i="2"/>
  <c r="JL240" i="2"/>
  <c r="JK240" i="2"/>
  <c r="JJ240" i="2"/>
  <c r="JI240" i="2"/>
  <c r="JH240" i="2"/>
  <c r="JG240" i="2"/>
  <c r="JF240" i="2"/>
  <c r="JE240" i="2"/>
  <c r="JD240" i="2"/>
  <c r="JC240" i="2"/>
  <c r="JB240" i="2"/>
  <c r="JA240" i="2"/>
  <c r="IZ240" i="2"/>
  <c r="IY240" i="2"/>
  <c r="IX240" i="2"/>
  <c r="IW240" i="2"/>
  <c r="IV240" i="2"/>
  <c r="IU240" i="2"/>
  <c r="IT240" i="2"/>
  <c r="IS240" i="2"/>
  <c r="IR240" i="2"/>
  <c r="IQ240" i="2"/>
  <c r="IP240" i="2"/>
  <c r="IO240" i="2"/>
  <c r="IN240" i="2"/>
  <c r="IM240" i="2"/>
  <c r="IL240" i="2"/>
  <c r="IK240" i="2"/>
  <c r="IJ240" i="2"/>
  <c r="II240" i="2"/>
  <c r="IH240" i="2"/>
  <c r="IG240" i="2"/>
  <c r="IF240" i="2"/>
  <c r="IE240" i="2"/>
  <c r="ID240" i="2"/>
  <c r="IC240" i="2"/>
  <c r="IB240" i="2"/>
  <c r="IA240" i="2"/>
  <c r="HZ240" i="2"/>
  <c r="HY240" i="2"/>
  <c r="HX240" i="2"/>
  <c r="HW240" i="2"/>
  <c r="HV240" i="2"/>
  <c r="HU240" i="2"/>
  <c r="HT240" i="2"/>
  <c r="HS240" i="2"/>
  <c r="HR240" i="2"/>
  <c r="HQ240" i="2"/>
  <c r="HP240" i="2"/>
  <c r="HO240" i="2"/>
  <c r="HN240" i="2"/>
  <c r="HM240" i="2"/>
  <c r="HL240" i="2"/>
  <c r="HK240" i="2"/>
  <c r="HJ240" i="2"/>
  <c r="HI240" i="2"/>
  <c r="HH240" i="2"/>
  <c r="HG240" i="2"/>
  <c r="HF240" i="2"/>
  <c r="HE240" i="2"/>
  <c r="HD240" i="2"/>
  <c r="HC240" i="2"/>
  <c r="HB240" i="2"/>
  <c r="HA240" i="2"/>
  <c r="GZ240" i="2"/>
  <c r="GY240" i="2"/>
  <c r="GX240" i="2"/>
  <c r="GW240" i="2"/>
  <c r="GV240" i="2"/>
  <c r="GU240" i="2"/>
  <c r="GT240" i="2"/>
  <c r="GS240" i="2"/>
  <c r="GR240" i="2"/>
  <c r="GQ240" i="2"/>
  <c r="GP240" i="2"/>
  <c r="GO240" i="2"/>
  <c r="GN240" i="2"/>
  <c r="GM240" i="2"/>
  <c r="GL240" i="2"/>
  <c r="GK240" i="2"/>
  <c r="GJ240" i="2"/>
  <c r="GI240" i="2"/>
  <c r="GH240" i="2"/>
  <c r="GG240" i="2"/>
  <c r="GF240" i="2"/>
  <c r="GE240" i="2"/>
  <c r="GD240" i="2"/>
  <c r="GC240" i="2"/>
  <c r="GB240" i="2"/>
  <c r="GA240" i="2"/>
  <c r="FZ240" i="2"/>
  <c r="FY240" i="2"/>
  <c r="FX240" i="2"/>
  <c r="FW240" i="2"/>
  <c r="FV240" i="2"/>
  <c r="FU240" i="2"/>
  <c r="FT240" i="2"/>
  <c r="FS240" i="2"/>
  <c r="FR240" i="2"/>
  <c r="FQ240" i="2"/>
  <c r="FP240" i="2"/>
  <c r="FO240" i="2"/>
  <c r="FN240" i="2"/>
  <c r="FM240" i="2"/>
  <c r="FL240" i="2"/>
  <c r="FK240" i="2"/>
  <c r="FJ240" i="2"/>
  <c r="FI240" i="2"/>
  <c r="FH240" i="2"/>
  <c r="FG240" i="2"/>
  <c r="FF240" i="2"/>
  <c r="FE240" i="2"/>
  <c r="FD240" i="2"/>
  <c r="FC240" i="2"/>
  <c r="FB240" i="2"/>
  <c r="FA240" i="2"/>
  <c r="EZ240" i="2"/>
  <c r="EY240" i="2"/>
  <c r="EX240" i="2"/>
  <c r="EW240" i="2"/>
  <c r="EV240" i="2"/>
  <c r="EU240" i="2"/>
  <c r="ET240" i="2"/>
  <c r="ES240" i="2"/>
  <c r="ER240" i="2"/>
  <c r="EQ240" i="2"/>
  <c r="EP240" i="2"/>
  <c r="EO240" i="2"/>
  <c r="EN240" i="2"/>
  <c r="EM240" i="2"/>
  <c r="EL240" i="2"/>
  <c r="EK240" i="2"/>
  <c r="EJ240" i="2"/>
  <c r="EI240" i="2"/>
  <c r="EH240" i="2"/>
  <c r="EG240" i="2"/>
  <c r="EF240" i="2"/>
  <c r="EE240" i="2"/>
  <c r="ED240" i="2"/>
  <c r="EC240" i="2"/>
  <c r="EB240" i="2"/>
  <c r="EA240" i="2"/>
  <c r="DZ240" i="2"/>
  <c r="DY240" i="2"/>
  <c r="DX240" i="2"/>
  <c r="DW240" i="2"/>
  <c r="DV240" i="2"/>
  <c r="DU240" i="2"/>
  <c r="DT240" i="2"/>
  <c r="DS240" i="2"/>
  <c r="DR240" i="2"/>
  <c r="DQ240" i="2"/>
  <c r="DP240" i="2"/>
  <c r="DO240" i="2"/>
  <c r="DN240" i="2"/>
  <c r="DM240" i="2"/>
  <c r="DL240" i="2"/>
  <c r="DK240" i="2"/>
  <c r="DJ240" i="2"/>
  <c r="DI240" i="2"/>
  <c r="DH240" i="2"/>
  <c r="DG240" i="2"/>
  <c r="DF240" i="2"/>
  <c r="DE240" i="2"/>
  <c r="DD240" i="2"/>
  <c r="DC240" i="2"/>
  <c r="DB240" i="2"/>
  <c r="DA240" i="2"/>
  <c r="CZ240" i="2"/>
  <c r="CY240" i="2"/>
  <c r="CX240" i="2"/>
  <c r="CW240" i="2"/>
  <c r="CV240" i="2"/>
  <c r="CU240" i="2"/>
  <c r="CT240" i="2"/>
  <c r="CS240" i="2"/>
  <c r="CR240" i="2"/>
  <c r="CQ240" i="2"/>
  <c r="CP240" i="2"/>
  <c r="CO240" i="2"/>
  <c r="CN240" i="2"/>
  <c r="CM240" i="2"/>
  <c r="CL240" i="2"/>
  <c r="CK240" i="2"/>
  <c r="CJ240" i="2"/>
  <c r="CI240" i="2"/>
  <c r="CH240" i="2"/>
  <c r="CG240" i="2"/>
  <c r="CF240" i="2"/>
  <c r="CE240" i="2"/>
  <c r="CD240" i="2"/>
  <c r="CC240" i="2"/>
  <c r="CB240" i="2"/>
  <c r="CA240" i="2"/>
  <c r="BZ240" i="2"/>
  <c r="BY240" i="2"/>
  <c r="BX240" i="2"/>
  <c r="BW240" i="2"/>
  <c r="BV240" i="2"/>
  <c r="BU240" i="2"/>
  <c r="BT240" i="2"/>
  <c r="BS240" i="2"/>
  <c r="BR240" i="2"/>
  <c r="BQ240" i="2"/>
  <c r="BP240" i="2"/>
  <c r="BO240" i="2"/>
  <c r="BN240" i="2"/>
  <c r="BM240" i="2"/>
  <c r="BL240" i="2"/>
  <c r="BK240" i="2"/>
  <c r="BJ240" i="2"/>
  <c r="BI240" i="2"/>
  <c r="BH240" i="2"/>
  <c r="BG240" i="2"/>
  <c r="BF240" i="2"/>
  <c r="BE240" i="2"/>
  <c r="BD240" i="2"/>
  <c r="BC240" i="2"/>
  <c r="BB240" i="2"/>
  <c r="BA240" i="2"/>
  <c r="AZ240" i="2"/>
  <c r="AY240" i="2"/>
  <c r="AX240" i="2"/>
  <c r="AW240" i="2"/>
  <c r="AV240" i="2"/>
  <c r="AU240" i="2"/>
  <c r="AT240" i="2"/>
  <c r="AS240" i="2"/>
  <c r="AR240" i="2"/>
  <c r="AQ240" i="2"/>
  <c r="AP240" i="2"/>
  <c r="AO240" i="2"/>
  <c r="AN240" i="2"/>
  <c r="AM240" i="2"/>
  <c r="AL240" i="2"/>
  <c r="AK240" i="2"/>
  <c r="AJ240" i="2"/>
  <c r="AI240" i="2"/>
  <c r="AH240" i="2"/>
  <c r="AG240" i="2"/>
  <c r="AF240" i="2"/>
  <c r="AE240" i="2"/>
  <c r="AD240" i="2"/>
  <c r="AC240" i="2"/>
  <c r="AB240" i="2"/>
  <c r="AA240" i="2"/>
  <c r="Z240" i="2"/>
  <c r="Y240" i="2"/>
  <c r="X240" i="2"/>
  <c r="W240" i="2"/>
  <c r="V240" i="2"/>
  <c r="U240" i="2"/>
  <c r="T240" i="2"/>
  <c r="S240" i="2"/>
  <c r="R240" i="2"/>
  <c r="Q240" i="2"/>
  <c r="P240" i="2"/>
  <c r="O240" i="2"/>
  <c r="N240" i="2"/>
  <c r="M240" i="2"/>
  <c r="L240" i="2"/>
  <c r="K240" i="2"/>
  <c r="J240" i="2"/>
  <c r="I240" i="2"/>
  <c r="H240" i="2"/>
  <c r="G240" i="2"/>
  <c r="F240" i="2"/>
  <c r="E240" i="2"/>
  <c r="A240" i="2"/>
  <c r="D240" i="2"/>
  <c r="NK227" i="2"/>
  <c r="NJ227" i="2"/>
  <c r="NI227" i="2"/>
  <c r="NH227" i="2"/>
  <c r="NG227" i="2"/>
  <c r="NF227" i="2"/>
  <c r="NE227" i="2"/>
  <c r="ND227" i="2"/>
  <c r="NC227" i="2"/>
  <c r="NB227" i="2"/>
  <c r="NA227" i="2"/>
  <c r="MZ227" i="2"/>
  <c r="MY227" i="2"/>
  <c r="MX227" i="2"/>
  <c r="MW227" i="2"/>
  <c r="MV227" i="2"/>
  <c r="MU227" i="2"/>
  <c r="MT227" i="2"/>
  <c r="MS227" i="2"/>
  <c r="MR227" i="2"/>
  <c r="MQ227" i="2"/>
  <c r="MP227" i="2"/>
  <c r="MO227" i="2"/>
  <c r="MN227" i="2"/>
  <c r="MM227" i="2"/>
  <c r="ML227" i="2"/>
  <c r="MK227" i="2"/>
  <c r="MJ227" i="2"/>
  <c r="MI227" i="2"/>
  <c r="MH227" i="2"/>
  <c r="MG227" i="2"/>
  <c r="MF227" i="2"/>
  <c r="ME227" i="2"/>
  <c r="MD227" i="2"/>
  <c r="MC227" i="2"/>
  <c r="MB227" i="2"/>
  <c r="MA227" i="2"/>
  <c r="LZ227" i="2"/>
  <c r="LY227" i="2"/>
  <c r="LX227" i="2"/>
  <c r="LW227" i="2"/>
  <c r="LV227" i="2"/>
  <c r="LU227" i="2"/>
  <c r="LT227" i="2"/>
  <c r="LS227" i="2"/>
  <c r="LR227" i="2"/>
  <c r="LQ227" i="2"/>
  <c r="LP227" i="2"/>
  <c r="LO227" i="2"/>
  <c r="LN227" i="2"/>
  <c r="LM227" i="2"/>
  <c r="LL227" i="2"/>
  <c r="LK227" i="2"/>
  <c r="LJ227" i="2"/>
  <c r="LI227" i="2"/>
  <c r="LH227" i="2"/>
  <c r="LG227" i="2"/>
  <c r="LF227" i="2"/>
  <c r="LE227" i="2"/>
  <c r="LD227" i="2"/>
  <c r="LC227" i="2"/>
  <c r="LB227" i="2"/>
  <c r="LA227" i="2"/>
  <c r="KZ227" i="2"/>
  <c r="KY227" i="2"/>
  <c r="KX227" i="2"/>
  <c r="KW227" i="2"/>
  <c r="KV227" i="2"/>
  <c r="KU227" i="2"/>
  <c r="KT227" i="2"/>
  <c r="KS227" i="2"/>
  <c r="KR227" i="2"/>
  <c r="KQ227" i="2"/>
  <c r="KP227" i="2"/>
  <c r="KO227" i="2"/>
  <c r="KN227" i="2"/>
  <c r="KM227" i="2"/>
  <c r="KL227" i="2"/>
  <c r="KK227" i="2"/>
  <c r="KJ227" i="2"/>
  <c r="KI227" i="2"/>
  <c r="KH227" i="2"/>
  <c r="KG227" i="2"/>
  <c r="KF227" i="2"/>
  <c r="KE227" i="2"/>
  <c r="KD227" i="2"/>
  <c r="KC227" i="2"/>
  <c r="KB227" i="2"/>
  <c r="KA227" i="2"/>
  <c r="JZ227" i="2"/>
  <c r="JY227" i="2"/>
  <c r="JX227" i="2"/>
  <c r="JW227" i="2"/>
  <c r="JV227" i="2"/>
  <c r="JU227" i="2"/>
  <c r="JT227" i="2"/>
  <c r="JS227" i="2"/>
  <c r="JR227" i="2"/>
  <c r="JQ227" i="2"/>
  <c r="JP227" i="2"/>
  <c r="JO227" i="2"/>
  <c r="JN227" i="2"/>
  <c r="JM227" i="2"/>
  <c r="JL227" i="2"/>
  <c r="JK227" i="2"/>
  <c r="JJ227" i="2"/>
  <c r="JI227" i="2"/>
  <c r="JH227" i="2"/>
  <c r="JG227" i="2"/>
  <c r="JF227" i="2"/>
  <c r="JE227" i="2"/>
  <c r="JD227" i="2"/>
  <c r="JC227" i="2"/>
  <c r="JB227" i="2"/>
  <c r="JA227" i="2"/>
  <c r="IZ227" i="2"/>
  <c r="IY227" i="2"/>
  <c r="IX227" i="2"/>
  <c r="IW227" i="2"/>
  <c r="IV227" i="2"/>
  <c r="IU227" i="2"/>
  <c r="IT227" i="2"/>
  <c r="IS227" i="2"/>
  <c r="IR227" i="2"/>
  <c r="IQ227" i="2"/>
  <c r="IP227" i="2"/>
  <c r="IO227" i="2"/>
  <c r="IN227" i="2"/>
  <c r="IM227" i="2"/>
  <c r="IL227" i="2"/>
  <c r="IK227" i="2"/>
  <c r="IJ227" i="2"/>
  <c r="II227" i="2"/>
  <c r="IH227" i="2"/>
  <c r="IG227" i="2"/>
  <c r="IF227" i="2"/>
  <c r="IE227" i="2"/>
  <c r="ID227" i="2"/>
  <c r="IC227" i="2"/>
  <c r="IB227" i="2"/>
  <c r="IA227" i="2"/>
  <c r="HZ227" i="2"/>
  <c r="HY227" i="2"/>
  <c r="HX227" i="2"/>
  <c r="HW227" i="2"/>
  <c r="HV227" i="2"/>
  <c r="HU227" i="2"/>
  <c r="HT227" i="2"/>
  <c r="HS227" i="2"/>
  <c r="HR227" i="2"/>
  <c r="HQ227" i="2"/>
  <c r="HP227" i="2"/>
  <c r="HO227" i="2"/>
  <c r="HN227" i="2"/>
  <c r="HM227" i="2"/>
  <c r="HL227" i="2"/>
  <c r="HK227" i="2"/>
  <c r="HJ227" i="2"/>
  <c r="HI227" i="2"/>
  <c r="HH227" i="2"/>
  <c r="HG227" i="2"/>
  <c r="HF227" i="2"/>
  <c r="HE227" i="2"/>
  <c r="HD227" i="2"/>
  <c r="HC227" i="2"/>
  <c r="HB227" i="2"/>
  <c r="HA227" i="2"/>
  <c r="GZ227" i="2"/>
  <c r="GY227" i="2"/>
  <c r="GX227" i="2"/>
  <c r="GW227" i="2"/>
  <c r="GV227" i="2"/>
  <c r="GU227" i="2"/>
  <c r="GT227" i="2"/>
  <c r="GS227" i="2"/>
  <c r="GR227" i="2"/>
  <c r="GQ227" i="2"/>
  <c r="GP227" i="2"/>
  <c r="GO227" i="2"/>
  <c r="GN227" i="2"/>
  <c r="GM227" i="2"/>
  <c r="GL227" i="2"/>
  <c r="GK227" i="2"/>
  <c r="GJ227" i="2"/>
  <c r="GI227" i="2"/>
  <c r="GH227" i="2"/>
  <c r="GG227" i="2"/>
  <c r="GF227" i="2"/>
  <c r="GE227" i="2"/>
  <c r="GD227" i="2"/>
  <c r="GC227" i="2"/>
  <c r="GB227" i="2"/>
  <c r="GA227" i="2"/>
  <c r="FZ227" i="2"/>
  <c r="FY227" i="2"/>
  <c r="FX227" i="2"/>
  <c r="FW227" i="2"/>
  <c r="FV227" i="2"/>
  <c r="FU227" i="2"/>
  <c r="FT227" i="2"/>
  <c r="FS227" i="2"/>
  <c r="FR227" i="2"/>
  <c r="FQ227" i="2"/>
  <c r="FP227" i="2"/>
  <c r="FO227" i="2"/>
  <c r="FN227" i="2"/>
  <c r="FM227" i="2"/>
  <c r="FL227" i="2"/>
  <c r="FK227" i="2"/>
  <c r="FJ227" i="2"/>
  <c r="FI227" i="2"/>
  <c r="FH227" i="2"/>
  <c r="FG227" i="2"/>
  <c r="FF227" i="2"/>
  <c r="FE227" i="2"/>
  <c r="FD227" i="2"/>
  <c r="FC227" i="2"/>
  <c r="FB227" i="2"/>
  <c r="FA227" i="2"/>
  <c r="EZ227" i="2"/>
  <c r="EY227" i="2"/>
  <c r="EX227" i="2"/>
  <c r="EW227" i="2"/>
  <c r="EV227" i="2"/>
  <c r="EU227" i="2"/>
  <c r="ET227" i="2"/>
  <c r="ES227" i="2"/>
  <c r="ER227" i="2"/>
  <c r="EQ227" i="2"/>
  <c r="EP227" i="2"/>
  <c r="EO227" i="2"/>
  <c r="EN227" i="2"/>
  <c r="EM227" i="2"/>
  <c r="EL227" i="2"/>
  <c r="EK227" i="2"/>
  <c r="EJ227" i="2"/>
  <c r="EI227" i="2"/>
  <c r="EH227" i="2"/>
  <c r="EG227" i="2"/>
  <c r="EF227" i="2"/>
  <c r="EE227" i="2"/>
  <c r="ED227" i="2"/>
  <c r="EC227" i="2"/>
  <c r="EB227" i="2"/>
  <c r="EA227" i="2"/>
  <c r="DZ227" i="2"/>
  <c r="DY227" i="2"/>
  <c r="DX227" i="2"/>
  <c r="DW227" i="2"/>
  <c r="DV227" i="2"/>
  <c r="DU227" i="2"/>
  <c r="DT227" i="2"/>
  <c r="DS227" i="2"/>
  <c r="DR227" i="2"/>
  <c r="DQ227" i="2"/>
  <c r="DP227" i="2"/>
  <c r="DO227" i="2"/>
  <c r="DN227" i="2"/>
  <c r="DM227" i="2"/>
  <c r="DL227" i="2"/>
  <c r="DK227" i="2"/>
  <c r="DJ227" i="2"/>
  <c r="DI227" i="2"/>
  <c r="DH227" i="2"/>
  <c r="DG227" i="2"/>
  <c r="DF227" i="2"/>
  <c r="DE227" i="2"/>
  <c r="DD227" i="2"/>
  <c r="DC227" i="2"/>
  <c r="DB227" i="2"/>
  <c r="DA227" i="2"/>
  <c r="CZ227" i="2"/>
  <c r="CY227" i="2"/>
  <c r="CX227" i="2"/>
  <c r="CW227" i="2"/>
  <c r="CV227" i="2"/>
  <c r="CU227" i="2"/>
  <c r="CT227" i="2"/>
  <c r="CS227" i="2"/>
  <c r="CR227" i="2"/>
  <c r="CQ227" i="2"/>
  <c r="CP227" i="2"/>
  <c r="CO227" i="2"/>
  <c r="CN227" i="2"/>
  <c r="CM227" i="2"/>
  <c r="CL227" i="2"/>
  <c r="CK227" i="2"/>
  <c r="CJ227" i="2"/>
  <c r="CI227" i="2"/>
  <c r="CH227" i="2"/>
  <c r="CG227" i="2"/>
  <c r="CF227" i="2"/>
  <c r="CE227" i="2"/>
  <c r="CD227" i="2"/>
  <c r="CC227" i="2"/>
  <c r="CB227" i="2"/>
  <c r="CA227" i="2"/>
  <c r="BZ227" i="2"/>
  <c r="BY227" i="2"/>
  <c r="BX227" i="2"/>
  <c r="BW227" i="2"/>
  <c r="BV227" i="2"/>
  <c r="BU227" i="2"/>
  <c r="BT227" i="2"/>
  <c r="BS227" i="2"/>
  <c r="BR227" i="2"/>
  <c r="BQ227" i="2"/>
  <c r="BP227" i="2"/>
  <c r="BO227" i="2"/>
  <c r="BN227" i="2"/>
  <c r="BM227" i="2"/>
  <c r="BL227" i="2"/>
  <c r="BK227" i="2"/>
  <c r="BJ227" i="2"/>
  <c r="BI227" i="2"/>
  <c r="BH227" i="2"/>
  <c r="BG227" i="2"/>
  <c r="BF227" i="2"/>
  <c r="BE227" i="2"/>
  <c r="BD227" i="2"/>
  <c r="BC227" i="2"/>
  <c r="BB227" i="2"/>
  <c r="BA227" i="2"/>
  <c r="AZ227" i="2"/>
  <c r="AY227" i="2"/>
  <c r="AX227" i="2"/>
  <c r="AW227" i="2"/>
  <c r="AV227" i="2"/>
  <c r="AU227" i="2"/>
  <c r="AT227" i="2"/>
  <c r="AS227" i="2"/>
  <c r="AR227" i="2"/>
  <c r="AQ227" i="2"/>
  <c r="AP227" i="2"/>
  <c r="AO227" i="2"/>
  <c r="AN227" i="2"/>
  <c r="AM227" i="2"/>
  <c r="AL227" i="2"/>
  <c r="AK227" i="2"/>
  <c r="AJ227" i="2"/>
  <c r="AI227" i="2"/>
  <c r="AH227" i="2"/>
  <c r="AG227" i="2"/>
  <c r="AF227" i="2"/>
  <c r="AE227" i="2"/>
  <c r="AD227" i="2"/>
  <c r="AC227" i="2"/>
  <c r="AB227" i="2"/>
  <c r="AA227" i="2"/>
  <c r="Z227" i="2"/>
  <c r="Y227" i="2"/>
  <c r="X227" i="2"/>
  <c r="W227" i="2"/>
  <c r="V227" i="2"/>
  <c r="U227" i="2"/>
  <c r="T227" i="2"/>
  <c r="S227" i="2"/>
  <c r="R227" i="2"/>
  <c r="Q227" i="2"/>
  <c r="P227" i="2"/>
  <c r="O227" i="2"/>
  <c r="N227" i="2"/>
  <c r="M227" i="2"/>
  <c r="L227" i="2"/>
  <c r="K227" i="2"/>
  <c r="J227" i="2"/>
  <c r="I227" i="2"/>
  <c r="H227" i="2"/>
  <c r="G227" i="2"/>
  <c r="F227" i="2"/>
  <c r="D227" i="2"/>
  <c r="E227" i="2"/>
  <c r="A227" i="2"/>
  <c r="NK226" i="2"/>
  <c r="NJ226" i="2"/>
  <c r="NI226" i="2"/>
  <c r="NH226" i="2"/>
  <c r="NG226" i="2"/>
  <c r="NF226" i="2"/>
  <c r="NE226" i="2"/>
  <c r="ND226" i="2"/>
  <c r="NC226" i="2"/>
  <c r="NB226" i="2"/>
  <c r="NA226" i="2"/>
  <c r="MZ226" i="2"/>
  <c r="MY226" i="2"/>
  <c r="MX226" i="2"/>
  <c r="MW226" i="2"/>
  <c r="MV226" i="2"/>
  <c r="MU226" i="2"/>
  <c r="MT226" i="2"/>
  <c r="MS226" i="2"/>
  <c r="MR226" i="2"/>
  <c r="MQ226" i="2"/>
  <c r="MP226" i="2"/>
  <c r="MO226" i="2"/>
  <c r="MN226" i="2"/>
  <c r="MM226" i="2"/>
  <c r="ML226" i="2"/>
  <c r="MK226" i="2"/>
  <c r="MJ226" i="2"/>
  <c r="MI226" i="2"/>
  <c r="MH226" i="2"/>
  <c r="MG226" i="2"/>
  <c r="MF226" i="2"/>
  <c r="ME226" i="2"/>
  <c r="MD226" i="2"/>
  <c r="MC226" i="2"/>
  <c r="MB226" i="2"/>
  <c r="MA226" i="2"/>
  <c r="LZ226" i="2"/>
  <c r="LY226" i="2"/>
  <c r="LX226" i="2"/>
  <c r="LW226" i="2"/>
  <c r="LV226" i="2"/>
  <c r="LU226" i="2"/>
  <c r="LT226" i="2"/>
  <c r="LS226" i="2"/>
  <c r="LR226" i="2"/>
  <c r="LQ226" i="2"/>
  <c r="LP226" i="2"/>
  <c r="LO226" i="2"/>
  <c r="LN226" i="2"/>
  <c r="LM226" i="2"/>
  <c r="LL226" i="2"/>
  <c r="LK226" i="2"/>
  <c r="LJ226" i="2"/>
  <c r="LI226" i="2"/>
  <c r="LH226" i="2"/>
  <c r="LG226" i="2"/>
  <c r="LF226" i="2"/>
  <c r="LE226" i="2"/>
  <c r="LD226" i="2"/>
  <c r="LC226" i="2"/>
  <c r="LB226" i="2"/>
  <c r="LA226" i="2"/>
  <c r="KZ226" i="2"/>
  <c r="KY226" i="2"/>
  <c r="KX226" i="2"/>
  <c r="KW226" i="2"/>
  <c r="KV226" i="2"/>
  <c r="KU226" i="2"/>
  <c r="KT226" i="2"/>
  <c r="KS226" i="2"/>
  <c r="KR226" i="2"/>
  <c r="KQ226" i="2"/>
  <c r="KP226" i="2"/>
  <c r="KO226" i="2"/>
  <c r="KN226" i="2"/>
  <c r="KM226" i="2"/>
  <c r="KL226" i="2"/>
  <c r="KK226" i="2"/>
  <c r="KJ226" i="2"/>
  <c r="KI226" i="2"/>
  <c r="KH226" i="2"/>
  <c r="KG226" i="2"/>
  <c r="KF226" i="2"/>
  <c r="KE226" i="2"/>
  <c r="KD226" i="2"/>
  <c r="KC226" i="2"/>
  <c r="KB226" i="2"/>
  <c r="KA226" i="2"/>
  <c r="JZ226" i="2"/>
  <c r="JY226" i="2"/>
  <c r="JX226" i="2"/>
  <c r="JW226" i="2"/>
  <c r="JV226" i="2"/>
  <c r="JU226" i="2"/>
  <c r="JT226" i="2"/>
  <c r="JS226" i="2"/>
  <c r="JR226" i="2"/>
  <c r="JQ226" i="2"/>
  <c r="JP226" i="2"/>
  <c r="JO226" i="2"/>
  <c r="JN226" i="2"/>
  <c r="JM226" i="2"/>
  <c r="JL226" i="2"/>
  <c r="JK226" i="2"/>
  <c r="JJ226" i="2"/>
  <c r="JI226" i="2"/>
  <c r="JH226" i="2"/>
  <c r="JG226" i="2"/>
  <c r="JF226" i="2"/>
  <c r="JE226" i="2"/>
  <c r="JD226" i="2"/>
  <c r="JC226" i="2"/>
  <c r="JB226" i="2"/>
  <c r="JA226" i="2"/>
  <c r="IZ226" i="2"/>
  <c r="IY226" i="2"/>
  <c r="IX226" i="2"/>
  <c r="IW226" i="2"/>
  <c r="IV226" i="2"/>
  <c r="IU226" i="2"/>
  <c r="IT226" i="2"/>
  <c r="IS226" i="2"/>
  <c r="IR226" i="2"/>
  <c r="IQ226" i="2"/>
  <c r="IP226" i="2"/>
  <c r="IO226" i="2"/>
  <c r="IN226" i="2"/>
  <c r="IM226" i="2"/>
  <c r="IL226" i="2"/>
  <c r="IK226" i="2"/>
  <c r="IJ226" i="2"/>
  <c r="II226" i="2"/>
  <c r="IH226" i="2"/>
  <c r="IG226" i="2"/>
  <c r="IF226" i="2"/>
  <c r="IE226" i="2"/>
  <c r="ID226" i="2"/>
  <c r="IC226" i="2"/>
  <c r="IB226" i="2"/>
  <c r="IA226" i="2"/>
  <c r="HZ226" i="2"/>
  <c r="HY226" i="2"/>
  <c r="HX226" i="2"/>
  <c r="HW226" i="2"/>
  <c r="HV226" i="2"/>
  <c r="HU226" i="2"/>
  <c r="HT226" i="2"/>
  <c r="HS226" i="2"/>
  <c r="HR226" i="2"/>
  <c r="HQ226" i="2"/>
  <c r="HP226" i="2"/>
  <c r="HO226" i="2"/>
  <c r="HN226" i="2"/>
  <c r="HM226" i="2"/>
  <c r="HL226" i="2"/>
  <c r="HK226" i="2"/>
  <c r="HJ226" i="2"/>
  <c r="HI226" i="2"/>
  <c r="HH226" i="2"/>
  <c r="HG226" i="2"/>
  <c r="HF226" i="2"/>
  <c r="HE226" i="2"/>
  <c r="HD226" i="2"/>
  <c r="HC226" i="2"/>
  <c r="HB226" i="2"/>
  <c r="HA226" i="2"/>
  <c r="GZ226" i="2"/>
  <c r="GY226" i="2"/>
  <c r="GX226" i="2"/>
  <c r="GW226" i="2"/>
  <c r="GV226" i="2"/>
  <c r="GU226" i="2"/>
  <c r="GT226" i="2"/>
  <c r="GS226" i="2"/>
  <c r="GR226" i="2"/>
  <c r="GQ226" i="2"/>
  <c r="GP226" i="2"/>
  <c r="GO226" i="2"/>
  <c r="GN226" i="2"/>
  <c r="GM226" i="2"/>
  <c r="GL226" i="2"/>
  <c r="GK226" i="2"/>
  <c r="GJ226" i="2"/>
  <c r="GI226" i="2"/>
  <c r="GH226" i="2"/>
  <c r="GG226" i="2"/>
  <c r="GF226" i="2"/>
  <c r="GE226" i="2"/>
  <c r="GD226" i="2"/>
  <c r="GC226" i="2"/>
  <c r="GB226" i="2"/>
  <c r="GA226" i="2"/>
  <c r="FZ226" i="2"/>
  <c r="FY226" i="2"/>
  <c r="FX226" i="2"/>
  <c r="FW226" i="2"/>
  <c r="FV226" i="2"/>
  <c r="FU226" i="2"/>
  <c r="FT226" i="2"/>
  <c r="FS226" i="2"/>
  <c r="FR226" i="2"/>
  <c r="FQ226" i="2"/>
  <c r="FP226" i="2"/>
  <c r="FO226" i="2"/>
  <c r="FN226" i="2"/>
  <c r="FM226" i="2"/>
  <c r="FL226" i="2"/>
  <c r="FK226" i="2"/>
  <c r="FJ226" i="2"/>
  <c r="FI226" i="2"/>
  <c r="FH226" i="2"/>
  <c r="FG226" i="2"/>
  <c r="FF226" i="2"/>
  <c r="FE226" i="2"/>
  <c r="FD226" i="2"/>
  <c r="FC226" i="2"/>
  <c r="FB226" i="2"/>
  <c r="FA226" i="2"/>
  <c r="EZ226" i="2"/>
  <c r="EY226" i="2"/>
  <c r="EX226" i="2"/>
  <c r="EW226" i="2"/>
  <c r="EV226" i="2"/>
  <c r="EU226" i="2"/>
  <c r="ET226" i="2"/>
  <c r="ES226" i="2"/>
  <c r="ER226" i="2"/>
  <c r="EQ226" i="2"/>
  <c r="EP226" i="2"/>
  <c r="EO226" i="2"/>
  <c r="EN226" i="2"/>
  <c r="EM226" i="2"/>
  <c r="EL226" i="2"/>
  <c r="EK226" i="2"/>
  <c r="EJ226" i="2"/>
  <c r="EI226" i="2"/>
  <c r="EH226" i="2"/>
  <c r="EG226" i="2"/>
  <c r="EF226" i="2"/>
  <c r="EE226" i="2"/>
  <c r="ED226" i="2"/>
  <c r="EC226" i="2"/>
  <c r="EB226" i="2"/>
  <c r="EA226" i="2"/>
  <c r="DZ226" i="2"/>
  <c r="DY226" i="2"/>
  <c r="DX226" i="2"/>
  <c r="DW226" i="2"/>
  <c r="DV226" i="2"/>
  <c r="DU226" i="2"/>
  <c r="DT226" i="2"/>
  <c r="DS226" i="2"/>
  <c r="DR226" i="2"/>
  <c r="DQ226" i="2"/>
  <c r="DP226" i="2"/>
  <c r="DO226" i="2"/>
  <c r="DN226" i="2"/>
  <c r="DM226" i="2"/>
  <c r="DL226" i="2"/>
  <c r="DK226" i="2"/>
  <c r="DJ226" i="2"/>
  <c r="DI226" i="2"/>
  <c r="DH226" i="2"/>
  <c r="DG226" i="2"/>
  <c r="DF226" i="2"/>
  <c r="DE226" i="2"/>
  <c r="DD226" i="2"/>
  <c r="DC226" i="2"/>
  <c r="DB226" i="2"/>
  <c r="DA226" i="2"/>
  <c r="CZ226" i="2"/>
  <c r="CY226" i="2"/>
  <c r="CX226" i="2"/>
  <c r="CW226" i="2"/>
  <c r="CV226" i="2"/>
  <c r="CU226" i="2"/>
  <c r="CT226" i="2"/>
  <c r="CS226" i="2"/>
  <c r="CR226" i="2"/>
  <c r="CQ226" i="2"/>
  <c r="CP226" i="2"/>
  <c r="CO226" i="2"/>
  <c r="CN226" i="2"/>
  <c r="CM226" i="2"/>
  <c r="CL226" i="2"/>
  <c r="CK226" i="2"/>
  <c r="CJ226" i="2"/>
  <c r="CI226" i="2"/>
  <c r="CH226" i="2"/>
  <c r="CG226" i="2"/>
  <c r="CF226" i="2"/>
  <c r="CE226" i="2"/>
  <c r="CD226" i="2"/>
  <c r="CC226" i="2"/>
  <c r="CB226" i="2"/>
  <c r="CA226" i="2"/>
  <c r="BZ226" i="2"/>
  <c r="BY226" i="2"/>
  <c r="BX226" i="2"/>
  <c r="BW226" i="2"/>
  <c r="BV226" i="2"/>
  <c r="BU226" i="2"/>
  <c r="BT226" i="2"/>
  <c r="BS226" i="2"/>
  <c r="BR226" i="2"/>
  <c r="BQ226" i="2"/>
  <c r="BP226" i="2"/>
  <c r="BO226" i="2"/>
  <c r="BN226" i="2"/>
  <c r="BM226" i="2"/>
  <c r="BL226" i="2"/>
  <c r="BK226" i="2"/>
  <c r="BJ226" i="2"/>
  <c r="BI226" i="2"/>
  <c r="BH226" i="2"/>
  <c r="BG226" i="2"/>
  <c r="BF226" i="2"/>
  <c r="BE226" i="2"/>
  <c r="BD226" i="2"/>
  <c r="BC226" i="2"/>
  <c r="BB226" i="2"/>
  <c r="BA226" i="2"/>
  <c r="AZ226" i="2"/>
  <c r="AY226" i="2"/>
  <c r="AX226" i="2"/>
  <c r="AW226" i="2"/>
  <c r="AV226" i="2"/>
  <c r="AU226" i="2"/>
  <c r="AT226" i="2"/>
  <c r="AS226" i="2"/>
  <c r="AR226" i="2"/>
  <c r="AQ226" i="2"/>
  <c r="AP226" i="2"/>
  <c r="AO226" i="2"/>
  <c r="AN226" i="2"/>
  <c r="AM226" i="2"/>
  <c r="AL226" i="2"/>
  <c r="AK226" i="2"/>
  <c r="AJ226" i="2"/>
  <c r="AI226" i="2"/>
  <c r="AH226" i="2"/>
  <c r="AG226" i="2"/>
  <c r="AF226" i="2"/>
  <c r="AE226" i="2"/>
  <c r="AD226" i="2"/>
  <c r="AC226" i="2"/>
  <c r="AB226" i="2"/>
  <c r="AA226" i="2"/>
  <c r="Z226" i="2"/>
  <c r="Y226" i="2"/>
  <c r="X226" i="2"/>
  <c r="W226" i="2"/>
  <c r="V226" i="2"/>
  <c r="U226" i="2"/>
  <c r="T226" i="2"/>
  <c r="S226" i="2"/>
  <c r="R226" i="2"/>
  <c r="Q226" i="2"/>
  <c r="P226" i="2"/>
  <c r="O226" i="2"/>
  <c r="N226" i="2"/>
  <c r="M226" i="2"/>
  <c r="L226" i="2"/>
  <c r="K226" i="2"/>
  <c r="J226" i="2"/>
  <c r="I226" i="2"/>
  <c r="H226" i="2"/>
  <c r="G226" i="2"/>
  <c r="F226" i="2"/>
  <c r="E226" i="2"/>
  <c r="A226" i="2"/>
  <c r="D226" i="2"/>
  <c r="NK225" i="2"/>
  <c r="NJ225" i="2"/>
  <c r="NI225" i="2"/>
  <c r="NH225" i="2"/>
  <c r="NG225" i="2"/>
  <c r="NF225" i="2"/>
  <c r="NE225" i="2"/>
  <c r="ND225" i="2"/>
  <c r="NC225" i="2"/>
  <c r="NB225" i="2"/>
  <c r="NA225" i="2"/>
  <c r="MZ225" i="2"/>
  <c r="MY225" i="2"/>
  <c r="MX225" i="2"/>
  <c r="MW225" i="2"/>
  <c r="MV225" i="2"/>
  <c r="MU225" i="2"/>
  <c r="MT225" i="2"/>
  <c r="MS225" i="2"/>
  <c r="MR225" i="2"/>
  <c r="MQ225" i="2"/>
  <c r="MP225" i="2"/>
  <c r="MO225" i="2"/>
  <c r="MN225" i="2"/>
  <c r="MM225" i="2"/>
  <c r="ML225" i="2"/>
  <c r="MK225" i="2"/>
  <c r="MJ225" i="2"/>
  <c r="MI225" i="2"/>
  <c r="MH225" i="2"/>
  <c r="MG225" i="2"/>
  <c r="MF225" i="2"/>
  <c r="ME225" i="2"/>
  <c r="MD225" i="2"/>
  <c r="MC225" i="2"/>
  <c r="MB225" i="2"/>
  <c r="MA225" i="2"/>
  <c r="LZ225" i="2"/>
  <c r="LY225" i="2"/>
  <c r="LX225" i="2"/>
  <c r="LW225" i="2"/>
  <c r="LV225" i="2"/>
  <c r="LU225" i="2"/>
  <c r="LT225" i="2"/>
  <c r="LS225" i="2"/>
  <c r="LR225" i="2"/>
  <c r="LQ225" i="2"/>
  <c r="LP225" i="2"/>
  <c r="LO225" i="2"/>
  <c r="LN225" i="2"/>
  <c r="LM225" i="2"/>
  <c r="LL225" i="2"/>
  <c r="LK225" i="2"/>
  <c r="LJ225" i="2"/>
  <c r="LI225" i="2"/>
  <c r="LH225" i="2"/>
  <c r="LG225" i="2"/>
  <c r="LF225" i="2"/>
  <c r="LE225" i="2"/>
  <c r="LD225" i="2"/>
  <c r="LC225" i="2"/>
  <c r="LB225" i="2"/>
  <c r="LA225" i="2"/>
  <c r="KZ225" i="2"/>
  <c r="KY225" i="2"/>
  <c r="KX225" i="2"/>
  <c r="KW225" i="2"/>
  <c r="KV225" i="2"/>
  <c r="KU225" i="2"/>
  <c r="KT225" i="2"/>
  <c r="KS225" i="2"/>
  <c r="KR225" i="2"/>
  <c r="KQ225" i="2"/>
  <c r="KP225" i="2"/>
  <c r="KO225" i="2"/>
  <c r="KN225" i="2"/>
  <c r="KM225" i="2"/>
  <c r="KL225" i="2"/>
  <c r="KK225" i="2"/>
  <c r="KJ225" i="2"/>
  <c r="KI225" i="2"/>
  <c r="KH225" i="2"/>
  <c r="KG225" i="2"/>
  <c r="KF225" i="2"/>
  <c r="KE225" i="2"/>
  <c r="KD225" i="2"/>
  <c r="KC225" i="2"/>
  <c r="KB225" i="2"/>
  <c r="KA225" i="2"/>
  <c r="JZ225" i="2"/>
  <c r="JY225" i="2"/>
  <c r="JX225" i="2"/>
  <c r="JW225" i="2"/>
  <c r="JV225" i="2"/>
  <c r="JU225" i="2"/>
  <c r="JT225" i="2"/>
  <c r="JS225" i="2"/>
  <c r="JR225" i="2"/>
  <c r="JQ225" i="2"/>
  <c r="JP225" i="2"/>
  <c r="JO225" i="2"/>
  <c r="JN225" i="2"/>
  <c r="JM225" i="2"/>
  <c r="JL225" i="2"/>
  <c r="JK225" i="2"/>
  <c r="JJ225" i="2"/>
  <c r="JI225" i="2"/>
  <c r="JH225" i="2"/>
  <c r="JG225" i="2"/>
  <c r="JF225" i="2"/>
  <c r="JE225" i="2"/>
  <c r="JD225" i="2"/>
  <c r="JC225" i="2"/>
  <c r="JB225" i="2"/>
  <c r="JA225" i="2"/>
  <c r="IZ225" i="2"/>
  <c r="IY225" i="2"/>
  <c r="IX225" i="2"/>
  <c r="IW225" i="2"/>
  <c r="IV225" i="2"/>
  <c r="IU225" i="2"/>
  <c r="IT225" i="2"/>
  <c r="IS225" i="2"/>
  <c r="IR225" i="2"/>
  <c r="IQ225" i="2"/>
  <c r="IP225" i="2"/>
  <c r="IO225" i="2"/>
  <c r="IN225" i="2"/>
  <c r="IM225" i="2"/>
  <c r="IL225" i="2"/>
  <c r="IK225" i="2"/>
  <c r="IJ225" i="2"/>
  <c r="II225" i="2"/>
  <c r="IH225" i="2"/>
  <c r="IG225" i="2"/>
  <c r="IF225" i="2"/>
  <c r="IE225" i="2"/>
  <c r="ID225" i="2"/>
  <c r="IC225" i="2"/>
  <c r="IB225" i="2"/>
  <c r="IA225" i="2"/>
  <c r="HZ225" i="2"/>
  <c r="HY225" i="2"/>
  <c r="HX225" i="2"/>
  <c r="HW225" i="2"/>
  <c r="HV225" i="2"/>
  <c r="HU225" i="2"/>
  <c r="HT225" i="2"/>
  <c r="HS225" i="2"/>
  <c r="HR225" i="2"/>
  <c r="HQ225" i="2"/>
  <c r="HP225" i="2"/>
  <c r="HO225" i="2"/>
  <c r="HN225" i="2"/>
  <c r="HM225" i="2"/>
  <c r="HL225" i="2"/>
  <c r="HK225" i="2"/>
  <c r="HJ225" i="2"/>
  <c r="HI225" i="2"/>
  <c r="HH225" i="2"/>
  <c r="HG225" i="2"/>
  <c r="HF225" i="2"/>
  <c r="HE225" i="2"/>
  <c r="HD225" i="2"/>
  <c r="HC225" i="2"/>
  <c r="HB225" i="2"/>
  <c r="HA225" i="2"/>
  <c r="GZ225" i="2"/>
  <c r="GY225" i="2"/>
  <c r="GX225" i="2"/>
  <c r="GW225" i="2"/>
  <c r="GV225" i="2"/>
  <c r="GU225" i="2"/>
  <c r="GT225" i="2"/>
  <c r="GS225" i="2"/>
  <c r="GR225" i="2"/>
  <c r="GQ225" i="2"/>
  <c r="GP225" i="2"/>
  <c r="GO225" i="2"/>
  <c r="GN225" i="2"/>
  <c r="GM225" i="2"/>
  <c r="GL225" i="2"/>
  <c r="GK225" i="2"/>
  <c r="GJ225" i="2"/>
  <c r="GI225" i="2"/>
  <c r="GH225" i="2"/>
  <c r="GG225" i="2"/>
  <c r="GF225" i="2"/>
  <c r="GE225" i="2"/>
  <c r="GD225" i="2"/>
  <c r="GC225" i="2"/>
  <c r="GB225" i="2"/>
  <c r="GA225" i="2"/>
  <c r="FZ225" i="2"/>
  <c r="FY225" i="2"/>
  <c r="FX225" i="2"/>
  <c r="FW225" i="2"/>
  <c r="FV225" i="2"/>
  <c r="FU225" i="2"/>
  <c r="FT225" i="2"/>
  <c r="FS225" i="2"/>
  <c r="FR225" i="2"/>
  <c r="FQ225" i="2"/>
  <c r="FP225" i="2"/>
  <c r="FO225" i="2"/>
  <c r="FN225" i="2"/>
  <c r="FM225" i="2"/>
  <c r="FL225" i="2"/>
  <c r="FK225" i="2"/>
  <c r="FJ225" i="2"/>
  <c r="FI225" i="2"/>
  <c r="FH225" i="2"/>
  <c r="FG225" i="2"/>
  <c r="FF225" i="2"/>
  <c r="FE225" i="2"/>
  <c r="FD225" i="2"/>
  <c r="FC225" i="2"/>
  <c r="FB225" i="2"/>
  <c r="FA225" i="2"/>
  <c r="EZ225" i="2"/>
  <c r="EY225" i="2"/>
  <c r="EX225" i="2"/>
  <c r="EW225" i="2"/>
  <c r="EV225" i="2"/>
  <c r="EU225" i="2"/>
  <c r="ET225" i="2"/>
  <c r="ES225" i="2"/>
  <c r="ER225" i="2"/>
  <c r="EQ225" i="2"/>
  <c r="EP225" i="2"/>
  <c r="EO225" i="2"/>
  <c r="EN225" i="2"/>
  <c r="EM225" i="2"/>
  <c r="EL225" i="2"/>
  <c r="EK225" i="2"/>
  <c r="EJ225" i="2"/>
  <c r="EI225" i="2"/>
  <c r="EH225" i="2"/>
  <c r="EG225" i="2"/>
  <c r="EF225" i="2"/>
  <c r="EE225" i="2"/>
  <c r="ED225" i="2"/>
  <c r="EC225" i="2"/>
  <c r="EB225" i="2"/>
  <c r="EA225" i="2"/>
  <c r="DZ225" i="2"/>
  <c r="DY225" i="2"/>
  <c r="DX225" i="2"/>
  <c r="DW225" i="2"/>
  <c r="DV225" i="2"/>
  <c r="DU225" i="2"/>
  <c r="DT225" i="2"/>
  <c r="DS225" i="2"/>
  <c r="DR225" i="2"/>
  <c r="DQ225" i="2"/>
  <c r="DP225" i="2"/>
  <c r="DO225" i="2"/>
  <c r="DN225" i="2"/>
  <c r="DM225" i="2"/>
  <c r="DL225" i="2"/>
  <c r="DK225" i="2"/>
  <c r="DJ225" i="2"/>
  <c r="DI225" i="2"/>
  <c r="DH225" i="2"/>
  <c r="DG225" i="2"/>
  <c r="DF225" i="2"/>
  <c r="DE225" i="2"/>
  <c r="DD225" i="2"/>
  <c r="DC225" i="2"/>
  <c r="DB225" i="2"/>
  <c r="DA225" i="2"/>
  <c r="CZ225" i="2"/>
  <c r="CY225" i="2"/>
  <c r="CX225" i="2"/>
  <c r="CW225" i="2"/>
  <c r="CV225" i="2"/>
  <c r="CU225" i="2"/>
  <c r="CT225" i="2"/>
  <c r="CS225" i="2"/>
  <c r="CR225" i="2"/>
  <c r="CQ225" i="2"/>
  <c r="CP225" i="2"/>
  <c r="CO225" i="2"/>
  <c r="CN225" i="2"/>
  <c r="CM225" i="2"/>
  <c r="CL225" i="2"/>
  <c r="CK225" i="2"/>
  <c r="CJ225" i="2"/>
  <c r="CI225" i="2"/>
  <c r="CH225" i="2"/>
  <c r="CG225" i="2"/>
  <c r="CF225" i="2"/>
  <c r="CE225" i="2"/>
  <c r="CD225" i="2"/>
  <c r="CC225" i="2"/>
  <c r="CB225" i="2"/>
  <c r="CA225" i="2"/>
  <c r="BZ225" i="2"/>
  <c r="BY225" i="2"/>
  <c r="BX225" i="2"/>
  <c r="BW225" i="2"/>
  <c r="BV225" i="2"/>
  <c r="BU225" i="2"/>
  <c r="BT225" i="2"/>
  <c r="BS225" i="2"/>
  <c r="BR225" i="2"/>
  <c r="BQ225" i="2"/>
  <c r="BP225" i="2"/>
  <c r="BO225" i="2"/>
  <c r="BN225" i="2"/>
  <c r="BM225" i="2"/>
  <c r="BL225" i="2"/>
  <c r="BK225" i="2"/>
  <c r="BJ225" i="2"/>
  <c r="BI225" i="2"/>
  <c r="BH225" i="2"/>
  <c r="BG225" i="2"/>
  <c r="BF225" i="2"/>
  <c r="BE225" i="2"/>
  <c r="BD225" i="2"/>
  <c r="BC225" i="2"/>
  <c r="BB225" i="2"/>
  <c r="BA225" i="2"/>
  <c r="AZ225" i="2"/>
  <c r="AY225" i="2"/>
  <c r="AX225" i="2"/>
  <c r="AW225" i="2"/>
  <c r="AV225" i="2"/>
  <c r="AU225" i="2"/>
  <c r="AT225" i="2"/>
  <c r="AS225" i="2"/>
  <c r="AR225" i="2"/>
  <c r="AQ225" i="2"/>
  <c r="AP225" i="2"/>
  <c r="AO225" i="2"/>
  <c r="AN225" i="2"/>
  <c r="AM225" i="2"/>
  <c r="AL225" i="2"/>
  <c r="AK225" i="2"/>
  <c r="AJ225" i="2"/>
  <c r="AI225" i="2"/>
  <c r="AH225" i="2"/>
  <c r="AG225" i="2"/>
  <c r="AF225" i="2"/>
  <c r="AE225" i="2"/>
  <c r="AD225" i="2"/>
  <c r="AC225" i="2"/>
  <c r="AB225" i="2"/>
  <c r="AA225" i="2"/>
  <c r="Z225" i="2"/>
  <c r="Y225" i="2"/>
  <c r="X225" i="2"/>
  <c r="W225" i="2"/>
  <c r="V225" i="2"/>
  <c r="U225" i="2"/>
  <c r="T225" i="2"/>
  <c r="S225" i="2"/>
  <c r="R225" i="2"/>
  <c r="Q225" i="2"/>
  <c r="P225" i="2"/>
  <c r="O225" i="2"/>
  <c r="N225" i="2"/>
  <c r="M225" i="2"/>
  <c r="L225" i="2"/>
  <c r="K225" i="2"/>
  <c r="J225" i="2"/>
  <c r="A225" i="2"/>
  <c r="I225" i="2"/>
  <c r="H225" i="2"/>
  <c r="G225" i="2"/>
  <c r="F225" i="2"/>
  <c r="E225" i="2"/>
  <c r="D225" i="2"/>
  <c r="NK224" i="2"/>
  <c r="NJ224" i="2"/>
  <c r="NI224" i="2"/>
  <c r="NH224" i="2"/>
  <c r="NG224" i="2"/>
  <c r="NF224" i="2"/>
  <c r="NE224" i="2"/>
  <c r="ND224" i="2"/>
  <c r="NC224" i="2"/>
  <c r="NB224" i="2"/>
  <c r="NA224" i="2"/>
  <c r="MZ224" i="2"/>
  <c r="MY224" i="2"/>
  <c r="MX224" i="2"/>
  <c r="MW224" i="2"/>
  <c r="MV224" i="2"/>
  <c r="MU224" i="2"/>
  <c r="MT224" i="2"/>
  <c r="MS224" i="2"/>
  <c r="MR224" i="2"/>
  <c r="MQ224" i="2"/>
  <c r="MP224" i="2"/>
  <c r="MO224" i="2"/>
  <c r="MN224" i="2"/>
  <c r="MM224" i="2"/>
  <c r="ML224" i="2"/>
  <c r="MK224" i="2"/>
  <c r="MJ224" i="2"/>
  <c r="MI224" i="2"/>
  <c r="MH224" i="2"/>
  <c r="MG224" i="2"/>
  <c r="MF224" i="2"/>
  <c r="ME224" i="2"/>
  <c r="MD224" i="2"/>
  <c r="MC224" i="2"/>
  <c r="MB224" i="2"/>
  <c r="MA224" i="2"/>
  <c r="LZ224" i="2"/>
  <c r="LY224" i="2"/>
  <c r="LX224" i="2"/>
  <c r="LW224" i="2"/>
  <c r="LV224" i="2"/>
  <c r="LU224" i="2"/>
  <c r="LT224" i="2"/>
  <c r="LS224" i="2"/>
  <c r="LR224" i="2"/>
  <c r="LQ224" i="2"/>
  <c r="LP224" i="2"/>
  <c r="LO224" i="2"/>
  <c r="LN224" i="2"/>
  <c r="LM224" i="2"/>
  <c r="LL224" i="2"/>
  <c r="LK224" i="2"/>
  <c r="LJ224" i="2"/>
  <c r="LI224" i="2"/>
  <c r="LH224" i="2"/>
  <c r="LG224" i="2"/>
  <c r="LF224" i="2"/>
  <c r="LE224" i="2"/>
  <c r="LD224" i="2"/>
  <c r="LC224" i="2"/>
  <c r="LB224" i="2"/>
  <c r="LA224" i="2"/>
  <c r="KZ224" i="2"/>
  <c r="KY224" i="2"/>
  <c r="KX224" i="2"/>
  <c r="KW224" i="2"/>
  <c r="KV224" i="2"/>
  <c r="KU224" i="2"/>
  <c r="KT224" i="2"/>
  <c r="KS224" i="2"/>
  <c r="KR224" i="2"/>
  <c r="KQ224" i="2"/>
  <c r="KP224" i="2"/>
  <c r="KO224" i="2"/>
  <c r="KN224" i="2"/>
  <c r="KM224" i="2"/>
  <c r="KL224" i="2"/>
  <c r="KK224" i="2"/>
  <c r="KJ224" i="2"/>
  <c r="KI224" i="2"/>
  <c r="KH224" i="2"/>
  <c r="KG224" i="2"/>
  <c r="KF224" i="2"/>
  <c r="KE224" i="2"/>
  <c r="KD224" i="2"/>
  <c r="KC224" i="2"/>
  <c r="KB224" i="2"/>
  <c r="KA224" i="2"/>
  <c r="JZ224" i="2"/>
  <c r="JY224" i="2"/>
  <c r="JX224" i="2"/>
  <c r="JW224" i="2"/>
  <c r="JV224" i="2"/>
  <c r="JU224" i="2"/>
  <c r="JT224" i="2"/>
  <c r="JS224" i="2"/>
  <c r="JR224" i="2"/>
  <c r="JQ224" i="2"/>
  <c r="JP224" i="2"/>
  <c r="JO224" i="2"/>
  <c r="JN224" i="2"/>
  <c r="JM224" i="2"/>
  <c r="JL224" i="2"/>
  <c r="JK224" i="2"/>
  <c r="JJ224" i="2"/>
  <c r="JI224" i="2"/>
  <c r="JH224" i="2"/>
  <c r="JG224" i="2"/>
  <c r="JF224" i="2"/>
  <c r="JE224" i="2"/>
  <c r="JD224" i="2"/>
  <c r="JC224" i="2"/>
  <c r="JB224" i="2"/>
  <c r="JA224" i="2"/>
  <c r="IZ224" i="2"/>
  <c r="IY224" i="2"/>
  <c r="IX224" i="2"/>
  <c r="IW224" i="2"/>
  <c r="IV224" i="2"/>
  <c r="IU224" i="2"/>
  <c r="IT224" i="2"/>
  <c r="IS224" i="2"/>
  <c r="IR224" i="2"/>
  <c r="IQ224" i="2"/>
  <c r="IP224" i="2"/>
  <c r="IO224" i="2"/>
  <c r="IN224" i="2"/>
  <c r="IM224" i="2"/>
  <c r="IL224" i="2"/>
  <c r="IK224" i="2"/>
  <c r="IJ224" i="2"/>
  <c r="II224" i="2"/>
  <c r="IH224" i="2"/>
  <c r="IG224" i="2"/>
  <c r="IF224" i="2"/>
  <c r="IE224" i="2"/>
  <c r="ID224" i="2"/>
  <c r="IC224" i="2"/>
  <c r="IB224" i="2"/>
  <c r="IA224" i="2"/>
  <c r="HZ224" i="2"/>
  <c r="HY224" i="2"/>
  <c r="HX224" i="2"/>
  <c r="HW224" i="2"/>
  <c r="HV224" i="2"/>
  <c r="HU224" i="2"/>
  <c r="HT224" i="2"/>
  <c r="HS224" i="2"/>
  <c r="HR224" i="2"/>
  <c r="HQ224" i="2"/>
  <c r="HP224" i="2"/>
  <c r="HO224" i="2"/>
  <c r="HN224" i="2"/>
  <c r="HM224" i="2"/>
  <c r="HL224" i="2"/>
  <c r="HK224" i="2"/>
  <c r="HJ224" i="2"/>
  <c r="HI224" i="2"/>
  <c r="HH224" i="2"/>
  <c r="HG224" i="2"/>
  <c r="HF224" i="2"/>
  <c r="HE224" i="2"/>
  <c r="HD224" i="2"/>
  <c r="HC224" i="2"/>
  <c r="HB224" i="2"/>
  <c r="HA224" i="2"/>
  <c r="GZ224" i="2"/>
  <c r="GY224" i="2"/>
  <c r="GX224" i="2"/>
  <c r="GW224" i="2"/>
  <c r="GV224" i="2"/>
  <c r="GU224" i="2"/>
  <c r="GT224" i="2"/>
  <c r="GS224" i="2"/>
  <c r="GR224" i="2"/>
  <c r="GQ224" i="2"/>
  <c r="GP224" i="2"/>
  <c r="GO224" i="2"/>
  <c r="GN224" i="2"/>
  <c r="GM224" i="2"/>
  <c r="GL224" i="2"/>
  <c r="GK224" i="2"/>
  <c r="GJ224" i="2"/>
  <c r="GI224" i="2"/>
  <c r="GH224" i="2"/>
  <c r="GG224" i="2"/>
  <c r="GF224" i="2"/>
  <c r="GE224" i="2"/>
  <c r="GD224" i="2"/>
  <c r="GC224" i="2"/>
  <c r="GB224" i="2"/>
  <c r="GA224" i="2"/>
  <c r="FZ224" i="2"/>
  <c r="FY224" i="2"/>
  <c r="FX224" i="2"/>
  <c r="FW224" i="2"/>
  <c r="FV224" i="2"/>
  <c r="FU224" i="2"/>
  <c r="FT224" i="2"/>
  <c r="FS224" i="2"/>
  <c r="FR224" i="2"/>
  <c r="FQ224" i="2"/>
  <c r="FP224" i="2"/>
  <c r="FO224" i="2"/>
  <c r="FN224" i="2"/>
  <c r="FM224" i="2"/>
  <c r="FL224" i="2"/>
  <c r="FK224" i="2"/>
  <c r="FJ224" i="2"/>
  <c r="FI224" i="2"/>
  <c r="FH224" i="2"/>
  <c r="FG224" i="2"/>
  <c r="FF224" i="2"/>
  <c r="FE224" i="2"/>
  <c r="FD224" i="2"/>
  <c r="FC224" i="2"/>
  <c r="FB224" i="2"/>
  <c r="FA224" i="2"/>
  <c r="EZ224" i="2"/>
  <c r="EY224" i="2"/>
  <c r="EX224" i="2"/>
  <c r="EW224" i="2"/>
  <c r="EV224" i="2"/>
  <c r="EU224" i="2"/>
  <c r="ET224" i="2"/>
  <c r="ES224" i="2"/>
  <c r="ER224" i="2"/>
  <c r="EQ224" i="2"/>
  <c r="EP224" i="2"/>
  <c r="EO224" i="2"/>
  <c r="EN224" i="2"/>
  <c r="EM224" i="2"/>
  <c r="EL224" i="2"/>
  <c r="EK224" i="2"/>
  <c r="EJ224" i="2"/>
  <c r="EI224" i="2"/>
  <c r="EH224" i="2"/>
  <c r="EG224" i="2"/>
  <c r="EF224" i="2"/>
  <c r="EE224" i="2"/>
  <c r="ED224" i="2"/>
  <c r="EC224" i="2"/>
  <c r="EB224" i="2"/>
  <c r="EA224" i="2"/>
  <c r="DZ224" i="2"/>
  <c r="DY224" i="2"/>
  <c r="DX224" i="2"/>
  <c r="DW224" i="2"/>
  <c r="DV224" i="2"/>
  <c r="DU224" i="2"/>
  <c r="DT224" i="2"/>
  <c r="DS224" i="2"/>
  <c r="DR224" i="2"/>
  <c r="DQ224" i="2"/>
  <c r="DP224" i="2"/>
  <c r="DO224" i="2"/>
  <c r="DN224" i="2"/>
  <c r="DM224" i="2"/>
  <c r="DL224" i="2"/>
  <c r="DK224" i="2"/>
  <c r="DJ224" i="2"/>
  <c r="DI224" i="2"/>
  <c r="DH224" i="2"/>
  <c r="DG224" i="2"/>
  <c r="DF224" i="2"/>
  <c r="DE224" i="2"/>
  <c r="DD224" i="2"/>
  <c r="DC224" i="2"/>
  <c r="DB224" i="2"/>
  <c r="DA224" i="2"/>
  <c r="CZ224" i="2"/>
  <c r="CY224" i="2"/>
  <c r="CX224" i="2"/>
  <c r="CW224" i="2"/>
  <c r="CV224" i="2"/>
  <c r="CU224" i="2"/>
  <c r="CT224" i="2"/>
  <c r="CS224" i="2"/>
  <c r="CR224" i="2"/>
  <c r="CQ224" i="2"/>
  <c r="CP224" i="2"/>
  <c r="CO224" i="2"/>
  <c r="CN224" i="2"/>
  <c r="CM224" i="2"/>
  <c r="CL224" i="2"/>
  <c r="CK224" i="2"/>
  <c r="CJ224" i="2"/>
  <c r="CI224" i="2"/>
  <c r="CH224" i="2"/>
  <c r="CG224" i="2"/>
  <c r="CF224" i="2"/>
  <c r="CE224" i="2"/>
  <c r="CD224" i="2"/>
  <c r="CC224" i="2"/>
  <c r="CB224" i="2"/>
  <c r="CA224" i="2"/>
  <c r="BZ224" i="2"/>
  <c r="BY224" i="2"/>
  <c r="BX224" i="2"/>
  <c r="BW224" i="2"/>
  <c r="BV224" i="2"/>
  <c r="BU224" i="2"/>
  <c r="BT224" i="2"/>
  <c r="BS224" i="2"/>
  <c r="BR224" i="2"/>
  <c r="BQ224" i="2"/>
  <c r="BP224" i="2"/>
  <c r="BO224" i="2"/>
  <c r="BN224" i="2"/>
  <c r="BM224" i="2"/>
  <c r="BL224" i="2"/>
  <c r="BK224" i="2"/>
  <c r="BJ224" i="2"/>
  <c r="BI224" i="2"/>
  <c r="BH224" i="2"/>
  <c r="BG224" i="2"/>
  <c r="BF224" i="2"/>
  <c r="BE224" i="2"/>
  <c r="BD224" i="2"/>
  <c r="BC224" i="2"/>
  <c r="BB224" i="2"/>
  <c r="BA224" i="2"/>
  <c r="AZ224" i="2"/>
  <c r="AY224" i="2"/>
  <c r="AX224" i="2"/>
  <c r="AW224" i="2"/>
  <c r="AV224" i="2"/>
  <c r="AU224" i="2"/>
  <c r="AT224" i="2"/>
  <c r="AS224" i="2"/>
  <c r="AR224" i="2"/>
  <c r="AQ224" i="2"/>
  <c r="AP224" i="2"/>
  <c r="AO224" i="2"/>
  <c r="AN224" i="2"/>
  <c r="AM224" i="2"/>
  <c r="AL224" i="2"/>
  <c r="AK224" i="2"/>
  <c r="AJ224" i="2"/>
  <c r="AI224" i="2"/>
  <c r="AH224" i="2"/>
  <c r="AG224" i="2"/>
  <c r="AF224" i="2"/>
  <c r="AE224" i="2"/>
  <c r="AD224" i="2"/>
  <c r="AC224" i="2"/>
  <c r="AB224" i="2"/>
  <c r="AA224" i="2"/>
  <c r="Z224" i="2"/>
  <c r="Y224" i="2"/>
  <c r="X224" i="2"/>
  <c r="W224" i="2"/>
  <c r="V224" i="2"/>
  <c r="U224" i="2"/>
  <c r="T224" i="2"/>
  <c r="S224" i="2"/>
  <c r="R224" i="2"/>
  <c r="Q224" i="2"/>
  <c r="P224" i="2"/>
  <c r="O224" i="2"/>
  <c r="N224" i="2"/>
  <c r="M224" i="2"/>
  <c r="L224" i="2"/>
  <c r="K224" i="2"/>
  <c r="J224" i="2"/>
  <c r="I224" i="2"/>
  <c r="H224" i="2"/>
  <c r="G224" i="2"/>
  <c r="F224" i="2"/>
  <c r="E224" i="2"/>
  <c r="A224" i="2"/>
  <c r="D224" i="2"/>
  <c r="NK211" i="2"/>
  <c r="NJ211" i="2"/>
  <c r="NI211" i="2"/>
  <c r="NH211" i="2"/>
  <c r="NG211" i="2"/>
  <c r="NF211" i="2"/>
  <c r="NE211" i="2"/>
  <c r="ND211" i="2"/>
  <c r="NC211" i="2"/>
  <c r="NB211" i="2"/>
  <c r="NA211" i="2"/>
  <c r="MZ211" i="2"/>
  <c r="MY211" i="2"/>
  <c r="MX211" i="2"/>
  <c r="MW211" i="2"/>
  <c r="MV211" i="2"/>
  <c r="MU211" i="2"/>
  <c r="MT211" i="2"/>
  <c r="MS211" i="2"/>
  <c r="MR211" i="2"/>
  <c r="MQ211" i="2"/>
  <c r="MP211" i="2"/>
  <c r="MO211" i="2"/>
  <c r="MN211" i="2"/>
  <c r="MM211" i="2"/>
  <c r="ML211" i="2"/>
  <c r="MK211" i="2"/>
  <c r="MJ211" i="2"/>
  <c r="MI211" i="2"/>
  <c r="MH211" i="2"/>
  <c r="MG211" i="2"/>
  <c r="MF211" i="2"/>
  <c r="ME211" i="2"/>
  <c r="MD211" i="2"/>
  <c r="MC211" i="2"/>
  <c r="MB211" i="2"/>
  <c r="MA211" i="2"/>
  <c r="LZ211" i="2"/>
  <c r="LY211" i="2"/>
  <c r="LX211" i="2"/>
  <c r="LW211" i="2"/>
  <c r="LV211" i="2"/>
  <c r="LU211" i="2"/>
  <c r="LT211" i="2"/>
  <c r="LS211" i="2"/>
  <c r="LR211" i="2"/>
  <c r="LQ211" i="2"/>
  <c r="LP211" i="2"/>
  <c r="LO211" i="2"/>
  <c r="LN211" i="2"/>
  <c r="LM211" i="2"/>
  <c r="LL211" i="2"/>
  <c r="LK211" i="2"/>
  <c r="LJ211" i="2"/>
  <c r="LI211" i="2"/>
  <c r="LH211" i="2"/>
  <c r="LG211" i="2"/>
  <c r="LF211" i="2"/>
  <c r="LE211" i="2"/>
  <c r="LD211" i="2"/>
  <c r="LC211" i="2"/>
  <c r="LB211" i="2"/>
  <c r="LA211" i="2"/>
  <c r="KZ211" i="2"/>
  <c r="KY211" i="2"/>
  <c r="KX211" i="2"/>
  <c r="KW211" i="2"/>
  <c r="KV211" i="2"/>
  <c r="KU211" i="2"/>
  <c r="KT211" i="2"/>
  <c r="KS211" i="2"/>
  <c r="KR211" i="2"/>
  <c r="KQ211" i="2"/>
  <c r="KP211" i="2"/>
  <c r="KO211" i="2"/>
  <c r="KN211" i="2"/>
  <c r="KM211" i="2"/>
  <c r="KL211" i="2"/>
  <c r="KK211" i="2"/>
  <c r="KJ211" i="2"/>
  <c r="KI211" i="2"/>
  <c r="KH211" i="2"/>
  <c r="KG211" i="2"/>
  <c r="KF211" i="2"/>
  <c r="KE211" i="2"/>
  <c r="KD211" i="2"/>
  <c r="KC211" i="2"/>
  <c r="KB211" i="2"/>
  <c r="KA211" i="2"/>
  <c r="JZ211" i="2"/>
  <c r="JY211" i="2"/>
  <c r="JX211" i="2"/>
  <c r="JW211" i="2"/>
  <c r="JV211" i="2"/>
  <c r="JU211" i="2"/>
  <c r="JT211" i="2"/>
  <c r="JS211" i="2"/>
  <c r="JR211" i="2"/>
  <c r="JQ211" i="2"/>
  <c r="JP211" i="2"/>
  <c r="JO211" i="2"/>
  <c r="JN211" i="2"/>
  <c r="JM211" i="2"/>
  <c r="JL211" i="2"/>
  <c r="JK211" i="2"/>
  <c r="JJ211" i="2"/>
  <c r="JI211" i="2"/>
  <c r="JH211" i="2"/>
  <c r="JG211" i="2"/>
  <c r="JF211" i="2"/>
  <c r="JE211" i="2"/>
  <c r="JD211" i="2"/>
  <c r="JC211" i="2"/>
  <c r="JB211" i="2"/>
  <c r="JA211" i="2"/>
  <c r="IZ211" i="2"/>
  <c r="IY211" i="2"/>
  <c r="IX211" i="2"/>
  <c r="IW211" i="2"/>
  <c r="IV211" i="2"/>
  <c r="IU211" i="2"/>
  <c r="IT211" i="2"/>
  <c r="IS211" i="2"/>
  <c r="IR211" i="2"/>
  <c r="IQ211" i="2"/>
  <c r="IP211" i="2"/>
  <c r="IO211" i="2"/>
  <c r="IN211" i="2"/>
  <c r="IM211" i="2"/>
  <c r="IL211" i="2"/>
  <c r="IK211" i="2"/>
  <c r="IJ211" i="2"/>
  <c r="II211" i="2"/>
  <c r="IH211" i="2"/>
  <c r="IG211" i="2"/>
  <c r="IF211" i="2"/>
  <c r="IE211" i="2"/>
  <c r="ID211" i="2"/>
  <c r="IC211" i="2"/>
  <c r="IB211" i="2"/>
  <c r="IA211" i="2"/>
  <c r="HZ211" i="2"/>
  <c r="HY211" i="2"/>
  <c r="HX211" i="2"/>
  <c r="HW211" i="2"/>
  <c r="HV211" i="2"/>
  <c r="HU211" i="2"/>
  <c r="HT211" i="2"/>
  <c r="HS211" i="2"/>
  <c r="HR211" i="2"/>
  <c r="HQ211" i="2"/>
  <c r="HP211" i="2"/>
  <c r="HO211" i="2"/>
  <c r="HN211" i="2"/>
  <c r="HM211" i="2"/>
  <c r="HL211" i="2"/>
  <c r="HK211" i="2"/>
  <c r="HJ211" i="2"/>
  <c r="HI211" i="2"/>
  <c r="HH211" i="2"/>
  <c r="HG211" i="2"/>
  <c r="HF211" i="2"/>
  <c r="HE211" i="2"/>
  <c r="HD211" i="2"/>
  <c r="HC211" i="2"/>
  <c r="HB211" i="2"/>
  <c r="HA211" i="2"/>
  <c r="GZ211" i="2"/>
  <c r="GY211" i="2"/>
  <c r="GX211" i="2"/>
  <c r="GW211" i="2"/>
  <c r="GV211" i="2"/>
  <c r="GU211" i="2"/>
  <c r="GT211" i="2"/>
  <c r="GS211" i="2"/>
  <c r="GR211" i="2"/>
  <c r="GQ211" i="2"/>
  <c r="GP211" i="2"/>
  <c r="GO211" i="2"/>
  <c r="GN211" i="2"/>
  <c r="GM211" i="2"/>
  <c r="GL211" i="2"/>
  <c r="GK211" i="2"/>
  <c r="GJ211" i="2"/>
  <c r="GI211" i="2"/>
  <c r="GH211" i="2"/>
  <c r="GG211" i="2"/>
  <c r="GF211" i="2"/>
  <c r="GE211" i="2"/>
  <c r="GD211" i="2"/>
  <c r="GC211" i="2"/>
  <c r="GB211" i="2"/>
  <c r="GA211" i="2"/>
  <c r="FZ211" i="2"/>
  <c r="FY211" i="2"/>
  <c r="FX211" i="2"/>
  <c r="FW211" i="2"/>
  <c r="FV211" i="2"/>
  <c r="FU211" i="2"/>
  <c r="FT211" i="2"/>
  <c r="FS211" i="2"/>
  <c r="FR211" i="2"/>
  <c r="FQ211" i="2"/>
  <c r="FP211" i="2"/>
  <c r="FO211" i="2"/>
  <c r="FN211" i="2"/>
  <c r="FM211" i="2"/>
  <c r="FL211" i="2"/>
  <c r="FK211" i="2"/>
  <c r="FJ211" i="2"/>
  <c r="FI211" i="2"/>
  <c r="FH211" i="2"/>
  <c r="FG211" i="2"/>
  <c r="FF211" i="2"/>
  <c r="FE211" i="2"/>
  <c r="FD211" i="2"/>
  <c r="FC211" i="2"/>
  <c r="FB211" i="2"/>
  <c r="FA211" i="2"/>
  <c r="EZ211" i="2"/>
  <c r="EY211" i="2"/>
  <c r="EX211" i="2"/>
  <c r="EW211" i="2"/>
  <c r="EV211" i="2"/>
  <c r="EU211" i="2"/>
  <c r="ET211" i="2"/>
  <c r="ES211" i="2"/>
  <c r="ER211" i="2"/>
  <c r="EQ211" i="2"/>
  <c r="EP211" i="2"/>
  <c r="EO211" i="2"/>
  <c r="EN211" i="2"/>
  <c r="EM211" i="2"/>
  <c r="EL211" i="2"/>
  <c r="EK211" i="2"/>
  <c r="EJ211" i="2"/>
  <c r="EI211" i="2"/>
  <c r="EH211" i="2"/>
  <c r="EG211" i="2"/>
  <c r="EF211" i="2"/>
  <c r="EE211" i="2"/>
  <c r="ED211" i="2"/>
  <c r="EC211" i="2"/>
  <c r="EB211" i="2"/>
  <c r="EA211" i="2"/>
  <c r="DZ211" i="2"/>
  <c r="DY211" i="2"/>
  <c r="DX211" i="2"/>
  <c r="DW211" i="2"/>
  <c r="DV211" i="2"/>
  <c r="DU211" i="2"/>
  <c r="DT211" i="2"/>
  <c r="DS211" i="2"/>
  <c r="DR211" i="2"/>
  <c r="DQ211" i="2"/>
  <c r="DP211" i="2"/>
  <c r="DO211" i="2"/>
  <c r="DN211" i="2"/>
  <c r="DM211" i="2"/>
  <c r="DL211" i="2"/>
  <c r="DK211" i="2"/>
  <c r="DJ211" i="2"/>
  <c r="DI211" i="2"/>
  <c r="DH211" i="2"/>
  <c r="DG211" i="2"/>
  <c r="DF211" i="2"/>
  <c r="DE211" i="2"/>
  <c r="DD211" i="2"/>
  <c r="DC211" i="2"/>
  <c r="DB211" i="2"/>
  <c r="DA211" i="2"/>
  <c r="CZ211" i="2"/>
  <c r="CY211" i="2"/>
  <c r="CX211" i="2"/>
  <c r="CW211" i="2"/>
  <c r="CV211" i="2"/>
  <c r="CU211" i="2"/>
  <c r="CT211" i="2"/>
  <c r="CS211" i="2"/>
  <c r="CR211" i="2"/>
  <c r="CQ211" i="2"/>
  <c r="CP211" i="2"/>
  <c r="CO211" i="2"/>
  <c r="CN211" i="2"/>
  <c r="CM211" i="2"/>
  <c r="CL211" i="2"/>
  <c r="CK211" i="2"/>
  <c r="CJ211" i="2"/>
  <c r="CI211" i="2"/>
  <c r="CH211" i="2"/>
  <c r="CG211" i="2"/>
  <c r="CF211" i="2"/>
  <c r="CE211" i="2"/>
  <c r="CD211" i="2"/>
  <c r="CC211" i="2"/>
  <c r="CB211" i="2"/>
  <c r="CA211" i="2"/>
  <c r="BZ211" i="2"/>
  <c r="BY211" i="2"/>
  <c r="BX211" i="2"/>
  <c r="BW211" i="2"/>
  <c r="BV211" i="2"/>
  <c r="BU211" i="2"/>
  <c r="BT211" i="2"/>
  <c r="BS211" i="2"/>
  <c r="BR211" i="2"/>
  <c r="BQ211" i="2"/>
  <c r="BP211" i="2"/>
  <c r="BO211" i="2"/>
  <c r="BN211" i="2"/>
  <c r="BM211" i="2"/>
  <c r="BL211" i="2"/>
  <c r="BK211" i="2"/>
  <c r="BJ211" i="2"/>
  <c r="BI211" i="2"/>
  <c r="BH211" i="2"/>
  <c r="BG211" i="2"/>
  <c r="BF211" i="2"/>
  <c r="BE211" i="2"/>
  <c r="BD211" i="2"/>
  <c r="BC211" i="2"/>
  <c r="BB211" i="2"/>
  <c r="BA211" i="2"/>
  <c r="AZ211" i="2"/>
  <c r="AY211" i="2"/>
  <c r="AX211" i="2"/>
  <c r="AW211" i="2"/>
  <c r="AV211" i="2"/>
  <c r="AU211" i="2"/>
  <c r="AT211" i="2"/>
  <c r="AS211" i="2"/>
  <c r="AR211" i="2"/>
  <c r="AQ211" i="2"/>
  <c r="AP211" i="2"/>
  <c r="AO211" i="2"/>
  <c r="AN211" i="2"/>
  <c r="AM211" i="2"/>
  <c r="AL211" i="2"/>
  <c r="AK211" i="2"/>
  <c r="AJ211" i="2"/>
  <c r="AI211" i="2"/>
  <c r="AH211" i="2"/>
  <c r="AG211" i="2"/>
  <c r="AF211" i="2"/>
  <c r="AE211" i="2"/>
  <c r="AD211" i="2"/>
  <c r="AC211" i="2"/>
  <c r="AB211" i="2"/>
  <c r="AA211" i="2"/>
  <c r="Z211" i="2"/>
  <c r="Y211" i="2"/>
  <c r="X211" i="2"/>
  <c r="W211" i="2"/>
  <c r="V211" i="2"/>
  <c r="U211" i="2"/>
  <c r="T211" i="2"/>
  <c r="S211" i="2"/>
  <c r="R211" i="2"/>
  <c r="Q211" i="2"/>
  <c r="P211" i="2"/>
  <c r="O211" i="2"/>
  <c r="N211" i="2"/>
  <c r="M211" i="2"/>
  <c r="L211" i="2"/>
  <c r="K211" i="2"/>
  <c r="J211" i="2"/>
  <c r="I211" i="2"/>
  <c r="D211" i="2"/>
  <c r="E211" i="2"/>
  <c r="F211" i="2"/>
  <c r="G211" i="2"/>
  <c r="H211" i="2"/>
  <c r="A211" i="2"/>
  <c r="NK210" i="2"/>
  <c r="NJ210" i="2"/>
  <c r="NI210" i="2"/>
  <c r="NH210" i="2"/>
  <c r="NG210" i="2"/>
  <c r="NF210" i="2"/>
  <c r="NE210" i="2"/>
  <c r="ND210" i="2"/>
  <c r="NC210" i="2"/>
  <c r="NB210" i="2"/>
  <c r="NA210" i="2"/>
  <c r="MZ210" i="2"/>
  <c r="MY210" i="2"/>
  <c r="MX210" i="2"/>
  <c r="MW210" i="2"/>
  <c r="MV210" i="2"/>
  <c r="MU210" i="2"/>
  <c r="MT210" i="2"/>
  <c r="MS210" i="2"/>
  <c r="MR210" i="2"/>
  <c r="MQ210" i="2"/>
  <c r="MP210" i="2"/>
  <c r="MO210" i="2"/>
  <c r="MN210" i="2"/>
  <c r="MM210" i="2"/>
  <c r="ML210" i="2"/>
  <c r="MK210" i="2"/>
  <c r="MJ210" i="2"/>
  <c r="MI210" i="2"/>
  <c r="MH210" i="2"/>
  <c r="MG210" i="2"/>
  <c r="MF210" i="2"/>
  <c r="ME210" i="2"/>
  <c r="MD210" i="2"/>
  <c r="MC210" i="2"/>
  <c r="MB210" i="2"/>
  <c r="MA210" i="2"/>
  <c r="LZ210" i="2"/>
  <c r="LY210" i="2"/>
  <c r="LX210" i="2"/>
  <c r="LW210" i="2"/>
  <c r="LV210" i="2"/>
  <c r="LU210" i="2"/>
  <c r="LT210" i="2"/>
  <c r="LS210" i="2"/>
  <c r="LR210" i="2"/>
  <c r="LQ210" i="2"/>
  <c r="LP210" i="2"/>
  <c r="LO210" i="2"/>
  <c r="LN210" i="2"/>
  <c r="LM210" i="2"/>
  <c r="LL210" i="2"/>
  <c r="LK210" i="2"/>
  <c r="LJ210" i="2"/>
  <c r="LI210" i="2"/>
  <c r="LH210" i="2"/>
  <c r="LG210" i="2"/>
  <c r="LF210" i="2"/>
  <c r="LE210" i="2"/>
  <c r="LD210" i="2"/>
  <c r="LC210" i="2"/>
  <c r="LB210" i="2"/>
  <c r="LA210" i="2"/>
  <c r="KZ210" i="2"/>
  <c r="KY210" i="2"/>
  <c r="KX210" i="2"/>
  <c r="KW210" i="2"/>
  <c r="KV210" i="2"/>
  <c r="KU210" i="2"/>
  <c r="KT210" i="2"/>
  <c r="KS210" i="2"/>
  <c r="KR210" i="2"/>
  <c r="KQ210" i="2"/>
  <c r="KP210" i="2"/>
  <c r="KO210" i="2"/>
  <c r="KN210" i="2"/>
  <c r="KM210" i="2"/>
  <c r="KL210" i="2"/>
  <c r="KK210" i="2"/>
  <c r="KJ210" i="2"/>
  <c r="KI210" i="2"/>
  <c r="KH210" i="2"/>
  <c r="KG210" i="2"/>
  <c r="KF210" i="2"/>
  <c r="KE210" i="2"/>
  <c r="KD210" i="2"/>
  <c r="KC210" i="2"/>
  <c r="KB210" i="2"/>
  <c r="KA210" i="2"/>
  <c r="JZ210" i="2"/>
  <c r="JY210" i="2"/>
  <c r="JX210" i="2"/>
  <c r="JW210" i="2"/>
  <c r="JV210" i="2"/>
  <c r="JU210" i="2"/>
  <c r="JT210" i="2"/>
  <c r="JS210" i="2"/>
  <c r="JR210" i="2"/>
  <c r="JQ210" i="2"/>
  <c r="JP210" i="2"/>
  <c r="JO210" i="2"/>
  <c r="JN210" i="2"/>
  <c r="JM210" i="2"/>
  <c r="JL210" i="2"/>
  <c r="JK210" i="2"/>
  <c r="JJ210" i="2"/>
  <c r="JI210" i="2"/>
  <c r="JH210" i="2"/>
  <c r="JG210" i="2"/>
  <c r="JF210" i="2"/>
  <c r="JE210" i="2"/>
  <c r="JD210" i="2"/>
  <c r="JC210" i="2"/>
  <c r="JB210" i="2"/>
  <c r="JA210" i="2"/>
  <c r="IZ210" i="2"/>
  <c r="IY210" i="2"/>
  <c r="IX210" i="2"/>
  <c r="IW210" i="2"/>
  <c r="IV210" i="2"/>
  <c r="IU210" i="2"/>
  <c r="IT210" i="2"/>
  <c r="IS210" i="2"/>
  <c r="IR210" i="2"/>
  <c r="IQ210" i="2"/>
  <c r="IP210" i="2"/>
  <c r="IO210" i="2"/>
  <c r="IN210" i="2"/>
  <c r="IM210" i="2"/>
  <c r="IL210" i="2"/>
  <c r="IK210" i="2"/>
  <c r="IJ210" i="2"/>
  <c r="II210" i="2"/>
  <c r="IH210" i="2"/>
  <c r="IG210" i="2"/>
  <c r="IF210" i="2"/>
  <c r="IE210" i="2"/>
  <c r="ID210" i="2"/>
  <c r="IC210" i="2"/>
  <c r="IB210" i="2"/>
  <c r="IA210" i="2"/>
  <c r="HZ210" i="2"/>
  <c r="HY210" i="2"/>
  <c r="HX210" i="2"/>
  <c r="HW210" i="2"/>
  <c r="HV210" i="2"/>
  <c r="HU210" i="2"/>
  <c r="HT210" i="2"/>
  <c r="HS210" i="2"/>
  <c r="HR210" i="2"/>
  <c r="HQ210" i="2"/>
  <c r="HP210" i="2"/>
  <c r="HO210" i="2"/>
  <c r="HN210" i="2"/>
  <c r="HM210" i="2"/>
  <c r="HL210" i="2"/>
  <c r="HK210" i="2"/>
  <c r="HJ210" i="2"/>
  <c r="HI210" i="2"/>
  <c r="HH210" i="2"/>
  <c r="HG210" i="2"/>
  <c r="HF210" i="2"/>
  <c r="HE210" i="2"/>
  <c r="HD210" i="2"/>
  <c r="HC210" i="2"/>
  <c r="HB210" i="2"/>
  <c r="HA210" i="2"/>
  <c r="GZ210" i="2"/>
  <c r="GY210" i="2"/>
  <c r="GX210" i="2"/>
  <c r="GW210" i="2"/>
  <c r="GV210" i="2"/>
  <c r="GU210" i="2"/>
  <c r="GT210" i="2"/>
  <c r="GS210" i="2"/>
  <c r="GR210" i="2"/>
  <c r="GQ210" i="2"/>
  <c r="GP210" i="2"/>
  <c r="GO210" i="2"/>
  <c r="GN210" i="2"/>
  <c r="GM210" i="2"/>
  <c r="GL210" i="2"/>
  <c r="GK210" i="2"/>
  <c r="GJ210" i="2"/>
  <c r="GI210" i="2"/>
  <c r="GH210" i="2"/>
  <c r="GG210" i="2"/>
  <c r="GF210" i="2"/>
  <c r="GE210" i="2"/>
  <c r="GD210" i="2"/>
  <c r="GC210" i="2"/>
  <c r="GB210" i="2"/>
  <c r="GA210" i="2"/>
  <c r="FZ210" i="2"/>
  <c r="FY210" i="2"/>
  <c r="FX210" i="2"/>
  <c r="FW210" i="2"/>
  <c r="FV210" i="2"/>
  <c r="FU210" i="2"/>
  <c r="FT210" i="2"/>
  <c r="FS210" i="2"/>
  <c r="FR210" i="2"/>
  <c r="FQ210" i="2"/>
  <c r="FP210" i="2"/>
  <c r="FO210" i="2"/>
  <c r="FN210" i="2"/>
  <c r="FM210" i="2"/>
  <c r="FL210" i="2"/>
  <c r="FK210" i="2"/>
  <c r="FJ210" i="2"/>
  <c r="FI210" i="2"/>
  <c r="FH210" i="2"/>
  <c r="FG210" i="2"/>
  <c r="FF210" i="2"/>
  <c r="FE210" i="2"/>
  <c r="FD210" i="2"/>
  <c r="FC210" i="2"/>
  <c r="FB210" i="2"/>
  <c r="FA210" i="2"/>
  <c r="EZ210" i="2"/>
  <c r="EY210" i="2"/>
  <c r="EX210" i="2"/>
  <c r="EW210" i="2"/>
  <c r="EV210" i="2"/>
  <c r="EU210" i="2"/>
  <c r="ET210" i="2"/>
  <c r="ES210" i="2"/>
  <c r="ER210" i="2"/>
  <c r="EQ210" i="2"/>
  <c r="EP210" i="2"/>
  <c r="EO210" i="2"/>
  <c r="EN210" i="2"/>
  <c r="EM210" i="2"/>
  <c r="EL210" i="2"/>
  <c r="EK210" i="2"/>
  <c r="EJ210" i="2"/>
  <c r="EI210" i="2"/>
  <c r="EH210" i="2"/>
  <c r="EG210" i="2"/>
  <c r="EF210" i="2"/>
  <c r="EE210" i="2"/>
  <c r="ED210" i="2"/>
  <c r="EC210" i="2"/>
  <c r="EB210" i="2"/>
  <c r="EA210" i="2"/>
  <c r="DZ210" i="2"/>
  <c r="DY210" i="2"/>
  <c r="DX210" i="2"/>
  <c r="DW210" i="2"/>
  <c r="DV210" i="2"/>
  <c r="DU210" i="2"/>
  <c r="DT210" i="2"/>
  <c r="DS210" i="2"/>
  <c r="DR210" i="2"/>
  <c r="DQ210" i="2"/>
  <c r="DP210" i="2"/>
  <c r="DO210" i="2"/>
  <c r="DN210" i="2"/>
  <c r="DM210" i="2"/>
  <c r="DL210" i="2"/>
  <c r="DK210" i="2"/>
  <c r="DJ210" i="2"/>
  <c r="DI210" i="2"/>
  <c r="DH210" i="2"/>
  <c r="DG210" i="2"/>
  <c r="DF210" i="2"/>
  <c r="DE210" i="2"/>
  <c r="DD210" i="2"/>
  <c r="DC210" i="2"/>
  <c r="DB210" i="2"/>
  <c r="DA210" i="2"/>
  <c r="CZ210" i="2"/>
  <c r="CY210" i="2"/>
  <c r="CX210" i="2"/>
  <c r="CW210" i="2"/>
  <c r="CV210" i="2"/>
  <c r="CU210" i="2"/>
  <c r="CT210" i="2"/>
  <c r="CS210" i="2"/>
  <c r="CR210" i="2"/>
  <c r="CQ210" i="2"/>
  <c r="CP210" i="2"/>
  <c r="CO210" i="2"/>
  <c r="CN210" i="2"/>
  <c r="CM210" i="2"/>
  <c r="CL210" i="2"/>
  <c r="CK210" i="2"/>
  <c r="CJ210" i="2"/>
  <c r="CI210" i="2"/>
  <c r="CH210" i="2"/>
  <c r="CG210" i="2"/>
  <c r="CF210" i="2"/>
  <c r="CE210" i="2"/>
  <c r="CD210" i="2"/>
  <c r="CC210" i="2"/>
  <c r="CB210" i="2"/>
  <c r="CA210" i="2"/>
  <c r="BZ210" i="2"/>
  <c r="BY210" i="2"/>
  <c r="BX210" i="2"/>
  <c r="BW210" i="2"/>
  <c r="BV210" i="2"/>
  <c r="BU210" i="2"/>
  <c r="BT210" i="2"/>
  <c r="BS210" i="2"/>
  <c r="BR210" i="2"/>
  <c r="BQ210" i="2"/>
  <c r="BP210" i="2"/>
  <c r="BO210" i="2"/>
  <c r="BN210" i="2"/>
  <c r="BM210" i="2"/>
  <c r="BL210" i="2"/>
  <c r="BK210" i="2"/>
  <c r="BJ210" i="2"/>
  <c r="BI210" i="2"/>
  <c r="BH210" i="2"/>
  <c r="BG210" i="2"/>
  <c r="BF210" i="2"/>
  <c r="BE210" i="2"/>
  <c r="BD210" i="2"/>
  <c r="BC210" i="2"/>
  <c r="BB210" i="2"/>
  <c r="BA210" i="2"/>
  <c r="AZ210" i="2"/>
  <c r="AY210" i="2"/>
  <c r="AX210" i="2"/>
  <c r="AW210" i="2"/>
  <c r="AV210" i="2"/>
  <c r="AU210" i="2"/>
  <c r="AT210" i="2"/>
  <c r="AS210" i="2"/>
  <c r="AR210" i="2"/>
  <c r="AQ210" i="2"/>
  <c r="AP210" i="2"/>
  <c r="AO210" i="2"/>
  <c r="AN210" i="2"/>
  <c r="AM210" i="2"/>
  <c r="AL210" i="2"/>
  <c r="AK210" i="2"/>
  <c r="AJ210" i="2"/>
  <c r="AI210" i="2"/>
  <c r="AH210" i="2"/>
  <c r="AG210" i="2"/>
  <c r="AF210" i="2"/>
  <c r="AE210" i="2"/>
  <c r="AD210" i="2"/>
  <c r="AC210" i="2"/>
  <c r="AB210" i="2"/>
  <c r="AA210" i="2"/>
  <c r="Z210" i="2"/>
  <c r="Y210" i="2"/>
  <c r="X210" i="2"/>
  <c r="W210" i="2"/>
  <c r="V210" i="2"/>
  <c r="U210" i="2"/>
  <c r="T210" i="2"/>
  <c r="S210" i="2"/>
  <c r="R210" i="2"/>
  <c r="Q210" i="2"/>
  <c r="P210" i="2"/>
  <c r="O210" i="2"/>
  <c r="N210" i="2"/>
  <c r="M210" i="2"/>
  <c r="L210" i="2"/>
  <c r="K210" i="2"/>
  <c r="J210" i="2"/>
  <c r="I210" i="2"/>
  <c r="H210" i="2"/>
  <c r="G210" i="2"/>
  <c r="F210" i="2"/>
  <c r="E210" i="2"/>
  <c r="A210" i="2"/>
  <c r="D210" i="2"/>
  <c r="NK209" i="2"/>
  <c r="NJ209" i="2"/>
  <c r="NI209" i="2"/>
  <c r="NH209" i="2"/>
  <c r="NG209" i="2"/>
  <c r="NF209" i="2"/>
  <c r="NE209" i="2"/>
  <c r="ND209" i="2"/>
  <c r="NC209" i="2"/>
  <c r="NB209" i="2"/>
  <c r="NA209" i="2"/>
  <c r="MZ209" i="2"/>
  <c r="MY209" i="2"/>
  <c r="MX209" i="2"/>
  <c r="MW209" i="2"/>
  <c r="MV209" i="2"/>
  <c r="MU209" i="2"/>
  <c r="MT209" i="2"/>
  <c r="MS209" i="2"/>
  <c r="MR209" i="2"/>
  <c r="MQ209" i="2"/>
  <c r="MP209" i="2"/>
  <c r="MO209" i="2"/>
  <c r="MN209" i="2"/>
  <c r="MM209" i="2"/>
  <c r="ML209" i="2"/>
  <c r="MK209" i="2"/>
  <c r="MJ209" i="2"/>
  <c r="MI209" i="2"/>
  <c r="MH209" i="2"/>
  <c r="MG209" i="2"/>
  <c r="MF209" i="2"/>
  <c r="ME209" i="2"/>
  <c r="MD209" i="2"/>
  <c r="MC209" i="2"/>
  <c r="MB209" i="2"/>
  <c r="MA209" i="2"/>
  <c r="LZ209" i="2"/>
  <c r="LY209" i="2"/>
  <c r="LX209" i="2"/>
  <c r="LW209" i="2"/>
  <c r="LV209" i="2"/>
  <c r="LU209" i="2"/>
  <c r="LT209" i="2"/>
  <c r="LS209" i="2"/>
  <c r="LR209" i="2"/>
  <c r="LQ209" i="2"/>
  <c r="LP209" i="2"/>
  <c r="LO209" i="2"/>
  <c r="LN209" i="2"/>
  <c r="LM209" i="2"/>
  <c r="LL209" i="2"/>
  <c r="LK209" i="2"/>
  <c r="LJ209" i="2"/>
  <c r="LI209" i="2"/>
  <c r="LH209" i="2"/>
  <c r="LG209" i="2"/>
  <c r="LF209" i="2"/>
  <c r="LE209" i="2"/>
  <c r="LD209" i="2"/>
  <c r="LC209" i="2"/>
  <c r="LB209" i="2"/>
  <c r="LA209" i="2"/>
  <c r="KZ209" i="2"/>
  <c r="KY209" i="2"/>
  <c r="KX209" i="2"/>
  <c r="KW209" i="2"/>
  <c r="KV209" i="2"/>
  <c r="KU209" i="2"/>
  <c r="KT209" i="2"/>
  <c r="KS209" i="2"/>
  <c r="KR209" i="2"/>
  <c r="KQ209" i="2"/>
  <c r="KP209" i="2"/>
  <c r="KO209" i="2"/>
  <c r="KN209" i="2"/>
  <c r="KM209" i="2"/>
  <c r="KL209" i="2"/>
  <c r="KK209" i="2"/>
  <c r="KJ209" i="2"/>
  <c r="KI209" i="2"/>
  <c r="KH209" i="2"/>
  <c r="KG209" i="2"/>
  <c r="KF209" i="2"/>
  <c r="KE209" i="2"/>
  <c r="KD209" i="2"/>
  <c r="KC209" i="2"/>
  <c r="KB209" i="2"/>
  <c r="KA209" i="2"/>
  <c r="JZ209" i="2"/>
  <c r="JY209" i="2"/>
  <c r="JX209" i="2"/>
  <c r="JW209" i="2"/>
  <c r="JV209" i="2"/>
  <c r="JU209" i="2"/>
  <c r="JT209" i="2"/>
  <c r="JS209" i="2"/>
  <c r="JR209" i="2"/>
  <c r="JQ209" i="2"/>
  <c r="JP209" i="2"/>
  <c r="JO209" i="2"/>
  <c r="JN209" i="2"/>
  <c r="JM209" i="2"/>
  <c r="JL209" i="2"/>
  <c r="JK209" i="2"/>
  <c r="JJ209" i="2"/>
  <c r="JI209" i="2"/>
  <c r="JH209" i="2"/>
  <c r="JG209" i="2"/>
  <c r="JF209" i="2"/>
  <c r="JE209" i="2"/>
  <c r="JD209" i="2"/>
  <c r="JC209" i="2"/>
  <c r="JB209" i="2"/>
  <c r="JA209" i="2"/>
  <c r="IZ209" i="2"/>
  <c r="IY209" i="2"/>
  <c r="IX209" i="2"/>
  <c r="IW209" i="2"/>
  <c r="IV209" i="2"/>
  <c r="IU209" i="2"/>
  <c r="IT209" i="2"/>
  <c r="IS209" i="2"/>
  <c r="IR209" i="2"/>
  <c r="IQ209" i="2"/>
  <c r="IP209" i="2"/>
  <c r="IO209" i="2"/>
  <c r="IN209" i="2"/>
  <c r="IM209" i="2"/>
  <c r="IL209" i="2"/>
  <c r="IK209" i="2"/>
  <c r="IJ209" i="2"/>
  <c r="II209" i="2"/>
  <c r="IH209" i="2"/>
  <c r="IG209" i="2"/>
  <c r="IF209" i="2"/>
  <c r="IE209" i="2"/>
  <c r="ID209" i="2"/>
  <c r="IC209" i="2"/>
  <c r="IB209" i="2"/>
  <c r="IA209" i="2"/>
  <c r="HZ209" i="2"/>
  <c r="HY209" i="2"/>
  <c r="HX209" i="2"/>
  <c r="HW209" i="2"/>
  <c r="HV209" i="2"/>
  <c r="HU209" i="2"/>
  <c r="HT209" i="2"/>
  <c r="HS209" i="2"/>
  <c r="HR209" i="2"/>
  <c r="HQ209" i="2"/>
  <c r="HP209" i="2"/>
  <c r="HO209" i="2"/>
  <c r="HN209" i="2"/>
  <c r="HM209" i="2"/>
  <c r="HL209" i="2"/>
  <c r="HK209" i="2"/>
  <c r="HJ209" i="2"/>
  <c r="HI209" i="2"/>
  <c r="HH209" i="2"/>
  <c r="HG209" i="2"/>
  <c r="HF209" i="2"/>
  <c r="HE209" i="2"/>
  <c r="HD209" i="2"/>
  <c r="HC209" i="2"/>
  <c r="HB209" i="2"/>
  <c r="HA209" i="2"/>
  <c r="GZ209" i="2"/>
  <c r="GY209" i="2"/>
  <c r="GX209" i="2"/>
  <c r="GW209" i="2"/>
  <c r="GV209" i="2"/>
  <c r="GU209" i="2"/>
  <c r="GT209" i="2"/>
  <c r="GS209" i="2"/>
  <c r="GR209" i="2"/>
  <c r="GQ209" i="2"/>
  <c r="GP209" i="2"/>
  <c r="GO209" i="2"/>
  <c r="GN209" i="2"/>
  <c r="GM209" i="2"/>
  <c r="GL209" i="2"/>
  <c r="GK209" i="2"/>
  <c r="GJ209" i="2"/>
  <c r="GI209" i="2"/>
  <c r="GH209" i="2"/>
  <c r="GG209" i="2"/>
  <c r="GF209" i="2"/>
  <c r="GE209" i="2"/>
  <c r="GD209" i="2"/>
  <c r="GC209" i="2"/>
  <c r="GB209" i="2"/>
  <c r="GA209" i="2"/>
  <c r="FZ209" i="2"/>
  <c r="FY209" i="2"/>
  <c r="FX209" i="2"/>
  <c r="FW209" i="2"/>
  <c r="FV209" i="2"/>
  <c r="FU209" i="2"/>
  <c r="FT209" i="2"/>
  <c r="FS209" i="2"/>
  <c r="FR209" i="2"/>
  <c r="FQ209" i="2"/>
  <c r="FP209" i="2"/>
  <c r="FO209" i="2"/>
  <c r="FN209" i="2"/>
  <c r="FM209" i="2"/>
  <c r="FL209" i="2"/>
  <c r="FK209" i="2"/>
  <c r="FJ209" i="2"/>
  <c r="FI209" i="2"/>
  <c r="FH209" i="2"/>
  <c r="FG209" i="2"/>
  <c r="FF209" i="2"/>
  <c r="FE209" i="2"/>
  <c r="FD209" i="2"/>
  <c r="FC209" i="2"/>
  <c r="FB209" i="2"/>
  <c r="FA209" i="2"/>
  <c r="EZ209" i="2"/>
  <c r="EY209" i="2"/>
  <c r="EX209" i="2"/>
  <c r="EW209" i="2"/>
  <c r="EV209" i="2"/>
  <c r="EU209" i="2"/>
  <c r="ET209" i="2"/>
  <c r="ES209" i="2"/>
  <c r="ER209" i="2"/>
  <c r="EQ209" i="2"/>
  <c r="EP209" i="2"/>
  <c r="EO209" i="2"/>
  <c r="EN209" i="2"/>
  <c r="EM209" i="2"/>
  <c r="EL209" i="2"/>
  <c r="EK209" i="2"/>
  <c r="EJ209" i="2"/>
  <c r="EI209" i="2"/>
  <c r="EH209" i="2"/>
  <c r="EG209" i="2"/>
  <c r="EF209" i="2"/>
  <c r="EE209" i="2"/>
  <c r="ED209" i="2"/>
  <c r="EC209" i="2"/>
  <c r="EB209" i="2"/>
  <c r="EA209" i="2"/>
  <c r="DZ209" i="2"/>
  <c r="DY209" i="2"/>
  <c r="DX209" i="2"/>
  <c r="DW209" i="2"/>
  <c r="DV209" i="2"/>
  <c r="DU209" i="2"/>
  <c r="DT209" i="2"/>
  <c r="DS209" i="2"/>
  <c r="DR209" i="2"/>
  <c r="DQ209" i="2"/>
  <c r="DP209" i="2"/>
  <c r="DO209" i="2"/>
  <c r="DN209" i="2"/>
  <c r="DM209" i="2"/>
  <c r="DL209" i="2"/>
  <c r="DK209" i="2"/>
  <c r="DJ209" i="2"/>
  <c r="DI209" i="2"/>
  <c r="DH209" i="2"/>
  <c r="DG209" i="2"/>
  <c r="DF209" i="2"/>
  <c r="DE209" i="2"/>
  <c r="DD209" i="2"/>
  <c r="DC209" i="2"/>
  <c r="DB209" i="2"/>
  <c r="DA209" i="2"/>
  <c r="CZ209" i="2"/>
  <c r="CY209" i="2"/>
  <c r="CX209" i="2"/>
  <c r="CW209" i="2"/>
  <c r="CV209" i="2"/>
  <c r="CU209" i="2"/>
  <c r="CT209" i="2"/>
  <c r="CS209" i="2"/>
  <c r="CR209" i="2"/>
  <c r="CQ209" i="2"/>
  <c r="CP209" i="2"/>
  <c r="CO209" i="2"/>
  <c r="CN209" i="2"/>
  <c r="CM209" i="2"/>
  <c r="CL209" i="2"/>
  <c r="CK209" i="2"/>
  <c r="CJ209" i="2"/>
  <c r="CI209" i="2"/>
  <c r="CH209" i="2"/>
  <c r="CG209" i="2"/>
  <c r="CF209" i="2"/>
  <c r="CE209" i="2"/>
  <c r="CD209" i="2"/>
  <c r="CC209" i="2"/>
  <c r="CB209" i="2"/>
  <c r="CA209" i="2"/>
  <c r="BZ209" i="2"/>
  <c r="BY209" i="2"/>
  <c r="BX209" i="2"/>
  <c r="BW209" i="2"/>
  <c r="BV209" i="2"/>
  <c r="BU209" i="2"/>
  <c r="BT209" i="2"/>
  <c r="BS209" i="2"/>
  <c r="BR209" i="2"/>
  <c r="BQ209" i="2"/>
  <c r="BP209" i="2"/>
  <c r="BO209" i="2"/>
  <c r="BN209" i="2"/>
  <c r="BM209" i="2"/>
  <c r="BL209" i="2"/>
  <c r="BK209" i="2"/>
  <c r="BJ209" i="2"/>
  <c r="BI209" i="2"/>
  <c r="BH209" i="2"/>
  <c r="BG209" i="2"/>
  <c r="BF209" i="2"/>
  <c r="BE209" i="2"/>
  <c r="BD209" i="2"/>
  <c r="BC209" i="2"/>
  <c r="BB209" i="2"/>
  <c r="BA209" i="2"/>
  <c r="AZ209" i="2"/>
  <c r="AY209" i="2"/>
  <c r="AX209" i="2"/>
  <c r="AW209" i="2"/>
  <c r="AV209" i="2"/>
  <c r="AU209" i="2"/>
  <c r="AT209" i="2"/>
  <c r="AS209" i="2"/>
  <c r="AR209" i="2"/>
  <c r="AQ209" i="2"/>
  <c r="AP209" i="2"/>
  <c r="AO209" i="2"/>
  <c r="AN209" i="2"/>
  <c r="AM209" i="2"/>
  <c r="AL209" i="2"/>
  <c r="AK209" i="2"/>
  <c r="AJ209" i="2"/>
  <c r="AI209" i="2"/>
  <c r="AH209" i="2"/>
  <c r="AG209" i="2"/>
  <c r="AF209" i="2"/>
  <c r="AE209" i="2"/>
  <c r="AD209" i="2"/>
  <c r="AC209" i="2"/>
  <c r="AB209" i="2"/>
  <c r="AA209" i="2"/>
  <c r="Z209" i="2"/>
  <c r="Y209" i="2"/>
  <c r="X209" i="2"/>
  <c r="W209" i="2"/>
  <c r="V209" i="2"/>
  <c r="U209" i="2"/>
  <c r="T209" i="2"/>
  <c r="S209" i="2"/>
  <c r="R209" i="2"/>
  <c r="Q209" i="2"/>
  <c r="P209" i="2"/>
  <c r="O209" i="2"/>
  <c r="N209" i="2"/>
  <c r="M209" i="2"/>
  <c r="L209" i="2"/>
  <c r="K209" i="2"/>
  <c r="J209" i="2"/>
  <c r="I209" i="2"/>
  <c r="H209" i="2"/>
  <c r="G209" i="2"/>
  <c r="F209" i="2"/>
  <c r="E209" i="2"/>
  <c r="D209" i="2"/>
  <c r="A209" i="2"/>
  <c r="NK208" i="2"/>
  <c r="NJ208" i="2"/>
  <c r="NI208" i="2"/>
  <c r="NH208" i="2"/>
  <c r="NG208" i="2"/>
  <c r="NF208" i="2"/>
  <c r="NE208" i="2"/>
  <c r="ND208" i="2"/>
  <c r="NC208" i="2"/>
  <c r="NB208" i="2"/>
  <c r="NA208" i="2"/>
  <c r="MZ208" i="2"/>
  <c r="MY208" i="2"/>
  <c r="MX208" i="2"/>
  <c r="MW208" i="2"/>
  <c r="MV208" i="2"/>
  <c r="MU208" i="2"/>
  <c r="MT208" i="2"/>
  <c r="MS208" i="2"/>
  <c r="MR208" i="2"/>
  <c r="MQ208" i="2"/>
  <c r="MP208" i="2"/>
  <c r="MO208" i="2"/>
  <c r="MN208" i="2"/>
  <c r="MM208" i="2"/>
  <c r="ML208" i="2"/>
  <c r="MK208" i="2"/>
  <c r="MJ208" i="2"/>
  <c r="MI208" i="2"/>
  <c r="MH208" i="2"/>
  <c r="MG208" i="2"/>
  <c r="MF208" i="2"/>
  <c r="ME208" i="2"/>
  <c r="MD208" i="2"/>
  <c r="MC208" i="2"/>
  <c r="MB208" i="2"/>
  <c r="MA208" i="2"/>
  <c r="LZ208" i="2"/>
  <c r="LY208" i="2"/>
  <c r="LX208" i="2"/>
  <c r="LW208" i="2"/>
  <c r="LV208" i="2"/>
  <c r="LU208" i="2"/>
  <c r="LT208" i="2"/>
  <c r="LS208" i="2"/>
  <c r="LR208" i="2"/>
  <c r="LQ208" i="2"/>
  <c r="LP208" i="2"/>
  <c r="LO208" i="2"/>
  <c r="LN208" i="2"/>
  <c r="LM208" i="2"/>
  <c r="LL208" i="2"/>
  <c r="LK208" i="2"/>
  <c r="LJ208" i="2"/>
  <c r="LI208" i="2"/>
  <c r="LH208" i="2"/>
  <c r="LG208" i="2"/>
  <c r="LF208" i="2"/>
  <c r="LE208" i="2"/>
  <c r="LD208" i="2"/>
  <c r="LC208" i="2"/>
  <c r="LB208" i="2"/>
  <c r="LA208" i="2"/>
  <c r="KZ208" i="2"/>
  <c r="KY208" i="2"/>
  <c r="KX208" i="2"/>
  <c r="KW208" i="2"/>
  <c r="KV208" i="2"/>
  <c r="KU208" i="2"/>
  <c r="KT208" i="2"/>
  <c r="KS208" i="2"/>
  <c r="KR208" i="2"/>
  <c r="KQ208" i="2"/>
  <c r="KP208" i="2"/>
  <c r="KO208" i="2"/>
  <c r="KN208" i="2"/>
  <c r="KM208" i="2"/>
  <c r="KL208" i="2"/>
  <c r="KK208" i="2"/>
  <c r="KJ208" i="2"/>
  <c r="KI208" i="2"/>
  <c r="KH208" i="2"/>
  <c r="KG208" i="2"/>
  <c r="KF208" i="2"/>
  <c r="KE208" i="2"/>
  <c r="KD208" i="2"/>
  <c r="KC208" i="2"/>
  <c r="KB208" i="2"/>
  <c r="KA208" i="2"/>
  <c r="JZ208" i="2"/>
  <c r="JY208" i="2"/>
  <c r="JX208" i="2"/>
  <c r="JW208" i="2"/>
  <c r="JV208" i="2"/>
  <c r="JU208" i="2"/>
  <c r="JT208" i="2"/>
  <c r="JS208" i="2"/>
  <c r="JR208" i="2"/>
  <c r="JQ208" i="2"/>
  <c r="JP208" i="2"/>
  <c r="JO208" i="2"/>
  <c r="JN208" i="2"/>
  <c r="JM208" i="2"/>
  <c r="JL208" i="2"/>
  <c r="JK208" i="2"/>
  <c r="JJ208" i="2"/>
  <c r="JI208" i="2"/>
  <c r="JH208" i="2"/>
  <c r="JG208" i="2"/>
  <c r="JF208" i="2"/>
  <c r="JE208" i="2"/>
  <c r="JD208" i="2"/>
  <c r="JC208" i="2"/>
  <c r="JB208" i="2"/>
  <c r="JA208" i="2"/>
  <c r="IZ208" i="2"/>
  <c r="IY208" i="2"/>
  <c r="IX208" i="2"/>
  <c r="IW208" i="2"/>
  <c r="IV208" i="2"/>
  <c r="IU208" i="2"/>
  <c r="IT208" i="2"/>
  <c r="IS208" i="2"/>
  <c r="IR208" i="2"/>
  <c r="IQ208" i="2"/>
  <c r="IP208" i="2"/>
  <c r="IO208" i="2"/>
  <c r="IN208" i="2"/>
  <c r="IM208" i="2"/>
  <c r="IL208" i="2"/>
  <c r="IK208" i="2"/>
  <c r="IJ208" i="2"/>
  <c r="II208" i="2"/>
  <c r="IH208" i="2"/>
  <c r="IG208" i="2"/>
  <c r="IF208" i="2"/>
  <c r="IE208" i="2"/>
  <c r="ID208" i="2"/>
  <c r="IC208" i="2"/>
  <c r="IB208" i="2"/>
  <c r="IA208" i="2"/>
  <c r="HZ208" i="2"/>
  <c r="HY208" i="2"/>
  <c r="HX208" i="2"/>
  <c r="HW208" i="2"/>
  <c r="HV208" i="2"/>
  <c r="HU208" i="2"/>
  <c r="HT208" i="2"/>
  <c r="HS208" i="2"/>
  <c r="HR208" i="2"/>
  <c r="HQ208" i="2"/>
  <c r="HP208" i="2"/>
  <c r="HO208" i="2"/>
  <c r="HN208" i="2"/>
  <c r="HM208" i="2"/>
  <c r="HL208" i="2"/>
  <c r="HK208" i="2"/>
  <c r="HJ208" i="2"/>
  <c r="HI208" i="2"/>
  <c r="HH208" i="2"/>
  <c r="HG208" i="2"/>
  <c r="HF208" i="2"/>
  <c r="HE208" i="2"/>
  <c r="HD208" i="2"/>
  <c r="HC208" i="2"/>
  <c r="HB208" i="2"/>
  <c r="HA208" i="2"/>
  <c r="GZ208" i="2"/>
  <c r="GY208" i="2"/>
  <c r="GX208" i="2"/>
  <c r="GW208" i="2"/>
  <c r="GV208" i="2"/>
  <c r="GU208" i="2"/>
  <c r="GT208" i="2"/>
  <c r="GS208" i="2"/>
  <c r="GR208" i="2"/>
  <c r="GQ208" i="2"/>
  <c r="GP208" i="2"/>
  <c r="GO208" i="2"/>
  <c r="GN208" i="2"/>
  <c r="GM208" i="2"/>
  <c r="GL208" i="2"/>
  <c r="GK208" i="2"/>
  <c r="GJ208" i="2"/>
  <c r="GI208" i="2"/>
  <c r="GH208" i="2"/>
  <c r="GG208" i="2"/>
  <c r="GF208" i="2"/>
  <c r="GE208" i="2"/>
  <c r="GD208" i="2"/>
  <c r="GC208" i="2"/>
  <c r="GB208" i="2"/>
  <c r="GA208" i="2"/>
  <c r="FZ208" i="2"/>
  <c r="FY208" i="2"/>
  <c r="FX208" i="2"/>
  <c r="FW208" i="2"/>
  <c r="FV208" i="2"/>
  <c r="FU208" i="2"/>
  <c r="FT208" i="2"/>
  <c r="FS208" i="2"/>
  <c r="FR208" i="2"/>
  <c r="FQ208" i="2"/>
  <c r="FP208" i="2"/>
  <c r="FO208" i="2"/>
  <c r="FN208" i="2"/>
  <c r="FM208" i="2"/>
  <c r="FL208" i="2"/>
  <c r="FK208" i="2"/>
  <c r="FJ208" i="2"/>
  <c r="FI208" i="2"/>
  <c r="FH208" i="2"/>
  <c r="FG208" i="2"/>
  <c r="FF208" i="2"/>
  <c r="FE208" i="2"/>
  <c r="FD208" i="2"/>
  <c r="FC208" i="2"/>
  <c r="FB208" i="2"/>
  <c r="FA208" i="2"/>
  <c r="EZ208" i="2"/>
  <c r="EY208" i="2"/>
  <c r="EX208" i="2"/>
  <c r="EW208" i="2"/>
  <c r="EV208" i="2"/>
  <c r="EU208" i="2"/>
  <c r="ET208" i="2"/>
  <c r="ES208" i="2"/>
  <c r="ER208" i="2"/>
  <c r="EQ208" i="2"/>
  <c r="EP208" i="2"/>
  <c r="EO208" i="2"/>
  <c r="EN208" i="2"/>
  <c r="EM208" i="2"/>
  <c r="EL208" i="2"/>
  <c r="EK208" i="2"/>
  <c r="EJ208" i="2"/>
  <c r="EI208" i="2"/>
  <c r="EH208" i="2"/>
  <c r="EG208" i="2"/>
  <c r="EF208" i="2"/>
  <c r="EE208" i="2"/>
  <c r="ED208" i="2"/>
  <c r="EC208" i="2"/>
  <c r="EB208" i="2"/>
  <c r="EA208" i="2"/>
  <c r="DZ208" i="2"/>
  <c r="DY208" i="2"/>
  <c r="DX208" i="2"/>
  <c r="DW208" i="2"/>
  <c r="DV208" i="2"/>
  <c r="DU208" i="2"/>
  <c r="DT208" i="2"/>
  <c r="DS208" i="2"/>
  <c r="DR208" i="2"/>
  <c r="DQ208" i="2"/>
  <c r="DP208" i="2"/>
  <c r="DO208" i="2"/>
  <c r="DN208" i="2"/>
  <c r="DM208" i="2"/>
  <c r="DL208" i="2"/>
  <c r="DK208" i="2"/>
  <c r="DJ208" i="2"/>
  <c r="DI208" i="2"/>
  <c r="DH208" i="2"/>
  <c r="DG208" i="2"/>
  <c r="DF208" i="2"/>
  <c r="DE208" i="2"/>
  <c r="DD208" i="2"/>
  <c r="DC208" i="2"/>
  <c r="DB208" i="2"/>
  <c r="DA208" i="2"/>
  <c r="CZ208" i="2"/>
  <c r="CY208" i="2"/>
  <c r="CX208" i="2"/>
  <c r="CW208" i="2"/>
  <c r="CV208" i="2"/>
  <c r="CU208" i="2"/>
  <c r="CT208" i="2"/>
  <c r="CS208" i="2"/>
  <c r="CR208" i="2"/>
  <c r="CQ208" i="2"/>
  <c r="CP208" i="2"/>
  <c r="CO208" i="2"/>
  <c r="CN208" i="2"/>
  <c r="CM208" i="2"/>
  <c r="CL208" i="2"/>
  <c r="CK208" i="2"/>
  <c r="CJ208" i="2"/>
  <c r="CI208" i="2"/>
  <c r="CH208" i="2"/>
  <c r="CG208" i="2"/>
  <c r="CF208" i="2"/>
  <c r="CE208" i="2"/>
  <c r="CD208" i="2"/>
  <c r="CC208" i="2"/>
  <c r="CB208" i="2"/>
  <c r="CA208" i="2"/>
  <c r="BZ208" i="2"/>
  <c r="BY208" i="2"/>
  <c r="BX208" i="2"/>
  <c r="BW208" i="2"/>
  <c r="BV208" i="2"/>
  <c r="BU208" i="2"/>
  <c r="BT208" i="2"/>
  <c r="BS208" i="2"/>
  <c r="BR208" i="2"/>
  <c r="BQ208" i="2"/>
  <c r="BP208" i="2"/>
  <c r="BO208" i="2"/>
  <c r="BN208" i="2"/>
  <c r="BM208" i="2"/>
  <c r="BL208" i="2"/>
  <c r="BK208" i="2"/>
  <c r="BJ208" i="2"/>
  <c r="BI208" i="2"/>
  <c r="BH208" i="2"/>
  <c r="BG208" i="2"/>
  <c r="BF208" i="2"/>
  <c r="BE208" i="2"/>
  <c r="BD208" i="2"/>
  <c r="BC208" i="2"/>
  <c r="BB208" i="2"/>
  <c r="BA208" i="2"/>
  <c r="AZ208" i="2"/>
  <c r="AY208" i="2"/>
  <c r="AX208" i="2"/>
  <c r="AW208" i="2"/>
  <c r="AV208" i="2"/>
  <c r="AU208" i="2"/>
  <c r="AT208" i="2"/>
  <c r="AS208" i="2"/>
  <c r="AR208" i="2"/>
  <c r="AQ208" i="2"/>
  <c r="AP208" i="2"/>
  <c r="AO208" i="2"/>
  <c r="AN208" i="2"/>
  <c r="AM208" i="2"/>
  <c r="AL208" i="2"/>
  <c r="AK208" i="2"/>
  <c r="AJ208" i="2"/>
  <c r="AI208" i="2"/>
  <c r="AH208" i="2"/>
  <c r="AG208" i="2"/>
  <c r="AF208" i="2"/>
  <c r="AE208" i="2"/>
  <c r="AD208" i="2"/>
  <c r="AC208" i="2"/>
  <c r="AB208" i="2"/>
  <c r="AA208" i="2"/>
  <c r="Z208" i="2"/>
  <c r="Y208" i="2"/>
  <c r="X208" i="2"/>
  <c r="W208" i="2"/>
  <c r="V208" i="2"/>
  <c r="U208" i="2"/>
  <c r="T208" i="2"/>
  <c r="S208" i="2"/>
  <c r="R208" i="2"/>
  <c r="Q208" i="2"/>
  <c r="P208" i="2"/>
  <c r="O208" i="2"/>
  <c r="N208" i="2"/>
  <c r="M208" i="2"/>
  <c r="L208" i="2"/>
  <c r="K208" i="2"/>
  <c r="J208" i="2"/>
  <c r="I208" i="2"/>
  <c r="H208" i="2"/>
  <c r="G208" i="2"/>
  <c r="F208" i="2"/>
  <c r="E208" i="2"/>
  <c r="A208" i="2"/>
  <c r="D208" i="2"/>
  <c r="NK195" i="2"/>
  <c r="NJ195" i="2"/>
  <c r="NI195" i="2"/>
  <c r="NH195" i="2"/>
  <c r="NG195" i="2"/>
  <c r="NF195" i="2"/>
  <c r="NE195" i="2"/>
  <c r="ND195" i="2"/>
  <c r="NC195" i="2"/>
  <c r="NB195" i="2"/>
  <c r="NA195" i="2"/>
  <c r="MZ195" i="2"/>
  <c r="MY195" i="2"/>
  <c r="MX195" i="2"/>
  <c r="MW195" i="2"/>
  <c r="MV195" i="2"/>
  <c r="MU195" i="2"/>
  <c r="MT195" i="2"/>
  <c r="MS195" i="2"/>
  <c r="MR195" i="2"/>
  <c r="MQ195" i="2"/>
  <c r="MP195" i="2"/>
  <c r="MO195" i="2"/>
  <c r="MN195" i="2"/>
  <c r="MM195" i="2"/>
  <c r="ML195" i="2"/>
  <c r="MK195" i="2"/>
  <c r="MJ195" i="2"/>
  <c r="MI195" i="2"/>
  <c r="MH195" i="2"/>
  <c r="MG195" i="2"/>
  <c r="MF195" i="2"/>
  <c r="ME195" i="2"/>
  <c r="MD195" i="2"/>
  <c r="MC195" i="2"/>
  <c r="MB195" i="2"/>
  <c r="MA195" i="2"/>
  <c r="LZ195" i="2"/>
  <c r="LY195" i="2"/>
  <c r="LX195" i="2"/>
  <c r="LW195" i="2"/>
  <c r="LV195" i="2"/>
  <c r="LU195" i="2"/>
  <c r="LT195" i="2"/>
  <c r="LS195" i="2"/>
  <c r="LR195" i="2"/>
  <c r="LQ195" i="2"/>
  <c r="LP195" i="2"/>
  <c r="LO195" i="2"/>
  <c r="LN195" i="2"/>
  <c r="LM195" i="2"/>
  <c r="LL195" i="2"/>
  <c r="LK195" i="2"/>
  <c r="LJ195" i="2"/>
  <c r="LI195" i="2"/>
  <c r="LH195" i="2"/>
  <c r="LG195" i="2"/>
  <c r="LF195" i="2"/>
  <c r="LE195" i="2"/>
  <c r="LD195" i="2"/>
  <c r="LC195" i="2"/>
  <c r="LB195" i="2"/>
  <c r="LA195" i="2"/>
  <c r="KZ195" i="2"/>
  <c r="KY195" i="2"/>
  <c r="KX195" i="2"/>
  <c r="KW195" i="2"/>
  <c r="KV195" i="2"/>
  <c r="KU195" i="2"/>
  <c r="KT195" i="2"/>
  <c r="KS195" i="2"/>
  <c r="KR195" i="2"/>
  <c r="KQ195" i="2"/>
  <c r="KP195" i="2"/>
  <c r="KO195" i="2"/>
  <c r="KN195" i="2"/>
  <c r="KM195" i="2"/>
  <c r="KL195" i="2"/>
  <c r="KK195" i="2"/>
  <c r="KJ195" i="2"/>
  <c r="KI195" i="2"/>
  <c r="KH195" i="2"/>
  <c r="KG195" i="2"/>
  <c r="KF195" i="2"/>
  <c r="KE195" i="2"/>
  <c r="KD195" i="2"/>
  <c r="KC195" i="2"/>
  <c r="KB195" i="2"/>
  <c r="KA195" i="2"/>
  <c r="JZ195" i="2"/>
  <c r="JY195" i="2"/>
  <c r="JX195" i="2"/>
  <c r="JW195" i="2"/>
  <c r="JV195" i="2"/>
  <c r="JU195" i="2"/>
  <c r="JT195" i="2"/>
  <c r="JS195" i="2"/>
  <c r="JR195" i="2"/>
  <c r="JQ195" i="2"/>
  <c r="JP195" i="2"/>
  <c r="JO195" i="2"/>
  <c r="JN195" i="2"/>
  <c r="JM195" i="2"/>
  <c r="JL195" i="2"/>
  <c r="JK195" i="2"/>
  <c r="JJ195" i="2"/>
  <c r="JI195" i="2"/>
  <c r="JH195" i="2"/>
  <c r="JG195" i="2"/>
  <c r="JF195" i="2"/>
  <c r="JE195" i="2"/>
  <c r="JD195" i="2"/>
  <c r="JC195" i="2"/>
  <c r="JB195" i="2"/>
  <c r="JA195" i="2"/>
  <c r="IZ195" i="2"/>
  <c r="IY195" i="2"/>
  <c r="IX195" i="2"/>
  <c r="IW195" i="2"/>
  <c r="IV195" i="2"/>
  <c r="IU195" i="2"/>
  <c r="IT195" i="2"/>
  <c r="IS195" i="2"/>
  <c r="IR195" i="2"/>
  <c r="IQ195" i="2"/>
  <c r="IP195" i="2"/>
  <c r="IO195" i="2"/>
  <c r="IN195" i="2"/>
  <c r="IM195" i="2"/>
  <c r="IL195" i="2"/>
  <c r="IK195" i="2"/>
  <c r="IJ195" i="2"/>
  <c r="II195" i="2"/>
  <c r="IH195" i="2"/>
  <c r="IG195" i="2"/>
  <c r="IF195" i="2"/>
  <c r="IE195" i="2"/>
  <c r="ID195" i="2"/>
  <c r="IC195" i="2"/>
  <c r="IB195" i="2"/>
  <c r="IA195" i="2"/>
  <c r="HZ195" i="2"/>
  <c r="HY195" i="2"/>
  <c r="HX195" i="2"/>
  <c r="HW195" i="2"/>
  <c r="HV195" i="2"/>
  <c r="HU195" i="2"/>
  <c r="HT195" i="2"/>
  <c r="HS195" i="2"/>
  <c r="HR195" i="2"/>
  <c r="HQ195" i="2"/>
  <c r="HP195" i="2"/>
  <c r="HO195" i="2"/>
  <c r="HN195" i="2"/>
  <c r="HM195" i="2"/>
  <c r="HL195" i="2"/>
  <c r="HK195" i="2"/>
  <c r="HJ195" i="2"/>
  <c r="HI195" i="2"/>
  <c r="HH195" i="2"/>
  <c r="HG195" i="2"/>
  <c r="HF195" i="2"/>
  <c r="HE195" i="2"/>
  <c r="HD195" i="2"/>
  <c r="HC195" i="2"/>
  <c r="HB195" i="2"/>
  <c r="HA195" i="2"/>
  <c r="GZ195" i="2"/>
  <c r="GY195" i="2"/>
  <c r="GX195" i="2"/>
  <c r="GW195" i="2"/>
  <c r="GV195" i="2"/>
  <c r="GU195" i="2"/>
  <c r="GT195" i="2"/>
  <c r="GS195" i="2"/>
  <c r="GR195" i="2"/>
  <c r="GQ195" i="2"/>
  <c r="GP195" i="2"/>
  <c r="GO195" i="2"/>
  <c r="GN195" i="2"/>
  <c r="GM195" i="2"/>
  <c r="GL195" i="2"/>
  <c r="GK195" i="2"/>
  <c r="GJ195" i="2"/>
  <c r="GI195" i="2"/>
  <c r="GH195" i="2"/>
  <c r="GG195" i="2"/>
  <c r="GF195" i="2"/>
  <c r="GE195" i="2"/>
  <c r="GD195" i="2"/>
  <c r="GC195" i="2"/>
  <c r="GB195" i="2"/>
  <c r="GA195" i="2"/>
  <c r="FZ195" i="2"/>
  <c r="FY195" i="2"/>
  <c r="FX195" i="2"/>
  <c r="FW195" i="2"/>
  <c r="FV195" i="2"/>
  <c r="FU195" i="2"/>
  <c r="FT195" i="2"/>
  <c r="FS195" i="2"/>
  <c r="FR195" i="2"/>
  <c r="FQ195" i="2"/>
  <c r="FP195" i="2"/>
  <c r="FO195" i="2"/>
  <c r="FN195" i="2"/>
  <c r="FM195" i="2"/>
  <c r="FL195" i="2"/>
  <c r="FK195" i="2"/>
  <c r="FJ195" i="2"/>
  <c r="FI195" i="2"/>
  <c r="FH195" i="2"/>
  <c r="FG195" i="2"/>
  <c r="FF195" i="2"/>
  <c r="FE195" i="2"/>
  <c r="FD195" i="2"/>
  <c r="FC195" i="2"/>
  <c r="FB195" i="2"/>
  <c r="FA195" i="2"/>
  <c r="EZ195" i="2"/>
  <c r="EY195" i="2"/>
  <c r="EX195" i="2"/>
  <c r="EW195" i="2"/>
  <c r="EV195" i="2"/>
  <c r="EU195" i="2"/>
  <c r="ET195" i="2"/>
  <c r="ES195" i="2"/>
  <c r="ER195" i="2"/>
  <c r="EQ195" i="2"/>
  <c r="EP195" i="2"/>
  <c r="EO195" i="2"/>
  <c r="EN195" i="2"/>
  <c r="EM195" i="2"/>
  <c r="EL195" i="2"/>
  <c r="EK195" i="2"/>
  <c r="EJ195" i="2"/>
  <c r="EI195" i="2"/>
  <c r="EH195" i="2"/>
  <c r="EG195" i="2"/>
  <c r="EF195" i="2"/>
  <c r="EE195" i="2"/>
  <c r="ED195" i="2"/>
  <c r="EC195" i="2"/>
  <c r="EB195" i="2"/>
  <c r="EA195" i="2"/>
  <c r="DZ195" i="2"/>
  <c r="DY195" i="2"/>
  <c r="DX195" i="2"/>
  <c r="DW195" i="2"/>
  <c r="DV195" i="2"/>
  <c r="DU195" i="2"/>
  <c r="DT195" i="2"/>
  <c r="DS195" i="2"/>
  <c r="DR195" i="2"/>
  <c r="DQ195" i="2"/>
  <c r="DP195" i="2"/>
  <c r="DO195" i="2"/>
  <c r="DN195" i="2"/>
  <c r="DM195" i="2"/>
  <c r="DL195" i="2"/>
  <c r="DK195" i="2"/>
  <c r="DJ195" i="2"/>
  <c r="DI195" i="2"/>
  <c r="DH195" i="2"/>
  <c r="DG195" i="2"/>
  <c r="DF195" i="2"/>
  <c r="DE195" i="2"/>
  <c r="DD195" i="2"/>
  <c r="DC195" i="2"/>
  <c r="DB195" i="2"/>
  <c r="DA195" i="2"/>
  <c r="CZ195" i="2"/>
  <c r="CY195" i="2"/>
  <c r="CX195" i="2"/>
  <c r="CW195" i="2"/>
  <c r="CV195" i="2"/>
  <c r="CU195" i="2"/>
  <c r="CT195" i="2"/>
  <c r="CS195" i="2"/>
  <c r="CR195" i="2"/>
  <c r="CQ195" i="2"/>
  <c r="CP195" i="2"/>
  <c r="CO195" i="2"/>
  <c r="CN195" i="2"/>
  <c r="CM195" i="2"/>
  <c r="CL195" i="2"/>
  <c r="CK195" i="2"/>
  <c r="CJ195" i="2"/>
  <c r="CI195" i="2"/>
  <c r="CH195" i="2"/>
  <c r="CG195" i="2"/>
  <c r="CF195" i="2"/>
  <c r="CE195" i="2"/>
  <c r="CD195" i="2"/>
  <c r="CC195" i="2"/>
  <c r="CB195" i="2"/>
  <c r="CA195" i="2"/>
  <c r="BZ195" i="2"/>
  <c r="BY195" i="2"/>
  <c r="BX195" i="2"/>
  <c r="BW195" i="2"/>
  <c r="BV195" i="2"/>
  <c r="BU195" i="2"/>
  <c r="BT195" i="2"/>
  <c r="BS195" i="2"/>
  <c r="BR195" i="2"/>
  <c r="BQ195" i="2"/>
  <c r="BP195" i="2"/>
  <c r="BO195" i="2"/>
  <c r="BN195" i="2"/>
  <c r="BM195" i="2"/>
  <c r="BL195" i="2"/>
  <c r="BK195" i="2"/>
  <c r="BJ195" i="2"/>
  <c r="BI195" i="2"/>
  <c r="BH195" i="2"/>
  <c r="BG195" i="2"/>
  <c r="BF195" i="2"/>
  <c r="BE195" i="2"/>
  <c r="BD195" i="2"/>
  <c r="BC195" i="2"/>
  <c r="BB195" i="2"/>
  <c r="BA195" i="2"/>
  <c r="AZ195" i="2"/>
  <c r="AY195" i="2"/>
  <c r="AX195" i="2"/>
  <c r="AW195" i="2"/>
  <c r="AV195" i="2"/>
  <c r="AU195" i="2"/>
  <c r="AT195" i="2"/>
  <c r="AS195" i="2"/>
  <c r="AR195" i="2"/>
  <c r="AQ195" i="2"/>
  <c r="AP195" i="2"/>
  <c r="AO195" i="2"/>
  <c r="AN195" i="2"/>
  <c r="AM195" i="2"/>
  <c r="AL195" i="2"/>
  <c r="AK195" i="2"/>
  <c r="AJ195" i="2"/>
  <c r="AI195" i="2"/>
  <c r="AH195" i="2"/>
  <c r="AG195" i="2"/>
  <c r="AF195" i="2"/>
  <c r="AE195" i="2"/>
  <c r="AD195" i="2"/>
  <c r="AC195" i="2"/>
  <c r="AB195" i="2"/>
  <c r="AA195" i="2"/>
  <c r="Z195" i="2"/>
  <c r="Y195" i="2"/>
  <c r="X195" i="2"/>
  <c r="W195" i="2"/>
  <c r="V195" i="2"/>
  <c r="U195" i="2"/>
  <c r="T195" i="2"/>
  <c r="S195" i="2"/>
  <c r="R195" i="2"/>
  <c r="Q195" i="2"/>
  <c r="P195" i="2"/>
  <c r="O195" i="2"/>
  <c r="N195" i="2"/>
  <c r="M195" i="2"/>
  <c r="L195" i="2"/>
  <c r="K195" i="2"/>
  <c r="J195" i="2"/>
  <c r="I195" i="2"/>
  <c r="H195" i="2"/>
  <c r="D195" i="2"/>
  <c r="E195" i="2"/>
  <c r="F195" i="2"/>
  <c r="G195" i="2"/>
  <c r="A195" i="2"/>
  <c r="NK194" i="2"/>
  <c r="NJ194" i="2"/>
  <c r="NI194" i="2"/>
  <c r="NH194" i="2"/>
  <c r="NG194" i="2"/>
  <c r="NF194" i="2"/>
  <c r="NE194" i="2"/>
  <c r="ND194" i="2"/>
  <c r="NC194" i="2"/>
  <c r="NB194" i="2"/>
  <c r="NA194" i="2"/>
  <c r="MZ194" i="2"/>
  <c r="MY194" i="2"/>
  <c r="MX194" i="2"/>
  <c r="MW194" i="2"/>
  <c r="MV194" i="2"/>
  <c r="MU194" i="2"/>
  <c r="MT194" i="2"/>
  <c r="MS194" i="2"/>
  <c r="MR194" i="2"/>
  <c r="MQ194" i="2"/>
  <c r="MP194" i="2"/>
  <c r="MO194" i="2"/>
  <c r="MN194" i="2"/>
  <c r="MM194" i="2"/>
  <c r="ML194" i="2"/>
  <c r="MK194" i="2"/>
  <c r="MJ194" i="2"/>
  <c r="MI194" i="2"/>
  <c r="MH194" i="2"/>
  <c r="MG194" i="2"/>
  <c r="MF194" i="2"/>
  <c r="ME194" i="2"/>
  <c r="MD194" i="2"/>
  <c r="MC194" i="2"/>
  <c r="MB194" i="2"/>
  <c r="MA194" i="2"/>
  <c r="LZ194" i="2"/>
  <c r="LY194" i="2"/>
  <c r="LX194" i="2"/>
  <c r="LW194" i="2"/>
  <c r="LV194" i="2"/>
  <c r="LU194" i="2"/>
  <c r="LT194" i="2"/>
  <c r="LS194" i="2"/>
  <c r="LR194" i="2"/>
  <c r="LQ194" i="2"/>
  <c r="LP194" i="2"/>
  <c r="LO194" i="2"/>
  <c r="LN194" i="2"/>
  <c r="LM194" i="2"/>
  <c r="LL194" i="2"/>
  <c r="LK194" i="2"/>
  <c r="LJ194" i="2"/>
  <c r="LI194" i="2"/>
  <c r="LH194" i="2"/>
  <c r="LG194" i="2"/>
  <c r="LF194" i="2"/>
  <c r="LE194" i="2"/>
  <c r="LD194" i="2"/>
  <c r="LC194" i="2"/>
  <c r="LB194" i="2"/>
  <c r="LA194" i="2"/>
  <c r="KZ194" i="2"/>
  <c r="KY194" i="2"/>
  <c r="KX194" i="2"/>
  <c r="KW194" i="2"/>
  <c r="KV194" i="2"/>
  <c r="KU194" i="2"/>
  <c r="KT194" i="2"/>
  <c r="KS194" i="2"/>
  <c r="KR194" i="2"/>
  <c r="KQ194" i="2"/>
  <c r="KP194" i="2"/>
  <c r="KO194" i="2"/>
  <c r="KN194" i="2"/>
  <c r="KM194" i="2"/>
  <c r="KL194" i="2"/>
  <c r="KK194" i="2"/>
  <c r="KJ194" i="2"/>
  <c r="KI194" i="2"/>
  <c r="KH194" i="2"/>
  <c r="KG194" i="2"/>
  <c r="KF194" i="2"/>
  <c r="KE194" i="2"/>
  <c r="KD194" i="2"/>
  <c r="KC194" i="2"/>
  <c r="KB194" i="2"/>
  <c r="KA194" i="2"/>
  <c r="JZ194" i="2"/>
  <c r="JY194" i="2"/>
  <c r="JX194" i="2"/>
  <c r="JW194" i="2"/>
  <c r="JV194" i="2"/>
  <c r="JU194" i="2"/>
  <c r="JT194" i="2"/>
  <c r="JS194" i="2"/>
  <c r="JR194" i="2"/>
  <c r="JQ194" i="2"/>
  <c r="JP194" i="2"/>
  <c r="JO194" i="2"/>
  <c r="JN194" i="2"/>
  <c r="JM194" i="2"/>
  <c r="JL194" i="2"/>
  <c r="JK194" i="2"/>
  <c r="JJ194" i="2"/>
  <c r="JI194" i="2"/>
  <c r="JH194" i="2"/>
  <c r="JG194" i="2"/>
  <c r="JF194" i="2"/>
  <c r="JE194" i="2"/>
  <c r="JD194" i="2"/>
  <c r="JC194" i="2"/>
  <c r="JB194" i="2"/>
  <c r="JA194" i="2"/>
  <c r="IZ194" i="2"/>
  <c r="IY194" i="2"/>
  <c r="IX194" i="2"/>
  <c r="IW194" i="2"/>
  <c r="IV194" i="2"/>
  <c r="IU194" i="2"/>
  <c r="IT194" i="2"/>
  <c r="IS194" i="2"/>
  <c r="IR194" i="2"/>
  <c r="IQ194" i="2"/>
  <c r="IP194" i="2"/>
  <c r="IO194" i="2"/>
  <c r="IN194" i="2"/>
  <c r="IM194" i="2"/>
  <c r="IL194" i="2"/>
  <c r="IK194" i="2"/>
  <c r="IJ194" i="2"/>
  <c r="II194" i="2"/>
  <c r="IH194" i="2"/>
  <c r="IG194" i="2"/>
  <c r="IF194" i="2"/>
  <c r="IE194" i="2"/>
  <c r="ID194" i="2"/>
  <c r="IC194" i="2"/>
  <c r="IB194" i="2"/>
  <c r="IA194" i="2"/>
  <c r="HZ194" i="2"/>
  <c r="HY194" i="2"/>
  <c r="HX194" i="2"/>
  <c r="HW194" i="2"/>
  <c r="HV194" i="2"/>
  <c r="HU194" i="2"/>
  <c r="HT194" i="2"/>
  <c r="HS194" i="2"/>
  <c r="HR194" i="2"/>
  <c r="HQ194" i="2"/>
  <c r="HP194" i="2"/>
  <c r="HO194" i="2"/>
  <c r="HN194" i="2"/>
  <c r="HM194" i="2"/>
  <c r="HL194" i="2"/>
  <c r="HK194" i="2"/>
  <c r="HJ194" i="2"/>
  <c r="HI194" i="2"/>
  <c r="HH194" i="2"/>
  <c r="HG194" i="2"/>
  <c r="HF194" i="2"/>
  <c r="HE194" i="2"/>
  <c r="HD194" i="2"/>
  <c r="HC194" i="2"/>
  <c r="HB194" i="2"/>
  <c r="HA194" i="2"/>
  <c r="GZ194" i="2"/>
  <c r="GY194" i="2"/>
  <c r="GX194" i="2"/>
  <c r="GW194" i="2"/>
  <c r="GV194" i="2"/>
  <c r="GU194" i="2"/>
  <c r="GT194" i="2"/>
  <c r="GS194" i="2"/>
  <c r="GR194" i="2"/>
  <c r="GQ194" i="2"/>
  <c r="GP194" i="2"/>
  <c r="GO194" i="2"/>
  <c r="GN194" i="2"/>
  <c r="GM194" i="2"/>
  <c r="GL194" i="2"/>
  <c r="GK194" i="2"/>
  <c r="GJ194" i="2"/>
  <c r="GI194" i="2"/>
  <c r="GH194" i="2"/>
  <c r="GG194" i="2"/>
  <c r="GF194" i="2"/>
  <c r="GE194" i="2"/>
  <c r="GD194" i="2"/>
  <c r="GC194" i="2"/>
  <c r="GB194" i="2"/>
  <c r="GA194" i="2"/>
  <c r="FZ194" i="2"/>
  <c r="FY194" i="2"/>
  <c r="FX194" i="2"/>
  <c r="FW194" i="2"/>
  <c r="FV194" i="2"/>
  <c r="FU194" i="2"/>
  <c r="FT194" i="2"/>
  <c r="FS194" i="2"/>
  <c r="FR194" i="2"/>
  <c r="FQ194" i="2"/>
  <c r="FP194" i="2"/>
  <c r="FO194" i="2"/>
  <c r="FN194" i="2"/>
  <c r="FM194" i="2"/>
  <c r="FL194" i="2"/>
  <c r="FK194" i="2"/>
  <c r="FJ194" i="2"/>
  <c r="FI194" i="2"/>
  <c r="FH194" i="2"/>
  <c r="FG194" i="2"/>
  <c r="FF194" i="2"/>
  <c r="FE194" i="2"/>
  <c r="FD194" i="2"/>
  <c r="FC194" i="2"/>
  <c r="FB194" i="2"/>
  <c r="FA194" i="2"/>
  <c r="EZ194" i="2"/>
  <c r="EY194" i="2"/>
  <c r="EX194" i="2"/>
  <c r="EW194" i="2"/>
  <c r="EV194" i="2"/>
  <c r="EU194" i="2"/>
  <c r="ET194" i="2"/>
  <c r="ES194" i="2"/>
  <c r="ER194" i="2"/>
  <c r="EQ194" i="2"/>
  <c r="EP194" i="2"/>
  <c r="EO194" i="2"/>
  <c r="EN194" i="2"/>
  <c r="EM194" i="2"/>
  <c r="EL194" i="2"/>
  <c r="EK194" i="2"/>
  <c r="EJ194" i="2"/>
  <c r="EI194" i="2"/>
  <c r="EH194" i="2"/>
  <c r="EG194" i="2"/>
  <c r="EF194" i="2"/>
  <c r="EE194" i="2"/>
  <c r="ED194" i="2"/>
  <c r="EC194" i="2"/>
  <c r="EB194" i="2"/>
  <c r="EA194" i="2"/>
  <c r="DZ194" i="2"/>
  <c r="DY194" i="2"/>
  <c r="DX194" i="2"/>
  <c r="DW194" i="2"/>
  <c r="DV194" i="2"/>
  <c r="DU194" i="2"/>
  <c r="DT194" i="2"/>
  <c r="DS194" i="2"/>
  <c r="DR194" i="2"/>
  <c r="DQ194" i="2"/>
  <c r="DP194" i="2"/>
  <c r="DO194" i="2"/>
  <c r="DN194" i="2"/>
  <c r="DM194" i="2"/>
  <c r="DL194" i="2"/>
  <c r="DK194" i="2"/>
  <c r="DJ194" i="2"/>
  <c r="DI194" i="2"/>
  <c r="DH194" i="2"/>
  <c r="DG194" i="2"/>
  <c r="DF194" i="2"/>
  <c r="DE194" i="2"/>
  <c r="DD194" i="2"/>
  <c r="DC194" i="2"/>
  <c r="DB194" i="2"/>
  <c r="DA194" i="2"/>
  <c r="CZ194" i="2"/>
  <c r="CY194" i="2"/>
  <c r="CX194" i="2"/>
  <c r="CW194" i="2"/>
  <c r="CV194" i="2"/>
  <c r="CU194" i="2"/>
  <c r="CT194" i="2"/>
  <c r="CS194" i="2"/>
  <c r="CR194" i="2"/>
  <c r="CQ194" i="2"/>
  <c r="CP194" i="2"/>
  <c r="CO194" i="2"/>
  <c r="CN194" i="2"/>
  <c r="CM194" i="2"/>
  <c r="CL194" i="2"/>
  <c r="CK194" i="2"/>
  <c r="CJ194" i="2"/>
  <c r="CI194" i="2"/>
  <c r="CH194" i="2"/>
  <c r="CG194" i="2"/>
  <c r="CF194" i="2"/>
  <c r="CE194" i="2"/>
  <c r="CD194" i="2"/>
  <c r="CC194" i="2"/>
  <c r="CB194" i="2"/>
  <c r="CA194" i="2"/>
  <c r="BZ194" i="2"/>
  <c r="BY194" i="2"/>
  <c r="BX194" i="2"/>
  <c r="BW194" i="2"/>
  <c r="BV194" i="2"/>
  <c r="BU194" i="2"/>
  <c r="BT194" i="2"/>
  <c r="BS194" i="2"/>
  <c r="BR194" i="2"/>
  <c r="BQ194" i="2"/>
  <c r="BP194" i="2"/>
  <c r="BO194" i="2"/>
  <c r="BN194" i="2"/>
  <c r="BM194" i="2"/>
  <c r="BL194" i="2"/>
  <c r="BK194" i="2"/>
  <c r="BJ194" i="2"/>
  <c r="BI194" i="2"/>
  <c r="BH194" i="2"/>
  <c r="BG194" i="2"/>
  <c r="BF194" i="2"/>
  <c r="BE194" i="2"/>
  <c r="BD194" i="2"/>
  <c r="BC194" i="2"/>
  <c r="BB194" i="2"/>
  <c r="BA194" i="2"/>
  <c r="AZ194" i="2"/>
  <c r="AY194" i="2"/>
  <c r="AX194" i="2"/>
  <c r="AW194" i="2"/>
  <c r="AV194" i="2"/>
  <c r="AU194" i="2"/>
  <c r="AT194" i="2"/>
  <c r="AS194" i="2"/>
  <c r="AR194" i="2"/>
  <c r="AQ194" i="2"/>
  <c r="AP194" i="2"/>
  <c r="AO194" i="2"/>
  <c r="AN194" i="2"/>
  <c r="AM194" i="2"/>
  <c r="AL194" i="2"/>
  <c r="AK194" i="2"/>
  <c r="AJ194" i="2"/>
  <c r="AI194" i="2"/>
  <c r="AH194" i="2"/>
  <c r="AG194" i="2"/>
  <c r="AF194" i="2"/>
  <c r="AE194" i="2"/>
  <c r="AD194" i="2"/>
  <c r="AC194" i="2"/>
  <c r="AB194" i="2"/>
  <c r="AA194" i="2"/>
  <c r="Z194" i="2"/>
  <c r="Y194" i="2"/>
  <c r="X194" i="2"/>
  <c r="W194" i="2"/>
  <c r="V194" i="2"/>
  <c r="U194" i="2"/>
  <c r="T194" i="2"/>
  <c r="S194" i="2"/>
  <c r="R194" i="2"/>
  <c r="Q194" i="2"/>
  <c r="P194" i="2"/>
  <c r="O194" i="2"/>
  <c r="N194" i="2"/>
  <c r="M194" i="2"/>
  <c r="L194" i="2"/>
  <c r="K194" i="2"/>
  <c r="J194" i="2"/>
  <c r="I194" i="2"/>
  <c r="H194" i="2"/>
  <c r="G194" i="2"/>
  <c r="F194" i="2"/>
  <c r="E194" i="2"/>
  <c r="A194" i="2"/>
  <c r="D194" i="2"/>
  <c r="NK193" i="2"/>
  <c r="NJ193" i="2"/>
  <c r="NI193" i="2"/>
  <c r="NH193" i="2"/>
  <c r="NG193" i="2"/>
  <c r="NF193" i="2"/>
  <c r="NE193" i="2"/>
  <c r="ND193" i="2"/>
  <c r="NC193" i="2"/>
  <c r="NB193" i="2"/>
  <c r="NA193" i="2"/>
  <c r="MZ193" i="2"/>
  <c r="MY193" i="2"/>
  <c r="MX193" i="2"/>
  <c r="MW193" i="2"/>
  <c r="MV193" i="2"/>
  <c r="MU193" i="2"/>
  <c r="MT193" i="2"/>
  <c r="MS193" i="2"/>
  <c r="MR193" i="2"/>
  <c r="MQ193" i="2"/>
  <c r="MP193" i="2"/>
  <c r="MO193" i="2"/>
  <c r="MN193" i="2"/>
  <c r="MM193" i="2"/>
  <c r="ML193" i="2"/>
  <c r="MK193" i="2"/>
  <c r="MJ193" i="2"/>
  <c r="MI193" i="2"/>
  <c r="MH193" i="2"/>
  <c r="MG193" i="2"/>
  <c r="MF193" i="2"/>
  <c r="ME193" i="2"/>
  <c r="MD193" i="2"/>
  <c r="MC193" i="2"/>
  <c r="MB193" i="2"/>
  <c r="MA193" i="2"/>
  <c r="LZ193" i="2"/>
  <c r="LY193" i="2"/>
  <c r="LX193" i="2"/>
  <c r="LW193" i="2"/>
  <c r="LV193" i="2"/>
  <c r="LU193" i="2"/>
  <c r="LT193" i="2"/>
  <c r="LS193" i="2"/>
  <c r="LR193" i="2"/>
  <c r="LQ193" i="2"/>
  <c r="LP193" i="2"/>
  <c r="LO193" i="2"/>
  <c r="LN193" i="2"/>
  <c r="LM193" i="2"/>
  <c r="LL193" i="2"/>
  <c r="LK193" i="2"/>
  <c r="LJ193" i="2"/>
  <c r="LI193" i="2"/>
  <c r="LH193" i="2"/>
  <c r="LG193" i="2"/>
  <c r="LF193" i="2"/>
  <c r="LE193" i="2"/>
  <c r="LD193" i="2"/>
  <c r="LC193" i="2"/>
  <c r="LB193" i="2"/>
  <c r="LA193" i="2"/>
  <c r="KZ193" i="2"/>
  <c r="KY193" i="2"/>
  <c r="KX193" i="2"/>
  <c r="KW193" i="2"/>
  <c r="KV193" i="2"/>
  <c r="KU193" i="2"/>
  <c r="KT193" i="2"/>
  <c r="KS193" i="2"/>
  <c r="KR193" i="2"/>
  <c r="KQ193" i="2"/>
  <c r="KP193" i="2"/>
  <c r="KO193" i="2"/>
  <c r="KN193" i="2"/>
  <c r="KM193" i="2"/>
  <c r="KL193" i="2"/>
  <c r="KK193" i="2"/>
  <c r="KJ193" i="2"/>
  <c r="KI193" i="2"/>
  <c r="KH193" i="2"/>
  <c r="KG193" i="2"/>
  <c r="KF193" i="2"/>
  <c r="KE193" i="2"/>
  <c r="KD193" i="2"/>
  <c r="KC193" i="2"/>
  <c r="KB193" i="2"/>
  <c r="KA193" i="2"/>
  <c r="JZ193" i="2"/>
  <c r="JY193" i="2"/>
  <c r="JX193" i="2"/>
  <c r="JW193" i="2"/>
  <c r="JV193" i="2"/>
  <c r="JU193" i="2"/>
  <c r="JT193" i="2"/>
  <c r="JS193" i="2"/>
  <c r="JR193" i="2"/>
  <c r="JQ193" i="2"/>
  <c r="JP193" i="2"/>
  <c r="JO193" i="2"/>
  <c r="JN193" i="2"/>
  <c r="JM193" i="2"/>
  <c r="JL193" i="2"/>
  <c r="JK193" i="2"/>
  <c r="JJ193" i="2"/>
  <c r="JI193" i="2"/>
  <c r="JH193" i="2"/>
  <c r="JG193" i="2"/>
  <c r="JF193" i="2"/>
  <c r="JE193" i="2"/>
  <c r="JD193" i="2"/>
  <c r="JC193" i="2"/>
  <c r="JB193" i="2"/>
  <c r="JA193" i="2"/>
  <c r="IZ193" i="2"/>
  <c r="IY193" i="2"/>
  <c r="IX193" i="2"/>
  <c r="IW193" i="2"/>
  <c r="IV193" i="2"/>
  <c r="IU193" i="2"/>
  <c r="IT193" i="2"/>
  <c r="IS193" i="2"/>
  <c r="IR193" i="2"/>
  <c r="IQ193" i="2"/>
  <c r="IP193" i="2"/>
  <c r="IO193" i="2"/>
  <c r="IN193" i="2"/>
  <c r="IM193" i="2"/>
  <c r="IL193" i="2"/>
  <c r="IK193" i="2"/>
  <c r="IJ193" i="2"/>
  <c r="II193" i="2"/>
  <c r="IH193" i="2"/>
  <c r="IG193" i="2"/>
  <c r="IF193" i="2"/>
  <c r="IE193" i="2"/>
  <c r="ID193" i="2"/>
  <c r="IC193" i="2"/>
  <c r="IB193" i="2"/>
  <c r="IA193" i="2"/>
  <c r="HZ193" i="2"/>
  <c r="HY193" i="2"/>
  <c r="HX193" i="2"/>
  <c r="HW193" i="2"/>
  <c r="HV193" i="2"/>
  <c r="HU193" i="2"/>
  <c r="HT193" i="2"/>
  <c r="HS193" i="2"/>
  <c r="HR193" i="2"/>
  <c r="HQ193" i="2"/>
  <c r="HP193" i="2"/>
  <c r="HO193" i="2"/>
  <c r="HN193" i="2"/>
  <c r="HM193" i="2"/>
  <c r="HL193" i="2"/>
  <c r="HK193" i="2"/>
  <c r="HJ193" i="2"/>
  <c r="HI193" i="2"/>
  <c r="HH193" i="2"/>
  <c r="HG193" i="2"/>
  <c r="HF193" i="2"/>
  <c r="HE193" i="2"/>
  <c r="HD193" i="2"/>
  <c r="HC193" i="2"/>
  <c r="HB193" i="2"/>
  <c r="HA193" i="2"/>
  <c r="GZ193" i="2"/>
  <c r="GY193" i="2"/>
  <c r="GX193" i="2"/>
  <c r="GW193" i="2"/>
  <c r="GV193" i="2"/>
  <c r="GU193" i="2"/>
  <c r="GT193" i="2"/>
  <c r="GS193" i="2"/>
  <c r="GR193" i="2"/>
  <c r="GQ193" i="2"/>
  <c r="GP193" i="2"/>
  <c r="GO193" i="2"/>
  <c r="GN193" i="2"/>
  <c r="GM193" i="2"/>
  <c r="GL193" i="2"/>
  <c r="GK193" i="2"/>
  <c r="GJ193" i="2"/>
  <c r="GI193" i="2"/>
  <c r="GH193" i="2"/>
  <c r="GG193" i="2"/>
  <c r="GF193" i="2"/>
  <c r="GE193" i="2"/>
  <c r="GD193" i="2"/>
  <c r="GC193" i="2"/>
  <c r="GB193" i="2"/>
  <c r="GA193" i="2"/>
  <c r="FZ193" i="2"/>
  <c r="FY193" i="2"/>
  <c r="FX193" i="2"/>
  <c r="FW193" i="2"/>
  <c r="FV193" i="2"/>
  <c r="FU193" i="2"/>
  <c r="FT193" i="2"/>
  <c r="FS193" i="2"/>
  <c r="FR193" i="2"/>
  <c r="FQ193" i="2"/>
  <c r="FP193" i="2"/>
  <c r="FO193" i="2"/>
  <c r="FN193" i="2"/>
  <c r="FM193" i="2"/>
  <c r="FL193" i="2"/>
  <c r="FK193" i="2"/>
  <c r="FJ193" i="2"/>
  <c r="FI193" i="2"/>
  <c r="FH193" i="2"/>
  <c r="FG193" i="2"/>
  <c r="FF193" i="2"/>
  <c r="FE193" i="2"/>
  <c r="FD193" i="2"/>
  <c r="FC193" i="2"/>
  <c r="FB193" i="2"/>
  <c r="FA193" i="2"/>
  <c r="EZ193" i="2"/>
  <c r="EY193" i="2"/>
  <c r="EX193" i="2"/>
  <c r="EW193" i="2"/>
  <c r="EV193" i="2"/>
  <c r="EU193" i="2"/>
  <c r="ET193" i="2"/>
  <c r="ES193" i="2"/>
  <c r="ER193" i="2"/>
  <c r="EQ193" i="2"/>
  <c r="EP193" i="2"/>
  <c r="EO193" i="2"/>
  <c r="EN193" i="2"/>
  <c r="EM193" i="2"/>
  <c r="EL193" i="2"/>
  <c r="EK193" i="2"/>
  <c r="EJ193" i="2"/>
  <c r="EI193" i="2"/>
  <c r="EH193" i="2"/>
  <c r="EG193" i="2"/>
  <c r="EF193" i="2"/>
  <c r="EE193" i="2"/>
  <c r="ED193" i="2"/>
  <c r="EC193" i="2"/>
  <c r="EB193" i="2"/>
  <c r="EA193" i="2"/>
  <c r="DZ193" i="2"/>
  <c r="DY193" i="2"/>
  <c r="DX193" i="2"/>
  <c r="DW193" i="2"/>
  <c r="DV193" i="2"/>
  <c r="DU193" i="2"/>
  <c r="DT193" i="2"/>
  <c r="DS193" i="2"/>
  <c r="DR193" i="2"/>
  <c r="DQ193" i="2"/>
  <c r="DP193" i="2"/>
  <c r="DO193" i="2"/>
  <c r="DN193" i="2"/>
  <c r="DM193" i="2"/>
  <c r="DL193" i="2"/>
  <c r="DK193" i="2"/>
  <c r="DJ193" i="2"/>
  <c r="DI193" i="2"/>
  <c r="DH193" i="2"/>
  <c r="DG193" i="2"/>
  <c r="DF193" i="2"/>
  <c r="DE193" i="2"/>
  <c r="DD193" i="2"/>
  <c r="DC193" i="2"/>
  <c r="DB193" i="2"/>
  <c r="DA193" i="2"/>
  <c r="CZ193" i="2"/>
  <c r="CY193" i="2"/>
  <c r="CX193" i="2"/>
  <c r="CW193" i="2"/>
  <c r="CV193" i="2"/>
  <c r="CU193" i="2"/>
  <c r="CT193" i="2"/>
  <c r="CS193" i="2"/>
  <c r="CR193" i="2"/>
  <c r="CQ193" i="2"/>
  <c r="CP193" i="2"/>
  <c r="CO193" i="2"/>
  <c r="CN193" i="2"/>
  <c r="CM193" i="2"/>
  <c r="CL193" i="2"/>
  <c r="CK193" i="2"/>
  <c r="CJ193" i="2"/>
  <c r="CI193" i="2"/>
  <c r="CH193" i="2"/>
  <c r="CG193" i="2"/>
  <c r="CF193" i="2"/>
  <c r="CE193" i="2"/>
  <c r="CD193" i="2"/>
  <c r="CC193" i="2"/>
  <c r="CB193" i="2"/>
  <c r="CA193" i="2"/>
  <c r="BZ193" i="2"/>
  <c r="BY193" i="2"/>
  <c r="BX193" i="2"/>
  <c r="BW193" i="2"/>
  <c r="BV193" i="2"/>
  <c r="BU193" i="2"/>
  <c r="BT193" i="2"/>
  <c r="BS193" i="2"/>
  <c r="BR193" i="2"/>
  <c r="BQ193" i="2"/>
  <c r="BP193" i="2"/>
  <c r="BO193" i="2"/>
  <c r="BN193" i="2"/>
  <c r="BM193" i="2"/>
  <c r="BL193" i="2"/>
  <c r="BK193" i="2"/>
  <c r="BJ193" i="2"/>
  <c r="BI193" i="2"/>
  <c r="BH193" i="2"/>
  <c r="BG193" i="2"/>
  <c r="BF193" i="2"/>
  <c r="BE193" i="2"/>
  <c r="BD193" i="2"/>
  <c r="BC193" i="2"/>
  <c r="BB193" i="2"/>
  <c r="BA193" i="2"/>
  <c r="AZ193" i="2"/>
  <c r="AY193" i="2"/>
  <c r="AX193" i="2"/>
  <c r="AW193" i="2"/>
  <c r="AV193" i="2"/>
  <c r="AU193" i="2"/>
  <c r="AT193" i="2"/>
  <c r="AS193" i="2"/>
  <c r="AR193" i="2"/>
  <c r="AQ193" i="2"/>
  <c r="AP193" i="2"/>
  <c r="AO193" i="2"/>
  <c r="AN193" i="2"/>
  <c r="AM193" i="2"/>
  <c r="AL193" i="2"/>
  <c r="AK193" i="2"/>
  <c r="AJ193" i="2"/>
  <c r="AI193" i="2"/>
  <c r="AH193" i="2"/>
  <c r="AG193" i="2"/>
  <c r="AF193" i="2"/>
  <c r="AE193" i="2"/>
  <c r="AD193" i="2"/>
  <c r="AC193" i="2"/>
  <c r="AB193" i="2"/>
  <c r="AA193" i="2"/>
  <c r="Z193" i="2"/>
  <c r="Y193" i="2"/>
  <c r="X193" i="2"/>
  <c r="W193" i="2"/>
  <c r="V193" i="2"/>
  <c r="U193" i="2"/>
  <c r="T193" i="2"/>
  <c r="S193" i="2"/>
  <c r="R193" i="2"/>
  <c r="Q193" i="2"/>
  <c r="P193" i="2"/>
  <c r="O193" i="2"/>
  <c r="N193" i="2"/>
  <c r="M193" i="2"/>
  <c r="L193" i="2"/>
  <c r="K193" i="2"/>
  <c r="J193" i="2"/>
  <c r="A193" i="2"/>
  <c r="I193" i="2"/>
  <c r="H193" i="2"/>
  <c r="G193" i="2"/>
  <c r="F193" i="2"/>
  <c r="E193" i="2"/>
  <c r="D193" i="2"/>
  <c r="NK192" i="2"/>
  <c r="NJ192" i="2"/>
  <c r="NI192" i="2"/>
  <c r="NH192" i="2"/>
  <c r="NG192" i="2"/>
  <c r="NF192" i="2"/>
  <c r="NE192" i="2"/>
  <c r="ND192" i="2"/>
  <c r="NC192" i="2"/>
  <c r="NB192" i="2"/>
  <c r="NA192" i="2"/>
  <c r="MZ192" i="2"/>
  <c r="MY192" i="2"/>
  <c r="MX192" i="2"/>
  <c r="MW192" i="2"/>
  <c r="MV192" i="2"/>
  <c r="MU192" i="2"/>
  <c r="MT192" i="2"/>
  <c r="MS192" i="2"/>
  <c r="MR192" i="2"/>
  <c r="MQ192" i="2"/>
  <c r="MP192" i="2"/>
  <c r="MO192" i="2"/>
  <c r="MN192" i="2"/>
  <c r="MM192" i="2"/>
  <c r="ML192" i="2"/>
  <c r="MK192" i="2"/>
  <c r="MJ192" i="2"/>
  <c r="MI192" i="2"/>
  <c r="MH192" i="2"/>
  <c r="MG192" i="2"/>
  <c r="MF192" i="2"/>
  <c r="ME192" i="2"/>
  <c r="MD192" i="2"/>
  <c r="MC192" i="2"/>
  <c r="MB192" i="2"/>
  <c r="MA192" i="2"/>
  <c r="LZ192" i="2"/>
  <c r="LY192" i="2"/>
  <c r="LX192" i="2"/>
  <c r="LW192" i="2"/>
  <c r="LV192" i="2"/>
  <c r="LU192" i="2"/>
  <c r="LT192" i="2"/>
  <c r="LS192" i="2"/>
  <c r="LR192" i="2"/>
  <c r="LQ192" i="2"/>
  <c r="LP192" i="2"/>
  <c r="LO192" i="2"/>
  <c r="LN192" i="2"/>
  <c r="LM192" i="2"/>
  <c r="LL192" i="2"/>
  <c r="LK192" i="2"/>
  <c r="LJ192" i="2"/>
  <c r="LI192" i="2"/>
  <c r="LH192" i="2"/>
  <c r="LG192" i="2"/>
  <c r="LF192" i="2"/>
  <c r="LE192" i="2"/>
  <c r="LD192" i="2"/>
  <c r="LC192" i="2"/>
  <c r="LB192" i="2"/>
  <c r="LA192" i="2"/>
  <c r="KZ192" i="2"/>
  <c r="KY192" i="2"/>
  <c r="KX192" i="2"/>
  <c r="KW192" i="2"/>
  <c r="KV192" i="2"/>
  <c r="KU192" i="2"/>
  <c r="KT192" i="2"/>
  <c r="KS192" i="2"/>
  <c r="KR192" i="2"/>
  <c r="KQ192" i="2"/>
  <c r="KP192" i="2"/>
  <c r="KO192" i="2"/>
  <c r="KN192" i="2"/>
  <c r="KM192" i="2"/>
  <c r="KL192" i="2"/>
  <c r="KK192" i="2"/>
  <c r="KJ192" i="2"/>
  <c r="KI192" i="2"/>
  <c r="KH192" i="2"/>
  <c r="KG192" i="2"/>
  <c r="KF192" i="2"/>
  <c r="KE192" i="2"/>
  <c r="KD192" i="2"/>
  <c r="KC192" i="2"/>
  <c r="KB192" i="2"/>
  <c r="KA192" i="2"/>
  <c r="JZ192" i="2"/>
  <c r="JY192" i="2"/>
  <c r="JX192" i="2"/>
  <c r="JW192" i="2"/>
  <c r="JV192" i="2"/>
  <c r="JU192" i="2"/>
  <c r="JT192" i="2"/>
  <c r="JS192" i="2"/>
  <c r="JR192" i="2"/>
  <c r="JQ192" i="2"/>
  <c r="JP192" i="2"/>
  <c r="JO192" i="2"/>
  <c r="JN192" i="2"/>
  <c r="JM192" i="2"/>
  <c r="JL192" i="2"/>
  <c r="JK192" i="2"/>
  <c r="JJ192" i="2"/>
  <c r="JI192" i="2"/>
  <c r="JH192" i="2"/>
  <c r="JG192" i="2"/>
  <c r="JF192" i="2"/>
  <c r="JE192" i="2"/>
  <c r="JD192" i="2"/>
  <c r="JC192" i="2"/>
  <c r="JB192" i="2"/>
  <c r="JA192" i="2"/>
  <c r="IZ192" i="2"/>
  <c r="IY192" i="2"/>
  <c r="IX192" i="2"/>
  <c r="IW192" i="2"/>
  <c r="IV192" i="2"/>
  <c r="IU192" i="2"/>
  <c r="IT192" i="2"/>
  <c r="IS192" i="2"/>
  <c r="IR192" i="2"/>
  <c r="IQ192" i="2"/>
  <c r="IP192" i="2"/>
  <c r="IO192" i="2"/>
  <c r="IN192" i="2"/>
  <c r="IM192" i="2"/>
  <c r="IL192" i="2"/>
  <c r="IK192" i="2"/>
  <c r="IJ192" i="2"/>
  <c r="II192" i="2"/>
  <c r="IH192" i="2"/>
  <c r="IG192" i="2"/>
  <c r="IF192" i="2"/>
  <c r="IE192" i="2"/>
  <c r="ID192" i="2"/>
  <c r="IC192" i="2"/>
  <c r="IB192" i="2"/>
  <c r="IA192" i="2"/>
  <c r="HZ192" i="2"/>
  <c r="HY192" i="2"/>
  <c r="HX192" i="2"/>
  <c r="HW192" i="2"/>
  <c r="HV192" i="2"/>
  <c r="HU192" i="2"/>
  <c r="HT192" i="2"/>
  <c r="HS192" i="2"/>
  <c r="HR192" i="2"/>
  <c r="HQ192" i="2"/>
  <c r="HP192" i="2"/>
  <c r="HO192" i="2"/>
  <c r="HN192" i="2"/>
  <c r="HM192" i="2"/>
  <c r="HL192" i="2"/>
  <c r="HK192" i="2"/>
  <c r="HJ192" i="2"/>
  <c r="HI192" i="2"/>
  <c r="HH192" i="2"/>
  <c r="HG192" i="2"/>
  <c r="HF192" i="2"/>
  <c r="HE192" i="2"/>
  <c r="HD192" i="2"/>
  <c r="HC192" i="2"/>
  <c r="HB192" i="2"/>
  <c r="HA192" i="2"/>
  <c r="GZ192" i="2"/>
  <c r="GY192" i="2"/>
  <c r="GX192" i="2"/>
  <c r="GW192" i="2"/>
  <c r="GV192" i="2"/>
  <c r="GU192" i="2"/>
  <c r="GT192" i="2"/>
  <c r="GS192" i="2"/>
  <c r="GR192" i="2"/>
  <c r="GQ192" i="2"/>
  <c r="GP192" i="2"/>
  <c r="GO192" i="2"/>
  <c r="GN192" i="2"/>
  <c r="GM192" i="2"/>
  <c r="GL192" i="2"/>
  <c r="GK192" i="2"/>
  <c r="GJ192" i="2"/>
  <c r="GI192" i="2"/>
  <c r="GH192" i="2"/>
  <c r="GG192" i="2"/>
  <c r="GF192" i="2"/>
  <c r="GE192" i="2"/>
  <c r="GD192" i="2"/>
  <c r="GC192" i="2"/>
  <c r="GB192" i="2"/>
  <c r="GA192" i="2"/>
  <c r="FZ192" i="2"/>
  <c r="FY192" i="2"/>
  <c r="FX192" i="2"/>
  <c r="FW192" i="2"/>
  <c r="FV192" i="2"/>
  <c r="FU192" i="2"/>
  <c r="FT192" i="2"/>
  <c r="FS192" i="2"/>
  <c r="FR192" i="2"/>
  <c r="FQ192" i="2"/>
  <c r="FP192" i="2"/>
  <c r="FO192" i="2"/>
  <c r="FN192" i="2"/>
  <c r="FM192" i="2"/>
  <c r="FL192" i="2"/>
  <c r="FK192" i="2"/>
  <c r="FJ192" i="2"/>
  <c r="FI192" i="2"/>
  <c r="FH192" i="2"/>
  <c r="FG192" i="2"/>
  <c r="FF192" i="2"/>
  <c r="FE192" i="2"/>
  <c r="FD192" i="2"/>
  <c r="FC192" i="2"/>
  <c r="FB192" i="2"/>
  <c r="FA192" i="2"/>
  <c r="EZ192" i="2"/>
  <c r="EY192" i="2"/>
  <c r="EX192" i="2"/>
  <c r="EW192" i="2"/>
  <c r="EV192" i="2"/>
  <c r="EU192" i="2"/>
  <c r="ET192" i="2"/>
  <c r="ES192" i="2"/>
  <c r="ER192" i="2"/>
  <c r="EQ192" i="2"/>
  <c r="EP192" i="2"/>
  <c r="EO192" i="2"/>
  <c r="EN192" i="2"/>
  <c r="EM192" i="2"/>
  <c r="EL192" i="2"/>
  <c r="EK192" i="2"/>
  <c r="EJ192" i="2"/>
  <c r="EI192" i="2"/>
  <c r="EH192" i="2"/>
  <c r="EG192" i="2"/>
  <c r="EF192" i="2"/>
  <c r="EE192" i="2"/>
  <c r="ED192" i="2"/>
  <c r="EC192" i="2"/>
  <c r="EB192" i="2"/>
  <c r="EA192" i="2"/>
  <c r="DZ192" i="2"/>
  <c r="DY192" i="2"/>
  <c r="DX192" i="2"/>
  <c r="DW192" i="2"/>
  <c r="DV192" i="2"/>
  <c r="DU192" i="2"/>
  <c r="DT192" i="2"/>
  <c r="DS192" i="2"/>
  <c r="DR192" i="2"/>
  <c r="DQ192" i="2"/>
  <c r="DP192" i="2"/>
  <c r="DO192" i="2"/>
  <c r="DN192" i="2"/>
  <c r="DM192" i="2"/>
  <c r="DL192" i="2"/>
  <c r="DK192" i="2"/>
  <c r="DJ192" i="2"/>
  <c r="DI192" i="2"/>
  <c r="DH192" i="2"/>
  <c r="DG192" i="2"/>
  <c r="DF192" i="2"/>
  <c r="DE192" i="2"/>
  <c r="DD192" i="2"/>
  <c r="DC192" i="2"/>
  <c r="DB192" i="2"/>
  <c r="DA192" i="2"/>
  <c r="CZ192" i="2"/>
  <c r="CY192" i="2"/>
  <c r="CX192" i="2"/>
  <c r="CW192" i="2"/>
  <c r="CV192" i="2"/>
  <c r="CU192" i="2"/>
  <c r="CT192" i="2"/>
  <c r="CS192" i="2"/>
  <c r="CR192" i="2"/>
  <c r="CQ192" i="2"/>
  <c r="CP192" i="2"/>
  <c r="CO192" i="2"/>
  <c r="CN192" i="2"/>
  <c r="CM192" i="2"/>
  <c r="CL192" i="2"/>
  <c r="CK192" i="2"/>
  <c r="CJ192" i="2"/>
  <c r="CI192" i="2"/>
  <c r="CH192" i="2"/>
  <c r="CG192" i="2"/>
  <c r="CF192" i="2"/>
  <c r="CE192" i="2"/>
  <c r="CD192" i="2"/>
  <c r="CC192" i="2"/>
  <c r="CB192" i="2"/>
  <c r="CA192" i="2"/>
  <c r="BZ192" i="2"/>
  <c r="BY192" i="2"/>
  <c r="BX192" i="2"/>
  <c r="BW192" i="2"/>
  <c r="BV192" i="2"/>
  <c r="BU192" i="2"/>
  <c r="BT192" i="2"/>
  <c r="BS192" i="2"/>
  <c r="BR192" i="2"/>
  <c r="BQ192" i="2"/>
  <c r="BP192" i="2"/>
  <c r="BO192" i="2"/>
  <c r="BN192" i="2"/>
  <c r="BM192" i="2"/>
  <c r="BL192" i="2"/>
  <c r="BK192" i="2"/>
  <c r="BJ192" i="2"/>
  <c r="BI192" i="2"/>
  <c r="BH192" i="2"/>
  <c r="BG192" i="2"/>
  <c r="BF192" i="2"/>
  <c r="BE192" i="2"/>
  <c r="BD192" i="2"/>
  <c r="BC192" i="2"/>
  <c r="BB192" i="2"/>
  <c r="BA192" i="2"/>
  <c r="AZ192" i="2"/>
  <c r="AY192" i="2"/>
  <c r="AX192" i="2"/>
  <c r="AW192" i="2"/>
  <c r="AV192" i="2"/>
  <c r="AU192" i="2"/>
  <c r="AT192" i="2"/>
  <c r="AS192" i="2"/>
  <c r="AR192" i="2"/>
  <c r="AQ192" i="2"/>
  <c r="AP192" i="2"/>
  <c r="AO192" i="2"/>
  <c r="AN192" i="2"/>
  <c r="AM192" i="2"/>
  <c r="AL192" i="2"/>
  <c r="AK192" i="2"/>
  <c r="AJ192" i="2"/>
  <c r="AI192" i="2"/>
  <c r="AH192" i="2"/>
  <c r="AG192" i="2"/>
  <c r="AF192" i="2"/>
  <c r="AE192" i="2"/>
  <c r="AD192" i="2"/>
  <c r="AC192" i="2"/>
  <c r="AB192" i="2"/>
  <c r="AA192" i="2"/>
  <c r="Z192" i="2"/>
  <c r="Y192" i="2"/>
  <c r="X192" i="2"/>
  <c r="W192" i="2"/>
  <c r="V192" i="2"/>
  <c r="U192" i="2"/>
  <c r="T192" i="2"/>
  <c r="S192" i="2"/>
  <c r="R192" i="2"/>
  <c r="Q192" i="2"/>
  <c r="P192" i="2"/>
  <c r="O192" i="2"/>
  <c r="N192" i="2"/>
  <c r="M192" i="2"/>
  <c r="L192" i="2"/>
  <c r="K192" i="2"/>
  <c r="J192" i="2"/>
  <c r="I192" i="2"/>
  <c r="H192" i="2"/>
  <c r="G192" i="2"/>
  <c r="F192" i="2"/>
  <c r="E192" i="2"/>
  <c r="D192" i="2"/>
  <c r="A192" i="2"/>
  <c r="NK179" i="2"/>
  <c r="NJ179" i="2"/>
  <c r="NI179" i="2"/>
  <c r="NH179" i="2"/>
  <c r="NG179" i="2"/>
  <c r="NF179" i="2"/>
  <c r="NE179" i="2"/>
  <c r="ND179" i="2"/>
  <c r="NC179" i="2"/>
  <c r="NB179" i="2"/>
  <c r="NA179" i="2"/>
  <c r="MZ179" i="2"/>
  <c r="MY179" i="2"/>
  <c r="MX179" i="2"/>
  <c r="MW179" i="2"/>
  <c r="MV179" i="2"/>
  <c r="MU179" i="2"/>
  <c r="MT179" i="2"/>
  <c r="MS179" i="2"/>
  <c r="MR179" i="2"/>
  <c r="MQ179" i="2"/>
  <c r="MP179" i="2"/>
  <c r="MO179" i="2"/>
  <c r="MN179" i="2"/>
  <c r="MM179" i="2"/>
  <c r="ML179" i="2"/>
  <c r="MK179" i="2"/>
  <c r="MJ179" i="2"/>
  <c r="MI179" i="2"/>
  <c r="MH179" i="2"/>
  <c r="MG179" i="2"/>
  <c r="MF179" i="2"/>
  <c r="ME179" i="2"/>
  <c r="MD179" i="2"/>
  <c r="MC179" i="2"/>
  <c r="MB179" i="2"/>
  <c r="MA179" i="2"/>
  <c r="LZ179" i="2"/>
  <c r="LY179" i="2"/>
  <c r="LX179" i="2"/>
  <c r="LW179" i="2"/>
  <c r="LV179" i="2"/>
  <c r="LU179" i="2"/>
  <c r="LT179" i="2"/>
  <c r="LS179" i="2"/>
  <c r="LR179" i="2"/>
  <c r="LQ179" i="2"/>
  <c r="LP179" i="2"/>
  <c r="LO179" i="2"/>
  <c r="LN179" i="2"/>
  <c r="LM179" i="2"/>
  <c r="LL179" i="2"/>
  <c r="LK179" i="2"/>
  <c r="LJ179" i="2"/>
  <c r="LI179" i="2"/>
  <c r="LH179" i="2"/>
  <c r="LG179" i="2"/>
  <c r="LF179" i="2"/>
  <c r="LE179" i="2"/>
  <c r="LD179" i="2"/>
  <c r="LC179" i="2"/>
  <c r="LB179" i="2"/>
  <c r="LA179" i="2"/>
  <c r="KZ179" i="2"/>
  <c r="KY179" i="2"/>
  <c r="KX179" i="2"/>
  <c r="KW179" i="2"/>
  <c r="KV179" i="2"/>
  <c r="KU179" i="2"/>
  <c r="KT179" i="2"/>
  <c r="KS179" i="2"/>
  <c r="KR179" i="2"/>
  <c r="KQ179" i="2"/>
  <c r="KP179" i="2"/>
  <c r="KO179" i="2"/>
  <c r="KN179" i="2"/>
  <c r="KM179" i="2"/>
  <c r="KL179" i="2"/>
  <c r="KK179" i="2"/>
  <c r="KJ179" i="2"/>
  <c r="KI179" i="2"/>
  <c r="KH179" i="2"/>
  <c r="KG179" i="2"/>
  <c r="KF179" i="2"/>
  <c r="KE179" i="2"/>
  <c r="KD179" i="2"/>
  <c r="KC179" i="2"/>
  <c r="KB179" i="2"/>
  <c r="KA179" i="2"/>
  <c r="JZ179" i="2"/>
  <c r="JY179" i="2"/>
  <c r="JX179" i="2"/>
  <c r="JW179" i="2"/>
  <c r="JV179" i="2"/>
  <c r="JU179" i="2"/>
  <c r="JT179" i="2"/>
  <c r="JS179" i="2"/>
  <c r="JR179" i="2"/>
  <c r="JQ179" i="2"/>
  <c r="JP179" i="2"/>
  <c r="JO179" i="2"/>
  <c r="JN179" i="2"/>
  <c r="JM179" i="2"/>
  <c r="JL179" i="2"/>
  <c r="JK179" i="2"/>
  <c r="JJ179" i="2"/>
  <c r="JI179" i="2"/>
  <c r="JH179" i="2"/>
  <c r="JG179" i="2"/>
  <c r="JF179" i="2"/>
  <c r="JE179" i="2"/>
  <c r="JD179" i="2"/>
  <c r="JC179" i="2"/>
  <c r="JB179" i="2"/>
  <c r="JA179" i="2"/>
  <c r="IZ179" i="2"/>
  <c r="IY179" i="2"/>
  <c r="IX179" i="2"/>
  <c r="IW179" i="2"/>
  <c r="IV179" i="2"/>
  <c r="IU179" i="2"/>
  <c r="IT179" i="2"/>
  <c r="IS179" i="2"/>
  <c r="IR179" i="2"/>
  <c r="IQ179" i="2"/>
  <c r="IP179" i="2"/>
  <c r="IO179" i="2"/>
  <c r="IN179" i="2"/>
  <c r="IM179" i="2"/>
  <c r="IL179" i="2"/>
  <c r="IK179" i="2"/>
  <c r="IJ179" i="2"/>
  <c r="II179" i="2"/>
  <c r="IH179" i="2"/>
  <c r="IG179" i="2"/>
  <c r="IF179" i="2"/>
  <c r="IE179" i="2"/>
  <c r="ID179" i="2"/>
  <c r="IC179" i="2"/>
  <c r="IB179" i="2"/>
  <c r="IA179" i="2"/>
  <c r="HZ179" i="2"/>
  <c r="HY179" i="2"/>
  <c r="HX179" i="2"/>
  <c r="HW179" i="2"/>
  <c r="HV179" i="2"/>
  <c r="HU179" i="2"/>
  <c r="HT179" i="2"/>
  <c r="HS179" i="2"/>
  <c r="HR179" i="2"/>
  <c r="HQ179" i="2"/>
  <c r="HP179" i="2"/>
  <c r="HO179" i="2"/>
  <c r="HN179" i="2"/>
  <c r="HM179" i="2"/>
  <c r="HL179" i="2"/>
  <c r="HK179" i="2"/>
  <c r="HJ179" i="2"/>
  <c r="HI179" i="2"/>
  <c r="HH179" i="2"/>
  <c r="HG179" i="2"/>
  <c r="HF179" i="2"/>
  <c r="HE179" i="2"/>
  <c r="HD179" i="2"/>
  <c r="HC179" i="2"/>
  <c r="HB179" i="2"/>
  <c r="HA179" i="2"/>
  <c r="GZ179" i="2"/>
  <c r="GY179" i="2"/>
  <c r="GX179" i="2"/>
  <c r="GW179" i="2"/>
  <c r="GV179" i="2"/>
  <c r="GU179" i="2"/>
  <c r="GT179" i="2"/>
  <c r="GS179" i="2"/>
  <c r="GR179" i="2"/>
  <c r="GQ179" i="2"/>
  <c r="GP179" i="2"/>
  <c r="GO179" i="2"/>
  <c r="GN179" i="2"/>
  <c r="GM179" i="2"/>
  <c r="GL179" i="2"/>
  <c r="GK179" i="2"/>
  <c r="GJ179" i="2"/>
  <c r="GI179" i="2"/>
  <c r="GH179" i="2"/>
  <c r="GG179" i="2"/>
  <c r="GF179" i="2"/>
  <c r="GE179" i="2"/>
  <c r="GD179" i="2"/>
  <c r="GC179" i="2"/>
  <c r="GB179" i="2"/>
  <c r="GA179" i="2"/>
  <c r="FZ179" i="2"/>
  <c r="FY179" i="2"/>
  <c r="FX179" i="2"/>
  <c r="FW179" i="2"/>
  <c r="FV179" i="2"/>
  <c r="FU179" i="2"/>
  <c r="FT179" i="2"/>
  <c r="FS179" i="2"/>
  <c r="FR179" i="2"/>
  <c r="FQ179" i="2"/>
  <c r="FP179" i="2"/>
  <c r="FO179" i="2"/>
  <c r="FN179" i="2"/>
  <c r="FM179" i="2"/>
  <c r="FL179" i="2"/>
  <c r="FK179" i="2"/>
  <c r="FJ179" i="2"/>
  <c r="FI179" i="2"/>
  <c r="FH179" i="2"/>
  <c r="FG179" i="2"/>
  <c r="FF179" i="2"/>
  <c r="FE179" i="2"/>
  <c r="FD179" i="2"/>
  <c r="FC179" i="2"/>
  <c r="FB179" i="2"/>
  <c r="FA179" i="2"/>
  <c r="EZ179" i="2"/>
  <c r="EY179" i="2"/>
  <c r="EX179" i="2"/>
  <c r="EW179" i="2"/>
  <c r="EV179" i="2"/>
  <c r="EU179" i="2"/>
  <c r="ET179" i="2"/>
  <c r="ES179" i="2"/>
  <c r="ER179" i="2"/>
  <c r="EQ179" i="2"/>
  <c r="EP179" i="2"/>
  <c r="EO179" i="2"/>
  <c r="EN179" i="2"/>
  <c r="EM179" i="2"/>
  <c r="EL179" i="2"/>
  <c r="EK179" i="2"/>
  <c r="EJ179" i="2"/>
  <c r="EI179" i="2"/>
  <c r="EH179" i="2"/>
  <c r="EG179" i="2"/>
  <c r="EF179" i="2"/>
  <c r="EE179" i="2"/>
  <c r="ED179" i="2"/>
  <c r="EC179" i="2"/>
  <c r="EB179" i="2"/>
  <c r="EA179" i="2"/>
  <c r="DZ179" i="2"/>
  <c r="DY179" i="2"/>
  <c r="DX179" i="2"/>
  <c r="DW179" i="2"/>
  <c r="DV179" i="2"/>
  <c r="DU179" i="2"/>
  <c r="DT179" i="2"/>
  <c r="DS179" i="2"/>
  <c r="DR179" i="2"/>
  <c r="DQ179" i="2"/>
  <c r="DP179" i="2"/>
  <c r="DO179" i="2"/>
  <c r="DN179" i="2"/>
  <c r="DM179" i="2"/>
  <c r="DL179" i="2"/>
  <c r="DK179" i="2"/>
  <c r="DJ179" i="2"/>
  <c r="DI179" i="2"/>
  <c r="DH179" i="2"/>
  <c r="DG179" i="2"/>
  <c r="DF179" i="2"/>
  <c r="DE179" i="2"/>
  <c r="DD179" i="2"/>
  <c r="DC179" i="2"/>
  <c r="DB179" i="2"/>
  <c r="DA179" i="2"/>
  <c r="CZ179" i="2"/>
  <c r="CY179" i="2"/>
  <c r="CX179" i="2"/>
  <c r="CW179" i="2"/>
  <c r="CV179" i="2"/>
  <c r="CU179" i="2"/>
  <c r="CT179" i="2"/>
  <c r="CS179" i="2"/>
  <c r="CR179" i="2"/>
  <c r="CQ179" i="2"/>
  <c r="CP179" i="2"/>
  <c r="CO179" i="2"/>
  <c r="CN179" i="2"/>
  <c r="CM179" i="2"/>
  <c r="CL179" i="2"/>
  <c r="CK179" i="2"/>
  <c r="CJ179" i="2"/>
  <c r="CI179" i="2"/>
  <c r="CH179" i="2"/>
  <c r="CG179" i="2"/>
  <c r="CF179" i="2"/>
  <c r="CE179" i="2"/>
  <c r="CD179" i="2"/>
  <c r="CC179" i="2"/>
  <c r="CB179" i="2"/>
  <c r="CA179" i="2"/>
  <c r="BZ179" i="2"/>
  <c r="BY179" i="2"/>
  <c r="BX179" i="2"/>
  <c r="BW179" i="2"/>
  <c r="BV179" i="2"/>
  <c r="BU179" i="2"/>
  <c r="BT179" i="2"/>
  <c r="BS179" i="2"/>
  <c r="BR179" i="2"/>
  <c r="BQ179" i="2"/>
  <c r="BP179" i="2"/>
  <c r="BO179" i="2"/>
  <c r="BN179" i="2"/>
  <c r="BM179" i="2"/>
  <c r="BL179" i="2"/>
  <c r="BK179" i="2"/>
  <c r="BJ179" i="2"/>
  <c r="BI179" i="2"/>
  <c r="BH179" i="2"/>
  <c r="BG179" i="2"/>
  <c r="BF179" i="2"/>
  <c r="BE179" i="2"/>
  <c r="BD179" i="2"/>
  <c r="BC179" i="2"/>
  <c r="BB179" i="2"/>
  <c r="BA179" i="2"/>
  <c r="AZ179" i="2"/>
  <c r="AY179" i="2"/>
  <c r="AX179" i="2"/>
  <c r="AW179" i="2"/>
  <c r="AV179" i="2"/>
  <c r="AU179" i="2"/>
  <c r="AT179" i="2"/>
  <c r="AS179" i="2"/>
  <c r="AR179" i="2"/>
  <c r="AQ179" i="2"/>
  <c r="AP179" i="2"/>
  <c r="AO179" i="2"/>
  <c r="AN179" i="2"/>
  <c r="AM179" i="2"/>
  <c r="AL179" i="2"/>
  <c r="AK179" i="2"/>
  <c r="AJ179" i="2"/>
  <c r="AI179" i="2"/>
  <c r="AH179" i="2"/>
  <c r="AG179" i="2"/>
  <c r="AF179" i="2"/>
  <c r="AE179" i="2"/>
  <c r="AD179" i="2"/>
  <c r="AC179" i="2"/>
  <c r="AB179" i="2"/>
  <c r="AA179" i="2"/>
  <c r="Z179" i="2"/>
  <c r="Y179" i="2"/>
  <c r="X179" i="2"/>
  <c r="W179" i="2"/>
  <c r="V179" i="2"/>
  <c r="U179" i="2"/>
  <c r="T179" i="2"/>
  <c r="S179" i="2"/>
  <c r="R179" i="2"/>
  <c r="Q179" i="2"/>
  <c r="P179" i="2"/>
  <c r="O179" i="2"/>
  <c r="N179" i="2"/>
  <c r="M179" i="2"/>
  <c r="L179" i="2"/>
  <c r="K179" i="2"/>
  <c r="J179" i="2"/>
  <c r="I179" i="2"/>
  <c r="H179" i="2"/>
  <c r="G179" i="2"/>
  <c r="F179" i="2"/>
  <c r="E179" i="2"/>
  <c r="NK178" i="2"/>
  <c r="NJ178" i="2"/>
  <c r="NI178" i="2"/>
  <c r="NH178" i="2"/>
  <c r="NG178" i="2"/>
  <c r="NF178" i="2"/>
  <c r="NE178" i="2"/>
  <c r="ND178" i="2"/>
  <c r="NC178" i="2"/>
  <c r="NB178" i="2"/>
  <c r="NA178" i="2"/>
  <c r="MZ178" i="2"/>
  <c r="MY178" i="2"/>
  <c r="MX178" i="2"/>
  <c r="MW178" i="2"/>
  <c r="MV178" i="2"/>
  <c r="MU178" i="2"/>
  <c r="MT178" i="2"/>
  <c r="MS178" i="2"/>
  <c r="MR178" i="2"/>
  <c r="MQ178" i="2"/>
  <c r="MP178" i="2"/>
  <c r="MO178" i="2"/>
  <c r="MN178" i="2"/>
  <c r="MM178" i="2"/>
  <c r="ML178" i="2"/>
  <c r="MK178" i="2"/>
  <c r="MJ178" i="2"/>
  <c r="MI178" i="2"/>
  <c r="MH178" i="2"/>
  <c r="MG178" i="2"/>
  <c r="MF178" i="2"/>
  <c r="ME178" i="2"/>
  <c r="MD178" i="2"/>
  <c r="MC178" i="2"/>
  <c r="MB178" i="2"/>
  <c r="MA178" i="2"/>
  <c r="LZ178" i="2"/>
  <c r="LY178" i="2"/>
  <c r="LX178" i="2"/>
  <c r="LW178" i="2"/>
  <c r="LV178" i="2"/>
  <c r="LU178" i="2"/>
  <c r="LT178" i="2"/>
  <c r="LS178" i="2"/>
  <c r="LR178" i="2"/>
  <c r="LQ178" i="2"/>
  <c r="LP178" i="2"/>
  <c r="LO178" i="2"/>
  <c r="LN178" i="2"/>
  <c r="LM178" i="2"/>
  <c r="LL178" i="2"/>
  <c r="LK178" i="2"/>
  <c r="LJ178" i="2"/>
  <c r="LI178" i="2"/>
  <c r="LH178" i="2"/>
  <c r="LG178" i="2"/>
  <c r="LF178" i="2"/>
  <c r="LE178" i="2"/>
  <c r="LD178" i="2"/>
  <c r="LC178" i="2"/>
  <c r="LB178" i="2"/>
  <c r="LA178" i="2"/>
  <c r="KZ178" i="2"/>
  <c r="KY178" i="2"/>
  <c r="KX178" i="2"/>
  <c r="KW178" i="2"/>
  <c r="KV178" i="2"/>
  <c r="KU178" i="2"/>
  <c r="KT178" i="2"/>
  <c r="KS178" i="2"/>
  <c r="KR178" i="2"/>
  <c r="KQ178" i="2"/>
  <c r="KP178" i="2"/>
  <c r="KO178" i="2"/>
  <c r="KN178" i="2"/>
  <c r="KM178" i="2"/>
  <c r="KL178" i="2"/>
  <c r="KK178" i="2"/>
  <c r="KJ178" i="2"/>
  <c r="KI178" i="2"/>
  <c r="KH178" i="2"/>
  <c r="KG178" i="2"/>
  <c r="KF178" i="2"/>
  <c r="KE178" i="2"/>
  <c r="KD178" i="2"/>
  <c r="KC178" i="2"/>
  <c r="KB178" i="2"/>
  <c r="KA178" i="2"/>
  <c r="JZ178" i="2"/>
  <c r="JY178" i="2"/>
  <c r="JX178" i="2"/>
  <c r="JW178" i="2"/>
  <c r="JV178" i="2"/>
  <c r="JU178" i="2"/>
  <c r="JT178" i="2"/>
  <c r="JS178" i="2"/>
  <c r="JR178" i="2"/>
  <c r="JQ178" i="2"/>
  <c r="JP178" i="2"/>
  <c r="JO178" i="2"/>
  <c r="JN178" i="2"/>
  <c r="JM178" i="2"/>
  <c r="JL178" i="2"/>
  <c r="JK178" i="2"/>
  <c r="JJ178" i="2"/>
  <c r="JI178" i="2"/>
  <c r="JH178" i="2"/>
  <c r="JG178" i="2"/>
  <c r="JF178" i="2"/>
  <c r="JE178" i="2"/>
  <c r="JD178" i="2"/>
  <c r="JC178" i="2"/>
  <c r="JB178" i="2"/>
  <c r="JA178" i="2"/>
  <c r="IZ178" i="2"/>
  <c r="IY178" i="2"/>
  <c r="IX178" i="2"/>
  <c r="IW178" i="2"/>
  <c r="IV178" i="2"/>
  <c r="IU178" i="2"/>
  <c r="IT178" i="2"/>
  <c r="IS178" i="2"/>
  <c r="IR178" i="2"/>
  <c r="IQ178" i="2"/>
  <c r="IP178" i="2"/>
  <c r="IO178" i="2"/>
  <c r="IN178" i="2"/>
  <c r="IM178" i="2"/>
  <c r="IL178" i="2"/>
  <c r="IK178" i="2"/>
  <c r="IJ178" i="2"/>
  <c r="II178" i="2"/>
  <c r="IH178" i="2"/>
  <c r="IG178" i="2"/>
  <c r="IF178" i="2"/>
  <c r="IE178" i="2"/>
  <c r="ID178" i="2"/>
  <c r="IC178" i="2"/>
  <c r="IB178" i="2"/>
  <c r="IA178" i="2"/>
  <c r="HZ178" i="2"/>
  <c r="HY178" i="2"/>
  <c r="HX178" i="2"/>
  <c r="HW178" i="2"/>
  <c r="HV178" i="2"/>
  <c r="HU178" i="2"/>
  <c r="HT178" i="2"/>
  <c r="HS178" i="2"/>
  <c r="HR178" i="2"/>
  <c r="HQ178" i="2"/>
  <c r="HP178" i="2"/>
  <c r="HO178" i="2"/>
  <c r="HN178" i="2"/>
  <c r="HM178" i="2"/>
  <c r="HL178" i="2"/>
  <c r="HK178" i="2"/>
  <c r="HJ178" i="2"/>
  <c r="HI178" i="2"/>
  <c r="HH178" i="2"/>
  <c r="HG178" i="2"/>
  <c r="HF178" i="2"/>
  <c r="HE178" i="2"/>
  <c r="HD178" i="2"/>
  <c r="HC178" i="2"/>
  <c r="HB178" i="2"/>
  <c r="HA178" i="2"/>
  <c r="GZ178" i="2"/>
  <c r="GY178" i="2"/>
  <c r="GX178" i="2"/>
  <c r="GW178" i="2"/>
  <c r="GV178" i="2"/>
  <c r="GU178" i="2"/>
  <c r="GT178" i="2"/>
  <c r="GS178" i="2"/>
  <c r="GR178" i="2"/>
  <c r="GQ178" i="2"/>
  <c r="GP178" i="2"/>
  <c r="GO178" i="2"/>
  <c r="GN178" i="2"/>
  <c r="GM178" i="2"/>
  <c r="GL178" i="2"/>
  <c r="GK178" i="2"/>
  <c r="GJ178" i="2"/>
  <c r="GI178" i="2"/>
  <c r="GH178" i="2"/>
  <c r="GG178" i="2"/>
  <c r="GF178" i="2"/>
  <c r="GE178" i="2"/>
  <c r="GD178" i="2"/>
  <c r="GC178" i="2"/>
  <c r="GB178" i="2"/>
  <c r="GA178" i="2"/>
  <c r="FZ178" i="2"/>
  <c r="FY178" i="2"/>
  <c r="FX178" i="2"/>
  <c r="FW178" i="2"/>
  <c r="FV178" i="2"/>
  <c r="FU178" i="2"/>
  <c r="FT178" i="2"/>
  <c r="FS178" i="2"/>
  <c r="FR178" i="2"/>
  <c r="FQ178" i="2"/>
  <c r="FP178" i="2"/>
  <c r="FO178" i="2"/>
  <c r="FN178" i="2"/>
  <c r="FM178" i="2"/>
  <c r="FL178" i="2"/>
  <c r="FK178" i="2"/>
  <c r="FJ178" i="2"/>
  <c r="FI178" i="2"/>
  <c r="FH178" i="2"/>
  <c r="FG178" i="2"/>
  <c r="FF178" i="2"/>
  <c r="FE178" i="2"/>
  <c r="FD178" i="2"/>
  <c r="FC178" i="2"/>
  <c r="FB178" i="2"/>
  <c r="FA178" i="2"/>
  <c r="EZ178" i="2"/>
  <c r="EY178" i="2"/>
  <c r="EX178" i="2"/>
  <c r="EW178" i="2"/>
  <c r="EV178" i="2"/>
  <c r="EU178" i="2"/>
  <c r="ET178" i="2"/>
  <c r="ES178" i="2"/>
  <c r="ER178" i="2"/>
  <c r="EQ178" i="2"/>
  <c r="EP178" i="2"/>
  <c r="EO178" i="2"/>
  <c r="EN178" i="2"/>
  <c r="EM178" i="2"/>
  <c r="EL178" i="2"/>
  <c r="EK178" i="2"/>
  <c r="EJ178" i="2"/>
  <c r="EI178" i="2"/>
  <c r="EH178" i="2"/>
  <c r="EG178" i="2"/>
  <c r="EF178" i="2"/>
  <c r="EE178" i="2"/>
  <c r="ED178" i="2"/>
  <c r="EC178" i="2"/>
  <c r="EB178" i="2"/>
  <c r="EA178" i="2"/>
  <c r="DZ178" i="2"/>
  <c r="DY178" i="2"/>
  <c r="DX178" i="2"/>
  <c r="DW178" i="2"/>
  <c r="DV178" i="2"/>
  <c r="DU178" i="2"/>
  <c r="DT178" i="2"/>
  <c r="DS178" i="2"/>
  <c r="DR178" i="2"/>
  <c r="DQ178" i="2"/>
  <c r="DP178" i="2"/>
  <c r="DO178" i="2"/>
  <c r="DN178" i="2"/>
  <c r="DM178" i="2"/>
  <c r="DL178" i="2"/>
  <c r="DK178" i="2"/>
  <c r="DJ178" i="2"/>
  <c r="DI178" i="2"/>
  <c r="DH178" i="2"/>
  <c r="DG178" i="2"/>
  <c r="DF178" i="2"/>
  <c r="DE178" i="2"/>
  <c r="DD178" i="2"/>
  <c r="DC178" i="2"/>
  <c r="DB178" i="2"/>
  <c r="DA178" i="2"/>
  <c r="CZ178" i="2"/>
  <c r="CY178" i="2"/>
  <c r="CX178" i="2"/>
  <c r="CW178" i="2"/>
  <c r="CV178" i="2"/>
  <c r="CU178" i="2"/>
  <c r="CT178" i="2"/>
  <c r="CS178" i="2"/>
  <c r="CR178" i="2"/>
  <c r="CQ178" i="2"/>
  <c r="CP178" i="2"/>
  <c r="CO178" i="2"/>
  <c r="CN178" i="2"/>
  <c r="CM178" i="2"/>
  <c r="CL178" i="2"/>
  <c r="CK178" i="2"/>
  <c r="CJ178" i="2"/>
  <c r="CI178" i="2"/>
  <c r="CH178" i="2"/>
  <c r="CG178" i="2"/>
  <c r="CF178" i="2"/>
  <c r="CE178" i="2"/>
  <c r="CD178" i="2"/>
  <c r="CC178" i="2"/>
  <c r="CB178" i="2"/>
  <c r="CA178" i="2"/>
  <c r="BZ178" i="2"/>
  <c r="BY178" i="2"/>
  <c r="BX178" i="2"/>
  <c r="BW178" i="2"/>
  <c r="BV178" i="2"/>
  <c r="BU178" i="2"/>
  <c r="BT178" i="2"/>
  <c r="BS178" i="2"/>
  <c r="BR178" i="2"/>
  <c r="BQ178" i="2"/>
  <c r="BP178" i="2"/>
  <c r="BO178" i="2"/>
  <c r="BN178" i="2"/>
  <c r="BM178" i="2"/>
  <c r="BL178" i="2"/>
  <c r="BK178" i="2"/>
  <c r="BJ178" i="2"/>
  <c r="BI178" i="2"/>
  <c r="BH178" i="2"/>
  <c r="BG178" i="2"/>
  <c r="BF178" i="2"/>
  <c r="BE178" i="2"/>
  <c r="BD178" i="2"/>
  <c r="BC178" i="2"/>
  <c r="BB178" i="2"/>
  <c r="BA178" i="2"/>
  <c r="AZ178" i="2"/>
  <c r="AY178" i="2"/>
  <c r="AX178" i="2"/>
  <c r="AW178" i="2"/>
  <c r="AV178" i="2"/>
  <c r="AU178" i="2"/>
  <c r="AT178" i="2"/>
  <c r="AS178" i="2"/>
  <c r="AR178" i="2"/>
  <c r="AQ178" i="2"/>
  <c r="AP178" i="2"/>
  <c r="AO178" i="2"/>
  <c r="AN178" i="2"/>
  <c r="AM178" i="2"/>
  <c r="AL178" i="2"/>
  <c r="AK178" i="2"/>
  <c r="AJ178" i="2"/>
  <c r="AI178" i="2"/>
  <c r="AH178" i="2"/>
  <c r="AG178" i="2"/>
  <c r="AF178" i="2"/>
  <c r="AE178" i="2"/>
  <c r="AD178" i="2"/>
  <c r="AC178" i="2"/>
  <c r="AB178" i="2"/>
  <c r="AA178" i="2"/>
  <c r="Z178" i="2"/>
  <c r="Y178" i="2"/>
  <c r="X178" i="2"/>
  <c r="W178" i="2"/>
  <c r="V178" i="2"/>
  <c r="U178" i="2"/>
  <c r="T178" i="2"/>
  <c r="S178" i="2"/>
  <c r="R178" i="2"/>
  <c r="Q178" i="2"/>
  <c r="P178" i="2"/>
  <c r="O178" i="2"/>
  <c r="N178" i="2"/>
  <c r="M178" i="2"/>
  <c r="L178" i="2"/>
  <c r="K178" i="2"/>
  <c r="J178" i="2"/>
  <c r="I178" i="2"/>
  <c r="H178" i="2"/>
  <c r="G178" i="2"/>
  <c r="F178" i="2"/>
  <c r="E178" i="2"/>
  <c r="NK177" i="2"/>
  <c r="NJ177" i="2"/>
  <c r="NI177" i="2"/>
  <c r="NH177" i="2"/>
  <c r="NG177" i="2"/>
  <c r="NF177" i="2"/>
  <c r="NE177" i="2"/>
  <c r="ND177" i="2"/>
  <c r="NC177" i="2"/>
  <c r="NB177" i="2"/>
  <c r="NA177" i="2"/>
  <c r="MZ177" i="2"/>
  <c r="MY177" i="2"/>
  <c r="MX177" i="2"/>
  <c r="MW177" i="2"/>
  <c r="MV177" i="2"/>
  <c r="MU177" i="2"/>
  <c r="MT177" i="2"/>
  <c r="MS177" i="2"/>
  <c r="MR177" i="2"/>
  <c r="MQ177" i="2"/>
  <c r="MP177" i="2"/>
  <c r="MO177" i="2"/>
  <c r="MN177" i="2"/>
  <c r="MM177" i="2"/>
  <c r="ML177" i="2"/>
  <c r="MK177" i="2"/>
  <c r="MJ177" i="2"/>
  <c r="MI177" i="2"/>
  <c r="MH177" i="2"/>
  <c r="MG177" i="2"/>
  <c r="MF177" i="2"/>
  <c r="ME177" i="2"/>
  <c r="MD177" i="2"/>
  <c r="MC177" i="2"/>
  <c r="MB177" i="2"/>
  <c r="MA177" i="2"/>
  <c r="LZ177" i="2"/>
  <c r="LY177" i="2"/>
  <c r="LX177" i="2"/>
  <c r="LW177" i="2"/>
  <c r="LV177" i="2"/>
  <c r="LU177" i="2"/>
  <c r="LT177" i="2"/>
  <c r="LS177" i="2"/>
  <c r="LR177" i="2"/>
  <c r="LQ177" i="2"/>
  <c r="LP177" i="2"/>
  <c r="LO177" i="2"/>
  <c r="LN177" i="2"/>
  <c r="LM177" i="2"/>
  <c r="LL177" i="2"/>
  <c r="LK177" i="2"/>
  <c r="LJ177" i="2"/>
  <c r="LI177" i="2"/>
  <c r="LH177" i="2"/>
  <c r="LG177" i="2"/>
  <c r="LF177" i="2"/>
  <c r="LE177" i="2"/>
  <c r="LD177" i="2"/>
  <c r="LC177" i="2"/>
  <c r="LB177" i="2"/>
  <c r="LA177" i="2"/>
  <c r="KZ177" i="2"/>
  <c r="KY177" i="2"/>
  <c r="KX177" i="2"/>
  <c r="KW177" i="2"/>
  <c r="KV177" i="2"/>
  <c r="KU177" i="2"/>
  <c r="KT177" i="2"/>
  <c r="KS177" i="2"/>
  <c r="KR177" i="2"/>
  <c r="KQ177" i="2"/>
  <c r="KP177" i="2"/>
  <c r="KO177" i="2"/>
  <c r="KN177" i="2"/>
  <c r="KM177" i="2"/>
  <c r="KL177" i="2"/>
  <c r="KK177" i="2"/>
  <c r="KJ177" i="2"/>
  <c r="KI177" i="2"/>
  <c r="KH177" i="2"/>
  <c r="KG177" i="2"/>
  <c r="KF177" i="2"/>
  <c r="KE177" i="2"/>
  <c r="KD177" i="2"/>
  <c r="KC177" i="2"/>
  <c r="KB177" i="2"/>
  <c r="KA177" i="2"/>
  <c r="JZ177" i="2"/>
  <c r="JY177" i="2"/>
  <c r="JX177" i="2"/>
  <c r="JW177" i="2"/>
  <c r="JV177" i="2"/>
  <c r="JU177" i="2"/>
  <c r="JT177" i="2"/>
  <c r="JS177" i="2"/>
  <c r="JR177" i="2"/>
  <c r="JQ177" i="2"/>
  <c r="JP177" i="2"/>
  <c r="JO177" i="2"/>
  <c r="JN177" i="2"/>
  <c r="JM177" i="2"/>
  <c r="JL177" i="2"/>
  <c r="JK177" i="2"/>
  <c r="JJ177" i="2"/>
  <c r="JI177" i="2"/>
  <c r="JH177" i="2"/>
  <c r="JG177" i="2"/>
  <c r="JF177" i="2"/>
  <c r="JE177" i="2"/>
  <c r="JD177" i="2"/>
  <c r="JC177" i="2"/>
  <c r="JB177" i="2"/>
  <c r="JA177" i="2"/>
  <c r="IZ177" i="2"/>
  <c r="IY177" i="2"/>
  <c r="IX177" i="2"/>
  <c r="IW177" i="2"/>
  <c r="IV177" i="2"/>
  <c r="IU177" i="2"/>
  <c r="IT177" i="2"/>
  <c r="IS177" i="2"/>
  <c r="IR177" i="2"/>
  <c r="IQ177" i="2"/>
  <c r="IP177" i="2"/>
  <c r="IO177" i="2"/>
  <c r="IN177" i="2"/>
  <c r="IM177" i="2"/>
  <c r="IL177" i="2"/>
  <c r="IK177" i="2"/>
  <c r="IJ177" i="2"/>
  <c r="II177" i="2"/>
  <c r="IH177" i="2"/>
  <c r="IG177" i="2"/>
  <c r="IF177" i="2"/>
  <c r="IE177" i="2"/>
  <c r="ID177" i="2"/>
  <c r="IC177" i="2"/>
  <c r="IB177" i="2"/>
  <c r="IA177" i="2"/>
  <c r="HZ177" i="2"/>
  <c r="HY177" i="2"/>
  <c r="HX177" i="2"/>
  <c r="HW177" i="2"/>
  <c r="HV177" i="2"/>
  <c r="HU177" i="2"/>
  <c r="HT177" i="2"/>
  <c r="HS177" i="2"/>
  <c r="HR177" i="2"/>
  <c r="HQ177" i="2"/>
  <c r="HP177" i="2"/>
  <c r="HO177" i="2"/>
  <c r="HN177" i="2"/>
  <c r="HM177" i="2"/>
  <c r="HL177" i="2"/>
  <c r="HK177" i="2"/>
  <c r="HJ177" i="2"/>
  <c r="HI177" i="2"/>
  <c r="HH177" i="2"/>
  <c r="HG177" i="2"/>
  <c r="HF177" i="2"/>
  <c r="HE177" i="2"/>
  <c r="HD177" i="2"/>
  <c r="HC177" i="2"/>
  <c r="HB177" i="2"/>
  <c r="HA177" i="2"/>
  <c r="GZ177" i="2"/>
  <c r="GY177" i="2"/>
  <c r="GX177" i="2"/>
  <c r="GW177" i="2"/>
  <c r="GV177" i="2"/>
  <c r="GU177" i="2"/>
  <c r="GT177" i="2"/>
  <c r="GS177" i="2"/>
  <c r="GR177" i="2"/>
  <c r="GQ177" i="2"/>
  <c r="GP177" i="2"/>
  <c r="GO177" i="2"/>
  <c r="GN177" i="2"/>
  <c r="GM177" i="2"/>
  <c r="GL177" i="2"/>
  <c r="GK177" i="2"/>
  <c r="GJ177" i="2"/>
  <c r="GI177" i="2"/>
  <c r="GH177" i="2"/>
  <c r="GG177" i="2"/>
  <c r="GF177" i="2"/>
  <c r="GE177" i="2"/>
  <c r="GD177" i="2"/>
  <c r="GC177" i="2"/>
  <c r="GB177" i="2"/>
  <c r="GA177" i="2"/>
  <c r="FZ177" i="2"/>
  <c r="FY177" i="2"/>
  <c r="FX177" i="2"/>
  <c r="FW177" i="2"/>
  <c r="FV177" i="2"/>
  <c r="FU177" i="2"/>
  <c r="FT177" i="2"/>
  <c r="FS177" i="2"/>
  <c r="FR177" i="2"/>
  <c r="FQ177" i="2"/>
  <c r="FP177" i="2"/>
  <c r="FO177" i="2"/>
  <c r="FN177" i="2"/>
  <c r="FM177" i="2"/>
  <c r="FL177" i="2"/>
  <c r="FK177" i="2"/>
  <c r="FJ177" i="2"/>
  <c r="FI177" i="2"/>
  <c r="FH177" i="2"/>
  <c r="FG177" i="2"/>
  <c r="FF177" i="2"/>
  <c r="FE177" i="2"/>
  <c r="FD177" i="2"/>
  <c r="FC177" i="2"/>
  <c r="FB177" i="2"/>
  <c r="FA177" i="2"/>
  <c r="EZ177" i="2"/>
  <c r="EY177" i="2"/>
  <c r="EX177" i="2"/>
  <c r="EW177" i="2"/>
  <c r="EV177" i="2"/>
  <c r="EU177" i="2"/>
  <c r="ET177" i="2"/>
  <c r="ES177" i="2"/>
  <c r="ER177" i="2"/>
  <c r="EQ177" i="2"/>
  <c r="EP177" i="2"/>
  <c r="EO177" i="2"/>
  <c r="EN177" i="2"/>
  <c r="EM177" i="2"/>
  <c r="EL177" i="2"/>
  <c r="EK177" i="2"/>
  <c r="EJ177" i="2"/>
  <c r="EI177" i="2"/>
  <c r="EH177" i="2"/>
  <c r="EG177" i="2"/>
  <c r="EF177" i="2"/>
  <c r="EE177" i="2"/>
  <c r="ED177" i="2"/>
  <c r="EC177" i="2"/>
  <c r="EB177" i="2"/>
  <c r="EA177" i="2"/>
  <c r="DZ177" i="2"/>
  <c r="DY177" i="2"/>
  <c r="DX177" i="2"/>
  <c r="DW177" i="2"/>
  <c r="DV177" i="2"/>
  <c r="DU177" i="2"/>
  <c r="DT177" i="2"/>
  <c r="DS177" i="2"/>
  <c r="DR177" i="2"/>
  <c r="DQ177" i="2"/>
  <c r="DP177" i="2"/>
  <c r="DO177" i="2"/>
  <c r="DN177" i="2"/>
  <c r="DM177" i="2"/>
  <c r="DL177" i="2"/>
  <c r="DK177" i="2"/>
  <c r="DJ177" i="2"/>
  <c r="DI177" i="2"/>
  <c r="DH177" i="2"/>
  <c r="DG177" i="2"/>
  <c r="DF177" i="2"/>
  <c r="DE177" i="2"/>
  <c r="DD177" i="2"/>
  <c r="DC177" i="2"/>
  <c r="DB177" i="2"/>
  <c r="DA177" i="2"/>
  <c r="CZ177" i="2"/>
  <c r="CY177" i="2"/>
  <c r="CX177" i="2"/>
  <c r="CW177" i="2"/>
  <c r="CV177" i="2"/>
  <c r="CU177" i="2"/>
  <c r="CT177" i="2"/>
  <c r="CS177" i="2"/>
  <c r="CR177" i="2"/>
  <c r="CQ177" i="2"/>
  <c r="CP177" i="2"/>
  <c r="CO177" i="2"/>
  <c r="CN177" i="2"/>
  <c r="CM177" i="2"/>
  <c r="CL177" i="2"/>
  <c r="CK177" i="2"/>
  <c r="CJ177" i="2"/>
  <c r="CI177" i="2"/>
  <c r="CH177" i="2"/>
  <c r="CG177" i="2"/>
  <c r="CF177" i="2"/>
  <c r="CE177" i="2"/>
  <c r="CD177" i="2"/>
  <c r="CC177" i="2"/>
  <c r="CB177" i="2"/>
  <c r="CA177" i="2"/>
  <c r="BZ177" i="2"/>
  <c r="BY177" i="2"/>
  <c r="BX177" i="2"/>
  <c r="BW177" i="2"/>
  <c r="BV177" i="2"/>
  <c r="BU177" i="2"/>
  <c r="BT177" i="2"/>
  <c r="BS177" i="2"/>
  <c r="BR177" i="2"/>
  <c r="BQ177" i="2"/>
  <c r="BP177" i="2"/>
  <c r="BO177" i="2"/>
  <c r="BN177" i="2"/>
  <c r="BM177" i="2"/>
  <c r="BL177" i="2"/>
  <c r="BK177" i="2"/>
  <c r="BJ177" i="2"/>
  <c r="BI177" i="2"/>
  <c r="BH177" i="2"/>
  <c r="BG177" i="2"/>
  <c r="BF177" i="2"/>
  <c r="BE177" i="2"/>
  <c r="BD177" i="2"/>
  <c r="BC177" i="2"/>
  <c r="BB177" i="2"/>
  <c r="BA177" i="2"/>
  <c r="AZ177" i="2"/>
  <c r="AY177" i="2"/>
  <c r="AX177" i="2"/>
  <c r="AW177" i="2"/>
  <c r="AV177" i="2"/>
  <c r="AU177" i="2"/>
  <c r="AT177" i="2"/>
  <c r="AS177" i="2"/>
  <c r="AR177" i="2"/>
  <c r="AQ177" i="2"/>
  <c r="AP177" i="2"/>
  <c r="AO177" i="2"/>
  <c r="AN177" i="2"/>
  <c r="AM177" i="2"/>
  <c r="AL177" i="2"/>
  <c r="AK177" i="2"/>
  <c r="AJ177" i="2"/>
  <c r="AI177" i="2"/>
  <c r="AH177" i="2"/>
  <c r="AG177" i="2"/>
  <c r="AF177" i="2"/>
  <c r="AE177" i="2"/>
  <c r="AD177" i="2"/>
  <c r="AC177" i="2"/>
  <c r="AB177" i="2"/>
  <c r="AA177" i="2"/>
  <c r="Z177" i="2"/>
  <c r="Y177" i="2"/>
  <c r="X177" i="2"/>
  <c r="W177" i="2"/>
  <c r="V177" i="2"/>
  <c r="U177" i="2"/>
  <c r="T177" i="2"/>
  <c r="S177" i="2"/>
  <c r="R177" i="2"/>
  <c r="Q177" i="2"/>
  <c r="P177" i="2"/>
  <c r="O177" i="2"/>
  <c r="N177" i="2"/>
  <c r="M177" i="2"/>
  <c r="L177" i="2"/>
  <c r="K177" i="2"/>
  <c r="J177" i="2"/>
  <c r="I177" i="2"/>
  <c r="H177" i="2"/>
  <c r="G177" i="2"/>
  <c r="F177" i="2"/>
  <c r="E177" i="2"/>
  <c r="D179" i="2"/>
  <c r="D177" i="2"/>
  <c r="N4" i="2"/>
  <c r="N5" i="2"/>
  <c r="M3" i="2"/>
  <c r="L4" i="2"/>
  <c r="M4" i="2"/>
  <c r="L5" i="2"/>
  <c r="M5" i="2"/>
  <c r="C48" i="1"/>
  <c r="D48" i="1"/>
  <c r="I36" i="1"/>
  <c r="I31" i="1"/>
  <c r="I29" i="1"/>
  <c r="H31" i="1"/>
  <c r="H29" i="1"/>
  <c r="D74" i="4"/>
  <c r="C74" i="4"/>
  <c r="W3" i="1"/>
  <c r="T3" i="1"/>
  <c r="S3" i="1"/>
  <c r="V3" i="1"/>
  <c r="B12" i="1"/>
  <c r="D1" i="7"/>
  <c r="E1" i="7"/>
  <c r="F1" i="7"/>
  <c r="G1" i="7"/>
  <c r="H1" i="7"/>
  <c r="I1" i="7"/>
  <c r="J1" i="7"/>
  <c r="K1" i="7"/>
  <c r="B22" i="7"/>
  <c r="B21" i="7"/>
  <c r="B20" i="7"/>
  <c r="B19" i="7"/>
  <c r="B18" i="7"/>
  <c r="C2" i="7"/>
  <c r="D2" i="7"/>
  <c r="E2" i="7"/>
  <c r="F2" i="7"/>
  <c r="G2" i="7"/>
  <c r="H2" i="7"/>
  <c r="I2" i="7"/>
  <c r="J2" i="7"/>
  <c r="K2" i="7"/>
  <c r="L2" i="7"/>
  <c r="M2" i="7"/>
  <c r="NI29" i="3"/>
  <c r="NI38" i="3"/>
  <c r="NH29" i="3"/>
  <c r="NH38" i="3"/>
  <c r="NG29" i="3"/>
  <c r="NG38" i="3"/>
  <c r="NF29" i="3"/>
  <c r="NF38" i="3"/>
  <c r="NE29" i="3"/>
  <c r="NE38" i="3"/>
  <c r="ND29" i="3"/>
  <c r="ND38" i="3"/>
  <c r="NC29" i="3"/>
  <c r="NC38" i="3"/>
  <c r="NB29" i="3"/>
  <c r="NB38" i="3"/>
  <c r="NA29" i="3"/>
  <c r="NA38" i="3"/>
  <c r="MZ29" i="3"/>
  <c r="MZ38" i="3"/>
  <c r="MY29" i="3"/>
  <c r="MY38" i="3"/>
  <c r="MX29" i="3"/>
  <c r="MX38" i="3"/>
  <c r="MW29" i="3"/>
  <c r="MW38" i="3"/>
  <c r="MV29" i="3"/>
  <c r="MV38" i="3"/>
  <c r="MU29" i="3"/>
  <c r="MU38" i="3"/>
  <c r="MT29" i="3"/>
  <c r="MT38" i="3"/>
  <c r="MS29" i="3"/>
  <c r="MS38" i="3"/>
  <c r="MR29" i="3"/>
  <c r="MR38" i="3"/>
  <c r="MQ29" i="3"/>
  <c r="MQ38" i="3"/>
  <c r="MP29" i="3"/>
  <c r="MP38" i="3"/>
  <c r="MO29" i="3"/>
  <c r="MO38" i="3"/>
  <c r="MN29" i="3"/>
  <c r="MN38" i="3"/>
  <c r="MM29" i="3"/>
  <c r="MM38" i="3"/>
  <c r="ML29" i="3"/>
  <c r="ML38" i="3"/>
  <c r="MK29" i="3"/>
  <c r="MK38" i="3"/>
  <c r="MJ29" i="3"/>
  <c r="MJ38" i="3"/>
  <c r="MI29" i="3"/>
  <c r="MI38" i="3"/>
  <c r="MH29" i="3"/>
  <c r="MH38" i="3"/>
  <c r="MG29" i="3"/>
  <c r="MG38" i="3"/>
  <c r="MF29" i="3"/>
  <c r="MF38" i="3"/>
  <c r="ME29" i="3"/>
  <c r="ME38" i="3"/>
  <c r="MD29" i="3"/>
  <c r="MD38" i="3"/>
  <c r="MC29" i="3"/>
  <c r="MC38" i="3"/>
  <c r="MB29" i="3"/>
  <c r="MB38" i="3"/>
  <c r="MA29" i="3"/>
  <c r="MA38" i="3"/>
  <c r="LZ29" i="3"/>
  <c r="LZ38" i="3"/>
  <c r="LY29" i="3"/>
  <c r="LY38" i="3"/>
  <c r="LX29" i="3"/>
  <c r="LX38" i="3"/>
  <c r="LW29" i="3"/>
  <c r="LW38" i="3"/>
  <c r="LV29" i="3"/>
  <c r="LV38" i="3"/>
  <c r="LU29" i="3"/>
  <c r="LU38" i="3"/>
  <c r="LT29" i="3"/>
  <c r="LT38" i="3"/>
  <c r="LS29" i="3"/>
  <c r="LS38" i="3"/>
  <c r="LR29" i="3"/>
  <c r="LR38" i="3"/>
  <c r="LQ29" i="3"/>
  <c r="LQ38" i="3"/>
  <c r="LP29" i="3"/>
  <c r="LP38" i="3"/>
  <c r="LO29" i="3"/>
  <c r="LO38" i="3"/>
  <c r="LN29" i="3"/>
  <c r="LN38" i="3"/>
  <c r="LM29" i="3"/>
  <c r="LM38" i="3"/>
  <c r="LL29" i="3"/>
  <c r="LL38" i="3"/>
  <c r="LK29" i="3"/>
  <c r="LK38" i="3"/>
  <c r="LJ29" i="3"/>
  <c r="LJ38" i="3"/>
  <c r="LI29" i="3"/>
  <c r="LI38" i="3"/>
  <c r="LH29" i="3"/>
  <c r="LH38" i="3"/>
  <c r="LG29" i="3"/>
  <c r="LG38" i="3"/>
  <c r="LF29" i="3"/>
  <c r="LF38" i="3"/>
  <c r="LE29" i="3"/>
  <c r="LE38" i="3"/>
  <c r="LD29" i="3"/>
  <c r="LD38" i="3"/>
  <c r="LC29" i="3"/>
  <c r="LC38" i="3"/>
  <c r="LB29" i="3"/>
  <c r="LB38" i="3"/>
  <c r="LA29" i="3"/>
  <c r="LA38" i="3"/>
  <c r="KZ29" i="3"/>
  <c r="KZ38" i="3"/>
  <c r="KY29" i="3"/>
  <c r="KY38" i="3"/>
  <c r="KX29" i="3"/>
  <c r="KX38" i="3"/>
  <c r="KW29" i="3"/>
  <c r="KW38" i="3"/>
  <c r="KV29" i="3"/>
  <c r="KV38" i="3"/>
  <c r="KU29" i="3"/>
  <c r="KU38" i="3"/>
  <c r="KT29" i="3"/>
  <c r="KT38" i="3"/>
  <c r="KS29" i="3"/>
  <c r="KS38" i="3"/>
  <c r="KR29" i="3"/>
  <c r="KR38" i="3"/>
  <c r="KQ29" i="3"/>
  <c r="KQ38" i="3"/>
  <c r="KP29" i="3"/>
  <c r="KP38" i="3"/>
  <c r="KO29" i="3"/>
  <c r="KO38" i="3"/>
  <c r="KN29" i="3"/>
  <c r="KN38" i="3"/>
  <c r="KM29" i="3"/>
  <c r="KM38" i="3"/>
  <c r="KL29" i="3"/>
  <c r="KL38" i="3"/>
  <c r="KK29" i="3"/>
  <c r="KK38" i="3"/>
  <c r="KJ29" i="3"/>
  <c r="KJ38" i="3"/>
  <c r="KI29" i="3"/>
  <c r="KI38" i="3"/>
  <c r="KH29" i="3"/>
  <c r="KH38" i="3"/>
  <c r="KG29" i="3"/>
  <c r="KG38" i="3"/>
  <c r="KF29" i="3"/>
  <c r="KF38" i="3"/>
  <c r="KE29" i="3"/>
  <c r="KE38" i="3"/>
  <c r="KD29" i="3"/>
  <c r="KD38" i="3"/>
  <c r="KC29" i="3"/>
  <c r="KC38" i="3"/>
  <c r="KB29" i="3"/>
  <c r="KB38" i="3"/>
  <c r="KA29" i="3"/>
  <c r="KA38" i="3"/>
  <c r="JZ29" i="3"/>
  <c r="JZ38" i="3"/>
  <c r="JY29" i="3"/>
  <c r="JY38" i="3"/>
  <c r="JX29" i="3"/>
  <c r="JX38" i="3"/>
  <c r="JW29" i="3"/>
  <c r="JW38" i="3"/>
  <c r="JV29" i="3"/>
  <c r="JV38" i="3"/>
  <c r="JU29" i="3"/>
  <c r="JU38" i="3"/>
  <c r="JT29" i="3"/>
  <c r="JT38" i="3"/>
  <c r="JS29" i="3"/>
  <c r="JS38" i="3"/>
  <c r="JR29" i="3"/>
  <c r="JR38" i="3"/>
  <c r="JQ29" i="3"/>
  <c r="JQ38" i="3"/>
  <c r="JP29" i="3"/>
  <c r="JP38" i="3"/>
  <c r="JO29" i="3"/>
  <c r="JO38" i="3"/>
  <c r="JN29" i="3"/>
  <c r="JN38" i="3"/>
  <c r="JM29" i="3"/>
  <c r="JM38" i="3"/>
  <c r="JL29" i="3"/>
  <c r="JL38" i="3"/>
  <c r="JK29" i="3"/>
  <c r="JK38" i="3"/>
  <c r="JJ29" i="3"/>
  <c r="JJ38" i="3"/>
  <c r="JI29" i="3"/>
  <c r="JI38" i="3"/>
  <c r="JH29" i="3"/>
  <c r="JH38" i="3"/>
  <c r="JG29" i="3"/>
  <c r="JG38" i="3"/>
  <c r="JF29" i="3"/>
  <c r="JF38" i="3"/>
  <c r="JE29" i="3"/>
  <c r="JE38" i="3"/>
  <c r="JD29" i="3"/>
  <c r="JD38" i="3"/>
  <c r="JC29" i="3"/>
  <c r="JC38" i="3"/>
  <c r="JB29" i="3"/>
  <c r="JB38" i="3"/>
  <c r="JA29" i="3"/>
  <c r="JA38" i="3"/>
  <c r="IZ29" i="3"/>
  <c r="IZ38" i="3"/>
  <c r="IY29" i="3"/>
  <c r="IY38" i="3"/>
  <c r="IX29" i="3"/>
  <c r="IX38" i="3"/>
  <c r="IW29" i="3"/>
  <c r="IW38" i="3"/>
  <c r="IV29" i="3"/>
  <c r="IV38" i="3"/>
  <c r="IU29" i="3"/>
  <c r="IU38" i="3"/>
  <c r="IT29" i="3"/>
  <c r="IT38" i="3"/>
  <c r="IS29" i="3"/>
  <c r="IS38" i="3"/>
  <c r="IR29" i="3"/>
  <c r="IR38" i="3"/>
  <c r="IQ29" i="3"/>
  <c r="IQ38" i="3"/>
  <c r="IP29" i="3"/>
  <c r="IP38" i="3"/>
  <c r="IO29" i="3"/>
  <c r="IO38" i="3"/>
  <c r="IN29" i="3"/>
  <c r="IN38" i="3"/>
  <c r="IM29" i="3"/>
  <c r="IM38" i="3"/>
  <c r="IL29" i="3"/>
  <c r="IL38" i="3"/>
  <c r="IK29" i="3"/>
  <c r="IK38" i="3"/>
  <c r="IJ29" i="3"/>
  <c r="IJ38" i="3"/>
  <c r="II29" i="3"/>
  <c r="II38" i="3"/>
  <c r="IH29" i="3"/>
  <c r="IH38" i="3"/>
  <c r="IG29" i="3"/>
  <c r="IG38" i="3"/>
  <c r="IF29" i="3"/>
  <c r="IF38" i="3"/>
  <c r="IE29" i="3"/>
  <c r="IE38" i="3"/>
  <c r="ID29" i="3"/>
  <c r="ID38" i="3"/>
  <c r="IC29" i="3"/>
  <c r="IC38" i="3"/>
  <c r="IB29" i="3"/>
  <c r="IB38" i="3"/>
  <c r="IA29" i="3"/>
  <c r="IA38" i="3"/>
  <c r="HZ29" i="3"/>
  <c r="HZ38" i="3"/>
  <c r="HY29" i="3"/>
  <c r="HY38" i="3"/>
  <c r="HX29" i="3"/>
  <c r="HX38" i="3"/>
  <c r="HW29" i="3"/>
  <c r="HW38" i="3"/>
  <c r="HV29" i="3"/>
  <c r="HV38" i="3"/>
  <c r="HU29" i="3"/>
  <c r="HU38" i="3"/>
  <c r="HT29" i="3"/>
  <c r="HT38" i="3"/>
  <c r="HS29" i="3"/>
  <c r="HS38" i="3"/>
  <c r="HR29" i="3"/>
  <c r="HR38" i="3"/>
  <c r="HQ29" i="3"/>
  <c r="HQ38" i="3"/>
  <c r="HP29" i="3"/>
  <c r="HP38" i="3"/>
  <c r="HO29" i="3"/>
  <c r="HO38" i="3"/>
  <c r="HN29" i="3"/>
  <c r="HN38" i="3"/>
  <c r="HM29" i="3"/>
  <c r="HM38" i="3"/>
  <c r="HL29" i="3"/>
  <c r="HL38" i="3"/>
  <c r="HK29" i="3"/>
  <c r="HK38" i="3"/>
  <c r="HJ29" i="3"/>
  <c r="HJ38" i="3"/>
  <c r="HI29" i="3"/>
  <c r="HI38" i="3"/>
  <c r="HH29" i="3"/>
  <c r="HH38" i="3"/>
  <c r="HG29" i="3"/>
  <c r="HG38" i="3"/>
  <c r="HF29" i="3"/>
  <c r="HF38" i="3"/>
  <c r="HE29" i="3"/>
  <c r="HE38" i="3"/>
  <c r="HD29" i="3"/>
  <c r="HD38" i="3"/>
  <c r="HC29" i="3"/>
  <c r="HC38" i="3"/>
  <c r="HB29" i="3"/>
  <c r="HB38" i="3"/>
  <c r="HA29" i="3"/>
  <c r="HA38" i="3"/>
  <c r="GZ29" i="3"/>
  <c r="GZ38" i="3"/>
  <c r="GY29" i="3"/>
  <c r="GY38" i="3"/>
  <c r="GX29" i="3"/>
  <c r="GX38" i="3"/>
  <c r="GW29" i="3"/>
  <c r="GW38" i="3"/>
  <c r="GV29" i="3"/>
  <c r="GV38" i="3"/>
  <c r="GU29" i="3"/>
  <c r="GU38" i="3"/>
  <c r="GT29" i="3"/>
  <c r="GT38" i="3"/>
  <c r="GS29" i="3"/>
  <c r="GS38" i="3"/>
  <c r="GR29" i="3"/>
  <c r="GR38" i="3"/>
  <c r="GQ29" i="3"/>
  <c r="GQ38" i="3"/>
  <c r="GP29" i="3"/>
  <c r="GP38" i="3"/>
  <c r="GO29" i="3"/>
  <c r="GO38" i="3"/>
  <c r="GN29" i="3"/>
  <c r="GN38" i="3"/>
  <c r="GM29" i="3"/>
  <c r="GM38" i="3"/>
  <c r="GL29" i="3"/>
  <c r="GL38" i="3"/>
  <c r="GK29" i="3"/>
  <c r="GK38" i="3"/>
  <c r="GJ29" i="3"/>
  <c r="GJ38" i="3"/>
  <c r="GI29" i="3"/>
  <c r="GI38" i="3"/>
  <c r="GH29" i="3"/>
  <c r="GH38" i="3"/>
  <c r="GG29" i="3"/>
  <c r="GG38" i="3"/>
  <c r="GF29" i="3"/>
  <c r="GF38" i="3"/>
  <c r="GE29" i="3"/>
  <c r="GE38" i="3"/>
  <c r="GD29" i="3"/>
  <c r="GD38" i="3"/>
  <c r="GC29" i="3"/>
  <c r="GC38" i="3"/>
  <c r="GB29" i="3"/>
  <c r="GB38" i="3"/>
  <c r="GA29" i="3"/>
  <c r="GA38" i="3"/>
  <c r="FZ29" i="3"/>
  <c r="FZ38" i="3"/>
  <c r="FY29" i="3"/>
  <c r="FY38" i="3"/>
  <c r="FX29" i="3"/>
  <c r="FX38" i="3"/>
  <c r="FW29" i="3"/>
  <c r="FW38" i="3"/>
  <c r="FV29" i="3"/>
  <c r="FV38" i="3"/>
  <c r="FU29" i="3"/>
  <c r="FU38" i="3"/>
  <c r="FT29" i="3"/>
  <c r="FT38" i="3"/>
  <c r="FS29" i="3"/>
  <c r="FS38" i="3"/>
  <c r="FR29" i="3"/>
  <c r="FR38" i="3"/>
  <c r="FQ29" i="3"/>
  <c r="FQ38" i="3"/>
  <c r="FP29" i="3"/>
  <c r="FP38" i="3"/>
  <c r="FO29" i="3"/>
  <c r="FO38" i="3"/>
  <c r="FN29" i="3"/>
  <c r="FN38" i="3"/>
  <c r="FM29" i="3"/>
  <c r="FM38" i="3"/>
  <c r="FL29" i="3"/>
  <c r="FL38" i="3"/>
  <c r="FK29" i="3"/>
  <c r="FK38" i="3"/>
  <c r="FJ29" i="3"/>
  <c r="FJ38" i="3"/>
  <c r="FI29" i="3"/>
  <c r="FI38" i="3"/>
  <c r="FH29" i="3"/>
  <c r="FH38" i="3"/>
  <c r="FG29" i="3"/>
  <c r="FG38" i="3"/>
  <c r="FF29" i="3"/>
  <c r="FF38" i="3"/>
  <c r="FE29" i="3"/>
  <c r="FE38" i="3"/>
  <c r="FD29" i="3"/>
  <c r="FD38" i="3"/>
  <c r="FC29" i="3"/>
  <c r="FC38" i="3"/>
  <c r="FB29" i="3"/>
  <c r="FB38" i="3"/>
  <c r="FA29" i="3"/>
  <c r="FA38" i="3"/>
  <c r="EZ29" i="3"/>
  <c r="EZ38" i="3"/>
  <c r="EY29" i="3"/>
  <c r="EY38" i="3"/>
  <c r="EX29" i="3"/>
  <c r="EX38" i="3"/>
  <c r="EW29" i="3"/>
  <c r="EW38" i="3"/>
  <c r="EV29" i="3"/>
  <c r="EV38" i="3"/>
  <c r="EU29" i="3"/>
  <c r="EU38" i="3"/>
  <c r="ET29" i="3"/>
  <c r="ET38" i="3"/>
  <c r="ES29" i="3"/>
  <c r="ES38" i="3"/>
  <c r="ER29" i="3"/>
  <c r="ER38" i="3"/>
  <c r="EQ29" i="3"/>
  <c r="EQ38" i="3"/>
  <c r="EP29" i="3"/>
  <c r="EP38" i="3"/>
  <c r="EO29" i="3"/>
  <c r="EO38" i="3"/>
  <c r="EN29" i="3"/>
  <c r="EN38" i="3"/>
  <c r="EM29" i="3"/>
  <c r="EM38" i="3"/>
  <c r="EL29" i="3"/>
  <c r="EL38" i="3"/>
  <c r="EK29" i="3"/>
  <c r="EK38" i="3"/>
  <c r="EJ29" i="3"/>
  <c r="EJ38" i="3"/>
  <c r="EI29" i="3"/>
  <c r="EI38" i="3"/>
  <c r="EH29" i="3"/>
  <c r="EH38" i="3"/>
  <c r="EG29" i="3"/>
  <c r="EG38" i="3"/>
  <c r="EF29" i="3"/>
  <c r="EF38" i="3"/>
  <c r="EE29" i="3"/>
  <c r="EE38" i="3"/>
  <c r="ED29" i="3"/>
  <c r="ED38" i="3"/>
  <c r="I30" i="1"/>
  <c r="AB6" i="1"/>
  <c r="H30" i="1"/>
  <c r="DP39" i="6"/>
  <c r="DQ39" i="6"/>
  <c r="DR39" i="6"/>
  <c r="DS39" i="6"/>
  <c r="DT39" i="6"/>
  <c r="DU39" i="6"/>
  <c r="DV39" i="6"/>
  <c r="DW39" i="6"/>
  <c r="DX39" i="6"/>
  <c r="DY39" i="6"/>
  <c r="DZ39" i="6"/>
  <c r="EA39" i="6"/>
  <c r="EB39" i="6"/>
  <c r="EC39" i="6"/>
  <c r="ED39" i="6"/>
  <c r="EE39" i="6"/>
  <c r="DO39" i="6"/>
  <c r="DN39" i="6"/>
  <c r="DM39" i="6"/>
  <c r="DL39" i="6"/>
  <c r="DK39" i="6"/>
  <c r="DJ39" i="6"/>
  <c r="DI39" i="6"/>
  <c r="DH39" i="6"/>
  <c r="DG39" i="6"/>
  <c r="DF39" i="6"/>
  <c r="DE39" i="6"/>
  <c r="DD39" i="6"/>
  <c r="DC39" i="6"/>
  <c r="DB39" i="6"/>
  <c r="DA39" i="6"/>
  <c r="CZ39" i="6"/>
  <c r="CY39" i="6"/>
  <c r="CX39" i="6"/>
  <c r="CW39" i="6"/>
  <c r="CV39" i="6"/>
  <c r="CU39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C39" i="6"/>
  <c r="CB39" i="6"/>
  <c r="CA39" i="6"/>
  <c r="BZ39" i="6"/>
  <c r="BY39" i="6"/>
  <c r="BX39" i="6"/>
  <c r="BW39" i="6"/>
  <c r="BV39" i="6"/>
  <c r="BU39" i="6"/>
  <c r="BT39" i="6"/>
  <c r="BS39" i="6"/>
  <c r="BR39" i="6"/>
  <c r="BQ39" i="6"/>
  <c r="BP39" i="6"/>
  <c r="BO39" i="6"/>
  <c r="BN39" i="6"/>
  <c r="BM39" i="6"/>
  <c r="BL39" i="6"/>
  <c r="BK39" i="6"/>
  <c r="BJ39" i="6"/>
  <c r="BI39" i="6"/>
  <c r="BH39" i="6"/>
  <c r="BG39" i="6"/>
  <c r="BF39" i="6"/>
  <c r="BE39" i="6"/>
  <c r="BD39" i="6"/>
  <c r="BC39" i="6"/>
  <c r="BB39" i="6"/>
  <c r="BA39" i="6"/>
  <c r="AZ39" i="6"/>
  <c r="AY39" i="6"/>
  <c r="AX39" i="6"/>
  <c r="AW39" i="6"/>
  <c r="AV39" i="6"/>
  <c r="AU39" i="6"/>
  <c r="AT39" i="6"/>
  <c r="AS39" i="6"/>
  <c r="AR39" i="6"/>
  <c r="AQ39" i="6"/>
  <c r="AP39" i="6"/>
  <c r="AO39" i="6"/>
  <c r="AN39" i="6"/>
  <c r="AM39" i="6"/>
  <c r="AL39" i="6"/>
  <c r="AK39" i="6"/>
  <c r="AJ39" i="6"/>
  <c r="AI39" i="6"/>
  <c r="AH39" i="6"/>
  <c r="AG39" i="6"/>
  <c r="AF39" i="6"/>
  <c r="AE39" i="6"/>
  <c r="AD39" i="6"/>
  <c r="AC39" i="6"/>
  <c r="AB39" i="6"/>
  <c r="AA39" i="6"/>
  <c r="Z39" i="6"/>
  <c r="Y39" i="6"/>
  <c r="X39" i="6"/>
  <c r="W39" i="6"/>
  <c r="V39" i="6"/>
  <c r="U39" i="6"/>
  <c r="T39" i="6"/>
  <c r="S39" i="6"/>
  <c r="R39" i="6"/>
  <c r="Q39" i="6"/>
  <c r="P39" i="6"/>
  <c r="O39" i="6"/>
  <c r="N39" i="6"/>
  <c r="M39" i="6"/>
  <c r="L39" i="6"/>
  <c r="K39" i="6"/>
  <c r="J39" i="6"/>
  <c r="I39" i="6"/>
  <c r="H39" i="6"/>
  <c r="G39" i="6"/>
  <c r="F39" i="6"/>
  <c r="E39" i="6"/>
  <c r="D39" i="6"/>
  <c r="C39" i="6"/>
  <c r="C38" i="6"/>
  <c r="D31" i="6"/>
  <c r="D26" i="6"/>
  <c r="D166" i="6"/>
  <c r="D165" i="6"/>
  <c r="D164" i="6"/>
  <c r="D163" i="6"/>
  <c r="D162" i="6"/>
  <c r="D161" i="6"/>
  <c r="D160" i="6"/>
  <c r="D159" i="6"/>
  <c r="D158" i="6"/>
  <c r="D157" i="6"/>
  <c r="D156" i="6"/>
  <c r="D155" i="6"/>
  <c r="D154" i="6"/>
  <c r="D153" i="6"/>
  <c r="D152" i="6"/>
  <c r="D151" i="6"/>
  <c r="D150" i="6"/>
  <c r="D149" i="6"/>
  <c r="D148" i="6"/>
  <c r="D147" i="6"/>
  <c r="D146" i="6"/>
  <c r="D145" i="6"/>
  <c r="D144" i="6"/>
  <c r="D143" i="6"/>
  <c r="D142" i="6"/>
  <c r="D141" i="6"/>
  <c r="D140" i="6"/>
  <c r="D139" i="6"/>
  <c r="D138" i="6"/>
  <c r="D137" i="6"/>
  <c r="D136" i="6"/>
  <c r="D135" i="6"/>
  <c r="D134" i="6"/>
  <c r="D133" i="6"/>
  <c r="D132" i="6"/>
  <c r="D131" i="6"/>
  <c r="D130" i="6"/>
  <c r="D129" i="6"/>
  <c r="D128" i="6"/>
  <c r="D127" i="6"/>
  <c r="D126" i="6"/>
  <c r="D125" i="6"/>
  <c r="D124" i="6"/>
  <c r="D123" i="6"/>
  <c r="D122" i="6"/>
  <c r="D121" i="6"/>
  <c r="D120" i="6"/>
  <c r="D119" i="6"/>
  <c r="D118" i="6"/>
  <c r="D117" i="6"/>
  <c r="D116" i="6"/>
  <c r="D115" i="6"/>
  <c r="D114" i="6"/>
  <c r="D113" i="6"/>
  <c r="D112" i="6"/>
  <c r="D111" i="6"/>
  <c r="D110" i="6"/>
  <c r="D109" i="6"/>
  <c r="D108" i="6"/>
  <c r="D107" i="6"/>
  <c r="D106" i="6"/>
  <c r="D105" i="6"/>
  <c r="D104" i="6"/>
  <c r="D103" i="6"/>
  <c r="D102" i="6"/>
  <c r="D101" i="6"/>
  <c r="D100" i="6"/>
  <c r="D99" i="6"/>
  <c r="D98" i="6"/>
  <c r="D97" i="6"/>
  <c r="D96" i="6"/>
  <c r="D95" i="6"/>
  <c r="D94" i="6"/>
  <c r="D93" i="6"/>
  <c r="D92" i="6"/>
  <c r="D91" i="6"/>
  <c r="D90" i="6"/>
  <c r="D89" i="6"/>
  <c r="D88" i="6"/>
  <c r="D87" i="6"/>
  <c r="D86" i="6"/>
  <c r="D85" i="6"/>
  <c r="D84" i="6"/>
  <c r="D83" i="6"/>
  <c r="D82" i="6"/>
  <c r="D81" i="6"/>
  <c r="D80" i="6"/>
  <c r="D79" i="6"/>
  <c r="D78" i="6"/>
  <c r="D77" i="6"/>
  <c r="D76" i="6"/>
  <c r="D75" i="6"/>
  <c r="D74" i="6"/>
  <c r="D73" i="6"/>
  <c r="D72" i="6"/>
  <c r="D71" i="6"/>
  <c r="D70" i="6"/>
  <c r="D69" i="6"/>
  <c r="D68" i="6"/>
  <c r="D67" i="6"/>
  <c r="D66" i="6"/>
  <c r="D65" i="6"/>
  <c r="D64" i="6"/>
  <c r="D63" i="6"/>
  <c r="D62" i="6"/>
  <c r="D61" i="6"/>
  <c r="D60" i="6"/>
  <c r="D59" i="6"/>
  <c r="D58" i="6"/>
  <c r="D57" i="6"/>
  <c r="D56" i="6"/>
  <c r="D55" i="6"/>
  <c r="D54" i="6"/>
  <c r="D53" i="6"/>
  <c r="D52" i="6"/>
  <c r="D51" i="6"/>
  <c r="D50" i="6"/>
  <c r="D49" i="6"/>
  <c r="D48" i="6"/>
  <c r="D47" i="6"/>
  <c r="D46" i="6"/>
  <c r="E20" i="6"/>
  <c r="D20" i="6"/>
  <c r="D13" i="6"/>
  <c r="E13" i="6"/>
  <c r="F13" i="6"/>
  <c r="G13" i="6"/>
  <c r="H13" i="6"/>
  <c r="I13" i="6"/>
  <c r="J13" i="6"/>
  <c r="K13" i="6"/>
  <c r="L13" i="6"/>
  <c r="M13" i="6"/>
  <c r="N13" i="6"/>
  <c r="E6" i="6"/>
  <c r="D6" i="6"/>
  <c r="D37" i="6"/>
  <c r="E31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T6" i="6"/>
  <c r="U6" i="6"/>
  <c r="V6" i="6"/>
  <c r="W6" i="6"/>
  <c r="X6" i="6"/>
  <c r="Y6" i="6"/>
  <c r="E37" i="6"/>
  <c r="F31" i="6"/>
  <c r="J41" i="5"/>
  <c r="I41" i="5"/>
  <c r="I40" i="5"/>
  <c r="J40" i="5"/>
  <c r="I39" i="5"/>
  <c r="J39" i="5"/>
  <c r="I38" i="5"/>
  <c r="J38" i="5"/>
  <c r="I37" i="5"/>
  <c r="J37" i="5"/>
  <c r="I36" i="5"/>
  <c r="J36" i="5"/>
  <c r="I35" i="5"/>
  <c r="J35" i="5"/>
  <c r="J34" i="5"/>
  <c r="I34" i="5"/>
  <c r="I33" i="5"/>
  <c r="J33" i="5"/>
  <c r="I32" i="5"/>
  <c r="J32" i="5"/>
  <c r="I31" i="5"/>
  <c r="J31" i="5"/>
  <c r="I30" i="5"/>
  <c r="J30" i="5"/>
  <c r="J27" i="5"/>
  <c r="I27" i="5"/>
  <c r="J26" i="5"/>
  <c r="I26" i="5"/>
  <c r="J7" i="5"/>
  <c r="L2" i="5"/>
  <c r="K2" i="5"/>
  <c r="K34" i="5"/>
  <c r="K1" i="5"/>
  <c r="J1" i="5"/>
  <c r="H22" i="5" a="1"/>
  <c r="H22" i="5"/>
  <c r="I22" i="5"/>
  <c r="G22" i="5" a="1"/>
  <c r="G22" i="5"/>
  <c r="E22" i="5"/>
  <c r="E9" i="1"/>
  <c r="AB8" i="1"/>
  <c r="K15" i="5"/>
  <c r="K17" i="5"/>
  <c r="K20" i="5"/>
  <c r="L36" i="5"/>
  <c r="L34" i="5"/>
  <c r="L32" i="5"/>
  <c r="L7" i="5"/>
  <c r="L10" i="5"/>
  <c r="L21" i="5"/>
  <c r="L13" i="5"/>
  <c r="K40" i="5"/>
  <c r="K39" i="5"/>
  <c r="K36" i="5"/>
  <c r="K35" i="5"/>
  <c r="K33" i="5"/>
  <c r="K32" i="5"/>
  <c r="K6" i="5"/>
  <c r="K27" i="5"/>
  <c r="K11" i="5"/>
  <c r="K13" i="5"/>
  <c r="K12" i="5"/>
  <c r="K16" i="5"/>
  <c r="I7" i="5"/>
  <c r="I8" i="5"/>
  <c r="J8" i="5"/>
  <c r="I9" i="5"/>
  <c r="J9" i="5"/>
  <c r="I10" i="5"/>
  <c r="J10" i="5"/>
  <c r="I11" i="5"/>
  <c r="J11" i="5"/>
  <c r="I12" i="5"/>
  <c r="J12" i="5"/>
  <c r="I13" i="5"/>
  <c r="J13" i="5"/>
  <c r="I14" i="5"/>
  <c r="J14" i="5"/>
  <c r="I15" i="5"/>
  <c r="J15" i="5"/>
  <c r="I16" i="5"/>
  <c r="J16" i="5"/>
  <c r="I17" i="5"/>
  <c r="J17" i="5"/>
  <c r="I18" i="5"/>
  <c r="J18" i="5"/>
  <c r="I19" i="5"/>
  <c r="J19" i="5"/>
  <c r="I20" i="5"/>
  <c r="J20" i="5"/>
  <c r="I21" i="5"/>
  <c r="J21" i="5"/>
  <c r="I6" i="5"/>
  <c r="J6" i="5"/>
  <c r="J22" i="5"/>
  <c r="B50" i="1"/>
  <c r="D2" i="4"/>
  <c r="C68" i="4"/>
  <c r="D64" i="4"/>
  <c r="D48" i="4"/>
  <c r="D50" i="4"/>
  <c r="C45" i="4"/>
  <c r="C43" i="4"/>
  <c r="C44" i="4"/>
  <c r="C52" i="4"/>
  <c r="B21" i="4"/>
  <c r="B22" i="4"/>
  <c r="B23" i="4"/>
  <c r="B24" i="4"/>
  <c r="B20" i="4"/>
  <c r="C4" i="4"/>
  <c r="D4" i="4"/>
  <c r="E3" i="4"/>
  <c r="D1" i="4"/>
  <c r="C7" i="6"/>
  <c r="C33" i="3"/>
  <c r="D33" i="3"/>
  <c r="B32" i="3"/>
  <c r="B30" i="3"/>
  <c r="B28" i="3"/>
  <c r="B27" i="3"/>
  <c r="C24" i="3"/>
  <c r="C30" i="3"/>
  <c r="D24" i="3"/>
  <c r="B23" i="3"/>
  <c r="H8" i="3"/>
  <c r="I8" i="3"/>
  <c r="J8" i="3"/>
  <c r="K8" i="3"/>
  <c r="L8" i="3"/>
  <c r="M8" i="3"/>
  <c r="N8" i="3"/>
  <c r="O8" i="3"/>
  <c r="P8" i="3"/>
  <c r="Q8" i="3"/>
  <c r="G8" i="3"/>
  <c r="H6" i="3"/>
  <c r="I6" i="3"/>
  <c r="J6" i="3"/>
  <c r="K6" i="3"/>
  <c r="L6" i="3"/>
  <c r="M6" i="3"/>
  <c r="N6" i="3"/>
  <c r="O6" i="3"/>
  <c r="P6" i="3"/>
  <c r="Q6" i="3"/>
  <c r="G6" i="3"/>
  <c r="I5" i="3"/>
  <c r="J5" i="3"/>
  <c r="K5" i="3"/>
  <c r="L5" i="3"/>
  <c r="M5" i="3"/>
  <c r="N5" i="3"/>
  <c r="O5" i="3"/>
  <c r="P5" i="3"/>
  <c r="Q5" i="3"/>
  <c r="H5" i="3"/>
  <c r="J1" i="3"/>
  <c r="K1" i="3"/>
  <c r="L1" i="3"/>
  <c r="M1" i="3"/>
  <c r="N1" i="3"/>
  <c r="O1" i="3"/>
  <c r="P1" i="3"/>
  <c r="Q1" i="3"/>
  <c r="H1" i="3"/>
  <c r="I1" i="3"/>
  <c r="B363" i="2"/>
  <c r="B362" i="2"/>
  <c r="B361" i="2"/>
  <c r="B360" i="2"/>
  <c r="B359" i="2"/>
  <c r="B358" i="2"/>
  <c r="B357" i="2"/>
  <c r="B356" i="2"/>
  <c r="B355" i="2"/>
  <c r="B354" i="2"/>
  <c r="B364" i="2"/>
  <c r="B2" i="1"/>
  <c r="B4" i="1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S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K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C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BU7" i="6"/>
  <c r="BV7" i="6"/>
  <c r="BW7" i="6"/>
  <c r="BX7" i="6"/>
  <c r="BY7" i="6"/>
  <c r="BZ7" i="6"/>
  <c r="CA7" i="6"/>
  <c r="CB7" i="6"/>
  <c r="CC7" i="6"/>
  <c r="CD7" i="6"/>
  <c r="CE7" i="6"/>
  <c r="CF7" i="6"/>
  <c r="CG7" i="6"/>
  <c r="CH7" i="6"/>
  <c r="CI7" i="6"/>
  <c r="CJ7" i="6"/>
  <c r="CK7" i="6"/>
  <c r="CL7" i="6"/>
  <c r="CM7" i="6"/>
  <c r="CN7" i="6"/>
  <c r="CO7" i="6"/>
  <c r="CP7" i="6"/>
  <c r="CQ7" i="6"/>
  <c r="CR7" i="6"/>
  <c r="CS7" i="6"/>
  <c r="CT7" i="6"/>
  <c r="CU7" i="6"/>
  <c r="CV7" i="6"/>
  <c r="CW7" i="6"/>
  <c r="CX7" i="6"/>
  <c r="CY7" i="6"/>
  <c r="CZ7" i="6"/>
  <c r="DA7" i="6"/>
  <c r="DB7" i="6"/>
  <c r="DC7" i="6"/>
  <c r="DD7" i="6"/>
  <c r="DE7" i="6"/>
  <c r="DF7" i="6"/>
  <c r="DG7" i="6"/>
  <c r="DH7" i="6"/>
  <c r="DI7" i="6"/>
  <c r="DJ7" i="6"/>
  <c r="DK7" i="6"/>
  <c r="DL7" i="6"/>
  <c r="DM7" i="6"/>
  <c r="DN7" i="6"/>
  <c r="DO7" i="6"/>
  <c r="DP7" i="6"/>
  <c r="DQ7" i="6"/>
  <c r="DR7" i="6"/>
  <c r="DS7" i="6"/>
  <c r="DT7" i="6"/>
  <c r="DU7" i="6"/>
  <c r="DV7" i="6"/>
  <c r="DW7" i="6"/>
  <c r="DX7" i="6"/>
  <c r="DY7" i="6"/>
  <c r="DZ7" i="6"/>
  <c r="EA7" i="6"/>
  <c r="EB7" i="6"/>
  <c r="EC7" i="6"/>
  <c r="ED7" i="6"/>
  <c r="EE7" i="6"/>
  <c r="C32" i="6"/>
  <c r="D32" i="6"/>
  <c r="E32" i="6"/>
  <c r="F32" i="6"/>
  <c r="G32" i="6"/>
  <c r="H32" i="6"/>
  <c r="I32" i="6"/>
  <c r="J32" i="6"/>
  <c r="K32" i="6"/>
  <c r="L32" i="6"/>
  <c r="M32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S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K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C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BU14" i="6"/>
  <c r="BV14" i="6"/>
  <c r="BW14" i="6"/>
  <c r="BX14" i="6"/>
  <c r="BY14" i="6"/>
  <c r="BZ14" i="6"/>
  <c r="CA14" i="6"/>
  <c r="CB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L14" i="6"/>
  <c r="DM14" i="6"/>
  <c r="DN14" i="6"/>
  <c r="DO14" i="6"/>
  <c r="DP14" i="6"/>
  <c r="DQ14" i="6"/>
  <c r="DR14" i="6"/>
  <c r="DS14" i="6"/>
  <c r="DT14" i="6"/>
  <c r="DU14" i="6"/>
  <c r="DV14" i="6"/>
  <c r="DW14" i="6"/>
  <c r="DX14" i="6"/>
  <c r="DY14" i="6"/>
  <c r="DZ14" i="6"/>
  <c r="EA14" i="6"/>
  <c r="EB14" i="6"/>
  <c r="EC14" i="6"/>
  <c r="ED14" i="6"/>
  <c r="EE14" i="6"/>
  <c r="C21" i="6"/>
  <c r="D32" i="3"/>
  <c r="E33" i="3"/>
  <c r="C32" i="3"/>
  <c r="C23" i="3"/>
  <c r="C27" i="3"/>
  <c r="D23" i="3"/>
  <c r="D27" i="3"/>
  <c r="N148" i="2"/>
  <c r="N149" i="2"/>
  <c r="M147" i="2"/>
  <c r="L148" i="2"/>
  <c r="N133" i="2"/>
  <c r="N132" i="2"/>
  <c r="M131" i="2"/>
  <c r="L132" i="2"/>
  <c r="N116" i="2"/>
  <c r="N117" i="2"/>
  <c r="M115" i="2"/>
  <c r="L116" i="2"/>
  <c r="N100" i="2"/>
  <c r="N101" i="2"/>
  <c r="M99" i="2"/>
  <c r="L100" i="2"/>
  <c r="D99" i="2"/>
  <c r="N84" i="2"/>
  <c r="N85" i="2"/>
  <c r="M83" i="2"/>
  <c r="L84" i="2"/>
  <c r="N68" i="2"/>
  <c r="N69" i="2"/>
  <c r="N70" i="2"/>
  <c r="N71" i="2"/>
  <c r="N72" i="2"/>
  <c r="M67" i="2"/>
  <c r="L68" i="2"/>
  <c r="N52" i="2"/>
  <c r="N53" i="2"/>
  <c r="N54" i="2"/>
  <c r="N55" i="2"/>
  <c r="N56" i="2"/>
  <c r="M51" i="2"/>
  <c r="N36" i="2"/>
  <c r="N37" i="2"/>
  <c r="N38" i="2"/>
  <c r="N39" i="2"/>
  <c r="N40" i="2"/>
  <c r="N41" i="2"/>
  <c r="N42" i="2"/>
  <c r="M35" i="2"/>
  <c r="L36" i="2"/>
  <c r="A35" i="2"/>
  <c r="A19" i="2"/>
  <c r="N20" i="2"/>
  <c r="N21" i="2"/>
  <c r="N22" i="2"/>
  <c r="N23" i="2"/>
  <c r="N24" i="2"/>
  <c r="N25" i="2"/>
  <c r="N26" i="2"/>
  <c r="N27" i="2"/>
  <c r="N28" i="2"/>
  <c r="N29" i="2"/>
  <c r="N30" i="2"/>
  <c r="M19" i="2"/>
  <c r="L20" i="2"/>
  <c r="M20" i="2"/>
  <c r="C28" i="6"/>
  <c r="D21" i="6"/>
  <c r="D28" i="6"/>
  <c r="O13" i="6"/>
  <c r="P13" i="6"/>
  <c r="Q13" i="6"/>
  <c r="R13" i="6"/>
  <c r="S13" i="6"/>
  <c r="T13" i="6"/>
  <c r="U13" i="6"/>
  <c r="E32" i="3"/>
  <c r="F33" i="3"/>
  <c r="M132" i="2"/>
  <c r="L133" i="2"/>
  <c r="M100" i="2"/>
  <c r="L101" i="2"/>
  <c r="M101" i="2"/>
  <c r="L52" i="2"/>
  <c r="C167" i="2"/>
  <c r="C354" i="2"/>
  <c r="E21" i="6"/>
  <c r="E28" i="6"/>
  <c r="N32" i="6"/>
  <c r="F32" i="3"/>
  <c r="G33" i="3"/>
  <c r="M52" i="2"/>
  <c r="D165" i="2"/>
  <c r="B25" i="3"/>
  <c r="D163" i="2"/>
  <c r="E164" i="2"/>
  <c r="F164" i="2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K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C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U3" i="5"/>
  <c r="BV3" i="5"/>
  <c r="BW3" i="5"/>
  <c r="BX3" i="5"/>
  <c r="BY3" i="5"/>
  <c r="BZ3" i="5"/>
  <c r="CA3" i="5"/>
  <c r="CB3" i="5"/>
  <c r="CC3" i="5"/>
  <c r="CD3" i="5"/>
  <c r="CE3" i="5"/>
  <c r="CF3" i="5"/>
  <c r="CG3" i="5"/>
  <c r="CH3" i="5"/>
  <c r="CI3" i="5"/>
  <c r="CJ3" i="5"/>
  <c r="CK3" i="5"/>
  <c r="CL3" i="5"/>
  <c r="CM3" i="5"/>
  <c r="CN3" i="5"/>
  <c r="CO3" i="5"/>
  <c r="CP3" i="5"/>
  <c r="CQ3" i="5"/>
  <c r="CR3" i="5"/>
  <c r="CS3" i="5"/>
  <c r="CT3" i="5"/>
  <c r="CU3" i="5"/>
  <c r="CV3" i="5"/>
  <c r="CW3" i="5"/>
  <c r="CX3" i="5"/>
  <c r="CY3" i="5"/>
  <c r="CZ3" i="5"/>
  <c r="DA3" i="5"/>
  <c r="DB3" i="5"/>
  <c r="DC3" i="5"/>
  <c r="DD3" i="5"/>
  <c r="DE3" i="5"/>
  <c r="DF3" i="5"/>
  <c r="DG3" i="5"/>
  <c r="DH3" i="5"/>
  <c r="DI3" i="5"/>
  <c r="DJ3" i="5"/>
  <c r="DK3" i="5"/>
  <c r="DL3" i="5"/>
  <c r="DM3" i="5"/>
  <c r="DN3" i="5"/>
  <c r="DO3" i="5"/>
  <c r="DP3" i="5"/>
  <c r="DQ3" i="5"/>
  <c r="DR3" i="5"/>
  <c r="DS3" i="5"/>
  <c r="DT3" i="5"/>
  <c r="DU3" i="5"/>
  <c r="DV3" i="5"/>
  <c r="DW3" i="5"/>
  <c r="DX3" i="5"/>
  <c r="DY3" i="5"/>
  <c r="DZ3" i="5"/>
  <c r="EA3" i="5"/>
  <c r="EB3" i="5"/>
  <c r="EC3" i="5"/>
  <c r="ED3" i="5"/>
  <c r="EE3" i="5"/>
  <c r="EF3" i="5"/>
  <c r="EG3" i="5"/>
  <c r="EH3" i="5"/>
  <c r="EI3" i="5"/>
  <c r="EJ3" i="5"/>
  <c r="EK3" i="5"/>
  <c r="F21" i="6"/>
  <c r="F28" i="6"/>
  <c r="O32" i="6"/>
  <c r="P32" i="6"/>
  <c r="Q32" i="6"/>
  <c r="R32" i="6"/>
  <c r="S32" i="6"/>
  <c r="T32" i="6"/>
  <c r="U32" i="6"/>
  <c r="V32" i="6"/>
  <c r="W32" i="6"/>
  <c r="X32" i="6"/>
  <c r="Y32" i="6"/>
  <c r="Z32" i="6"/>
  <c r="AA32" i="6"/>
  <c r="AB32" i="6"/>
  <c r="AC32" i="6"/>
  <c r="AD32" i="6"/>
  <c r="E163" i="2"/>
  <c r="E165" i="2"/>
  <c r="G21" i="6"/>
  <c r="H21" i="6"/>
  <c r="F165" i="2"/>
  <c r="L5" i="1"/>
  <c r="L4" i="1"/>
  <c r="L7" i="1"/>
  <c r="L8" i="1"/>
  <c r="N3" i="1"/>
  <c r="M3" i="1"/>
  <c r="P3" i="1"/>
  <c r="Q3" i="1"/>
  <c r="H15" i="1"/>
  <c r="H14" i="1"/>
  <c r="E29" i="1"/>
  <c r="G28" i="6"/>
  <c r="B11" i="1"/>
  <c r="B10" i="1"/>
  <c r="V13" i="6"/>
  <c r="W13" i="6"/>
  <c r="X13" i="6"/>
  <c r="Y13" i="6"/>
  <c r="Z13" i="6"/>
  <c r="AA13" i="6"/>
  <c r="AB13" i="6"/>
  <c r="AC13" i="6"/>
  <c r="AD13" i="6"/>
  <c r="AE13" i="6"/>
  <c r="Z6" i="6"/>
  <c r="AA6" i="6"/>
  <c r="AB6" i="6"/>
  <c r="AC6" i="6"/>
  <c r="AD6" i="6"/>
  <c r="AE6" i="6"/>
  <c r="AF6" i="6"/>
  <c r="AG6" i="6"/>
  <c r="AH6" i="6"/>
  <c r="AI6" i="6"/>
  <c r="AJ6" i="6"/>
  <c r="AK6" i="6"/>
  <c r="AL6" i="6"/>
  <c r="AM6" i="6"/>
  <c r="AN6" i="6"/>
  <c r="AF13" i="6"/>
  <c r="AG13" i="6"/>
  <c r="AH13" i="6"/>
  <c r="AI13" i="6"/>
  <c r="AJ13" i="6"/>
  <c r="AK13" i="6"/>
  <c r="AL13" i="6"/>
  <c r="AM13" i="6"/>
  <c r="AN13" i="6"/>
  <c r="AO13" i="6"/>
  <c r="AP13" i="6"/>
  <c r="AQ13" i="6"/>
  <c r="AR13" i="6"/>
  <c r="AS13" i="6"/>
  <c r="AT13" i="6"/>
  <c r="AU13" i="6"/>
  <c r="AV13" i="6"/>
  <c r="AW13" i="6"/>
  <c r="AX13" i="6"/>
  <c r="AY13" i="6"/>
  <c r="AZ13" i="6"/>
  <c r="BA13" i="6"/>
  <c r="BB13" i="6"/>
  <c r="BC13" i="6"/>
  <c r="BD13" i="6"/>
  <c r="BE13" i="6"/>
  <c r="BF13" i="6"/>
  <c r="BG13" i="6"/>
  <c r="BH13" i="6"/>
  <c r="BI13" i="6"/>
  <c r="BJ13" i="6"/>
  <c r="BK13" i="6"/>
  <c r="BL13" i="6"/>
  <c r="AE32" i="6"/>
  <c r="AF32" i="6"/>
  <c r="AG32" i="6"/>
  <c r="AH32" i="6"/>
  <c r="AI32" i="6"/>
  <c r="AJ32" i="6"/>
  <c r="AK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BC32" i="6"/>
  <c r="BD32" i="6"/>
  <c r="BE32" i="6"/>
  <c r="BF32" i="6"/>
  <c r="BG32" i="6"/>
  <c r="BH32" i="6"/>
  <c r="BI32" i="6"/>
  <c r="AN10" i="6"/>
  <c r="BJ32" i="6"/>
  <c r="BK32" i="6"/>
  <c r="BL32" i="6"/>
  <c r="BM32" i="6"/>
  <c r="BN32" i="6"/>
  <c r="BO32" i="6"/>
  <c r="BP32" i="6"/>
  <c r="BQ32" i="6"/>
  <c r="BR32" i="6"/>
  <c r="BS32" i="6"/>
  <c r="BT32" i="6"/>
  <c r="BU32" i="6"/>
  <c r="BV32" i="6"/>
  <c r="BW32" i="6"/>
  <c r="BX32" i="6"/>
  <c r="BY32" i="6"/>
  <c r="BZ32" i="6"/>
  <c r="CA32" i="6"/>
  <c r="CB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L32" i="6"/>
  <c r="DM32" i="6"/>
  <c r="DN32" i="6"/>
  <c r="DO32" i="6"/>
  <c r="DP32" i="6"/>
  <c r="DQ32" i="6"/>
  <c r="DR32" i="6"/>
  <c r="DS32" i="6"/>
  <c r="DT32" i="6"/>
  <c r="DU32" i="6"/>
  <c r="DV32" i="6"/>
  <c r="DW32" i="6"/>
  <c r="DX32" i="6"/>
  <c r="DY32" i="6"/>
  <c r="DZ32" i="6"/>
  <c r="EA32" i="6"/>
  <c r="EB32" i="6"/>
  <c r="EC32" i="6"/>
  <c r="ED32" i="6"/>
  <c r="EE32" i="6"/>
  <c r="BM13" i="6"/>
  <c r="BN13" i="6"/>
  <c r="BO13" i="6"/>
  <c r="BP13" i="6"/>
  <c r="BQ13" i="6"/>
  <c r="BR13" i="6"/>
  <c r="BS13" i="6"/>
  <c r="BT13" i="6"/>
  <c r="BU13" i="6"/>
  <c r="BV13" i="6"/>
  <c r="BW13" i="6"/>
  <c r="BX13" i="6"/>
  <c r="BY13" i="6"/>
  <c r="BZ13" i="6"/>
  <c r="CA13" i="6"/>
  <c r="CB13" i="6"/>
  <c r="CC13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L13" i="6"/>
  <c r="DM13" i="6"/>
  <c r="DN13" i="6"/>
  <c r="DO13" i="6"/>
  <c r="DP13" i="6"/>
  <c r="DQ13" i="6"/>
  <c r="DR13" i="6"/>
  <c r="DS13" i="6"/>
  <c r="DT13" i="6"/>
  <c r="DU13" i="6"/>
  <c r="DV13" i="6"/>
  <c r="DW13" i="6"/>
  <c r="DX13" i="6"/>
  <c r="DY13" i="6"/>
  <c r="DZ13" i="6"/>
  <c r="EA13" i="6"/>
  <c r="EB13" i="6"/>
  <c r="EC13" i="6"/>
  <c r="ED13" i="6"/>
  <c r="EE13" i="6"/>
  <c r="F115" i="2"/>
  <c r="F99" i="2"/>
  <c r="F51" i="2"/>
  <c r="F147" i="2"/>
  <c r="F131" i="2"/>
  <c r="F83" i="2"/>
  <c r="C5" i="3"/>
  <c r="F19" i="5"/>
  <c r="C4" i="3"/>
  <c r="F7" i="5"/>
  <c r="F19" i="2"/>
  <c r="F35" i="2"/>
  <c r="F67" i="2"/>
  <c r="F3" i="2"/>
  <c r="C7" i="3"/>
  <c r="G10" i="3"/>
  <c r="D26" i="3"/>
  <c r="D35" i="3"/>
  <c r="AO6" i="6"/>
  <c r="AN9" i="6"/>
  <c r="AN8" i="6"/>
  <c r="S5" i="1"/>
  <c r="A51" i="2"/>
  <c r="C199" i="2"/>
  <c r="C356" i="2"/>
  <c r="D131" i="2"/>
  <c r="M133" i="2"/>
  <c r="E296" i="2" a="1"/>
  <c r="E296" i="2"/>
  <c r="I21" i="6"/>
  <c r="H28" i="6"/>
  <c r="L53" i="2"/>
  <c r="M68" i="2"/>
  <c r="M116" i="2"/>
  <c r="H33" i="3"/>
  <c r="G32" i="3"/>
  <c r="E264" i="2" a="1"/>
  <c r="E264" i="2"/>
  <c r="F163" i="2"/>
  <c r="G164" i="2"/>
  <c r="M148" i="2"/>
  <c r="L149" i="2"/>
  <c r="M149" i="2"/>
  <c r="M36" i="2"/>
  <c r="M84" i="2"/>
  <c r="B34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AF34" i="3"/>
  <c r="AG34" i="3"/>
  <c r="AH34" i="3"/>
  <c r="AI34" i="3"/>
  <c r="AJ34" i="3"/>
  <c r="AK34" i="3"/>
  <c r="AL34" i="3"/>
  <c r="AM34" i="3"/>
  <c r="AN34" i="3"/>
  <c r="AO34" i="3"/>
  <c r="AP34" i="3"/>
  <c r="AQ34" i="3"/>
  <c r="AR34" i="3"/>
  <c r="AS34" i="3"/>
  <c r="AT34" i="3"/>
  <c r="AU34" i="3"/>
  <c r="AV34" i="3"/>
  <c r="AW34" i="3"/>
  <c r="AX34" i="3"/>
  <c r="AY34" i="3"/>
  <c r="AZ34" i="3"/>
  <c r="BA34" i="3"/>
  <c r="BB34" i="3"/>
  <c r="BC34" i="3"/>
  <c r="BD34" i="3"/>
  <c r="BE34" i="3"/>
  <c r="BF34" i="3"/>
  <c r="BG34" i="3"/>
  <c r="BH34" i="3"/>
  <c r="BI34" i="3"/>
  <c r="BJ34" i="3"/>
  <c r="BK34" i="3"/>
  <c r="BL34" i="3"/>
  <c r="BM34" i="3"/>
  <c r="BN34" i="3"/>
  <c r="BO34" i="3"/>
  <c r="BP34" i="3"/>
  <c r="BQ34" i="3"/>
  <c r="BR34" i="3"/>
  <c r="BS34" i="3"/>
  <c r="BT34" i="3"/>
  <c r="BU34" i="3"/>
  <c r="BV34" i="3"/>
  <c r="BW34" i="3"/>
  <c r="BX34" i="3"/>
  <c r="BY34" i="3"/>
  <c r="BZ34" i="3"/>
  <c r="CA34" i="3"/>
  <c r="CB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4" i="3"/>
  <c r="DM34" i="3"/>
  <c r="DN34" i="3"/>
  <c r="DO34" i="3"/>
  <c r="DP34" i="3"/>
  <c r="DQ34" i="3"/>
  <c r="DR34" i="3"/>
  <c r="DS34" i="3"/>
  <c r="DT34" i="3"/>
  <c r="DU34" i="3"/>
  <c r="DV34" i="3"/>
  <c r="DW34" i="3"/>
  <c r="DX34" i="3"/>
  <c r="DY34" i="3"/>
  <c r="DZ34" i="3"/>
  <c r="EA34" i="3"/>
  <c r="EB34" i="3"/>
  <c r="EC34" i="3"/>
  <c r="ED34" i="3"/>
  <c r="EE34" i="3"/>
  <c r="EF34" i="3"/>
  <c r="EG34" i="3"/>
  <c r="EH34" i="3"/>
  <c r="EI34" i="3"/>
  <c r="EJ34" i="3"/>
  <c r="EK34" i="3"/>
  <c r="EL34" i="3"/>
  <c r="EM34" i="3"/>
  <c r="EN34" i="3"/>
  <c r="EO34" i="3"/>
  <c r="EP34" i="3"/>
  <c r="EQ34" i="3"/>
  <c r="ER34" i="3"/>
  <c r="ES34" i="3"/>
  <c r="ET34" i="3"/>
  <c r="EU34" i="3"/>
  <c r="EV34" i="3"/>
  <c r="EW34" i="3"/>
  <c r="EX34" i="3"/>
  <c r="EY34" i="3"/>
  <c r="EZ34" i="3"/>
  <c r="FA34" i="3"/>
  <c r="FB34" i="3"/>
  <c r="FC34" i="3"/>
  <c r="FD34" i="3"/>
  <c r="FE34" i="3"/>
  <c r="FF34" i="3"/>
  <c r="FG34" i="3"/>
  <c r="FH34" i="3"/>
  <c r="FI34" i="3"/>
  <c r="FJ34" i="3"/>
  <c r="FK34" i="3"/>
  <c r="FL34" i="3"/>
  <c r="FM34" i="3"/>
  <c r="FN34" i="3"/>
  <c r="FO34" i="3"/>
  <c r="FP34" i="3"/>
  <c r="FQ34" i="3"/>
  <c r="FR34" i="3"/>
  <c r="FS34" i="3"/>
  <c r="FT34" i="3"/>
  <c r="FU34" i="3"/>
  <c r="FV34" i="3"/>
  <c r="FW34" i="3"/>
  <c r="FX34" i="3"/>
  <c r="FY34" i="3"/>
  <c r="FZ34" i="3"/>
  <c r="GA34" i="3"/>
  <c r="GB34" i="3"/>
  <c r="GC34" i="3"/>
  <c r="GD34" i="3"/>
  <c r="GE34" i="3"/>
  <c r="GF34" i="3"/>
  <c r="GG34" i="3"/>
  <c r="GH34" i="3"/>
  <c r="GI34" i="3"/>
  <c r="GJ34" i="3"/>
  <c r="GK34" i="3"/>
  <c r="GL34" i="3"/>
  <c r="GM34" i="3"/>
  <c r="GN34" i="3"/>
  <c r="GO34" i="3"/>
  <c r="GP34" i="3"/>
  <c r="GQ34" i="3"/>
  <c r="GR34" i="3"/>
  <c r="GS34" i="3"/>
  <c r="GT34" i="3"/>
  <c r="GU34" i="3"/>
  <c r="GV34" i="3"/>
  <c r="GW34" i="3"/>
  <c r="GX34" i="3"/>
  <c r="GY34" i="3"/>
  <c r="GZ34" i="3"/>
  <c r="HA34" i="3"/>
  <c r="HB34" i="3"/>
  <c r="HC34" i="3"/>
  <c r="HD34" i="3"/>
  <c r="HE34" i="3"/>
  <c r="HF34" i="3"/>
  <c r="HG34" i="3"/>
  <c r="HH34" i="3"/>
  <c r="HI34" i="3"/>
  <c r="HJ34" i="3"/>
  <c r="HK34" i="3"/>
  <c r="HL34" i="3"/>
  <c r="HM34" i="3"/>
  <c r="HN34" i="3"/>
  <c r="HO34" i="3"/>
  <c r="HP34" i="3"/>
  <c r="HQ34" i="3"/>
  <c r="HR34" i="3"/>
  <c r="HS34" i="3"/>
  <c r="HT34" i="3"/>
  <c r="HU34" i="3"/>
  <c r="HV34" i="3"/>
  <c r="HW34" i="3"/>
  <c r="HX34" i="3"/>
  <c r="HY34" i="3"/>
  <c r="HZ34" i="3"/>
  <c r="IA34" i="3"/>
  <c r="IB34" i="3"/>
  <c r="IC34" i="3"/>
  <c r="ID34" i="3"/>
  <c r="IE34" i="3"/>
  <c r="IF34" i="3"/>
  <c r="IG34" i="3"/>
  <c r="IH34" i="3"/>
  <c r="II34" i="3"/>
  <c r="IJ34" i="3"/>
  <c r="IK34" i="3"/>
  <c r="IL34" i="3"/>
  <c r="IM34" i="3"/>
  <c r="IN34" i="3"/>
  <c r="IO34" i="3"/>
  <c r="IP34" i="3"/>
  <c r="IQ34" i="3"/>
  <c r="IR34" i="3"/>
  <c r="IS34" i="3"/>
  <c r="IT34" i="3"/>
  <c r="IU34" i="3"/>
  <c r="IV34" i="3"/>
  <c r="IW34" i="3"/>
  <c r="IX34" i="3"/>
  <c r="IY34" i="3"/>
  <c r="IZ34" i="3"/>
  <c r="JA34" i="3"/>
  <c r="JB34" i="3"/>
  <c r="JC34" i="3"/>
  <c r="JD34" i="3"/>
  <c r="JE34" i="3"/>
  <c r="JF34" i="3"/>
  <c r="JG34" i="3"/>
  <c r="JH34" i="3"/>
  <c r="JI34" i="3"/>
  <c r="JJ34" i="3"/>
  <c r="JK34" i="3"/>
  <c r="JL34" i="3"/>
  <c r="JM34" i="3"/>
  <c r="JN34" i="3"/>
  <c r="JO34" i="3"/>
  <c r="JP34" i="3"/>
  <c r="JQ34" i="3"/>
  <c r="JR34" i="3"/>
  <c r="JS34" i="3"/>
  <c r="JT34" i="3"/>
  <c r="JU34" i="3"/>
  <c r="JV34" i="3"/>
  <c r="JW34" i="3"/>
  <c r="JX34" i="3"/>
  <c r="JY34" i="3"/>
  <c r="JZ34" i="3"/>
  <c r="KA34" i="3"/>
  <c r="KB34" i="3"/>
  <c r="KC34" i="3"/>
  <c r="KD34" i="3"/>
  <c r="KE34" i="3"/>
  <c r="KF34" i="3"/>
  <c r="KG34" i="3"/>
  <c r="KH34" i="3"/>
  <c r="KI34" i="3"/>
  <c r="KJ34" i="3"/>
  <c r="KK34" i="3"/>
  <c r="KL34" i="3"/>
  <c r="KM34" i="3"/>
  <c r="KN34" i="3"/>
  <c r="KO34" i="3"/>
  <c r="KP34" i="3"/>
  <c r="KQ34" i="3"/>
  <c r="KR34" i="3"/>
  <c r="KS34" i="3"/>
  <c r="KT34" i="3"/>
  <c r="KU34" i="3"/>
  <c r="KV34" i="3"/>
  <c r="KW34" i="3"/>
  <c r="KX34" i="3"/>
  <c r="KY34" i="3"/>
  <c r="KZ34" i="3"/>
  <c r="LA34" i="3"/>
  <c r="LB34" i="3"/>
  <c r="LC34" i="3"/>
  <c r="LD34" i="3"/>
  <c r="LE34" i="3"/>
  <c r="LF34" i="3"/>
  <c r="LG34" i="3"/>
  <c r="LH34" i="3"/>
  <c r="LI34" i="3"/>
  <c r="LJ34" i="3"/>
  <c r="LK34" i="3"/>
  <c r="LL34" i="3"/>
  <c r="LM34" i="3"/>
  <c r="LN34" i="3"/>
  <c r="LO34" i="3"/>
  <c r="LP34" i="3"/>
  <c r="LQ34" i="3"/>
  <c r="LR34" i="3"/>
  <c r="LS34" i="3"/>
  <c r="LT34" i="3"/>
  <c r="LU34" i="3"/>
  <c r="LV34" i="3"/>
  <c r="LW34" i="3"/>
  <c r="LX34" i="3"/>
  <c r="LY34" i="3"/>
  <c r="LZ34" i="3"/>
  <c r="MA34" i="3"/>
  <c r="MB34" i="3"/>
  <c r="MC34" i="3"/>
  <c r="MD34" i="3"/>
  <c r="ME34" i="3"/>
  <c r="MF34" i="3"/>
  <c r="MG34" i="3"/>
  <c r="MH34" i="3"/>
  <c r="MI34" i="3"/>
  <c r="MJ34" i="3"/>
  <c r="MK34" i="3"/>
  <c r="ML34" i="3"/>
  <c r="MM34" i="3"/>
  <c r="MN34" i="3"/>
  <c r="MO34" i="3"/>
  <c r="MP34" i="3"/>
  <c r="MQ34" i="3"/>
  <c r="MR34" i="3"/>
  <c r="MS34" i="3"/>
  <c r="MT34" i="3"/>
  <c r="MU34" i="3"/>
  <c r="MV34" i="3"/>
  <c r="MW34" i="3"/>
  <c r="MX34" i="3"/>
  <c r="MY34" i="3"/>
  <c r="MZ34" i="3"/>
  <c r="NA34" i="3"/>
  <c r="NB34" i="3"/>
  <c r="NC34" i="3"/>
  <c r="ND34" i="3"/>
  <c r="NE34" i="3"/>
  <c r="NF34" i="3"/>
  <c r="NG34" i="3"/>
  <c r="NH34" i="3"/>
  <c r="NI3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AK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BC25" i="3"/>
  <c r="BD25" i="3"/>
  <c r="BE25" i="3"/>
  <c r="BF25" i="3"/>
  <c r="BG25" i="3"/>
  <c r="BH25" i="3"/>
  <c r="BI25" i="3"/>
  <c r="BJ25" i="3"/>
  <c r="BK25" i="3"/>
  <c r="BL25" i="3"/>
  <c r="BM25" i="3"/>
  <c r="BN25" i="3"/>
  <c r="BO25" i="3"/>
  <c r="BP25" i="3"/>
  <c r="BQ25" i="3"/>
  <c r="BR25" i="3"/>
  <c r="BS25" i="3"/>
  <c r="BT25" i="3"/>
  <c r="BU25" i="3"/>
  <c r="BV25" i="3"/>
  <c r="BW25" i="3"/>
  <c r="BX25" i="3"/>
  <c r="BY25" i="3"/>
  <c r="BZ25" i="3"/>
  <c r="CA25" i="3"/>
  <c r="CB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5" i="3"/>
  <c r="DM25" i="3"/>
  <c r="DN25" i="3"/>
  <c r="DO25" i="3"/>
  <c r="DP25" i="3"/>
  <c r="DQ25" i="3"/>
  <c r="DR25" i="3"/>
  <c r="DS25" i="3"/>
  <c r="DT25" i="3"/>
  <c r="DU25" i="3"/>
  <c r="DV25" i="3"/>
  <c r="DW25" i="3"/>
  <c r="DX25" i="3"/>
  <c r="DY25" i="3"/>
  <c r="DZ25" i="3"/>
  <c r="EA25" i="3"/>
  <c r="EB25" i="3"/>
  <c r="EC25" i="3"/>
  <c r="ED25" i="3"/>
  <c r="EE25" i="3"/>
  <c r="EF25" i="3"/>
  <c r="EG25" i="3"/>
  <c r="EH25" i="3"/>
  <c r="EI25" i="3"/>
  <c r="EJ25" i="3"/>
  <c r="EK25" i="3"/>
  <c r="EL25" i="3"/>
  <c r="EM25" i="3"/>
  <c r="EN25" i="3"/>
  <c r="EO25" i="3"/>
  <c r="EP25" i="3"/>
  <c r="EQ25" i="3"/>
  <c r="ER25" i="3"/>
  <c r="ES25" i="3"/>
  <c r="ET25" i="3"/>
  <c r="EU25" i="3"/>
  <c r="EV25" i="3"/>
  <c r="EW25" i="3"/>
  <c r="EX25" i="3"/>
  <c r="EY25" i="3"/>
  <c r="EZ25" i="3"/>
  <c r="FA25" i="3"/>
  <c r="FB25" i="3"/>
  <c r="FC25" i="3"/>
  <c r="FD25" i="3"/>
  <c r="FE25" i="3"/>
  <c r="FF25" i="3"/>
  <c r="FG25" i="3"/>
  <c r="FH25" i="3"/>
  <c r="FI25" i="3"/>
  <c r="FJ25" i="3"/>
  <c r="FK25" i="3"/>
  <c r="FL25" i="3"/>
  <c r="FM25" i="3"/>
  <c r="FN25" i="3"/>
  <c r="FO25" i="3"/>
  <c r="FP25" i="3"/>
  <c r="FQ25" i="3"/>
  <c r="FR25" i="3"/>
  <c r="FS25" i="3"/>
  <c r="FT25" i="3"/>
  <c r="FU25" i="3"/>
  <c r="FV25" i="3"/>
  <c r="FW25" i="3"/>
  <c r="FX25" i="3"/>
  <c r="FY25" i="3"/>
  <c r="FZ25" i="3"/>
  <c r="GA25" i="3"/>
  <c r="GB25" i="3"/>
  <c r="GC25" i="3"/>
  <c r="GD25" i="3"/>
  <c r="GE25" i="3"/>
  <c r="GF25" i="3"/>
  <c r="GG25" i="3"/>
  <c r="GH25" i="3"/>
  <c r="GI25" i="3"/>
  <c r="GJ25" i="3"/>
  <c r="GK25" i="3"/>
  <c r="GL25" i="3"/>
  <c r="GM25" i="3"/>
  <c r="GN25" i="3"/>
  <c r="GO25" i="3"/>
  <c r="GP25" i="3"/>
  <c r="GQ25" i="3"/>
  <c r="GR25" i="3"/>
  <c r="GS25" i="3"/>
  <c r="GT25" i="3"/>
  <c r="GU25" i="3"/>
  <c r="GV25" i="3"/>
  <c r="GW25" i="3"/>
  <c r="GX25" i="3"/>
  <c r="GY25" i="3"/>
  <c r="GZ25" i="3"/>
  <c r="HA25" i="3"/>
  <c r="HB25" i="3"/>
  <c r="HC25" i="3"/>
  <c r="HD25" i="3"/>
  <c r="HE25" i="3"/>
  <c r="HF25" i="3"/>
  <c r="HG25" i="3"/>
  <c r="HH25" i="3"/>
  <c r="HI25" i="3"/>
  <c r="HJ25" i="3"/>
  <c r="HK25" i="3"/>
  <c r="HL25" i="3"/>
  <c r="HM25" i="3"/>
  <c r="HN25" i="3"/>
  <c r="HO25" i="3"/>
  <c r="HP25" i="3"/>
  <c r="HQ25" i="3"/>
  <c r="HR25" i="3"/>
  <c r="HS25" i="3"/>
  <c r="HT25" i="3"/>
  <c r="HU25" i="3"/>
  <c r="HV25" i="3"/>
  <c r="HW25" i="3"/>
  <c r="HX25" i="3"/>
  <c r="HY25" i="3"/>
  <c r="HZ25" i="3"/>
  <c r="IA25" i="3"/>
  <c r="IB25" i="3"/>
  <c r="IC25" i="3"/>
  <c r="ID25" i="3"/>
  <c r="IE25" i="3"/>
  <c r="IF25" i="3"/>
  <c r="IG25" i="3"/>
  <c r="IH25" i="3"/>
  <c r="II25" i="3"/>
  <c r="IJ25" i="3"/>
  <c r="IK25" i="3"/>
  <c r="IL25" i="3"/>
  <c r="IM25" i="3"/>
  <c r="IN25" i="3"/>
  <c r="IO25" i="3"/>
  <c r="IP25" i="3"/>
  <c r="IQ25" i="3"/>
  <c r="IR25" i="3"/>
  <c r="IS25" i="3"/>
  <c r="IT25" i="3"/>
  <c r="IU25" i="3"/>
  <c r="IV25" i="3"/>
  <c r="IW25" i="3"/>
  <c r="IX25" i="3"/>
  <c r="IY25" i="3"/>
  <c r="IZ25" i="3"/>
  <c r="JA25" i="3"/>
  <c r="JB25" i="3"/>
  <c r="JC25" i="3"/>
  <c r="JD25" i="3"/>
  <c r="JE25" i="3"/>
  <c r="JF25" i="3"/>
  <c r="JG25" i="3"/>
  <c r="JH25" i="3"/>
  <c r="JI25" i="3"/>
  <c r="JJ25" i="3"/>
  <c r="JK25" i="3"/>
  <c r="JL25" i="3"/>
  <c r="JM25" i="3"/>
  <c r="JN25" i="3"/>
  <c r="JO25" i="3"/>
  <c r="JP25" i="3"/>
  <c r="JQ25" i="3"/>
  <c r="JR25" i="3"/>
  <c r="JS25" i="3"/>
  <c r="JT25" i="3"/>
  <c r="JU25" i="3"/>
  <c r="JV25" i="3"/>
  <c r="JW25" i="3"/>
  <c r="JX25" i="3"/>
  <c r="JY25" i="3"/>
  <c r="JZ25" i="3"/>
  <c r="KA25" i="3"/>
  <c r="KB25" i="3"/>
  <c r="KC25" i="3"/>
  <c r="KD25" i="3"/>
  <c r="KE25" i="3"/>
  <c r="KF25" i="3"/>
  <c r="KG25" i="3"/>
  <c r="KH25" i="3"/>
  <c r="KI25" i="3"/>
  <c r="KJ25" i="3"/>
  <c r="KK25" i="3"/>
  <c r="KL25" i="3"/>
  <c r="KM25" i="3"/>
  <c r="KN25" i="3"/>
  <c r="KO25" i="3"/>
  <c r="KP25" i="3"/>
  <c r="KQ25" i="3"/>
  <c r="KR25" i="3"/>
  <c r="KS25" i="3"/>
  <c r="KT25" i="3"/>
  <c r="KU25" i="3"/>
  <c r="KV25" i="3"/>
  <c r="KW25" i="3"/>
  <c r="KX25" i="3"/>
  <c r="KY25" i="3"/>
  <c r="KZ25" i="3"/>
  <c r="LA25" i="3"/>
  <c r="LB25" i="3"/>
  <c r="LC25" i="3"/>
  <c r="LD25" i="3"/>
  <c r="LE25" i="3"/>
  <c r="LF25" i="3"/>
  <c r="LG25" i="3"/>
  <c r="LH25" i="3"/>
  <c r="LI25" i="3"/>
  <c r="LJ25" i="3"/>
  <c r="LK25" i="3"/>
  <c r="LL25" i="3"/>
  <c r="LM25" i="3"/>
  <c r="LN25" i="3"/>
  <c r="LO25" i="3"/>
  <c r="LP25" i="3"/>
  <c r="LQ25" i="3"/>
  <c r="LR25" i="3"/>
  <c r="LS25" i="3"/>
  <c r="LT25" i="3"/>
  <c r="LU25" i="3"/>
  <c r="LV25" i="3"/>
  <c r="LW25" i="3"/>
  <c r="LX25" i="3"/>
  <c r="LY25" i="3"/>
  <c r="LZ25" i="3"/>
  <c r="MA25" i="3"/>
  <c r="MB25" i="3"/>
  <c r="MC25" i="3"/>
  <c r="MD25" i="3"/>
  <c r="ME25" i="3"/>
  <c r="MF25" i="3"/>
  <c r="MG25" i="3"/>
  <c r="MH25" i="3"/>
  <c r="MI25" i="3"/>
  <c r="MJ25" i="3"/>
  <c r="MK25" i="3"/>
  <c r="ML25" i="3"/>
  <c r="MM25" i="3"/>
  <c r="MN25" i="3"/>
  <c r="MO25" i="3"/>
  <c r="MP25" i="3"/>
  <c r="MQ25" i="3"/>
  <c r="MR25" i="3"/>
  <c r="MS25" i="3"/>
  <c r="MT25" i="3"/>
  <c r="MU25" i="3"/>
  <c r="MV25" i="3"/>
  <c r="MW25" i="3"/>
  <c r="MX25" i="3"/>
  <c r="MY25" i="3"/>
  <c r="MZ25" i="3"/>
  <c r="NA25" i="3"/>
  <c r="NB25" i="3"/>
  <c r="NC25" i="3"/>
  <c r="ND25" i="3"/>
  <c r="NE25" i="3"/>
  <c r="NF25" i="3"/>
  <c r="NG25" i="3"/>
  <c r="NH25" i="3"/>
  <c r="NI25" i="3"/>
  <c r="L21" i="2"/>
  <c r="S4" i="1"/>
  <c r="C183" i="2"/>
  <c r="C355" i="2"/>
  <c r="D28" i="3"/>
  <c r="E24" i="3"/>
  <c r="G165" i="2"/>
  <c r="E74" i="4"/>
  <c r="F3" i="4"/>
  <c r="E2" i="4"/>
  <c r="E59" i="4"/>
  <c r="E1" i="4"/>
  <c r="E48" i="4"/>
  <c r="E50" i="4"/>
  <c r="F312" i="2" a="1"/>
  <c r="F312" i="2"/>
  <c r="D296" i="2" a="1"/>
  <c r="D296" i="2"/>
  <c r="E99" i="2"/>
  <c r="F264" i="2" a="1"/>
  <c r="F264" i="2"/>
  <c r="F296" i="2" a="1"/>
  <c r="F296" i="2"/>
  <c r="D264" i="2" a="1"/>
  <c r="D264" i="2"/>
  <c r="E147" i="2"/>
  <c r="E131" i="2"/>
  <c r="D59" i="4"/>
  <c r="E36" i="6"/>
  <c r="D36" i="6"/>
  <c r="D33" i="6"/>
  <c r="D30" i="3"/>
  <c r="E26" i="6"/>
  <c r="F20" i="6"/>
  <c r="C28" i="3"/>
  <c r="F30" i="5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S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K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C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U4" i="4"/>
  <c r="BV4" i="4"/>
  <c r="BW4" i="4"/>
  <c r="BX4" i="4"/>
  <c r="BY4" i="4"/>
  <c r="BZ4" i="4"/>
  <c r="CA4" i="4"/>
  <c r="CB4" i="4"/>
  <c r="CC4" i="4"/>
  <c r="CD4" i="4"/>
  <c r="CE4" i="4"/>
  <c r="CF4" i="4"/>
  <c r="CG4" i="4"/>
  <c r="CH4" i="4"/>
  <c r="CI4" i="4"/>
  <c r="CJ4" i="4"/>
  <c r="CK4" i="4"/>
  <c r="CL4" i="4"/>
  <c r="CM4" i="4"/>
  <c r="CN4" i="4"/>
  <c r="CO4" i="4"/>
  <c r="CP4" i="4"/>
  <c r="CQ4" i="4"/>
  <c r="CR4" i="4"/>
  <c r="CS4" i="4"/>
  <c r="CT4" i="4"/>
  <c r="CU4" i="4"/>
  <c r="CV4" i="4"/>
  <c r="CW4" i="4"/>
  <c r="CX4" i="4"/>
  <c r="CY4" i="4"/>
  <c r="CZ4" i="4"/>
  <c r="DA4" i="4"/>
  <c r="DB4" i="4"/>
  <c r="DC4" i="4"/>
  <c r="DD4" i="4"/>
  <c r="DE4" i="4"/>
  <c r="DF4" i="4"/>
  <c r="DG4" i="4"/>
  <c r="DH4" i="4"/>
  <c r="DI4" i="4"/>
  <c r="DJ4" i="4"/>
  <c r="DK4" i="4"/>
  <c r="DL4" i="4"/>
  <c r="DM4" i="4"/>
  <c r="DN4" i="4"/>
  <c r="DO4" i="4"/>
  <c r="DP4" i="4"/>
  <c r="DQ4" i="4"/>
  <c r="DR4" i="4"/>
  <c r="DS4" i="4"/>
  <c r="DT4" i="4"/>
  <c r="DU4" i="4"/>
  <c r="DV4" i="4"/>
  <c r="DW4" i="4"/>
  <c r="DX4" i="4"/>
  <c r="DY4" i="4"/>
  <c r="DZ4" i="4"/>
  <c r="EA4" i="4"/>
  <c r="EB4" i="4"/>
  <c r="EC4" i="4"/>
  <c r="ED4" i="4"/>
  <c r="EE4" i="4"/>
  <c r="B49" i="1"/>
  <c r="F20" i="5"/>
  <c r="L20" i="5"/>
  <c r="L39" i="5"/>
  <c r="L35" i="5"/>
  <c r="L15" i="5"/>
  <c r="L12" i="5"/>
  <c r="L8" i="5"/>
  <c r="L37" i="5"/>
  <c r="L26" i="5"/>
  <c r="L17" i="5"/>
  <c r="L1" i="5"/>
  <c r="L6" i="5"/>
  <c r="L40" i="5"/>
  <c r="L30" i="5"/>
  <c r="L19" i="5"/>
  <c r="L38" i="5"/>
  <c r="L27" i="5"/>
  <c r="L14" i="5"/>
  <c r="M2" i="5"/>
  <c r="L31" i="5"/>
  <c r="L9" i="5"/>
  <c r="L16" i="5"/>
  <c r="L41" i="5"/>
  <c r="L33" i="5"/>
  <c r="L11" i="5"/>
  <c r="L18" i="5"/>
  <c r="H36" i="1"/>
  <c r="F35" i="5"/>
  <c r="F8" i="5"/>
  <c r="F16" i="5"/>
  <c r="F40" i="5"/>
  <c r="F32" i="5"/>
  <c r="F9" i="5"/>
  <c r="F17" i="5"/>
  <c r="F37" i="5"/>
  <c r="F27" i="5"/>
  <c r="F10" i="5"/>
  <c r="F18" i="5"/>
  <c r="F39" i="5"/>
  <c r="F31" i="5"/>
  <c r="F36" i="5"/>
  <c r="F26" i="5"/>
  <c r="F13" i="5"/>
  <c r="F21" i="5"/>
  <c r="F41" i="5"/>
  <c r="F33" i="5"/>
  <c r="F14" i="5"/>
  <c r="F6" i="5"/>
  <c r="F15" i="5"/>
  <c r="F12" i="5"/>
  <c r="F38" i="5"/>
  <c r="F11" i="5"/>
  <c r="F34" i="5"/>
  <c r="F35" i="6"/>
  <c r="F56" i="4"/>
  <c r="F37" i="6"/>
  <c r="G31" i="6"/>
  <c r="F36" i="6"/>
  <c r="L1" i="7"/>
  <c r="K10" i="5"/>
  <c r="K31" i="5"/>
  <c r="K38" i="5"/>
  <c r="E35" i="6"/>
  <c r="E56" i="4"/>
  <c r="K7" i="5"/>
  <c r="K26" i="5"/>
  <c r="K37" i="5"/>
  <c r="D58" i="4"/>
  <c r="D35" i="6"/>
  <c r="D56" i="4"/>
  <c r="H10" i="3"/>
  <c r="K18" i="5"/>
  <c r="K9" i="5"/>
  <c r="K30" i="5"/>
  <c r="K41" i="5"/>
  <c r="K21" i="5"/>
  <c r="K19" i="5"/>
  <c r="E58" i="4"/>
  <c r="U3" i="1"/>
  <c r="K14" i="5"/>
  <c r="K8" i="5"/>
  <c r="D49" i="4"/>
  <c r="D49" i="1"/>
  <c r="E48" i="1"/>
  <c r="E34" i="6"/>
  <c r="B26" i="3"/>
  <c r="B35" i="3"/>
  <c r="F34" i="6"/>
  <c r="E271" i="2"/>
  <c r="E276" i="2"/>
  <c r="C26" i="3"/>
  <c r="C35" i="3"/>
  <c r="D271" i="2"/>
  <c r="D276" i="2"/>
  <c r="D303" i="2"/>
  <c r="D308" i="2"/>
  <c r="E303" i="2"/>
  <c r="E308" i="2"/>
  <c r="D34" i="6"/>
  <c r="H164" i="2"/>
  <c r="G163" i="2"/>
  <c r="J21" i="6"/>
  <c r="I28" i="6"/>
  <c r="E49" i="4"/>
  <c r="G20" i="6"/>
  <c r="F26" i="6"/>
  <c r="G312" i="2" a="1"/>
  <c r="G312" i="2"/>
  <c r="G296" i="2" a="1"/>
  <c r="G296" i="2"/>
  <c r="H165" i="2"/>
  <c r="G264" i="2" a="1"/>
  <c r="G264" i="2"/>
  <c r="D312" i="2" a="1"/>
  <c r="D312" i="2"/>
  <c r="D38" i="6"/>
  <c r="E33" i="6"/>
  <c r="E38" i="6"/>
  <c r="F33" i="6"/>
  <c r="F38" i="6"/>
  <c r="G33" i="6"/>
  <c r="K22" i="5"/>
  <c r="M1" i="7"/>
  <c r="E30" i="3"/>
  <c r="E28" i="3"/>
  <c r="E23" i="3"/>
  <c r="F24" i="3"/>
  <c r="D147" i="2"/>
  <c r="L22" i="5"/>
  <c r="F303" i="2"/>
  <c r="F308" i="2"/>
  <c r="L37" i="2"/>
  <c r="E312" i="2" a="1"/>
  <c r="E312" i="2"/>
  <c r="L117" i="2"/>
  <c r="S6" i="1"/>
  <c r="C215" i="2"/>
  <c r="C357" i="2"/>
  <c r="A67" i="2"/>
  <c r="M37" i="5"/>
  <c r="M30" i="5"/>
  <c r="M11" i="5"/>
  <c r="M6" i="5"/>
  <c r="M36" i="5"/>
  <c r="M8" i="5"/>
  <c r="M15" i="5"/>
  <c r="M18" i="5"/>
  <c r="M33" i="5"/>
  <c r="M31" i="5"/>
  <c r="M17" i="5"/>
  <c r="N2" i="5"/>
  <c r="M40" i="5"/>
  <c r="M27" i="5"/>
  <c r="M12" i="5"/>
  <c r="M13" i="5"/>
  <c r="M41" i="5"/>
  <c r="M38" i="5"/>
  <c r="M14" i="5"/>
  <c r="M20" i="5"/>
  <c r="M19" i="5"/>
  <c r="M39" i="5"/>
  <c r="M16" i="5"/>
  <c r="M35" i="5"/>
  <c r="M21" i="5"/>
  <c r="M34" i="5"/>
  <c r="M32" i="5"/>
  <c r="M7" i="5"/>
  <c r="M1" i="5"/>
  <c r="M9" i="5"/>
  <c r="M10" i="5"/>
  <c r="M26" i="5"/>
  <c r="F271" i="2"/>
  <c r="F276" i="2"/>
  <c r="F48" i="4"/>
  <c r="F74" i="4"/>
  <c r="F2" i="4"/>
  <c r="F1" i="4"/>
  <c r="F59" i="4"/>
  <c r="G3" i="4"/>
  <c r="M21" i="2"/>
  <c r="U5" i="1"/>
  <c r="T5" i="1"/>
  <c r="W5" i="1"/>
  <c r="V5" i="1"/>
  <c r="G35" i="6"/>
  <c r="G37" i="6"/>
  <c r="H31" i="6"/>
  <c r="G36" i="6"/>
  <c r="W4" i="1"/>
  <c r="V4" i="1"/>
  <c r="U4" i="1"/>
  <c r="T4" i="1"/>
  <c r="L69" i="2"/>
  <c r="M53" i="2"/>
  <c r="F58" i="4"/>
  <c r="F22" i="5"/>
  <c r="C49" i="1"/>
  <c r="L85" i="2"/>
  <c r="H32" i="3"/>
  <c r="I33" i="3"/>
  <c r="AO9" i="6"/>
  <c r="AO10" i="6"/>
  <c r="AO8" i="6"/>
  <c r="AP6" i="6"/>
  <c r="F48" i="1"/>
  <c r="E49" i="1"/>
  <c r="I10" i="3"/>
  <c r="AQ6" i="6"/>
  <c r="AP8" i="6"/>
  <c r="AP10" i="6"/>
  <c r="AP9" i="6"/>
  <c r="M37" i="2"/>
  <c r="C50" i="1"/>
  <c r="D50" i="1"/>
  <c r="G26" i="6"/>
  <c r="G58" i="4"/>
  <c r="H20" i="6"/>
  <c r="S7" i="1"/>
  <c r="A83" i="2"/>
  <c r="C231" i="2"/>
  <c r="C358" i="2"/>
  <c r="L54" i="2"/>
  <c r="H35" i="6"/>
  <c r="H36" i="6"/>
  <c r="I31" i="6"/>
  <c r="H37" i="6"/>
  <c r="G38" i="6"/>
  <c r="H33" i="6"/>
  <c r="I164" i="2"/>
  <c r="H163" i="2"/>
  <c r="N38" i="5"/>
  <c r="N7" i="5"/>
  <c r="N19" i="5"/>
  <c r="N34" i="5"/>
  <c r="N10" i="5"/>
  <c r="N16" i="5"/>
  <c r="N35" i="5"/>
  <c r="N8" i="5"/>
  <c r="N13" i="5"/>
  <c r="O2" i="5"/>
  <c r="N26" i="5"/>
  <c r="N39" i="5"/>
  <c r="N33" i="5"/>
  <c r="N14" i="5"/>
  <c r="N20" i="5"/>
  <c r="N27" i="5"/>
  <c r="N37" i="5"/>
  <c r="N32" i="5"/>
  <c r="N15" i="5"/>
  <c r="N21" i="5"/>
  <c r="N30" i="5"/>
  <c r="N9" i="5"/>
  <c r="N11" i="5"/>
  <c r="N17" i="5"/>
  <c r="N41" i="5"/>
  <c r="N18" i="5"/>
  <c r="N40" i="5"/>
  <c r="N12" i="5"/>
  <c r="N31" i="5"/>
  <c r="N1" i="5"/>
  <c r="N36" i="5"/>
  <c r="N6" i="5"/>
  <c r="M22" i="5"/>
  <c r="W6" i="1"/>
  <c r="V6" i="1"/>
  <c r="U6" i="1"/>
  <c r="T6" i="1"/>
  <c r="H264" i="2" a="1"/>
  <c r="H264" i="2"/>
  <c r="H296" i="2" a="1"/>
  <c r="H296" i="2"/>
  <c r="H312" i="2" a="1"/>
  <c r="H312" i="2"/>
  <c r="I165" i="2"/>
  <c r="J33" i="3"/>
  <c r="I32" i="3"/>
  <c r="G56" i="4"/>
  <c r="G34" i="6"/>
  <c r="G48" i="4"/>
  <c r="G59" i="4"/>
  <c r="G74" i="4"/>
  <c r="G2" i="4"/>
  <c r="H3" i="4"/>
  <c r="G1" i="4"/>
  <c r="E319" i="2"/>
  <c r="E324" i="2"/>
  <c r="D319" i="2"/>
  <c r="D324" i="2"/>
  <c r="F319" i="2"/>
  <c r="F324" i="2"/>
  <c r="G271" i="2"/>
  <c r="G276" i="2"/>
  <c r="G319" i="2"/>
  <c r="G324" i="2"/>
  <c r="K21" i="6"/>
  <c r="J28" i="6"/>
  <c r="M69" i="2"/>
  <c r="F30" i="3"/>
  <c r="F28" i="3"/>
  <c r="F23" i="3"/>
  <c r="G24" i="3"/>
  <c r="F49" i="4"/>
  <c r="F50" i="4"/>
  <c r="M117" i="2"/>
  <c r="D280" i="2" a="1"/>
  <c r="D280" i="2"/>
  <c r="F280" i="2" a="1"/>
  <c r="F280" i="2"/>
  <c r="D115" i="2"/>
  <c r="E27" i="3"/>
  <c r="E26" i="3"/>
  <c r="E35" i="3"/>
  <c r="G280" i="2" a="1"/>
  <c r="G280" i="2"/>
  <c r="M85" i="2"/>
  <c r="E83" i="2"/>
  <c r="D83" i="2"/>
  <c r="L22" i="2"/>
  <c r="G303" i="2"/>
  <c r="G308" i="2"/>
  <c r="J10" i="3"/>
  <c r="G48" i="1"/>
  <c r="F49" i="1"/>
  <c r="E50" i="1"/>
  <c r="H319" i="2"/>
  <c r="H324" i="2"/>
  <c r="H48" i="4"/>
  <c r="H59" i="4"/>
  <c r="H74" i="4"/>
  <c r="H2" i="4"/>
  <c r="I3" i="4"/>
  <c r="H1" i="4"/>
  <c r="J32" i="3"/>
  <c r="K33" i="3"/>
  <c r="AR6" i="6"/>
  <c r="AQ8" i="6"/>
  <c r="AQ10" i="6"/>
  <c r="AQ9" i="6"/>
  <c r="E248" i="2" a="1"/>
  <c r="E248" i="2"/>
  <c r="M22" i="2"/>
  <c r="O37" i="5"/>
  <c r="O27" i="5"/>
  <c r="O13" i="5"/>
  <c r="O20" i="5"/>
  <c r="O38" i="5"/>
  <c r="O30" i="5"/>
  <c r="O14" i="5"/>
  <c r="O21" i="5"/>
  <c r="O34" i="5"/>
  <c r="O10" i="5"/>
  <c r="O15" i="5"/>
  <c r="O26" i="5"/>
  <c r="O40" i="5"/>
  <c r="O32" i="5"/>
  <c r="O9" i="5"/>
  <c r="O18" i="5"/>
  <c r="O41" i="5"/>
  <c r="O35" i="5"/>
  <c r="O11" i="5"/>
  <c r="O19" i="5"/>
  <c r="P2" i="5"/>
  <c r="O12" i="5"/>
  <c r="O1" i="5"/>
  <c r="O8" i="5"/>
  <c r="O7" i="5"/>
  <c r="O17" i="5"/>
  <c r="O39" i="5"/>
  <c r="O6" i="5"/>
  <c r="O36" i="5"/>
  <c r="O16" i="5"/>
  <c r="O31" i="5"/>
  <c r="O33" i="5"/>
  <c r="H248" i="2" a="1"/>
  <c r="H248" i="2"/>
  <c r="H271" i="2"/>
  <c r="H276" i="2"/>
  <c r="G248" i="2" a="1"/>
  <c r="G248" i="2"/>
  <c r="F248" i="2" a="1"/>
  <c r="F248" i="2"/>
  <c r="L21" i="6"/>
  <c r="K28" i="6"/>
  <c r="I280" i="2" a="1"/>
  <c r="I280" i="2"/>
  <c r="I296" i="2" a="1"/>
  <c r="I296" i="2"/>
  <c r="I264" i="2" a="1"/>
  <c r="I264" i="2"/>
  <c r="I248" i="2" a="1"/>
  <c r="I248" i="2"/>
  <c r="I312" i="2" a="1"/>
  <c r="I312" i="2"/>
  <c r="J165" i="2"/>
  <c r="N22" i="5"/>
  <c r="G28" i="3"/>
  <c r="G30" i="3"/>
  <c r="H24" i="3"/>
  <c r="G23" i="3"/>
  <c r="L70" i="2"/>
  <c r="G50" i="4"/>
  <c r="G49" i="4"/>
  <c r="D248" i="2" a="1"/>
  <c r="D248" i="2"/>
  <c r="J164" i="2"/>
  <c r="I163" i="2"/>
  <c r="M54" i="2"/>
  <c r="L38" i="2"/>
  <c r="F27" i="3"/>
  <c r="F26" i="3"/>
  <c r="F35" i="3"/>
  <c r="H303" i="2"/>
  <c r="H308" i="2"/>
  <c r="I35" i="6"/>
  <c r="I37" i="6"/>
  <c r="I36" i="6"/>
  <c r="J31" i="6"/>
  <c r="E115" i="2"/>
  <c r="E280" i="2" a="1"/>
  <c r="E280" i="2"/>
  <c r="H38" i="6"/>
  <c r="I33" i="6"/>
  <c r="S8" i="1"/>
  <c r="C247" i="2"/>
  <c r="C359" i="2"/>
  <c r="A99" i="2"/>
  <c r="H26" i="6"/>
  <c r="H58" i="4"/>
  <c r="I20" i="6"/>
  <c r="E3" i="2"/>
  <c r="D3" i="2"/>
  <c r="G168" i="2" a="1"/>
  <c r="G168" i="2"/>
  <c r="H280" i="2" a="1"/>
  <c r="H280" i="2"/>
  <c r="H34" i="6"/>
  <c r="H56" i="4"/>
  <c r="W7" i="1"/>
  <c r="V7" i="1"/>
  <c r="U7" i="1"/>
  <c r="T7" i="1"/>
  <c r="K10" i="3"/>
  <c r="H48" i="1"/>
  <c r="G49" i="1"/>
  <c r="I319" i="2"/>
  <c r="I324" i="2"/>
  <c r="I359" i="2"/>
  <c r="G359" i="2"/>
  <c r="D359" i="2"/>
  <c r="F359" i="2"/>
  <c r="H359" i="2"/>
  <c r="E359" i="2"/>
  <c r="J35" i="6"/>
  <c r="J37" i="6"/>
  <c r="K31" i="6"/>
  <c r="J36" i="6"/>
  <c r="E168" i="2" a="1"/>
  <c r="E168" i="2"/>
  <c r="D255" i="2"/>
  <c r="D260" i="2"/>
  <c r="H30" i="3"/>
  <c r="H28" i="3"/>
  <c r="H23" i="3"/>
  <c r="I24" i="3"/>
  <c r="K165" i="2"/>
  <c r="J248" i="2" a="1"/>
  <c r="J248" i="2"/>
  <c r="J172" i="2"/>
  <c r="J173" i="2"/>
  <c r="J280" i="2" a="1"/>
  <c r="J280" i="2"/>
  <c r="J264" i="2" a="1"/>
  <c r="J264" i="2"/>
  <c r="J296" i="2" a="1"/>
  <c r="J296" i="2"/>
  <c r="J168" i="2" a="1"/>
  <c r="J168" i="2"/>
  <c r="J171" i="2"/>
  <c r="J176" i="2"/>
  <c r="J170" i="2"/>
  <c r="J312" i="2" a="1"/>
  <c r="J312" i="2"/>
  <c r="I255" i="2"/>
  <c r="I260" i="2"/>
  <c r="I271" i="2"/>
  <c r="I276" i="2"/>
  <c r="AR9" i="6"/>
  <c r="AR8" i="6"/>
  <c r="AS6" i="6"/>
  <c r="AR10" i="6"/>
  <c r="K32" i="3"/>
  <c r="L33" i="3"/>
  <c r="M70" i="2"/>
  <c r="U8" i="1"/>
  <c r="T8" i="1"/>
  <c r="W8" i="1"/>
  <c r="V8" i="1"/>
  <c r="Y8" i="1"/>
  <c r="X8" i="1"/>
  <c r="D168" i="2" a="1"/>
  <c r="D168" i="2"/>
  <c r="L55" i="2"/>
  <c r="I303" i="2"/>
  <c r="I308" i="2"/>
  <c r="G255" i="2"/>
  <c r="G260" i="2"/>
  <c r="H255" i="2"/>
  <c r="H260" i="2"/>
  <c r="P36" i="5"/>
  <c r="P30" i="5"/>
  <c r="P13" i="5"/>
  <c r="Q2" i="5"/>
  <c r="P39" i="5"/>
  <c r="P33" i="5"/>
  <c r="P10" i="5"/>
  <c r="P14" i="5"/>
  <c r="P1" i="5"/>
  <c r="P41" i="5"/>
  <c r="P26" i="5"/>
  <c r="P12" i="5"/>
  <c r="P15" i="5"/>
  <c r="P34" i="5"/>
  <c r="P32" i="5"/>
  <c r="P16" i="5"/>
  <c r="P19" i="5"/>
  <c r="P37" i="5"/>
  <c r="P27" i="5"/>
  <c r="P18" i="5"/>
  <c r="P21" i="5"/>
  <c r="P38" i="5"/>
  <c r="P20" i="5"/>
  <c r="P40" i="5"/>
  <c r="P17" i="5"/>
  <c r="P35" i="5"/>
  <c r="P6" i="5"/>
  <c r="P7" i="5"/>
  <c r="P31" i="5"/>
  <c r="P8" i="5"/>
  <c r="P11" i="5"/>
  <c r="P9" i="5"/>
  <c r="I38" i="6"/>
  <c r="J33" i="6"/>
  <c r="I172" i="2"/>
  <c r="M21" i="6"/>
  <c r="L28" i="6"/>
  <c r="O22" i="5"/>
  <c r="H50" i="4"/>
  <c r="H49" i="4"/>
  <c r="I56" i="4"/>
  <c r="I34" i="6"/>
  <c r="I168" i="2" a="1"/>
  <c r="I168" i="2"/>
  <c r="I171" i="2"/>
  <c r="L23" i="2"/>
  <c r="X3" i="1"/>
  <c r="D171" i="2"/>
  <c r="F176" i="2"/>
  <c r="E171" i="2"/>
  <c r="E176" i="2"/>
  <c r="D176" i="2"/>
  <c r="G171" i="2"/>
  <c r="G176" i="2"/>
  <c r="H176" i="2"/>
  <c r="D173" i="2"/>
  <c r="E172" i="2"/>
  <c r="E170" i="2"/>
  <c r="D170" i="2"/>
  <c r="D172" i="2"/>
  <c r="D178" i="2"/>
  <c r="E173" i="2"/>
  <c r="Y3" i="1"/>
  <c r="F173" i="2"/>
  <c r="F170" i="2"/>
  <c r="F172" i="2"/>
  <c r="G173" i="2"/>
  <c r="G172" i="2"/>
  <c r="G170" i="2"/>
  <c r="H172" i="2"/>
  <c r="H173" i="2"/>
  <c r="H170" i="2"/>
  <c r="H168" i="2" a="1"/>
  <c r="H168" i="2"/>
  <c r="H171" i="2"/>
  <c r="I176" i="2"/>
  <c r="I170" i="2"/>
  <c r="E255" i="2"/>
  <c r="E260" i="2"/>
  <c r="M38" i="2"/>
  <c r="J20" i="6"/>
  <c r="I26" i="6"/>
  <c r="I58" i="4"/>
  <c r="F50" i="1"/>
  <c r="I74" i="4"/>
  <c r="I2" i="4"/>
  <c r="I59" i="4"/>
  <c r="I48" i="4"/>
  <c r="J3" i="4"/>
  <c r="I1" i="4"/>
  <c r="S9" i="1"/>
  <c r="A115" i="2"/>
  <c r="C263" i="2"/>
  <c r="C360" i="2"/>
  <c r="K164" i="2"/>
  <c r="J163" i="2"/>
  <c r="G27" i="3"/>
  <c r="G26" i="3"/>
  <c r="G35" i="3"/>
  <c r="I173" i="2"/>
  <c r="F255" i="2"/>
  <c r="F260" i="2"/>
  <c r="F168" i="2" a="1"/>
  <c r="F168" i="2"/>
  <c r="F171" i="2"/>
  <c r="L10" i="3"/>
  <c r="H49" i="1"/>
  <c r="I48" i="1"/>
  <c r="G287" i="2"/>
  <c r="G292" i="2"/>
  <c r="H287" i="2"/>
  <c r="H292" i="2"/>
  <c r="J354" i="2"/>
  <c r="E287" i="2"/>
  <c r="E292" i="2"/>
  <c r="I287" i="2"/>
  <c r="I292" i="2"/>
  <c r="D287" i="2"/>
  <c r="D292" i="2"/>
  <c r="J319" i="2"/>
  <c r="J324" i="2"/>
  <c r="J38" i="6"/>
  <c r="K33" i="6"/>
  <c r="I354" i="2"/>
  <c r="L32" i="3"/>
  <c r="M33" i="3"/>
  <c r="I360" i="2"/>
  <c r="E360" i="2"/>
  <c r="G360" i="2"/>
  <c r="F360" i="2"/>
  <c r="D360" i="2"/>
  <c r="J360" i="2"/>
  <c r="H360" i="2"/>
  <c r="K20" i="6"/>
  <c r="J26" i="6"/>
  <c r="G354" i="2"/>
  <c r="W9" i="1"/>
  <c r="V9" i="1"/>
  <c r="U9" i="1"/>
  <c r="T9" i="1"/>
  <c r="Y9" i="1"/>
  <c r="X9" i="1"/>
  <c r="P22" i="5"/>
  <c r="AS8" i="6"/>
  <c r="AS10" i="6"/>
  <c r="AT6" i="6"/>
  <c r="AS9" i="6"/>
  <c r="H27" i="3"/>
  <c r="H26" i="3"/>
  <c r="H35" i="3"/>
  <c r="J58" i="4"/>
  <c r="J359" i="2"/>
  <c r="J74" i="4"/>
  <c r="J2" i="4"/>
  <c r="J59" i="4"/>
  <c r="J48" i="4"/>
  <c r="K3" i="4"/>
  <c r="J1" i="4"/>
  <c r="I49" i="4"/>
  <c r="I50" i="4"/>
  <c r="F287" i="2"/>
  <c r="F292" i="2"/>
  <c r="G50" i="1"/>
  <c r="M55" i="2"/>
  <c r="K248" i="2" a="1"/>
  <c r="K248" i="2"/>
  <c r="L165" i="2"/>
  <c r="K173" i="2"/>
  <c r="K172" i="2"/>
  <c r="K296" i="2" a="1"/>
  <c r="K296" i="2"/>
  <c r="K264" i="2" a="1"/>
  <c r="K264" i="2"/>
  <c r="K170" i="2"/>
  <c r="K312" i="2" a="1"/>
  <c r="K312" i="2"/>
  <c r="K280" i="2" a="1"/>
  <c r="K280" i="2"/>
  <c r="K176" i="2"/>
  <c r="K168" i="2" a="1"/>
  <c r="K168" i="2"/>
  <c r="K171" i="2"/>
  <c r="J56" i="4"/>
  <c r="J34" i="6"/>
  <c r="F354" i="2"/>
  <c r="S10" i="1"/>
  <c r="C279" i="2"/>
  <c r="C361" i="2"/>
  <c r="A131" i="2"/>
  <c r="K35" i="6"/>
  <c r="K56" i="4"/>
  <c r="L31" i="6"/>
  <c r="K37" i="6"/>
  <c r="K36" i="6"/>
  <c r="J271" i="2"/>
  <c r="J276" i="2"/>
  <c r="Q37" i="5"/>
  <c r="Q7" i="5"/>
  <c r="Q16" i="5"/>
  <c r="Q19" i="5"/>
  <c r="Q35" i="5"/>
  <c r="Q9" i="5"/>
  <c r="Q18" i="5"/>
  <c r="Q27" i="5"/>
  <c r="Q36" i="5"/>
  <c r="Q11" i="5"/>
  <c r="Q20" i="5"/>
  <c r="Q41" i="5"/>
  <c r="Q32" i="5"/>
  <c r="Q8" i="5"/>
  <c r="Q17" i="5"/>
  <c r="Q38" i="5"/>
  <c r="Q30" i="5"/>
  <c r="Q10" i="5"/>
  <c r="Q21" i="5"/>
  <c r="Q33" i="5"/>
  <c r="R2" i="5"/>
  <c r="Q31" i="5"/>
  <c r="Q1" i="5"/>
  <c r="Q13" i="5"/>
  <c r="Q26" i="5"/>
  <c r="Q12" i="5"/>
  <c r="Q39" i="5"/>
  <c r="Q15" i="5"/>
  <c r="Q40" i="5"/>
  <c r="Q34" i="5"/>
  <c r="Q14" i="5"/>
  <c r="Q6" i="5"/>
  <c r="L39" i="2"/>
  <c r="M23" i="2"/>
  <c r="D175" i="2"/>
  <c r="D180" i="2"/>
  <c r="D354" i="2"/>
  <c r="J287" i="2"/>
  <c r="J292" i="2"/>
  <c r="H354" i="2"/>
  <c r="I30" i="3"/>
  <c r="I23" i="3"/>
  <c r="I28" i="3"/>
  <c r="J24" i="3"/>
  <c r="L164" i="2"/>
  <c r="K163" i="2"/>
  <c r="N21" i="6"/>
  <c r="M28" i="6"/>
  <c r="L71" i="2"/>
  <c r="J303" i="2"/>
  <c r="J308" i="2"/>
  <c r="J255" i="2"/>
  <c r="J260" i="2"/>
  <c r="E354" i="2"/>
  <c r="E175" i="2"/>
  <c r="M10" i="3"/>
  <c r="J48" i="1"/>
  <c r="I49" i="1"/>
  <c r="K354" i="2"/>
  <c r="K271" i="2"/>
  <c r="K276" i="2"/>
  <c r="L360" i="2"/>
  <c r="J28" i="3"/>
  <c r="J30" i="3"/>
  <c r="J23" i="3"/>
  <c r="K24" i="3"/>
  <c r="R39" i="5"/>
  <c r="R38" i="5"/>
  <c r="R32" i="5"/>
  <c r="R12" i="5"/>
  <c r="R21" i="5"/>
  <c r="R37" i="5"/>
  <c r="R30" i="5"/>
  <c r="R13" i="5"/>
  <c r="R19" i="5"/>
  <c r="R34" i="5"/>
  <c r="R9" i="5"/>
  <c r="R18" i="5"/>
  <c r="R1" i="5"/>
  <c r="R33" i="5"/>
  <c r="R16" i="5"/>
  <c r="R7" i="5"/>
  <c r="R20" i="5"/>
  <c r="R27" i="5"/>
  <c r="R14" i="5"/>
  <c r="R40" i="5"/>
  <c r="R26" i="5"/>
  <c r="R15" i="5"/>
  <c r="R41" i="5"/>
  <c r="R11" i="5"/>
  <c r="R17" i="5"/>
  <c r="R36" i="5"/>
  <c r="R8" i="5"/>
  <c r="R31" i="5"/>
  <c r="R6" i="5"/>
  <c r="R35" i="5"/>
  <c r="R10" i="5"/>
  <c r="S2" i="5"/>
  <c r="L35" i="6"/>
  <c r="M31" i="6"/>
  <c r="L36" i="6"/>
  <c r="L37" i="6"/>
  <c r="U10" i="1"/>
  <c r="T10" i="1"/>
  <c r="Y10" i="1"/>
  <c r="X10" i="1"/>
  <c r="W10" i="1"/>
  <c r="V10" i="1"/>
  <c r="L248" i="2" a="1"/>
  <c r="L248" i="2"/>
  <c r="L176" i="2"/>
  <c r="M165" i="2"/>
  <c r="L296" i="2" a="1"/>
  <c r="L296" i="2"/>
  <c r="L172" i="2"/>
  <c r="L264" i="2" a="1"/>
  <c r="L264" i="2"/>
  <c r="L170" i="2"/>
  <c r="L280" i="2" a="1"/>
  <c r="L280" i="2"/>
  <c r="L173" i="2"/>
  <c r="L171" i="2"/>
  <c r="L312" i="2" a="1"/>
  <c r="L312" i="2"/>
  <c r="L168" i="2" a="1"/>
  <c r="L168" i="2"/>
  <c r="AT8" i="6"/>
  <c r="AT10" i="6"/>
  <c r="AU6" i="6"/>
  <c r="AT9" i="6"/>
  <c r="K360" i="2"/>
  <c r="F361" i="2"/>
  <c r="G361" i="2"/>
  <c r="H361" i="2"/>
  <c r="D361" i="2"/>
  <c r="J361" i="2"/>
  <c r="E361" i="2"/>
  <c r="I361" i="2"/>
  <c r="K361" i="2"/>
  <c r="L361" i="2"/>
  <c r="K2" i="4"/>
  <c r="K59" i="4"/>
  <c r="K74" i="4"/>
  <c r="K48" i="4"/>
  <c r="L3" i="4"/>
  <c r="K1" i="4"/>
  <c r="K303" i="2"/>
  <c r="K308" i="2"/>
  <c r="J50" i="4"/>
  <c r="J49" i="4"/>
  <c r="K26" i="6"/>
  <c r="L20" i="6"/>
  <c r="M71" i="2"/>
  <c r="K287" i="2"/>
  <c r="K292" i="2"/>
  <c r="K38" i="6"/>
  <c r="L33" i="6"/>
  <c r="K319" i="2"/>
  <c r="K324" i="2"/>
  <c r="K255" i="2"/>
  <c r="K260" i="2"/>
  <c r="L56" i="2"/>
  <c r="H50" i="1"/>
  <c r="I27" i="3"/>
  <c r="I26" i="3"/>
  <c r="I35" i="3"/>
  <c r="M164" i="2"/>
  <c r="L163" i="2"/>
  <c r="L24" i="2"/>
  <c r="M39" i="2"/>
  <c r="Q22" i="5"/>
  <c r="O21" i="6"/>
  <c r="N28" i="6"/>
  <c r="K34" i="6"/>
  <c r="S11" i="1"/>
  <c r="C295" i="2"/>
  <c r="C362" i="2"/>
  <c r="A147" i="2"/>
  <c r="K58" i="4"/>
  <c r="N33" i="3"/>
  <c r="M32" i="3"/>
  <c r="K359" i="2"/>
  <c r="N10" i="3"/>
  <c r="J49" i="1"/>
  <c r="K48" i="1"/>
  <c r="L354" i="2"/>
  <c r="L38" i="6"/>
  <c r="M33" i="6"/>
  <c r="L255" i="2"/>
  <c r="L260" i="2"/>
  <c r="P21" i="6"/>
  <c r="O28" i="6"/>
  <c r="K30" i="3"/>
  <c r="K28" i="3"/>
  <c r="L24" i="3"/>
  <c r="K23" i="3"/>
  <c r="L72" i="2"/>
  <c r="N32" i="3"/>
  <c r="O33" i="3"/>
  <c r="S12" i="1"/>
  <c r="C311" i="2"/>
  <c r="C363" i="2"/>
  <c r="L40" i="2"/>
  <c r="L26" i="6"/>
  <c r="M20" i="6"/>
  <c r="L271" i="2"/>
  <c r="L276" i="2"/>
  <c r="L303" i="2"/>
  <c r="L308" i="2"/>
  <c r="L58" i="4"/>
  <c r="J27" i="3"/>
  <c r="J26" i="3"/>
  <c r="J35" i="3"/>
  <c r="G362" i="2"/>
  <c r="F362" i="2"/>
  <c r="J362" i="2"/>
  <c r="H362" i="2"/>
  <c r="D362" i="2"/>
  <c r="K362" i="2"/>
  <c r="L362" i="2"/>
  <c r="I362" i="2"/>
  <c r="E362" i="2"/>
  <c r="R22" i="5"/>
  <c r="W11" i="1"/>
  <c r="V11" i="1"/>
  <c r="U11" i="1"/>
  <c r="T11" i="1"/>
  <c r="Y11" i="1"/>
  <c r="X11" i="1"/>
  <c r="M56" i="2"/>
  <c r="K216" i="2" a="1"/>
  <c r="K216" i="2"/>
  <c r="D51" i="2"/>
  <c r="L59" i="4"/>
  <c r="L74" i="4"/>
  <c r="L48" i="4"/>
  <c r="L2" i="4"/>
  <c r="M3" i="4"/>
  <c r="L1" i="4"/>
  <c r="AU9" i="6"/>
  <c r="AU8" i="6"/>
  <c r="AV6" i="6"/>
  <c r="AU10" i="6"/>
  <c r="L319" i="2"/>
  <c r="L324" i="2"/>
  <c r="L287" i="2"/>
  <c r="L292" i="2"/>
  <c r="M170" i="2"/>
  <c r="M248" i="2" a="1"/>
  <c r="M248" i="2"/>
  <c r="M168" i="2" a="1"/>
  <c r="M168" i="2"/>
  <c r="M280" i="2" a="1"/>
  <c r="M280" i="2"/>
  <c r="M361" i="2"/>
  <c r="M296" i="2" a="1"/>
  <c r="M296" i="2"/>
  <c r="M264" i="2" a="1"/>
  <c r="M264" i="2"/>
  <c r="N165" i="2"/>
  <c r="M216" i="2" a="1"/>
  <c r="M216" i="2"/>
  <c r="M173" i="2"/>
  <c r="M312" i="2" a="1"/>
  <c r="M312" i="2"/>
  <c r="M171" i="2"/>
  <c r="M172" i="2"/>
  <c r="M176" i="2"/>
  <c r="M35" i="6"/>
  <c r="M36" i="6"/>
  <c r="M37" i="6"/>
  <c r="N31" i="6"/>
  <c r="K50" i="4"/>
  <c r="K49" i="4"/>
  <c r="L56" i="4"/>
  <c r="L34" i="6"/>
  <c r="M24" i="2"/>
  <c r="M163" i="2"/>
  <c r="N164" i="2"/>
  <c r="M359" i="2"/>
  <c r="M360" i="2"/>
  <c r="I50" i="1"/>
  <c r="L359" i="2"/>
  <c r="L216" i="2" a="1"/>
  <c r="L216" i="2"/>
  <c r="S41" i="5"/>
  <c r="S30" i="5"/>
  <c r="S11" i="5"/>
  <c r="S6" i="5"/>
  <c r="S40" i="5"/>
  <c r="S33" i="5"/>
  <c r="S13" i="5"/>
  <c r="S17" i="5"/>
  <c r="S37" i="5"/>
  <c r="S32" i="5"/>
  <c r="S8" i="5"/>
  <c r="S14" i="5"/>
  <c r="S36" i="5"/>
  <c r="S31" i="5"/>
  <c r="S10" i="5"/>
  <c r="S15" i="5"/>
  <c r="S38" i="5"/>
  <c r="S27" i="5"/>
  <c r="S12" i="5"/>
  <c r="S19" i="5"/>
  <c r="S34" i="5"/>
  <c r="S26" i="5"/>
  <c r="S16" i="5"/>
  <c r="S20" i="5"/>
  <c r="S35" i="5"/>
  <c r="S9" i="5"/>
  <c r="S21" i="5"/>
  <c r="T2" i="5"/>
  <c r="S39" i="5"/>
  <c r="S7" i="5"/>
  <c r="S18" i="5"/>
  <c r="S1" i="5"/>
  <c r="D216" i="2" a="1"/>
  <c r="D216" i="2"/>
  <c r="O10" i="3"/>
  <c r="L48" i="1"/>
  <c r="K49" i="1"/>
  <c r="M38" i="6"/>
  <c r="N33" i="6"/>
  <c r="M354" i="2"/>
  <c r="M303" i="2"/>
  <c r="M308" i="2"/>
  <c r="J363" i="2"/>
  <c r="K363" i="2"/>
  <c r="G363" i="2"/>
  <c r="L363" i="2"/>
  <c r="H363" i="2"/>
  <c r="E363" i="2"/>
  <c r="F363" i="2"/>
  <c r="D363" i="2"/>
  <c r="I363" i="2"/>
  <c r="M363" i="2"/>
  <c r="L28" i="3"/>
  <c r="L30" i="3"/>
  <c r="M24" i="3"/>
  <c r="L23" i="3"/>
  <c r="T38" i="5"/>
  <c r="T26" i="5"/>
  <c r="T17" i="5"/>
  <c r="T6" i="5"/>
  <c r="T34" i="5"/>
  <c r="T7" i="5"/>
  <c r="T19" i="5"/>
  <c r="T1" i="5"/>
  <c r="T31" i="5"/>
  <c r="T9" i="5"/>
  <c r="T21" i="5"/>
  <c r="U2" i="5"/>
  <c r="T41" i="5"/>
  <c r="T35" i="5"/>
  <c r="T11" i="5"/>
  <c r="T12" i="5"/>
  <c r="T36" i="5"/>
  <c r="T33" i="5"/>
  <c r="T8" i="5"/>
  <c r="T13" i="5"/>
  <c r="T40" i="5"/>
  <c r="T32" i="5"/>
  <c r="T10" i="5"/>
  <c r="T16" i="5"/>
  <c r="T39" i="5"/>
  <c r="T30" i="5"/>
  <c r="T15" i="5"/>
  <c r="T20" i="5"/>
  <c r="T27" i="5"/>
  <c r="T14" i="5"/>
  <c r="T18" i="5"/>
  <c r="T37" i="5"/>
  <c r="S22" i="5"/>
  <c r="N163" i="2"/>
  <c r="O164" i="2"/>
  <c r="L25" i="2"/>
  <c r="J216" i="2" a="1"/>
  <c r="J216" i="2"/>
  <c r="M26" i="6"/>
  <c r="N20" i="6"/>
  <c r="Y12" i="1"/>
  <c r="X12" i="1"/>
  <c r="W12" i="1"/>
  <c r="V12" i="1"/>
  <c r="U12" i="1"/>
  <c r="U13" i="1"/>
  <c r="T12" i="1"/>
  <c r="I216" i="2" a="1"/>
  <c r="I216" i="2"/>
  <c r="H216" i="2" a="1"/>
  <c r="H216" i="2"/>
  <c r="N248" i="2" a="1"/>
  <c r="N248" i="2"/>
  <c r="N170" i="2"/>
  <c r="N176" i="2"/>
  <c r="N296" i="2" a="1"/>
  <c r="N296" i="2"/>
  <c r="N280" i="2" a="1"/>
  <c r="N280" i="2"/>
  <c r="N216" i="2" a="1"/>
  <c r="N216" i="2"/>
  <c r="N172" i="2"/>
  <c r="N312" i="2" a="1"/>
  <c r="N312" i="2"/>
  <c r="N173" i="2"/>
  <c r="N171" i="2"/>
  <c r="N168" i="2" a="1"/>
  <c r="N168" i="2"/>
  <c r="O165" i="2"/>
  <c r="N264" i="2" a="1"/>
  <c r="N264" i="2"/>
  <c r="N360" i="2"/>
  <c r="P33" i="3"/>
  <c r="O32" i="3"/>
  <c r="M56" i="4"/>
  <c r="M34" i="6"/>
  <c r="M319" i="2"/>
  <c r="M324" i="2"/>
  <c r="M74" i="4"/>
  <c r="M2" i="4"/>
  <c r="M48" i="4"/>
  <c r="M59" i="4"/>
  <c r="N3" i="4"/>
  <c r="M1" i="4"/>
  <c r="X6" i="1"/>
  <c r="N362" i="2"/>
  <c r="Q21" i="6"/>
  <c r="P28" i="6"/>
  <c r="F216" i="2" a="1"/>
  <c r="F216" i="2"/>
  <c r="E216" i="2" a="1"/>
  <c r="E216" i="2"/>
  <c r="E51" i="2"/>
  <c r="G216" i="2" a="1"/>
  <c r="G216" i="2"/>
  <c r="M362" i="2"/>
  <c r="N35" i="6"/>
  <c r="N36" i="6"/>
  <c r="N37" i="6"/>
  <c r="O31" i="6"/>
  <c r="L50" i="4"/>
  <c r="L49" i="4"/>
  <c r="M72" i="2"/>
  <c r="N232" i="2" a="1"/>
  <c r="N232" i="2"/>
  <c r="D67" i="2"/>
  <c r="M58" i="4"/>
  <c r="M271" i="2"/>
  <c r="M276" i="2"/>
  <c r="M40" i="2"/>
  <c r="M287" i="2"/>
  <c r="M292" i="2"/>
  <c r="M255" i="2"/>
  <c r="M260" i="2"/>
  <c r="AW6" i="6"/>
  <c r="AV9" i="6"/>
  <c r="AV8" i="6"/>
  <c r="AV10" i="6"/>
  <c r="J50" i="1"/>
  <c r="K27" i="3"/>
  <c r="K26" i="3"/>
  <c r="K35" i="3"/>
  <c r="P10" i="3"/>
  <c r="L49" i="1"/>
  <c r="M48" i="1"/>
  <c r="N38" i="6"/>
  <c r="O33" i="6"/>
  <c r="N354" i="2"/>
  <c r="N287" i="2"/>
  <c r="N292" i="2"/>
  <c r="N303" i="2"/>
  <c r="N308" i="2"/>
  <c r="N319" i="2"/>
  <c r="N324" i="2"/>
  <c r="N255" i="2"/>
  <c r="N260" i="2"/>
  <c r="M50" i="4"/>
  <c r="M49" i="4"/>
  <c r="O248" i="2" a="1"/>
  <c r="O248" i="2"/>
  <c r="O232" i="2" a="1"/>
  <c r="O232" i="2"/>
  <c r="O170" i="2"/>
  <c r="O168" i="2" a="1"/>
  <c r="O168" i="2"/>
  <c r="P165" i="2"/>
  <c r="O280" i="2" a="1"/>
  <c r="O280" i="2"/>
  <c r="O173" i="2"/>
  <c r="O296" i="2" a="1"/>
  <c r="O296" i="2"/>
  <c r="O216" i="2" a="1"/>
  <c r="O216" i="2"/>
  <c r="O172" i="2"/>
  <c r="O312" i="2" a="1"/>
  <c r="O312" i="2"/>
  <c r="O171" i="2"/>
  <c r="O176" i="2"/>
  <c r="O264" i="2" a="1"/>
  <c r="O264" i="2"/>
  <c r="L27" i="3"/>
  <c r="L26" i="3"/>
  <c r="L35" i="3"/>
  <c r="L41" i="2"/>
  <c r="F232" i="2" a="1"/>
  <c r="F232" i="2"/>
  <c r="G357" i="2"/>
  <c r="Y6" i="1"/>
  <c r="I357" i="2"/>
  <c r="K357" i="2"/>
  <c r="L357" i="2"/>
  <c r="M357" i="2"/>
  <c r="M25" i="2"/>
  <c r="M28" i="3"/>
  <c r="M30" i="3"/>
  <c r="M23" i="3"/>
  <c r="N24" i="3"/>
  <c r="AX6" i="6"/>
  <c r="AW9" i="6"/>
  <c r="AW10" i="6"/>
  <c r="AW8" i="6"/>
  <c r="X7" i="1"/>
  <c r="E357" i="2"/>
  <c r="V13" i="1"/>
  <c r="N361" i="2"/>
  <c r="O163" i="2"/>
  <c r="P164" i="2"/>
  <c r="O357" i="2"/>
  <c r="O359" i="2"/>
  <c r="O360" i="2"/>
  <c r="O361" i="2"/>
  <c r="O362" i="2"/>
  <c r="N363" i="2"/>
  <c r="K232" i="2" a="1"/>
  <c r="K232" i="2"/>
  <c r="L232" i="2" a="1"/>
  <c r="L232" i="2"/>
  <c r="E67" i="2"/>
  <c r="I232" i="2" a="1"/>
  <c r="I232" i="2"/>
  <c r="M232" i="2" a="1"/>
  <c r="M232" i="2"/>
  <c r="D232" i="2" a="1"/>
  <c r="D232" i="2"/>
  <c r="E232" i="2" a="1"/>
  <c r="E232" i="2"/>
  <c r="G232" i="2" a="1"/>
  <c r="G232" i="2"/>
  <c r="H232" i="2" a="1"/>
  <c r="H232" i="2"/>
  <c r="O35" i="6"/>
  <c r="O36" i="6"/>
  <c r="O37" i="6"/>
  <c r="P31" i="6"/>
  <c r="N359" i="2"/>
  <c r="U38" i="5"/>
  <c r="U7" i="5"/>
  <c r="U17" i="5"/>
  <c r="U1" i="5"/>
  <c r="U35" i="5"/>
  <c r="U8" i="5"/>
  <c r="U19" i="5"/>
  <c r="V2" i="5"/>
  <c r="U40" i="5"/>
  <c r="U34" i="5"/>
  <c r="U10" i="5"/>
  <c r="U13" i="5"/>
  <c r="U41" i="5"/>
  <c r="U32" i="5"/>
  <c r="U12" i="5"/>
  <c r="U16" i="5"/>
  <c r="U37" i="5"/>
  <c r="U31" i="5"/>
  <c r="U14" i="5"/>
  <c r="U20" i="5"/>
  <c r="U39" i="5"/>
  <c r="U27" i="5"/>
  <c r="U9" i="5"/>
  <c r="U18" i="5"/>
  <c r="U36" i="5"/>
  <c r="U26" i="5"/>
  <c r="U15" i="5"/>
  <c r="U6" i="5"/>
  <c r="U22" i="5"/>
  <c r="U33" i="5"/>
  <c r="U30" i="5"/>
  <c r="U11" i="5"/>
  <c r="U21" i="5"/>
  <c r="T22" i="5"/>
  <c r="F357" i="2"/>
  <c r="N271" i="2"/>
  <c r="N276" i="2"/>
  <c r="K50" i="1"/>
  <c r="O363" i="2"/>
  <c r="N48" i="4"/>
  <c r="N74" i="4"/>
  <c r="N2" i="4"/>
  <c r="N59" i="4"/>
  <c r="O3" i="4"/>
  <c r="M49" i="1"/>
  <c r="N1" i="4"/>
  <c r="P32" i="3"/>
  <c r="Q33" i="3"/>
  <c r="J357" i="2"/>
  <c r="N357" i="2"/>
  <c r="N56" i="4"/>
  <c r="N34" i="6"/>
  <c r="R21" i="6"/>
  <c r="Q28" i="6"/>
  <c r="H357" i="2"/>
  <c r="O20" i="6"/>
  <c r="N26" i="6"/>
  <c r="N58" i="4"/>
  <c r="J232" i="2" a="1"/>
  <c r="J232" i="2"/>
  <c r="N48" i="1"/>
  <c r="J223" i="2"/>
  <c r="J228" i="2"/>
  <c r="H223" i="2"/>
  <c r="H228" i="2"/>
  <c r="D223" i="2"/>
  <c r="D228" i="2"/>
  <c r="E223" i="2"/>
  <c r="E228" i="2"/>
  <c r="O354" i="2"/>
  <c r="N223" i="2"/>
  <c r="N228" i="2"/>
  <c r="F223" i="2"/>
  <c r="F228" i="2"/>
  <c r="G223" i="2"/>
  <c r="G228" i="2"/>
  <c r="I223" i="2"/>
  <c r="I228" i="2"/>
  <c r="O319" i="2"/>
  <c r="O324" i="2"/>
  <c r="L50" i="1"/>
  <c r="M50" i="1"/>
  <c r="P35" i="6"/>
  <c r="P37" i="6"/>
  <c r="P36" i="6"/>
  <c r="Q31" i="6"/>
  <c r="Q164" i="2"/>
  <c r="P163" i="2"/>
  <c r="M27" i="3"/>
  <c r="M26" i="3"/>
  <c r="M35" i="3"/>
  <c r="O303" i="2"/>
  <c r="O308" i="2"/>
  <c r="O26" i="6"/>
  <c r="O58" i="4"/>
  <c r="P20" i="6"/>
  <c r="R28" i="6"/>
  <c r="S21" i="6"/>
  <c r="M41" i="2"/>
  <c r="Y7" i="1"/>
  <c r="I358" i="2"/>
  <c r="J358" i="2"/>
  <c r="M358" i="2"/>
  <c r="N358" i="2"/>
  <c r="P312" i="2" a="1"/>
  <c r="P312" i="2"/>
  <c r="P363" i="2"/>
  <c r="P173" i="2"/>
  <c r="P232" i="2" a="1"/>
  <c r="P232" i="2"/>
  <c r="P172" i="2"/>
  <c r="P216" i="2" a="1"/>
  <c r="P216" i="2"/>
  <c r="P357" i="2"/>
  <c r="P171" i="2"/>
  <c r="P168" i="2" a="1"/>
  <c r="P168" i="2"/>
  <c r="P280" i="2" a="1"/>
  <c r="P280" i="2"/>
  <c r="P264" i="2" a="1"/>
  <c r="P264" i="2"/>
  <c r="P360" i="2"/>
  <c r="P296" i="2" a="1"/>
  <c r="P296" i="2"/>
  <c r="P176" i="2"/>
  <c r="Q165" i="2"/>
  <c r="P170" i="2"/>
  <c r="P248" i="2" a="1"/>
  <c r="P248" i="2"/>
  <c r="P359" i="2"/>
  <c r="O255" i="2"/>
  <c r="O260" i="2"/>
  <c r="V35" i="5"/>
  <c r="V10" i="5"/>
  <c r="V13" i="5"/>
  <c r="V40" i="5"/>
  <c r="V31" i="5"/>
  <c r="V9" i="5"/>
  <c r="V16" i="5"/>
  <c r="W2" i="5"/>
  <c r="V37" i="5"/>
  <c r="V32" i="5"/>
  <c r="V11" i="5"/>
  <c r="V20" i="5"/>
  <c r="V1" i="5"/>
  <c r="V39" i="5"/>
  <c r="V33" i="5"/>
  <c r="V14" i="5"/>
  <c r="V18" i="5"/>
  <c r="V38" i="5"/>
  <c r="V30" i="5"/>
  <c r="V12" i="5"/>
  <c r="V21" i="5"/>
  <c r="V36" i="5"/>
  <c r="V26" i="5"/>
  <c r="V15" i="5"/>
  <c r="V6" i="5"/>
  <c r="V41" i="5"/>
  <c r="V8" i="5"/>
  <c r="V19" i="5"/>
  <c r="V27" i="5"/>
  <c r="V34" i="5"/>
  <c r="V7" i="5"/>
  <c r="V17" i="5"/>
  <c r="O56" i="4"/>
  <c r="O34" i="6"/>
  <c r="L358" i="2"/>
  <c r="L223" i="2"/>
  <c r="L228" i="2"/>
  <c r="K223" i="2"/>
  <c r="K228" i="2"/>
  <c r="F358" i="2"/>
  <c r="H358" i="2"/>
  <c r="K358" i="2"/>
  <c r="L26" i="2"/>
  <c r="N49" i="4"/>
  <c r="N50" i="4"/>
  <c r="Q32" i="3"/>
  <c r="R33" i="3"/>
  <c r="G358" i="2"/>
  <c r="M223" i="2"/>
  <c r="M228" i="2"/>
  <c r="O223" i="2"/>
  <c r="O228" i="2"/>
  <c r="O38" i="6"/>
  <c r="P33" i="6"/>
  <c r="O48" i="4"/>
  <c r="O59" i="4"/>
  <c r="O74" i="4"/>
  <c r="O2" i="4"/>
  <c r="O1" i="4"/>
  <c r="P3" i="4"/>
  <c r="E358" i="2"/>
  <c r="AX10" i="6"/>
  <c r="AX9" i="6"/>
  <c r="AY6" i="6"/>
  <c r="AX8" i="6"/>
  <c r="N30" i="3"/>
  <c r="N28" i="3"/>
  <c r="N23" i="3"/>
  <c r="O24" i="3"/>
  <c r="D357" i="2"/>
  <c r="O271" i="2"/>
  <c r="O276" i="2"/>
  <c r="O287" i="2"/>
  <c r="O292" i="2"/>
  <c r="O358" i="2"/>
  <c r="O48" i="1"/>
  <c r="N49" i="1"/>
  <c r="P38" i="6"/>
  <c r="Q33" i="6"/>
  <c r="L239" i="2"/>
  <c r="L244" i="2"/>
  <c r="O239" i="2"/>
  <c r="O244" i="2"/>
  <c r="G239" i="2"/>
  <c r="G244" i="2"/>
  <c r="J239" i="2"/>
  <c r="J244" i="2"/>
  <c r="F239" i="2"/>
  <c r="F244" i="2"/>
  <c r="H239" i="2"/>
  <c r="H244" i="2"/>
  <c r="K239" i="2"/>
  <c r="K244" i="2"/>
  <c r="M239" i="2"/>
  <c r="M244" i="2"/>
  <c r="I239" i="2"/>
  <c r="I244" i="2"/>
  <c r="E239" i="2"/>
  <c r="E244" i="2"/>
  <c r="N239" i="2"/>
  <c r="N244" i="2"/>
  <c r="V22" i="5"/>
  <c r="N50" i="1"/>
  <c r="M26" i="2"/>
  <c r="P303" i="2"/>
  <c r="P308" i="2"/>
  <c r="P287" i="2"/>
  <c r="P292" i="2"/>
  <c r="Q35" i="6"/>
  <c r="Q37" i="6"/>
  <c r="Q36" i="6"/>
  <c r="R31" i="6"/>
  <c r="L42" i="2"/>
  <c r="P26" i="6"/>
  <c r="Q20" i="6"/>
  <c r="D358" i="2"/>
  <c r="P58" i="4"/>
  <c r="D239" i="2"/>
  <c r="D244" i="2"/>
  <c r="P239" i="2"/>
  <c r="P244" i="2"/>
  <c r="P362" i="2"/>
  <c r="P56" i="4"/>
  <c r="P34" i="6"/>
  <c r="P361" i="2"/>
  <c r="Q163" i="2"/>
  <c r="R164" i="2"/>
  <c r="Q358" i="2"/>
  <c r="R32" i="3"/>
  <c r="S33" i="3"/>
  <c r="O28" i="3"/>
  <c r="O23" i="3"/>
  <c r="O30" i="3"/>
  <c r="P24" i="3"/>
  <c r="P319" i="2"/>
  <c r="P324" i="2"/>
  <c r="P354" i="2"/>
  <c r="P223" i="2"/>
  <c r="P228" i="2"/>
  <c r="AY9" i="6"/>
  <c r="AY10" i="6"/>
  <c r="AZ6" i="6"/>
  <c r="AY8" i="6"/>
  <c r="O50" i="4"/>
  <c r="O49" i="4"/>
  <c r="N27" i="3"/>
  <c r="N26" i="3"/>
  <c r="N35" i="3"/>
  <c r="P48" i="4"/>
  <c r="P59" i="4"/>
  <c r="P74" i="4"/>
  <c r="P2" i="4"/>
  <c r="Q3" i="4"/>
  <c r="P1" i="4"/>
  <c r="W34" i="5"/>
  <c r="W8" i="5"/>
  <c r="W17" i="5"/>
  <c r="X2" i="5"/>
  <c r="W32" i="5"/>
  <c r="W10" i="5"/>
  <c r="W13" i="5"/>
  <c r="W1" i="5"/>
  <c r="W40" i="5"/>
  <c r="W35" i="5"/>
  <c r="W12" i="5"/>
  <c r="W20" i="5"/>
  <c r="W41" i="5"/>
  <c r="W33" i="5"/>
  <c r="W31" i="5"/>
  <c r="W18" i="5"/>
  <c r="W37" i="5"/>
  <c r="W30" i="5"/>
  <c r="W9" i="5"/>
  <c r="W21" i="5"/>
  <c r="W39" i="5"/>
  <c r="W26" i="5"/>
  <c r="W11" i="5"/>
  <c r="W16" i="5"/>
  <c r="W36" i="5"/>
  <c r="W7" i="5"/>
  <c r="W15" i="5"/>
  <c r="W6" i="5"/>
  <c r="W38" i="5"/>
  <c r="W27" i="5"/>
  <c r="W19" i="5"/>
  <c r="W14" i="5"/>
  <c r="Q280" i="2" a="1"/>
  <c r="Q280" i="2"/>
  <c r="Q173" i="2"/>
  <c r="Q296" i="2" a="1"/>
  <c r="Q296" i="2"/>
  <c r="Q232" i="2" a="1"/>
  <c r="Q232" i="2"/>
  <c r="Q216" i="2" a="1"/>
  <c r="Q216" i="2"/>
  <c r="Q172" i="2"/>
  <c r="Q171" i="2"/>
  <c r="Q248" i="2" a="1"/>
  <c r="Q248" i="2"/>
  <c r="Q170" i="2"/>
  <c r="Q264" i="2" a="1"/>
  <c r="Q264" i="2"/>
  <c r="Q360" i="2"/>
  <c r="Q176" i="2"/>
  <c r="R165" i="2"/>
  <c r="Q312" i="2" a="1"/>
  <c r="Q312" i="2"/>
  <c r="Q168" i="2" a="1"/>
  <c r="Q168" i="2"/>
  <c r="P255" i="2"/>
  <c r="P260" i="2"/>
  <c r="P271" i="2"/>
  <c r="P276" i="2"/>
  <c r="S28" i="6"/>
  <c r="T21" i="6"/>
  <c r="P358" i="2"/>
  <c r="P48" i="1"/>
  <c r="O49" i="1"/>
  <c r="Q354" i="2"/>
  <c r="Q255" i="2"/>
  <c r="Q260" i="2"/>
  <c r="Q239" i="2"/>
  <c r="Q244" i="2"/>
  <c r="Q223" i="2"/>
  <c r="Q228" i="2"/>
  <c r="Q319" i="2"/>
  <c r="Q324" i="2"/>
  <c r="Q287" i="2"/>
  <c r="Q292" i="2"/>
  <c r="W22" i="5"/>
  <c r="O50" i="1"/>
  <c r="X41" i="5"/>
  <c r="X7" i="5"/>
  <c r="X16" i="5"/>
  <c r="X13" i="5"/>
  <c r="X35" i="5"/>
  <c r="X32" i="5"/>
  <c r="X18" i="5"/>
  <c r="X21" i="5"/>
  <c r="X37" i="5"/>
  <c r="X31" i="5"/>
  <c r="X20" i="5"/>
  <c r="X36" i="5"/>
  <c r="X8" i="5"/>
  <c r="X14" i="5"/>
  <c r="Y2" i="5"/>
  <c r="X39" i="5"/>
  <c r="X33" i="5"/>
  <c r="X10" i="5"/>
  <c r="X15" i="5"/>
  <c r="X1" i="5"/>
  <c r="X40" i="5"/>
  <c r="X27" i="5"/>
  <c r="X12" i="5"/>
  <c r="X17" i="5"/>
  <c r="X34" i="5"/>
  <c r="X26" i="5"/>
  <c r="X11" i="5"/>
  <c r="X6" i="5"/>
  <c r="X38" i="5"/>
  <c r="X30" i="5"/>
  <c r="X19" i="5"/>
  <c r="X9" i="5"/>
  <c r="P49" i="4"/>
  <c r="P50" i="4"/>
  <c r="Q56" i="4"/>
  <c r="Q34" i="6"/>
  <c r="L27" i="2"/>
  <c r="BA6" i="6"/>
  <c r="AZ8" i="6"/>
  <c r="AZ10" i="6"/>
  <c r="AZ9" i="6"/>
  <c r="Q38" i="6"/>
  <c r="R33" i="6"/>
  <c r="R20" i="6"/>
  <c r="Q26" i="6"/>
  <c r="Q58" i="4"/>
  <c r="M42" i="2"/>
  <c r="D35" i="2"/>
  <c r="P200" i="2" a="1"/>
  <c r="P200" i="2"/>
  <c r="U21" i="6"/>
  <c r="T28" i="6"/>
  <c r="R248" i="2" a="1"/>
  <c r="R248" i="2"/>
  <c r="R168" i="2" a="1"/>
  <c r="R168" i="2"/>
  <c r="R280" i="2" a="1"/>
  <c r="R280" i="2"/>
  <c r="R176" i="2"/>
  <c r="R296" i="2" a="1"/>
  <c r="R296" i="2"/>
  <c r="R264" i="2" a="1"/>
  <c r="R264" i="2"/>
  <c r="R173" i="2"/>
  <c r="R312" i="2" a="1"/>
  <c r="R312" i="2"/>
  <c r="R216" i="2" a="1"/>
  <c r="R216" i="2"/>
  <c r="R172" i="2"/>
  <c r="R232" i="2" a="1"/>
  <c r="R232" i="2"/>
  <c r="R200" i="2" a="1"/>
  <c r="R200" i="2"/>
  <c r="R171" i="2"/>
  <c r="R170" i="2"/>
  <c r="S165" i="2"/>
  <c r="Q303" i="2"/>
  <c r="Q308" i="2"/>
  <c r="Q363" i="2"/>
  <c r="M200" i="2" a="1"/>
  <c r="M200" i="2"/>
  <c r="P30" i="3"/>
  <c r="P28" i="3"/>
  <c r="P23" i="3"/>
  <c r="Q24" i="3"/>
  <c r="Q362" i="2"/>
  <c r="S32" i="3"/>
  <c r="T33" i="3"/>
  <c r="Q357" i="2"/>
  <c r="E200" i="2" a="1"/>
  <c r="E200" i="2"/>
  <c r="Q361" i="2"/>
  <c r="S164" i="2"/>
  <c r="R163" i="2"/>
  <c r="R357" i="2"/>
  <c r="R358" i="2"/>
  <c r="R359" i="2"/>
  <c r="R360" i="2"/>
  <c r="R363" i="2"/>
  <c r="N200" i="2" a="1"/>
  <c r="N200" i="2"/>
  <c r="Q74" i="4"/>
  <c r="Q2" i="4"/>
  <c r="Q59" i="4"/>
  <c r="Q48" i="4"/>
  <c r="Q1" i="4"/>
  <c r="R3" i="4"/>
  <c r="O27" i="3"/>
  <c r="O26" i="3"/>
  <c r="O35" i="3"/>
  <c r="L200" i="2" a="1"/>
  <c r="L200" i="2"/>
  <c r="F200" i="2" a="1"/>
  <c r="F200" i="2"/>
  <c r="Q271" i="2"/>
  <c r="Q276" i="2"/>
  <c r="Q359" i="2"/>
  <c r="O200" i="2" a="1"/>
  <c r="O200" i="2"/>
  <c r="R35" i="6"/>
  <c r="S31" i="6"/>
  <c r="R36" i="6"/>
  <c r="R37" i="6"/>
  <c r="Q48" i="1"/>
  <c r="P49" i="1"/>
  <c r="R303" i="2"/>
  <c r="R308" i="2"/>
  <c r="R354" i="2"/>
  <c r="R287" i="2"/>
  <c r="R292" i="2"/>
  <c r="X5" i="1"/>
  <c r="R56" i="4"/>
  <c r="R34" i="6"/>
  <c r="R362" i="2"/>
  <c r="R361" i="2"/>
  <c r="T164" i="2"/>
  <c r="S163" i="2"/>
  <c r="S360" i="2"/>
  <c r="R239" i="2"/>
  <c r="R244" i="2"/>
  <c r="R319" i="2"/>
  <c r="R324" i="2"/>
  <c r="E35" i="2"/>
  <c r="Q200" i="2" a="1"/>
  <c r="Q200" i="2"/>
  <c r="H200" i="2" a="1"/>
  <c r="H200" i="2"/>
  <c r="G200" i="2" a="1"/>
  <c r="G200" i="2"/>
  <c r="J200" i="2" a="1"/>
  <c r="J200" i="2"/>
  <c r="I200" i="2" a="1"/>
  <c r="I200" i="2"/>
  <c r="D200" i="2" a="1"/>
  <c r="D200" i="2"/>
  <c r="BA9" i="6"/>
  <c r="BA8" i="6"/>
  <c r="BB6" i="6"/>
  <c r="BA10" i="6"/>
  <c r="X22" i="5"/>
  <c r="P50" i="1"/>
  <c r="P27" i="3"/>
  <c r="P26" i="3"/>
  <c r="P35" i="3"/>
  <c r="S20" i="6"/>
  <c r="R26" i="6"/>
  <c r="K200" i="2" a="1"/>
  <c r="K200" i="2"/>
  <c r="R74" i="4"/>
  <c r="R2" i="4"/>
  <c r="R59" i="4"/>
  <c r="R48" i="4"/>
  <c r="S3" i="4"/>
  <c r="Q49" i="1"/>
  <c r="R1" i="4"/>
  <c r="R58" i="4"/>
  <c r="R38" i="6"/>
  <c r="S33" i="6"/>
  <c r="M27" i="2"/>
  <c r="Q30" i="3"/>
  <c r="Q28" i="3"/>
  <c r="R24" i="3"/>
  <c r="Q23" i="3"/>
  <c r="Q49" i="4"/>
  <c r="Q50" i="4"/>
  <c r="S200" i="2" a="1"/>
  <c r="S200" i="2"/>
  <c r="S170" i="2"/>
  <c r="S232" i="2" a="1"/>
  <c r="S232" i="2"/>
  <c r="S358" i="2"/>
  <c r="S168" i="2" a="1"/>
  <c r="S168" i="2"/>
  <c r="T165" i="2"/>
  <c r="S280" i="2" a="1"/>
  <c r="S280" i="2"/>
  <c r="S173" i="2"/>
  <c r="S172" i="2"/>
  <c r="S312" i="2" a="1"/>
  <c r="S312" i="2"/>
  <c r="S296" i="2" a="1"/>
  <c r="S296" i="2"/>
  <c r="S264" i="2" a="1"/>
  <c r="S264" i="2"/>
  <c r="S171" i="2"/>
  <c r="S248" i="2" a="1"/>
  <c r="S248" i="2"/>
  <c r="S359" i="2"/>
  <c r="S216" i="2" a="1"/>
  <c r="S216" i="2"/>
  <c r="S176" i="2"/>
  <c r="U33" i="3"/>
  <c r="T32" i="3"/>
  <c r="S35" i="6"/>
  <c r="S56" i="4"/>
  <c r="T31" i="6"/>
  <c r="S37" i="6"/>
  <c r="S36" i="6"/>
  <c r="R223" i="2"/>
  <c r="R228" i="2"/>
  <c r="R271" i="2"/>
  <c r="R276" i="2"/>
  <c r="R255" i="2"/>
  <c r="R260" i="2"/>
  <c r="U28" i="6"/>
  <c r="V21" i="6"/>
  <c r="Y39" i="5"/>
  <c r="Y37" i="5"/>
  <c r="Y10" i="5"/>
  <c r="Y19" i="5"/>
  <c r="Y38" i="5"/>
  <c r="Y31" i="5"/>
  <c r="Y12" i="5"/>
  <c r="Y6" i="5"/>
  <c r="Y35" i="5"/>
  <c r="Y7" i="5"/>
  <c r="Y16" i="5"/>
  <c r="Y21" i="5"/>
  <c r="Y33" i="5"/>
  <c r="Y9" i="5"/>
  <c r="Y18" i="5"/>
  <c r="Y27" i="5"/>
  <c r="Y34" i="5"/>
  <c r="Y11" i="5"/>
  <c r="Y20" i="5"/>
  <c r="Y1" i="5"/>
  <c r="Y36" i="5"/>
  <c r="Y13" i="5"/>
  <c r="Y14" i="5"/>
  <c r="Z2" i="5"/>
  <c r="Y41" i="5"/>
  <c r="Y30" i="5"/>
  <c r="Y8" i="5"/>
  <c r="Y17" i="5"/>
  <c r="Y40" i="5"/>
  <c r="Y32" i="5"/>
  <c r="Y26" i="5"/>
  <c r="Y15" i="5"/>
  <c r="R48" i="1"/>
  <c r="S34" i="6"/>
  <c r="Q27" i="3"/>
  <c r="Q26" i="3"/>
  <c r="Q35" i="3"/>
  <c r="F356" i="2"/>
  <c r="E356" i="2"/>
  <c r="Y5" i="1"/>
  <c r="I356" i="2"/>
  <c r="K356" i="2"/>
  <c r="L356" i="2"/>
  <c r="M356" i="2"/>
  <c r="N356" i="2"/>
  <c r="O356" i="2"/>
  <c r="P356" i="2"/>
  <c r="R356" i="2"/>
  <c r="U164" i="2"/>
  <c r="T163" i="2"/>
  <c r="T359" i="2"/>
  <c r="T362" i="2"/>
  <c r="S271" i="2"/>
  <c r="S276" i="2"/>
  <c r="S356" i="2"/>
  <c r="R28" i="3"/>
  <c r="R30" i="3"/>
  <c r="S24" i="3"/>
  <c r="R23" i="3"/>
  <c r="U32" i="3"/>
  <c r="V33" i="3"/>
  <c r="S287" i="2"/>
  <c r="S292" i="2"/>
  <c r="S303" i="2"/>
  <c r="S308" i="2"/>
  <c r="S38" i="6"/>
  <c r="T33" i="6"/>
  <c r="W21" i="6"/>
  <c r="V28" i="6"/>
  <c r="S319" i="2"/>
  <c r="S324" i="2"/>
  <c r="S255" i="2"/>
  <c r="S260" i="2"/>
  <c r="T264" i="2" a="1"/>
  <c r="T264" i="2"/>
  <c r="U165" i="2"/>
  <c r="T296" i="2" a="1"/>
  <c r="T296" i="2"/>
  <c r="T280" i="2" a="1"/>
  <c r="T280" i="2"/>
  <c r="T173" i="2"/>
  <c r="T312" i="2" a="1"/>
  <c r="T312" i="2"/>
  <c r="T363" i="2"/>
  <c r="T200" i="2" a="1"/>
  <c r="T200" i="2"/>
  <c r="T356" i="2"/>
  <c r="T172" i="2"/>
  <c r="T232" i="2" a="1"/>
  <c r="T232" i="2"/>
  <c r="T358" i="2"/>
  <c r="T216" i="2" a="1"/>
  <c r="T216" i="2"/>
  <c r="T357" i="2"/>
  <c r="T170" i="2"/>
  <c r="T168" i="2" a="1"/>
  <c r="T168" i="2"/>
  <c r="T248" i="2" a="1"/>
  <c r="T248" i="2"/>
  <c r="T176" i="2"/>
  <c r="T171" i="2"/>
  <c r="S239" i="2"/>
  <c r="S244" i="2"/>
  <c r="R50" i="4"/>
  <c r="R49" i="4"/>
  <c r="S26" i="6"/>
  <c r="S58" i="4"/>
  <c r="T20" i="6"/>
  <c r="J356" i="2"/>
  <c r="T35" i="6"/>
  <c r="T37" i="6"/>
  <c r="T36" i="6"/>
  <c r="U31" i="6"/>
  <c r="G356" i="2"/>
  <c r="S363" i="2"/>
  <c r="S223" i="2"/>
  <c r="S228" i="2"/>
  <c r="H356" i="2"/>
  <c r="S362" i="2"/>
  <c r="S2" i="4"/>
  <c r="S59" i="4"/>
  <c r="S74" i="4"/>
  <c r="S48" i="4"/>
  <c r="S1" i="4"/>
  <c r="T3" i="4"/>
  <c r="R49" i="1"/>
  <c r="S357" i="2"/>
  <c r="Z41" i="5"/>
  <c r="Z32" i="5"/>
  <c r="Z10" i="5"/>
  <c r="Z14" i="5"/>
  <c r="Z39" i="5"/>
  <c r="Z7" i="5"/>
  <c r="Z30" i="5"/>
  <c r="Z15" i="5"/>
  <c r="Z38" i="5"/>
  <c r="Z34" i="5"/>
  <c r="Z13" i="5"/>
  <c r="Z21" i="5"/>
  <c r="Z36" i="5"/>
  <c r="Z27" i="5"/>
  <c r="Z6" i="5"/>
  <c r="Z22" i="5"/>
  <c r="Z19" i="5"/>
  <c r="Z37" i="5"/>
  <c r="Z9" i="5"/>
  <c r="Z18" i="5"/>
  <c r="Z40" i="5"/>
  <c r="Z31" i="5"/>
  <c r="Z8" i="5"/>
  <c r="Z12" i="5"/>
  <c r="AA2" i="5"/>
  <c r="Z16" i="5"/>
  <c r="Z20" i="5"/>
  <c r="Z17" i="5"/>
  <c r="Z35" i="5"/>
  <c r="Z33" i="5"/>
  <c r="Z26" i="5"/>
  <c r="Z11" i="5"/>
  <c r="Z1" i="5"/>
  <c r="Y22" i="5"/>
  <c r="L28" i="2"/>
  <c r="BB8" i="6"/>
  <c r="BB10" i="6"/>
  <c r="BC6" i="6"/>
  <c r="BB9" i="6"/>
  <c r="S361" i="2"/>
  <c r="S354" i="2"/>
  <c r="S48" i="1"/>
  <c r="I207" i="2"/>
  <c r="I212" i="2"/>
  <c r="G207" i="2"/>
  <c r="G212" i="2"/>
  <c r="J207" i="2"/>
  <c r="J212" i="2"/>
  <c r="H207" i="2"/>
  <c r="H212" i="2"/>
  <c r="Q207" i="2"/>
  <c r="Q212" i="2"/>
  <c r="S207" i="2"/>
  <c r="S212" i="2"/>
  <c r="K207" i="2"/>
  <c r="K212" i="2"/>
  <c r="S50" i="4"/>
  <c r="S49" i="4"/>
  <c r="P207" i="2"/>
  <c r="P212" i="2"/>
  <c r="N207" i="2"/>
  <c r="N212" i="2"/>
  <c r="Q356" i="2"/>
  <c r="U35" i="6"/>
  <c r="U56" i="4"/>
  <c r="U36" i="6"/>
  <c r="U37" i="6"/>
  <c r="V31" i="6"/>
  <c r="R27" i="3"/>
  <c r="R26" i="3"/>
  <c r="R35" i="3"/>
  <c r="M28" i="2"/>
  <c r="T26" i="6"/>
  <c r="U20" i="6"/>
  <c r="T271" i="2"/>
  <c r="T276" i="2"/>
  <c r="S30" i="3"/>
  <c r="S28" i="3"/>
  <c r="T24" i="3"/>
  <c r="S23" i="3"/>
  <c r="T58" i="4"/>
  <c r="X21" i="6"/>
  <c r="W28" i="6"/>
  <c r="R207" i="2"/>
  <c r="R212" i="2"/>
  <c r="T207" i="2"/>
  <c r="T212" i="2"/>
  <c r="BC8" i="6"/>
  <c r="BD6" i="6"/>
  <c r="BC10" i="6"/>
  <c r="BC9" i="6"/>
  <c r="T56" i="4"/>
  <c r="T34" i="6"/>
  <c r="T223" i="2"/>
  <c r="T228" i="2"/>
  <c r="T303" i="2"/>
  <c r="T308" i="2"/>
  <c r="T38" i="6"/>
  <c r="U33" i="6"/>
  <c r="F207" i="2"/>
  <c r="F212" i="2"/>
  <c r="T354" i="2"/>
  <c r="M207" i="2"/>
  <c r="M212" i="2"/>
  <c r="L207" i="2"/>
  <c r="L212" i="2"/>
  <c r="E207" i="2"/>
  <c r="E212" i="2"/>
  <c r="T287" i="2"/>
  <c r="T292" i="2"/>
  <c r="Q50" i="1"/>
  <c r="R50" i="1"/>
  <c r="T239" i="2"/>
  <c r="T244" i="2"/>
  <c r="T319" i="2"/>
  <c r="T324" i="2"/>
  <c r="U176" i="2"/>
  <c r="U248" i="2" a="1"/>
  <c r="U248" i="2"/>
  <c r="V165" i="2"/>
  <c r="U173" i="2"/>
  <c r="U296" i="2" a="1"/>
  <c r="U296" i="2"/>
  <c r="U280" i="2" a="1"/>
  <c r="U280" i="2"/>
  <c r="U200" i="2" a="1"/>
  <c r="U200" i="2"/>
  <c r="U172" i="2"/>
  <c r="U312" i="2" a="1"/>
  <c r="U312" i="2"/>
  <c r="U216" i="2" a="1"/>
  <c r="U216" i="2"/>
  <c r="U168" i="2" a="1"/>
  <c r="U168" i="2"/>
  <c r="U232" i="2" a="1"/>
  <c r="U232" i="2"/>
  <c r="U170" i="2"/>
  <c r="U264" i="2" a="1"/>
  <c r="U264" i="2"/>
  <c r="U171" i="2"/>
  <c r="D356" i="2"/>
  <c r="T361" i="2"/>
  <c r="O207" i="2"/>
  <c r="O212" i="2"/>
  <c r="AA34" i="5"/>
  <c r="AA9" i="5"/>
  <c r="AA14" i="5"/>
  <c r="AA1" i="5"/>
  <c r="AA41" i="5"/>
  <c r="AA33" i="5"/>
  <c r="AA11" i="5"/>
  <c r="AA21" i="5"/>
  <c r="AB2" i="5"/>
  <c r="AA40" i="5"/>
  <c r="AA30" i="5"/>
  <c r="AA13" i="5"/>
  <c r="AA6" i="5"/>
  <c r="AA39" i="5"/>
  <c r="AA27" i="5"/>
  <c r="AA8" i="5"/>
  <c r="AA19" i="5"/>
  <c r="AA35" i="5"/>
  <c r="AA31" i="5"/>
  <c r="AA12" i="5"/>
  <c r="AA15" i="5"/>
  <c r="AA36" i="5"/>
  <c r="AA7" i="5"/>
  <c r="AA18" i="5"/>
  <c r="AA37" i="5"/>
  <c r="AA38" i="5"/>
  <c r="AA32" i="5"/>
  <c r="AA10" i="5"/>
  <c r="AA16" i="5"/>
  <c r="AA20" i="5"/>
  <c r="AA17" i="5"/>
  <c r="AA26" i="5"/>
  <c r="T59" i="4"/>
  <c r="T74" i="4"/>
  <c r="T48" i="4"/>
  <c r="T2" i="4"/>
  <c r="U3" i="4"/>
  <c r="S49" i="1"/>
  <c r="T1" i="4"/>
  <c r="T255" i="2"/>
  <c r="T260" i="2"/>
  <c r="D207" i="2"/>
  <c r="D212" i="2"/>
  <c r="W33" i="3"/>
  <c r="V32" i="3"/>
  <c r="T360" i="2"/>
  <c r="U163" i="2"/>
  <c r="V164" i="2"/>
  <c r="U357" i="2"/>
  <c r="U358" i="2"/>
  <c r="U359" i="2"/>
  <c r="U360" i="2"/>
  <c r="U361" i="2"/>
  <c r="U363" i="2"/>
  <c r="T48" i="1"/>
  <c r="U34" i="6"/>
  <c r="U354" i="2"/>
  <c r="U303" i="2"/>
  <c r="U308" i="2"/>
  <c r="U223" i="2"/>
  <c r="U228" i="2"/>
  <c r="U26" i="6"/>
  <c r="V20" i="6"/>
  <c r="S27" i="3"/>
  <c r="S26" i="3"/>
  <c r="S35" i="3"/>
  <c r="T49" i="4"/>
  <c r="T50" i="4"/>
  <c r="U271" i="2"/>
  <c r="U276" i="2"/>
  <c r="U319" i="2"/>
  <c r="U324" i="2"/>
  <c r="V312" i="2" a="1"/>
  <c r="V312" i="2"/>
  <c r="V232" i="2" a="1"/>
  <c r="V232" i="2"/>
  <c r="V173" i="2"/>
  <c r="V172" i="2"/>
  <c r="V171" i="2"/>
  <c r="V264" i="2" a="1"/>
  <c r="V264" i="2"/>
  <c r="V176" i="2"/>
  <c r="V170" i="2"/>
  <c r="V280" i="2" a="1"/>
  <c r="V280" i="2"/>
  <c r="W165" i="2"/>
  <c r="V296" i="2" a="1"/>
  <c r="V296" i="2"/>
  <c r="V216" i="2" a="1"/>
  <c r="V216" i="2"/>
  <c r="V200" i="2" a="1"/>
  <c r="V200" i="2"/>
  <c r="V248" i="2" a="1"/>
  <c r="V248" i="2"/>
  <c r="V168" i="2" a="1"/>
  <c r="V168" i="2"/>
  <c r="T28" i="3"/>
  <c r="T30" i="3"/>
  <c r="U24" i="3"/>
  <c r="T23" i="3"/>
  <c r="V35" i="6"/>
  <c r="W31" i="6"/>
  <c r="V36" i="6"/>
  <c r="V37" i="6"/>
  <c r="U58" i="4"/>
  <c r="AA22" i="5"/>
  <c r="S50" i="1"/>
  <c r="X33" i="3"/>
  <c r="W32" i="3"/>
  <c r="AB37" i="5"/>
  <c r="AB33" i="5"/>
  <c r="AB10" i="5"/>
  <c r="AB18" i="5"/>
  <c r="AB38" i="5"/>
  <c r="AB26" i="5"/>
  <c r="AB15" i="5"/>
  <c r="AB6" i="5"/>
  <c r="AB40" i="5"/>
  <c r="AB7" i="5"/>
  <c r="AB17" i="5"/>
  <c r="AB34" i="5"/>
  <c r="AB27" i="5"/>
  <c r="AB19" i="5"/>
  <c r="AB20" i="5"/>
  <c r="AB31" i="5"/>
  <c r="AB9" i="5"/>
  <c r="AB13" i="5"/>
  <c r="AB1" i="5"/>
  <c r="AB36" i="5"/>
  <c r="AB32" i="5"/>
  <c r="AB8" i="5"/>
  <c r="AB16" i="5"/>
  <c r="AB30" i="5"/>
  <c r="AB11" i="5"/>
  <c r="AB21" i="5"/>
  <c r="AB14" i="5"/>
  <c r="AB41" i="5"/>
  <c r="AC2" i="5"/>
  <c r="AB35" i="5"/>
  <c r="AB39" i="5"/>
  <c r="AB12" i="5"/>
  <c r="U38" i="6"/>
  <c r="V33" i="6"/>
  <c r="X28" i="6"/>
  <c r="Y21" i="6"/>
  <c r="U74" i="4"/>
  <c r="U2" i="4"/>
  <c r="U48" i="4"/>
  <c r="U59" i="4"/>
  <c r="V3" i="4"/>
  <c r="U1" i="4"/>
  <c r="U207" i="2"/>
  <c r="U212" i="2"/>
  <c r="U356" i="2"/>
  <c r="U255" i="2"/>
  <c r="U260" i="2"/>
  <c r="L29" i="2"/>
  <c r="U362" i="2"/>
  <c r="V163" i="2"/>
  <c r="W164" i="2"/>
  <c r="V356" i="2"/>
  <c r="V357" i="2"/>
  <c r="V358" i="2"/>
  <c r="V359" i="2"/>
  <c r="V360" i="2"/>
  <c r="V361" i="2"/>
  <c r="V362" i="2"/>
  <c r="V363" i="2"/>
  <c r="U239" i="2"/>
  <c r="U244" i="2"/>
  <c r="U287" i="2"/>
  <c r="U292" i="2"/>
  <c r="BE6" i="6"/>
  <c r="BD10" i="6"/>
  <c r="BD9" i="6"/>
  <c r="BD8" i="6"/>
  <c r="T49" i="1"/>
  <c r="U48" i="1"/>
  <c r="V287" i="2"/>
  <c r="V292" i="2"/>
  <c r="V354" i="2"/>
  <c r="V319" i="2"/>
  <c r="V324" i="2"/>
  <c r="V303" i="2"/>
  <c r="V308" i="2"/>
  <c r="V255" i="2"/>
  <c r="V260" i="2"/>
  <c r="V207" i="2"/>
  <c r="V212" i="2"/>
  <c r="V271" i="2"/>
  <c r="V276" i="2"/>
  <c r="BF6" i="6"/>
  <c r="BE9" i="6"/>
  <c r="BE8" i="6"/>
  <c r="BE10" i="6"/>
  <c r="M29" i="2"/>
  <c r="AB22" i="5"/>
  <c r="T50" i="1"/>
  <c r="X164" i="2"/>
  <c r="W163" i="2"/>
  <c r="W361" i="2"/>
  <c r="X32" i="3"/>
  <c r="Y33" i="3"/>
  <c r="W35" i="6"/>
  <c r="W36" i="6"/>
  <c r="X31" i="6"/>
  <c r="W37" i="6"/>
  <c r="X165" i="2"/>
  <c r="W312" i="2" a="1"/>
  <c r="W312" i="2"/>
  <c r="W248" i="2" a="1"/>
  <c r="W248" i="2"/>
  <c r="W173" i="2"/>
  <c r="W172" i="2"/>
  <c r="W170" i="2"/>
  <c r="W168" i="2" a="1"/>
  <c r="W168" i="2"/>
  <c r="W280" i="2" a="1"/>
  <c r="W280" i="2"/>
  <c r="W232" i="2" a="1"/>
  <c r="W232" i="2"/>
  <c r="W358" i="2"/>
  <c r="W216" i="2" a="1"/>
  <c r="W216" i="2"/>
  <c r="W357" i="2"/>
  <c r="W296" i="2" a="1"/>
  <c r="W296" i="2"/>
  <c r="W176" i="2"/>
  <c r="W264" i="2" a="1"/>
  <c r="W264" i="2"/>
  <c r="W200" i="2" a="1"/>
  <c r="W200" i="2"/>
  <c r="W171" i="2"/>
  <c r="V56" i="4"/>
  <c r="V34" i="6"/>
  <c r="W20" i="6"/>
  <c r="V26" i="6"/>
  <c r="Y28" i="6"/>
  <c r="Z21" i="6"/>
  <c r="AC36" i="5"/>
  <c r="AC39" i="5"/>
  <c r="AC7" i="5"/>
  <c r="AC17" i="5"/>
  <c r="AC20" i="5"/>
  <c r="AC35" i="5"/>
  <c r="AC8" i="5"/>
  <c r="AC19" i="5"/>
  <c r="AD2" i="5"/>
  <c r="AC41" i="5"/>
  <c r="AC34" i="5"/>
  <c r="AC12" i="5"/>
  <c r="AC16" i="5"/>
  <c r="AC38" i="5"/>
  <c r="AC31" i="5"/>
  <c r="AC9" i="5"/>
  <c r="AC6" i="5"/>
  <c r="AC10" i="5"/>
  <c r="AC1" i="5"/>
  <c r="AC40" i="5"/>
  <c r="AC14" i="5"/>
  <c r="AC37" i="5"/>
  <c r="AC11" i="5"/>
  <c r="AC32" i="5"/>
  <c r="AC13" i="5"/>
  <c r="AC26" i="5"/>
  <c r="AC21" i="5"/>
  <c r="AC27" i="5"/>
  <c r="AC30" i="5"/>
  <c r="AC18" i="5"/>
  <c r="AC33" i="5"/>
  <c r="AC15" i="5"/>
  <c r="T27" i="3"/>
  <c r="T26" i="3"/>
  <c r="T35" i="3"/>
  <c r="V223" i="2"/>
  <c r="V228" i="2"/>
  <c r="V48" i="4"/>
  <c r="V74" i="4"/>
  <c r="V2" i="4"/>
  <c r="V59" i="4"/>
  <c r="V1" i="4"/>
  <c r="W3" i="4"/>
  <c r="V38" i="6"/>
  <c r="W33" i="6"/>
  <c r="U30" i="3"/>
  <c r="U28" i="3"/>
  <c r="V24" i="3"/>
  <c r="U23" i="3"/>
  <c r="V239" i="2"/>
  <c r="V244" i="2"/>
  <c r="U50" i="4"/>
  <c r="U49" i="4"/>
  <c r="V58" i="4"/>
  <c r="U49" i="1"/>
  <c r="V48" i="1"/>
  <c r="W38" i="6"/>
  <c r="X33" i="6"/>
  <c r="W271" i="2"/>
  <c r="W276" i="2"/>
  <c r="W255" i="2"/>
  <c r="W260" i="2"/>
  <c r="U27" i="3"/>
  <c r="U26" i="3"/>
  <c r="U35" i="3"/>
  <c r="V50" i="4"/>
  <c r="V49" i="4"/>
  <c r="V30" i="3"/>
  <c r="V28" i="3"/>
  <c r="W24" i="3"/>
  <c r="V23" i="3"/>
  <c r="W287" i="2"/>
  <c r="W292" i="2"/>
  <c r="X35" i="6"/>
  <c r="X56" i="4"/>
  <c r="X36" i="6"/>
  <c r="X37" i="6"/>
  <c r="Y31" i="6"/>
  <c r="W360" i="2"/>
  <c r="Y164" i="2"/>
  <c r="X163" i="2"/>
  <c r="AA21" i="6"/>
  <c r="Z28" i="6"/>
  <c r="W303" i="2"/>
  <c r="W308" i="2"/>
  <c r="W319" i="2"/>
  <c r="W324" i="2"/>
  <c r="W359" i="2"/>
  <c r="W48" i="4"/>
  <c r="W59" i="4"/>
  <c r="W74" i="4"/>
  <c r="W2" i="4"/>
  <c r="W1" i="4"/>
  <c r="X3" i="4"/>
  <c r="W207" i="2"/>
  <c r="W212" i="2"/>
  <c r="Y165" i="2"/>
  <c r="X200" i="2" a="1"/>
  <c r="X200" i="2"/>
  <c r="X173" i="2"/>
  <c r="X172" i="2"/>
  <c r="X296" i="2" a="1"/>
  <c r="X296" i="2"/>
  <c r="X168" i="2" a="1"/>
  <c r="X168" i="2"/>
  <c r="X312" i="2" a="1"/>
  <c r="X312" i="2"/>
  <c r="X248" i="2" a="1"/>
  <c r="X248" i="2"/>
  <c r="X171" i="2"/>
  <c r="X176" i="2"/>
  <c r="X264" i="2" a="1"/>
  <c r="X264" i="2"/>
  <c r="X232" i="2" a="1"/>
  <c r="X232" i="2"/>
  <c r="X216" i="2" a="1"/>
  <c r="X216" i="2"/>
  <c r="X170" i="2"/>
  <c r="X280" i="2" a="1"/>
  <c r="X280" i="2"/>
  <c r="W56" i="4"/>
  <c r="W34" i="6"/>
  <c r="Y32" i="3"/>
  <c r="Z33" i="3"/>
  <c r="W26" i="6"/>
  <c r="W58" i="4"/>
  <c r="X20" i="6"/>
  <c r="BF9" i="6"/>
  <c r="BF10" i="6"/>
  <c r="BG6" i="6"/>
  <c r="BF8" i="6"/>
  <c r="W223" i="2"/>
  <c r="W228" i="2"/>
  <c r="W363" i="2"/>
  <c r="W356" i="2"/>
  <c r="AC22" i="5"/>
  <c r="U50" i="1"/>
  <c r="AD35" i="5"/>
  <c r="AD8" i="5"/>
  <c r="AD13" i="5"/>
  <c r="AE2" i="5"/>
  <c r="AD37" i="5"/>
  <c r="AD31" i="5"/>
  <c r="AD10" i="5"/>
  <c r="AD12" i="5"/>
  <c r="AD1" i="5"/>
  <c r="AD41" i="5"/>
  <c r="AD33" i="5"/>
  <c r="AD11" i="5"/>
  <c r="AD21" i="5"/>
  <c r="AD40" i="5"/>
  <c r="AD27" i="5"/>
  <c r="AD15" i="5"/>
  <c r="AD38" i="5"/>
  <c r="AD9" i="5"/>
  <c r="AD39" i="5"/>
  <c r="AD14" i="5"/>
  <c r="AD34" i="5"/>
  <c r="AD17" i="5"/>
  <c r="AD32" i="5"/>
  <c r="AD16" i="5"/>
  <c r="AD26" i="5"/>
  <c r="AD6" i="5"/>
  <c r="AD30" i="5"/>
  <c r="AD18" i="5"/>
  <c r="AD7" i="5"/>
  <c r="AD20" i="5"/>
  <c r="AD19" i="5"/>
  <c r="AD36" i="5"/>
  <c r="W239" i="2"/>
  <c r="W244" i="2"/>
  <c r="W362" i="2"/>
  <c r="W354" i="2"/>
  <c r="L30" i="2"/>
  <c r="V49" i="1"/>
  <c r="W48" i="1"/>
  <c r="X223" i="2"/>
  <c r="X228" i="2"/>
  <c r="X34" i="6"/>
  <c r="X38" i="6"/>
  <c r="Y33" i="6"/>
  <c r="X207" i="2"/>
  <c r="X212" i="2"/>
  <c r="X271" i="2"/>
  <c r="X276" i="2"/>
  <c r="X239" i="2"/>
  <c r="X244" i="2"/>
  <c r="X255" i="2"/>
  <c r="X260" i="2"/>
  <c r="Y163" i="2"/>
  <c r="Z164" i="2"/>
  <c r="W28" i="3"/>
  <c r="W30" i="3"/>
  <c r="W23" i="3"/>
  <c r="X24" i="3"/>
  <c r="M30" i="2"/>
  <c r="H184" i="2" a="1"/>
  <c r="H184" i="2"/>
  <c r="D19" i="2"/>
  <c r="E184" i="2" a="1"/>
  <c r="E184" i="2"/>
  <c r="U184" i="2" a="1"/>
  <c r="U184" i="2"/>
  <c r="O184" i="2" a="1"/>
  <c r="O184" i="2"/>
  <c r="V184" i="2" a="1"/>
  <c r="V184" i="2"/>
  <c r="N184" i="2" a="1"/>
  <c r="N184" i="2"/>
  <c r="R184" i="2" a="1"/>
  <c r="R184" i="2"/>
  <c r="J184" i="2" a="1"/>
  <c r="J184" i="2"/>
  <c r="AD22" i="5"/>
  <c r="P184" i="2" a="1"/>
  <c r="P184" i="2"/>
  <c r="Z32" i="3"/>
  <c r="AA33" i="3"/>
  <c r="X26" i="6"/>
  <c r="Y20" i="6"/>
  <c r="W49" i="4"/>
  <c r="W50" i="4"/>
  <c r="Y35" i="6"/>
  <c r="Y37" i="6"/>
  <c r="Y36" i="6"/>
  <c r="Z31" i="6"/>
  <c r="AB21" i="6"/>
  <c r="AA28" i="6"/>
  <c r="X58" i="4"/>
  <c r="G184" i="2" a="1"/>
  <c r="G184" i="2"/>
  <c r="F184" i="2" a="1"/>
  <c r="F184" i="2"/>
  <c r="M184" i="2" a="1"/>
  <c r="M184" i="2"/>
  <c r="BH6" i="6"/>
  <c r="BG8" i="6"/>
  <c r="BG10" i="6"/>
  <c r="BG9" i="6"/>
  <c r="L184" i="2" a="1"/>
  <c r="L184" i="2"/>
  <c r="X48" i="4"/>
  <c r="X59" i="4"/>
  <c r="X2" i="4"/>
  <c r="X74" i="4"/>
  <c r="Y3" i="4"/>
  <c r="X1" i="4"/>
  <c r="T184" i="2" a="1"/>
  <c r="T184" i="2"/>
  <c r="AE41" i="5"/>
  <c r="AE33" i="5"/>
  <c r="AE7" i="5"/>
  <c r="AE20" i="5"/>
  <c r="AE37" i="5"/>
  <c r="AE26" i="5"/>
  <c r="AE9" i="5"/>
  <c r="AE19" i="5"/>
  <c r="AE38" i="5"/>
  <c r="AE27" i="5"/>
  <c r="AE11" i="5"/>
  <c r="AE21" i="5"/>
  <c r="AE34" i="5"/>
  <c r="AE30" i="5"/>
  <c r="AE15" i="5"/>
  <c r="AE36" i="5"/>
  <c r="AE8" i="5"/>
  <c r="AE17" i="5"/>
  <c r="AE18" i="5"/>
  <c r="AE35" i="5"/>
  <c r="AE10" i="5"/>
  <c r="AE13" i="5"/>
  <c r="AF2" i="5"/>
  <c r="AE40" i="5"/>
  <c r="AE32" i="5"/>
  <c r="AE12" i="5"/>
  <c r="AE16" i="5"/>
  <c r="AE1" i="5"/>
  <c r="AE14" i="5"/>
  <c r="AE6" i="5"/>
  <c r="AE22" i="5"/>
  <c r="AE39" i="5"/>
  <c r="AE31" i="5"/>
  <c r="Y280" i="2" a="1"/>
  <c r="Y280" i="2"/>
  <c r="Y264" i="2" a="1"/>
  <c r="Y264" i="2"/>
  <c r="Y173" i="2"/>
  <c r="Y232" i="2" a="1"/>
  <c r="Y232" i="2"/>
  <c r="Y200" i="2" a="1"/>
  <c r="Y200" i="2"/>
  <c r="Y172" i="2"/>
  <c r="Y296" i="2" a="1"/>
  <c r="Y296" i="2"/>
  <c r="Y216" i="2" a="1"/>
  <c r="Y216" i="2"/>
  <c r="Y170" i="2"/>
  <c r="Y312" i="2" a="1"/>
  <c r="Y312" i="2"/>
  <c r="Y176" i="2"/>
  <c r="Y248" i="2" a="1"/>
  <c r="Y248" i="2"/>
  <c r="Y184" i="2" a="1"/>
  <c r="Y184" i="2"/>
  <c r="Z165" i="2"/>
  <c r="Y168" i="2" a="1"/>
  <c r="Y168" i="2"/>
  <c r="V27" i="3"/>
  <c r="V26" i="3"/>
  <c r="V35" i="3"/>
  <c r="S184" i="2" a="1"/>
  <c r="S184" i="2"/>
  <c r="W49" i="1"/>
  <c r="X48" i="1"/>
  <c r="Y38" i="6"/>
  <c r="Y239" i="2"/>
  <c r="Y244" i="2"/>
  <c r="Y223" i="2"/>
  <c r="Y228" i="2"/>
  <c r="Y271" i="2"/>
  <c r="Y276" i="2"/>
  <c r="Z163" i="2"/>
  <c r="AA164" i="2"/>
  <c r="Z33" i="6"/>
  <c r="V50" i="1"/>
  <c r="W50" i="1"/>
  <c r="W184" i="2" a="1"/>
  <c r="W184" i="2"/>
  <c r="X30" i="3"/>
  <c r="X28" i="3"/>
  <c r="Y24" i="3"/>
  <c r="X23" i="3"/>
  <c r="AF40" i="5"/>
  <c r="AF26" i="5"/>
  <c r="AF11" i="5"/>
  <c r="AF19" i="5"/>
  <c r="AF34" i="5"/>
  <c r="AF7" i="5"/>
  <c r="AF16" i="5"/>
  <c r="AF21" i="5"/>
  <c r="AF36" i="5"/>
  <c r="AF27" i="5"/>
  <c r="AF18" i="5"/>
  <c r="AF6" i="5"/>
  <c r="AF35" i="5"/>
  <c r="AF8" i="5"/>
  <c r="AF14" i="5"/>
  <c r="AF1" i="5"/>
  <c r="AF39" i="5"/>
  <c r="AF33" i="5"/>
  <c r="AF10" i="5"/>
  <c r="AF15" i="5"/>
  <c r="AF38" i="5"/>
  <c r="AF31" i="5"/>
  <c r="AF12" i="5"/>
  <c r="AF17" i="5"/>
  <c r="AF41" i="5"/>
  <c r="AF32" i="5"/>
  <c r="AF9" i="5"/>
  <c r="AF13" i="5"/>
  <c r="AF30" i="5"/>
  <c r="AF20" i="5"/>
  <c r="AG2" i="5"/>
  <c r="AF37" i="5"/>
  <c r="X50" i="4"/>
  <c r="X49" i="4"/>
  <c r="BI6" i="6"/>
  <c r="BH8" i="6"/>
  <c r="BH9" i="6"/>
  <c r="BH10" i="6"/>
  <c r="Q184" i="2" a="1"/>
  <c r="Q184" i="2"/>
  <c r="W27" i="3"/>
  <c r="W26" i="3"/>
  <c r="W35" i="3"/>
  <c r="Z168" i="2" a="1"/>
  <c r="Z168" i="2"/>
  <c r="Z248" i="2" a="1"/>
  <c r="Z248" i="2"/>
  <c r="Z296" i="2" a="1"/>
  <c r="Z296" i="2"/>
  <c r="AA165" i="2"/>
  <c r="Z312" i="2" a="1"/>
  <c r="Z312" i="2"/>
  <c r="Z200" i="2" a="1"/>
  <c r="Z200" i="2"/>
  <c r="Z172" i="2"/>
  <c r="Z264" i="2" a="1"/>
  <c r="Z264" i="2"/>
  <c r="Z216" i="2" a="1"/>
  <c r="Z216" i="2"/>
  <c r="Z173" i="2"/>
  <c r="Z171" i="2"/>
  <c r="Z232" i="2" a="1"/>
  <c r="Z232" i="2"/>
  <c r="Z170" i="2"/>
  <c r="Z184" i="2" a="1"/>
  <c r="Z184" i="2"/>
  <c r="Z176" i="2"/>
  <c r="Z280" i="2" a="1"/>
  <c r="Z280" i="2"/>
  <c r="Y171" i="2"/>
  <c r="Z35" i="6"/>
  <c r="Z56" i="4"/>
  <c r="AA31" i="6"/>
  <c r="Z37" i="6"/>
  <c r="Z36" i="6"/>
  <c r="Z20" i="6"/>
  <c r="Y26" i="6"/>
  <c r="X4" i="1"/>
  <c r="Y58" i="4"/>
  <c r="E19" i="2"/>
  <c r="D184" i="2" a="1"/>
  <c r="D184" i="2"/>
  <c r="I184" i="2" a="1"/>
  <c r="I184" i="2"/>
  <c r="K184" i="2" a="1"/>
  <c r="K184" i="2"/>
  <c r="Y207" i="2"/>
  <c r="Y212" i="2"/>
  <c r="Y74" i="4"/>
  <c r="Y2" i="4"/>
  <c r="Y59" i="4"/>
  <c r="Y48" i="4"/>
  <c r="Z3" i="4"/>
  <c r="Y1" i="4"/>
  <c r="AB28" i="6"/>
  <c r="AC21" i="6"/>
  <c r="Y56" i="4"/>
  <c r="Y34" i="6"/>
  <c r="AA32" i="3"/>
  <c r="AB33" i="3"/>
  <c r="X184" i="2" a="1"/>
  <c r="X184" i="2"/>
  <c r="X49" i="1"/>
  <c r="Y48" i="1"/>
  <c r="Z207" i="2"/>
  <c r="Z212" i="2"/>
  <c r="Z271" i="2"/>
  <c r="Z276" i="2"/>
  <c r="Z223" i="2"/>
  <c r="Z228" i="2"/>
  <c r="R31" i="4"/>
  <c r="D8" i="4"/>
  <c r="Z31" i="4"/>
  <c r="Z32" i="4"/>
  <c r="K7" i="4"/>
  <c r="D7" i="4"/>
  <c r="O31" i="4"/>
  <c r="B31" i="1"/>
  <c r="X13" i="1"/>
  <c r="BI9" i="6"/>
  <c r="BI8" i="6"/>
  <c r="BI10" i="6"/>
  <c r="BJ6" i="6"/>
  <c r="W355" i="2"/>
  <c r="W364" i="2"/>
  <c r="W365" i="2"/>
  <c r="E14" i="4"/>
  <c r="F14" i="4"/>
  <c r="F31" i="4"/>
  <c r="Y4" i="1"/>
  <c r="Y13" i="1"/>
  <c r="G14" i="4"/>
  <c r="H8" i="4"/>
  <c r="H14" i="4"/>
  <c r="I355" i="2"/>
  <c r="I364" i="2"/>
  <c r="I365" i="2"/>
  <c r="I32" i="4"/>
  <c r="I14" i="4"/>
  <c r="J32" i="4"/>
  <c r="J8" i="4"/>
  <c r="J31" i="4"/>
  <c r="J14" i="4"/>
  <c r="K355" i="2"/>
  <c r="K364" i="2"/>
  <c r="K365" i="2"/>
  <c r="K14" i="4"/>
  <c r="K32" i="4"/>
  <c r="L32" i="4"/>
  <c r="L14" i="4"/>
  <c r="M8" i="4"/>
  <c r="M14" i="4"/>
  <c r="M31" i="4"/>
  <c r="N14" i="4"/>
  <c r="O14" i="4"/>
  <c r="P14" i="4"/>
  <c r="P8" i="4"/>
  <c r="Q7" i="4"/>
  <c r="Q14" i="4"/>
  <c r="R8" i="4"/>
  <c r="R14" i="4"/>
  <c r="S14" i="4"/>
  <c r="S31" i="4"/>
  <c r="T14" i="4"/>
  <c r="U8" i="4"/>
  <c r="U31" i="4"/>
  <c r="U14" i="4"/>
  <c r="V14" i="4"/>
  <c r="W8" i="4"/>
  <c r="W7" i="4"/>
  <c r="W31" i="4"/>
  <c r="W14" i="4"/>
  <c r="X14" i="4"/>
  <c r="Y31" i="4"/>
  <c r="Y14" i="4"/>
  <c r="G31" i="4"/>
  <c r="Q355" i="2"/>
  <c r="Q364" i="2"/>
  <c r="Q365" i="2"/>
  <c r="O32" i="4"/>
  <c r="AC33" i="3"/>
  <c r="AB32" i="3"/>
  <c r="T31" i="4"/>
  <c r="Q31" i="4"/>
  <c r="O8" i="4"/>
  <c r="L8" i="4"/>
  <c r="G8" i="4"/>
  <c r="D31" i="4"/>
  <c r="AA20" i="6"/>
  <c r="Z26" i="6"/>
  <c r="AG35" i="5"/>
  <c r="AG27" i="5"/>
  <c r="AG10" i="5"/>
  <c r="AG6" i="5"/>
  <c r="AG39" i="5"/>
  <c r="AG31" i="5"/>
  <c r="AG12" i="5"/>
  <c r="AG19" i="5"/>
  <c r="AG36" i="5"/>
  <c r="AG7" i="5"/>
  <c r="AG16" i="5"/>
  <c r="AG21" i="5"/>
  <c r="AG33" i="5"/>
  <c r="AG11" i="5"/>
  <c r="AG20" i="5"/>
  <c r="AG1" i="5"/>
  <c r="AG40" i="5"/>
  <c r="AG34" i="5"/>
  <c r="AG13" i="5"/>
  <c r="AG14" i="5"/>
  <c r="AH2" i="5"/>
  <c r="AG41" i="5"/>
  <c r="AG32" i="5"/>
  <c r="AG26" i="5"/>
  <c r="AG15" i="5"/>
  <c r="AG38" i="5"/>
  <c r="AG30" i="5"/>
  <c r="AG8" i="5"/>
  <c r="AG17" i="5"/>
  <c r="AG9" i="5"/>
  <c r="AG18" i="5"/>
  <c r="AG37" i="5"/>
  <c r="R32" i="4"/>
  <c r="Z74" i="4"/>
  <c r="Z2" i="4"/>
  <c r="Z59" i="4"/>
  <c r="Z48" i="4"/>
  <c r="AA3" i="4"/>
  <c r="Z1" i="4"/>
  <c r="V31" i="4"/>
  <c r="T8" i="4"/>
  <c r="Q32" i="4"/>
  <c r="N8" i="4"/>
  <c r="L31" i="4"/>
  <c r="I31" i="4"/>
  <c r="G32" i="4"/>
  <c r="E31" i="4"/>
  <c r="Z34" i="6"/>
  <c r="Z38" i="6"/>
  <c r="AA33" i="6"/>
  <c r="T32" i="4"/>
  <c r="Y50" i="4"/>
  <c r="Y49" i="4"/>
  <c r="V32" i="4"/>
  <c r="S8" i="4"/>
  <c r="Q8" i="4"/>
  <c r="N31" i="4"/>
  <c r="K31" i="4"/>
  <c r="I8" i="4"/>
  <c r="E8" i="4"/>
  <c r="D32" i="4"/>
  <c r="Z58" i="4"/>
  <c r="X27" i="3"/>
  <c r="X26" i="3"/>
  <c r="X35" i="3"/>
  <c r="X31" i="4"/>
  <c r="V8" i="4"/>
  <c r="P31" i="4"/>
  <c r="N32" i="4"/>
  <c r="H32" i="4"/>
  <c r="F32" i="4"/>
  <c r="AA35" i="6"/>
  <c r="AB31" i="6"/>
  <c r="AA37" i="6"/>
  <c r="AA36" i="6"/>
  <c r="AF22" i="5"/>
  <c r="X50" i="1"/>
  <c r="Y30" i="3"/>
  <c r="Y28" i="3"/>
  <c r="Y23" i="3"/>
  <c r="Z24" i="3"/>
  <c r="AB164" i="2"/>
  <c r="AA163" i="2"/>
  <c r="AD21" i="6"/>
  <c r="AC28" i="6"/>
  <c r="U32" i="4"/>
  <c r="S32" i="4"/>
  <c r="P32" i="4"/>
  <c r="M32" i="4"/>
  <c r="K8" i="4"/>
  <c r="H31" i="4"/>
  <c r="F8" i="4"/>
  <c r="Z14" i="4"/>
  <c r="AA184" i="2" a="1"/>
  <c r="AA184" i="2"/>
  <c r="AA176" i="2"/>
  <c r="AB165" i="2"/>
  <c r="AA200" i="2" a="1"/>
  <c r="AA200" i="2"/>
  <c r="AA172" i="2"/>
  <c r="AA170" i="2"/>
  <c r="AA296" i="2" a="1"/>
  <c r="AA296" i="2"/>
  <c r="AA280" i="2" a="1"/>
  <c r="AA280" i="2"/>
  <c r="AA232" i="2" a="1"/>
  <c r="AA232" i="2"/>
  <c r="AA168" i="2" a="1"/>
  <c r="AA168" i="2"/>
  <c r="AA312" i="2" a="1"/>
  <c r="AA312" i="2"/>
  <c r="AA264" i="2" a="1"/>
  <c r="AA264" i="2"/>
  <c r="AA248" i="2" a="1"/>
  <c r="AA248" i="2"/>
  <c r="AA173" i="2"/>
  <c r="AA216" i="2" a="1"/>
  <c r="AA216" i="2"/>
  <c r="Z48" i="1"/>
  <c r="Y49" i="1"/>
  <c r="Z191" i="2"/>
  <c r="Z196" i="2"/>
  <c r="Y191" i="2"/>
  <c r="Y196" i="2"/>
  <c r="AA191" i="2"/>
  <c r="AA196" i="2"/>
  <c r="D13" i="4"/>
  <c r="X191" i="2"/>
  <c r="X196" i="2"/>
  <c r="K191" i="2"/>
  <c r="K196" i="2"/>
  <c r="I37" i="3"/>
  <c r="K22" i="4"/>
  <c r="I39" i="3"/>
  <c r="K24" i="4"/>
  <c r="I36" i="3"/>
  <c r="G39" i="3"/>
  <c r="I24" i="4"/>
  <c r="G37" i="3"/>
  <c r="I22" i="4"/>
  <c r="G36" i="3"/>
  <c r="Q9" i="4"/>
  <c r="Q10" i="4"/>
  <c r="W9" i="4"/>
  <c r="W10" i="4"/>
  <c r="E355" i="2"/>
  <c r="E364" i="2"/>
  <c r="E365" i="2"/>
  <c r="E7" i="4"/>
  <c r="E9" i="4"/>
  <c r="E10" i="4"/>
  <c r="K9" i="4"/>
  <c r="K10" i="4"/>
  <c r="AE21" i="6"/>
  <c r="AD28" i="6"/>
  <c r="AA56" i="4"/>
  <c r="AA34" i="6"/>
  <c r="AA38" i="6"/>
  <c r="AB33" i="6"/>
  <c r="AA2" i="4"/>
  <c r="AA59" i="4"/>
  <c r="AA74" i="4"/>
  <c r="AA48" i="4"/>
  <c r="AA1" i="4"/>
  <c r="AA33" i="4"/>
  <c r="AB3" i="4"/>
  <c r="AD33" i="3"/>
  <c r="AC32" i="3"/>
  <c r="U355" i="2"/>
  <c r="U364" i="2"/>
  <c r="U365" i="2"/>
  <c r="U7" i="4"/>
  <c r="U9" i="4"/>
  <c r="U10" i="4"/>
  <c r="S355" i="2"/>
  <c r="S364" i="2"/>
  <c r="S365" i="2"/>
  <c r="S7" i="4"/>
  <c r="S9" i="4"/>
  <c r="S10" i="4"/>
  <c r="N191" i="2"/>
  <c r="N196" i="2"/>
  <c r="L7" i="4"/>
  <c r="L9" i="4"/>
  <c r="L10" i="4"/>
  <c r="L355" i="2"/>
  <c r="L364" i="2"/>
  <c r="L365" i="2"/>
  <c r="G191" i="2"/>
  <c r="G196" i="2"/>
  <c r="D14" i="4"/>
  <c r="Y27" i="3"/>
  <c r="Y26" i="3"/>
  <c r="Y35" i="3"/>
  <c r="AB35" i="6"/>
  <c r="AB56" i="4"/>
  <c r="AB37" i="6"/>
  <c r="AB36" i="6"/>
  <c r="AC31" i="6"/>
  <c r="O355" i="2"/>
  <c r="O364" i="2"/>
  <c r="O365" i="2"/>
  <c r="O7" i="4"/>
  <c r="S191" i="2"/>
  <c r="S196" i="2"/>
  <c r="J355" i="2"/>
  <c r="J364" i="2"/>
  <c r="J365" i="2"/>
  <c r="J7" i="4"/>
  <c r="G355" i="2"/>
  <c r="G364" i="2"/>
  <c r="G365" i="2"/>
  <c r="G7" i="4"/>
  <c r="G9" i="4"/>
  <c r="G10" i="4"/>
  <c r="U36" i="3"/>
  <c r="U37" i="3"/>
  <c r="W22" i="4"/>
  <c r="U39" i="3"/>
  <c r="W24" i="4"/>
  <c r="Z50" i="4"/>
  <c r="Z49" i="4"/>
  <c r="AA171" i="2"/>
  <c r="AA207" i="2"/>
  <c r="AA212" i="2"/>
  <c r="X22" i="4"/>
  <c r="V39" i="3"/>
  <c r="X24" i="4"/>
  <c r="R191" i="2"/>
  <c r="R196" i="2"/>
  <c r="P191" i="2"/>
  <c r="P196" i="2"/>
  <c r="F355" i="2"/>
  <c r="F364" i="2"/>
  <c r="F365" i="2"/>
  <c r="F7" i="4"/>
  <c r="F9" i="4"/>
  <c r="F10" i="4"/>
  <c r="F191" i="2"/>
  <c r="F196" i="2"/>
  <c r="W191" i="2"/>
  <c r="W196" i="2"/>
  <c r="I7" i="4"/>
  <c r="I9" i="4"/>
  <c r="I10" i="4"/>
  <c r="B54" i="1"/>
  <c r="M355" i="2"/>
  <c r="M364" i="2"/>
  <c r="M365" i="2"/>
  <c r="M7" i="4"/>
  <c r="M9" i="4"/>
  <c r="M10" i="4"/>
  <c r="L191" i="2"/>
  <c r="L196" i="2"/>
  <c r="H191" i="2"/>
  <c r="H196" i="2"/>
  <c r="E13" i="4"/>
  <c r="E15" i="4"/>
  <c r="E191" i="2"/>
  <c r="E196" i="2"/>
  <c r="BK6" i="6"/>
  <c r="BJ8" i="6"/>
  <c r="BJ10" i="6"/>
  <c r="BJ9" i="6"/>
  <c r="D9" i="4"/>
  <c r="U191" i="2"/>
  <c r="U196" i="2"/>
  <c r="V191" i="2"/>
  <c r="V196" i="2"/>
  <c r="AA14" i="4"/>
  <c r="AC164" i="2"/>
  <c r="AB163" i="2"/>
  <c r="AH40" i="5"/>
  <c r="AH31" i="5"/>
  <c r="AH32" i="5"/>
  <c r="AH12" i="5"/>
  <c r="AH41" i="5"/>
  <c r="AH34" i="5"/>
  <c r="AH8" i="5"/>
  <c r="AH13" i="5"/>
  <c r="AH39" i="5"/>
  <c r="AH27" i="5"/>
  <c r="AH10" i="5"/>
  <c r="AH15" i="5"/>
  <c r="AH36" i="5"/>
  <c r="AH7" i="5"/>
  <c r="AH16" i="5"/>
  <c r="AH19" i="5"/>
  <c r="AH37" i="5"/>
  <c r="AH26" i="5"/>
  <c r="AH18" i="5"/>
  <c r="AH21" i="5"/>
  <c r="AH35" i="5"/>
  <c r="AH9" i="5"/>
  <c r="AH20" i="5"/>
  <c r="AH1" i="5"/>
  <c r="AH33" i="5"/>
  <c r="AH11" i="5"/>
  <c r="AH14" i="5"/>
  <c r="AI2" i="5"/>
  <c r="AH30" i="5"/>
  <c r="AH6" i="5"/>
  <c r="AH22" i="5"/>
  <c r="AH17" i="5"/>
  <c r="AH38" i="5"/>
  <c r="AA26" i="6"/>
  <c r="AB20" i="6"/>
  <c r="T355" i="2"/>
  <c r="T364" i="2"/>
  <c r="T365" i="2"/>
  <c r="T7" i="4"/>
  <c r="O191" i="2"/>
  <c r="O196" i="2"/>
  <c r="N355" i="2"/>
  <c r="N364" i="2"/>
  <c r="N365" i="2"/>
  <c r="N7" i="4"/>
  <c r="N9" i="4"/>
  <c r="N10" i="4"/>
  <c r="H355" i="2"/>
  <c r="H364" i="2"/>
  <c r="H365" i="2"/>
  <c r="H7" i="4"/>
  <c r="H9" i="4"/>
  <c r="H10" i="4"/>
  <c r="D33" i="4"/>
  <c r="E33" i="4"/>
  <c r="H29" i="5"/>
  <c r="AH29" i="5"/>
  <c r="H28" i="5"/>
  <c r="AH28" i="5"/>
  <c r="B44" i="1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D355" i="2"/>
  <c r="D364" i="2"/>
  <c r="D365" i="2"/>
  <c r="I191" i="2"/>
  <c r="I196" i="2"/>
  <c r="AA271" i="2"/>
  <c r="AA276" i="2"/>
  <c r="AG22" i="5"/>
  <c r="Y50" i="1"/>
  <c r="Z50" i="1"/>
  <c r="B53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Q53" i="1"/>
  <c r="R53" i="1"/>
  <c r="S53" i="1"/>
  <c r="T53" i="1"/>
  <c r="U53" i="1"/>
  <c r="V53" i="1"/>
  <c r="W53" i="1"/>
  <c r="X53" i="1"/>
  <c r="O39" i="3"/>
  <c r="Q24" i="4"/>
  <c r="O37" i="3"/>
  <c r="Q22" i="4"/>
  <c r="O36" i="3"/>
  <c r="V355" i="2"/>
  <c r="V364" i="2"/>
  <c r="V365" i="2"/>
  <c r="V7" i="4"/>
  <c r="V9" i="4"/>
  <c r="V10" i="4"/>
  <c r="P355" i="2"/>
  <c r="P364" i="2"/>
  <c r="P365" i="2"/>
  <c r="P7" i="4"/>
  <c r="P9" i="4"/>
  <c r="P10" i="4"/>
  <c r="M191" i="2"/>
  <c r="M196" i="2"/>
  <c r="D191" i="2"/>
  <c r="D196" i="2"/>
  <c r="AB280" i="2" a="1"/>
  <c r="AB280" i="2"/>
  <c r="AB173" i="2"/>
  <c r="AB296" i="2" a="1"/>
  <c r="AB296" i="2"/>
  <c r="AB232" i="2" a="1"/>
  <c r="AB232" i="2"/>
  <c r="AB172" i="2"/>
  <c r="AB168" i="2" a="1"/>
  <c r="AB168" i="2"/>
  <c r="AB312" i="2" a="1"/>
  <c r="AB312" i="2"/>
  <c r="AB176" i="2"/>
  <c r="AB170" i="2"/>
  <c r="AB264" i="2" a="1"/>
  <c r="AB264" i="2"/>
  <c r="AB184" i="2" a="1"/>
  <c r="AB184" i="2"/>
  <c r="AB200" i="2" a="1"/>
  <c r="AB200" i="2"/>
  <c r="AB248" i="2" a="1"/>
  <c r="AB248" i="2"/>
  <c r="AB171" i="2"/>
  <c r="AC165" i="2"/>
  <c r="AB216" i="2" a="1"/>
  <c r="AB216" i="2"/>
  <c r="R7" i="4"/>
  <c r="R9" i="4"/>
  <c r="R10" i="4"/>
  <c r="R355" i="2"/>
  <c r="R364" i="2"/>
  <c r="R365" i="2"/>
  <c r="AA223" i="2"/>
  <c r="AA228" i="2"/>
  <c r="AA31" i="4"/>
  <c r="Z28" i="3"/>
  <c r="Z30" i="3"/>
  <c r="AA24" i="3"/>
  <c r="Z23" i="3"/>
  <c r="AA58" i="4"/>
  <c r="Z33" i="4"/>
  <c r="Q191" i="2"/>
  <c r="Q196" i="2"/>
  <c r="T191" i="2"/>
  <c r="T196" i="2"/>
  <c r="J191" i="2"/>
  <c r="J196" i="2"/>
  <c r="AA48" i="1"/>
  <c r="Z49" i="1"/>
  <c r="Z20" i="4"/>
  <c r="AB34" i="6"/>
  <c r="AB271" i="2"/>
  <c r="AB276" i="2"/>
  <c r="Y53" i="1"/>
  <c r="AB207" i="2"/>
  <c r="AB212" i="2"/>
  <c r="E39" i="3"/>
  <c r="G24" i="4"/>
  <c r="E37" i="3"/>
  <c r="G22" i="4"/>
  <c r="E36" i="3"/>
  <c r="M29" i="5"/>
  <c r="O9" i="4"/>
  <c r="O10" i="4"/>
  <c r="AB38" i="6"/>
  <c r="AC33" i="6"/>
  <c r="Y22" i="4"/>
  <c r="W39" i="3"/>
  <c r="Y24" i="4"/>
  <c r="Y21" i="4"/>
  <c r="J9" i="4"/>
  <c r="J10" i="4"/>
  <c r="AB59" i="4"/>
  <c r="AB74" i="4"/>
  <c r="AB48" i="4"/>
  <c r="AB2" i="4"/>
  <c r="AB1" i="4"/>
  <c r="AC3" i="4"/>
  <c r="AB33" i="4"/>
  <c r="F37" i="3"/>
  <c r="H22" i="4"/>
  <c r="F39" i="3"/>
  <c r="H24" i="4"/>
  <c r="F36" i="3"/>
  <c r="H21" i="4"/>
  <c r="D20" i="4"/>
  <c r="L28" i="5"/>
  <c r="N28" i="5"/>
  <c r="K28" i="5"/>
  <c r="J28" i="5"/>
  <c r="G20" i="4"/>
  <c r="E20" i="4"/>
  <c r="F20" i="4"/>
  <c r="M28" i="5"/>
  <c r="I28" i="5"/>
  <c r="O28" i="5"/>
  <c r="H20" i="4"/>
  <c r="I20" i="4"/>
  <c r="P28" i="5"/>
  <c r="J20" i="4"/>
  <c r="Q28" i="5"/>
  <c r="R28" i="5"/>
  <c r="K20" i="4"/>
  <c r="L20" i="4"/>
  <c r="S28" i="5"/>
  <c r="T28" i="5"/>
  <c r="M20" i="4"/>
  <c r="N20" i="4"/>
  <c r="U28" i="5"/>
  <c r="O20" i="4"/>
  <c r="P20" i="4"/>
  <c r="V28" i="5"/>
  <c r="Q20" i="4"/>
  <c r="R20" i="4"/>
  <c r="W28" i="5"/>
  <c r="S20" i="4"/>
  <c r="X28" i="5"/>
  <c r="T20" i="4"/>
  <c r="Y28" i="5"/>
  <c r="Z28" i="5"/>
  <c r="U20" i="4"/>
  <c r="V20" i="4"/>
  <c r="AA28" i="5"/>
  <c r="AD28" i="5"/>
  <c r="W20" i="4"/>
  <c r="AB28" i="5"/>
  <c r="AE28" i="5"/>
  <c r="AC28" i="5"/>
  <c r="X20" i="4"/>
  <c r="AF28" i="5"/>
  <c r="Y20" i="4"/>
  <c r="AG28" i="5"/>
  <c r="Z21" i="4"/>
  <c r="X39" i="3"/>
  <c r="Z24" i="4"/>
  <c r="Z22" i="4"/>
  <c r="H39" i="3"/>
  <c r="J24" i="4"/>
  <c r="H37" i="3"/>
  <c r="J22" i="4"/>
  <c r="H36" i="3"/>
  <c r="P29" i="5"/>
  <c r="AC35" i="6"/>
  <c r="AC56" i="4"/>
  <c r="AC36" i="6"/>
  <c r="AD31" i="6"/>
  <c r="AC37" i="6"/>
  <c r="Q37" i="3"/>
  <c r="S22" i="4"/>
  <c r="Q39" i="3"/>
  <c r="S24" i="4"/>
  <c r="Q36" i="3"/>
  <c r="Y29" i="5"/>
  <c r="M39" i="3"/>
  <c r="O24" i="4"/>
  <c r="M37" i="3"/>
  <c r="O22" i="4"/>
  <c r="M36" i="3"/>
  <c r="U29" i="5"/>
  <c r="Z27" i="3"/>
  <c r="Z26" i="3"/>
  <c r="Z35" i="3"/>
  <c r="AB20" i="4"/>
  <c r="AA30" i="3"/>
  <c r="AA28" i="3"/>
  <c r="AB24" i="3"/>
  <c r="AA23" i="3"/>
  <c r="AB14" i="4"/>
  <c r="N37" i="3"/>
  <c r="P22" i="4"/>
  <c r="N39" i="3"/>
  <c r="P24" i="4"/>
  <c r="N36" i="3"/>
  <c r="P21" i="4"/>
  <c r="G21" i="4"/>
  <c r="E21" i="4"/>
  <c r="D21" i="4"/>
  <c r="I29" i="5"/>
  <c r="O29" i="5"/>
  <c r="I21" i="4"/>
  <c r="J21" i="4"/>
  <c r="Q29" i="5"/>
  <c r="K21" i="4"/>
  <c r="W29" i="5"/>
  <c r="Q21" i="4"/>
  <c r="AC29" i="5"/>
  <c r="W21" i="4"/>
  <c r="AD29" i="5"/>
  <c r="X21" i="4"/>
  <c r="AE29" i="5"/>
  <c r="AF29" i="5"/>
  <c r="AG29" i="5"/>
  <c r="L39" i="3"/>
  <c r="N24" i="4"/>
  <c r="L37" i="3"/>
  <c r="N22" i="4"/>
  <c r="L36" i="3"/>
  <c r="T29" i="5"/>
  <c r="AB26" i="6"/>
  <c r="AC20" i="6"/>
  <c r="AI38" i="5"/>
  <c r="AI9" i="5"/>
  <c r="AI18" i="5"/>
  <c r="AI36" i="5"/>
  <c r="AI11" i="5"/>
  <c r="AI14" i="5"/>
  <c r="AI1" i="5"/>
  <c r="AI41" i="5"/>
  <c r="AI30" i="5"/>
  <c r="AI13" i="5"/>
  <c r="AI15" i="5"/>
  <c r="AJ2" i="5"/>
  <c r="AI39" i="5"/>
  <c r="AI33" i="5"/>
  <c r="AI8" i="5"/>
  <c r="AI21" i="5"/>
  <c r="AI37" i="5"/>
  <c r="AI32" i="5"/>
  <c r="AI10" i="5"/>
  <c r="AI17" i="5"/>
  <c r="AI35" i="5"/>
  <c r="AI31" i="5"/>
  <c r="AI12" i="5"/>
  <c r="AI20" i="5"/>
  <c r="AI34" i="5"/>
  <c r="AI26" i="5"/>
  <c r="AI16" i="5"/>
  <c r="AI6" i="5"/>
  <c r="AI27" i="5"/>
  <c r="AI7" i="5"/>
  <c r="AI19" i="5"/>
  <c r="AI40" i="5"/>
  <c r="AI29" i="5"/>
  <c r="AI28" i="5"/>
  <c r="AD164" i="2"/>
  <c r="AC163" i="2"/>
  <c r="AA50" i="4"/>
  <c r="AA49" i="4"/>
  <c r="P39" i="3"/>
  <c r="R24" i="4"/>
  <c r="P37" i="3"/>
  <c r="R22" i="4"/>
  <c r="P36" i="3"/>
  <c r="X29" i="5"/>
  <c r="AB31" i="4"/>
  <c r="B37" i="3"/>
  <c r="D22" i="4"/>
  <c r="B36" i="3"/>
  <c r="B39" i="3"/>
  <c r="D24" i="4"/>
  <c r="AB58" i="4"/>
  <c r="S39" i="3"/>
  <c r="U24" i="4"/>
  <c r="S37" i="3"/>
  <c r="U22" i="4"/>
  <c r="S36" i="3"/>
  <c r="AA29" i="5"/>
  <c r="E17" i="4"/>
  <c r="C44" i="1"/>
  <c r="AC232" i="2" a="1"/>
  <c r="AC232" i="2"/>
  <c r="AC216" i="2" a="1"/>
  <c r="AC216" i="2"/>
  <c r="AC200" i="2" a="1"/>
  <c r="AC200" i="2"/>
  <c r="AC173" i="2"/>
  <c r="AC171" i="2"/>
  <c r="AC172" i="2"/>
  <c r="AC264" i="2" a="1"/>
  <c r="AC264" i="2"/>
  <c r="AC168" i="2" a="1"/>
  <c r="AC168" i="2"/>
  <c r="AC296" i="2" a="1"/>
  <c r="AC296" i="2"/>
  <c r="AC248" i="2" a="1"/>
  <c r="AC248" i="2"/>
  <c r="AC280" i="2" a="1"/>
  <c r="AC280" i="2"/>
  <c r="AC184" i="2" a="1"/>
  <c r="AC184" i="2"/>
  <c r="AC176" i="2"/>
  <c r="AC312" i="2" a="1"/>
  <c r="AC312" i="2"/>
  <c r="AD165" i="2"/>
  <c r="AC170" i="2"/>
  <c r="AB191" i="2"/>
  <c r="AB196" i="2"/>
  <c r="T37" i="3"/>
  <c r="V22" i="4"/>
  <c r="T39" i="3"/>
  <c r="V24" i="4"/>
  <c r="T36" i="3"/>
  <c r="AB29" i="5"/>
  <c r="AH42" i="5"/>
  <c r="BL6" i="6"/>
  <c r="BK10" i="6"/>
  <c r="BK9" i="6"/>
  <c r="BK8" i="6"/>
  <c r="J39" i="3"/>
  <c r="L24" i="4"/>
  <c r="J37" i="3"/>
  <c r="L22" i="4"/>
  <c r="J36" i="3"/>
  <c r="R29" i="5"/>
  <c r="C36" i="3"/>
  <c r="K29" i="5"/>
  <c r="C37" i="3"/>
  <c r="E22" i="4"/>
  <c r="C39" i="3"/>
  <c r="E24" i="4"/>
  <c r="T9" i="4"/>
  <c r="K37" i="3"/>
  <c r="M22" i="4"/>
  <c r="K39" i="3"/>
  <c r="M24" i="4"/>
  <c r="K36" i="3"/>
  <c r="S29" i="5"/>
  <c r="D15" i="4"/>
  <c r="AA20" i="4"/>
  <c r="AE33" i="3"/>
  <c r="AD32" i="3"/>
  <c r="R39" i="3"/>
  <c r="T24" i="4"/>
  <c r="R37" i="3"/>
  <c r="T22" i="4"/>
  <c r="R36" i="3"/>
  <c r="Z29" i="5"/>
  <c r="D10" i="4"/>
  <c r="D39" i="3"/>
  <c r="F24" i="4"/>
  <c r="D36" i="3"/>
  <c r="L29" i="5"/>
  <c r="D37" i="3"/>
  <c r="F22" i="4"/>
  <c r="AF21" i="6"/>
  <c r="AE28" i="6"/>
  <c r="AB48" i="1"/>
  <c r="AA49" i="1"/>
  <c r="N29" i="5"/>
  <c r="V29" i="5"/>
  <c r="V42" i="5"/>
  <c r="S21" i="4"/>
  <c r="O21" i="4"/>
  <c r="Z53" i="1"/>
  <c r="M21" i="4"/>
  <c r="M42" i="5"/>
  <c r="M46" i="5"/>
  <c r="M47" i="5"/>
  <c r="G30" i="4"/>
  <c r="N21" i="4"/>
  <c r="V21" i="4"/>
  <c r="U21" i="4"/>
  <c r="T21" i="4"/>
  <c r="R21" i="4"/>
  <c r="L21" i="4"/>
  <c r="F21" i="4"/>
  <c r="AF42" i="5"/>
  <c r="AF46" i="5"/>
  <c r="T42" i="5"/>
  <c r="T46" i="5"/>
  <c r="AC38" i="6"/>
  <c r="AD33" i="6"/>
  <c r="AC34" i="6"/>
  <c r="AB21" i="4"/>
  <c r="AC26" i="6"/>
  <c r="AC58" i="4"/>
  <c r="AD20" i="6"/>
  <c r="D17" i="4"/>
  <c r="AF33" i="3"/>
  <c r="AE32" i="3"/>
  <c r="T10" i="4"/>
  <c r="AC14" i="4"/>
  <c r="AC31" i="4"/>
  <c r="D44" i="1"/>
  <c r="J29" i="5"/>
  <c r="J42" i="5"/>
  <c r="AA27" i="3"/>
  <c r="AA26" i="3"/>
  <c r="AA35" i="3"/>
  <c r="AC20" i="4"/>
  <c r="S42" i="5"/>
  <c r="AC74" i="4"/>
  <c r="AC2" i="4"/>
  <c r="AC48" i="4"/>
  <c r="AC59" i="4"/>
  <c r="AD3" i="4"/>
  <c r="AC1" i="4"/>
  <c r="AB28" i="3"/>
  <c r="AB30" i="3"/>
  <c r="AB23" i="3"/>
  <c r="AC24" i="3"/>
  <c r="AD35" i="6"/>
  <c r="AE31" i="6"/>
  <c r="AD37" i="6"/>
  <c r="AD36" i="6"/>
  <c r="AC42" i="5"/>
  <c r="Z42" i="5"/>
  <c r="O42" i="5"/>
  <c r="O46" i="5"/>
  <c r="O47" i="5"/>
  <c r="I30" i="4"/>
  <c r="K42" i="5"/>
  <c r="AA21" i="4"/>
  <c r="Y39" i="3"/>
  <c r="AA24" i="4"/>
  <c r="AA22" i="4"/>
  <c r="AE42" i="5"/>
  <c r="Y42" i="5"/>
  <c r="N42" i="5"/>
  <c r="N46" i="5"/>
  <c r="N47" i="5"/>
  <c r="H30" i="4"/>
  <c r="AC207" i="2"/>
  <c r="AC212" i="2"/>
  <c r="AE164" i="2"/>
  <c r="AD163" i="2"/>
  <c r="AI22" i="5"/>
  <c r="AA50" i="1"/>
  <c r="AJ40" i="5"/>
  <c r="AJ26" i="5"/>
  <c r="AJ17" i="5"/>
  <c r="AJ6" i="5"/>
  <c r="AJ35" i="5"/>
  <c r="AJ7" i="5"/>
  <c r="AJ19" i="5"/>
  <c r="AJ12" i="5"/>
  <c r="AJ34" i="5"/>
  <c r="AJ9" i="5"/>
  <c r="AJ21" i="5"/>
  <c r="AJ41" i="5"/>
  <c r="AJ31" i="5"/>
  <c r="AJ27" i="5"/>
  <c r="AJ14" i="5"/>
  <c r="AK2" i="5"/>
  <c r="AJ39" i="5"/>
  <c r="AJ38" i="5"/>
  <c r="AJ8" i="5"/>
  <c r="AJ18" i="5"/>
  <c r="AJ36" i="5"/>
  <c r="AJ32" i="5"/>
  <c r="AJ10" i="5"/>
  <c r="AJ13" i="5"/>
  <c r="AJ37" i="5"/>
  <c r="AJ30" i="5"/>
  <c r="AJ15" i="5"/>
  <c r="AJ20" i="5"/>
  <c r="AJ33" i="5"/>
  <c r="AJ11" i="5"/>
  <c r="AJ16" i="5"/>
  <c r="AJ1" i="5"/>
  <c r="AJ28" i="5"/>
  <c r="AJ29" i="5"/>
  <c r="AB42" i="5"/>
  <c r="R42" i="5"/>
  <c r="L42" i="5"/>
  <c r="L46" i="5"/>
  <c r="L47" i="5"/>
  <c r="AB49" i="4"/>
  <c r="AB50" i="4"/>
  <c r="AD248" i="2" a="1"/>
  <c r="AD248" i="2"/>
  <c r="AD168" i="2" a="1"/>
  <c r="AD168" i="2"/>
  <c r="AD264" i="2" a="1"/>
  <c r="AD264" i="2"/>
  <c r="AD200" i="2" a="1"/>
  <c r="AD200" i="2"/>
  <c r="AD176" i="2"/>
  <c r="AD296" i="2" a="1"/>
  <c r="AD296" i="2"/>
  <c r="AD216" i="2" a="1"/>
  <c r="AD216" i="2"/>
  <c r="AD172" i="2"/>
  <c r="AD312" i="2" a="1"/>
  <c r="AD312" i="2"/>
  <c r="AD173" i="2"/>
  <c r="AD171" i="2"/>
  <c r="AD170" i="2"/>
  <c r="AD14" i="4"/>
  <c r="AD232" i="2" a="1"/>
  <c r="AD232" i="2"/>
  <c r="AD184" i="2" a="1"/>
  <c r="AD184" i="2"/>
  <c r="AD280" i="2" a="1"/>
  <c r="AD280" i="2"/>
  <c r="AE165" i="2"/>
  <c r="AC22" i="4"/>
  <c r="X42" i="5"/>
  <c r="U42" i="5"/>
  <c r="Q42" i="5"/>
  <c r="AF28" i="6"/>
  <c r="AG21" i="6"/>
  <c r="BM6" i="6"/>
  <c r="BL10" i="6"/>
  <c r="BL8" i="6"/>
  <c r="BL9" i="6"/>
  <c r="E39" i="4"/>
  <c r="C29" i="3"/>
  <c r="C38" i="3"/>
  <c r="E23" i="4"/>
  <c r="E25" i="4"/>
  <c r="E27" i="4"/>
  <c r="AI42" i="5"/>
  <c r="AG42" i="5"/>
  <c r="AD42" i="5"/>
  <c r="AH46" i="5"/>
  <c r="AC191" i="2"/>
  <c r="AC196" i="2"/>
  <c r="AC32" i="4"/>
  <c r="AA42" i="5"/>
  <c r="W42" i="5"/>
  <c r="P42" i="5"/>
  <c r="AB49" i="1"/>
  <c r="AC48" i="1"/>
  <c r="AD191" i="2"/>
  <c r="AD196" i="2"/>
  <c r="AD38" i="6"/>
  <c r="AE33" i="6"/>
  <c r="AB22" i="4"/>
  <c r="AD207" i="2"/>
  <c r="AD212" i="2"/>
  <c r="Z39" i="3"/>
  <c r="AB24" i="4"/>
  <c r="E72" i="4"/>
  <c r="E10" i="6"/>
  <c r="E71" i="4"/>
  <c r="E9" i="6"/>
  <c r="P46" i="5"/>
  <c r="P47" i="5"/>
  <c r="J30" i="4"/>
  <c r="G40" i="4"/>
  <c r="G8" i="6"/>
  <c r="G34" i="4"/>
  <c r="Q46" i="5"/>
  <c r="AD32" i="4"/>
  <c r="AJ42" i="5"/>
  <c r="Y46" i="5"/>
  <c r="Z46" i="5"/>
  <c r="AD48" i="4"/>
  <c r="AD74" i="4"/>
  <c r="AD2" i="4"/>
  <c r="AD59" i="4"/>
  <c r="AE3" i="4"/>
  <c r="AD1" i="4"/>
  <c r="AD33" i="4"/>
  <c r="AD46" i="5"/>
  <c r="W46" i="5"/>
  <c r="AG46" i="5"/>
  <c r="AH21" i="6"/>
  <c r="AG28" i="6"/>
  <c r="U46" i="5"/>
  <c r="AE46" i="5"/>
  <c r="AE47" i="5"/>
  <c r="Y30" i="4"/>
  <c r="AC46" i="5"/>
  <c r="E44" i="1"/>
  <c r="AA46" i="5"/>
  <c r="AH47" i="5"/>
  <c r="AB30" i="4"/>
  <c r="AI46" i="5"/>
  <c r="X46" i="5"/>
  <c r="F30" i="4"/>
  <c r="AK40" i="5"/>
  <c r="AK32" i="5"/>
  <c r="AK12" i="5"/>
  <c r="AK19" i="5"/>
  <c r="AK41" i="5"/>
  <c r="AK36" i="5"/>
  <c r="AK14" i="5"/>
  <c r="AK16" i="5"/>
  <c r="AK39" i="5"/>
  <c r="AK31" i="5"/>
  <c r="AK9" i="5"/>
  <c r="AK18" i="5"/>
  <c r="AK33" i="5"/>
  <c r="AK7" i="5"/>
  <c r="AK30" i="5"/>
  <c r="AK20" i="5"/>
  <c r="AK38" i="5"/>
  <c r="AK27" i="5"/>
  <c r="AK13" i="5"/>
  <c r="AK6" i="5"/>
  <c r="AK35" i="5"/>
  <c r="AK8" i="5"/>
  <c r="AK15" i="5"/>
  <c r="AL2" i="5"/>
  <c r="AK34" i="5"/>
  <c r="AK10" i="5"/>
  <c r="AK17" i="5"/>
  <c r="AK1" i="5"/>
  <c r="AK37" i="5"/>
  <c r="AK26" i="5"/>
  <c r="AK11" i="5"/>
  <c r="AK21" i="5"/>
  <c r="AK29" i="5"/>
  <c r="AK28" i="5"/>
  <c r="AC50" i="4"/>
  <c r="AC49" i="4"/>
  <c r="B29" i="3"/>
  <c r="B38" i="3"/>
  <c r="D23" i="4"/>
  <c r="D39" i="4"/>
  <c r="BM8" i="6"/>
  <c r="BM10" i="6"/>
  <c r="BN6" i="6"/>
  <c r="BM9" i="6"/>
  <c r="R46" i="5"/>
  <c r="AA53" i="1"/>
  <c r="AB46" i="5"/>
  <c r="T47" i="5"/>
  <c r="N30" i="4"/>
  <c r="K46" i="5"/>
  <c r="K47" i="5"/>
  <c r="E30" i="4"/>
  <c r="AE35" i="6"/>
  <c r="AF31" i="6"/>
  <c r="AE36" i="6"/>
  <c r="AE37" i="6"/>
  <c r="AC21" i="4"/>
  <c r="AD31" i="4"/>
  <c r="AA39" i="3"/>
  <c r="AC24" i="4"/>
  <c r="H34" i="4"/>
  <c r="H40" i="4"/>
  <c r="H8" i="6"/>
  <c r="I34" i="4"/>
  <c r="I40" i="4"/>
  <c r="I8" i="6"/>
  <c r="AD56" i="4"/>
  <c r="AD34" i="6"/>
  <c r="B51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Q51" i="1"/>
  <c r="R51" i="1"/>
  <c r="S51" i="1"/>
  <c r="T51" i="1"/>
  <c r="U51" i="1"/>
  <c r="V51" i="1"/>
  <c r="W51" i="1"/>
  <c r="X51" i="1"/>
  <c r="Y51" i="1"/>
  <c r="Z51" i="1"/>
  <c r="AA51" i="1"/>
  <c r="J46" i="5"/>
  <c r="AF47" i="5"/>
  <c r="Z30" i="4"/>
  <c r="AE296" i="2" a="1"/>
  <c r="AE296" i="2"/>
  <c r="AE280" i="2" a="1"/>
  <c r="AE280" i="2"/>
  <c r="AE173" i="2"/>
  <c r="AE312" i="2" a="1"/>
  <c r="AE312" i="2"/>
  <c r="AE172" i="2"/>
  <c r="AE264" i="2" a="1"/>
  <c r="AE264" i="2"/>
  <c r="AE200" i="2" a="1"/>
  <c r="AE200" i="2"/>
  <c r="AE171" i="2"/>
  <c r="AE232" i="2" a="1"/>
  <c r="AE232" i="2"/>
  <c r="AE168" i="2" a="1"/>
  <c r="AE168" i="2"/>
  <c r="AE248" i="2" a="1"/>
  <c r="AE248" i="2"/>
  <c r="AE176" i="2"/>
  <c r="AF165" i="2"/>
  <c r="AE170" i="2"/>
  <c r="AE216" i="2" a="1"/>
  <c r="AE216" i="2"/>
  <c r="AE184" i="2" a="1"/>
  <c r="AE184" i="2"/>
  <c r="AJ22" i="5"/>
  <c r="AB50" i="1"/>
  <c r="AF164" i="2"/>
  <c r="AE163" i="2"/>
  <c r="AC28" i="3"/>
  <c r="AC30" i="3"/>
  <c r="AD24" i="3"/>
  <c r="AC23" i="3"/>
  <c r="AC33" i="4"/>
  <c r="V46" i="5"/>
  <c r="AB27" i="3"/>
  <c r="AB26" i="3"/>
  <c r="AB35" i="3"/>
  <c r="AD20" i="4"/>
  <c r="S46" i="5"/>
  <c r="AG33" i="3"/>
  <c r="AF32" i="3"/>
  <c r="AE20" i="6"/>
  <c r="AD26" i="6"/>
  <c r="AD58" i="4"/>
  <c r="AD48" i="1"/>
  <c r="AC49" i="1"/>
  <c r="AE31" i="4"/>
  <c r="Z34" i="4"/>
  <c r="Z40" i="4"/>
  <c r="AK22" i="5"/>
  <c r="AC50" i="1"/>
  <c r="X47" i="5"/>
  <c r="R30" i="4"/>
  <c r="Y40" i="4"/>
  <c r="Z47" i="5"/>
  <c r="T30" i="4"/>
  <c r="Q47" i="5"/>
  <c r="K30" i="4"/>
  <c r="R47" i="5"/>
  <c r="L30" i="4"/>
  <c r="AE191" i="2"/>
  <c r="AE196" i="2"/>
  <c r="AE14" i="4"/>
  <c r="AE34" i="6"/>
  <c r="AE56" i="4"/>
  <c r="AI47" i="5"/>
  <c r="AC30" i="4"/>
  <c r="Y47" i="5"/>
  <c r="S30" i="4"/>
  <c r="V47" i="5"/>
  <c r="AF35" i="6"/>
  <c r="AF37" i="6"/>
  <c r="AF36" i="6"/>
  <c r="AG31" i="6"/>
  <c r="AB47" i="5"/>
  <c r="V30" i="4"/>
  <c r="E40" i="4"/>
  <c r="F44" i="1"/>
  <c r="W47" i="5"/>
  <c r="Q30" i="4"/>
  <c r="AE48" i="4"/>
  <c r="AE59" i="4"/>
  <c r="AE74" i="4"/>
  <c r="AE2" i="4"/>
  <c r="AE1" i="4"/>
  <c r="AF3" i="4"/>
  <c r="S47" i="5"/>
  <c r="M30" i="4"/>
  <c r="AG47" i="5"/>
  <c r="AA30" i="4"/>
  <c r="AE26" i="6"/>
  <c r="AF20" i="6"/>
  <c r="AG32" i="3"/>
  <c r="AH33" i="3"/>
  <c r="AC27" i="3"/>
  <c r="AC26" i="3"/>
  <c r="AC35" i="3"/>
  <c r="AE20" i="4"/>
  <c r="J47" i="5"/>
  <c r="B52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Q52" i="1"/>
  <c r="R52" i="1"/>
  <c r="S52" i="1"/>
  <c r="T52" i="1"/>
  <c r="U52" i="1"/>
  <c r="V52" i="1"/>
  <c r="W52" i="1"/>
  <c r="X52" i="1"/>
  <c r="Y52" i="1"/>
  <c r="Z52" i="1"/>
  <c r="AA52" i="1"/>
  <c r="D25" i="4"/>
  <c r="AL36" i="5"/>
  <c r="AL7" i="5"/>
  <c r="AL17" i="5"/>
  <c r="AL35" i="5"/>
  <c r="AL8" i="5"/>
  <c r="AL19" i="5"/>
  <c r="AM2" i="5"/>
  <c r="AL37" i="5"/>
  <c r="AL33" i="5"/>
  <c r="AL10" i="5"/>
  <c r="AL16" i="5"/>
  <c r="AL1" i="5"/>
  <c r="AL40" i="5"/>
  <c r="AL32" i="5"/>
  <c r="AL11" i="5"/>
  <c r="AL18" i="5"/>
  <c r="AL38" i="5"/>
  <c r="AL26" i="5"/>
  <c r="AL12" i="5"/>
  <c r="AL21" i="5"/>
  <c r="AL34" i="5"/>
  <c r="AL27" i="5"/>
  <c r="AL13" i="5"/>
  <c r="AL20" i="5"/>
  <c r="AL39" i="5"/>
  <c r="AL30" i="5"/>
  <c r="AL15" i="5"/>
  <c r="AL6" i="5"/>
  <c r="AL41" i="5"/>
  <c r="AL31" i="5"/>
  <c r="AL9" i="5"/>
  <c r="AL14" i="5"/>
  <c r="AL29" i="5"/>
  <c r="AL28" i="5"/>
  <c r="AB40" i="4"/>
  <c r="AD47" i="5"/>
  <c r="X30" i="4"/>
  <c r="AD30" i="3"/>
  <c r="AD28" i="3"/>
  <c r="AD23" i="3"/>
  <c r="AE24" i="3"/>
  <c r="AG164" i="2"/>
  <c r="AF163" i="2"/>
  <c r="AF200" i="2" a="1"/>
  <c r="AF200" i="2"/>
  <c r="AF184" i="2" a="1"/>
  <c r="AF184" i="2"/>
  <c r="AF173" i="2"/>
  <c r="AF280" i="2" a="1"/>
  <c r="AF280" i="2"/>
  <c r="AF172" i="2"/>
  <c r="AF296" i="2" a="1"/>
  <c r="AF296" i="2"/>
  <c r="AF171" i="2"/>
  <c r="AF232" i="2" a="1"/>
  <c r="AF232" i="2"/>
  <c r="AF216" i="2" a="1"/>
  <c r="AF216" i="2"/>
  <c r="AF168" i="2" a="1"/>
  <c r="AF168" i="2"/>
  <c r="AF176" i="2"/>
  <c r="AG165" i="2"/>
  <c r="AF312" i="2" a="1"/>
  <c r="AF312" i="2"/>
  <c r="AF170" i="2"/>
  <c r="AF14" i="4"/>
  <c r="AF264" i="2" a="1"/>
  <c r="AF264" i="2"/>
  <c r="AF248" i="2" a="1"/>
  <c r="AF248" i="2"/>
  <c r="AB53" i="1"/>
  <c r="BO6" i="6"/>
  <c r="BN8" i="6"/>
  <c r="BN10" i="6"/>
  <c r="BN9" i="6"/>
  <c r="F40" i="4"/>
  <c r="F8" i="6"/>
  <c r="F34" i="4"/>
  <c r="U47" i="5"/>
  <c r="O30" i="4"/>
  <c r="AJ46" i="5"/>
  <c r="AB51" i="1"/>
  <c r="AE207" i="2"/>
  <c r="AE212" i="2"/>
  <c r="N34" i="4"/>
  <c r="N40" i="4"/>
  <c r="AK42" i="5"/>
  <c r="AA47" i="5"/>
  <c r="U30" i="4"/>
  <c r="AE38" i="6"/>
  <c r="AF33" i="6"/>
  <c r="AE58" i="4"/>
  <c r="AD21" i="4"/>
  <c r="AC47" i="5"/>
  <c r="W30" i="4"/>
  <c r="AI21" i="6"/>
  <c r="AH28" i="6"/>
  <c r="AD50" i="4"/>
  <c r="AD49" i="4"/>
  <c r="J34" i="4"/>
  <c r="J40" i="4"/>
  <c r="J8" i="6"/>
  <c r="AD49" i="1"/>
  <c r="AE48" i="1"/>
  <c r="AC53" i="1"/>
  <c r="AF38" i="6"/>
  <c r="AG33" i="6"/>
  <c r="AE22" i="4"/>
  <c r="AC39" i="3"/>
  <c r="AE24" i="4"/>
  <c r="AI28" i="6"/>
  <c r="AJ21" i="6"/>
  <c r="X40" i="4"/>
  <c r="P30" i="4"/>
  <c r="K34" i="4"/>
  <c r="K40" i="4"/>
  <c r="K8" i="6"/>
  <c r="Z8" i="6"/>
  <c r="U34" i="4"/>
  <c r="U40" i="4"/>
  <c r="AJ47" i="5"/>
  <c r="AB52" i="1"/>
  <c r="BP6" i="6"/>
  <c r="BO9" i="6"/>
  <c r="BO10" i="6"/>
  <c r="BO8" i="6"/>
  <c r="AE28" i="3"/>
  <c r="AE30" i="3"/>
  <c r="AE23" i="3"/>
  <c r="AF24" i="3"/>
  <c r="AL22" i="5"/>
  <c r="D30" i="4"/>
  <c r="V34" i="4"/>
  <c r="V40" i="4"/>
  <c r="AF31" i="4"/>
  <c r="AD27" i="3"/>
  <c r="AD26" i="3"/>
  <c r="AD35" i="3"/>
  <c r="AF20" i="4"/>
  <c r="AA40" i="4"/>
  <c r="AG35" i="6"/>
  <c r="AH31" i="6"/>
  <c r="AG37" i="6"/>
  <c r="AG36" i="6"/>
  <c r="T34" i="4"/>
  <c r="T40" i="4"/>
  <c r="W40" i="4"/>
  <c r="AK46" i="5"/>
  <c r="AC51" i="1"/>
  <c r="AB39" i="3"/>
  <c r="AD24" i="4"/>
  <c r="AD22" i="4"/>
  <c r="N8" i="6"/>
  <c r="O40" i="4"/>
  <c r="O34" i="4"/>
  <c r="AL42" i="5"/>
  <c r="AD51" i="1"/>
  <c r="AE21" i="4"/>
  <c r="AE49" i="4"/>
  <c r="AE50" i="4"/>
  <c r="S40" i="4"/>
  <c r="S34" i="4"/>
  <c r="M34" i="4"/>
  <c r="M40" i="4"/>
  <c r="D27" i="4"/>
  <c r="AH32" i="3"/>
  <c r="AI33" i="3"/>
  <c r="AE33" i="4"/>
  <c r="Q34" i="4"/>
  <c r="Q40" i="4"/>
  <c r="AF56" i="4"/>
  <c r="AF34" i="6"/>
  <c r="AG168" i="2" a="1"/>
  <c r="AG168" i="2"/>
  <c r="AG248" i="2" a="1"/>
  <c r="AG248" i="2"/>
  <c r="AG170" i="2"/>
  <c r="AG14" i="4"/>
  <c r="AG296" i="2" a="1"/>
  <c r="AG296" i="2"/>
  <c r="AG264" i="2" a="1"/>
  <c r="AG264" i="2"/>
  <c r="AG184" i="2" a="1"/>
  <c r="AG184" i="2"/>
  <c r="AH165" i="2"/>
  <c r="AG280" i="2" a="1"/>
  <c r="AG280" i="2"/>
  <c r="AG200" i="2" a="1"/>
  <c r="AG200" i="2"/>
  <c r="AG173" i="2"/>
  <c r="AG216" i="2" a="1"/>
  <c r="AG216" i="2"/>
  <c r="AG176" i="2"/>
  <c r="AG172" i="2"/>
  <c r="AG312" i="2" a="1"/>
  <c r="AG312" i="2"/>
  <c r="AG171" i="2"/>
  <c r="AG232" i="2" a="1"/>
  <c r="AG232" i="2"/>
  <c r="AF207" i="2"/>
  <c r="AF212" i="2"/>
  <c r="AH164" i="2"/>
  <c r="AG163" i="2"/>
  <c r="AM34" i="5"/>
  <c r="AM30" i="5"/>
  <c r="AM14" i="5"/>
  <c r="AM6" i="5"/>
  <c r="AM39" i="5"/>
  <c r="AM33" i="5"/>
  <c r="AM13" i="5"/>
  <c r="AM36" i="5"/>
  <c r="AM8" i="5"/>
  <c r="AM15" i="5"/>
  <c r="AM20" i="5"/>
  <c r="AM40" i="5"/>
  <c r="AM32" i="5"/>
  <c r="AM12" i="5"/>
  <c r="AM16" i="5"/>
  <c r="AN2" i="5"/>
  <c r="AM41" i="5"/>
  <c r="AM31" i="5"/>
  <c r="AM7" i="5"/>
  <c r="AM19" i="5"/>
  <c r="AM1" i="5"/>
  <c r="AM37" i="5"/>
  <c r="AM26" i="5"/>
  <c r="AM9" i="5"/>
  <c r="AM18" i="5"/>
  <c r="AM38" i="5"/>
  <c r="AM27" i="5"/>
  <c r="AM11" i="5"/>
  <c r="AM21" i="5"/>
  <c r="AM35" i="5"/>
  <c r="AM10" i="5"/>
  <c r="AM17" i="5"/>
  <c r="AM28" i="5"/>
  <c r="AM29" i="5"/>
  <c r="AF48" i="4"/>
  <c r="AF59" i="4"/>
  <c r="AF74" i="4"/>
  <c r="AF2" i="4"/>
  <c r="AG3" i="4"/>
  <c r="AF1" i="4"/>
  <c r="G44" i="1"/>
  <c r="L40" i="4"/>
  <c r="L8" i="6"/>
  <c r="L34" i="4"/>
  <c r="R40" i="4"/>
  <c r="R34" i="4"/>
  <c r="AF26" i="6"/>
  <c r="AF58" i="4"/>
  <c r="AG20" i="6"/>
  <c r="AC34" i="4"/>
  <c r="AC40" i="4"/>
  <c r="AF48" i="1"/>
  <c r="AG38" i="6"/>
  <c r="AH33" i="6"/>
  <c r="AG32" i="4"/>
  <c r="AF22" i="4"/>
  <c r="AL46" i="5"/>
  <c r="AD50" i="1"/>
  <c r="AG74" i="4"/>
  <c r="B32" i="1"/>
  <c r="G46" i="1"/>
  <c r="AG2" i="4"/>
  <c r="AG59" i="4"/>
  <c r="AG48" i="4"/>
  <c r="AH3" i="4"/>
  <c r="AG1" i="4"/>
  <c r="AG33" i="4"/>
  <c r="AN39" i="5"/>
  <c r="AN32" i="5"/>
  <c r="AN10" i="5"/>
  <c r="AN13" i="5"/>
  <c r="AN41" i="5"/>
  <c r="AN33" i="5"/>
  <c r="AN12" i="5"/>
  <c r="AN15" i="5"/>
  <c r="AN40" i="5"/>
  <c r="AN31" i="5"/>
  <c r="AN9" i="5"/>
  <c r="AN17" i="5"/>
  <c r="AN34" i="5"/>
  <c r="AN7" i="5"/>
  <c r="AN16" i="5"/>
  <c r="AN21" i="5"/>
  <c r="AN37" i="5"/>
  <c r="AN27" i="5"/>
  <c r="AN18" i="5"/>
  <c r="AN6" i="5"/>
  <c r="AN36" i="5"/>
  <c r="AN30" i="5"/>
  <c r="AN20" i="5"/>
  <c r="AO2" i="5"/>
  <c r="AN35" i="5"/>
  <c r="AN8" i="5"/>
  <c r="AN14" i="5"/>
  <c r="AN1" i="5"/>
  <c r="AN38" i="5"/>
  <c r="AN26" i="5"/>
  <c r="AN11" i="5"/>
  <c r="AN19" i="5"/>
  <c r="AN28" i="5"/>
  <c r="AN29" i="5"/>
  <c r="AK47" i="5"/>
  <c r="AE30" i="4"/>
  <c r="AC52" i="1"/>
  <c r="AH35" i="6"/>
  <c r="AH56" i="4"/>
  <c r="AH37" i="6"/>
  <c r="AI31" i="6"/>
  <c r="AH36" i="6"/>
  <c r="AD53" i="1"/>
  <c r="AJ28" i="6"/>
  <c r="AK21" i="6"/>
  <c r="AC8" i="6"/>
  <c r="AG22" i="4"/>
  <c r="AJ33" i="3"/>
  <c r="AI32" i="3"/>
  <c r="M8" i="6"/>
  <c r="S8" i="6"/>
  <c r="AG56" i="4"/>
  <c r="AG34" i="6"/>
  <c r="AM42" i="5"/>
  <c r="AI164" i="2"/>
  <c r="AH163" i="2"/>
  <c r="AG31" i="4"/>
  <c r="O8" i="6"/>
  <c r="V8" i="6"/>
  <c r="AF30" i="3"/>
  <c r="AF28" i="3"/>
  <c r="AG24" i="3"/>
  <c r="AF23" i="3"/>
  <c r="BQ6" i="6"/>
  <c r="BP9" i="6"/>
  <c r="BP8" i="6"/>
  <c r="BP10" i="6"/>
  <c r="T8" i="6"/>
  <c r="AE27" i="3"/>
  <c r="AE26" i="3"/>
  <c r="AE35" i="3"/>
  <c r="AG20" i="4"/>
  <c r="H44" i="1"/>
  <c r="D72" i="4"/>
  <c r="D10" i="6"/>
  <c r="D71" i="4"/>
  <c r="D9" i="6"/>
  <c r="AD30" i="4"/>
  <c r="R8" i="6"/>
  <c r="AE49" i="1"/>
  <c r="AH20" i="6"/>
  <c r="AG26" i="6"/>
  <c r="AG58" i="4"/>
  <c r="AF50" i="4"/>
  <c r="AF49" i="4"/>
  <c r="AM22" i="5"/>
  <c r="AF33" i="4"/>
  <c r="AH264" i="2" a="1"/>
  <c r="AH264" i="2"/>
  <c r="AH176" i="2"/>
  <c r="AH280" i="2" a="1"/>
  <c r="AH280" i="2"/>
  <c r="AH184" i="2" a="1"/>
  <c r="AH184" i="2"/>
  <c r="AI165" i="2"/>
  <c r="AH296" i="2" a="1"/>
  <c r="AH296" i="2"/>
  <c r="AH216" i="2" a="1"/>
  <c r="AH216" i="2"/>
  <c r="AH172" i="2"/>
  <c r="AH232" i="2" a="1"/>
  <c r="AH232" i="2"/>
  <c r="AH171" i="2"/>
  <c r="AH248" i="2" a="1"/>
  <c r="AH248" i="2"/>
  <c r="AH168" i="2" a="1"/>
  <c r="AH168" i="2"/>
  <c r="AH312" i="2" a="1"/>
  <c r="AH312" i="2"/>
  <c r="AH173" i="2"/>
  <c r="AH200" i="2" a="1"/>
  <c r="AH200" i="2"/>
  <c r="AH170" i="2"/>
  <c r="AH14" i="4"/>
  <c r="U8" i="6"/>
  <c r="P34" i="4"/>
  <c r="P40" i="4"/>
  <c r="Q8" i="6"/>
  <c r="D34" i="4"/>
  <c r="D36" i="4"/>
  <c r="D40" i="4"/>
  <c r="AG48" i="1"/>
  <c r="AF49" i="1"/>
  <c r="AF21" i="4"/>
  <c r="AG21" i="4"/>
  <c r="AD39" i="3"/>
  <c r="AF24" i="4"/>
  <c r="AH38" i="6"/>
  <c r="AI33" i="6"/>
  <c r="AE53" i="1"/>
  <c r="AE50" i="1"/>
  <c r="AE39" i="3"/>
  <c r="AG24" i="4"/>
  <c r="G45" i="1"/>
  <c r="D52" i="4"/>
  <c r="AO36" i="5"/>
  <c r="AO9" i="5"/>
  <c r="AO18" i="5"/>
  <c r="AO33" i="5"/>
  <c r="AO11" i="5"/>
  <c r="AO20" i="5"/>
  <c r="AO1" i="5"/>
  <c r="AO40" i="5"/>
  <c r="AO34" i="5"/>
  <c r="AO13" i="5"/>
  <c r="AO14" i="5"/>
  <c r="AP2" i="5"/>
  <c r="AO38" i="5"/>
  <c r="AO30" i="5"/>
  <c r="AO8" i="5"/>
  <c r="AO17" i="5"/>
  <c r="AO35" i="5"/>
  <c r="AO27" i="5"/>
  <c r="AO10" i="5"/>
  <c r="AO19" i="5"/>
  <c r="AO39" i="5"/>
  <c r="AO31" i="5"/>
  <c r="AO12" i="5"/>
  <c r="AO21" i="5"/>
  <c r="AO37" i="5"/>
  <c r="AO7" i="5"/>
  <c r="AO16" i="5"/>
  <c r="AO6" i="5"/>
  <c r="AO41" i="5"/>
  <c r="AO32" i="5"/>
  <c r="AO26" i="5"/>
  <c r="AO15" i="5"/>
  <c r="AO28" i="5"/>
  <c r="AO29" i="5"/>
  <c r="AL47" i="5"/>
  <c r="AF30" i="4"/>
  <c r="AD52" i="1"/>
  <c r="AH32" i="4"/>
  <c r="AD40" i="4"/>
  <c r="AD34" i="4"/>
  <c r="AL21" i="6"/>
  <c r="AK28" i="6"/>
  <c r="AN42" i="5"/>
  <c r="AH74" i="4"/>
  <c r="AH2" i="4"/>
  <c r="AH59" i="4"/>
  <c r="AH48" i="4"/>
  <c r="AI3" i="4"/>
  <c r="AH1" i="4"/>
  <c r="AH33" i="4"/>
  <c r="P8" i="6"/>
  <c r="BR6" i="6"/>
  <c r="BQ9" i="6"/>
  <c r="BQ8" i="6"/>
  <c r="BQ10" i="6"/>
  <c r="AE40" i="4"/>
  <c r="AG49" i="4"/>
  <c r="AG50" i="4"/>
  <c r="B55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Q55" i="1"/>
  <c r="R55" i="1"/>
  <c r="S55" i="1"/>
  <c r="T55" i="1"/>
  <c r="U55" i="1"/>
  <c r="V55" i="1"/>
  <c r="W55" i="1"/>
  <c r="X55" i="1"/>
  <c r="Y55" i="1"/>
  <c r="Z55" i="1"/>
  <c r="AA55" i="1"/>
  <c r="D8" i="6"/>
  <c r="H46" i="1"/>
  <c r="H45" i="1"/>
  <c r="I44" i="1"/>
  <c r="AF27" i="3"/>
  <c r="AF26" i="3"/>
  <c r="AF35" i="3"/>
  <c r="AH20" i="4"/>
  <c r="AJ32" i="3"/>
  <c r="AK33" i="3"/>
  <c r="AN22" i="5"/>
  <c r="AI20" i="6"/>
  <c r="AH26" i="6"/>
  <c r="AH58" i="4"/>
  <c r="AG30" i="3"/>
  <c r="AG28" i="3"/>
  <c r="AH24" i="3"/>
  <c r="AG23" i="3"/>
  <c r="AI163" i="2"/>
  <c r="AJ164" i="2"/>
  <c r="AH34" i="6"/>
  <c r="B45" i="1"/>
  <c r="B46" i="1"/>
  <c r="C46" i="1"/>
  <c r="C45" i="1"/>
  <c r="D46" i="1"/>
  <c r="D45" i="1"/>
  <c r="E46" i="1"/>
  <c r="E45" i="1"/>
  <c r="F46" i="1"/>
  <c r="F45" i="1"/>
  <c r="AI176" i="2"/>
  <c r="AI264" i="2" a="1"/>
  <c r="AI264" i="2"/>
  <c r="AJ165" i="2"/>
  <c r="AI184" i="2" a="1"/>
  <c r="AI184" i="2"/>
  <c r="AI173" i="2"/>
  <c r="AI216" i="2" a="1"/>
  <c r="AI216" i="2"/>
  <c r="AI171" i="2"/>
  <c r="AI296" i="2" a="1"/>
  <c r="AI296" i="2"/>
  <c r="AI200" i="2" a="1"/>
  <c r="AI200" i="2"/>
  <c r="AI170" i="2"/>
  <c r="AI172" i="2"/>
  <c r="AI168" i="2" a="1"/>
  <c r="AI168" i="2"/>
  <c r="AI312" i="2" a="1"/>
  <c r="AI312" i="2"/>
  <c r="AI248" i="2" a="1"/>
  <c r="AI248" i="2"/>
  <c r="AI232" i="2" a="1"/>
  <c r="AI232" i="2"/>
  <c r="AI280" i="2" a="1"/>
  <c r="AI280" i="2"/>
  <c r="AH31" i="4"/>
  <c r="AM46" i="5"/>
  <c r="AE51" i="1"/>
  <c r="AI35" i="6"/>
  <c r="AI37" i="6"/>
  <c r="AI36" i="6"/>
  <c r="AJ31" i="6"/>
  <c r="AH48" i="1"/>
  <c r="AG49" i="1"/>
  <c r="AF53" i="1"/>
  <c r="AI38" i="6"/>
  <c r="AJ33" i="6"/>
  <c r="AF39" i="3"/>
  <c r="AH24" i="4"/>
  <c r="AI32" i="4"/>
  <c r="AK32" i="3"/>
  <c r="AL33" i="3"/>
  <c r="AJ35" i="6"/>
  <c r="AJ37" i="6"/>
  <c r="AJ36" i="6"/>
  <c r="AK31" i="6"/>
  <c r="AG27" i="3"/>
  <c r="AG26" i="3"/>
  <c r="AG35" i="3"/>
  <c r="AM47" i="5"/>
  <c r="AG30" i="4"/>
  <c r="AE52" i="1"/>
  <c r="AJ296" i="2" a="1"/>
  <c r="AJ296" i="2"/>
  <c r="AJ184" i="2" a="1"/>
  <c r="AJ184" i="2"/>
  <c r="AJ173" i="2"/>
  <c r="AJ312" i="2" a="1"/>
  <c r="AJ312" i="2"/>
  <c r="AJ200" i="2" a="1"/>
  <c r="AJ200" i="2"/>
  <c r="AJ172" i="2"/>
  <c r="AJ232" i="2" a="1"/>
  <c r="AJ232" i="2"/>
  <c r="AJ171" i="2"/>
  <c r="AJ216" i="2" a="1"/>
  <c r="AJ216" i="2"/>
  <c r="AJ168" i="2" a="1"/>
  <c r="AJ168" i="2"/>
  <c r="AJ264" i="2" a="1"/>
  <c r="AJ264" i="2"/>
  <c r="AJ248" i="2" a="1"/>
  <c r="AJ248" i="2"/>
  <c r="AJ280" i="2" a="1"/>
  <c r="AJ280" i="2"/>
  <c r="AJ176" i="2"/>
  <c r="AK165" i="2"/>
  <c r="AJ170" i="2"/>
  <c r="AI31" i="4"/>
  <c r="AG53" i="1"/>
  <c r="AH28" i="3"/>
  <c r="AH30" i="3"/>
  <c r="AH23" i="3"/>
  <c r="AI24" i="3"/>
  <c r="AF51" i="1"/>
  <c r="AO42" i="5"/>
  <c r="BR9" i="6"/>
  <c r="BS6" i="6"/>
  <c r="BR8" i="6"/>
  <c r="BR10" i="6"/>
  <c r="J44" i="1"/>
  <c r="I46" i="1"/>
  <c r="I45" i="1"/>
  <c r="AL28" i="6"/>
  <c r="AM21" i="6"/>
  <c r="AI56" i="4"/>
  <c r="AI34" i="6"/>
  <c r="AI14" i="4"/>
  <c r="AI2" i="4"/>
  <c r="AI59" i="4"/>
  <c r="AI74" i="4"/>
  <c r="AI48" i="4"/>
  <c r="AJ3" i="4"/>
  <c r="AI1" i="4"/>
  <c r="AO22" i="5"/>
  <c r="AP31" i="5"/>
  <c r="AP9" i="5"/>
  <c r="AP20" i="5"/>
  <c r="AP1" i="5"/>
  <c r="AP40" i="5"/>
  <c r="AP33" i="5"/>
  <c r="AP11" i="5"/>
  <c r="AP14" i="5"/>
  <c r="AQ2" i="5"/>
  <c r="AP41" i="5"/>
  <c r="AP27" i="5"/>
  <c r="AP8" i="5"/>
  <c r="AP13" i="5"/>
  <c r="AP38" i="5"/>
  <c r="AP30" i="5"/>
  <c r="AP6" i="5"/>
  <c r="AP17" i="5"/>
  <c r="AP36" i="5"/>
  <c r="AP35" i="5"/>
  <c r="AP12" i="5"/>
  <c r="AP19" i="5"/>
  <c r="AP37" i="5"/>
  <c r="AP32" i="5"/>
  <c r="AP16" i="5"/>
  <c r="AP21" i="5"/>
  <c r="AP34" i="5"/>
  <c r="AP26" i="5"/>
  <c r="AP18" i="5"/>
  <c r="AP39" i="5"/>
  <c r="AP7" i="5"/>
  <c r="AP10" i="5"/>
  <c r="AP15" i="5"/>
  <c r="AP29" i="5"/>
  <c r="AP28" i="5"/>
  <c r="AK164" i="2"/>
  <c r="AJ163" i="2"/>
  <c r="AI26" i="6"/>
  <c r="AI58" i="4"/>
  <c r="AJ20" i="6"/>
  <c r="AH50" i="4"/>
  <c r="AH49" i="4"/>
  <c r="AF40" i="4"/>
  <c r="AG39" i="3"/>
  <c r="AI24" i="4"/>
  <c r="AN46" i="5"/>
  <c r="AF50" i="1"/>
  <c r="AB55" i="1"/>
  <c r="AC55" i="1"/>
  <c r="AD8" i="6"/>
  <c r="AI48" i="1"/>
  <c r="AJ38" i="6"/>
  <c r="AK33" i="6"/>
  <c r="AH21" i="4"/>
  <c r="AH22" i="4"/>
  <c r="AG51" i="1"/>
  <c r="AJ59" i="4"/>
  <c r="AJ74" i="4"/>
  <c r="AJ48" i="4"/>
  <c r="AJ2" i="4"/>
  <c r="AJ1" i="4"/>
  <c r="AK3" i="4"/>
  <c r="AJ33" i="4"/>
  <c r="AD55" i="1"/>
  <c r="AL164" i="2"/>
  <c r="AK163" i="2"/>
  <c r="AJ32" i="4"/>
  <c r="AI21" i="4"/>
  <c r="AP42" i="5"/>
  <c r="AI50" i="4"/>
  <c r="AI49" i="4"/>
  <c r="AH27" i="3"/>
  <c r="AH26" i="3"/>
  <c r="AH35" i="3"/>
  <c r="AJ20" i="4"/>
  <c r="AJ31" i="4"/>
  <c r="AH53" i="1"/>
  <c r="AK35" i="6"/>
  <c r="AK37" i="6"/>
  <c r="AL31" i="6"/>
  <c r="AK36" i="6"/>
  <c r="AN47" i="5"/>
  <c r="AH30" i="4"/>
  <c r="AF52" i="1"/>
  <c r="AN21" i="6"/>
  <c r="AM28" i="6"/>
  <c r="AI22" i="4"/>
  <c r="AJ21" i="4"/>
  <c r="AH49" i="1"/>
  <c r="AJ26" i="6"/>
  <c r="AJ58" i="4"/>
  <c r="AK20" i="6"/>
  <c r="AQ32" i="5"/>
  <c r="AQ26" i="5"/>
  <c r="AQ16" i="5"/>
  <c r="AQ21" i="5"/>
  <c r="AQ35" i="5"/>
  <c r="AQ9" i="5"/>
  <c r="AQ18" i="5"/>
  <c r="AQ1" i="5"/>
  <c r="AQ38" i="5"/>
  <c r="AQ11" i="5"/>
  <c r="AQ14" i="5"/>
  <c r="AR2" i="5"/>
  <c r="AQ40" i="5"/>
  <c r="AQ30" i="5"/>
  <c r="AQ7" i="5"/>
  <c r="AQ15" i="5"/>
  <c r="AQ39" i="5"/>
  <c r="AQ27" i="5"/>
  <c r="AQ8" i="5"/>
  <c r="AQ17" i="5"/>
  <c r="AQ37" i="5"/>
  <c r="AQ31" i="5"/>
  <c r="AQ10" i="5"/>
  <c r="AQ19" i="5"/>
  <c r="AQ36" i="5"/>
  <c r="AQ33" i="5"/>
  <c r="AQ12" i="5"/>
  <c r="AQ20" i="5"/>
  <c r="AQ41" i="5"/>
  <c r="AQ34" i="5"/>
  <c r="AQ13" i="5"/>
  <c r="AQ6" i="5"/>
  <c r="AQ29" i="5"/>
  <c r="AQ28" i="5"/>
  <c r="J46" i="1"/>
  <c r="K44" i="1"/>
  <c r="J45" i="1"/>
  <c r="AJ56" i="4"/>
  <c r="AJ34" i="6"/>
  <c r="AI30" i="3"/>
  <c r="AI28" i="3"/>
  <c r="AI23" i="3"/>
  <c r="AJ24" i="3"/>
  <c r="AP22" i="5"/>
  <c r="AO46" i="5"/>
  <c r="AG50" i="1"/>
  <c r="AG40" i="4"/>
  <c r="AG34" i="4"/>
  <c r="AJ14" i="4"/>
  <c r="AI33" i="4"/>
  <c r="BT6" i="6"/>
  <c r="BS10" i="6"/>
  <c r="BS8" i="6"/>
  <c r="BS9" i="6"/>
  <c r="AK184" i="2" a="1"/>
  <c r="AK184" i="2"/>
  <c r="AL165" i="2"/>
  <c r="AK280" i="2" a="1"/>
  <c r="AK280" i="2"/>
  <c r="AK264" i="2" a="1"/>
  <c r="AK264" i="2"/>
  <c r="AK173" i="2"/>
  <c r="AK296" i="2" a="1"/>
  <c r="AK296" i="2"/>
  <c r="AK216" i="2" a="1"/>
  <c r="AK216" i="2"/>
  <c r="AK200" i="2" a="1"/>
  <c r="AK200" i="2"/>
  <c r="AK171" i="2"/>
  <c r="AK312" i="2" a="1"/>
  <c r="AK312" i="2"/>
  <c r="AK232" i="2" a="1"/>
  <c r="AK232" i="2"/>
  <c r="AK170" i="2"/>
  <c r="AK14" i="4"/>
  <c r="AK248" i="2" a="1"/>
  <c r="AK248" i="2"/>
  <c r="AK168" i="2" a="1"/>
  <c r="AK168" i="2"/>
  <c r="AK176" i="2"/>
  <c r="AK172" i="2"/>
  <c r="AI20" i="4"/>
  <c r="AL32" i="3"/>
  <c r="AM33" i="3"/>
  <c r="AJ48" i="1"/>
  <c r="AI49" i="1"/>
  <c r="AQ22" i="5"/>
  <c r="AK26" i="6"/>
  <c r="AL20" i="6"/>
  <c r="AP46" i="5"/>
  <c r="AH51" i="1"/>
  <c r="AO47" i="5"/>
  <c r="AI30" i="4"/>
  <c r="AG52" i="1"/>
  <c r="AJ22" i="4"/>
  <c r="AO21" i="6"/>
  <c r="AN28" i="6"/>
  <c r="AK74" i="4"/>
  <c r="AK2" i="4"/>
  <c r="AK48" i="4"/>
  <c r="AK59" i="4"/>
  <c r="AL3" i="4"/>
  <c r="AK1" i="4"/>
  <c r="AK33" i="4"/>
  <c r="AN33" i="3"/>
  <c r="AM32" i="3"/>
  <c r="AH50" i="1"/>
  <c r="AI39" i="3"/>
  <c r="AK24" i="4"/>
  <c r="AL312" i="2" a="1"/>
  <c r="AL312" i="2"/>
  <c r="AL232" i="2" a="1"/>
  <c r="AL232" i="2"/>
  <c r="AL200" i="2" a="1"/>
  <c r="AL200" i="2"/>
  <c r="AL171" i="2"/>
  <c r="AL248" i="2" a="1"/>
  <c r="AL248" i="2"/>
  <c r="AL168" i="2" a="1"/>
  <c r="AL168" i="2"/>
  <c r="AL176" i="2"/>
  <c r="AL296" i="2" a="1"/>
  <c r="AL296" i="2"/>
  <c r="AL216" i="2" a="1"/>
  <c r="AL216" i="2"/>
  <c r="AL280" i="2" a="1"/>
  <c r="AL280" i="2"/>
  <c r="AM165" i="2"/>
  <c r="AL173" i="2"/>
  <c r="AL172" i="2"/>
  <c r="AL170" i="2"/>
  <c r="AL264" i="2" a="1"/>
  <c r="AL264" i="2"/>
  <c r="AL184" i="2" a="1"/>
  <c r="AL184" i="2"/>
  <c r="AJ28" i="3"/>
  <c r="AJ30" i="3"/>
  <c r="AK24" i="3"/>
  <c r="AJ23" i="3"/>
  <c r="L44" i="1"/>
  <c r="K45" i="1"/>
  <c r="K46" i="1"/>
  <c r="AH34" i="4"/>
  <c r="AH40" i="4"/>
  <c r="AK32" i="4"/>
  <c r="AG8" i="6"/>
  <c r="AE55" i="1"/>
  <c r="AI27" i="3"/>
  <c r="AI26" i="3"/>
  <c r="AI35" i="3"/>
  <c r="AR39" i="5"/>
  <c r="AR27" i="5"/>
  <c r="AR15" i="5"/>
  <c r="AR6" i="5"/>
  <c r="AR37" i="5"/>
  <c r="AR30" i="5"/>
  <c r="AR17" i="5"/>
  <c r="AR18" i="5"/>
  <c r="AR35" i="5"/>
  <c r="AR26" i="5"/>
  <c r="AR19" i="5"/>
  <c r="AR20" i="5"/>
  <c r="AR34" i="5"/>
  <c r="AR9" i="5"/>
  <c r="AR12" i="5"/>
  <c r="AS2" i="5"/>
  <c r="AR41" i="5"/>
  <c r="AR31" i="5"/>
  <c r="AR11" i="5"/>
  <c r="AR16" i="5"/>
  <c r="AR40" i="5"/>
  <c r="AR33" i="5"/>
  <c r="AR8" i="5"/>
  <c r="AR13" i="5"/>
  <c r="AR36" i="5"/>
  <c r="AR32" i="5"/>
  <c r="AR10" i="5"/>
  <c r="AR14" i="5"/>
  <c r="AR38" i="5"/>
  <c r="AR7" i="5"/>
  <c r="AR21" i="5"/>
  <c r="AR1" i="5"/>
  <c r="AR28" i="5"/>
  <c r="AR29" i="5"/>
  <c r="AM164" i="2"/>
  <c r="AL163" i="2"/>
  <c r="AJ50" i="4"/>
  <c r="AJ49" i="4"/>
  <c r="BU6" i="6"/>
  <c r="BT9" i="6"/>
  <c r="BT10" i="6"/>
  <c r="BT8" i="6"/>
  <c r="AL35" i="6"/>
  <c r="AM31" i="6"/>
  <c r="AL36" i="6"/>
  <c r="AL37" i="6"/>
  <c r="AK31" i="4"/>
  <c r="AI53" i="1"/>
  <c r="AQ42" i="5"/>
  <c r="AH39" i="3"/>
  <c r="AJ24" i="4"/>
  <c r="AK58" i="4"/>
  <c r="AK34" i="6"/>
  <c r="AK56" i="4"/>
  <c r="AK38" i="6"/>
  <c r="AL33" i="6"/>
  <c r="AK48" i="1"/>
  <c r="AJ49" i="1"/>
  <c r="AK21" i="4"/>
  <c r="AK22" i="4"/>
  <c r="AQ46" i="5"/>
  <c r="AI51" i="1"/>
  <c r="AL38" i="6"/>
  <c r="BV6" i="6"/>
  <c r="BU9" i="6"/>
  <c r="BU10" i="6"/>
  <c r="BU8" i="6"/>
  <c r="AM296" i="2" a="1"/>
  <c r="AM296" i="2"/>
  <c r="AM280" i="2" a="1"/>
  <c r="AM280" i="2"/>
  <c r="AM171" i="2"/>
  <c r="AM312" i="2" a="1"/>
  <c r="AM312" i="2"/>
  <c r="AM200" i="2" a="1"/>
  <c r="AM200" i="2"/>
  <c r="AM170" i="2"/>
  <c r="AM14" i="4"/>
  <c r="AM264" i="2" a="1"/>
  <c r="AM264" i="2"/>
  <c r="AM176" i="2"/>
  <c r="AM184" i="2" a="1"/>
  <c r="AM184" i="2"/>
  <c r="AM248" i="2" a="1"/>
  <c r="AM248" i="2"/>
  <c r="AM216" i="2" a="1"/>
  <c r="AM216" i="2"/>
  <c r="AN165" i="2"/>
  <c r="AM173" i="2"/>
  <c r="AM172" i="2"/>
  <c r="AM232" i="2" a="1"/>
  <c r="AM232" i="2"/>
  <c r="AM168" i="2" a="1"/>
  <c r="AM168" i="2"/>
  <c r="AK50" i="4"/>
  <c r="AK49" i="4"/>
  <c r="AL32" i="4"/>
  <c r="AN32" i="3"/>
  <c r="AO33" i="3"/>
  <c r="AM20" i="6"/>
  <c r="AN20" i="6"/>
  <c r="AL26" i="6"/>
  <c r="AL58" i="4"/>
  <c r="AM35" i="6"/>
  <c r="AN31" i="6"/>
  <c r="AM36" i="6"/>
  <c r="AM37" i="6"/>
  <c r="AJ39" i="3"/>
  <c r="AL24" i="4"/>
  <c r="L46" i="1"/>
  <c r="L45" i="1"/>
  <c r="M44" i="1"/>
  <c r="AP47" i="5"/>
  <c r="AJ30" i="4"/>
  <c r="AH52" i="1"/>
  <c r="AL14" i="4"/>
  <c r="AL31" i="4"/>
  <c r="AJ53" i="1"/>
  <c r="AO28" i="6"/>
  <c r="AP21" i="6"/>
  <c r="AI50" i="1"/>
  <c r="AL56" i="4"/>
  <c r="AL34" i="6"/>
  <c r="AM163" i="2"/>
  <c r="AN164" i="2"/>
  <c r="AR22" i="5"/>
  <c r="AK30" i="3"/>
  <c r="AK28" i="3"/>
  <c r="AL24" i="3"/>
  <c r="AK23" i="3"/>
  <c r="AL48" i="4"/>
  <c r="AL74" i="4"/>
  <c r="AL2" i="4"/>
  <c r="AL59" i="4"/>
  <c r="AL1" i="4"/>
  <c r="AM3" i="4"/>
  <c r="AL33" i="4"/>
  <c r="AS41" i="5"/>
  <c r="AS32" i="5"/>
  <c r="AS14" i="5"/>
  <c r="AS13" i="5"/>
  <c r="AS39" i="5"/>
  <c r="AS27" i="5"/>
  <c r="AS31" i="5"/>
  <c r="AS20" i="5"/>
  <c r="AS37" i="5"/>
  <c r="AS30" i="5"/>
  <c r="AS9" i="5"/>
  <c r="AS21" i="5"/>
  <c r="AS35" i="5"/>
  <c r="AS7" i="5"/>
  <c r="AS15" i="5"/>
  <c r="AS18" i="5"/>
  <c r="AS33" i="5"/>
  <c r="AS8" i="5"/>
  <c r="AS17" i="5"/>
  <c r="AS38" i="5"/>
  <c r="AS10" i="5"/>
  <c r="AS19" i="5"/>
  <c r="AS1" i="5"/>
  <c r="AS11" i="5"/>
  <c r="AS16" i="5"/>
  <c r="AS6" i="5"/>
  <c r="AS40" i="5"/>
  <c r="AT2" i="5"/>
  <c r="AS36" i="5"/>
  <c r="AS34" i="5"/>
  <c r="AS26" i="5"/>
  <c r="AS12" i="5"/>
  <c r="AS28" i="5"/>
  <c r="AS29" i="5"/>
  <c r="AK20" i="4"/>
  <c r="AJ27" i="3"/>
  <c r="AJ26" i="3"/>
  <c r="AJ35" i="3"/>
  <c r="AL20" i="4"/>
  <c r="AR42" i="5"/>
  <c r="AH8" i="6"/>
  <c r="AF55" i="1"/>
  <c r="AI40" i="4"/>
  <c r="AI34" i="4"/>
  <c r="AK49" i="1"/>
  <c r="AL48" i="1"/>
  <c r="AL22" i="4"/>
  <c r="AJ50" i="1"/>
  <c r="AN35" i="6"/>
  <c r="AN56" i="4"/>
  <c r="AN37" i="6"/>
  <c r="AO31" i="6"/>
  <c r="AM31" i="4"/>
  <c r="AK53" i="1"/>
  <c r="AM48" i="4"/>
  <c r="AM74" i="4"/>
  <c r="AM2" i="4"/>
  <c r="AM1" i="4"/>
  <c r="AN3" i="4"/>
  <c r="AM33" i="4"/>
  <c r="AJ34" i="4"/>
  <c r="AJ40" i="4"/>
  <c r="AM34" i="6"/>
  <c r="AM56" i="4"/>
  <c r="AN248" i="2" a="1"/>
  <c r="AN248" i="2"/>
  <c r="AN168" i="2" a="1"/>
  <c r="AN168" i="2"/>
  <c r="AN216" i="2" a="1"/>
  <c r="AN216" i="2"/>
  <c r="AN296" i="2" a="1"/>
  <c r="AN296" i="2"/>
  <c r="AN280" i="2" a="1"/>
  <c r="AN280" i="2"/>
  <c r="AN264" i="2" a="1"/>
  <c r="AN264" i="2"/>
  <c r="AN184" i="2" a="1"/>
  <c r="AN184" i="2"/>
  <c r="AO165" i="2"/>
  <c r="AN312" i="2" a="1"/>
  <c r="AN312" i="2"/>
  <c r="AN173" i="2"/>
  <c r="AN172" i="2"/>
  <c r="AN232" i="2" a="1"/>
  <c r="AN232" i="2"/>
  <c r="AN170" i="2"/>
  <c r="AN14" i="4"/>
  <c r="AN176" i="2"/>
  <c r="AN200" i="2" a="1"/>
  <c r="AN200" i="2"/>
  <c r="AN171" i="2"/>
  <c r="AM32" i="4"/>
  <c r="BW6" i="6"/>
  <c r="BV8" i="6"/>
  <c r="BV10" i="6"/>
  <c r="BV9" i="6"/>
  <c r="AI8" i="6"/>
  <c r="AG55" i="1"/>
  <c r="AS42" i="5"/>
  <c r="M46" i="1"/>
  <c r="M45" i="1"/>
  <c r="N44" i="1"/>
  <c r="AR46" i="5"/>
  <c r="AJ51" i="1"/>
  <c r="AT37" i="5"/>
  <c r="AT30" i="5"/>
  <c r="AT15" i="5"/>
  <c r="AT13" i="5"/>
  <c r="AT38" i="5"/>
  <c r="AT26" i="5"/>
  <c r="AT17" i="5"/>
  <c r="AT6" i="5"/>
  <c r="AT34" i="5"/>
  <c r="AT7" i="5"/>
  <c r="AT19" i="5"/>
  <c r="AT18" i="5"/>
  <c r="AT35" i="5"/>
  <c r="AT10" i="5"/>
  <c r="AT14" i="5"/>
  <c r="AT1" i="5"/>
  <c r="AT40" i="5"/>
  <c r="AT31" i="5"/>
  <c r="AT9" i="5"/>
  <c r="AT16" i="5"/>
  <c r="AT36" i="5"/>
  <c r="AT21" i="5"/>
  <c r="AT33" i="5"/>
  <c r="AU2" i="5"/>
  <c r="AT32" i="5"/>
  <c r="AT8" i="5"/>
  <c r="AT11" i="5"/>
  <c r="AT27" i="5"/>
  <c r="AT41" i="5"/>
  <c r="AT12" i="5"/>
  <c r="AT39" i="5"/>
  <c r="AT20" i="5"/>
  <c r="AT28" i="5"/>
  <c r="AT29" i="5"/>
  <c r="AQ21" i="6"/>
  <c r="AP28" i="6"/>
  <c r="AN26" i="6"/>
  <c r="AO20" i="6"/>
  <c r="AP33" i="3"/>
  <c r="AO32" i="3"/>
  <c r="AS22" i="5"/>
  <c r="AO164" i="2"/>
  <c r="AN163" i="2"/>
  <c r="AL21" i="4"/>
  <c r="AL50" i="4"/>
  <c r="AL49" i="4"/>
  <c r="AK27" i="3"/>
  <c r="AK26" i="3"/>
  <c r="AK35" i="3"/>
  <c r="AK39" i="3"/>
  <c r="AM24" i="4"/>
  <c r="AQ47" i="5"/>
  <c r="AK30" i="4"/>
  <c r="AI52" i="1"/>
  <c r="AL30" i="3"/>
  <c r="AL28" i="3"/>
  <c r="AL23" i="3"/>
  <c r="AM24" i="3"/>
  <c r="AL52" i="1"/>
  <c r="AM48" i="1"/>
  <c r="AL54" i="1"/>
  <c r="AL51" i="1"/>
  <c r="AL50" i="1"/>
  <c r="AL53" i="1"/>
  <c r="AL49" i="1"/>
  <c r="AL55" i="1"/>
  <c r="AK50" i="1"/>
  <c r="AN31" i="4"/>
  <c r="BX6" i="6"/>
  <c r="BW9" i="6"/>
  <c r="BW8" i="6"/>
  <c r="BW10" i="6"/>
  <c r="AO248" i="2" a="1"/>
  <c r="AO248" i="2"/>
  <c r="AO170" i="2"/>
  <c r="AO264" i="2" a="1"/>
  <c r="AO264" i="2"/>
  <c r="AO184" i="2" a="1"/>
  <c r="AO184" i="2"/>
  <c r="AP165" i="2"/>
  <c r="AO173" i="2"/>
  <c r="AO171" i="2"/>
  <c r="AO312" i="2" a="1"/>
  <c r="AO312" i="2"/>
  <c r="AO168" i="2" a="1"/>
  <c r="AO168" i="2"/>
  <c r="AO296" i="2" a="1"/>
  <c r="AO296" i="2"/>
  <c r="AO216" i="2" a="1"/>
  <c r="AO216" i="2"/>
  <c r="AO176" i="2"/>
  <c r="AO31" i="4"/>
  <c r="AO280" i="2" a="1"/>
  <c r="AO280" i="2"/>
  <c r="AO232" i="2" a="1"/>
  <c r="AO232" i="2"/>
  <c r="AO200" i="2" a="1"/>
  <c r="AO200" i="2"/>
  <c r="AO172" i="2"/>
  <c r="AU32" i="5"/>
  <c r="AU12" i="5"/>
  <c r="AU14" i="5"/>
  <c r="AU40" i="5"/>
  <c r="AU36" i="5"/>
  <c r="AU30" i="5"/>
  <c r="AU16" i="5"/>
  <c r="AV2" i="5"/>
  <c r="AU41" i="5"/>
  <c r="AU35" i="5"/>
  <c r="AU9" i="5"/>
  <c r="AU20" i="5"/>
  <c r="AU1" i="5"/>
  <c r="AU37" i="5"/>
  <c r="AU31" i="5"/>
  <c r="AU7" i="5"/>
  <c r="AU6" i="5"/>
  <c r="AU22" i="5"/>
  <c r="AU38" i="5"/>
  <c r="AU27" i="5"/>
  <c r="AU13" i="5"/>
  <c r="AU39" i="5"/>
  <c r="AU17" i="5"/>
  <c r="AU34" i="5"/>
  <c r="AU21" i="5"/>
  <c r="AU33" i="5"/>
  <c r="AU19" i="5"/>
  <c r="AU26" i="5"/>
  <c r="AU18" i="5"/>
  <c r="AU8" i="5"/>
  <c r="AU10" i="5"/>
  <c r="AU11" i="5"/>
  <c r="AU15" i="5"/>
  <c r="AU28" i="5"/>
  <c r="AU29" i="5"/>
  <c r="AK34" i="4"/>
  <c r="AK40" i="4"/>
  <c r="AS46" i="5"/>
  <c r="AK51" i="1"/>
  <c r="AJ8" i="6"/>
  <c r="AH55" i="1"/>
  <c r="AM49" i="4"/>
  <c r="AM50" i="4"/>
  <c r="AM28" i="3"/>
  <c r="AM30" i="3"/>
  <c r="AM23" i="3"/>
  <c r="AN24" i="3"/>
  <c r="AP20" i="6"/>
  <c r="AO26" i="6"/>
  <c r="AR47" i="5"/>
  <c r="AL30" i="4"/>
  <c r="AJ52" i="1"/>
  <c r="AN32" i="4"/>
  <c r="AO35" i="6"/>
  <c r="AO56" i="4"/>
  <c r="AP31" i="6"/>
  <c r="AO37" i="6"/>
  <c r="AT22" i="5"/>
  <c r="AM20" i="4"/>
  <c r="AL27" i="3"/>
  <c r="AL26" i="3"/>
  <c r="AL35" i="3"/>
  <c r="AN20" i="4"/>
  <c r="AM21" i="4"/>
  <c r="AN22" i="4"/>
  <c r="AT42" i="5"/>
  <c r="O44" i="1"/>
  <c r="N45" i="1"/>
  <c r="N46" i="1"/>
  <c r="AN58" i="4"/>
  <c r="AP32" i="3"/>
  <c r="AQ33" i="3"/>
  <c r="AP164" i="2"/>
  <c r="AO163" i="2"/>
  <c r="AN48" i="4"/>
  <c r="AN59" i="4"/>
  <c r="AN2" i="4"/>
  <c r="AN74" i="4"/>
  <c r="AN1" i="4"/>
  <c r="AO3" i="4"/>
  <c r="AN33" i="4"/>
  <c r="AR21" i="6"/>
  <c r="AQ28" i="6"/>
  <c r="AM22" i="4"/>
  <c r="AM52" i="1"/>
  <c r="AM49" i="1"/>
  <c r="AN48" i="1"/>
  <c r="AM54" i="1"/>
  <c r="AM51" i="1"/>
  <c r="AM55" i="1"/>
  <c r="AM53" i="1"/>
  <c r="AM50" i="1"/>
  <c r="AO32" i="4"/>
  <c r="AO22" i="4"/>
  <c r="AN21" i="4"/>
  <c r="AL39" i="3"/>
  <c r="AN24" i="4"/>
  <c r="AO14" i="4"/>
  <c r="AK8" i="6"/>
  <c r="AI55" i="1"/>
  <c r="AS21" i="6"/>
  <c r="AR28" i="6"/>
  <c r="AU42" i="5"/>
  <c r="AU46" i="5"/>
  <c r="AU47" i="5"/>
  <c r="AO30" i="4"/>
  <c r="AN49" i="4"/>
  <c r="AN50" i="4"/>
  <c r="AL40" i="4"/>
  <c r="AL34" i="4"/>
  <c r="O46" i="1"/>
  <c r="O45" i="1"/>
  <c r="P44" i="1"/>
  <c r="AT46" i="5"/>
  <c r="AT47" i="5"/>
  <c r="AN30" i="4"/>
  <c r="AQ20" i="6"/>
  <c r="AP26" i="6"/>
  <c r="AV41" i="5"/>
  <c r="AV37" i="5"/>
  <c r="AV9" i="5"/>
  <c r="AV17" i="5"/>
  <c r="AV38" i="5"/>
  <c r="AV31" i="5"/>
  <c r="AV11" i="5"/>
  <c r="AV12" i="5"/>
  <c r="AV40" i="5"/>
  <c r="AV26" i="5"/>
  <c r="AV14" i="5"/>
  <c r="AV21" i="5"/>
  <c r="AV36" i="5"/>
  <c r="AV27" i="5"/>
  <c r="AV18" i="5"/>
  <c r="AV19" i="5"/>
  <c r="AV35" i="5"/>
  <c r="AV30" i="5"/>
  <c r="AV20" i="5"/>
  <c r="AW2" i="5"/>
  <c r="AV10" i="5"/>
  <c r="AV16" i="5"/>
  <c r="AV39" i="5"/>
  <c r="AV13" i="5"/>
  <c r="AV34" i="5"/>
  <c r="AV15" i="5"/>
  <c r="AV33" i="5"/>
  <c r="AV6" i="5"/>
  <c r="AV32" i="5"/>
  <c r="AV1" i="5"/>
  <c r="AV7" i="5"/>
  <c r="AV8" i="5"/>
  <c r="AV28" i="5"/>
  <c r="AV29" i="5"/>
  <c r="AO74" i="4"/>
  <c r="AO2" i="4"/>
  <c r="AO59" i="4"/>
  <c r="AO48" i="4"/>
  <c r="AP3" i="4"/>
  <c r="AO1" i="4"/>
  <c r="AO33" i="4"/>
  <c r="AO58" i="4"/>
  <c r="AN30" i="3"/>
  <c r="AN28" i="3"/>
  <c r="AN23" i="3"/>
  <c r="AO24" i="3"/>
  <c r="AQ164" i="2"/>
  <c r="AP163" i="2"/>
  <c r="AP35" i="6"/>
  <c r="AP56" i="4"/>
  <c r="AQ31" i="6"/>
  <c r="AP37" i="6"/>
  <c r="AP58" i="4"/>
  <c r="AM27" i="3"/>
  <c r="AM26" i="3"/>
  <c r="AM35" i="3"/>
  <c r="BY6" i="6"/>
  <c r="BX9" i="6"/>
  <c r="BX10" i="6"/>
  <c r="BX8" i="6"/>
  <c r="AQ32" i="3"/>
  <c r="AR33" i="3"/>
  <c r="AS47" i="5"/>
  <c r="AM30" i="4"/>
  <c r="AK52" i="1"/>
  <c r="AP296" i="2" a="1"/>
  <c r="AP296" i="2"/>
  <c r="AP200" i="2" a="1"/>
  <c r="AP200" i="2"/>
  <c r="AP173" i="2"/>
  <c r="AP216" i="2" a="1"/>
  <c r="AP216" i="2"/>
  <c r="AP171" i="2"/>
  <c r="AP232" i="2" a="1"/>
  <c r="AP232" i="2"/>
  <c r="AP168" i="2" a="1"/>
  <c r="AP168" i="2"/>
  <c r="AP248" i="2" a="1"/>
  <c r="AP248" i="2"/>
  <c r="AQ165" i="2"/>
  <c r="AP280" i="2" a="1"/>
  <c r="AP280" i="2"/>
  <c r="AP172" i="2"/>
  <c r="AP312" i="2" a="1"/>
  <c r="AP312" i="2"/>
  <c r="AP170" i="2"/>
  <c r="AP14" i="4"/>
  <c r="AP264" i="2" a="1"/>
  <c r="AP264" i="2"/>
  <c r="AP184" i="2" a="1"/>
  <c r="AP184" i="2"/>
  <c r="AP176" i="2"/>
  <c r="AN54" i="1"/>
  <c r="AN51" i="1"/>
  <c r="AN50" i="1"/>
  <c r="AN52" i="1"/>
  <c r="AN53" i="1"/>
  <c r="AO48" i="1"/>
  <c r="AN55" i="1"/>
  <c r="AN49" i="1"/>
  <c r="AM39" i="3"/>
  <c r="AO24" i="4"/>
  <c r="AP31" i="4"/>
  <c r="AM34" i="4"/>
  <c r="AM40" i="4"/>
  <c r="AR164" i="2"/>
  <c r="AQ163" i="2"/>
  <c r="Q44" i="1"/>
  <c r="P45" i="1"/>
  <c r="P46" i="1"/>
  <c r="AO40" i="4"/>
  <c r="AO34" i="4"/>
  <c r="AO20" i="4"/>
  <c r="AV22" i="5"/>
  <c r="AW40" i="5"/>
  <c r="AW34" i="5"/>
  <c r="AW11" i="5"/>
  <c r="AW15" i="5"/>
  <c r="AW1" i="5"/>
  <c r="AW41" i="5"/>
  <c r="AW32" i="5"/>
  <c r="AW13" i="5"/>
  <c r="AW17" i="5"/>
  <c r="AW38" i="5"/>
  <c r="AW30" i="5"/>
  <c r="AW8" i="5"/>
  <c r="AW12" i="5"/>
  <c r="AW39" i="5"/>
  <c r="AW31" i="5"/>
  <c r="AW14" i="5"/>
  <c r="AW21" i="5"/>
  <c r="AW36" i="5"/>
  <c r="AW7" i="5"/>
  <c r="AW16" i="5"/>
  <c r="AW6" i="5"/>
  <c r="AW9" i="5"/>
  <c r="AW10" i="5"/>
  <c r="AW18" i="5"/>
  <c r="AW35" i="5"/>
  <c r="AW20" i="5"/>
  <c r="AW37" i="5"/>
  <c r="AW19" i="5"/>
  <c r="AW33" i="5"/>
  <c r="AW27" i="5"/>
  <c r="AX2" i="5"/>
  <c r="AW26" i="5"/>
  <c r="AW29" i="5"/>
  <c r="AW28" i="5"/>
  <c r="AS33" i="3"/>
  <c r="AR32" i="3"/>
  <c r="AT21" i="6"/>
  <c r="AS28" i="6"/>
  <c r="AV42" i="5"/>
  <c r="AV46" i="5"/>
  <c r="AV47" i="5"/>
  <c r="AP30" i="4"/>
  <c r="AP32" i="4"/>
  <c r="AQ35" i="6"/>
  <c r="AQ56" i="4"/>
  <c r="AR31" i="6"/>
  <c r="AQ37" i="6"/>
  <c r="AQ264" i="2" a="1"/>
  <c r="AQ264" i="2"/>
  <c r="AQ176" i="2"/>
  <c r="AQ280" i="2" a="1"/>
  <c r="AQ280" i="2"/>
  <c r="AQ184" i="2" a="1"/>
  <c r="AQ184" i="2"/>
  <c r="AQ173" i="2"/>
  <c r="AQ296" i="2" a="1"/>
  <c r="AQ296" i="2"/>
  <c r="AQ216" i="2" a="1"/>
  <c r="AQ216" i="2"/>
  <c r="AQ172" i="2"/>
  <c r="AQ248" i="2" a="1"/>
  <c r="AQ248" i="2"/>
  <c r="AR165" i="2"/>
  <c r="AQ312" i="2" a="1"/>
  <c r="AQ312" i="2"/>
  <c r="AQ232" i="2" a="1"/>
  <c r="AQ232" i="2"/>
  <c r="AQ200" i="2" a="1"/>
  <c r="AQ200" i="2"/>
  <c r="AQ171" i="2"/>
  <c r="AQ170" i="2"/>
  <c r="AQ14" i="4"/>
  <c r="AQ168" i="2" a="1"/>
  <c r="AQ168" i="2"/>
  <c r="AO30" i="3"/>
  <c r="AO28" i="3"/>
  <c r="AP24" i="3"/>
  <c r="AO23" i="3"/>
  <c r="AP74" i="4"/>
  <c r="AP2" i="4"/>
  <c r="AP59" i="4"/>
  <c r="AP48" i="4"/>
  <c r="AP1" i="4"/>
  <c r="AP33" i="4"/>
  <c r="AQ3" i="4"/>
  <c r="AL8" i="6"/>
  <c r="AJ55" i="1"/>
  <c r="AN27" i="3"/>
  <c r="AN26" i="3"/>
  <c r="AN35" i="3"/>
  <c r="AP20" i="4"/>
  <c r="AO49" i="4"/>
  <c r="AO50" i="4"/>
  <c r="AR20" i="6"/>
  <c r="AQ26" i="6"/>
  <c r="BY8" i="6"/>
  <c r="BY10" i="6"/>
  <c r="BZ6" i="6"/>
  <c r="BY9" i="6"/>
  <c r="AN40" i="4"/>
  <c r="AN34" i="4"/>
  <c r="AO21" i="4"/>
  <c r="AO53" i="1"/>
  <c r="AO49" i="1"/>
  <c r="AO52" i="1"/>
  <c r="AO54" i="1"/>
  <c r="AO51" i="1"/>
  <c r="AP48" i="1"/>
  <c r="AO50" i="1"/>
  <c r="AO55" i="1"/>
  <c r="AN39" i="3"/>
  <c r="AP24" i="4"/>
  <c r="AP22" i="4"/>
  <c r="AP40" i="4"/>
  <c r="AP34" i="4"/>
  <c r="AX37" i="5"/>
  <c r="AX33" i="5"/>
  <c r="AX14" i="5"/>
  <c r="AX12" i="5"/>
  <c r="AX35" i="5"/>
  <c r="AX26" i="5"/>
  <c r="AX16" i="5"/>
  <c r="AX32" i="5"/>
  <c r="AX9" i="5"/>
  <c r="AX18" i="5"/>
  <c r="AX1" i="5"/>
  <c r="AX41" i="5"/>
  <c r="AX31" i="5"/>
  <c r="AX8" i="5"/>
  <c r="AX15" i="5"/>
  <c r="AX39" i="5"/>
  <c r="AX7" i="5"/>
  <c r="AX10" i="5"/>
  <c r="AX19" i="5"/>
  <c r="AX30" i="5"/>
  <c r="AX11" i="5"/>
  <c r="AX6" i="5"/>
  <c r="AX40" i="5"/>
  <c r="AX13" i="5"/>
  <c r="AX38" i="5"/>
  <c r="AX20" i="5"/>
  <c r="AX36" i="5"/>
  <c r="AX17" i="5"/>
  <c r="AX34" i="5"/>
  <c r="AX21" i="5"/>
  <c r="AX27" i="5"/>
  <c r="AY2" i="5"/>
  <c r="AX28" i="5"/>
  <c r="AX29" i="5"/>
  <c r="AO27" i="3"/>
  <c r="AO26" i="3"/>
  <c r="AO35" i="3"/>
  <c r="AQ20" i="4"/>
  <c r="AR26" i="6"/>
  <c r="AS20" i="6"/>
  <c r="AP28" i="3"/>
  <c r="AP30" i="3"/>
  <c r="AQ24" i="3"/>
  <c r="AP23" i="3"/>
  <c r="AR312" i="2" a="1"/>
  <c r="AR312" i="2"/>
  <c r="AR248" i="2" a="1"/>
  <c r="AR248" i="2"/>
  <c r="AR176" i="2"/>
  <c r="AR173" i="2"/>
  <c r="AR280" i="2" a="1"/>
  <c r="AR280" i="2"/>
  <c r="AR200" i="2" a="1"/>
  <c r="AR200" i="2"/>
  <c r="AR172" i="2"/>
  <c r="AR296" i="2" a="1"/>
  <c r="AR296" i="2"/>
  <c r="AS165" i="2"/>
  <c r="AR171" i="2"/>
  <c r="AR170" i="2"/>
  <c r="AR232" i="2" a="1"/>
  <c r="AR232" i="2"/>
  <c r="AR168" i="2" a="1"/>
  <c r="AR168" i="2"/>
  <c r="AR264" i="2" a="1"/>
  <c r="AR264" i="2"/>
  <c r="AR184" i="2" a="1"/>
  <c r="AR184" i="2"/>
  <c r="AR216" i="2" a="1"/>
  <c r="AR216" i="2"/>
  <c r="AT28" i="6"/>
  <c r="AU21" i="6"/>
  <c r="AW22" i="5"/>
  <c r="AS164" i="2"/>
  <c r="AR163" i="2"/>
  <c r="AO39" i="3"/>
  <c r="AQ24" i="4"/>
  <c r="AQ31" i="4"/>
  <c r="AQ58" i="4"/>
  <c r="AT33" i="3"/>
  <c r="AS32" i="3"/>
  <c r="AM8" i="6"/>
  <c r="AK55" i="1"/>
  <c r="AQ2" i="4"/>
  <c r="AQ74" i="4"/>
  <c r="AQ59" i="4"/>
  <c r="AQ48" i="4"/>
  <c r="AR3" i="4"/>
  <c r="AQ1" i="4"/>
  <c r="CA6" i="6"/>
  <c r="BZ8" i="6"/>
  <c r="BZ10" i="6"/>
  <c r="BZ9" i="6"/>
  <c r="AQ32" i="4"/>
  <c r="AR35" i="6"/>
  <c r="AR56" i="4"/>
  <c r="AR37" i="6"/>
  <c r="AR58" i="4"/>
  <c r="AS31" i="6"/>
  <c r="AP49" i="4"/>
  <c r="AP50" i="4"/>
  <c r="Q45" i="1"/>
  <c r="R44" i="1"/>
  <c r="Q46" i="1"/>
  <c r="AW42" i="5"/>
  <c r="AP21" i="4"/>
  <c r="AP49" i="1"/>
  <c r="AP50" i="1"/>
  <c r="AP55" i="1"/>
  <c r="AQ48" i="1"/>
  <c r="AP53" i="1"/>
  <c r="AP51" i="1"/>
  <c r="AP54" i="1"/>
  <c r="AP52" i="1"/>
  <c r="AQ22" i="4"/>
  <c r="AW46" i="5"/>
  <c r="AW47" i="5"/>
  <c r="AQ30" i="4"/>
  <c r="AQ40" i="4"/>
  <c r="AQ33" i="4"/>
  <c r="AS35" i="6"/>
  <c r="AS56" i="4"/>
  <c r="AT31" i="6"/>
  <c r="AS37" i="6"/>
  <c r="AS163" i="2"/>
  <c r="AT164" i="2"/>
  <c r="CB6" i="6"/>
  <c r="CA10" i="6"/>
  <c r="CA9" i="6"/>
  <c r="CA8" i="6"/>
  <c r="R45" i="1"/>
  <c r="S44" i="1"/>
  <c r="R46" i="1"/>
  <c r="AR59" i="4"/>
  <c r="AR74" i="4"/>
  <c r="AR48" i="4"/>
  <c r="AR2" i="4"/>
  <c r="AR1" i="4"/>
  <c r="AR33" i="4"/>
  <c r="AS3" i="4"/>
  <c r="AT32" i="3"/>
  <c r="AU33" i="3"/>
  <c r="AR22" i="4"/>
  <c r="AR14" i="4"/>
  <c r="AS184" i="2" a="1"/>
  <c r="AS184" i="2"/>
  <c r="AT165" i="2"/>
  <c r="AS296" i="2" a="1"/>
  <c r="AS296" i="2"/>
  <c r="AS264" i="2" a="1"/>
  <c r="AS264" i="2"/>
  <c r="AS173" i="2"/>
  <c r="AS312" i="2" a="1"/>
  <c r="AS312" i="2"/>
  <c r="AS232" i="2" a="1"/>
  <c r="AS232" i="2"/>
  <c r="AS172" i="2"/>
  <c r="AS170" i="2"/>
  <c r="AS168" i="2" a="1"/>
  <c r="AS168" i="2"/>
  <c r="AS216" i="2" a="1"/>
  <c r="AS216" i="2"/>
  <c r="AS248" i="2" a="1"/>
  <c r="AS248" i="2"/>
  <c r="AS280" i="2" a="1"/>
  <c r="AS280" i="2"/>
  <c r="AS176" i="2"/>
  <c r="AS31" i="4"/>
  <c r="AS200" i="2" a="1"/>
  <c r="AS200" i="2"/>
  <c r="AS171" i="2"/>
  <c r="AQ21" i="4"/>
  <c r="AQ49" i="4"/>
  <c r="AQ50" i="4"/>
  <c r="AP27" i="3"/>
  <c r="AP26" i="3"/>
  <c r="AP35" i="3"/>
  <c r="AR20" i="4"/>
  <c r="AQ30" i="3"/>
  <c r="AQ28" i="3"/>
  <c r="AR24" i="3"/>
  <c r="AQ23" i="3"/>
  <c r="AU28" i="6"/>
  <c r="AV21" i="6"/>
  <c r="AY35" i="5"/>
  <c r="AY9" i="5"/>
  <c r="AY18" i="5"/>
  <c r="AZ2" i="5"/>
  <c r="AY41" i="5"/>
  <c r="AY34" i="5"/>
  <c r="AY11" i="5"/>
  <c r="AY15" i="5"/>
  <c r="AY40" i="5"/>
  <c r="AY30" i="5"/>
  <c r="AY13" i="5"/>
  <c r="AY19" i="5"/>
  <c r="AY39" i="5"/>
  <c r="AY31" i="5"/>
  <c r="AY10" i="5"/>
  <c r="AY17" i="5"/>
  <c r="AY38" i="5"/>
  <c r="AY33" i="5"/>
  <c r="AY12" i="5"/>
  <c r="AY21" i="5"/>
  <c r="AY36" i="5"/>
  <c r="AY6" i="5"/>
  <c r="AY27" i="5"/>
  <c r="AY1" i="5"/>
  <c r="AY26" i="5"/>
  <c r="AY7" i="5"/>
  <c r="AY8" i="5"/>
  <c r="AY14" i="5"/>
  <c r="AY37" i="5"/>
  <c r="AY16" i="5"/>
  <c r="AY20" i="5"/>
  <c r="AY32" i="5"/>
  <c r="AY29" i="5"/>
  <c r="AY28" i="5"/>
  <c r="AR31" i="4"/>
  <c r="AS26" i="6"/>
  <c r="AT20" i="6"/>
  <c r="AX22" i="5"/>
  <c r="AX42" i="5"/>
  <c r="AX46" i="5"/>
  <c r="AX47" i="5"/>
  <c r="AR30" i="4"/>
  <c r="AQ55" i="1"/>
  <c r="AR48" i="1"/>
  <c r="AQ53" i="1"/>
  <c r="AQ49" i="1"/>
  <c r="AQ52" i="1"/>
  <c r="AQ51" i="1"/>
  <c r="AQ54" i="1"/>
  <c r="AQ50" i="1"/>
  <c r="AQ34" i="4"/>
  <c r="AP39" i="3"/>
  <c r="AR24" i="4"/>
  <c r="AR21" i="4"/>
  <c r="AS32" i="4"/>
  <c r="AT163" i="2"/>
  <c r="AU164" i="2"/>
  <c r="AT26" i="6"/>
  <c r="AU20" i="6"/>
  <c r="AY22" i="5"/>
  <c r="AV28" i="6"/>
  <c r="AW21" i="6"/>
  <c r="T44" i="1"/>
  <c r="S46" i="1"/>
  <c r="S45" i="1"/>
  <c r="AS59" i="4"/>
  <c r="AS74" i="4"/>
  <c r="AS2" i="4"/>
  <c r="AS48" i="4"/>
  <c r="AS1" i="4"/>
  <c r="AT3" i="4"/>
  <c r="AS33" i="4"/>
  <c r="AQ39" i="3"/>
  <c r="AS24" i="4"/>
  <c r="AR40" i="4"/>
  <c r="AZ35" i="5"/>
  <c r="AZ7" i="5"/>
  <c r="AZ19" i="5"/>
  <c r="AZ34" i="5"/>
  <c r="AZ32" i="5"/>
  <c r="AZ21" i="5"/>
  <c r="AZ20" i="5"/>
  <c r="AZ40" i="5"/>
  <c r="AZ9" i="5"/>
  <c r="AZ12" i="5"/>
  <c r="AZ36" i="5"/>
  <c r="AZ33" i="5"/>
  <c r="AZ8" i="5"/>
  <c r="AZ14" i="5"/>
  <c r="BA2" i="5"/>
  <c r="AZ37" i="5"/>
  <c r="AZ27" i="5"/>
  <c r="AZ10" i="5"/>
  <c r="AZ16" i="5"/>
  <c r="AZ11" i="5"/>
  <c r="AZ15" i="5"/>
  <c r="AZ41" i="5"/>
  <c r="AZ17" i="5"/>
  <c r="AZ39" i="5"/>
  <c r="AZ13" i="5"/>
  <c r="AZ38" i="5"/>
  <c r="AZ18" i="5"/>
  <c r="AZ31" i="5"/>
  <c r="AZ6" i="5"/>
  <c r="AZ30" i="5"/>
  <c r="AZ1" i="5"/>
  <c r="AZ26" i="5"/>
  <c r="AZ29" i="5"/>
  <c r="AZ28" i="5"/>
  <c r="AS58" i="4"/>
  <c r="AQ27" i="3"/>
  <c r="AQ26" i="3"/>
  <c r="AQ35" i="3"/>
  <c r="AS20" i="4"/>
  <c r="AT35" i="6"/>
  <c r="AT56" i="4"/>
  <c r="AT37" i="6"/>
  <c r="AT58" i="4"/>
  <c r="AU31" i="6"/>
  <c r="AS14" i="4"/>
  <c r="AR50" i="4"/>
  <c r="AR49" i="4"/>
  <c r="AR28" i="3"/>
  <c r="AR30" i="3"/>
  <c r="AS24" i="3"/>
  <c r="AR23" i="3"/>
  <c r="AY42" i="5"/>
  <c r="AT248" i="2" a="1"/>
  <c r="AT248" i="2"/>
  <c r="AT170" i="2"/>
  <c r="AT14" i="4"/>
  <c r="AT264" i="2" a="1"/>
  <c r="AT264" i="2"/>
  <c r="AT184" i="2" a="1"/>
  <c r="AT184" i="2"/>
  <c r="AU165" i="2"/>
  <c r="AT280" i="2" a="1"/>
  <c r="AT280" i="2"/>
  <c r="AT216" i="2" a="1"/>
  <c r="AT216" i="2"/>
  <c r="AT312" i="2" a="1"/>
  <c r="AT312" i="2"/>
  <c r="AT171" i="2"/>
  <c r="AT168" i="2" a="1"/>
  <c r="AT168" i="2"/>
  <c r="AT296" i="2" a="1"/>
  <c r="AT296" i="2"/>
  <c r="AT176" i="2"/>
  <c r="AT232" i="2" a="1"/>
  <c r="AT232" i="2"/>
  <c r="AT200" i="2" a="1"/>
  <c r="AT200" i="2"/>
  <c r="AT172" i="2"/>
  <c r="AV33" i="3"/>
  <c r="AU32" i="3"/>
  <c r="CC6" i="6"/>
  <c r="CB10" i="6"/>
  <c r="CB9" i="6"/>
  <c r="CB8" i="6"/>
  <c r="AR50" i="1"/>
  <c r="AR54" i="1"/>
  <c r="AR51" i="1"/>
  <c r="AR49" i="1"/>
  <c r="AR55" i="1"/>
  <c r="AR53" i="1"/>
  <c r="AR52" i="1"/>
  <c r="AS48" i="1"/>
  <c r="AT173" i="2"/>
  <c r="AS21" i="4"/>
  <c r="AZ42" i="5"/>
  <c r="AZ46" i="5"/>
  <c r="AZ47" i="5"/>
  <c r="AT30" i="4"/>
  <c r="AY46" i="5"/>
  <c r="AY47" i="5"/>
  <c r="AS30" i="4"/>
  <c r="AS40" i="4"/>
  <c r="AS28" i="3"/>
  <c r="AS30" i="3"/>
  <c r="AT24" i="3"/>
  <c r="AS23" i="3"/>
  <c r="BA41" i="5"/>
  <c r="BA32" i="5"/>
  <c r="BA12" i="5"/>
  <c r="BA16" i="5"/>
  <c r="BA37" i="5"/>
  <c r="BA27" i="5"/>
  <c r="BA9" i="5"/>
  <c r="BA18" i="5"/>
  <c r="BA39" i="5"/>
  <c r="BA30" i="5"/>
  <c r="BA11" i="5"/>
  <c r="BA6" i="5"/>
  <c r="BA35" i="5"/>
  <c r="BA31" i="5"/>
  <c r="BA17" i="5"/>
  <c r="BA21" i="5"/>
  <c r="BA33" i="5"/>
  <c r="BA7" i="5"/>
  <c r="BA19" i="5"/>
  <c r="BB2" i="5"/>
  <c r="BA26" i="5"/>
  <c r="BA8" i="5"/>
  <c r="BA10" i="5"/>
  <c r="BA15" i="5"/>
  <c r="BA40" i="5"/>
  <c r="BA13" i="5"/>
  <c r="BA38" i="5"/>
  <c r="BA14" i="5"/>
  <c r="BA36" i="5"/>
  <c r="BA20" i="5"/>
  <c r="BA34" i="5"/>
  <c r="BA1" i="5"/>
  <c r="BA28" i="5"/>
  <c r="BA29" i="5"/>
  <c r="AV20" i="6"/>
  <c r="AU26" i="6"/>
  <c r="AT32" i="4"/>
  <c r="AW33" i="3"/>
  <c r="AV32" i="3"/>
  <c r="AU296" i="2" a="1"/>
  <c r="AU296" i="2"/>
  <c r="AU171" i="2"/>
  <c r="AU312" i="2" a="1"/>
  <c r="AU312" i="2"/>
  <c r="AU200" i="2" a="1"/>
  <c r="AU200" i="2"/>
  <c r="AU170" i="2"/>
  <c r="AU248" i="2" a="1"/>
  <c r="AU248" i="2"/>
  <c r="AU176" i="2"/>
  <c r="AU173" i="2"/>
  <c r="AU280" i="2" a="1"/>
  <c r="AU280" i="2"/>
  <c r="AU172" i="2"/>
  <c r="AU232" i="2" a="1"/>
  <c r="AU232" i="2"/>
  <c r="AU168" i="2" a="1"/>
  <c r="AU168" i="2"/>
  <c r="AU264" i="2" a="1"/>
  <c r="AU264" i="2"/>
  <c r="AU184" i="2" a="1"/>
  <c r="AU184" i="2"/>
  <c r="AU216" i="2" a="1"/>
  <c r="AU216" i="2"/>
  <c r="AV165" i="2"/>
  <c r="AZ22" i="5"/>
  <c r="AT48" i="4"/>
  <c r="AT74" i="4"/>
  <c r="AT2" i="4"/>
  <c r="AT59" i="4"/>
  <c r="AU3" i="4"/>
  <c r="AT1" i="4"/>
  <c r="AT33" i="4"/>
  <c r="AV164" i="2"/>
  <c r="AU163" i="2"/>
  <c r="AU35" i="6"/>
  <c r="AU56" i="4"/>
  <c r="AV31" i="6"/>
  <c r="AU37" i="6"/>
  <c r="AU58" i="4"/>
  <c r="AT31" i="4"/>
  <c r="AS22" i="4"/>
  <c r="T45" i="1"/>
  <c r="T46" i="1"/>
  <c r="U44" i="1"/>
  <c r="CC8" i="6"/>
  <c r="CC9" i="6"/>
  <c r="CC10" i="6"/>
  <c r="CD6" i="6"/>
  <c r="AS50" i="4"/>
  <c r="AS49" i="4"/>
  <c r="AX21" i="6"/>
  <c r="AW28" i="6"/>
  <c r="AT21" i="4"/>
  <c r="AR27" i="3"/>
  <c r="AR26" i="3"/>
  <c r="AR35" i="3"/>
  <c r="AT20" i="4"/>
  <c r="AS50" i="1"/>
  <c r="AS49" i="1"/>
  <c r="AS54" i="1"/>
  <c r="AS55" i="1"/>
  <c r="AS52" i="1"/>
  <c r="AS53" i="1"/>
  <c r="AS51" i="1"/>
  <c r="AT48" i="1"/>
  <c r="AS34" i="4"/>
  <c r="CD8" i="6"/>
  <c r="CD10" i="6"/>
  <c r="CD9" i="6"/>
  <c r="CE6" i="6"/>
  <c r="AS39" i="3"/>
  <c r="AU24" i="4"/>
  <c r="AU14" i="4"/>
  <c r="AV26" i="6"/>
  <c r="AW20" i="6"/>
  <c r="AW164" i="2"/>
  <c r="AV163" i="2"/>
  <c r="AT49" i="4"/>
  <c r="AT50" i="4"/>
  <c r="AR39" i="3"/>
  <c r="AT24" i="4"/>
  <c r="AU31" i="4"/>
  <c r="AW32" i="3"/>
  <c r="AX33" i="3"/>
  <c r="AS27" i="3"/>
  <c r="AS26" i="3"/>
  <c r="AS35" i="3"/>
  <c r="AU20" i="4"/>
  <c r="AT34" i="4"/>
  <c r="AT40" i="4"/>
  <c r="AV35" i="6"/>
  <c r="AV56" i="4"/>
  <c r="AV37" i="6"/>
  <c r="AV58" i="4"/>
  <c r="AW31" i="6"/>
  <c r="AX28" i="6"/>
  <c r="AY21" i="6"/>
  <c r="U46" i="1"/>
  <c r="V44" i="1"/>
  <c r="U45" i="1"/>
  <c r="AU48" i="4"/>
  <c r="AU74" i="4"/>
  <c r="AU59" i="4"/>
  <c r="AU2" i="4"/>
  <c r="AU1" i="4"/>
  <c r="AV3" i="4"/>
  <c r="AU33" i="4"/>
  <c r="AT22" i="4"/>
  <c r="AT30" i="3"/>
  <c r="AT28" i="3"/>
  <c r="AU24" i="3"/>
  <c r="AT23" i="3"/>
  <c r="AV176" i="2"/>
  <c r="AV280" i="2" a="1"/>
  <c r="AV280" i="2"/>
  <c r="AV264" i="2" a="1"/>
  <c r="AV264" i="2"/>
  <c r="AW165" i="2"/>
  <c r="AV296" i="2" a="1"/>
  <c r="AV296" i="2"/>
  <c r="AV200" i="2" a="1"/>
  <c r="AV200" i="2"/>
  <c r="AV172" i="2"/>
  <c r="AV312" i="2" a="1"/>
  <c r="AV312" i="2"/>
  <c r="AV248" i="2" a="1"/>
  <c r="AV248" i="2"/>
  <c r="AV170" i="2"/>
  <c r="AV14" i="4"/>
  <c r="AV216" i="2" a="1"/>
  <c r="AV216" i="2"/>
  <c r="AV184" i="2" a="1"/>
  <c r="AV184" i="2"/>
  <c r="AV168" i="2" a="1"/>
  <c r="AV168" i="2"/>
  <c r="AV232" i="2" a="1"/>
  <c r="AV232" i="2"/>
  <c r="AV171" i="2"/>
  <c r="AV173" i="2"/>
  <c r="BA42" i="5"/>
  <c r="AU32" i="4"/>
  <c r="BB36" i="5"/>
  <c r="BB7" i="5"/>
  <c r="BB19" i="5"/>
  <c r="BC2" i="5"/>
  <c r="BB34" i="5"/>
  <c r="BB8" i="5"/>
  <c r="BB13" i="5"/>
  <c r="BB1" i="5"/>
  <c r="BB37" i="5"/>
  <c r="BB31" i="5"/>
  <c r="BB10" i="5"/>
  <c r="BB14" i="5"/>
  <c r="BB38" i="5"/>
  <c r="BB32" i="5"/>
  <c r="BB11" i="5"/>
  <c r="BB21" i="5"/>
  <c r="BB40" i="5"/>
  <c r="BB27" i="5"/>
  <c r="BB12" i="5"/>
  <c r="BB18" i="5"/>
  <c r="BB33" i="5"/>
  <c r="BB20" i="5"/>
  <c r="BB30" i="5"/>
  <c r="BB26" i="5"/>
  <c r="BB9" i="5"/>
  <c r="BB15" i="5"/>
  <c r="BB39" i="5"/>
  <c r="BB17" i="5"/>
  <c r="BB35" i="5"/>
  <c r="BB16" i="5"/>
  <c r="BB6" i="5"/>
  <c r="BB41" i="5"/>
  <c r="BB29" i="5"/>
  <c r="BB28" i="5"/>
  <c r="BA22" i="5"/>
  <c r="AT55" i="1"/>
  <c r="AT49" i="1"/>
  <c r="AU48" i="1"/>
  <c r="AT52" i="1"/>
  <c r="AT54" i="1"/>
  <c r="AT51" i="1"/>
  <c r="AT50" i="1"/>
  <c r="AT53" i="1"/>
  <c r="AU22" i="4"/>
  <c r="AU21" i="4"/>
  <c r="BC36" i="5"/>
  <c r="BC31" i="5"/>
  <c r="BC17" i="5"/>
  <c r="BC34" i="5"/>
  <c r="BC7" i="5"/>
  <c r="BC13" i="5"/>
  <c r="BC20" i="5"/>
  <c r="BC40" i="5"/>
  <c r="BC33" i="5"/>
  <c r="BC10" i="5"/>
  <c r="BC14" i="5"/>
  <c r="BD2" i="5"/>
  <c r="BC41" i="5"/>
  <c r="BC32" i="5"/>
  <c r="BC12" i="5"/>
  <c r="BC16" i="5"/>
  <c r="BC1" i="5"/>
  <c r="BC39" i="5"/>
  <c r="BC11" i="5"/>
  <c r="BC38" i="5"/>
  <c r="BC15" i="5"/>
  <c r="BC35" i="5"/>
  <c r="BC21" i="5"/>
  <c r="BC27" i="5"/>
  <c r="BC18" i="5"/>
  <c r="BC30" i="5"/>
  <c r="BC19" i="5"/>
  <c r="BC26" i="5"/>
  <c r="BC6" i="5"/>
  <c r="BC8" i="5"/>
  <c r="BC37" i="5"/>
  <c r="BC9" i="5"/>
  <c r="BC29" i="5"/>
  <c r="BC28" i="5"/>
  <c r="AV32" i="4"/>
  <c r="BB42" i="5"/>
  <c r="BA46" i="5"/>
  <c r="BA47" i="5"/>
  <c r="AU30" i="4"/>
  <c r="W44" i="1"/>
  <c r="V46" i="1"/>
  <c r="V45" i="1"/>
  <c r="AV48" i="4"/>
  <c r="AV59" i="4"/>
  <c r="AV2" i="4"/>
  <c r="AV74" i="4"/>
  <c r="AW3" i="4"/>
  <c r="AV1" i="4"/>
  <c r="AV33" i="4"/>
  <c r="AZ21" i="6"/>
  <c r="AY28" i="6"/>
  <c r="CF6" i="6"/>
  <c r="CE9" i="6"/>
  <c r="CE10" i="6"/>
  <c r="CE8" i="6"/>
  <c r="AT27" i="3"/>
  <c r="AT26" i="3"/>
  <c r="AT35" i="3"/>
  <c r="AV20" i="4"/>
  <c r="AX32" i="3"/>
  <c r="AY33" i="3"/>
  <c r="BB22" i="5"/>
  <c r="AX165" i="2"/>
  <c r="AW264" i="2" a="1"/>
  <c r="AW264" i="2"/>
  <c r="AW216" i="2" a="1"/>
  <c r="AW216" i="2"/>
  <c r="AW312" i="2" a="1"/>
  <c r="AW312" i="2"/>
  <c r="AW176" i="2"/>
  <c r="AW280" i="2" a="1"/>
  <c r="AW280" i="2"/>
  <c r="AW232" i="2" a="1"/>
  <c r="AW232" i="2"/>
  <c r="AW173" i="2"/>
  <c r="AW184" i="2" a="1"/>
  <c r="AW184" i="2"/>
  <c r="AW172" i="2"/>
  <c r="AW171" i="2"/>
  <c r="AW296" i="2" a="1"/>
  <c r="AW296" i="2"/>
  <c r="AW200" i="2" a="1"/>
  <c r="AW200" i="2"/>
  <c r="AW170" i="2"/>
  <c r="AW14" i="4"/>
  <c r="AW168" i="2" a="1"/>
  <c r="AW168" i="2"/>
  <c r="AW248" i="2" a="1"/>
  <c r="AW248" i="2"/>
  <c r="AU28" i="3"/>
  <c r="AU30" i="3"/>
  <c r="AV24" i="3"/>
  <c r="AU23" i="3"/>
  <c r="AW35" i="6"/>
  <c r="AW56" i="4"/>
  <c r="AW37" i="6"/>
  <c r="AX31" i="6"/>
  <c r="AX164" i="2"/>
  <c r="AW163" i="2"/>
  <c r="AV31" i="4"/>
  <c r="AV22" i="4"/>
  <c r="AU49" i="4"/>
  <c r="AU50" i="4"/>
  <c r="AX20" i="6"/>
  <c r="AW26" i="6"/>
  <c r="AU49" i="1"/>
  <c r="AU54" i="1"/>
  <c r="AV48" i="1"/>
  <c r="AU51" i="1"/>
  <c r="AU53" i="1"/>
  <c r="AU55" i="1"/>
  <c r="AU52" i="1"/>
  <c r="AU50" i="1"/>
  <c r="AT39" i="3"/>
  <c r="AV24" i="4"/>
  <c r="AW58" i="4"/>
  <c r="AW32" i="4"/>
  <c r="AU27" i="3"/>
  <c r="AU26" i="3"/>
  <c r="AU35" i="3"/>
  <c r="AW20" i="4"/>
  <c r="AW74" i="4"/>
  <c r="AW2" i="4"/>
  <c r="AW59" i="4"/>
  <c r="AW48" i="4"/>
  <c r="AW1" i="4"/>
  <c r="AX3" i="4"/>
  <c r="AW33" i="4"/>
  <c r="W45" i="1"/>
  <c r="X44" i="1"/>
  <c r="W46" i="1"/>
  <c r="AW31" i="4"/>
  <c r="CG6" i="6"/>
  <c r="CF9" i="6"/>
  <c r="CF8" i="6"/>
  <c r="CF10" i="6"/>
  <c r="AU34" i="4"/>
  <c r="AU40" i="4"/>
  <c r="BC22" i="5"/>
  <c r="AV30" i="3"/>
  <c r="AV28" i="3"/>
  <c r="AV23" i="3"/>
  <c r="AW24" i="3"/>
  <c r="AW22" i="4"/>
  <c r="AY32" i="3"/>
  <c r="AZ33" i="3"/>
  <c r="BB46" i="5"/>
  <c r="BB47" i="5"/>
  <c r="AV30" i="4"/>
  <c r="BC42" i="5"/>
  <c r="BD38" i="5"/>
  <c r="BD35" i="5"/>
  <c r="BD9" i="5"/>
  <c r="BD17" i="5"/>
  <c r="BD40" i="5"/>
  <c r="BD31" i="5"/>
  <c r="BD14" i="5"/>
  <c r="BD21" i="5"/>
  <c r="BD34" i="5"/>
  <c r="BD26" i="5"/>
  <c r="BD18" i="5"/>
  <c r="BD19" i="5"/>
  <c r="BD37" i="5"/>
  <c r="BD7" i="5"/>
  <c r="BD20" i="5"/>
  <c r="BD6" i="5"/>
  <c r="BD10" i="5"/>
  <c r="BD1" i="5"/>
  <c r="BD39" i="5"/>
  <c r="BD27" i="5"/>
  <c r="BD41" i="5"/>
  <c r="BD16" i="5"/>
  <c r="BD36" i="5"/>
  <c r="BD11" i="5"/>
  <c r="BD33" i="5"/>
  <c r="BD12" i="5"/>
  <c r="BD32" i="5"/>
  <c r="BD15" i="5"/>
  <c r="BD30" i="5"/>
  <c r="BD13" i="5"/>
  <c r="BD8" i="5"/>
  <c r="BE2" i="5"/>
  <c r="BD28" i="5"/>
  <c r="BD29" i="5"/>
  <c r="AX184" i="2" a="1"/>
  <c r="AX184" i="2"/>
  <c r="AY165" i="2"/>
  <c r="AX264" i="2" a="1"/>
  <c r="AX264" i="2"/>
  <c r="AX200" i="2" a="1"/>
  <c r="AX200" i="2"/>
  <c r="AX172" i="2"/>
  <c r="AX280" i="2" a="1"/>
  <c r="AX280" i="2"/>
  <c r="AX173" i="2"/>
  <c r="AX216" i="2" a="1"/>
  <c r="AX216" i="2"/>
  <c r="AX171" i="2"/>
  <c r="AX296" i="2" a="1"/>
  <c r="AX296" i="2"/>
  <c r="AX170" i="2"/>
  <c r="AX14" i="4"/>
  <c r="AX312" i="2" a="1"/>
  <c r="AX312" i="2"/>
  <c r="AX232" i="2" a="1"/>
  <c r="AX232" i="2"/>
  <c r="AX168" i="2" a="1"/>
  <c r="AX168" i="2"/>
  <c r="AX248" i="2" a="1"/>
  <c r="AX248" i="2"/>
  <c r="AX176" i="2"/>
  <c r="BA21" i="6"/>
  <c r="AZ28" i="6"/>
  <c r="AY20" i="6"/>
  <c r="AX26" i="6"/>
  <c r="AY164" i="2"/>
  <c r="AX163" i="2"/>
  <c r="AV50" i="4"/>
  <c r="AV49" i="4"/>
  <c r="AX35" i="6"/>
  <c r="AX56" i="4"/>
  <c r="AY31" i="6"/>
  <c r="AX37" i="6"/>
  <c r="AX58" i="4"/>
  <c r="AV21" i="4"/>
  <c r="AV54" i="1"/>
  <c r="AV51" i="1"/>
  <c r="AV50" i="1"/>
  <c r="AV55" i="1"/>
  <c r="AV52" i="1"/>
  <c r="AV49" i="1"/>
  <c r="AW48" i="1"/>
  <c r="AV53" i="1"/>
  <c r="AX32" i="4"/>
  <c r="AY35" i="6"/>
  <c r="AY56" i="4"/>
  <c r="AY37" i="6"/>
  <c r="AZ31" i="6"/>
  <c r="AZ20" i="6"/>
  <c r="AY26" i="6"/>
  <c r="AW30" i="3"/>
  <c r="AW28" i="3"/>
  <c r="AX24" i="3"/>
  <c r="AW23" i="3"/>
  <c r="AV27" i="3"/>
  <c r="AV26" i="3"/>
  <c r="AV35" i="3"/>
  <c r="AX20" i="4"/>
  <c r="AX74" i="4"/>
  <c r="AX2" i="4"/>
  <c r="AX59" i="4"/>
  <c r="AX48" i="4"/>
  <c r="AY3" i="4"/>
  <c r="AX1" i="4"/>
  <c r="AX33" i="4"/>
  <c r="AW21" i="4"/>
  <c r="BD42" i="5"/>
  <c r="BA28" i="6"/>
  <c r="BB21" i="6"/>
  <c r="BE34" i="5"/>
  <c r="BE11" i="5"/>
  <c r="BE20" i="5"/>
  <c r="BE1" i="5"/>
  <c r="BE40" i="5"/>
  <c r="BE32" i="5"/>
  <c r="BE13" i="5"/>
  <c r="BE12" i="5"/>
  <c r="BF2" i="5"/>
  <c r="BE39" i="5"/>
  <c r="BE27" i="5"/>
  <c r="BE10" i="5"/>
  <c r="BE21" i="5"/>
  <c r="BE38" i="5"/>
  <c r="BE36" i="5"/>
  <c r="BE26" i="5"/>
  <c r="BE19" i="5"/>
  <c r="BE7" i="5"/>
  <c r="BE17" i="5"/>
  <c r="BE9" i="5"/>
  <c r="BE41" i="5"/>
  <c r="BE8" i="5"/>
  <c r="BE35" i="5"/>
  <c r="BE14" i="5"/>
  <c r="BE37" i="5"/>
  <c r="BE16" i="5"/>
  <c r="BE33" i="5"/>
  <c r="BE18" i="5"/>
  <c r="BE30" i="5"/>
  <c r="BE15" i="5"/>
  <c r="BE31" i="5"/>
  <c r="BE6" i="5"/>
  <c r="BE28" i="5"/>
  <c r="BE29" i="5"/>
  <c r="BD22" i="5"/>
  <c r="BC46" i="5"/>
  <c r="BC47" i="5"/>
  <c r="AW30" i="4"/>
  <c r="CG8" i="6"/>
  <c r="CG10" i="6"/>
  <c r="CH6" i="6"/>
  <c r="CG9" i="6"/>
  <c r="AV34" i="4"/>
  <c r="AV40" i="4"/>
  <c r="AW49" i="4"/>
  <c r="AW50" i="4"/>
  <c r="AY312" i="2" a="1"/>
  <c r="AY312" i="2"/>
  <c r="AY200" i="2" a="1"/>
  <c r="AY200" i="2"/>
  <c r="AY170" i="2"/>
  <c r="AY14" i="4"/>
  <c r="AY232" i="2" a="1"/>
  <c r="AY232" i="2"/>
  <c r="AY168" i="2" a="1"/>
  <c r="AY168" i="2"/>
  <c r="AY248" i="2" a="1"/>
  <c r="AY248" i="2"/>
  <c r="AY216" i="2" a="1"/>
  <c r="AY216" i="2"/>
  <c r="AY176" i="2"/>
  <c r="AY264" i="2" a="1"/>
  <c r="AY264" i="2"/>
  <c r="AZ165" i="2"/>
  <c r="AY184" i="2" a="1"/>
  <c r="AY184" i="2"/>
  <c r="AY173" i="2"/>
  <c r="AY280" i="2" a="1"/>
  <c r="AY280" i="2"/>
  <c r="AY172" i="2"/>
  <c r="AY171" i="2"/>
  <c r="AY296" i="2" a="1"/>
  <c r="AY296" i="2"/>
  <c r="BA33" i="3"/>
  <c r="AZ32" i="3"/>
  <c r="AZ164" i="2"/>
  <c r="AY163" i="2"/>
  <c r="Y44" i="1"/>
  <c r="X45" i="1"/>
  <c r="X46" i="1"/>
  <c r="AV39" i="3"/>
  <c r="AX24" i="4"/>
  <c r="AX31" i="4"/>
  <c r="AU39" i="3"/>
  <c r="AW24" i="4"/>
  <c r="AW54" i="1"/>
  <c r="AW51" i="1"/>
  <c r="AW50" i="1"/>
  <c r="AX48" i="1"/>
  <c r="AW55" i="1"/>
  <c r="AW53" i="1"/>
  <c r="AW49" i="1"/>
  <c r="AW52" i="1"/>
  <c r="BA164" i="2"/>
  <c r="AZ163" i="2"/>
  <c r="AX50" i="4"/>
  <c r="AX49" i="4"/>
  <c r="AZ176" i="2"/>
  <c r="BA165" i="2"/>
  <c r="AZ296" i="2" a="1"/>
  <c r="AZ296" i="2"/>
  <c r="AZ280" i="2" a="1"/>
  <c r="AZ280" i="2"/>
  <c r="AZ184" i="2" a="1"/>
  <c r="AZ184" i="2"/>
  <c r="AZ173" i="2"/>
  <c r="AZ312" i="2" a="1"/>
  <c r="AZ312" i="2"/>
  <c r="AZ200" i="2" a="1"/>
  <c r="AZ200" i="2"/>
  <c r="AZ172" i="2"/>
  <c r="AZ232" i="2" a="1"/>
  <c r="AZ232" i="2"/>
  <c r="AZ171" i="2"/>
  <c r="AZ216" i="2" a="1"/>
  <c r="AZ216" i="2"/>
  <c r="AZ170" i="2"/>
  <c r="AZ168" i="2" a="1"/>
  <c r="AZ168" i="2"/>
  <c r="AZ248" i="2" a="1"/>
  <c r="AZ248" i="2"/>
  <c r="AZ264" i="2" a="1"/>
  <c r="AZ264" i="2"/>
  <c r="AX22" i="4"/>
  <c r="BD46" i="5"/>
  <c r="BD47" i="5"/>
  <c r="AX30" i="4"/>
  <c r="BA32" i="3"/>
  <c r="BB33" i="3"/>
  <c r="AY31" i="4"/>
  <c r="AW40" i="4"/>
  <c r="AW34" i="4"/>
  <c r="AZ26" i="6"/>
  <c r="BA20" i="6"/>
  <c r="AZ35" i="6"/>
  <c r="AZ56" i="4"/>
  <c r="BA31" i="6"/>
  <c r="AZ37" i="6"/>
  <c r="AY32" i="4"/>
  <c r="Y46" i="1"/>
  <c r="Z44" i="1"/>
  <c r="Y45" i="1"/>
  <c r="AX21" i="4"/>
  <c r="AY58" i="4"/>
  <c r="BF38" i="5"/>
  <c r="BF7" i="5"/>
  <c r="BF13" i="5"/>
  <c r="BF21" i="5"/>
  <c r="BF36" i="5"/>
  <c r="BF27" i="5"/>
  <c r="BF6" i="5"/>
  <c r="BF19" i="5"/>
  <c r="BF35" i="5"/>
  <c r="BF9" i="5"/>
  <c r="BF16" i="5"/>
  <c r="BF1" i="5"/>
  <c r="BF33" i="5"/>
  <c r="BF11" i="5"/>
  <c r="BF18" i="5"/>
  <c r="BG2" i="5"/>
  <c r="BF31" i="5"/>
  <c r="BF12" i="5"/>
  <c r="BF34" i="5"/>
  <c r="BF15" i="5"/>
  <c r="BF26" i="5"/>
  <c r="BF17" i="5"/>
  <c r="BF40" i="5"/>
  <c r="BF30" i="5"/>
  <c r="BF41" i="5"/>
  <c r="BF8" i="5"/>
  <c r="BF39" i="5"/>
  <c r="BF10" i="5"/>
  <c r="BF37" i="5"/>
  <c r="BF14" i="5"/>
  <c r="BF32" i="5"/>
  <c r="BF20" i="5"/>
  <c r="BF29" i="5"/>
  <c r="BF28" i="5"/>
  <c r="AW27" i="3"/>
  <c r="AW26" i="3"/>
  <c r="AW35" i="3"/>
  <c r="AY20" i="4"/>
  <c r="CI6" i="6"/>
  <c r="CH8" i="6"/>
  <c r="CH10" i="6"/>
  <c r="CH9" i="6"/>
  <c r="BE22" i="5"/>
  <c r="BE42" i="5"/>
  <c r="BC21" i="6"/>
  <c r="BB28" i="6"/>
  <c r="AY2" i="4"/>
  <c r="AY74" i="4"/>
  <c r="AY59" i="4"/>
  <c r="AY48" i="4"/>
  <c r="AZ3" i="4"/>
  <c r="AY1" i="4"/>
  <c r="AY33" i="4"/>
  <c r="AX28" i="3"/>
  <c r="AX30" i="3"/>
  <c r="AY24" i="3"/>
  <c r="AX23" i="3"/>
  <c r="AX52" i="1"/>
  <c r="AX51" i="1"/>
  <c r="AX49" i="1"/>
  <c r="AY48" i="1"/>
  <c r="AX50" i="1"/>
  <c r="AX54" i="1"/>
  <c r="AX55" i="1"/>
  <c r="AX53" i="1"/>
  <c r="AW39" i="3"/>
  <c r="AY24" i="4"/>
  <c r="AY22" i="4"/>
  <c r="AY21" i="4"/>
  <c r="AZ31" i="4"/>
  <c r="BD21" i="6"/>
  <c r="BC28" i="6"/>
  <c r="AZ59" i="4"/>
  <c r="AZ74" i="4"/>
  <c r="AZ48" i="4"/>
  <c r="AZ2" i="4"/>
  <c r="BA3" i="4"/>
  <c r="AZ1" i="4"/>
  <c r="AZ33" i="4"/>
  <c r="AY30" i="3"/>
  <c r="AY28" i="3"/>
  <c r="AZ24" i="3"/>
  <c r="AY23" i="3"/>
  <c r="BG40" i="5"/>
  <c r="BG33" i="5"/>
  <c r="BG13" i="5"/>
  <c r="BG20" i="5"/>
  <c r="BG39" i="5"/>
  <c r="BG30" i="5"/>
  <c r="BG8" i="5"/>
  <c r="BG15" i="5"/>
  <c r="BG32" i="5"/>
  <c r="BG31" i="5"/>
  <c r="BG14" i="5"/>
  <c r="BG6" i="5"/>
  <c r="BG35" i="5"/>
  <c r="BG26" i="5"/>
  <c r="BG16" i="5"/>
  <c r="BG19" i="5"/>
  <c r="BG34" i="5"/>
  <c r="BG12" i="5"/>
  <c r="BG38" i="5"/>
  <c r="BG17" i="5"/>
  <c r="BG27" i="5"/>
  <c r="BG21" i="5"/>
  <c r="BG7" i="5"/>
  <c r="BG9" i="5"/>
  <c r="BG1" i="5"/>
  <c r="BG41" i="5"/>
  <c r="BG11" i="5"/>
  <c r="BH2" i="5"/>
  <c r="BG37" i="5"/>
  <c r="BG10" i="5"/>
  <c r="BG18" i="5"/>
  <c r="BG36" i="5"/>
  <c r="BG28" i="5"/>
  <c r="BG29" i="5"/>
  <c r="BF22" i="5"/>
  <c r="AX40" i="4"/>
  <c r="AX34" i="4"/>
  <c r="BA26" i="6"/>
  <c r="BB20" i="6"/>
  <c r="BA232" i="2" a="1"/>
  <c r="BA232" i="2"/>
  <c r="BA248" i="2" a="1"/>
  <c r="BA248" i="2"/>
  <c r="BA170" i="2"/>
  <c r="BA176" i="2"/>
  <c r="BA184" i="2" a="1"/>
  <c r="BA184" i="2"/>
  <c r="BB165" i="2"/>
  <c r="BA200" i="2" a="1"/>
  <c r="BA200" i="2"/>
  <c r="BA173" i="2"/>
  <c r="BA296" i="2" a="1"/>
  <c r="BA296" i="2"/>
  <c r="BA264" i="2" a="1"/>
  <c r="BA264" i="2"/>
  <c r="BA172" i="2"/>
  <c r="BA312" i="2" a="1"/>
  <c r="BA312" i="2"/>
  <c r="BA216" i="2" a="1"/>
  <c r="BA216" i="2"/>
  <c r="BA171" i="2"/>
  <c r="BA168" i="2" a="1"/>
  <c r="BA168" i="2"/>
  <c r="BA280" i="2" a="1"/>
  <c r="BA280" i="2"/>
  <c r="AZ22" i="4"/>
  <c r="CJ6" i="6"/>
  <c r="CI10" i="6"/>
  <c r="CI8" i="6"/>
  <c r="CI9" i="6"/>
  <c r="BE46" i="5"/>
  <c r="BE47" i="5"/>
  <c r="AY30" i="4"/>
  <c r="AZ32" i="4"/>
  <c r="AZ14" i="4"/>
  <c r="Z45" i="1"/>
  <c r="Z46" i="1"/>
  <c r="AA44" i="1"/>
  <c r="BA163" i="2"/>
  <c r="BB164" i="2"/>
  <c r="AX27" i="3"/>
  <c r="AX26" i="3"/>
  <c r="AX35" i="3"/>
  <c r="AZ20" i="4"/>
  <c r="AY49" i="4"/>
  <c r="AY50" i="4"/>
  <c r="AZ58" i="4"/>
  <c r="BB32" i="3"/>
  <c r="BC33" i="3"/>
  <c r="BF42" i="5"/>
  <c r="BF46" i="5"/>
  <c r="BF47" i="5"/>
  <c r="AZ30" i="4"/>
  <c r="BA35" i="6"/>
  <c r="BA56" i="4"/>
  <c r="BB31" i="6"/>
  <c r="BA37" i="6"/>
  <c r="BA58" i="4"/>
  <c r="AZ48" i="1"/>
  <c r="AY50" i="1"/>
  <c r="AY55" i="1"/>
  <c r="AY53" i="1"/>
  <c r="AY49" i="1"/>
  <c r="AY54" i="1"/>
  <c r="AY51" i="1"/>
  <c r="AY52" i="1"/>
  <c r="BA21" i="4"/>
  <c r="AZ21" i="4"/>
  <c r="BB35" i="6"/>
  <c r="BB56" i="4"/>
  <c r="BC31" i="6"/>
  <c r="BB37" i="6"/>
  <c r="CK6" i="6"/>
  <c r="CJ9" i="6"/>
  <c r="CJ8" i="6"/>
  <c r="CJ10" i="6"/>
  <c r="BB26" i="6"/>
  <c r="BC20" i="6"/>
  <c r="AY27" i="3"/>
  <c r="AY26" i="3"/>
  <c r="AY35" i="3"/>
  <c r="BA20" i="4"/>
  <c r="AZ28" i="3"/>
  <c r="AZ30" i="3"/>
  <c r="BA24" i="3"/>
  <c r="AZ23" i="3"/>
  <c r="AZ50" i="4"/>
  <c r="AZ49" i="4"/>
  <c r="BG42" i="5"/>
  <c r="AZ40" i="4"/>
  <c r="AZ34" i="4"/>
  <c r="BD33" i="3"/>
  <c r="BC32" i="3"/>
  <c r="AY40" i="4"/>
  <c r="AY34" i="4"/>
  <c r="BB296" i="2" a="1"/>
  <c r="BB296" i="2"/>
  <c r="BB280" i="2" a="1"/>
  <c r="BB280" i="2"/>
  <c r="BB200" i="2" a="1"/>
  <c r="BB200" i="2"/>
  <c r="BB172" i="2"/>
  <c r="BB216" i="2" a="1"/>
  <c r="BB216" i="2"/>
  <c r="BB171" i="2"/>
  <c r="BB312" i="2" a="1"/>
  <c r="BB312" i="2"/>
  <c r="BB232" i="2" a="1"/>
  <c r="BB232" i="2"/>
  <c r="BB168" i="2" a="1"/>
  <c r="BB168" i="2"/>
  <c r="BB248" i="2" a="1"/>
  <c r="BB248" i="2"/>
  <c r="BB170" i="2"/>
  <c r="BB14" i="4"/>
  <c r="BB176" i="2"/>
  <c r="BB184" i="2" a="1"/>
  <c r="BB184" i="2"/>
  <c r="BC165" i="2"/>
  <c r="BB173" i="2"/>
  <c r="BB264" i="2" a="1"/>
  <c r="BB264" i="2"/>
  <c r="BA31" i="4"/>
  <c r="BA14" i="4"/>
  <c r="BC164" i="2"/>
  <c r="BB163" i="2"/>
  <c r="BH35" i="5"/>
  <c r="BH27" i="5"/>
  <c r="BH19" i="5"/>
  <c r="BH6" i="5"/>
  <c r="BH34" i="5"/>
  <c r="BH30" i="5"/>
  <c r="BH21" i="5"/>
  <c r="BH1" i="5"/>
  <c r="BH41" i="5"/>
  <c r="BH38" i="5"/>
  <c r="BH11" i="5"/>
  <c r="BH14" i="5"/>
  <c r="BH36" i="5"/>
  <c r="BH31" i="5"/>
  <c r="BH8" i="5"/>
  <c r="BH16" i="5"/>
  <c r="BH37" i="5"/>
  <c r="BH15" i="5"/>
  <c r="BH39" i="5"/>
  <c r="BH17" i="5"/>
  <c r="BH32" i="5"/>
  <c r="BH13" i="5"/>
  <c r="BH26" i="5"/>
  <c r="BH12" i="5"/>
  <c r="BH7" i="5"/>
  <c r="BH20" i="5"/>
  <c r="BH33" i="5"/>
  <c r="BH18" i="5"/>
  <c r="BH9" i="5"/>
  <c r="BI2" i="5"/>
  <c r="BH40" i="5"/>
  <c r="BH10" i="5"/>
  <c r="BH28" i="5"/>
  <c r="BH29" i="5"/>
  <c r="BG22" i="5"/>
  <c r="BA32" i="4"/>
  <c r="AX39" i="3"/>
  <c r="AZ24" i="4"/>
  <c r="BE21" i="6"/>
  <c r="BD28" i="6"/>
  <c r="AB44" i="1"/>
  <c r="AA45" i="1"/>
  <c r="AA46" i="1"/>
  <c r="BA59" i="4"/>
  <c r="BA74" i="4"/>
  <c r="BA2" i="4"/>
  <c r="BA48" i="4"/>
  <c r="BA1" i="4"/>
  <c r="BB3" i="4"/>
  <c r="BA33" i="4"/>
  <c r="AZ55" i="1"/>
  <c r="AZ53" i="1"/>
  <c r="BA48" i="1"/>
  <c r="AZ52" i="1"/>
  <c r="AZ51" i="1"/>
  <c r="AZ54" i="1"/>
  <c r="AZ49" i="1"/>
  <c r="AZ50" i="1"/>
  <c r="AY39" i="3"/>
  <c r="BA24" i="4"/>
  <c r="AC44" i="1"/>
  <c r="AB45" i="1"/>
  <c r="AB46" i="1"/>
  <c r="BC264" i="2" a="1"/>
  <c r="BC264" i="2"/>
  <c r="BD165" i="2"/>
  <c r="BC184" i="2" a="1"/>
  <c r="BC184" i="2"/>
  <c r="BC173" i="2"/>
  <c r="BC172" i="2"/>
  <c r="BC280" i="2" a="1"/>
  <c r="BC280" i="2"/>
  <c r="BC171" i="2"/>
  <c r="BC296" i="2" a="1"/>
  <c r="BC296" i="2"/>
  <c r="BC232" i="2" a="1"/>
  <c r="BC232" i="2"/>
  <c r="BC216" i="2" a="1"/>
  <c r="BC216" i="2"/>
  <c r="BC200" i="2" a="1"/>
  <c r="BC200" i="2"/>
  <c r="BC170" i="2"/>
  <c r="BC14" i="4"/>
  <c r="BC312" i="2" a="1"/>
  <c r="BC312" i="2"/>
  <c r="BC168" i="2" a="1"/>
  <c r="BC168" i="2"/>
  <c r="BC248" i="2" a="1"/>
  <c r="BC248" i="2"/>
  <c r="BC32" i="4"/>
  <c r="BC176" i="2"/>
  <c r="BB31" i="4"/>
  <c r="AZ27" i="3"/>
  <c r="AZ26" i="3"/>
  <c r="AZ35" i="3"/>
  <c r="BB20" i="4"/>
  <c r="BH42" i="5"/>
  <c r="BH46" i="5"/>
  <c r="BH47" i="5"/>
  <c r="BB30" i="4"/>
  <c r="BE33" i="3"/>
  <c r="BD32" i="3"/>
  <c r="BA30" i="3"/>
  <c r="BA28" i="3"/>
  <c r="BB24" i="3"/>
  <c r="BA23" i="3"/>
  <c r="BF21" i="6"/>
  <c r="BE28" i="6"/>
  <c r="BI37" i="5"/>
  <c r="BI32" i="5"/>
  <c r="BI11" i="5"/>
  <c r="BI20" i="5"/>
  <c r="BI38" i="5"/>
  <c r="BI27" i="5"/>
  <c r="BI15" i="5"/>
  <c r="BI18" i="5"/>
  <c r="BI35" i="5"/>
  <c r="BI7" i="5"/>
  <c r="BI19" i="5"/>
  <c r="BI39" i="5"/>
  <c r="BI8" i="5"/>
  <c r="BI13" i="5"/>
  <c r="BJ2" i="5"/>
  <c r="BI41" i="5"/>
  <c r="BI12" i="5"/>
  <c r="BI36" i="5"/>
  <c r="BI9" i="5"/>
  <c r="BI33" i="5"/>
  <c r="BI17" i="5"/>
  <c r="BI34" i="5"/>
  <c r="BI14" i="5"/>
  <c r="BI31" i="5"/>
  <c r="BI16" i="5"/>
  <c r="BI26" i="5"/>
  <c r="BI6" i="5"/>
  <c r="BI30" i="5"/>
  <c r="BI21" i="5"/>
  <c r="BI1" i="5"/>
  <c r="BI40" i="5"/>
  <c r="BI10" i="5"/>
  <c r="BI28" i="5"/>
  <c r="BI29" i="5"/>
  <c r="BB48" i="4"/>
  <c r="BB74" i="4"/>
  <c r="BB2" i="4"/>
  <c r="BB59" i="4"/>
  <c r="BC3" i="4"/>
  <c r="BB1" i="4"/>
  <c r="BB33" i="4"/>
  <c r="BB21" i="4"/>
  <c r="CK8" i="6"/>
  <c r="CL6" i="6"/>
  <c r="CK9" i="6"/>
  <c r="CK10" i="6"/>
  <c r="BH22" i="5"/>
  <c r="BD164" i="2"/>
  <c r="BC163" i="2"/>
  <c r="BA22" i="4"/>
  <c r="BB58" i="4"/>
  <c r="BG46" i="5"/>
  <c r="BG47" i="5"/>
  <c r="BA30" i="4"/>
  <c r="BC35" i="6"/>
  <c r="BC56" i="4"/>
  <c r="BC37" i="6"/>
  <c r="BC58" i="4"/>
  <c r="BD31" i="6"/>
  <c r="BB32" i="4"/>
  <c r="BD20" i="6"/>
  <c r="BC26" i="6"/>
  <c r="BA49" i="4"/>
  <c r="BA50" i="4"/>
  <c r="BA49" i="1"/>
  <c r="BA51" i="1"/>
  <c r="BB48" i="1"/>
  <c r="BA55" i="1"/>
  <c r="BA52" i="1"/>
  <c r="BA53" i="1"/>
  <c r="BA54" i="1"/>
  <c r="BA50" i="1"/>
  <c r="BA39" i="3"/>
  <c r="BC24" i="4"/>
  <c r="BB49" i="4"/>
  <c r="BB50" i="4"/>
  <c r="AZ39" i="3"/>
  <c r="BB24" i="4"/>
  <c r="BI22" i="5"/>
  <c r="BA34" i="4"/>
  <c r="BA40" i="4"/>
  <c r="BI42" i="5"/>
  <c r="BI46" i="5"/>
  <c r="BI47" i="5"/>
  <c r="BC30" i="4"/>
  <c r="BC31" i="4"/>
  <c r="BE164" i="2"/>
  <c r="BD163" i="2"/>
  <c r="BF33" i="3"/>
  <c r="BE32" i="3"/>
  <c r="BD35" i="6"/>
  <c r="BD56" i="4"/>
  <c r="BD37" i="6"/>
  <c r="BD58" i="4"/>
  <c r="BE31" i="6"/>
  <c r="CL9" i="6"/>
  <c r="CL10" i="6"/>
  <c r="CM6" i="6"/>
  <c r="CL8" i="6"/>
  <c r="BC48" i="4"/>
  <c r="BC74" i="4"/>
  <c r="BC59" i="4"/>
  <c r="BC2" i="4"/>
  <c r="BC1" i="4"/>
  <c r="BD3" i="4"/>
  <c r="BB34" i="4"/>
  <c r="BB40" i="4"/>
  <c r="BJ36" i="5"/>
  <c r="BJ8" i="5"/>
  <c r="BJ11" i="5"/>
  <c r="BJ1" i="5"/>
  <c r="BJ37" i="5"/>
  <c r="BJ31" i="5"/>
  <c r="BJ10" i="5"/>
  <c r="BJ14" i="5"/>
  <c r="BJ38" i="5"/>
  <c r="BJ33" i="5"/>
  <c r="BJ12" i="5"/>
  <c r="BJ6" i="5"/>
  <c r="BJ41" i="5"/>
  <c r="BJ32" i="5"/>
  <c r="BJ15" i="5"/>
  <c r="BJ20" i="5"/>
  <c r="BJ27" i="5"/>
  <c r="BJ21" i="5"/>
  <c r="BJ7" i="5"/>
  <c r="BK2" i="5"/>
  <c r="BJ40" i="5"/>
  <c r="BJ9" i="5"/>
  <c r="BJ39" i="5"/>
  <c r="BJ17" i="5"/>
  <c r="BJ35" i="5"/>
  <c r="BJ19" i="5"/>
  <c r="BJ34" i="5"/>
  <c r="BJ13" i="5"/>
  <c r="BJ30" i="5"/>
  <c r="BJ16" i="5"/>
  <c r="BJ18" i="5"/>
  <c r="BJ26" i="5"/>
  <c r="BJ29" i="5"/>
  <c r="BJ28" i="5"/>
  <c r="BG21" i="6"/>
  <c r="BF28" i="6"/>
  <c r="BD26" i="6"/>
  <c r="BE20" i="6"/>
  <c r="BB22" i="4"/>
  <c r="BA27" i="3"/>
  <c r="BA26" i="3"/>
  <c r="BA35" i="3"/>
  <c r="BC20" i="4"/>
  <c r="BD312" i="2" a="1"/>
  <c r="BD312" i="2"/>
  <c r="BD171" i="2"/>
  <c r="BD232" i="2" a="1"/>
  <c r="BD232" i="2"/>
  <c r="BD216" i="2" a="1"/>
  <c r="BD216" i="2"/>
  <c r="BD170" i="2"/>
  <c r="BD14" i="4"/>
  <c r="BD168" i="2" a="1"/>
  <c r="BD168" i="2"/>
  <c r="BD248" i="2" a="1"/>
  <c r="BD248" i="2"/>
  <c r="BD176" i="2"/>
  <c r="BD31" i="4"/>
  <c r="BD280" i="2" a="1"/>
  <c r="BD280" i="2"/>
  <c r="BD184" i="2" a="1"/>
  <c r="BD184" i="2"/>
  <c r="BE165" i="2"/>
  <c r="BD296" i="2" a="1"/>
  <c r="BD296" i="2"/>
  <c r="BD264" i="2" a="1"/>
  <c r="BD264" i="2"/>
  <c r="BD173" i="2"/>
  <c r="BD200" i="2" a="1"/>
  <c r="BD200" i="2"/>
  <c r="BD172" i="2"/>
  <c r="AC46" i="1"/>
  <c r="AD44" i="1"/>
  <c r="AC45" i="1"/>
  <c r="BB30" i="3"/>
  <c r="BB28" i="3"/>
  <c r="BC24" i="3"/>
  <c r="BB23" i="3"/>
  <c r="BB50" i="1"/>
  <c r="BB53" i="1"/>
  <c r="BB55" i="1"/>
  <c r="BC48" i="1"/>
  <c r="BB49" i="1"/>
  <c r="BB51" i="1"/>
  <c r="BB52" i="1"/>
  <c r="BB54" i="1"/>
  <c r="BC21" i="4"/>
  <c r="BK39" i="5"/>
  <c r="BK27" i="5"/>
  <c r="BK15" i="5"/>
  <c r="BK20" i="5"/>
  <c r="BK35" i="5"/>
  <c r="BK30" i="5"/>
  <c r="BK17" i="5"/>
  <c r="BK18" i="5"/>
  <c r="BK36" i="5"/>
  <c r="BK10" i="5"/>
  <c r="BK19" i="5"/>
  <c r="BK1" i="5"/>
  <c r="BK40" i="5"/>
  <c r="BK33" i="5"/>
  <c r="BK12" i="5"/>
  <c r="BK21" i="5"/>
  <c r="BK26" i="5"/>
  <c r="BK14" i="5"/>
  <c r="BK31" i="5"/>
  <c r="BK16" i="5"/>
  <c r="BK8" i="5"/>
  <c r="BL2" i="5"/>
  <c r="BK41" i="5"/>
  <c r="BK7" i="5"/>
  <c r="BK37" i="5"/>
  <c r="BK9" i="5"/>
  <c r="BK38" i="5"/>
  <c r="BK11" i="5"/>
  <c r="BK34" i="5"/>
  <c r="BK13" i="5"/>
  <c r="BK6" i="5"/>
  <c r="BK32" i="5"/>
  <c r="BK28" i="5"/>
  <c r="BK29" i="5"/>
  <c r="BJ22" i="5"/>
  <c r="BD48" i="4"/>
  <c r="BD59" i="4"/>
  <c r="BD2" i="4"/>
  <c r="BD74" i="4"/>
  <c r="BE3" i="4"/>
  <c r="BD1" i="4"/>
  <c r="BD33" i="4"/>
  <c r="BH21" i="6"/>
  <c r="BG28" i="6"/>
  <c r="BD32" i="4"/>
  <c r="BE35" i="6"/>
  <c r="BE56" i="4"/>
  <c r="BE37" i="6"/>
  <c r="BF31" i="6"/>
  <c r="BD22" i="4"/>
  <c r="AE44" i="1"/>
  <c r="AD46" i="1"/>
  <c r="AD45" i="1"/>
  <c r="BJ42" i="5"/>
  <c r="BJ46" i="5"/>
  <c r="BJ47" i="5"/>
  <c r="BD30" i="4"/>
  <c r="BF164" i="2"/>
  <c r="BE163" i="2"/>
  <c r="BC22" i="4"/>
  <c r="BC49" i="4"/>
  <c r="BC50" i="4"/>
  <c r="BC28" i="3"/>
  <c r="BC30" i="3"/>
  <c r="BC23" i="3"/>
  <c r="BD24" i="3"/>
  <c r="BF20" i="6"/>
  <c r="BE26" i="6"/>
  <c r="BC40" i="4"/>
  <c r="BE296" i="2" a="1"/>
  <c r="BE296" i="2"/>
  <c r="BE248" i="2" a="1"/>
  <c r="BE248" i="2"/>
  <c r="BE173" i="2"/>
  <c r="BE200" i="2" a="1"/>
  <c r="BE200" i="2"/>
  <c r="BE172" i="2"/>
  <c r="BE312" i="2" a="1"/>
  <c r="BE312" i="2"/>
  <c r="BE216" i="2" a="1"/>
  <c r="BE216" i="2"/>
  <c r="BE171" i="2"/>
  <c r="BE232" i="2" a="1"/>
  <c r="BE232" i="2"/>
  <c r="BE170" i="2"/>
  <c r="BE168" i="2" a="1"/>
  <c r="BE168" i="2"/>
  <c r="BE264" i="2" a="1"/>
  <c r="BE264" i="2"/>
  <c r="BE176" i="2"/>
  <c r="BE184" i="2" a="1"/>
  <c r="BE184" i="2"/>
  <c r="BE280" i="2" a="1"/>
  <c r="BE280" i="2"/>
  <c r="BF165" i="2"/>
  <c r="BB27" i="3"/>
  <c r="BB26" i="3"/>
  <c r="BB35" i="3"/>
  <c r="BD20" i="4"/>
  <c r="BC33" i="4"/>
  <c r="BC34" i="4"/>
  <c r="CN6" i="6"/>
  <c r="CM9" i="6"/>
  <c r="CM8" i="6"/>
  <c r="CM10" i="6"/>
  <c r="BF32" i="3"/>
  <c r="BG33" i="3"/>
  <c r="BC54" i="1"/>
  <c r="BC51" i="1"/>
  <c r="BC53" i="1"/>
  <c r="BC50" i="1"/>
  <c r="BC55" i="1"/>
  <c r="BD48" i="1"/>
  <c r="BC52" i="1"/>
  <c r="BC49" i="1"/>
  <c r="BE31" i="4"/>
  <c r="BE32" i="4"/>
  <c r="BB39" i="3"/>
  <c r="BD24" i="4"/>
  <c r="BF176" i="2"/>
  <c r="BF280" i="2" a="1"/>
  <c r="BF280" i="2"/>
  <c r="BF264" i="2" a="1"/>
  <c r="BF264" i="2"/>
  <c r="BF200" i="2" a="1"/>
  <c r="BF200" i="2"/>
  <c r="BF184" i="2" a="1"/>
  <c r="BF184" i="2"/>
  <c r="BG165" i="2"/>
  <c r="BF296" i="2" a="1"/>
  <c r="BF296" i="2"/>
  <c r="BF216" i="2" a="1"/>
  <c r="BF216" i="2"/>
  <c r="BF173" i="2"/>
  <c r="BF232" i="2" a="1"/>
  <c r="BF232" i="2"/>
  <c r="BF172" i="2"/>
  <c r="BF312" i="2" a="1"/>
  <c r="BF312" i="2"/>
  <c r="BF171" i="2"/>
  <c r="BF248" i="2" a="1"/>
  <c r="BF248" i="2"/>
  <c r="BF170" i="2"/>
  <c r="BF168" i="2" a="1"/>
  <c r="BF168" i="2"/>
  <c r="BE14" i="4"/>
  <c r="BG20" i="6"/>
  <c r="BF26" i="6"/>
  <c r="BL38" i="5"/>
  <c r="BL31" i="5"/>
  <c r="BL14" i="5"/>
  <c r="BL13" i="5"/>
  <c r="BL41" i="5"/>
  <c r="BL26" i="5"/>
  <c r="BL16" i="5"/>
  <c r="BL19" i="5"/>
  <c r="BL34" i="5"/>
  <c r="BL27" i="5"/>
  <c r="BL20" i="5"/>
  <c r="BL6" i="5"/>
  <c r="BL36" i="5"/>
  <c r="BL30" i="5"/>
  <c r="BL12" i="5"/>
  <c r="BL33" i="5"/>
  <c r="BL17" i="5"/>
  <c r="BL32" i="5"/>
  <c r="BL11" i="5"/>
  <c r="BL7" i="5"/>
  <c r="BL21" i="5"/>
  <c r="BL8" i="5"/>
  <c r="BM2" i="5"/>
  <c r="BL39" i="5"/>
  <c r="BL10" i="5"/>
  <c r="BL1" i="5"/>
  <c r="BL40" i="5"/>
  <c r="BL9" i="5"/>
  <c r="BL37" i="5"/>
  <c r="BL18" i="5"/>
  <c r="BL15" i="5"/>
  <c r="BL35" i="5"/>
  <c r="BL28" i="5"/>
  <c r="BL29" i="5"/>
  <c r="AF44" i="1"/>
  <c r="AE45" i="1"/>
  <c r="AE46" i="1"/>
  <c r="BD21" i="4"/>
  <c r="BH28" i="6"/>
  <c r="BI21" i="6"/>
  <c r="BD49" i="4"/>
  <c r="BD50" i="4"/>
  <c r="BG32" i="3"/>
  <c r="BH33" i="3"/>
  <c r="BD30" i="3"/>
  <c r="BD28" i="3"/>
  <c r="BE24" i="3"/>
  <c r="BD23" i="3"/>
  <c r="BE22" i="4"/>
  <c r="BF35" i="6"/>
  <c r="BF56" i="4"/>
  <c r="BF37" i="6"/>
  <c r="BG31" i="6"/>
  <c r="CN10" i="6"/>
  <c r="CN9" i="6"/>
  <c r="CO6" i="6"/>
  <c r="CN8" i="6"/>
  <c r="BC27" i="3"/>
  <c r="BC26" i="3"/>
  <c r="BC35" i="3"/>
  <c r="BE20" i="4"/>
  <c r="BE58" i="4"/>
  <c r="BG164" i="2"/>
  <c r="BF163" i="2"/>
  <c r="BK42" i="5"/>
  <c r="BD40" i="4"/>
  <c r="BD34" i="4"/>
  <c r="BE74" i="4"/>
  <c r="BE2" i="4"/>
  <c r="BE59" i="4"/>
  <c r="BE48" i="4"/>
  <c r="BE1" i="4"/>
  <c r="BF3" i="4"/>
  <c r="BK22" i="5"/>
  <c r="BD53" i="1"/>
  <c r="BE48" i="1"/>
  <c r="BD54" i="1"/>
  <c r="BD51" i="1"/>
  <c r="BD50" i="1"/>
  <c r="BD52" i="1"/>
  <c r="BD49" i="1"/>
  <c r="BD55" i="1"/>
  <c r="BE21" i="4"/>
  <c r="BC39" i="3"/>
  <c r="BE24" i="4"/>
  <c r="BM37" i="5"/>
  <c r="BM11" i="5"/>
  <c r="BM20" i="5"/>
  <c r="BM1" i="5"/>
  <c r="BM40" i="5"/>
  <c r="BM34" i="5"/>
  <c r="BM13" i="5"/>
  <c r="BM12" i="5"/>
  <c r="BN2" i="5"/>
  <c r="BM38" i="5"/>
  <c r="BM27" i="5"/>
  <c r="BM10" i="5"/>
  <c r="BM17" i="5"/>
  <c r="BM35" i="5"/>
  <c r="BM32" i="5"/>
  <c r="BM26" i="5"/>
  <c r="BM19" i="5"/>
  <c r="BM36" i="5"/>
  <c r="BM16" i="5"/>
  <c r="BM33" i="5"/>
  <c r="BM18" i="5"/>
  <c r="BM30" i="5"/>
  <c r="BM15" i="5"/>
  <c r="BM31" i="5"/>
  <c r="BM21" i="5"/>
  <c r="BM7" i="5"/>
  <c r="BM6" i="5"/>
  <c r="BM9" i="5"/>
  <c r="BM41" i="5"/>
  <c r="BM8" i="5"/>
  <c r="BM14" i="5"/>
  <c r="BM39" i="5"/>
  <c r="BM28" i="5"/>
  <c r="BM29" i="5"/>
  <c r="BH20" i="6"/>
  <c r="BG26" i="6"/>
  <c r="CP6" i="6"/>
  <c r="CO9" i="6"/>
  <c r="CO8" i="6"/>
  <c r="CO10" i="6"/>
  <c r="BH164" i="2"/>
  <c r="BG163" i="2"/>
  <c r="BL42" i="5"/>
  <c r="BF31" i="4"/>
  <c r="BE30" i="3"/>
  <c r="BE28" i="3"/>
  <c r="BF24" i="3"/>
  <c r="BE23" i="3"/>
  <c r="BG35" i="6"/>
  <c r="BG56" i="4"/>
  <c r="BH31" i="6"/>
  <c r="BG37" i="6"/>
  <c r="BG58" i="4"/>
  <c r="BH32" i="3"/>
  <c r="BI33" i="3"/>
  <c r="BG172" i="2"/>
  <c r="BG312" i="2" a="1"/>
  <c r="BG312" i="2"/>
  <c r="BG216" i="2" a="1"/>
  <c r="BG216" i="2"/>
  <c r="BG200" i="2" a="1"/>
  <c r="BG200" i="2"/>
  <c r="BG171" i="2"/>
  <c r="BG232" i="2" a="1"/>
  <c r="BG232" i="2"/>
  <c r="BG170" i="2"/>
  <c r="BG248" i="2" a="1"/>
  <c r="BG248" i="2"/>
  <c r="BG168" i="2" a="1"/>
  <c r="BG168" i="2"/>
  <c r="BG264" i="2" a="1"/>
  <c r="BG264" i="2"/>
  <c r="BG176" i="2"/>
  <c r="BG184" i="2" a="1"/>
  <c r="BG184" i="2"/>
  <c r="BH165" i="2"/>
  <c r="BG280" i="2" a="1"/>
  <c r="BG280" i="2"/>
  <c r="BG296" i="2" a="1"/>
  <c r="BG296" i="2"/>
  <c r="BG173" i="2"/>
  <c r="BE33" i="4"/>
  <c r="BF58" i="4"/>
  <c r="AF46" i="1"/>
  <c r="AF45" i="1"/>
  <c r="AG44" i="1"/>
  <c r="BL22" i="5"/>
  <c r="BD39" i="3"/>
  <c r="BF24" i="4"/>
  <c r="BF32" i="4"/>
  <c r="BF74" i="4"/>
  <c r="BF2" i="4"/>
  <c r="BF59" i="4"/>
  <c r="BF48" i="4"/>
  <c r="BG3" i="4"/>
  <c r="BF1" i="4"/>
  <c r="BF33" i="4"/>
  <c r="BF14" i="4"/>
  <c r="BK46" i="5"/>
  <c r="BK47" i="5"/>
  <c r="BE30" i="4"/>
  <c r="BE49" i="4"/>
  <c r="BE50" i="4"/>
  <c r="BD27" i="3"/>
  <c r="BD26" i="3"/>
  <c r="BD35" i="3"/>
  <c r="BF20" i="4"/>
  <c r="BI28" i="6"/>
  <c r="BJ21" i="6"/>
  <c r="BE49" i="1"/>
  <c r="BF48" i="1"/>
  <c r="BE54" i="1"/>
  <c r="BE51" i="1"/>
  <c r="BE50" i="1"/>
  <c r="BE52" i="1"/>
  <c r="BE55" i="1"/>
  <c r="BE53" i="1"/>
  <c r="BE39" i="3"/>
  <c r="BG24" i="4"/>
  <c r="BH35" i="6"/>
  <c r="BH56" i="4"/>
  <c r="BH37" i="6"/>
  <c r="BI31" i="6"/>
  <c r="BL46" i="5"/>
  <c r="BL47" i="5"/>
  <c r="BF30" i="4"/>
  <c r="CQ6" i="6"/>
  <c r="CP8" i="6"/>
  <c r="CP10" i="6"/>
  <c r="CP9" i="6"/>
  <c r="BE27" i="3"/>
  <c r="BE26" i="3"/>
  <c r="BE35" i="3"/>
  <c r="BG20" i="4"/>
  <c r="BG32" i="4"/>
  <c r="BF49" i="4"/>
  <c r="BF50" i="4"/>
  <c r="AG45" i="1"/>
  <c r="AH44" i="1"/>
  <c r="AG46" i="1"/>
  <c r="BF28" i="3"/>
  <c r="BF30" i="3"/>
  <c r="BG24" i="3"/>
  <c r="BF23" i="3"/>
  <c r="BH26" i="6"/>
  <c r="BI20" i="6"/>
  <c r="BM22" i="5"/>
  <c r="BG2" i="4"/>
  <c r="BG74" i="4"/>
  <c r="BG59" i="4"/>
  <c r="BG48" i="4"/>
  <c r="BH3" i="4"/>
  <c r="BG1" i="4"/>
  <c r="BE40" i="4"/>
  <c r="BE34" i="4"/>
  <c r="BG14" i="4"/>
  <c r="BK21" i="6"/>
  <c r="BJ28" i="6"/>
  <c r="BF21" i="4"/>
  <c r="BI32" i="3"/>
  <c r="BJ33" i="3"/>
  <c r="BI164" i="2"/>
  <c r="BH163" i="2"/>
  <c r="BN38" i="5"/>
  <c r="BN27" i="5"/>
  <c r="BN6" i="5"/>
  <c r="BN17" i="5"/>
  <c r="BN37" i="5"/>
  <c r="BN26" i="5"/>
  <c r="BN20" i="5"/>
  <c r="BN32" i="5"/>
  <c r="BN9" i="5"/>
  <c r="BN12" i="5"/>
  <c r="BN33" i="5"/>
  <c r="BN11" i="5"/>
  <c r="BN13" i="5"/>
  <c r="BN35" i="5"/>
  <c r="BN8" i="5"/>
  <c r="BN15" i="5"/>
  <c r="BN40" i="5"/>
  <c r="BN31" i="5"/>
  <c r="BN10" i="5"/>
  <c r="BN19" i="5"/>
  <c r="BN41" i="5"/>
  <c r="BN34" i="5"/>
  <c r="BN14" i="5"/>
  <c r="BN21" i="5"/>
  <c r="BN39" i="5"/>
  <c r="BN30" i="5"/>
  <c r="BN16" i="5"/>
  <c r="BN1" i="5"/>
  <c r="BN36" i="5"/>
  <c r="BN7" i="5"/>
  <c r="BN18" i="5"/>
  <c r="BO2" i="5"/>
  <c r="BN29" i="5"/>
  <c r="BN28" i="5"/>
  <c r="BH248" i="2" a="1"/>
  <c r="BH248" i="2"/>
  <c r="BI165" i="2"/>
  <c r="BH184" i="2" a="1"/>
  <c r="BH184" i="2"/>
  <c r="BH173" i="2"/>
  <c r="BH296" i="2" a="1"/>
  <c r="BH296" i="2"/>
  <c r="BH172" i="2"/>
  <c r="BH280" i="2" a="1"/>
  <c r="BH280" i="2"/>
  <c r="BH200" i="2" a="1"/>
  <c r="BH200" i="2"/>
  <c r="BH171" i="2"/>
  <c r="BH232" i="2" a="1"/>
  <c r="BH232" i="2"/>
  <c r="BH216" i="2" a="1"/>
  <c r="BH216" i="2"/>
  <c r="BH168" i="2" a="1"/>
  <c r="BH168" i="2"/>
  <c r="BH170" i="2"/>
  <c r="BH14" i="4"/>
  <c r="BH264" i="2" a="1"/>
  <c r="BH264" i="2"/>
  <c r="BH312" i="2" a="1"/>
  <c r="BH312" i="2"/>
  <c r="BH176" i="2"/>
  <c r="BG31" i="4"/>
  <c r="BM42" i="5"/>
  <c r="BM46" i="5"/>
  <c r="BM47" i="5"/>
  <c r="BG30" i="4"/>
  <c r="BF22" i="4"/>
  <c r="BF52" i="1"/>
  <c r="BF49" i="1"/>
  <c r="BF50" i="1"/>
  <c r="BF55" i="1"/>
  <c r="BG48" i="1"/>
  <c r="BF53" i="1"/>
  <c r="BF51" i="1"/>
  <c r="BF54" i="1"/>
  <c r="BF39" i="3"/>
  <c r="BH24" i="4"/>
  <c r="BG21" i="4"/>
  <c r="BG22" i="4"/>
  <c r="BO40" i="5"/>
  <c r="BO30" i="5"/>
  <c r="BO7" i="5"/>
  <c r="BO6" i="5"/>
  <c r="BO37" i="5"/>
  <c r="BO31" i="5"/>
  <c r="BO16" i="5"/>
  <c r="BO36" i="5"/>
  <c r="BO26" i="5"/>
  <c r="BO12" i="5"/>
  <c r="BO1" i="5"/>
  <c r="BO32" i="5"/>
  <c r="BO9" i="5"/>
  <c r="BO18" i="5"/>
  <c r="BP2" i="5"/>
  <c r="BO38" i="5"/>
  <c r="BO11" i="5"/>
  <c r="BO17" i="5"/>
  <c r="BO35" i="5"/>
  <c r="BO13" i="5"/>
  <c r="BO15" i="5"/>
  <c r="BO34" i="5"/>
  <c r="BO8" i="5"/>
  <c r="BO19" i="5"/>
  <c r="BO41" i="5"/>
  <c r="BO27" i="5"/>
  <c r="BO10" i="5"/>
  <c r="BO21" i="5"/>
  <c r="BO14" i="5"/>
  <c r="BO20" i="5"/>
  <c r="BO33" i="5"/>
  <c r="BO39" i="5"/>
  <c r="BO29" i="5"/>
  <c r="BO28" i="5"/>
  <c r="BL21" i="6"/>
  <c r="BK28" i="6"/>
  <c r="BH59" i="4"/>
  <c r="BH74" i="4"/>
  <c r="BH48" i="4"/>
  <c r="BH2" i="4"/>
  <c r="BH1" i="4"/>
  <c r="BH33" i="4"/>
  <c r="BI3" i="4"/>
  <c r="BF27" i="3"/>
  <c r="BF26" i="3"/>
  <c r="BF35" i="3"/>
  <c r="BH20" i="4"/>
  <c r="CR6" i="6"/>
  <c r="CQ10" i="6"/>
  <c r="CQ9" i="6"/>
  <c r="CQ8" i="6"/>
  <c r="BN42" i="5"/>
  <c r="BJ164" i="2"/>
  <c r="BI163" i="2"/>
  <c r="BG50" i="4"/>
  <c r="BG49" i="4"/>
  <c r="BG30" i="3"/>
  <c r="BG28" i="3"/>
  <c r="BG23" i="3"/>
  <c r="BH24" i="3"/>
  <c r="BF40" i="4"/>
  <c r="BF34" i="4"/>
  <c r="BI216" i="2" a="1"/>
  <c r="BI216" i="2"/>
  <c r="BI200" i="2" a="1"/>
  <c r="BI200" i="2"/>
  <c r="BI171" i="2"/>
  <c r="BI232" i="2" a="1"/>
  <c r="BI232" i="2"/>
  <c r="BI172" i="2"/>
  <c r="BI168" i="2" a="1"/>
  <c r="BI168" i="2"/>
  <c r="BI264" i="2" a="1"/>
  <c r="BI264" i="2"/>
  <c r="BI248" i="2" a="1"/>
  <c r="BI248" i="2"/>
  <c r="BI170" i="2"/>
  <c r="BI296" i="2" a="1"/>
  <c r="BI296" i="2"/>
  <c r="BI280" i="2" a="1"/>
  <c r="BI280" i="2"/>
  <c r="BI184" i="2" a="1"/>
  <c r="BI184" i="2"/>
  <c r="BJ165" i="2"/>
  <c r="BI312" i="2" a="1"/>
  <c r="BI312" i="2"/>
  <c r="BI173" i="2"/>
  <c r="BI176" i="2"/>
  <c r="BJ32" i="3"/>
  <c r="BK33" i="3"/>
  <c r="BI35" i="6"/>
  <c r="BI56" i="4"/>
  <c r="BI37" i="6"/>
  <c r="BJ31" i="6"/>
  <c r="BG40" i="4"/>
  <c r="BH31" i="4"/>
  <c r="BN22" i="5"/>
  <c r="BH58" i="4"/>
  <c r="BH287" i="2"/>
  <c r="BH292" i="2"/>
  <c r="AI44" i="1"/>
  <c r="AH45" i="1"/>
  <c r="AH46" i="1"/>
  <c r="BH303" i="2"/>
  <c r="BH308" i="2"/>
  <c r="BH319" i="2"/>
  <c r="BH324" i="2"/>
  <c r="BH32" i="4"/>
  <c r="BG33" i="4"/>
  <c r="BG34" i="4"/>
  <c r="BI26" i="6"/>
  <c r="BJ20" i="6"/>
  <c r="BG55" i="1"/>
  <c r="BG53" i="1"/>
  <c r="BG52" i="1"/>
  <c r="BG49" i="1"/>
  <c r="BG54" i="1"/>
  <c r="BG50" i="1"/>
  <c r="BG51" i="1"/>
  <c r="BH48" i="1"/>
  <c r="BI287" i="2"/>
  <c r="BI292" i="2"/>
  <c r="BI255" i="2"/>
  <c r="BI260" i="2"/>
  <c r="BI319" i="2"/>
  <c r="BI324" i="2"/>
  <c r="BI58" i="4"/>
  <c r="BI303" i="2"/>
  <c r="BI308" i="2"/>
  <c r="BP39" i="5"/>
  <c r="BP31" i="5"/>
  <c r="BP10" i="5"/>
  <c r="BP18" i="5"/>
  <c r="BP36" i="5"/>
  <c r="BP30" i="5"/>
  <c r="BP15" i="5"/>
  <c r="BP13" i="5"/>
  <c r="BP37" i="5"/>
  <c r="BP26" i="5"/>
  <c r="BP17" i="5"/>
  <c r="BP20" i="5"/>
  <c r="BP33" i="5"/>
  <c r="BP7" i="5"/>
  <c r="BP19" i="5"/>
  <c r="BP6" i="5"/>
  <c r="BP38" i="5"/>
  <c r="BP9" i="5"/>
  <c r="BP21" i="5"/>
  <c r="BP1" i="5"/>
  <c r="BP35" i="5"/>
  <c r="BP11" i="5"/>
  <c r="BP14" i="5"/>
  <c r="BQ2" i="5"/>
  <c r="BP41" i="5"/>
  <c r="BP34" i="5"/>
  <c r="BP27" i="5"/>
  <c r="BP16" i="5"/>
  <c r="BP8" i="5"/>
  <c r="BP12" i="5"/>
  <c r="BP32" i="5"/>
  <c r="BP40" i="5"/>
  <c r="BP28" i="5"/>
  <c r="BP29" i="5"/>
  <c r="BH28" i="3"/>
  <c r="BH30" i="3"/>
  <c r="BI24" i="3"/>
  <c r="BH23" i="3"/>
  <c r="BH21" i="4"/>
  <c r="CR9" i="6"/>
  <c r="CR8" i="6"/>
  <c r="CS6" i="6"/>
  <c r="CR10" i="6"/>
  <c r="BH22" i="4"/>
  <c r="BJ296" i="2" a="1"/>
  <c r="BJ296" i="2"/>
  <c r="BJ232" i="2" a="1"/>
  <c r="BJ232" i="2"/>
  <c r="BJ168" i="2" a="1"/>
  <c r="BJ168" i="2"/>
  <c r="BJ312" i="2" a="1"/>
  <c r="BJ312" i="2"/>
  <c r="BJ248" i="2" a="1"/>
  <c r="BJ248" i="2"/>
  <c r="BJ264" i="2" a="1"/>
  <c r="BJ264" i="2"/>
  <c r="BJ176" i="2"/>
  <c r="BK165" i="2"/>
  <c r="BJ184" i="2" a="1"/>
  <c r="BJ184" i="2"/>
  <c r="BJ173" i="2"/>
  <c r="BJ280" i="2" a="1"/>
  <c r="BJ280" i="2"/>
  <c r="BJ171" i="2"/>
  <c r="BJ216" i="2" a="1"/>
  <c r="BJ216" i="2"/>
  <c r="BJ200" i="2" a="1"/>
  <c r="BJ200" i="2"/>
  <c r="BJ170" i="2"/>
  <c r="BJ172" i="2"/>
  <c r="BI14" i="4"/>
  <c r="BG27" i="3"/>
  <c r="BG26" i="3"/>
  <c r="BG35" i="3"/>
  <c r="BI20" i="4"/>
  <c r="BK164" i="2"/>
  <c r="BJ163" i="2"/>
  <c r="BL28" i="6"/>
  <c r="BM21" i="6"/>
  <c r="BL33" i="3"/>
  <c r="BK32" i="3"/>
  <c r="BN46" i="5"/>
  <c r="BN47" i="5"/>
  <c r="BH30" i="4"/>
  <c r="BI59" i="4"/>
  <c r="BI74" i="4"/>
  <c r="BI2" i="4"/>
  <c r="BI48" i="4"/>
  <c r="BJ3" i="4"/>
  <c r="BI1" i="4"/>
  <c r="BI33" i="4"/>
  <c r="BO22" i="5"/>
  <c r="AI46" i="1"/>
  <c r="AJ44" i="1"/>
  <c r="AI45" i="1"/>
  <c r="BJ35" i="6"/>
  <c r="BJ56" i="4"/>
  <c r="BJ37" i="6"/>
  <c r="BK31" i="6"/>
  <c r="BI32" i="4"/>
  <c r="BI31" i="4"/>
  <c r="BJ26" i="6"/>
  <c r="BK20" i="6"/>
  <c r="BH49" i="4"/>
  <c r="BH50" i="4"/>
  <c r="BO42" i="5"/>
  <c r="BO46" i="5"/>
  <c r="BO47" i="5"/>
  <c r="BI30" i="4"/>
  <c r="BH49" i="1"/>
  <c r="BH51" i="1"/>
  <c r="BI48" i="1"/>
  <c r="BH55" i="1"/>
  <c r="BH53" i="1"/>
  <c r="BH52" i="1"/>
  <c r="BH50" i="1"/>
  <c r="BH54" i="1"/>
  <c r="BI22" i="4"/>
  <c r="BL164" i="2"/>
  <c r="BK163" i="2"/>
  <c r="BJ303" i="2"/>
  <c r="BJ308" i="2"/>
  <c r="BL32" i="3"/>
  <c r="BM33" i="3"/>
  <c r="BI21" i="4"/>
  <c r="BJ255" i="2"/>
  <c r="BJ260" i="2"/>
  <c r="BP42" i="5"/>
  <c r="BP46" i="5"/>
  <c r="BP47" i="5"/>
  <c r="BJ30" i="4"/>
  <c r="CS9" i="6"/>
  <c r="CS8" i="6"/>
  <c r="CS10" i="6"/>
  <c r="CT6" i="6"/>
  <c r="BI34" i="4"/>
  <c r="BI40" i="4"/>
  <c r="BN21" i="6"/>
  <c r="BM28" i="6"/>
  <c r="BJ31" i="4"/>
  <c r="BJ287" i="2"/>
  <c r="BJ292" i="2"/>
  <c r="BJ319" i="2"/>
  <c r="BJ324" i="2"/>
  <c r="BQ40" i="5"/>
  <c r="BQ32" i="5"/>
  <c r="BQ10" i="5"/>
  <c r="BQ14" i="5"/>
  <c r="BR2" i="5"/>
  <c r="BQ41" i="5"/>
  <c r="BQ34" i="5"/>
  <c r="BQ12" i="5"/>
  <c r="BQ16" i="5"/>
  <c r="BQ39" i="5"/>
  <c r="BQ30" i="5"/>
  <c r="BQ9" i="5"/>
  <c r="BQ18" i="5"/>
  <c r="BQ36" i="5"/>
  <c r="BQ31" i="5"/>
  <c r="BQ11" i="5"/>
  <c r="BQ21" i="5"/>
  <c r="BQ37" i="5"/>
  <c r="BQ26" i="5"/>
  <c r="BQ13" i="5"/>
  <c r="BQ20" i="5"/>
  <c r="BQ38" i="5"/>
  <c r="BQ7" i="5"/>
  <c r="BQ15" i="5"/>
  <c r="BQ6" i="5"/>
  <c r="BQ33" i="5"/>
  <c r="BQ27" i="5"/>
  <c r="BQ17" i="5"/>
  <c r="BQ8" i="5"/>
  <c r="BQ19" i="5"/>
  <c r="BQ1" i="5"/>
  <c r="BQ35" i="5"/>
  <c r="BQ28" i="5"/>
  <c r="BQ29" i="5"/>
  <c r="BP22" i="5"/>
  <c r="BJ14" i="4"/>
  <c r="AK44" i="1"/>
  <c r="AJ45" i="1"/>
  <c r="AJ46" i="1"/>
  <c r="BJ58" i="4"/>
  <c r="BK296" i="2" a="1"/>
  <c r="BK296" i="2"/>
  <c r="BK232" i="2" a="1"/>
  <c r="BK232" i="2"/>
  <c r="BK312" i="2" a="1"/>
  <c r="BK312" i="2"/>
  <c r="BK248" i="2" a="1"/>
  <c r="BK248" i="2"/>
  <c r="BK176" i="2"/>
  <c r="BK216" i="2" a="1"/>
  <c r="BK216" i="2"/>
  <c r="BL165" i="2"/>
  <c r="BK264" i="2" a="1"/>
  <c r="BK264" i="2"/>
  <c r="BK184" i="2" a="1"/>
  <c r="BK184" i="2"/>
  <c r="BK172" i="2"/>
  <c r="BK170" i="2"/>
  <c r="BK280" i="2" a="1"/>
  <c r="BK280" i="2"/>
  <c r="BK200" i="2" a="1"/>
  <c r="BK200" i="2"/>
  <c r="BK168" i="2" a="1"/>
  <c r="BK168" i="2"/>
  <c r="BK171" i="2"/>
  <c r="BH27" i="3"/>
  <c r="BH26" i="3"/>
  <c r="BH35" i="3"/>
  <c r="BJ20" i="4"/>
  <c r="BI50" i="4"/>
  <c r="BI49" i="4"/>
  <c r="BH40" i="4"/>
  <c r="BH34" i="4"/>
  <c r="BK35" i="6"/>
  <c r="BK56" i="4"/>
  <c r="BK37" i="6"/>
  <c r="BL31" i="6"/>
  <c r="BL20" i="6"/>
  <c r="BK26" i="6"/>
  <c r="BJ48" i="4"/>
  <c r="BJ74" i="4"/>
  <c r="BJ2" i="4"/>
  <c r="BJ59" i="4"/>
  <c r="BJ1" i="4"/>
  <c r="BJ33" i="4"/>
  <c r="BK3" i="4"/>
  <c r="BI28" i="3"/>
  <c r="BI30" i="3"/>
  <c r="BJ24" i="3"/>
  <c r="BI23" i="3"/>
  <c r="BI53" i="1"/>
  <c r="BI51" i="1"/>
  <c r="BI49" i="1"/>
  <c r="BI50" i="1"/>
  <c r="BI54" i="1"/>
  <c r="BJ48" i="1"/>
  <c r="BI55" i="1"/>
  <c r="BI52" i="1"/>
  <c r="BG39" i="3"/>
  <c r="BI24" i="4"/>
  <c r="BJ50" i="4"/>
  <c r="BJ49" i="4"/>
  <c r="BJ21" i="4"/>
  <c r="BR34" i="5"/>
  <c r="BR27" i="5"/>
  <c r="BR19" i="5"/>
  <c r="BR21" i="5"/>
  <c r="BR40" i="5"/>
  <c r="BR7" i="5"/>
  <c r="BR11" i="5"/>
  <c r="BR31" i="5"/>
  <c r="BR8" i="5"/>
  <c r="BR12" i="5"/>
  <c r="BS2" i="5"/>
  <c r="BR37" i="5"/>
  <c r="BR33" i="5"/>
  <c r="BR10" i="5"/>
  <c r="BR14" i="5"/>
  <c r="BR1" i="5"/>
  <c r="BR41" i="5"/>
  <c r="BR39" i="5"/>
  <c r="BR9" i="5"/>
  <c r="BR16" i="5"/>
  <c r="BR38" i="5"/>
  <c r="BR30" i="5"/>
  <c r="BR13" i="5"/>
  <c r="BR20" i="5"/>
  <c r="BR36" i="5"/>
  <c r="BR26" i="5"/>
  <c r="BR15" i="5"/>
  <c r="BR6" i="5"/>
  <c r="BR32" i="5"/>
  <c r="BR17" i="5"/>
  <c r="BR18" i="5"/>
  <c r="BR35" i="5"/>
  <c r="BR28" i="5"/>
  <c r="BR29" i="5"/>
  <c r="BO21" i="6"/>
  <c r="BN28" i="6"/>
  <c r="BL26" i="6"/>
  <c r="BM20" i="6"/>
  <c r="BQ42" i="5"/>
  <c r="BI27" i="3"/>
  <c r="BI26" i="3"/>
  <c r="BI35" i="3"/>
  <c r="BK20" i="4"/>
  <c r="BK48" i="4"/>
  <c r="BK74" i="4"/>
  <c r="BK59" i="4"/>
  <c r="BK2" i="4"/>
  <c r="BK1" i="4"/>
  <c r="BK33" i="4"/>
  <c r="BL3" i="4"/>
  <c r="BL35" i="6"/>
  <c r="BL56" i="4"/>
  <c r="BM31" i="6"/>
  <c r="BL37" i="6"/>
  <c r="BL58" i="4"/>
  <c r="BL280" i="2" a="1"/>
  <c r="BL280" i="2"/>
  <c r="BL184" i="2" a="1"/>
  <c r="BL184" i="2"/>
  <c r="BL296" i="2" a="1"/>
  <c r="BL296" i="2"/>
  <c r="BL248" i="2" a="1"/>
  <c r="BL248" i="2"/>
  <c r="BL200" i="2" a="1"/>
  <c r="BL200" i="2"/>
  <c r="BM165" i="2"/>
  <c r="BL312" i="2" a="1"/>
  <c r="BL312" i="2"/>
  <c r="BL232" i="2" a="1"/>
  <c r="BL232" i="2"/>
  <c r="BL216" i="2" a="1"/>
  <c r="BL216" i="2"/>
  <c r="BL171" i="2"/>
  <c r="BL172" i="2"/>
  <c r="BL173" i="2"/>
  <c r="BL176" i="2"/>
  <c r="BL170" i="2"/>
  <c r="BL168" i="2" a="1"/>
  <c r="BL168" i="2"/>
  <c r="BL264" i="2" a="1"/>
  <c r="BL264" i="2"/>
  <c r="BL163" i="2"/>
  <c r="BM164" i="2"/>
  <c r="BJ40" i="4"/>
  <c r="BJ30" i="3"/>
  <c r="BJ28" i="3"/>
  <c r="BJ23" i="3"/>
  <c r="BK24" i="3"/>
  <c r="BK58" i="4"/>
  <c r="BK255" i="2"/>
  <c r="BK260" i="2"/>
  <c r="BQ22" i="5"/>
  <c r="CU6" i="6"/>
  <c r="CT8" i="6"/>
  <c r="CT10" i="6"/>
  <c r="CT9" i="6"/>
  <c r="AK45" i="1"/>
  <c r="AL44" i="1"/>
  <c r="AK46" i="1"/>
  <c r="BK31" i="4"/>
  <c r="BK14" i="4"/>
  <c r="BK173" i="2"/>
  <c r="BN33" i="3"/>
  <c r="BM32" i="3"/>
  <c r="BJ52" i="1"/>
  <c r="BJ54" i="1"/>
  <c r="BJ51" i="1"/>
  <c r="BJ50" i="1"/>
  <c r="BJ53" i="1"/>
  <c r="BJ55" i="1"/>
  <c r="BJ49" i="1"/>
  <c r="BK48" i="1"/>
  <c r="BI39" i="3"/>
  <c r="BK24" i="4"/>
  <c r="BK22" i="4"/>
  <c r="AL45" i="1"/>
  <c r="AM44" i="1"/>
  <c r="AL46" i="1"/>
  <c r="BL31" i="4"/>
  <c r="BS41" i="5"/>
  <c r="BS32" i="5"/>
  <c r="BS7" i="5"/>
  <c r="BS14" i="5"/>
  <c r="BS37" i="5"/>
  <c r="BS31" i="5"/>
  <c r="BS9" i="5"/>
  <c r="BS18" i="5"/>
  <c r="BS38" i="5"/>
  <c r="BS26" i="5"/>
  <c r="BS11" i="5"/>
  <c r="BS16" i="5"/>
  <c r="BS35" i="5"/>
  <c r="BS27" i="5"/>
  <c r="BS13" i="5"/>
  <c r="BS19" i="5"/>
  <c r="BS34" i="5"/>
  <c r="BS8" i="5"/>
  <c r="BS15" i="5"/>
  <c r="BS21" i="5"/>
  <c r="BS39" i="5"/>
  <c r="BS10" i="5"/>
  <c r="BS17" i="5"/>
  <c r="BT2" i="5"/>
  <c r="BS36" i="5"/>
  <c r="BS12" i="5"/>
  <c r="BS20" i="5"/>
  <c r="BS1" i="5"/>
  <c r="BS33" i="5"/>
  <c r="BS30" i="5"/>
  <c r="BS6" i="5"/>
  <c r="BS40" i="5"/>
  <c r="BS29" i="5"/>
  <c r="BS28" i="5"/>
  <c r="BR42" i="5"/>
  <c r="BR46" i="5"/>
  <c r="BR47" i="5"/>
  <c r="BL30" i="4"/>
  <c r="BR22" i="5"/>
  <c r="BM35" i="6"/>
  <c r="BM56" i="4"/>
  <c r="BN31" i="6"/>
  <c r="BM37" i="6"/>
  <c r="BM58" i="4"/>
  <c r="BK49" i="4"/>
  <c r="BK50" i="4"/>
  <c r="BN20" i="6"/>
  <c r="BM26" i="6"/>
  <c r="BJ27" i="3"/>
  <c r="BJ26" i="3"/>
  <c r="BJ35" i="3"/>
  <c r="BL20" i="4"/>
  <c r="BL32" i="4"/>
  <c r="BJ22" i="4"/>
  <c r="BH39" i="3"/>
  <c r="BJ24" i="4"/>
  <c r="CV6" i="6"/>
  <c r="CU10" i="6"/>
  <c r="CU8" i="6"/>
  <c r="CU9" i="6"/>
  <c r="BM248" i="2" a="1"/>
  <c r="BM248" i="2"/>
  <c r="BM176" i="2"/>
  <c r="BM264" i="2" a="1"/>
  <c r="BM264" i="2"/>
  <c r="BM184" i="2" a="1"/>
  <c r="BM184" i="2"/>
  <c r="BN165" i="2"/>
  <c r="BM173" i="2"/>
  <c r="BM296" i="2" a="1"/>
  <c r="BM296" i="2"/>
  <c r="BM280" i="2" a="1"/>
  <c r="BM280" i="2"/>
  <c r="BM200" i="2" a="1"/>
  <c r="BM200" i="2"/>
  <c r="BM172" i="2"/>
  <c r="BM312" i="2" a="1"/>
  <c r="BM312" i="2"/>
  <c r="BM168" i="2" a="1"/>
  <c r="BM168" i="2"/>
  <c r="BM232" i="2" a="1"/>
  <c r="BM232" i="2"/>
  <c r="BM170" i="2"/>
  <c r="BM14" i="4"/>
  <c r="BM171" i="2"/>
  <c r="BM216" i="2" a="1"/>
  <c r="BM216" i="2"/>
  <c r="BK21" i="4"/>
  <c r="BN164" i="2"/>
  <c r="BM163" i="2"/>
  <c r="BL48" i="4"/>
  <c r="BL59" i="4"/>
  <c r="BL74" i="4"/>
  <c r="BL2" i="4"/>
  <c r="BM3" i="4"/>
  <c r="BL1" i="4"/>
  <c r="BL14" i="4"/>
  <c r="BO33" i="3"/>
  <c r="BN32" i="3"/>
  <c r="BK28" i="3"/>
  <c r="BK30" i="3"/>
  <c r="BK23" i="3"/>
  <c r="BL24" i="3"/>
  <c r="BL21" i="4"/>
  <c r="BQ46" i="5"/>
  <c r="BQ47" i="5"/>
  <c r="BK30" i="4"/>
  <c r="BO28" i="6"/>
  <c r="BP21" i="6"/>
  <c r="BL48" i="1"/>
  <c r="BK52" i="1"/>
  <c r="BK49" i="1"/>
  <c r="BK54" i="1"/>
  <c r="BK51" i="1"/>
  <c r="BK50" i="1"/>
  <c r="BK55" i="1"/>
  <c r="BK53" i="1"/>
  <c r="BQ21" i="6"/>
  <c r="BP28" i="6"/>
  <c r="BL22" i="4"/>
  <c r="BK40" i="4"/>
  <c r="BO32" i="3"/>
  <c r="BP33" i="3"/>
  <c r="BJ39" i="3"/>
  <c r="BL24" i="4"/>
  <c r="BL49" i="4"/>
  <c r="BL50" i="4"/>
  <c r="BN312" i="2" a="1"/>
  <c r="BN312" i="2"/>
  <c r="BN248" i="2" a="1"/>
  <c r="BN248" i="2"/>
  <c r="BN171" i="2"/>
  <c r="BN216" i="2" a="1"/>
  <c r="BN216" i="2"/>
  <c r="BN168" i="2" a="1"/>
  <c r="BN168" i="2"/>
  <c r="BN232" i="2" a="1"/>
  <c r="BN232" i="2"/>
  <c r="BN170" i="2"/>
  <c r="BN176" i="2"/>
  <c r="BN173" i="2"/>
  <c r="BN296" i="2" a="1"/>
  <c r="BN296" i="2"/>
  <c r="BN200" i="2" a="1"/>
  <c r="BN200" i="2"/>
  <c r="BN264" i="2" a="1"/>
  <c r="BN264" i="2"/>
  <c r="BN184" i="2" a="1"/>
  <c r="BN184" i="2"/>
  <c r="BN172" i="2"/>
  <c r="BO165" i="2"/>
  <c r="BN280" i="2" a="1"/>
  <c r="BN280" i="2"/>
  <c r="BM31" i="4"/>
  <c r="CV10" i="6"/>
  <c r="CV8" i="6"/>
  <c r="CV9" i="6"/>
  <c r="CW6" i="6"/>
  <c r="BO20" i="6"/>
  <c r="BN26" i="6"/>
  <c r="BL40" i="4"/>
  <c r="AM45" i="1"/>
  <c r="AN44" i="1"/>
  <c r="AM46" i="1"/>
  <c r="BM74" i="4"/>
  <c r="BM2" i="4"/>
  <c r="BM59" i="4"/>
  <c r="BM48" i="4"/>
  <c r="BN3" i="4"/>
  <c r="BM1" i="4"/>
  <c r="BM33" i="4"/>
  <c r="BS42" i="5"/>
  <c r="BL30" i="3"/>
  <c r="BL28" i="3"/>
  <c r="BM24" i="3"/>
  <c r="BL23" i="3"/>
  <c r="BK27" i="3"/>
  <c r="BK26" i="3"/>
  <c r="BK35" i="3"/>
  <c r="BM20" i="4"/>
  <c r="BL33" i="4"/>
  <c r="BL34" i="4"/>
  <c r="BO164" i="2"/>
  <c r="BN163" i="2"/>
  <c r="BT37" i="5"/>
  <c r="BT30" i="5"/>
  <c r="BT13" i="5"/>
  <c r="BT19" i="5"/>
  <c r="BT36" i="5"/>
  <c r="BT8" i="5"/>
  <c r="BT15" i="5"/>
  <c r="BU2" i="5"/>
  <c r="BT39" i="5"/>
  <c r="BT32" i="5"/>
  <c r="BT10" i="5"/>
  <c r="BT17" i="5"/>
  <c r="BT1" i="5"/>
  <c r="BT41" i="5"/>
  <c r="BT31" i="5"/>
  <c r="BT9" i="5"/>
  <c r="BT21" i="5"/>
  <c r="BT38" i="5"/>
  <c r="BT26" i="5"/>
  <c r="BT14" i="5"/>
  <c r="BT6" i="5"/>
  <c r="BT35" i="5"/>
  <c r="BT7" i="5"/>
  <c r="BT16" i="5"/>
  <c r="BT34" i="5"/>
  <c r="BT27" i="5"/>
  <c r="BT18" i="5"/>
  <c r="BT12" i="5"/>
  <c r="BT40" i="5"/>
  <c r="BT33" i="5"/>
  <c r="BT20" i="5"/>
  <c r="BT11" i="5"/>
  <c r="BT28" i="5"/>
  <c r="BT29" i="5"/>
  <c r="BM22" i="4"/>
  <c r="BM32" i="4"/>
  <c r="BM271" i="2"/>
  <c r="BM276" i="2"/>
  <c r="BN35" i="6"/>
  <c r="BN56" i="4"/>
  <c r="BO31" i="6"/>
  <c r="BN37" i="6"/>
  <c r="BN58" i="4"/>
  <c r="BS22" i="5"/>
  <c r="BL49" i="1"/>
  <c r="BL53" i="1"/>
  <c r="BM48" i="1"/>
  <c r="BL54" i="1"/>
  <c r="BL51" i="1"/>
  <c r="BL50" i="1"/>
  <c r="BL55" i="1"/>
  <c r="BL52" i="1"/>
  <c r="BN271" i="2"/>
  <c r="BN276" i="2"/>
  <c r="AN46" i="1"/>
  <c r="AO44" i="1"/>
  <c r="AN45" i="1"/>
  <c r="BL27" i="3"/>
  <c r="BL26" i="3"/>
  <c r="BL35" i="3"/>
  <c r="BN20" i="4"/>
  <c r="BN74" i="4"/>
  <c r="BN2" i="4"/>
  <c r="BN59" i="4"/>
  <c r="BN48" i="4"/>
  <c r="BO3" i="4"/>
  <c r="BN1" i="4"/>
  <c r="BN32" i="4"/>
  <c r="BT22" i="5"/>
  <c r="BN31" i="4"/>
  <c r="BN14" i="4"/>
  <c r="BM30" i="3"/>
  <c r="BM28" i="3"/>
  <c r="BN24" i="3"/>
  <c r="BM23" i="3"/>
  <c r="BM49" i="4"/>
  <c r="BM50" i="4"/>
  <c r="BM21" i="4"/>
  <c r="BP164" i="2"/>
  <c r="BO163" i="2"/>
  <c r="BO35" i="6"/>
  <c r="BO56" i="4"/>
  <c r="BO37" i="6"/>
  <c r="BP31" i="6"/>
  <c r="BU35" i="5"/>
  <c r="BU32" i="5"/>
  <c r="BU26" i="5"/>
  <c r="BU6" i="5"/>
  <c r="BU36" i="5"/>
  <c r="BU31" i="5"/>
  <c r="BU12" i="5"/>
  <c r="BU39" i="5"/>
  <c r="BU7" i="5"/>
  <c r="BU14" i="5"/>
  <c r="BU17" i="5"/>
  <c r="BU37" i="5"/>
  <c r="BU9" i="5"/>
  <c r="BU16" i="5"/>
  <c r="BU19" i="5"/>
  <c r="BU33" i="5"/>
  <c r="BU11" i="5"/>
  <c r="BU18" i="5"/>
  <c r="BU1" i="5"/>
  <c r="BU40" i="5"/>
  <c r="BU34" i="5"/>
  <c r="BU13" i="5"/>
  <c r="BU20" i="5"/>
  <c r="BV2" i="5"/>
  <c r="BU41" i="5"/>
  <c r="BU30" i="5"/>
  <c r="BU8" i="5"/>
  <c r="BU15" i="5"/>
  <c r="BU38" i="5"/>
  <c r="BU27" i="5"/>
  <c r="BU10" i="5"/>
  <c r="BU21" i="5"/>
  <c r="BU28" i="5"/>
  <c r="BU29" i="5"/>
  <c r="BQ33" i="3"/>
  <c r="BP32" i="3"/>
  <c r="BQ28" i="6"/>
  <c r="BR21" i="6"/>
  <c r="BT42" i="5"/>
  <c r="BT46" i="5"/>
  <c r="BT47" i="5"/>
  <c r="BN30" i="4"/>
  <c r="BS46" i="5"/>
  <c r="BS47" i="5"/>
  <c r="BM30" i="4"/>
  <c r="BP20" i="6"/>
  <c r="BO26" i="6"/>
  <c r="BO296" i="2" a="1"/>
  <c r="BO296" i="2"/>
  <c r="BO216" i="2" a="1"/>
  <c r="BO216" i="2"/>
  <c r="BO172" i="2"/>
  <c r="BO200" i="2" a="1"/>
  <c r="BO200" i="2"/>
  <c r="BO171" i="2"/>
  <c r="BO312" i="2" a="1"/>
  <c r="BO312" i="2"/>
  <c r="BO232" i="2" a="1"/>
  <c r="BO232" i="2"/>
  <c r="BO170" i="2"/>
  <c r="BO14" i="4"/>
  <c r="BO168" i="2" a="1"/>
  <c r="BO168" i="2"/>
  <c r="BO264" i="2" a="1"/>
  <c r="BO264" i="2"/>
  <c r="BO248" i="2" a="1"/>
  <c r="BO248" i="2"/>
  <c r="BO173" i="2"/>
  <c r="BO184" i="2" a="1"/>
  <c r="BO184" i="2"/>
  <c r="BP165" i="2"/>
  <c r="BO176" i="2"/>
  <c r="BO280" i="2" a="1"/>
  <c r="BO280" i="2"/>
  <c r="BK39" i="3"/>
  <c r="BM24" i="4"/>
  <c r="CW9" i="6"/>
  <c r="CW8" i="6"/>
  <c r="CW10" i="6"/>
  <c r="CX6" i="6"/>
  <c r="BM49" i="1"/>
  <c r="BM52" i="1"/>
  <c r="BN48" i="1"/>
  <c r="BM54" i="1"/>
  <c r="BM51" i="1"/>
  <c r="BM55" i="1"/>
  <c r="BM53" i="1"/>
  <c r="BM50" i="1"/>
  <c r="BL39" i="3"/>
  <c r="BN24" i="4"/>
  <c r="BU42" i="5"/>
  <c r="BM40" i="4"/>
  <c r="BM34" i="4"/>
  <c r="BQ164" i="2"/>
  <c r="BP163" i="2"/>
  <c r="BO2" i="4"/>
  <c r="BO74" i="4"/>
  <c r="BO59" i="4"/>
  <c r="BO48" i="4"/>
  <c r="BO1" i="4"/>
  <c r="BP3" i="4"/>
  <c r="BO33" i="4"/>
  <c r="BP26" i="6"/>
  <c r="BQ20" i="6"/>
  <c r="BN40" i="4"/>
  <c r="BV40" i="5"/>
  <c r="BV32" i="5"/>
  <c r="BV11" i="5"/>
  <c r="BV20" i="5"/>
  <c r="BV41" i="5"/>
  <c r="BV31" i="5"/>
  <c r="BV8" i="5"/>
  <c r="BV13" i="5"/>
  <c r="BV39" i="5"/>
  <c r="BV33" i="5"/>
  <c r="BV10" i="5"/>
  <c r="BV15" i="5"/>
  <c r="BV38" i="5"/>
  <c r="BV27" i="5"/>
  <c r="BV6" i="5"/>
  <c r="BV19" i="5"/>
  <c r="BV36" i="5"/>
  <c r="BV7" i="5"/>
  <c r="BV12" i="5"/>
  <c r="BV21" i="5"/>
  <c r="BV37" i="5"/>
  <c r="BV30" i="5"/>
  <c r="BV14" i="5"/>
  <c r="BV17" i="5"/>
  <c r="BV35" i="5"/>
  <c r="BV26" i="5"/>
  <c r="BV16" i="5"/>
  <c r="BV1" i="5"/>
  <c r="BV34" i="5"/>
  <c r="BV9" i="5"/>
  <c r="BV18" i="5"/>
  <c r="BW2" i="5"/>
  <c r="BV28" i="5"/>
  <c r="BV29" i="5"/>
  <c r="BP35" i="6"/>
  <c r="BP56" i="4"/>
  <c r="BQ31" i="6"/>
  <c r="BP37" i="6"/>
  <c r="BP58" i="4"/>
  <c r="BN49" i="4"/>
  <c r="BN50" i="4"/>
  <c r="AP44" i="1"/>
  <c r="AO45" i="1"/>
  <c r="AO46" i="1"/>
  <c r="BS21" i="6"/>
  <c r="BR28" i="6"/>
  <c r="BO58" i="4"/>
  <c r="CY6" i="6"/>
  <c r="CX8" i="6"/>
  <c r="CX10" i="6"/>
  <c r="CX9" i="6"/>
  <c r="BP200" i="2" a="1"/>
  <c r="BP200" i="2"/>
  <c r="BP172" i="2"/>
  <c r="BP296" i="2" a="1"/>
  <c r="BP296" i="2"/>
  <c r="BP171" i="2"/>
  <c r="BP168" i="2" a="1"/>
  <c r="BP168" i="2"/>
  <c r="BP312" i="2" a="1"/>
  <c r="BP312" i="2"/>
  <c r="BP232" i="2" a="1"/>
  <c r="BP232" i="2"/>
  <c r="BP216" i="2" a="1"/>
  <c r="BP216" i="2"/>
  <c r="BP170" i="2"/>
  <c r="BP14" i="4"/>
  <c r="BP173" i="2"/>
  <c r="BP264" i="2" a="1"/>
  <c r="BP264" i="2"/>
  <c r="BP248" i="2" a="1"/>
  <c r="BP248" i="2"/>
  <c r="BP184" i="2" a="1"/>
  <c r="BP184" i="2"/>
  <c r="BQ165" i="2"/>
  <c r="BP280" i="2" a="1"/>
  <c r="BP280" i="2"/>
  <c r="BP176" i="2"/>
  <c r="BO271" i="2"/>
  <c r="BO276" i="2"/>
  <c r="BO31" i="4"/>
  <c r="BQ32" i="3"/>
  <c r="BR33" i="3"/>
  <c r="BU22" i="5"/>
  <c r="BM27" i="3"/>
  <c r="BM26" i="3"/>
  <c r="BM35" i="3"/>
  <c r="BO20" i="4"/>
  <c r="BM39" i="3"/>
  <c r="BO24" i="4"/>
  <c r="BN28" i="3"/>
  <c r="BN30" i="3"/>
  <c r="BO24" i="3"/>
  <c r="BN23" i="3"/>
  <c r="BN33" i="4"/>
  <c r="BN34" i="4"/>
  <c r="BN53" i="1"/>
  <c r="BN54" i="1"/>
  <c r="BN49" i="1"/>
  <c r="BN52" i="1"/>
  <c r="BN51" i="1"/>
  <c r="BO48" i="1"/>
  <c r="BN50" i="1"/>
  <c r="BN55" i="1"/>
  <c r="BU46" i="5"/>
  <c r="BU47" i="5"/>
  <c r="BO30" i="4"/>
  <c r="BO40" i="4"/>
  <c r="BP22" i="4"/>
  <c r="BN21" i="4"/>
  <c r="BN22" i="4"/>
  <c r="BO49" i="4"/>
  <c r="BO50" i="4"/>
  <c r="BP31" i="4"/>
  <c r="BV22" i="5"/>
  <c r="AP45" i="1"/>
  <c r="AP46" i="1"/>
  <c r="AQ44" i="1"/>
  <c r="BW38" i="5"/>
  <c r="BW26" i="5"/>
  <c r="BW14" i="5"/>
  <c r="BW17" i="5"/>
  <c r="BW36" i="5"/>
  <c r="BW9" i="5"/>
  <c r="BW16" i="5"/>
  <c r="BW1" i="5"/>
  <c r="BW34" i="5"/>
  <c r="BW11" i="5"/>
  <c r="BW19" i="5"/>
  <c r="BX2" i="5"/>
  <c r="BW41" i="5"/>
  <c r="BW30" i="5"/>
  <c r="BW13" i="5"/>
  <c r="BW20" i="5"/>
  <c r="BW40" i="5"/>
  <c r="BW27" i="5"/>
  <c r="BW7" i="5"/>
  <c r="BW21" i="5"/>
  <c r="BW39" i="5"/>
  <c r="BW35" i="5"/>
  <c r="BW8" i="5"/>
  <c r="BW6" i="5"/>
  <c r="BW37" i="5"/>
  <c r="BW31" i="5"/>
  <c r="BW10" i="5"/>
  <c r="BW15" i="5"/>
  <c r="BW32" i="5"/>
  <c r="BW33" i="5"/>
  <c r="BW12" i="5"/>
  <c r="BW18" i="5"/>
  <c r="BW28" i="5"/>
  <c r="BW29" i="5"/>
  <c r="BO21" i="4"/>
  <c r="CZ6" i="6"/>
  <c r="CY8" i="6"/>
  <c r="CY10" i="6"/>
  <c r="CY9" i="6"/>
  <c r="BQ26" i="6"/>
  <c r="BR20" i="6"/>
  <c r="BN27" i="3"/>
  <c r="BN26" i="3"/>
  <c r="BN35" i="3"/>
  <c r="BP20" i="4"/>
  <c r="BO22" i="4"/>
  <c r="BQ35" i="6"/>
  <c r="BQ56" i="4"/>
  <c r="BQ37" i="6"/>
  <c r="BQ58" i="4"/>
  <c r="BR31" i="6"/>
  <c r="BO30" i="3"/>
  <c r="BO28" i="3"/>
  <c r="BP24" i="3"/>
  <c r="BO23" i="3"/>
  <c r="BR32" i="3"/>
  <c r="BS33" i="3"/>
  <c r="BQ248" i="2" a="1"/>
  <c r="BQ248" i="2"/>
  <c r="BQ176" i="2"/>
  <c r="BQ31" i="4"/>
  <c r="BQ264" i="2" a="1"/>
  <c r="BQ264" i="2"/>
  <c r="BR165" i="2"/>
  <c r="BQ280" i="2" a="1"/>
  <c r="BQ280" i="2"/>
  <c r="BQ184" i="2" a="1"/>
  <c r="BQ184" i="2"/>
  <c r="BQ173" i="2"/>
  <c r="BQ296" i="2" a="1"/>
  <c r="BQ296" i="2"/>
  <c r="BQ171" i="2"/>
  <c r="BQ216" i="2" a="1"/>
  <c r="BQ216" i="2"/>
  <c r="BQ312" i="2" a="1"/>
  <c r="BQ312" i="2"/>
  <c r="BQ172" i="2"/>
  <c r="BQ170" i="2"/>
  <c r="BQ14" i="4"/>
  <c r="BQ200" i="2" a="1"/>
  <c r="BQ200" i="2"/>
  <c r="BQ168" i="2" a="1"/>
  <c r="BQ168" i="2"/>
  <c r="BQ232" i="2" a="1"/>
  <c r="BQ232" i="2"/>
  <c r="BP32" i="4"/>
  <c r="BT21" i="6"/>
  <c r="BS28" i="6"/>
  <c r="BP59" i="4"/>
  <c r="BP74" i="4"/>
  <c r="BP48" i="4"/>
  <c r="BP2" i="4"/>
  <c r="BQ3" i="4"/>
  <c r="BP1" i="4"/>
  <c r="BV42" i="5"/>
  <c r="BV46" i="5"/>
  <c r="BV47" i="5"/>
  <c r="BP30" i="4"/>
  <c r="BR164" i="2"/>
  <c r="BQ163" i="2"/>
  <c r="BO55" i="1"/>
  <c r="BP48" i="1"/>
  <c r="BO53" i="1"/>
  <c r="BO54" i="1"/>
  <c r="BO52" i="1"/>
  <c r="BO49" i="1"/>
  <c r="BO50" i="1"/>
  <c r="BO51" i="1"/>
  <c r="BN39" i="3"/>
  <c r="BP24" i="4"/>
  <c r="BQ22" i="4"/>
  <c r="BQ59" i="4"/>
  <c r="BQ74" i="4"/>
  <c r="BQ2" i="4"/>
  <c r="BQ48" i="4"/>
  <c r="BQ1" i="4"/>
  <c r="BR3" i="4"/>
  <c r="BQ33" i="4"/>
  <c r="BR232" i="2" a="1"/>
  <c r="BR232" i="2"/>
  <c r="BR171" i="2"/>
  <c r="BR172" i="2"/>
  <c r="BR248" i="2" a="1"/>
  <c r="BR248" i="2"/>
  <c r="BR32" i="4"/>
  <c r="BR170" i="2"/>
  <c r="BR168" i="2" a="1"/>
  <c r="BR168" i="2"/>
  <c r="BR176" i="2"/>
  <c r="BS165" i="2"/>
  <c r="BR200" i="2" a="1"/>
  <c r="BR200" i="2"/>
  <c r="BR173" i="2"/>
  <c r="BR312" i="2" a="1"/>
  <c r="BR312" i="2"/>
  <c r="BR264" i="2" a="1"/>
  <c r="BR264" i="2"/>
  <c r="BR296" i="2" a="1"/>
  <c r="BR296" i="2"/>
  <c r="BR280" i="2" a="1"/>
  <c r="BR280" i="2"/>
  <c r="BR216" i="2" a="1"/>
  <c r="BR216" i="2"/>
  <c r="BR184" i="2" a="1"/>
  <c r="BR184" i="2"/>
  <c r="BO27" i="3"/>
  <c r="BO26" i="3"/>
  <c r="BO35" i="3"/>
  <c r="BQ20" i="4"/>
  <c r="BP28" i="3"/>
  <c r="BP30" i="3"/>
  <c r="BP23" i="3"/>
  <c r="BQ24" i="3"/>
  <c r="BP50" i="4"/>
  <c r="BP49" i="4"/>
  <c r="BQ32" i="4"/>
  <c r="BP40" i="4"/>
  <c r="CZ8" i="6"/>
  <c r="CZ9" i="6"/>
  <c r="DA6" i="6"/>
  <c r="CZ10" i="6"/>
  <c r="BX39" i="5"/>
  <c r="BX31" i="5"/>
  <c r="BX10" i="5"/>
  <c r="BX13" i="5"/>
  <c r="BX37" i="5"/>
  <c r="BX27" i="5"/>
  <c r="BX15" i="5"/>
  <c r="BX6" i="5"/>
  <c r="BX40" i="5"/>
  <c r="BX30" i="5"/>
  <c r="BX17" i="5"/>
  <c r="BX38" i="5"/>
  <c r="BX26" i="5"/>
  <c r="BX19" i="5"/>
  <c r="BX20" i="5"/>
  <c r="BX33" i="5"/>
  <c r="BX7" i="5"/>
  <c r="BX21" i="5"/>
  <c r="BX18" i="5"/>
  <c r="BX41" i="5"/>
  <c r="BX35" i="5"/>
  <c r="BX11" i="5"/>
  <c r="BX14" i="5"/>
  <c r="BY2" i="5"/>
  <c r="BX12" i="5"/>
  <c r="BX16" i="5"/>
  <c r="BX1" i="5"/>
  <c r="BX36" i="5"/>
  <c r="BX34" i="5"/>
  <c r="BX8" i="5"/>
  <c r="BX9" i="5"/>
  <c r="BX32" i="5"/>
  <c r="BX28" i="5"/>
  <c r="BX29" i="5"/>
  <c r="BS164" i="2"/>
  <c r="BR163" i="2"/>
  <c r="BR35" i="6"/>
  <c r="BR56" i="4"/>
  <c r="BR37" i="6"/>
  <c r="BS31" i="6"/>
  <c r="BW42" i="5"/>
  <c r="BP33" i="4"/>
  <c r="BP34" i="4"/>
  <c r="BT28" i="6"/>
  <c r="BU21" i="6"/>
  <c r="BT33" i="3"/>
  <c r="BS32" i="3"/>
  <c r="BR26" i="6"/>
  <c r="BS20" i="6"/>
  <c r="BW22" i="5"/>
  <c r="AQ46" i="1"/>
  <c r="AR44" i="1"/>
  <c r="AQ45" i="1"/>
  <c r="BP21" i="4"/>
  <c r="BP54" i="1"/>
  <c r="BP49" i="1"/>
  <c r="BQ48" i="1"/>
  <c r="BP55" i="1"/>
  <c r="BP53" i="1"/>
  <c r="BP51" i="1"/>
  <c r="BP50" i="1"/>
  <c r="BP52" i="1"/>
  <c r="BR21" i="4"/>
  <c r="BO39" i="3"/>
  <c r="BQ24" i="4"/>
  <c r="BU33" i="3"/>
  <c r="BT32" i="3"/>
  <c r="BY35" i="5"/>
  <c r="BY10" i="5"/>
  <c r="BY14" i="5"/>
  <c r="BZ2" i="5"/>
  <c r="BY40" i="5"/>
  <c r="BY32" i="5"/>
  <c r="BY12" i="5"/>
  <c r="BY16" i="5"/>
  <c r="BY1" i="5"/>
  <c r="BY41" i="5"/>
  <c r="BY34" i="5"/>
  <c r="BY31" i="5"/>
  <c r="BY13" i="5"/>
  <c r="BY36" i="5"/>
  <c r="BY27" i="5"/>
  <c r="BY9" i="5"/>
  <c r="BY20" i="5"/>
  <c r="BY39" i="5"/>
  <c r="BY30" i="5"/>
  <c r="BY11" i="5"/>
  <c r="BY21" i="5"/>
  <c r="BY38" i="5"/>
  <c r="BY7" i="5"/>
  <c r="BY17" i="5"/>
  <c r="BY15" i="5"/>
  <c r="BY19" i="5"/>
  <c r="BY6" i="5"/>
  <c r="BY18" i="5"/>
  <c r="BY37" i="5"/>
  <c r="BY8" i="5"/>
  <c r="BY26" i="5"/>
  <c r="BY33" i="5"/>
  <c r="BY29" i="5"/>
  <c r="BY28" i="5"/>
  <c r="BX22" i="5"/>
  <c r="BR14" i="4"/>
  <c r="BR31" i="4"/>
  <c r="BR48" i="4"/>
  <c r="BR74" i="4"/>
  <c r="BR2" i="4"/>
  <c r="BR59" i="4"/>
  <c r="BR1" i="4"/>
  <c r="BS3" i="4"/>
  <c r="BR33" i="4"/>
  <c r="AR45" i="1"/>
  <c r="AS44" i="1"/>
  <c r="AR46" i="1"/>
  <c r="BU28" i="6"/>
  <c r="BV21" i="6"/>
  <c r="BX42" i="5"/>
  <c r="BX46" i="5"/>
  <c r="BX47" i="5"/>
  <c r="BR30" i="4"/>
  <c r="BQ30" i="3"/>
  <c r="BQ28" i="3"/>
  <c r="BQ23" i="3"/>
  <c r="BR24" i="3"/>
  <c r="BQ50" i="4"/>
  <c r="BQ49" i="4"/>
  <c r="DA9" i="6"/>
  <c r="DA10" i="6"/>
  <c r="DA8" i="6"/>
  <c r="DB6" i="6"/>
  <c r="BT20" i="6"/>
  <c r="BS26" i="6"/>
  <c r="BW46" i="5"/>
  <c r="BW47" i="5"/>
  <c r="BQ30" i="4"/>
  <c r="BS163" i="2"/>
  <c r="BT164" i="2"/>
  <c r="BP27" i="3"/>
  <c r="BP26" i="3"/>
  <c r="BP35" i="3"/>
  <c r="BR20" i="4"/>
  <c r="BS35" i="6"/>
  <c r="BS56" i="4"/>
  <c r="BT31" i="6"/>
  <c r="BS37" i="6"/>
  <c r="BS58" i="4"/>
  <c r="BS296" i="2" a="1"/>
  <c r="BS296" i="2"/>
  <c r="BS184" i="2" a="1"/>
  <c r="BS184" i="2"/>
  <c r="BS173" i="2"/>
  <c r="BS312" i="2" a="1"/>
  <c r="BS312" i="2"/>
  <c r="BS172" i="2"/>
  <c r="BS232" i="2" a="1"/>
  <c r="BS232" i="2"/>
  <c r="BS200" i="2" a="1"/>
  <c r="BS200" i="2"/>
  <c r="BS171" i="2"/>
  <c r="BS216" i="2" a="1"/>
  <c r="BS216" i="2"/>
  <c r="BS170" i="2"/>
  <c r="BS14" i="4"/>
  <c r="BS176" i="2"/>
  <c r="BS280" i="2" a="1"/>
  <c r="BS280" i="2"/>
  <c r="BT165" i="2"/>
  <c r="BS168" i="2" a="1"/>
  <c r="BS168" i="2"/>
  <c r="BS264" i="2" a="1"/>
  <c r="BS264" i="2"/>
  <c r="BS248" i="2" a="1"/>
  <c r="BS248" i="2"/>
  <c r="BR58" i="4"/>
  <c r="BQ21" i="4"/>
  <c r="BQ53" i="1"/>
  <c r="BQ54" i="1"/>
  <c r="BQ51" i="1"/>
  <c r="BQ49" i="1"/>
  <c r="BQ50" i="1"/>
  <c r="BR48" i="1"/>
  <c r="BQ55" i="1"/>
  <c r="BQ52" i="1"/>
  <c r="BS31" i="4"/>
  <c r="BR22" i="4"/>
  <c r="BT35" i="6"/>
  <c r="BT56" i="4"/>
  <c r="BT37" i="6"/>
  <c r="BU31" i="6"/>
  <c r="BP39" i="3"/>
  <c r="BR24" i="4"/>
  <c r="BW21" i="6"/>
  <c r="BV28" i="6"/>
  <c r="BZ40" i="5"/>
  <c r="BZ30" i="5"/>
  <c r="BZ15" i="5"/>
  <c r="BZ21" i="5"/>
  <c r="BZ38" i="5"/>
  <c r="BZ26" i="5"/>
  <c r="BZ17" i="5"/>
  <c r="BZ13" i="5"/>
  <c r="BZ34" i="5"/>
  <c r="BZ7" i="5"/>
  <c r="BZ19" i="5"/>
  <c r="BZ6" i="5"/>
  <c r="BZ35" i="5"/>
  <c r="BZ8" i="5"/>
  <c r="BZ12" i="5"/>
  <c r="CA2" i="5"/>
  <c r="BZ36" i="5"/>
  <c r="BZ10" i="5"/>
  <c r="BZ14" i="5"/>
  <c r="BZ1" i="5"/>
  <c r="BZ39" i="5"/>
  <c r="BZ31" i="5"/>
  <c r="BZ9" i="5"/>
  <c r="BZ18" i="5"/>
  <c r="BZ27" i="5"/>
  <c r="BZ11" i="5"/>
  <c r="BZ16" i="5"/>
  <c r="BZ20" i="5"/>
  <c r="BZ41" i="5"/>
  <c r="BZ33" i="5"/>
  <c r="BZ32" i="5"/>
  <c r="BZ37" i="5"/>
  <c r="BZ28" i="5"/>
  <c r="BZ29" i="5"/>
  <c r="BS22" i="4"/>
  <c r="BT280" i="2" a="1"/>
  <c r="BT280" i="2"/>
  <c r="BT264" i="2" a="1"/>
  <c r="BT264" i="2"/>
  <c r="BT176" i="2"/>
  <c r="BU165" i="2"/>
  <c r="BT296" i="2" a="1"/>
  <c r="BT296" i="2"/>
  <c r="BT200" i="2" a="1"/>
  <c r="BT200" i="2"/>
  <c r="BT184" i="2" a="1"/>
  <c r="BT184" i="2"/>
  <c r="BT172" i="2"/>
  <c r="BT248" i="2" a="1"/>
  <c r="BT248" i="2"/>
  <c r="BT216" i="2" a="1"/>
  <c r="BT216" i="2"/>
  <c r="BT312" i="2" a="1"/>
  <c r="BT312" i="2"/>
  <c r="BT173" i="2"/>
  <c r="BT171" i="2"/>
  <c r="BT168" i="2" a="1"/>
  <c r="BT168" i="2"/>
  <c r="BT232" i="2" a="1"/>
  <c r="BT232" i="2"/>
  <c r="BT170" i="2"/>
  <c r="BT14" i="4"/>
  <c r="BQ40" i="4"/>
  <c r="BQ34" i="4"/>
  <c r="BY22" i="5"/>
  <c r="BS48" i="4"/>
  <c r="BS74" i="4"/>
  <c r="BS59" i="4"/>
  <c r="BS2" i="4"/>
  <c r="BS1" i="4"/>
  <c r="BT3" i="4"/>
  <c r="BS32" i="4"/>
  <c r="BT26" i="6"/>
  <c r="BU20" i="6"/>
  <c r="BR30" i="3"/>
  <c r="BR28" i="3"/>
  <c r="BS24" i="3"/>
  <c r="BR23" i="3"/>
  <c r="AS46" i="1"/>
  <c r="AT44" i="1"/>
  <c r="AS45" i="1"/>
  <c r="BR34" i="4"/>
  <c r="BR40" i="4"/>
  <c r="DC6" i="6"/>
  <c r="DB8" i="6"/>
  <c r="DB10" i="6"/>
  <c r="DB9" i="6"/>
  <c r="BQ27" i="3"/>
  <c r="BQ26" i="3"/>
  <c r="BQ35" i="3"/>
  <c r="BS20" i="4"/>
  <c r="BR50" i="4"/>
  <c r="BR49" i="4"/>
  <c r="BU164" i="2"/>
  <c r="BT163" i="2"/>
  <c r="BY42" i="5"/>
  <c r="BY46" i="5"/>
  <c r="BY47" i="5"/>
  <c r="BS30" i="4"/>
  <c r="BU32" i="3"/>
  <c r="BV33" i="3"/>
  <c r="BR49" i="1"/>
  <c r="BR52" i="1"/>
  <c r="BR54" i="1"/>
  <c r="BR51" i="1"/>
  <c r="BR50" i="1"/>
  <c r="BR55" i="1"/>
  <c r="BR53" i="1"/>
  <c r="BS48" i="1"/>
  <c r="BT31" i="4"/>
  <c r="BR39" i="3"/>
  <c r="BT24" i="4"/>
  <c r="AT45" i="1"/>
  <c r="AT46" i="1"/>
  <c r="AU44" i="1"/>
  <c r="BU170" i="2"/>
  <c r="BU176" i="2"/>
  <c r="BU264" i="2" a="1"/>
  <c r="BU264" i="2"/>
  <c r="BV165" i="2"/>
  <c r="BU280" i="2" a="1"/>
  <c r="BU280" i="2"/>
  <c r="BU248" i="2" a="1"/>
  <c r="BU248" i="2"/>
  <c r="BU184" i="2" a="1"/>
  <c r="BU184" i="2"/>
  <c r="BU173" i="2"/>
  <c r="BU296" i="2" a="1"/>
  <c r="BU296" i="2"/>
  <c r="BU200" i="2" a="1"/>
  <c r="BU200" i="2"/>
  <c r="BU172" i="2"/>
  <c r="BU171" i="2"/>
  <c r="BU216" i="2" a="1"/>
  <c r="BU216" i="2"/>
  <c r="BU232" i="2" a="1"/>
  <c r="BU232" i="2"/>
  <c r="BU312" i="2" a="1"/>
  <c r="BU312" i="2"/>
  <c r="BU168" i="2" a="1"/>
  <c r="BU168" i="2"/>
  <c r="BZ42" i="5"/>
  <c r="BZ46" i="5"/>
  <c r="BZ47" i="5"/>
  <c r="BT30" i="4"/>
  <c r="BX21" i="6"/>
  <c r="BW28" i="6"/>
  <c r="BR27" i="3"/>
  <c r="BR26" i="3"/>
  <c r="BR35" i="3"/>
  <c r="BT20" i="4"/>
  <c r="BS49" i="4"/>
  <c r="BS50" i="4"/>
  <c r="BZ22" i="5"/>
  <c r="BU35" i="6"/>
  <c r="BU56" i="4"/>
  <c r="BU37" i="6"/>
  <c r="BV31" i="6"/>
  <c r="BV164" i="2"/>
  <c r="BU163" i="2"/>
  <c r="BS28" i="3"/>
  <c r="BS30" i="3"/>
  <c r="BT24" i="3"/>
  <c r="BS23" i="3"/>
  <c r="BS21" i="4"/>
  <c r="BT58" i="4"/>
  <c r="BS40" i="4"/>
  <c r="BW33" i="3"/>
  <c r="BV32" i="3"/>
  <c r="DD6" i="6"/>
  <c r="DC10" i="6"/>
  <c r="DC9" i="6"/>
  <c r="DC8" i="6"/>
  <c r="BS33" i="4"/>
  <c r="BS34" i="4"/>
  <c r="BT48" i="4"/>
  <c r="BT59" i="4"/>
  <c r="BT74" i="4"/>
  <c r="BT2" i="4"/>
  <c r="BU3" i="4"/>
  <c r="BT1" i="4"/>
  <c r="BQ39" i="3"/>
  <c r="BS24" i="4"/>
  <c r="BV20" i="6"/>
  <c r="BU26" i="6"/>
  <c r="BT32" i="4"/>
  <c r="CA41" i="5"/>
  <c r="CA26" i="5"/>
  <c r="CA9" i="5"/>
  <c r="CA19" i="5"/>
  <c r="CA39" i="5"/>
  <c r="CA32" i="5"/>
  <c r="CA11" i="5"/>
  <c r="CA14" i="5"/>
  <c r="CA37" i="5"/>
  <c r="CA30" i="5"/>
  <c r="CA7" i="5"/>
  <c r="CA16" i="5"/>
  <c r="CA38" i="5"/>
  <c r="CA31" i="5"/>
  <c r="CA13" i="5"/>
  <c r="CA20" i="5"/>
  <c r="CA34" i="5"/>
  <c r="CA27" i="5"/>
  <c r="CA15" i="5"/>
  <c r="CA21" i="5"/>
  <c r="CA36" i="5"/>
  <c r="CA10" i="5"/>
  <c r="CA6" i="5"/>
  <c r="CB2" i="5"/>
  <c r="CA8" i="5"/>
  <c r="CA12" i="5"/>
  <c r="CA17" i="5"/>
  <c r="CA18" i="5"/>
  <c r="CA33" i="5"/>
  <c r="CA35" i="5"/>
  <c r="CA1" i="5"/>
  <c r="CA40" i="5"/>
  <c r="CA29" i="5"/>
  <c r="CA28" i="5"/>
  <c r="BS53" i="1"/>
  <c r="BS50" i="1"/>
  <c r="BT48" i="1"/>
  <c r="BS52" i="1"/>
  <c r="BS49" i="1"/>
  <c r="BS54" i="1"/>
  <c r="BS51" i="1"/>
  <c r="BS55" i="1"/>
  <c r="BT22" i="4"/>
  <c r="BU74" i="4"/>
  <c r="BU2" i="4"/>
  <c r="BU59" i="4"/>
  <c r="BU48" i="4"/>
  <c r="BV3" i="4"/>
  <c r="BU1" i="4"/>
  <c r="BU33" i="4"/>
  <c r="BS39" i="3"/>
  <c r="BU24" i="4"/>
  <c r="CA42" i="5"/>
  <c r="DD10" i="6"/>
  <c r="DD8" i="6"/>
  <c r="DE6" i="6"/>
  <c r="DD9" i="6"/>
  <c r="CA22" i="5"/>
  <c r="BW164" i="2"/>
  <c r="BV163" i="2"/>
  <c r="BT21" i="4"/>
  <c r="BV35" i="6"/>
  <c r="BV56" i="4"/>
  <c r="BV37" i="6"/>
  <c r="BW31" i="6"/>
  <c r="CB40" i="5"/>
  <c r="CB26" i="5"/>
  <c r="CB16" i="5"/>
  <c r="CB6" i="5"/>
  <c r="CB34" i="5"/>
  <c r="CB7" i="5"/>
  <c r="CB18" i="5"/>
  <c r="CB35" i="5"/>
  <c r="CB30" i="5"/>
  <c r="CB20" i="5"/>
  <c r="CB19" i="5"/>
  <c r="CB37" i="5"/>
  <c r="CB27" i="5"/>
  <c r="CB11" i="5"/>
  <c r="CB21" i="5"/>
  <c r="CB36" i="5"/>
  <c r="CB8" i="5"/>
  <c r="CB13" i="5"/>
  <c r="CB41" i="5"/>
  <c r="CB32" i="5"/>
  <c r="CB9" i="5"/>
  <c r="CB17" i="5"/>
  <c r="CB1" i="5"/>
  <c r="CB10" i="5"/>
  <c r="CB14" i="5"/>
  <c r="CB15" i="5"/>
  <c r="CB12" i="5"/>
  <c r="CB39" i="5"/>
  <c r="CC2" i="5"/>
  <c r="CB31" i="5"/>
  <c r="CB33" i="5"/>
  <c r="CB38" i="5"/>
  <c r="CB28" i="5"/>
  <c r="CB29" i="5"/>
  <c r="BW20" i="6"/>
  <c r="BV26" i="6"/>
  <c r="BX33" i="3"/>
  <c r="BW32" i="3"/>
  <c r="BS27" i="3"/>
  <c r="BS26" i="3"/>
  <c r="BS35" i="3"/>
  <c r="BU20" i="4"/>
  <c r="BT50" i="4"/>
  <c r="BT49" i="4"/>
  <c r="BT30" i="3"/>
  <c r="BT28" i="3"/>
  <c r="BT23" i="3"/>
  <c r="BU24" i="3"/>
  <c r="BU58" i="4"/>
  <c r="BX28" i="6"/>
  <c r="BY21" i="6"/>
  <c r="BV232" i="2" a="1"/>
  <c r="BV232" i="2"/>
  <c r="BV168" i="2" a="1"/>
  <c r="BV168" i="2"/>
  <c r="BV248" i="2" a="1"/>
  <c r="BV248" i="2"/>
  <c r="BV170" i="2"/>
  <c r="BV14" i="4"/>
  <c r="BV176" i="2"/>
  <c r="BV296" i="2" a="1"/>
  <c r="BV296" i="2"/>
  <c r="BV264" i="2" a="1"/>
  <c r="BV264" i="2"/>
  <c r="BV216" i="2" a="1"/>
  <c r="BV216" i="2"/>
  <c r="BV280" i="2" a="1"/>
  <c r="BV280" i="2"/>
  <c r="BW165" i="2"/>
  <c r="BV200" i="2" a="1"/>
  <c r="BV200" i="2"/>
  <c r="BV172" i="2"/>
  <c r="BV184" i="2" a="1"/>
  <c r="BV184" i="2"/>
  <c r="BV312" i="2" a="1"/>
  <c r="BV312" i="2"/>
  <c r="BV171" i="2"/>
  <c r="BV173" i="2"/>
  <c r="AU45" i="1"/>
  <c r="AU46" i="1"/>
  <c r="AV44" i="1"/>
  <c r="BT40" i="4"/>
  <c r="BU31" i="4"/>
  <c r="BU14" i="4"/>
  <c r="BT33" i="4"/>
  <c r="BT34" i="4"/>
  <c r="BU32" i="4"/>
  <c r="BT50" i="1"/>
  <c r="BT52" i="1"/>
  <c r="BT49" i="1"/>
  <c r="BT53" i="1"/>
  <c r="BT55" i="1"/>
  <c r="BU48" i="1"/>
  <c r="BT54" i="1"/>
  <c r="BT51" i="1"/>
  <c r="BV31" i="4"/>
  <c r="BU22" i="4"/>
  <c r="BW35" i="6"/>
  <c r="BW56" i="4"/>
  <c r="BX31" i="6"/>
  <c r="BW37" i="6"/>
  <c r="CA46" i="5"/>
  <c r="CA47" i="5"/>
  <c r="BU30" i="4"/>
  <c r="BX164" i="2"/>
  <c r="BW163" i="2"/>
  <c r="BU21" i="4"/>
  <c r="BV58" i="4"/>
  <c r="AW44" i="1"/>
  <c r="AV45" i="1"/>
  <c r="AV46" i="1"/>
  <c r="BV32" i="4"/>
  <c r="BW296" i="2" a="1"/>
  <c r="BW296" i="2"/>
  <c r="BW216" i="2" a="1"/>
  <c r="BW216" i="2"/>
  <c r="BW200" i="2" a="1"/>
  <c r="BW200" i="2"/>
  <c r="BW171" i="2"/>
  <c r="BW312" i="2" a="1"/>
  <c r="BW312" i="2"/>
  <c r="BW170" i="2"/>
  <c r="BW232" i="2" a="1"/>
  <c r="BW232" i="2"/>
  <c r="BW168" i="2" a="1"/>
  <c r="BW168" i="2"/>
  <c r="BW248" i="2" a="1"/>
  <c r="BW248" i="2"/>
  <c r="BW264" i="2" a="1"/>
  <c r="BW264" i="2"/>
  <c r="BW184" i="2" a="1"/>
  <c r="BW184" i="2"/>
  <c r="BW176" i="2"/>
  <c r="BX165" i="2"/>
  <c r="BW172" i="2"/>
  <c r="BW280" i="2" a="1"/>
  <c r="BW280" i="2"/>
  <c r="BW173" i="2"/>
  <c r="BU30" i="3"/>
  <c r="BU28" i="3"/>
  <c r="BU23" i="3"/>
  <c r="BV24" i="3"/>
  <c r="DF6" i="6"/>
  <c r="DE9" i="6"/>
  <c r="DE8" i="6"/>
  <c r="DE10" i="6"/>
  <c r="BV74" i="4"/>
  <c r="BV2" i="4"/>
  <c r="BV59" i="4"/>
  <c r="BV48" i="4"/>
  <c r="BV1" i="4"/>
  <c r="BW3" i="4"/>
  <c r="BZ21" i="6"/>
  <c r="BY28" i="6"/>
  <c r="BT27" i="3"/>
  <c r="BT26" i="3"/>
  <c r="BT35" i="3"/>
  <c r="BV20" i="4"/>
  <c r="BX32" i="3"/>
  <c r="BY33" i="3"/>
  <c r="CC40" i="5"/>
  <c r="CC34" i="5"/>
  <c r="CC13" i="5"/>
  <c r="CC15" i="5"/>
  <c r="CC1" i="5"/>
  <c r="CC41" i="5"/>
  <c r="CC30" i="5"/>
  <c r="CC26" i="5"/>
  <c r="CC12" i="5"/>
  <c r="CC38" i="5"/>
  <c r="CC27" i="5"/>
  <c r="CC8" i="5"/>
  <c r="CC21" i="5"/>
  <c r="CC35" i="5"/>
  <c r="CC32" i="5"/>
  <c r="CC10" i="5"/>
  <c r="CC6" i="5"/>
  <c r="CC36" i="5"/>
  <c r="CC31" i="5"/>
  <c r="CC14" i="5"/>
  <c r="CC39" i="5"/>
  <c r="CC9" i="5"/>
  <c r="CC18" i="5"/>
  <c r="CC17" i="5"/>
  <c r="CC7" i="5"/>
  <c r="CC11" i="5"/>
  <c r="CC16" i="5"/>
  <c r="CC20" i="5"/>
  <c r="CC19" i="5"/>
  <c r="CC33" i="5"/>
  <c r="CC37" i="5"/>
  <c r="CD2" i="5"/>
  <c r="CC28" i="5"/>
  <c r="CC29" i="5"/>
  <c r="BU49" i="4"/>
  <c r="BU50" i="4"/>
  <c r="CB22" i="5"/>
  <c r="BX20" i="6"/>
  <c r="BW26" i="6"/>
  <c r="BV21" i="4"/>
  <c r="CB42" i="5"/>
  <c r="CB46" i="5"/>
  <c r="CB47" i="5"/>
  <c r="BV30" i="4"/>
  <c r="BU50" i="1"/>
  <c r="BU55" i="1"/>
  <c r="BU53" i="1"/>
  <c r="BU49" i="1"/>
  <c r="BU52" i="1"/>
  <c r="BU54" i="1"/>
  <c r="BU51" i="1"/>
  <c r="BV48" i="1"/>
  <c r="BW58" i="4"/>
  <c r="BW22" i="4"/>
  <c r="BW32" i="4"/>
  <c r="BT39" i="3"/>
  <c r="BV24" i="4"/>
  <c r="BV50" i="4"/>
  <c r="BV49" i="4"/>
  <c r="BV28" i="3"/>
  <c r="BV30" i="3"/>
  <c r="BW24" i="3"/>
  <c r="BV23" i="3"/>
  <c r="BV22" i="4"/>
  <c r="BX280" i="2" a="1"/>
  <c r="BX280" i="2"/>
  <c r="BX264" i="2" a="1"/>
  <c r="BX264" i="2"/>
  <c r="BX184" i="2" a="1"/>
  <c r="BX184" i="2"/>
  <c r="BY165" i="2"/>
  <c r="BX296" i="2" a="1"/>
  <c r="BX296" i="2"/>
  <c r="BX173" i="2"/>
  <c r="BX200" i="2" a="1"/>
  <c r="BX200" i="2"/>
  <c r="BX172" i="2"/>
  <c r="BX216" i="2" a="1"/>
  <c r="BX216" i="2"/>
  <c r="BX171" i="2"/>
  <c r="BX168" i="2" a="1"/>
  <c r="BX168" i="2"/>
  <c r="BX312" i="2" a="1"/>
  <c r="BX312" i="2"/>
  <c r="BX232" i="2" a="1"/>
  <c r="BX232" i="2"/>
  <c r="BX170" i="2"/>
  <c r="BX176" i="2"/>
  <c r="BX248" i="2" a="1"/>
  <c r="BX248" i="2"/>
  <c r="AW45" i="1"/>
  <c r="AX44" i="1"/>
  <c r="AW46" i="1"/>
  <c r="BV40" i="4"/>
  <c r="CC22" i="5"/>
  <c r="BV33" i="4"/>
  <c r="BV34" i="4"/>
  <c r="BX37" i="6"/>
  <c r="BY31" i="6"/>
  <c r="BU34" i="4"/>
  <c r="BU40" i="4"/>
  <c r="BX26" i="6"/>
  <c r="BY20" i="6"/>
  <c r="CD37" i="5"/>
  <c r="CD27" i="5"/>
  <c r="CD14" i="5"/>
  <c r="CD19" i="5"/>
  <c r="CD35" i="5"/>
  <c r="CD26" i="5"/>
  <c r="CD16" i="5"/>
  <c r="CD1" i="5"/>
  <c r="CD34" i="5"/>
  <c r="CD9" i="5"/>
  <c r="CD18" i="5"/>
  <c r="CE2" i="5"/>
  <c r="CD40" i="5"/>
  <c r="CD33" i="5"/>
  <c r="CD11" i="5"/>
  <c r="CD20" i="5"/>
  <c r="CD41" i="5"/>
  <c r="CD32" i="5"/>
  <c r="CD8" i="5"/>
  <c r="CD15" i="5"/>
  <c r="CD38" i="5"/>
  <c r="CD30" i="5"/>
  <c r="CD6" i="5"/>
  <c r="CD21" i="5"/>
  <c r="CD31" i="5"/>
  <c r="CD7" i="5"/>
  <c r="CD10" i="5"/>
  <c r="CD13" i="5"/>
  <c r="CD17" i="5"/>
  <c r="CD36" i="5"/>
  <c r="CD39" i="5"/>
  <c r="CD12" i="5"/>
  <c r="CD28" i="5"/>
  <c r="CD29" i="5"/>
  <c r="CC42" i="5"/>
  <c r="CC46" i="5"/>
  <c r="CC47" i="5"/>
  <c r="BW30" i="4"/>
  <c r="BZ33" i="3"/>
  <c r="BY32" i="3"/>
  <c r="BW2" i="4"/>
  <c r="BW74" i="4"/>
  <c r="BW59" i="4"/>
  <c r="BW48" i="4"/>
  <c r="BW1" i="4"/>
  <c r="BX3" i="4"/>
  <c r="BW33" i="4"/>
  <c r="BW31" i="4"/>
  <c r="DG6" i="6"/>
  <c r="DF8" i="6"/>
  <c r="DF9" i="6"/>
  <c r="DF10" i="6"/>
  <c r="BW14" i="4"/>
  <c r="CA21" i="6"/>
  <c r="BZ28" i="6"/>
  <c r="BU27" i="3"/>
  <c r="BU26" i="3"/>
  <c r="BU35" i="3"/>
  <c r="BW20" i="4"/>
  <c r="BX163" i="2"/>
  <c r="BY164" i="2"/>
  <c r="BV52" i="1"/>
  <c r="BV49" i="1"/>
  <c r="BW48" i="1"/>
  <c r="BV50" i="1"/>
  <c r="BV55" i="1"/>
  <c r="BV53" i="1"/>
  <c r="BV51" i="1"/>
  <c r="BV54" i="1"/>
  <c r="BU39" i="3"/>
  <c r="BW24" i="4"/>
  <c r="BX21" i="4"/>
  <c r="BW21" i="4"/>
  <c r="BZ164" i="2"/>
  <c r="BY163" i="2"/>
  <c r="BZ32" i="3"/>
  <c r="CA33" i="3"/>
  <c r="CE37" i="5"/>
  <c r="CE30" i="5"/>
  <c r="CE10" i="5"/>
  <c r="CE6" i="5"/>
  <c r="CE38" i="5"/>
  <c r="CE27" i="5"/>
  <c r="CE12" i="5"/>
  <c r="CE15" i="5"/>
  <c r="CE36" i="5"/>
  <c r="CE31" i="5"/>
  <c r="CE13" i="5"/>
  <c r="CE19" i="5"/>
  <c r="CE32" i="5"/>
  <c r="CE26" i="5"/>
  <c r="CE14" i="5"/>
  <c r="CE20" i="5"/>
  <c r="CE39" i="5"/>
  <c r="CE7" i="5"/>
  <c r="CE16" i="5"/>
  <c r="CE1" i="5"/>
  <c r="CE41" i="5"/>
  <c r="CE17" i="5"/>
  <c r="CE40" i="5"/>
  <c r="CE18" i="5"/>
  <c r="CE34" i="5"/>
  <c r="CE21" i="5"/>
  <c r="CE35" i="5"/>
  <c r="CF2" i="5"/>
  <c r="CE33" i="5"/>
  <c r="CE8" i="5"/>
  <c r="CE9" i="5"/>
  <c r="CE11" i="5"/>
  <c r="CE28" i="5"/>
  <c r="CE29" i="5"/>
  <c r="BY37" i="6"/>
  <c r="BZ31" i="6"/>
  <c r="BX31" i="4"/>
  <c r="BV27" i="3"/>
  <c r="BV26" i="3"/>
  <c r="BV35" i="3"/>
  <c r="BX20" i="4"/>
  <c r="BX59" i="4"/>
  <c r="BX74" i="4"/>
  <c r="BX48" i="4"/>
  <c r="BX2" i="4"/>
  <c r="BX1" i="4"/>
  <c r="BY3" i="4"/>
  <c r="BX33" i="4"/>
  <c r="BW40" i="4"/>
  <c r="BW34" i="4"/>
  <c r="BX58" i="4"/>
  <c r="BY264" i="2" a="1"/>
  <c r="BY264" i="2"/>
  <c r="BY248" i="2" a="1"/>
  <c r="BY248" i="2"/>
  <c r="BY184" i="2" a="1"/>
  <c r="BY184" i="2"/>
  <c r="BZ165" i="2"/>
  <c r="BY200" i="2" a="1"/>
  <c r="BY200" i="2"/>
  <c r="BY173" i="2"/>
  <c r="BY280" i="2" a="1"/>
  <c r="BY280" i="2"/>
  <c r="BY296" i="2" a="1"/>
  <c r="BY296" i="2"/>
  <c r="BY216" i="2" a="1"/>
  <c r="BY216" i="2"/>
  <c r="BY172" i="2"/>
  <c r="BY232" i="2" a="1"/>
  <c r="BY232" i="2"/>
  <c r="BY176" i="2"/>
  <c r="BY171" i="2"/>
  <c r="BY312" i="2" a="1"/>
  <c r="BY312" i="2"/>
  <c r="BY170" i="2"/>
  <c r="BY168" i="2" a="1"/>
  <c r="BY168" i="2"/>
  <c r="BW30" i="3"/>
  <c r="BW28" i="3"/>
  <c r="BX24" i="3"/>
  <c r="BW23" i="3"/>
  <c r="AY44" i="1"/>
  <c r="AX46" i="1"/>
  <c r="AX45" i="1"/>
  <c r="BX14" i="4"/>
  <c r="BW50" i="4"/>
  <c r="BW49" i="4"/>
  <c r="BY26" i="6"/>
  <c r="BZ20" i="6"/>
  <c r="BX32" i="4"/>
  <c r="CA28" i="6"/>
  <c r="CB21" i="6"/>
  <c r="DG10" i="6"/>
  <c r="DH6" i="6"/>
  <c r="DG8" i="6"/>
  <c r="DG9" i="6"/>
  <c r="CD22" i="5"/>
  <c r="CD42" i="5"/>
  <c r="BW54" i="1"/>
  <c r="BW51" i="1"/>
  <c r="BW49" i="1"/>
  <c r="BX48" i="1"/>
  <c r="BW50" i="1"/>
  <c r="BW55" i="1"/>
  <c r="BW53" i="1"/>
  <c r="BW52" i="1"/>
  <c r="CD46" i="5"/>
  <c r="CD47" i="5"/>
  <c r="BX30" i="4"/>
  <c r="BV39" i="3"/>
  <c r="BX24" i="4"/>
  <c r="BZ232" i="2" a="1"/>
  <c r="BZ232" i="2"/>
  <c r="BZ184" i="2" a="1"/>
  <c r="BZ184" i="2"/>
  <c r="CA165" i="2"/>
  <c r="BZ280" i="2" a="1"/>
  <c r="BZ280" i="2"/>
  <c r="BZ248" i="2" a="1"/>
  <c r="BZ248" i="2"/>
  <c r="BZ176" i="2"/>
  <c r="BZ296" i="2" a="1"/>
  <c r="BZ296" i="2"/>
  <c r="BZ216" i="2" a="1"/>
  <c r="BZ216" i="2"/>
  <c r="BZ172" i="2"/>
  <c r="BZ173" i="2"/>
  <c r="BZ312" i="2" a="1"/>
  <c r="BZ312" i="2"/>
  <c r="BZ200" i="2" a="1"/>
  <c r="BZ200" i="2"/>
  <c r="BZ170" i="2"/>
  <c r="BZ168" i="2" a="1"/>
  <c r="BZ168" i="2"/>
  <c r="BZ264" i="2" a="1"/>
  <c r="BZ264" i="2"/>
  <c r="BZ171" i="2"/>
  <c r="CB33" i="3"/>
  <c r="CA32" i="3"/>
  <c r="BY14" i="4"/>
  <c r="BY32" i="4"/>
  <c r="BY31" i="4"/>
  <c r="CE42" i="5"/>
  <c r="BX28" i="3"/>
  <c r="BX30" i="3"/>
  <c r="BY24" i="3"/>
  <c r="BX23" i="3"/>
  <c r="BY59" i="4"/>
  <c r="BY74" i="4"/>
  <c r="BY2" i="4"/>
  <c r="BY48" i="4"/>
  <c r="BY1" i="4"/>
  <c r="BZ3" i="4"/>
  <c r="DH8" i="6"/>
  <c r="DH9" i="6"/>
  <c r="DH10" i="6"/>
  <c r="DI6" i="6"/>
  <c r="BX22" i="4"/>
  <c r="AY46" i="1"/>
  <c r="AY45" i="1"/>
  <c r="AZ44" i="1"/>
  <c r="BZ37" i="6"/>
  <c r="CA31" i="6"/>
  <c r="CF41" i="5"/>
  <c r="CF35" i="5"/>
  <c r="CF11" i="5"/>
  <c r="CF13" i="5"/>
  <c r="CF39" i="5"/>
  <c r="CF31" i="5"/>
  <c r="CF8" i="5"/>
  <c r="CF14" i="5"/>
  <c r="CF36" i="5"/>
  <c r="CF32" i="5"/>
  <c r="CF10" i="5"/>
  <c r="CF16" i="5"/>
  <c r="CF40" i="5"/>
  <c r="CF27" i="5"/>
  <c r="CF15" i="5"/>
  <c r="CF20" i="5"/>
  <c r="CF37" i="5"/>
  <c r="CF26" i="5"/>
  <c r="CF17" i="5"/>
  <c r="CF18" i="5"/>
  <c r="CF19" i="5"/>
  <c r="CF21" i="5"/>
  <c r="CF38" i="5"/>
  <c r="CF12" i="5"/>
  <c r="CF33" i="5"/>
  <c r="CF6" i="5"/>
  <c r="CF22" i="5"/>
  <c r="CF34" i="5"/>
  <c r="CF1" i="5"/>
  <c r="CF9" i="5"/>
  <c r="CF30" i="5"/>
  <c r="CG2" i="5"/>
  <c r="CF7" i="5"/>
  <c r="CF29" i="5"/>
  <c r="CF28" i="5"/>
  <c r="CE22" i="5"/>
  <c r="BW39" i="3"/>
  <c r="BY24" i="4"/>
  <c r="BX50" i="4"/>
  <c r="BX49" i="4"/>
  <c r="BZ26" i="6"/>
  <c r="CA20" i="6"/>
  <c r="CB28" i="6"/>
  <c r="CC21" i="6"/>
  <c r="BW27" i="3"/>
  <c r="BW26" i="3"/>
  <c r="BW35" i="3"/>
  <c r="BY20" i="4"/>
  <c r="BY58" i="4"/>
  <c r="CA164" i="2"/>
  <c r="BZ163" i="2"/>
  <c r="BX51" i="1"/>
  <c r="BY48" i="1"/>
  <c r="BX55" i="1"/>
  <c r="BX53" i="1"/>
  <c r="BX52" i="1"/>
  <c r="BX54" i="1"/>
  <c r="BX50" i="1"/>
  <c r="BX49" i="1"/>
  <c r="BZ31" i="4"/>
  <c r="BY21" i="4"/>
  <c r="CF42" i="5"/>
  <c r="CF46" i="5"/>
  <c r="CF47" i="5"/>
  <c r="BZ30" i="4"/>
  <c r="BZ40" i="4"/>
  <c r="CE46" i="5"/>
  <c r="CE47" i="5"/>
  <c r="BY30" i="4"/>
  <c r="BZ48" i="4"/>
  <c r="BZ74" i="4"/>
  <c r="BZ2" i="4"/>
  <c r="BZ59" i="4"/>
  <c r="CA3" i="4"/>
  <c r="BZ1" i="4"/>
  <c r="BZ33" i="4"/>
  <c r="BY50" i="4"/>
  <c r="BY49" i="4"/>
  <c r="CB20" i="6"/>
  <c r="CA26" i="6"/>
  <c r="CA37" i="6"/>
  <c r="CA58" i="4"/>
  <c r="CB31" i="6"/>
  <c r="DI9" i="6"/>
  <c r="DI10" i="6"/>
  <c r="DI8" i="6"/>
  <c r="DJ6" i="6"/>
  <c r="BZ14" i="4"/>
  <c r="CG40" i="5"/>
  <c r="CG34" i="5"/>
  <c r="CG10" i="5"/>
  <c r="CG14" i="5"/>
  <c r="CH2" i="5"/>
  <c r="CG41" i="5"/>
  <c r="CG32" i="5"/>
  <c r="CG12" i="5"/>
  <c r="CG16" i="5"/>
  <c r="CG36" i="5"/>
  <c r="CG27" i="5"/>
  <c r="CG9" i="5"/>
  <c r="CG20" i="5"/>
  <c r="CG37" i="5"/>
  <c r="CG26" i="5"/>
  <c r="CG11" i="5"/>
  <c r="CG21" i="5"/>
  <c r="CG39" i="5"/>
  <c r="CG31" i="5"/>
  <c r="CG15" i="5"/>
  <c r="CG18" i="5"/>
  <c r="CG17" i="5"/>
  <c r="CG19" i="5"/>
  <c r="CG38" i="5"/>
  <c r="CG13" i="5"/>
  <c r="CG33" i="5"/>
  <c r="CG6" i="5"/>
  <c r="CG35" i="5"/>
  <c r="CG8" i="5"/>
  <c r="CG7" i="5"/>
  <c r="CG30" i="5"/>
  <c r="CG1" i="5"/>
  <c r="CG28" i="5"/>
  <c r="CG29" i="5"/>
  <c r="BZ58" i="4"/>
  <c r="CC28" i="6"/>
  <c r="CD21" i="6"/>
  <c r="CB164" i="2"/>
  <c r="CA163" i="2"/>
  <c r="BY22" i="4"/>
  <c r="BX27" i="3"/>
  <c r="BX26" i="3"/>
  <c r="BX35" i="3"/>
  <c r="BZ20" i="4"/>
  <c r="BZ21" i="4"/>
  <c r="BA44" i="1"/>
  <c r="AZ46" i="1"/>
  <c r="AZ45" i="1"/>
  <c r="BY33" i="4"/>
  <c r="BY28" i="3"/>
  <c r="BY30" i="3"/>
  <c r="BZ24" i="3"/>
  <c r="BY23" i="3"/>
  <c r="CB32" i="3"/>
  <c r="CC33" i="3"/>
  <c r="BZ32" i="4"/>
  <c r="CA264" i="2" a="1"/>
  <c r="CA264" i="2"/>
  <c r="CA170" i="2"/>
  <c r="CA168" i="2" a="1"/>
  <c r="CA168" i="2"/>
  <c r="CA296" i="2" a="1"/>
  <c r="CA296" i="2"/>
  <c r="CA280" i="2" a="1"/>
  <c r="CA280" i="2"/>
  <c r="CA176" i="2"/>
  <c r="CA312" i="2" a="1"/>
  <c r="CA312" i="2"/>
  <c r="CA184" i="2" a="1"/>
  <c r="CA184" i="2"/>
  <c r="CB165" i="2"/>
  <c r="CA171" i="2"/>
  <c r="CA232" i="2" a="1"/>
  <c r="CA232" i="2"/>
  <c r="CA172" i="2"/>
  <c r="CA216" i="2" a="1"/>
  <c r="CA216" i="2"/>
  <c r="CA200" i="2" a="1"/>
  <c r="CA200" i="2"/>
  <c r="CA173" i="2"/>
  <c r="CA248" i="2" a="1"/>
  <c r="CA248" i="2"/>
  <c r="BX40" i="4"/>
  <c r="BX34" i="4"/>
  <c r="BY49" i="1"/>
  <c r="BZ48" i="1"/>
  <c r="BY55" i="1"/>
  <c r="BY52" i="1"/>
  <c r="BY53" i="1"/>
  <c r="BY51" i="1"/>
  <c r="BY54" i="1"/>
  <c r="BY50" i="1"/>
  <c r="CA31" i="4"/>
  <c r="BZ34" i="4"/>
  <c r="CA14" i="4"/>
  <c r="BZ30" i="3"/>
  <c r="BZ28" i="3"/>
  <c r="CA24" i="3"/>
  <c r="BZ23" i="3"/>
  <c r="BZ22" i="4"/>
  <c r="CA21" i="4"/>
  <c r="CB26" i="6"/>
  <c r="CC20" i="6"/>
  <c r="CA48" i="4"/>
  <c r="CA74" i="4"/>
  <c r="CA59" i="4"/>
  <c r="CA2" i="4"/>
  <c r="CA1" i="4"/>
  <c r="CB3" i="4"/>
  <c r="CB163" i="2"/>
  <c r="CC164" i="2"/>
  <c r="CG42" i="5"/>
  <c r="DK6" i="6"/>
  <c r="DJ8" i="6"/>
  <c r="DJ9" i="6"/>
  <c r="DJ10" i="6"/>
  <c r="CB248" i="2" a="1"/>
  <c r="CB248" i="2"/>
  <c r="CB176" i="2"/>
  <c r="CC165" i="2"/>
  <c r="CB184" i="2" a="1"/>
  <c r="CB184" i="2"/>
  <c r="CB173" i="2"/>
  <c r="CB280" i="2" a="1"/>
  <c r="CB280" i="2"/>
  <c r="CB172" i="2"/>
  <c r="CB232" i="2" a="1"/>
  <c r="CB232" i="2"/>
  <c r="CB216" i="2" a="1"/>
  <c r="CB216" i="2"/>
  <c r="CB168" i="2" a="1"/>
  <c r="CB168" i="2"/>
  <c r="CB312" i="2" a="1"/>
  <c r="CB312" i="2"/>
  <c r="CB170" i="2"/>
  <c r="CB296" i="2" a="1"/>
  <c r="CB296" i="2"/>
  <c r="CB200" i="2" a="1"/>
  <c r="CB200" i="2"/>
  <c r="CB264" i="2" a="1"/>
  <c r="CB264" i="2"/>
  <c r="CB171" i="2"/>
  <c r="CE21" i="6"/>
  <c r="CD28" i="6"/>
  <c r="CH35" i="5"/>
  <c r="CH7" i="5"/>
  <c r="CH19" i="5"/>
  <c r="CH41" i="5"/>
  <c r="CH8" i="5"/>
  <c r="CH13" i="5"/>
  <c r="CI2" i="5"/>
  <c r="CH40" i="5"/>
  <c r="CH31" i="5"/>
  <c r="CH10" i="5"/>
  <c r="CH14" i="5"/>
  <c r="CH1" i="5"/>
  <c r="CH37" i="5"/>
  <c r="CH32" i="5"/>
  <c r="CH9" i="5"/>
  <c r="CH16" i="5"/>
  <c r="CH39" i="5"/>
  <c r="CH30" i="5"/>
  <c r="CH11" i="5"/>
  <c r="CH20" i="5"/>
  <c r="CH12" i="5"/>
  <c r="CH15" i="5"/>
  <c r="CH38" i="5"/>
  <c r="CH17" i="5"/>
  <c r="CH36" i="5"/>
  <c r="CH21" i="5"/>
  <c r="CH34" i="5"/>
  <c r="CH18" i="5"/>
  <c r="CH33" i="5"/>
  <c r="CH26" i="5"/>
  <c r="CH6" i="5"/>
  <c r="CH27" i="5"/>
  <c r="CH29" i="5"/>
  <c r="CH28" i="5"/>
  <c r="BY27" i="3"/>
  <c r="BY26" i="3"/>
  <c r="BY35" i="3"/>
  <c r="CA20" i="4"/>
  <c r="BX39" i="3"/>
  <c r="BZ24" i="4"/>
  <c r="BZ49" i="4"/>
  <c r="BZ50" i="4"/>
  <c r="BA45" i="1"/>
  <c r="BA46" i="1"/>
  <c r="BB44" i="1"/>
  <c r="CA32" i="4"/>
  <c r="CD33" i="3"/>
  <c r="CC32" i="3"/>
  <c r="CG22" i="5"/>
  <c r="CB37" i="6"/>
  <c r="CB58" i="4"/>
  <c r="CC31" i="6"/>
  <c r="BY40" i="4"/>
  <c r="BY34" i="4"/>
  <c r="CA48" i="1"/>
  <c r="BZ55" i="1"/>
  <c r="BZ52" i="1"/>
  <c r="BZ54" i="1"/>
  <c r="BZ51" i="1"/>
  <c r="BZ50" i="1"/>
  <c r="BZ53" i="1"/>
  <c r="BZ49" i="1"/>
  <c r="BC44" i="1"/>
  <c r="BB46" i="1"/>
  <c r="BB45" i="1"/>
  <c r="CC163" i="2"/>
  <c r="CD164" i="2"/>
  <c r="BZ27" i="3"/>
  <c r="BZ26" i="3"/>
  <c r="BZ35" i="3"/>
  <c r="CB20" i="4"/>
  <c r="CE33" i="3"/>
  <c r="CD32" i="3"/>
  <c r="CB32" i="4"/>
  <c r="CB21" i="4"/>
  <c r="CA28" i="3"/>
  <c r="CA30" i="3"/>
  <c r="CB24" i="3"/>
  <c r="CA23" i="3"/>
  <c r="CB48" i="4"/>
  <c r="CB59" i="4"/>
  <c r="CB74" i="4"/>
  <c r="CB2" i="4"/>
  <c r="CC3" i="4"/>
  <c r="CB1" i="4"/>
  <c r="CB33" i="4"/>
  <c r="CC312" i="2" a="1"/>
  <c r="CC312" i="2"/>
  <c r="CC232" i="2" a="1"/>
  <c r="CC232" i="2"/>
  <c r="CC216" i="2" a="1"/>
  <c r="CC216" i="2"/>
  <c r="CC171" i="2"/>
  <c r="CC168" i="2" a="1"/>
  <c r="CC168" i="2"/>
  <c r="CC170" i="2"/>
  <c r="CC264" i="2" a="1"/>
  <c r="CC264" i="2"/>
  <c r="CC248" i="2" a="1"/>
  <c r="CC248" i="2"/>
  <c r="CC176" i="2"/>
  <c r="CC200" i="2" a="1"/>
  <c r="CC200" i="2"/>
  <c r="CC172" i="2"/>
  <c r="CC173" i="2"/>
  <c r="CC296" i="2" a="1"/>
  <c r="CC296" i="2"/>
  <c r="CC280" i="2" a="1"/>
  <c r="CC280" i="2"/>
  <c r="CC184" i="2" a="1"/>
  <c r="CC184" i="2"/>
  <c r="CD165" i="2"/>
  <c r="CC37" i="6"/>
  <c r="CD31" i="6"/>
  <c r="CH22" i="5"/>
  <c r="CI38" i="5"/>
  <c r="CI31" i="5"/>
  <c r="CI15" i="5"/>
  <c r="CI19" i="5"/>
  <c r="CI34" i="5"/>
  <c r="CI30" i="5"/>
  <c r="CI17" i="5"/>
  <c r="CI6" i="5"/>
  <c r="CI35" i="5"/>
  <c r="CI7" i="5"/>
  <c r="CI20" i="5"/>
  <c r="CI36" i="5"/>
  <c r="CI8" i="5"/>
  <c r="CI21" i="5"/>
  <c r="CJ2" i="5"/>
  <c r="CI40" i="5"/>
  <c r="CI32" i="5"/>
  <c r="CI10" i="5"/>
  <c r="CI14" i="5"/>
  <c r="CI1" i="5"/>
  <c r="CI12" i="5"/>
  <c r="CI9" i="5"/>
  <c r="CI41" i="5"/>
  <c r="CI11" i="5"/>
  <c r="CI37" i="5"/>
  <c r="CI18" i="5"/>
  <c r="CI39" i="5"/>
  <c r="CI13" i="5"/>
  <c r="CI26" i="5"/>
  <c r="CI33" i="5"/>
  <c r="CI27" i="5"/>
  <c r="CI16" i="5"/>
  <c r="CI28" i="5"/>
  <c r="CI29" i="5"/>
  <c r="CF21" i="6"/>
  <c r="CE28" i="6"/>
  <c r="CA22" i="4"/>
  <c r="CA50" i="4"/>
  <c r="CA49" i="4"/>
  <c r="CB31" i="4"/>
  <c r="CH42" i="5"/>
  <c r="CB14" i="4"/>
  <c r="DL6" i="6"/>
  <c r="DK8" i="6"/>
  <c r="DK9" i="6"/>
  <c r="DK10" i="6"/>
  <c r="CD20" i="6"/>
  <c r="CC26" i="6"/>
  <c r="BY39" i="3"/>
  <c r="CA24" i="4"/>
  <c r="CG46" i="5"/>
  <c r="CG47" i="5"/>
  <c r="CA30" i="4"/>
  <c r="CA33" i="4"/>
  <c r="CA50" i="1"/>
  <c r="CA49" i="1"/>
  <c r="CB48" i="1"/>
  <c r="CA52" i="1"/>
  <c r="CA54" i="1"/>
  <c r="CA51" i="1"/>
  <c r="CA53" i="1"/>
  <c r="CA55" i="1"/>
  <c r="CE164" i="2"/>
  <c r="CD163" i="2"/>
  <c r="CH46" i="5"/>
  <c r="CH47" i="5"/>
  <c r="CB30" i="4"/>
  <c r="CC31" i="4"/>
  <c r="CC21" i="4"/>
  <c r="CB50" i="4"/>
  <c r="CB49" i="4"/>
  <c r="CJ38" i="5"/>
  <c r="CJ26" i="5"/>
  <c r="CJ13" i="5"/>
  <c r="CJ17" i="5"/>
  <c r="CJ34" i="5"/>
  <c r="CJ7" i="5"/>
  <c r="CJ14" i="5"/>
  <c r="CJ19" i="5"/>
  <c r="CJ35" i="5"/>
  <c r="CJ32" i="5"/>
  <c r="CJ16" i="5"/>
  <c r="CJ6" i="5"/>
  <c r="CJ37" i="5"/>
  <c r="CJ30" i="5"/>
  <c r="CJ18" i="5"/>
  <c r="CJ21" i="5"/>
  <c r="CJ41" i="5"/>
  <c r="CJ11" i="5"/>
  <c r="CJ33" i="5"/>
  <c r="CJ12" i="5"/>
  <c r="CJ31" i="5"/>
  <c r="CJ15" i="5"/>
  <c r="CJ27" i="5"/>
  <c r="CJ8" i="5"/>
  <c r="CK2" i="5"/>
  <c r="CJ36" i="5"/>
  <c r="CJ20" i="5"/>
  <c r="CJ39" i="5"/>
  <c r="CJ40" i="5"/>
  <c r="CJ10" i="5"/>
  <c r="CJ9" i="5"/>
  <c r="CJ1" i="5"/>
  <c r="CJ29" i="5"/>
  <c r="CJ28" i="5"/>
  <c r="CB22" i="4"/>
  <c r="CC32" i="4"/>
  <c r="CA27" i="3"/>
  <c r="CA26" i="3"/>
  <c r="CA35" i="3"/>
  <c r="CC20" i="4"/>
  <c r="CF33" i="3"/>
  <c r="CE32" i="3"/>
  <c r="CG21" i="6"/>
  <c r="CF28" i="6"/>
  <c r="BZ39" i="3"/>
  <c r="CB24" i="4"/>
  <c r="CI22" i="5"/>
  <c r="CD37" i="6"/>
  <c r="CD58" i="4"/>
  <c r="CE31" i="6"/>
  <c r="CB30" i="3"/>
  <c r="CB28" i="3"/>
  <c r="CC24" i="3"/>
  <c r="CB23" i="3"/>
  <c r="BD44" i="1"/>
  <c r="BC45" i="1"/>
  <c r="BC46" i="1"/>
  <c r="CE20" i="6"/>
  <c r="CD26" i="6"/>
  <c r="DL9" i="6"/>
  <c r="DM6" i="6"/>
  <c r="DL8" i="6"/>
  <c r="DL10" i="6"/>
  <c r="CI42" i="5"/>
  <c r="CC58" i="4"/>
  <c r="CC14" i="4"/>
  <c r="CA40" i="4"/>
  <c r="CA34" i="4"/>
  <c r="CD296" i="2" a="1"/>
  <c r="CD296" i="2"/>
  <c r="CD216" i="2" a="1"/>
  <c r="CD216" i="2"/>
  <c r="CD172" i="2"/>
  <c r="CD312" i="2" a="1"/>
  <c r="CD312" i="2"/>
  <c r="CD232" i="2" a="1"/>
  <c r="CD232" i="2"/>
  <c r="CD171" i="2"/>
  <c r="CD170" i="2"/>
  <c r="CD248" i="2" a="1"/>
  <c r="CD248" i="2"/>
  <c r="CD168" i="2" a="1"/>
  <c r="CD168" i="2"/>
  <c r="CD280" i="2" a="1"/>
  <c r="CD280" i="2"/>
  <c r="CD200" i="2" a="1"/>
  <c r="CD200" i="2"/>
  <c r="CD184" i="2" a="1"/>
  <c r="CD184" i="2"/>
  <c r="CD173" i="2"/>
  <c r="CE165" i="2"/>
  <c r="CD176" i="2"/>
  <c r="CD264" i="2" a="1"/>
  <c r="CD264" i="2"/>
  <c r="CC74" i="4"/>
  <c r="CC2" i="4"/>
  <c r="CC59" i="4"/>
  <c r="CC48" i="4"/>
  <c r="CC1" i="4"/>
  <c r="CD3" i="4"/>
  <c r="CB54" i="1"/>
  <c r="CC48" i="1"/>
  <c r="CB51" i="1"/>
  <c r="CB50" i="1"/>
  <c r="CB55" i="1"/>
  <c r="CB52" i="1"/>
  <c r="CB49" i="1"/>
  <c r="CB53" i="1"/>
  <c r="BD46" i="1"/>
  <c r="BE44" i="1"/>
  <c r="BD45" i="1"/>
  <c r="CJ22" i="5"/>
  <c r="CI46" i="5"/>
  <c r="CI47" i="5"/>
  <c r="CC30" i="4"/>
  <c r="CB27" i="3"/>
  <c r="CB26" i="3"/>
  <c r="CB35" i="3"/>
  <c r="CD20" i="4"/>
  <c r="CB34" i="4"/>
  <c r="CB40" i="4"/>
  <c r="CF31" i="6"/>
  <c r="CE37" i="6"/>
  <c r="CE171" i="2"/>
  <c r="CE296" i="2" a="1"/>
  <c r="CE296" i="2"/>
  <c r="CE200" i="2" a="1"/>
  <c r="CE200" i="2"/>
  <c r="CE170" i="2"/>
  <c r="CE232" i="2" a="1"/>
  <c r="CE232" i="2"/>
  <c r="CE216" i="2" a="1"/>
  <c r="CE216" i="2"/>
  <c r="CE168" i="2" a="1"/>
  <c r="CE168" i="2"/>
  <c r="CE312" i="2" a="1"/>
  <c r="CE312" i="2"/>
  <c r="CE248" i="2" a="1"/>
  <c r="CE248" i="2"/>
  <c r="CE176" i="2"/>
  <c r="CE280" i="2" a="1"/>
  <c r="CE280" i="2"/>
  <c r="CE172" i="2"/>
  <c r="CE173" i="2"/>
  <c r="CF165" i="2"/>
  <c r="CE264" i="2" a="1"/>
  <c r="CE264" i="2"/>
  <c r="CE184" i="2" a="1"/>
  <c r="CE184" i="2"/>
  <c r="DM10" i="6"/>
  <c r="DM9" i="6"/>
  <c r="DM8" i="6"/>
  <c r="DN6" i="6"/>
  <c r="CC30" i="3"/>
  <c r="CC28" i="3"/>
  <c r="CC23" i="3"/>
  <c r="CD24" i="3"/>
  <c r="CJ42" i="5"/>
  <c r="CJ46" i="5"/>
  <c r="CJ47" i="5"/>
  <c r="CD30" i="4"/>
  <c r="CD14" i="4"/>
  <c r="CG28" i="6"/>
  <c r="CH21" i="6"/>
  <c r="CK40" i="5"/>
  <c r="CK37" i="5"/>
  <c r="CK13" i="5"/>
  <c r="CK12" i="5"/>
  <c r="CL2" i="5"/>
  <c r="CK41" i="5"/>
  <c r="CK30" i="5"/>
  <c r="CK26" i="5"/>
  <c r="CK15" i="5"/>
  <c r="CK1" i="5"/>
  <c r="CK38" i="5"/>
  <c r="CK27" i="5"/>
  <c r="CK8" i="5"/>
  <c r="CK19" i="5"/>
  <c r="CK35" i="5"/>
  <c r="CK31" i="5"/>
  <c r="CK10" i="5"/>
  <c r="CK6" i="5"/>
  <c r="CK36" i="5"/>
  <c r="CK16" i="5"/>
  <c r="CK33" i="5"/>
  <c r="CK18" i="5"/>
  <c r="CK34" i="5"/>
  <c r="CK20" i="5"/>
  <c r="CK32" i="5"/>
  <c r="CK7" i="5"/>
  <c r="CK17" i="5"/>
  <c r="CK39" i="5"/>
  <c r="CK14" i="5"/>
  <c r="CK9" i="5"/>
  <c r="CK11" i="5"/>
  <c r="CK21" i="5"/>
  <c r="CK28" i="5"/>
  <c r="CK29" i="5"/>
  <c r="CC49" i="4"/>
  <c r="CC50" i="4"/>
  <c r="CC33" i="4"/>
  <c r="CD32" i="4"/>
  <c r="CA39" i="3"/>
  <c r="CC24" i="4"/>
  <c r="CF164" i="2"/>
  <c r="CE163" i="2"/>
  <c r="CC22" i="4"/>
  <c r="CD74" i="4"/>
  <c r="CD2" i="4"/>
  <c r="CD59" i="4"/>
  <c r="CD48" i="4"/>
  <c r="CD1" i="4"/>
  <c r="CE3" i="4"/>
  <c r="CD33" i="4"/>
  <c r="CD31" i="4"/>
  <c r="CF20" i="6"/>
  <c r="CE26" i="6"/>
  <c r="CF32" i="3"/>
  <c r="CG33" i="3"/>
  <c r="CB39" i="3"/>
  <c r="CD24" i="4"/>
  <c r="CC53" i="1"/>
  <c r="CC49" i="1"/>
  <c r="CC52" i="1"/>
  <c r="CD48" i="1"/>
  <c r="CC54" i="1"/>
  <c r="CC55" i="1"/>
  <c r="CC51" i="1"/>
  <c r="CC50" i="1"/>
  <c r="CE21" i="4"/>
  <c r="CE2" i="4"/>
  <c r="CE74" i="4"/>
  <c r="CE59" i="4"/>
  <c r="CE48" i="4"/>
  <c r="CF3" i="4"/>
  <c r="CE1" i="4"/>
  <c r="CE33" i="4"/>
  <c r="CG164" i="2"/>
  <c r="CF163" i="2"/>
  <c r="CC27" i="3"/>
  <c r="CC26" i="3"/>
  <c r="CC35" i="3"/>
  <c r="CE20" i="4"/>
  <c r="CE14" i="4"/>
  <c r="CD34" i="4"/>
  <c r="CD40" i="4"/>
  <c r="CD50" i="4"/>
  <c r="CD49" i="4"/>
  <c r="CK42" i="5"/>
  <c r="CI21" i="6"/>
  <c r="CH28" i="6"/>
  <c r="CF176" i="2"/>
  <c r="CF264" i="2" a="1"/>
  <c r="CF264" i="2"/>
  <c r="CG165" i="2"/>
  <c r="CF184" i="2" a="1"/>
  <c r="CF184" i="2"/>
  <c r="CF173" i="2"/>
  <c r="CF296" i="2" a="1"/>
  <c r="CF296" i="2"/>
  <c r="CF200" i="2" a="1"/>
  <c r="CF200" i="2"/>
  <c r="CF172" i="2"/>
  <c r="CF248" i="2" a="1"/>
  <c r="CF248" i="2"/>
  <c r="CF168" i="2" a="1"/>
  <c r="CF168" i="2"/>
  <c r="CF312" i="2" a="1"/>
  <c r="CF312" i="2"/>
  <c r="CF171" i="2"/>
  <c r="CF232" i="2" a="1"/>
  <c r="CF232" i="2"/>
  <c r="CF170" i="2"/>
  <c r="CF14" i="4"/>
  <c r="CF216" i="2" a="1"/>
  <c r="CF216" i="2"/>
  <c r="CF280" i="2" a="1"/>
  <c r="CF280" i="2"/>
  <c r="CD21" i="4"/>
  <c r="CL35" i="5"/>
  <c r="CL26" i="5"/>
  <c r="CL13" i="5"/>
  <c r="CL19" i="5"/>
  <c r="CL37" i="5"/>
  <c r="CL9" i="5"/>
  <c r="CL14" i="5"/>
  <c r="CL17" i="5"/>
  <c r="CL33" i="5"/>
  <c r="CL11" i="5"/>
  <c r="CL16" i="5"/>
  <c r="CL1" i="5"/>
  <c r="CL40" i="5"/>
  <c r="CL31" i="5"/>
  <c r="CL7" i="5"/>
  <c r="CL18" i="5"/>
  <c r="CM2" i="5"/>
  <c r="CL39" i="5"/>
  <c r="CL10" i="5"/>
  <c r="CL38" i="5"/>
  <c r="CL6" i="5"/>
  <c r="CL36" i="5"/>
  <c r="CL32" i="5"/>
  <c r="CL20" i="5"/>
  <c r="CL34" i="5"/>
  <c r="CL12" i="5"/>
  <c r="CL41" i="5"/>
  <c r="CL8" i="5"/>
  <c r="CL30" i="5"/>
  <c r="CL27" i="5"/>
  <c r="CL15" i="5"/>
  <c r="CL21" i="5"/>
  <c r="CL29" i="5"/>
  <c r="CL28" i="5"/>
  <c r="CF26" i="6"/>
  <c r="CG20" i="6"/>
  <c r="CC34" i="4"/>
  <c r="CC40" i="4"/>
  <c r="CD22" i="4"/>
  <c r="DN10" i="6"/>
  <c r="DO6" i="6"/>
  <c r="DN8" i="6"/>
  <c r="DN9" i="6"/>
  <c r="CE58" i="4"/>
  <c r="CE31" i="4"/>
  <c r="CF37" i="6"/>
  <c r="CF58" i="4"/>
  <c r="CG31" i="6"/>
  <c r="BE46" i="1"/>
  <c r="BE45" i="1"/>
  <c r="BF44" i="1"/>
  <c r="CH33" i="3"/>
  <c r="CG32" i="3"/>
  <c r="CK22" i="5"/>
  <c r="CD28" i="3"/>
  <c r="CD30" i="3"/>
  <c r="CE24" i="3"/>
  <c r="CD23" i="3"/>
  <c r="CE32" i="4"/>
  <c r="CD49" i="1"/>
  <c r="CE48" i="1"/>
  <c r="CD50" i="1"/>
  <c r="CD55" i="1"/>
  <c r="CD53" i="1"/>
  <c r="CD52" i="1"/>
  <c r="CD51" i="1"/>
  <c r="CD54" i="1"/>
  <c r="CC39" i="3"/>
  <c r="CE24" i="4"/>
  <c r="CF22" i="4"/>
  <c r="CG37" i="6"/>
  <c r="CH31" i="6"/>
  <c r="CM37" i="5"/>
  <c r="CM33" i="5"/>
  <c r="CM13" i="5"/>
  <c r="CM20" i="5"/>
  <c r="CM35" i="5"/>
  <c r="CM31" i="5"/>
  <c r="CM14" i="5"/>
  <c r="CM15" i="5"/>
  <c r="CM32" i="5"/>
  <c r="CM26" i="5"/>
  <c r="CM16" i="5"/>
  <c r="CM18" i="5"/>
  <c r="CM36" i="5"/>
  <c r="CM9" i="5"/>
  <c r="CM12" i="5"/>
  <c r="CM1" i="5"/>
  <c r="CM41" i="5"/>
  <c r="CM7" i="5"/>
  <c r="CM40" i="5"/>
  <c r="CM8" i="5"/>
  <c r="CM39" i="5"/>
  <c r="CM10" i="5"/>
  <c r="CM34" i="5"/>
  <c r="CM21" i="5"/>
  <c r="CM38" i="5"/>
  <c r="CM6" i="5"/>
  <c r="CM11" i="5"/>
  <c r="CN2" i="5"/>
  <c r="CM30" i="5"/>
  <c r="CM27" i="5"/>
  <c r="CM19" i="5"/>
  <c r="CM17" i="5"/>
  <c r="CM28" i="5"/>
  <c r="CM29" i="5"/>
  <c r="CE22" i="4"/>
  <c r="CJ21" i="6"/>
  <c r="CI28" i="6"/>
  <c r="CF59" i="4"/>
  <c r="CF74" i="4"/>
  <c r="CF48" i="4"/>
  <c r="CF2" i="4"/>
  <c r="CG3" i="4"/>
  <c r="CF1" i="4"/>
  <c r="CF33" i="4"/>
  <c r="CG172" i="2"/>
  <c r="CG248" i="2" a="1"/>
  <c r="CG248" i="2"/>
  <c r="CG170" i="2"/>
  <c r="CG14" i="4"/>
  <c r="CG168" i="2" a="1"/>
  <c r="CG168" i="2"/>
  <c r="CG264" i="2" a="1"/>
  <c r="CG264" i="2"/>
  <c r="CG176" i="2"/>
  <c r="CG312" i="2" a="1"/>
  <c r="CG312" i="2"/>
  <c r="CG232" i="2" a="1"/>
  <c r="CG232" i="2"/>
  <c r="CG171" i="2"/>
  <c r="CH165" i="2"/>
  <c r="CG173" i="2"/>
  <c r="CG296" i="2" a="1"/>
  <c r="CG296" i="2"/>
  <c r="CG216" i="2" a="1"/>
  <c r="CG216" i="2"/>
  <c r="CG184" i="2" a="1"/>
  <c r="CG184" i="2"/>
  <c r="CG280" i="2" a="1"/>
  <c r="CG280" i="2"/>
  <c r="CG200" i="2" a="1"/>
  <c r="CG200" i="2"/>
  <c r="CK46" i="5"/>
  <c r="CK47" i="5"/>
  <c r="CE30" i="4"/>
  <c r="CE50" i="4"/>
  <c r="CE49" i="4"/>
  <c r="CH32" i="3"/>
  <c r="CI33" i="3"/>
  <c r="CG26" i="6"/>
  <c r="CH20" i="6"/>
  <c r="CF31" i="4"/>
  <c r="CL22" i="5"/>
  <c r="CF32" i="4"/>
  <c r="CH164" i="2"/>
  <c r="CG163" i="2"/>
  <c r="CD27" i="3"/>
  <c r="CD26" i="3"/>
  <c r="CD35" i="3"/>
  <c r="CF20" i="4"/>
  <c r="DP6" i="6"/>
  <c r="DO10" i="6"/>
  <c r="DO8" i="6"/>
  <c r="DO9" i="6"/>
  <c r="BF46" i="1"/>
  <c r="BG44" i="1"/>
  <c r="BF45" i="1"/>
  <c r="CE30" i="3"/>
  <c r="CE28" i="3"/>
  <c r="CF24" i="3"/>
  <c r="CE23" i="3"/>
  <c r="CL42" i="5"/>
  <c r="CL46" i="5"/>
  <c r="CL47" i="5"/>
  <c r="CF30" i="4"/>
  <c r="CE53" i="1"/>
  <c r="CE54" i="1"/>
  <c r="CE49" i="1"/>
  <c r="CE51" i="1"/>
  <c r="CE52" i="1"/>
  <c r="CF48" i="1"/>
  <c r="CE50" i="1"/>
  <c r="CE55" i="1"/>
  <c r="CF21" i="4"/>
  <c r="CF28" i="3"/>
  <c r="CF30" i="3"/>
  <c r="CF23" i="3"/>
  <c r="CG24" i="3"/>
  <c r="CG59" i="4"/>
  <c r="CG74" i="4"/>
  <c r="CG2" i="4"/>
  <c r="CG48" i="4"/>
  <c r="CH3" i="4"/>
  <c r="CG1" i="4"/>
  <c r="CG33" i="4"/>
  <c r="CN37" i="5"/>
  <c r="CN30" i="5"/>
  <c r="CN15" i="5"/>
  <c r="CN12" i="5"/>
  <c r="CN33" i="5"/>
  <c r="CN26" i="5"/>
  <c r="CN17" i="5"/>
  <c r="CN6" i="5"/>
  <c r="CN40" i="5"/>
  <c r="CN7" i="5"/>
  <c r="CN19" i="5"/>
  <c r="CN34" i="5"/>
  <c r="CN27" i="5"/>
  <c r="CN21" i="5"/>
  <c r="CN20" i="5"/>
  <c r="CN41" i="5"/>
  <c r="CN11" i="5"/>
  <c r="CN1" i="5"/>
  <c r="CN39" i="5"/>
  <c r="CN8" i="5"/>
  <c r="CO2" i="5"/>
  <c r="CN36" i="5"/>
  <c r="CN10" i="5"/>
  <c r="CN35" i="5"/>
  <c r="CN13" i="5"/>
  <c r="CN38" i="5"/>
  <c r="CN14" i="5"/>
  <c r="CN9" i="5"/>
  <c r="CN31" i="5"/>
  <c r="CN32" i="5"/>
  <c r="CN16" i="5"/>
  <c r="CN18" i="5"/>
  <c r="CN29" i="5"/>
  <c r="CN28" i="5"/>
  <c r="CH26" i="6"/>
  <c r="CI20" i="6"/>
  <c r="CF50" i="4"/>
  <c r="CF49" i="4"/>
  <c r="CM22" i="5"/>
  <c r="CM42" i="5"/>
  <c r="CM46" i="5"/>
  <c r="CM47" i="5"/>
  <c r="CG30" i="4"/>
  <c r="CI32" i="3"/>
  <c r="CJ33" i="3"/>
  <c r="BG45" i="1"/>
  <c r="BG46" i="1"/>
  <c r="BH44" i="1"/>
  <c r="CF34" i="4"/>
  <c r="CF40" i="4"/>
  <c r="CE39" i="3"/>
  <c r="CG24" i="4"/>
  <c r="CG32" i="4"/>
  <c r="CI31" i="6"/>
  <c r="CJ31" i="6"/>
  <c r="CH37" i="6"/>
  <c r="CH58" i="4"/>
  <c r="CE27" i="3"/>
  <c r="CE26" i="3"/>
  <c r="CE35" i="3"/>
  <c r="CG20" i="4"/>
  <c r="CH163" i="2"/>
  <c r="CI164" i="2"/>
  <c r="CH264" i="2" a="1"/>
  <c r="CH264" i="2"/>
  <c r="CH168" i="2" a="1"/>
  <c r="CH168" i="2"/>
  <c r="CH296" i="2" a="1"/>
  <c r="CH296" i="2"/>
  <c r="CH280" i="2" a="1"/>
  <c r="CH280" i="2"/>
  <c r="CH176" i="2"/>
  <c r="CH31" i="4"/>
  <c r="CH312" i="2" a="1"/>
  <c r="CH312" i="2"/>
  <c r="CH200" i="2" a="1"/>
  <c r="CH200" i="2"/>
  <c r="CH184" i="2" a="1"/>
  <c r="CH184" i="2"/>
  <c r="CI165" i="2"/>
  <c r="CH216" i="2" a="1"/>
  <c r="CH216" i="2"/>
  <c r="CH173" i="2"/>
  <c r="CH232" i="2" a="1"/>
  <c r="CH232" i="2"/>
  <c r="CH171" i="2"/>
  <c r="CH170" i="2"/>
  <c r="CH14" i="4"/>
  <c r="CH32" i="4"/>
  <c r="CH248" i="2" a="1"/>
  <c r="CH248" i="2"/>
  <c r="CH172" i="2"/>
  <c r="CG31" i="4"/>
  <c r="CG58" i="4"/>
  <c r="CJ28" i="6"/>
  <c r="CK21" i="6"/>
  <c r="CD39" i="3"/>
  <c r="CF24" i="4"/>
  <c r="DQ6" i="6"/>
  <c r="DP10" i="6"/>
  <c r="DP8" i="6"/>
  <c r="DP9" i="6"/>
  <c r="CE34" i="4"/>
  <c r="CE40" i="4"/>
  <c r="CF53" i="1"/>
  <c r="CF52" i="1"/>
  <c r="CF49" i="1"/>
  <c r="CF51" i="1"/>
  <c r="CF50" i="1"/>
  <c r="CF55" i="1"/>
  <c r="CF54" i="1"/>
  <c r="CG48" i="1"/>
  <c r="CG22" i="4"/>
  <c r="CL21" i="6"/>
  <c r="CK28" i="6"/>
  <c r="CJ35" i="6"/>
  <c r="CJ56" i="4"/>
  <c r="CJ37" i="6"/>
  <c r="CK31" i="6"/>
  <c r="CK33" i="3"/>
  <c r="CJ32" i="3"/>
  <c r="CJ164" i="2"/>
  <c r="CI163" i="2"/>
  <c r="CG40" i="4"/>
  <c r="CG34" i="4"/>
  <c r="CN22" i="5"/>
  <c r="CG30" i="3"/>
  <c r="CG28" i="3"/>
  <c r="CG23" i="3"/>
  <c r="CH24" i="3"/>
  <c r="DQ8" i="6"/>
  <c r="DR6" i="6"/>
  <c r="DQ10" i="6"/>
  <c r="DQ9" i="6"/>
  <c r="CI171" i="2"/>
  <c r="CI296" i="2" a="1"/>
  <c r="CI296" i="2"/>
  <c r="CI280" i="2" a="1"/>
  <c r="CI280" i="2"/>
  <c r="CI216" i="2" a="1"/>
  <c r="CI216" i="2"/>
  <c r="CI200" i="2" a="1"/>
  <c r="CI200" i="2"/>
  <c r="CI170" i="2"/>
  <c r="CI14" i="4"/>
  <c r="CI232" i="2" a="1"/>
  <c r="CI232" i="2"/>
  <c r="CI168" i="2" a="1"/>
  <c r="CI168" i="2"/>
  <c r="CI312" i="2" a="1"/>
  <c r="CI312" i="2"/>
  <c r="CI248" i="2" a="1"/>
  <c r="CI248" i="2"/>
  <c r="CI176" i="2"/>
  <c r="CI172" i="2"/>
  <c r="CI264" i="2" a="1"/>
  <c r="CI264" i="2"/>
  <c r="CI184" i="2" a="1"/>
  <c r="CI184" i="2"/>
  <c r="CJ165" i="2"/>
  <c r="CI173" i="2"/>
  <c r="CH22" i="4"/>
  <c r="CN42" i="5"/>
  <c r="CF27" i="3"/>
  <c r="CF26" i="3"/>
  <c r="CF35" i="3"/>
  <c r="CH20" i="4"/>
  <c r="BI44" i="1"/>
  <c r="BH45" i="1"/>
  <c r="BH46" i="1"/>
  <c r="CO40" i="5"/>
  <c r="CO32" i="5"/>
  <c r="CO10" i="5"/>
  <c r="CO14" i="5"/>
  <c r="CO1" i="5"/>
  <c r="CO41" i="5"/>
  <c r="CO34" i="5"/>
  <c r="CO12" i="5"/>
  <c r="CO16" i="5"/>
  <c r="CO39" i="5"/>
  <c r="CO30" i="5"/>
  <c r="CO9" i="5"/>
  <c r="CO18" i="5"/>
  <c r="CO36" i="5"/>
  <c r="CO31" i="5"/>
  <c r="CO11" i="5"/>
  <c r="CO21" i="5"/>
  <c r="CO27" i="5"/>
  <c r="CO7" i="5"/>
  <c r="CO20" i="5"/>
  <c r="CO8" i="5"/>
  <c r="CP2" i="5"/>
  <c r="CO37" i="5"/>
  <c r="CO15" i="5"/>
  <c r="CO38" i="5"/>
  <c r="CO17" i="5"/>
  <c r="CO26" i="5"/>
  <c r="CO6" i="5"/>
  <c r="CO33" i="5"/>
  <c r="CO35" i="5"/>
  <c r="CO19" i="5"/>
  <c r="CO13" i="5"/>
  <c r="CO29" i="5"/>
  <c r="CO28" i="5"/>
  <c r="CH48" i="4"/>
  <c r="CH74" i="4"/>
  <c r="CH2" i="4"/>
  <c r="CH59" i="4"/>
  <c r="CI3" i="4"/>
  <c r="CH1" i="4"/>
  <c r="CH33" i="4"/>
  <c r="CG21" i="4"/>
  <c r="CJ20" i="6"/>
  <c r="CI26" i="6"/>
  <c r="CG50" i="4"/>
  <c r="CG49" i="4"/>
  <c r="CG52" i="1"/>
  <c r="CG53" i="1"/>
  <c r="CG54" i="1"/>
  <c r="CG51" i="1"/>
  <c r="CG49" i="1"/>
  <c r="CG55" i="1"/>
  <c r="CG50" i="1"/>
  <c r="CH48" i="1"/>
  <c r="CG39" i="3"/>
  <c r="CI24" i="4"/>
  <c r="CH21" i="4"/>
  <c r="CJ176" i="2"/>
  <c r="CJ280" i="2" a="1"/>
  <c r="CJ280" i="2"/>
  <c r="CJ184" i="2" a="1"/>
  <c r="CJ184" i="2"/>
  <c r="CK165" i="2"/>
  <c r="CJ296" i="2" a="1"/>
  <c r="CJ296" i="2"/>
  <c r="CJ264" i="2" a="1"/>
  <c r="CJ264" i="2"/>
  <c r="CJ200" i="2" a="1"/>
  <c r="CJ200" i="2"/>
  <c r="CJ173" i="2"/>
  <c r="CJ171" i="2"/>
  <c r="CJ248" i="2" a="1"/>
  <c r="CJ248" i="2"/>
  <c r="CJ168" i="2" a="1"/>
  <c r="CJ168" i="2"/>
  <c r="CJ312" i="2" a="1"/>
  <c r="CJ312" i="2"/>
  <c r="CJ232" i="2" a="1"/>
  <c r="CJ232" i="2"/>
  <c r="CJ172" i="2"/>
  <c r="CJ170" i="2"/>
  <c r="CJ14" i="4"/>
  <c r="CJ216" i="2" a="1"/>
  <c r="CJ216" i="2"/>
  <c r="CH50" i="4"/>
  <c r="CH49" i="4"/>
  <c r="CO42" i="5"/>
  <c r="CN46" i="5"/>
  <c r="CN47" i="5"/>
  <c r="CH30" i="4"/>
  <c r="CO22" i="5"/>
  <c r="CF39" i="3"/>
  <c r="CH24" i="4"/>
  <c r="CI31" i="4"/>
  <c r="CL33" i="3"/>
  <c r="CK32" i="3"/>
  <c r="DR9" i="6"/>
  <c r="DR8" i="6"/>
  <c r="DR10" i="6"/>
  <c r="DS6" i="6"/>
  <c r="CK35" i="6"/>
  <c r="CK56" i="4"/>
  <c r="CK37" i="6"/>
  <c r="CL31" i="6"/>
  <c r="CI32" i="4"/>
  <c r="CI55" i="4"/>
  <c r="CI74" i="4"/>
  <c r="CI59" i="4"/>
  <c r="CI2" i="4"/>
  <c r="CI1" i="4"/>
  <c r="CJ3" i="4"/>
  <c r="CI33" i="4"/>
  <c r="CH30" i="3"/>
  <c r="CH28" i="3"/>
  <c r="CI24" i="3"/>
  <c r="CH23" i="3"/>
  <c r="BI45" i="1"/>
  <c r="BI46" i="1"/>
  <c r="BJ44" i="1"/>
  <c r="CG27" i="3"/>
  <c r="CG26" i="3"/>
  <c r="CG35" i="3"/>
  <c r="CI20" i="4"/>
  <c r="CP36" i="5"/>
  <c r="CP7" i="5"/>
  <c r="CP11" i="5"/>
  <c r="CQ2" i="5"/>
  <c r="CP35" i="5"/>
  <c r="CP8" i="5"/>
  <c r="CP13" i="5"/>
  <c r="CP1" i="5"/>
  <c r="CP39" i="5"/>
  <c r="CP31" i="5"/>
  <c r="CP10" i="5"/>
  <c r="CP14" i="5"/>
  <c r="CP37" i="5"/>
  <c r="CP33" i="5"/>
  <c r="CP9" i="5"/>
  <c r="CP16" i="5"/>
  <c r="CP30" i="5"/>
  <c r="CP6" i="5"/>
  <c r="CP26" i="5"/>
  <c r="CP21" i="5"/>
  <c r="CP27" i="5"/>
  <c r="CP20" i="5"/>
  <c r="CP38" i="5"/>
  <c r="CP12" i="5"/>
  <c r="CP41" i="5"/>
  <c r="CP15" i="5"/>
  <c r="CP32" i="5"/>
  <c r="CP18" i="5"/>
  <c r="CP34" i="5"/>
  <c r="CP40" i="5"/>
  <c r="CP17" i="5"/>
  <c r="CP19" i="5"/>
  <c r="CP28" i="5"/>
  <c r="CP29" i="5"/>
  <c r="CJ26" i="6"/>
  <c r="CJ58" i="4"/>
  <c r="CK20" i="6"/>
  <c r="CK164" i="2"/>
  <c r="CJ163" i="2"/>
  <c r="CM21" i="6"/>
  <c r="CL28" i="6"/>
  <c r="CI48" i="1"/>
  <c r="CH55" i="1"/>
  <c r="CH52" i="1"/>
  <c r="CH54" i="1"/>
  <c r="CH51" i="1"/>
  <c r="CH50" i="1"/>
  <c r="CH53" i="1"/>
  <c r="CH49" i="1"/>
  <c r="CI22" i="4"/>
  <c r="CJ55" i="4"/>
  <c r="CJ48" i="4"/>
  <c r="CJ59" i="4"/>
  <c r="CJ2" i="4"/>
  <c r="CJ74" i="4"/>
  <c r="CJ1" i="4"/>
  <c r="CK3" i="4"/>
  <c r="CJ39" i="4"/>
  <c r="CJ52" i="4"/>
  <c r="CJ33" i="4"/>
  <c r="CP42" i="5"/>
  <c r="CK58" i="4"/>
  <c r="CL32" i="3"/>
  <c r="CM33" i="3"/>
  <c r="CJ31" i="4"/>
  <c r="CL20" i="6"/>
  <c r="CK26" i="6"/>
  <c r="CN21" i="6"/>
  <c r="CM28" i="6"/>
  <c r="CP22" i="5"/>
  <c r="CH27" i="3"/>
  <c r="CH26" i="3"/>
  <c r="CH35" i="3"/>
  <c r="CJ20" i="4"/>
  <c r="CI28" i="3"/>
  <c r="CI30" i="3"/>
  <c r="CI23" i="3"/>
  <c r="CJ24" i="3"/>
  <c r="DS10" i="6"/>
  <c r="DS8" i="6"/>
  <c r="DT6" i="6"/>
  <c r="DS9" i="6"/>
  <c r="CJ32" i="4"/>
  <c r="CH34" i="4"/>
  <c r="CH40" i="4"/>
  <c r="CJ21" i="4"/>
  <c r="CO46" i="5"/>
  <c r="CO47" i="5"/>
  <c r="CI30" i="4"/>
  <c r="CL164" i="2"/>
  <c r="CK163" i="2"/>
  <c r="BJ46" i="1"/>
  <c r="BJ45" i="1"/>
  <c r="BK44" i="1"/>
  <c r="CQ34" i="5"/>
  <c r="CQ31" i="5"/>
  <c r="CQ15" i="5"/>
  <c r="CQ6" i="5"/>
  <c r="CQ39" i="5"/>
  <c r="CQ27" i="5"/>
  <c r="CQ17" i="5"/>
  <c r="CQ14" i="5"/>
  <c r="CQ35" i="5"/>
  <c r="CQ10" i="5"/>
  <c r="CQ16" i="5"/>
  <c r="CQ1" i="5"/>
  <c r="CQ36" i="5"/>
  <c r="CQ9" i="5"/>
  <c r="CQ33" i="5"/>
  <c r="CQ11" i="5"/>
  <c r="CQ32" i="5"/>
  <c r="CQ13" i="5"/>
  <c r="CQ30" i="5"/>
  <c r="CQ20" i="5"/>
  <c r="CQ40" i="5"/>
  <c r="CQ26" i="5"/>
  <c r="CQ18" i="5"/>
  <c r="CQ38" i="5"/>
  <c r="CQ7" i="5"/>
  <c r="CR2" i="5"/>
  <c r="CQ12" i="5"/>
  <c r="CQ19" i="5"/>
  <c r="CQ21" i="5"/>
  <c r="CQ41" i="5"/>
  <c r="CQ8" i="5"/>
  <c r="CQ37" i="5"/>
  <c r="CQ28" i="5"/>
  <c r="CQ29" i="5"/>
  <c r="CL35" i="6"/>
  <c r="CL56" i="4"/>
  <c r="CM31" i="6"/>
  <c r="CL37" i="6"/>
  <c r="CK168" i="2" a="1"/>
  <c r="CK168" i="2"/>
  <c r="CK170" i="2"/>
  <c r="CK14" i="4"/>
  <c r="CK264" i="2" a="1"/>
  <c r="CK264" i="2"/>
  <c r="CK176" i="2"/>
  <c r="CK248" i="2" a="1"/>
  <c r="CK248" i="2"/>
  <c r="CK184" i="2" a="1"/>
  <c r="CK184" i="2"/>
  <c r="CL165" i="2"/>
  <c r="CK312" i="2" a="1"/>
  <c r="CK312" i="2"/>
  <c r="CK232" i="2" a="1"/>
  <c r="CK232" i="2"/>
  <c r="CK216" i="2" a="1"/>
  <c r="CK216" i="2"/>
  <c r="CK171" i="2"/>
  <c r="CK200" i="2" a="1"/>
  <c r="CK200" i="2"/>
  <c r="CK173" i="2"/>
  <c r="CK172" i="2"/>
  <c r="CK280" i="2" a="1"/>
  <c r="CK280" i="2"/>
  <c r="CK296" i="2" a="1"/>
  <c r="CK296" i="2"/>
  <c r="CI21" i="4"/>
  <c r="CI55" i="1"/>
  <c r="CI50" i="1"/>
  <c r="CI49" i="1"/>
  <c r="CI52" i="1"/>
  <c r="CJ48" i="1"/>
  <c r="CI54" i="1"/>
  <c r="CI51" i="1"/>
  <c r="CI53" i="1"/>
  <c r="CK31" i="4"/>
  <c r="BK45" i="1"/>
  <c r="BL44" i="1"/>
  <c r="BK46" i="1"/>
  <c r="CM32" i="3"/>
  <c r="CN33" i="3"/>
  <c r="CL280" i="2" a="1"/>
  <c r="CL280" i="2"/>
  <c r="CL264" i="2" a="1"/>
  <c r="CL264" i="2"/>
  <c r="CL172" i="2"/>
  <c r="CL296" i="2" a="1"/>
  <c r="CL296" i="2"/>
  <c r="CL216" i="2" a="1"/>
  <c r="CL216" i="2"/>
  <c r="CL173" i="2"/>
  <c r="CL312" i="2" a="1"/>
  <c r="CL312" i="2"/>
  <c r="CL200" i="2" a="1"/>
  <c r="CL200" i="2"/>
  <c r="CL171" i="2"/>
  <c r="CL232" i="2" a="1"/>
  <c r="CL232" i="2"/>
  <c r="CL170" i="2"/>
  <c r="CL14" i="4"/>
  <c r="CL248" i="2" a="1"/>
  <c r="CL248" i="2"/>
  <c r="CL168" i="2" a="1"/>
  <c r="CL168" i="2"/>
  <c r="CL184" i="2" a="1"/>
  <c r="CL184" i="2"/>
  <c r="CM165" i="2"/>
  <c r="CL176" i="2"/>
  <c r="DT8" i="6"/>
  <c r="DT10" i="6"/>
  <c r="DT9" i="6"/>
  <c r="DU6" i="6"/>
  <c r="CK55" i="4"/>
  <c r="CK74" i="4"/>
  <c r="CK2" i="4"/>
  <c r="CK48" i="4"/>
  <c r="CK59" i="4"/>
  <c r="CL3" i="4"/>
  <c r="CK1" i="4"/>
  <c r="CK39" i="4"/>
  <c r="CK52" i="4"/>
  <c r="CK33" i="4"/>
  <c r="CK32" i="4"/>
  <c r="CQ42" i="5"/>
  <c r="CQ46" i="5"/>
  <c r="CQ47" i="5"/>
  <c r="CK30" i="4"/>
  <c r="CM35" i="6"/>
  <c r="CM56" i="4"/>
  <c r="CM37" i="6"/>
  <c r="CN31" i="6"/>
  <c r="CQ22" i="5"/>
  <c r="CI39" i="3"/>
  <c r="CK24" i="4"/>
  <c r="CJ30" i="3"/>
  <c r="CJ28" i="3"/>
  <c r="CJ23" i="3"/>
  <c r="CK24" i="3"/>
  <c r="CO21" i="6"/>
  <c r="CN28" i="6"/>
  <c r="CP46" i="5"/>
  <c r="CP47" i="5"/>
  <c r="CJ30" i="4"/>
  <c r="CH39" i="3"/>
  <c r="CJ24" i="4"/>
  <c r="CI27" i="3"/>
  <c r="CI26" i="3"/>
  <c r="CI35" i="3"/>
  <c r="CK20" i="4"/>
  <c r="CR39" i="5"/>
  <c r="CR33" i="5"/>
  <c r="CR10" i="5"/>
  <c r="CR17" i="5"/>
  <c r="CR1" i="5"/>
  <c r="CR38" i="5"/>
  <c r="CR32" i="5"/>
  <c r="CR9" i="5"/>
  <c r="CR11" i="5"/>
  <c r="CR41" i="5"/>
  <c r="CR31" i="5"/>
  <c r="CR14" i="5"/>
  <c r="CR13" i="5"/>
  <c r="CR40" i="5"/>
  <c r="CR26" i="5"/>
  <c r="CR16" i="5"/>
  <c r="CR19" i="5"/>
  <c r="CR34" i="5"/>
  <c r="CR7" i="5"/>
  <c r="CR18" i="5"/>
  <c r="CR21" i="5"/>
  <c r="CR37" i="5"/>
  <c r="CR8" i="5"/>
  <c r="CR15" i="5"/>
  <c r="CS2" i="5"/>
  <c r="CR30" i="5"/>
  <c r="CR20" i="5"/>
  <c r="CR12" i="5"/>
  <c r="CR6" i="5"/>
  <c r="CR36" i="5"/>
  <c r="CR27" i="5"/>
  <c r="CR35" i="5"/>
  <c r="CR28" i="5"/>
  <c r="CR29" i="5"/>
  <c r="CM164" i="2"/>
  <c r="CL163" i="2"/>
  <c r="CJ22" i="4"/>
  <c r="CM20" i="6"/>
  <c r="CL26" i="6"/>
  <c r="CL58" i="4"/>
  <c r="CJ50" i="4"/>
  <c r="CJ49" i="4"/>
  <c r="CI40" i="4"/>
  <c r="CI34" i="4"/>
  <c r="CJ52" i="1"/>
  <c r="CJ55" i="1"/>
  <c r="CJ49" i="1"/>
  <c r="CJ53" i="1"/>
  <c r="CK48" i="1"/>
  <c r="CJ54" i="1"/>
  <c r="CJ51" i="1"/>
  <c r="CJ50" i="1"/>
  <c r="CJ39" i="3"/>
  <c r="CL24" i="4"/>
  <c r="CK22" i="4"/>
  <c r="CM163" i="2"/>
  <c r="CN164" i="2"/>
  <c r="CN35" i="6"/>
  <c r="CN56" i="4"/>
  <c r="CN37" i="6"/>
  <c r="CO31" i="6"/>
  <c r="CL32" i="4"/>
  <c r="DV6" i="6"/>
  <c r="DU9" i="6"/>
  <c r="DU8" i="6"/>
  <c r="DU10" i="6"/>
  <c r="CK30" i="3"/>
  <c r="CK28" i="3"/>
  <c r="CL24" i="3"/>
  <c r="CK23" i="3"/>
  <c r="CS37" i="5"/>
  <c r="CS9" i="5"/>
  <c r="CS18" i="5"/>
  <c r="CS21" i="5"/>
  <c r="CS33" i="5"/>
  <c r="CS11" i="5"/>
  <c r="CS20" i="5"/>
  <c r="CS40" i="5"/>
  <c r="CS34" i="5"/>
  <c r="CS13" i="5"/>
  <c r="CS12" i="5"/>
  <c r="CS1" i="5"/>
  <c r="CS41" i="5"/>
  <c r="CS30" i="5"/>
  <c r="CS26" i="5"/>
  <c r="CS15" i="5"/>
  <c r="CT2" i="5"/>
  <c r="CS38" i="5"/>
  <c r="CS27" i="5"/>
  <c r="CS8" i="5"/>
  <c r="CS6" i="5"/>
  <c r="CS39" i="5"/>
  <c r="CS7" i="5"/>
  <c r="CS16" i="5"/>
  <c r="CS19" i="5"/>
  <c r="CS32" i="5"/>
  <c r="CS10" i="5"/>
  <c r="CS14" i="5"/>
  <c r="CS17" i="5"/>
  <c r="CS35" i="5"/>
  <c r="CS31" i="5"/>
  <c r="CS36" i="5"/>
  <c r="CS29" i="5"/>
  <c r="CS28" i="5"/>
  <c r="CJ27" i="3"/>
  <c r="CJ26" i="3"/>
  <c r="CJ35" i="3"/>
  <c r="CL20" i="4"/>
  <c r="CL55" i="4"/>
  <c r="CL74" i="4"/>
  <c r="CL2" i="4"/>
  <c r="CL59" i="4"/>
  <c r="CL48" i="4"/>
  <c r="CL1" i="4"/>
  <c r="CM3" i="4"/>
  <c r="CL52" i="4"/>
  <c r="CL39" i="4"/>
  <c r="CL33" i="4"/>
  <c r="CN32" i="3"/>
  <c r="CO33" i="3"/>
  <c r="CP21" i="6"/>
  <c r="CO28" i="6"/>
  <c r="CN20" i="6"/>
  <c r="CM26" i="6"/>
  <c r="CM58" i="4"/>
  <c r="CL31" i="4"/>
  <c r="CR42" i="5"/>
  <c r="CK21" i="4"/>
  <c r="CK40" i="4"/>
  <c r="CK34" i="4"/>
  <c r="CK50" i="4"/>
  <c r="CK49" i="4"/>
  <c r="CM173" i="2"/>
  <c r="CM296" i="2" a="1"/>
  <c r="CM296" i="2"/>
  <c r="CM172" i="2"/>
  <c r="CM280" i="2" a="1"/>
  <c r="CM280" i="2"/>
  <c r="CM216" i="2" a="1"/>
  <c r="CM216" i="2"/>
  <c r="CM200" i="2" a="1"/>
  <c r="CM200" i="2"/>
  <c r="CM171" i="2"/>
  <c r="CM312" i="2" a="1"/>
  <c r="CM312" i="2"/>
  <c r="CM232" i="2" a="1"/>
  <c r="CM232" i="2"/>
  <c r="CM170" i="2"/>
  <c r="CM14" i="4"/>
  <c r="CM168" i="2" a="1"/>
  <c r="CM168" i="2"/>
  <c r="CM264" i="2" a="1"/>
  <c r="CM264" i="2"/>
  <c r="CM184" i="2" a="1"/>
  <c r="CM184" i="2"/>
  <c r="CN165" i="2"/>
  <c r="CM248" i="2" a="1"/>
  <c r="CM248" i="2"/>
  <c r="CM176" i="2"/>
  <c r="BL46" i="1"/>
  <c r="BM44" i="1"/>
  <c r="BL45" i="1"/>
  <c r="CR22" i="5"/>
  <c r="CJ34" i="4"/>
  <c r="CJ40" i="4"/>
  <c r="CK52" i="1"/>
  <c r="CL48" i="1"/>
  <c r="CK54" i="1"/>
  <c r="CK51" i="1"/>
  <c r="CK50" i="1"/>
  <c r="CK55" i="1"/>
  <c r="CK53" i="1"/>
  <c r="CK49" i="1"/>
  <c r="CL22" i="4"/>
  <c r="BN44" i="1"/>
  <c r="BM46" i="1"/>
  <c r="BM45" i="1"/>
  <c r="CM31" i="4"/>
  <c r="CN170" i="2"/>
  <c r="CN14" i="4"/>
  <c r="CN176" i="2"/>
  <c r="CN264" i="2" a="1"/>
  <c r="CN264" i="2"/>
  <c r="CN248" i="2" a="1"/>
  <c r="CN248" i="2"/>
  <c r="CO165" i="2"/>
  <c r="CN184" i="2" a="1"/>
  <c r="CN184" i="2"/>
  <c r="CN173" i="2"/>
  <c r="CN296" i="2" a="1"/>
  <c r="CN296" i="2"/>
  <c r="CN280" i="2" a="1"/>
  <c r="CN280" i="2"/>
  <c r="CN200" i="2" a="1"/>
  <c r="CN200" i="2"/>
  <c r="CN172" i="2"/>
  <c r="CN312" i="2" a="1"/>
  <c r="CN312" i="2"/>
  <c r="CN232" i="2" a="1"/>
  <c r="CN232" i="2"/>
  <c r="CN171" i="2"/>
  <c r="CN216" i="2" a="1"/>
  <c r="CN216" i="2"/>
  <c r="CN168" i="2" a="1"/>
  <c r="CN168" i="2"/>
  <c r="CS22" i="5"/>
  <c r="CO35" i="6"/>
  <c r="CO56" i="4"/>
  <c r="CP31" i="6"/>
  <c r="CO37" i="6"/>
  <c r="CN26" i="6"/>
  <c r="CO20" i="6"/>
  <c r="CM55" i="4"/>
  <c r="CM2" i="4"/>
  <c r="CM74" i="4"/>
  <c r="CM59" i="4"/>
  <c r="CM48" i="4"/>
  <c r="CN3" i="4"/>
  <c r="CM1" i="4"/>
  <c r="CM52" i="4"/>
  <c r="CM39" i="4"/>
  <c r="CM33" i="4"/>
  <c r="CL21" i="4"/>
  <c r="CN58" i="4"/>
  <c r="CM32" i="4"/>
  <c r="CQ21" i="6"/>
  <c r="CP28" i="6"/>
  <c r="CL49" i="4"/>
  <c r="CL50" i="4"/>
  <c r="CT38" i="5"/>
  <c r="CT33" i="5"/>
  <c r="CT13" i="5"/>
  <c r="CT17" i="5"/>
  <c r="CT36" i="5"/>
  <c r="CT30" i="5"/>
  <c r="CT6" i="5"/>
  <c r="CT19" i="5"/>
  <c r="CT37" i="5"/>
  <c r="CT26" i="5"/>
  <c r="CT14" i="5"/>
  <c r="CT21" i="5"/>
  <c r="CT35" i="5"/>
  <c r="CT9" i="5"/>
  <c r="CT16" i="5"/>
  <c r="CT1" i="5"/>
  <c r="CT31" i="5"/>
  <c r="CT11" i="5"/>
  <c r="CT18" i="5"/>
  <c r="CU2" i="5"/>
  <c r="CT39" i="5"/>
  <c r="CT27" i="5"/>
  <c r="CT10" i="5"/>
  <c r="CT15" i="5"/>
  <c r="CT32" i="5"/>
  <c r="CT7" i="5"/>
  <c r="CT8" i="5"/>
  <c r="CT20" i="5"/>
  <c r="CT12" i="5"/>
  <c r="CT40" i="5"/>
  <c r="CT34" i="5"/>
  <c r="CT41" i="5"/>
  <c r="CT28" i="5"/>
  <c r="CT29" i="5"/>
  <c r="CP33" i="3"/>
  <c r="CO32" i="3"/>
  <c r="DW6" i="6"/>
  <c r="DV9" i="6"/>
  <c r="DV8" i="6"/>
  <c r="DV10" i="6"/>
  <c r="CK39" i="3"/>
  <c r="CM24" i="4"/>
  <c r="CR46" i="5"/>
  <c r="CR47" i="5"/>
  <c r="CL30" i="4"/>
  <c r="CS42" i="5"/>
  <c r="CS46" i="5"/>
  <c r="CS47" i="5"/>
  <c r="CM30" i="4"/>
  <c r="CK27" i="3"/>
  <c r="CK26" i="3"/>
  <c r="CK35" i="3"/>
  <c r="CM20" i="4"/>
  <c r="CO164" i="2"/>
  <c r="CN163" i="2"/>
  <c r="CL28" i="3"/>
  <c r="CL30" i="3"/>
  <c r="CM24" i="3"/>
  <c r="CL23" i="3"/>
  <c r="CL54" i="1"/>
  <c r="CL52" i="1"/>
  <c r="CL49" i="1"/>
  <c r="CM48" i="1"/>
  <c r="CL50" i="1"/>
  <c r="CL53" i="1"/>
  <c r="CL51" i="1"/>
  <c r="CL55" i="1"/>
  <c r="CN22" i="4"/>
  <c r="CM21" i="4"/>
  <c r="CM30" i="3"/>
  <c r="CM28" i="3"/>
  <c r="CN24" i="3"/>
  <c r="CM23" i="3"/>
  <c r="CM34" i="4"/>
  <c r="CM40" i="4"/>
  <c r="CL40" i="4"/>
  <c r="CL34" i="4"/>
  <c r="CT42" i="5"/>
  <c r="CN32" i="4"/>
  <c r="CQ33" i="3"/>
  <c r="CP32" i="3"/>
  <c r="CN55" i="4"/>
  <c r="CN59" i="4"/>
  <c r="CN74" i="4"/>
  <c r="CN48" i="4"/>
  <c r="CN2" i="4"/>
  <c r="CO3" i="4"/>
  <c r="CN1" i="4"/>
  <c r="CN52" i="4"/>
  <c r="CN39" i="4"/>
  <c r="CN33" i="4"/>
  <c r="CM50" i="4"/>
  <c r="CM49" i="4"/>
  <c r="CP35" i="6"/>
  <c r="CP56" i="4"/>
  <c r="CP37" i="6"/>
  <c r="CQ31" i="6"/>
  <c r="CT22" i="5"/>
  <c r="CO26" i="6"/>
  <c r="CO58" i="4"/>
  <c r="CP20" i="6"/>
  <c r="CP164" i="2"/>
  <c r="CO163" i="2"/>
  <c r="CM22" i="4"/>
  <c r="CL27" i="3"/>
  <c r="CL26" i="3"/>
  <c r="CL35" i="3"/>
  <c r="CN20" i="4"/>
  <c r="DW10" i="6"/>
  <c r="DW9" i="6"/>
  <c r="DW8" i="6"/>
  <c r="DX6" i="6"/>
  <c r="CR21" i="6"/>
  <c r="CQ28" i="6"/>
  <c r="CO168" i="2" a="1"/>
  <c r="CO168" i="2"/>
  <c r="CO248" i="2" a="1"/>
  <c r="CO248" i="2"/>
  <c r="CO264" i="2" a="1"/>
  <c r="CO264" i="2"/>
  <c r="CO176" i="2"/>
  <c r="CO170" i="2"/>
  <c r="CO14" i="4"/>
  <c r="CO184" i="2" a="1"/>
  <c r="CO184" i="2"/>
  <c r="CP165" i="2"/>
  <c r="CO173" i="2"/>
  <c r="CO312" i="2" a="1"/>
  <c r="CO312" i="2"/>
  <c r="CO172" i="2"/>
  <c r="CO280" i="2" a="1"/>
  <c r="CO280" i="2"/>
  <c r="CO200" i="2" a="1"/>
  <c r="CO200" i="2"/>
  <c r="CO171" i="2"/>
  <c r="CO296" i="2" a="1"/>
  <c r="CO296" i="2"/>
  <c r="CO216" i="2" a="1"/>
  <c r="CO216" i="2"/>
  <c r="CO232" i="2" a="1"/>
  <c r="CO232" i="2"/>
  <c r="CU37" i="5"/>
  <c r="CU27" i="5"/>
  <c r="CU10" i="5"/>
  <c r="CU20" i="5"/>
  <c r="CU39" i="5"/>
  <c r="CU31" i="5"/>
  <c r="CU13" i="5"/>
  <c r="CU6" i="5"/>
  <c r="CU36" i="5"/>
  <c r="CU33" i="5"/>
  <c r="CU14" i="5"/>
  <c r="CU18" i="5"/>
  <c r="CU35" i="5"/>
  <c r="CU26" i="5"/>
  <c r="CU16" i="5"/>
  <c r="CU17" i="5"/>
  <c r="CU32" i="5"/>
  <c r="CU9" i="5"/>
  <c r="CU12" i="5"/>
  <c r="CU40" i="5"/>
  <c r="CU30" i="5"/>
  <c r="CU8" i="5"/>
  <c r="CU21" i="5"/>
  <c r="CU34" i="5"/>
  <c r="CU11" i="5"/>
  <c r="CU7" i="5"/>
  <c r="CU15" i="5"/>
  <c r="CU19" i="5"/>
  <c r="CU1" i="5"/>
  <c r="CU38" i="5"/>
  <c r="CV2" i="5"/>
  <c r="CU41" i="5"/>
  <c r="CU29" i="5"/>
  <c r="CU28" i="5"/>
  <c r="CN31" i="4"/>
  <c r="BN45" i="1"/>
  <c r="BN46" i="1"/>
  <c r="BO44" i="1"/>
  <c r="CM49" i="1"/>
  <c r="CN48" i="1"/>
  <c r="CM54" i="1"/>
  <c r="CM50" i="1"/>
  <c r="CM55" i="1"/>
  <c r="CM52" i="1"/>
  <c r="CM51" i="1"/>
  <c r="CM53" i="1"/>
  <c r="CL39" i="3"/>
  <c r="CN24" i="4"/>
  <c r="CN21" i="4"/>
  <c r="CO22" i="4"/>
  <c r="CS21" i="6"/>
  <c r="CR28" i="6"/>
  <c r="CQ35" i="6"/>
  <c r="CQ56" i="4"/>
  <c r="CQ37" i="6"/>
  <c r="CR31" i="6"/>
  <c r="DY6" i="6"/>
  <c r="DX10" i="6"/>
  <c r="DX9" i="6"/>
  <c r="DX8" i="6"/>
  <c r="CR33" i="3"/>
  <c r="CQ32" i="3"/>
  <c r="CP280" i="2" a="1"/>
  <c r="CP280" i="2"/>
  <c r="CP216" i="2" a="1"/>
  <c r="CP216" i="2"/>
  <c r="CP171" i="2"/>
  <c r="CP296" i="2" a="1"/>
  <c r="CP296" i="2"/>
  <c r="CP170" i="2"/>
  <c r="CP14" i="4"/>
  <c r="CP312" i="2" a="1"/>
  <c r="CP312" i="2"/>
  <c r="CP232" i="2" a="1"/>
  <c r="CP232" i="2"/>
  <c r="CP168" i="2" a="1"/>
  <c r="CP168" i="2"/>
  <c r="CP248" i="2" a="1"/>
  <c r="CP248" i="2"/>
  <c r="CP176" i="2"/>
  <c r="CP173" i="2"/>
  <c r="CP200" i="2" a="1"/>
  <c r="CP200" i="2"/>
  <c r="CP184" i="2" a="1"/>
  <c r="CP184" i="2"/>
  <c r="CP264" i="2" a="1"/>
  <c r="CP264" i="2"/>
  <c r="CQ165" i="2"/>
  <c r="CP172" i="2"/>
  <c r="CO55" i="4"/>
  <c r="CO59" i="4"/>
  <c r="CO74" i="4"/>
  <c r="CO2" i="4"/>
  <c r="CO48" i="4"/>
  <c r="CP3" i="4"/>
  <c r="CO1" i="4"/>
  <c r="CO39" i="4"/>
  <c r="CO52" i="4"/>
  <c r="CO33" i="4"/>
  <c r="BO46" i="1"/>
  <c r="BP44" i="1"/>
  <c r="BO45" i="1"/>
  <c r="CO31" i="4"/>
  <c r="CQ164" i="2"/>
  <c r="CP163" i="2"/>
  <c r="CM27" i="3"/>
  <c r="CM26" i="3"/>
  <c r="CM35" i="3"/>
  <c r="CO20" i="4"/>
  <c r="CO32" i="4"/>
  <c r="CP26" i="6"/>
  <c r="CP58" i="4"/>
  <c r="CQ20" i="6"/>
  <c r="CN50" i="4"/>
  <c r="CN49" i="4"/>
  <c r="CN28" i="3"/>
  <c r="CN30" i="3"/>
  <c r="CN23" i="3"/>
  <c r="CO24" i="3"/>
  <c r="CU22" i="5"/>
  <c r="CV38" i="5"/>
  <c r="CV9" i="5"/>
  <c r="CV13" i="5"/>
  <c r="CW2" i="5"/>
  <c r="CV41" i="5"/>
  <c r="CV34" i="5"/>
  <c r="CV11" i="5"/>
  <c r="CV14" i="5"/>
  <c r="CV39" i="5"/>
  <c r="CV31" i="5"/>
  <c r="CV8" i="5"/>
  <c r="CV16" i="5"/>
  <c r="CV36" i="5"/>
  <c r="CV32" i="5"/>
  <c r="CV10" i="5"/>
  <c r="CV12" i="5"/>
  <c r="CV37" i="5"/>
  <c r="CV26" i="5"/>
  <c r="CV15" i="5"/>
  <c r="CV20" i="5"/>
  <c r="CV33" i="5"/>
  <c r="CV27" i="5"/>
  <c r="CV21" i="5"/>
  <c r="CV1" i="5"/>
  <c r="CV35" i="5"/>
  <c r="CV7" i="5"/>
  <c r="CV30" i="5"/>
  <c r="CV17" i="5"/>
  <c r="CV19" i="5"/>
  <c r="CV6" i="5"/>
  <c r="CV40" i="5"/>
  <c r="CV18" i="5"/>
  <c r="CV28" i="5"/>
  <c r="CV29" i="5"/>
  <c r="CU42" i="5"/>
  <c r="CT46" i="5"/>
  <c r="CT47" i="5"/>
  <c r="CN30" i="4"/>
  <c r="CN52" i="1"/>
  <c r="CO48" i="1"/>
  <c r="CN50" i="1"/>
  <c r="CN49" i="1"/>
  <c r="CN51" i="1"/>
  <c r="CN54" i="1"/>
  <c r="CN55" i="1"/>
  <c r="CN53" i="1"/>
  <c r="CO21" i="4"/>
  <c r="CM39" i="3"/>
  <c r="CO24" i="4"/>
  <c r="CN39" i="3"/>
  <c r="CP24" i="4"/>
  <c r="CO28" i="3"/>
  <c r="CO30" i="3"/>
  <c r="CO23" i="3"/>
  <c r="CP24" i="3"/>
  <c r="CW33" i="5"/>
  <c r="CW27" i="5"/>
  <c r="CW19" i="5"/>
  <c r="CW35" i="5"/>
  <c r="CW8" i="5"/>
  <c r="CW13" i="5"/>
  <c r="CX2" i="5"/>
  <c r="CW40" i="5"/>
  <c r="CW34" i="5"/>
  <c r="CW10" i="5"/>
  <c r="CW14" i="5"/>
  <c r="CW1" i="5"/>
  <c r="CW41" i="5"/>
  <c r="CW32" i="5"/>
  <c r="CW12" i="5"/>
  <c r="CW16" i="5"/>
  <c r="CW36" i="5"/>
  <c r="CW31" i="5"/>
  <c r="CW9" i="5"/>
  <c r="CW21" i="5"/>
  <c r="CW38" i="5"/>
  <c r="CW7" i="5"/>
  <c r="CW17" i="5"/>
  <c r="CW18" i="5"/>
  <c r="CW39" i="5"/>
  <c r="CW26" i="5"/>
  <c r="CW30" i="5"/>
  <c r="CW11" i="5"/>
  <c r="CW15" i="5"/>
  <c r="CW20" i="5"/>
  <c r="CW37" i="5"/>
  <c r="CW6" i="5"/>
  <c r="CW28" i="5"/>
  <c r="CW29" i="5"/>
  <c r="CR165" i="2"/>
  <c r="CQ280" i="2" a="1"/>
  <c r="CQ280" i="2"/>
  <c r="CQ184" i="2" a="1"/>
  <c r="CQ184" i="2"/>
  <c r="CQ173" i="2"/>
  <c r="CQ296" i="2" a="1"/>
  <c r="CQ296" i="2"/>
  <c r="CQ172" i="2"/>
  <c r="CQ312" i="2" a="1"/>
  <c r="CQ312" i="2"/>
  <c r="CQ200" i="2" a="1"/>
  <c r="CQ200" i="2"/>
  <c r="CQ171" i="2"/>
  <c r="CQ232" i="2" a="1"/>
  <c r="CQ232" i="2"/>
  <c r="CQ170" i="2"/>
  <c r="CQ264" i="2" a="1"/>
  <c r="CQ264" i="2"/>
  <c r="CQ176" i="2"/>
  <c r="CQ216" i="2" a="1"/>
  <c r="CQ216" i="2"/>
  <c r="CQ248" i="2" a="1"/>
  <c r="CQ248" i="2"/>
  <c r="CQ168" i="2" a="1"/>
  <c r="CQ168" i="2"/>
  <c r="CP31" i="4"/>
  <c r="DY8" i="6"/>
  <c r="DY10" i="6"/>
  <c r="DY9" i="6"/>
  <c r="DZ6" i="6"/>
  <c r="CN34" i="4"/>
  <c r="CN40" i="4"/>
  <c r="CU46" i="5"/>
  <c r="CU47" i="5"/>
  <c r="CO30" i="4"/>
  <c r="CR35" i="6"/>
  <c r="CR56" i="4"/>
  <c r="CR37" i="6"/>
  <c r="CS31" i="6"/>
  <c r="CV42" i="5"/>
  <c r="CQ163" i="2"/>
  <c r="CR164" i="2"/>
  <c r="CR32" i="3"/>
  <c r="CS33" i="3"/>
  <c r="CQ58" i="4"/>
  <c r="CR20" i="6"/>
  <c r="CQ26" i="6"/>
  <c r="CP32" i="4"/>
  <c r="CP55" i="4"/>
  <c r="CP74" i="4"/>
  <c r="CP2" i="4"/>
  <c r="CP48" i="4"/>
  <c r="CP59" i="4"/>
  <c r="CQ3" i="4"/>
  <c r="CP1" i="4"/>
  <c r="CP52" i="4"/>
  <c r="CP39" i="4"/>
  <c r="CP33" i="4"/>
  <c r="CT21" i="6"/>
  <c r="CS28" i="6"/>
  <c r="CV22" i="5"/>
  <c r="CN27" i="3"/>
  <c r="CN26" i="3"/>
  <c r="CN35" i="3"/>
  <c r="CP20" i="4"/>
  <c r="BP46" i="1"/>
  <c r="BP45" i="1"/>
  <c r="BQ44" i="1"/>
  <c r="CO49" i="4"/>
  <c r="CO50" i="4"/>
  <c r="CO49" i="1"/>
  <c r="CO55" i="1"/>
  <c r="CP48" i="1"/>
  <c r="CO52" i="1"/>
  <c r="CO54" i="1"/>
  <c r="CO51" i="1"/>
  <c r="CO50" i="1"/>
  <c r="CO53" i="1"/>
  <c r="CP21" i="4"/>
  <c r="CP22" i="4"/>
  <c r="CT28" i="6"/>
  <c r="CU21" i="6"/>
  <c r="CR26" i="6"/>
  <c r="CS20" i="6"/>
  <c r="CV46" i="5"/>
  <c r="CV47" i="5"/>
  <c r="CP30" i="4"/>
  <c r="EA6" i="6"/>
  <c r="DZ8" i="6"/>
  <c r="DZ10" i="6"/>
  <c r="DZ9" i="6"/>
  <c r="CQ31" i="4"/>
  <c r="CQ14" i="4"/>
  <c r="CT33" i="3"/>
  <c r="CS32" i="3"/>
  <c r="CS35" i="6"/>
  <c r="CS56" i="4"/>
  <c r="CS37" i="6"/>
  <c r="CT31" i="6"/>
  <c r="CW42" i="5"/>
  <c r="CR58" i="4"/>
  <c r="CR170" i="2"/>
  <c r="CR248" i="2" a="1"/>
  <c r="CR248" i="2"/>
  <c r="CR168" i="2" a="1"/>
  <c r="CR168" i="2"/>
  <c r="CR176" i="2"/>
  <c r="CR280" i="2" a="1"/>
  <c r="CR280" i="2"/>
  <c r="CR173" i="2"/>
  <c r="CR232" i="2" a="1"/>
  <c r="CR232" i="2"/>
  <c r="CR216" i="2" a="1"/>
  <c r="CR216" i="2"/>
  <c r="CR172" i="2"/>
  <c r="CR296" i="2" a="1"/>
  <c r="CR296" i="2"/>
  <c r="CR184" i="2" a="1"/>
  <c r="CR184" i="2"/>
  <c r="CS165" i="2"/>
  <c r="CR171" i="2"/>
  <c r="CR200" i="2" a="1"/>
  <c r="CR200" i="2"/>
  <c r="CR312" i="2" a="1"/>
  <c r="CR312" i="2"/>
  <c r="CR264" i="2" a="1"/>
  <c r="CR264" i="2"/>
  <c r="CW22" i="5"/>
  <c r="CP30" i="3"/>
  <c r="CP28" i="3"/>
  <c r="CQ24" i="3"/>
  <c r="CP23" i="3"/>
  <c r="BQ45" i="1"/>
  <c r="BQ46" i="1"/>
  <c r="BR44" i="1"/>
  <c r="CP50" i="4"/>
  <c r="CP49" i="4"/>
  <c r="CS164" i="2"/>
  <c r="CR163" i="2"/>
  <c r="CO34" i="4"/>
  <c r="CO40" i="4"/>
  <c r="CQ32" i="4"/>
  <c r="CX38" i="5"/>
  <c r="CX26" i="5"/>
  <c r="CX19" i="5"/>
  <c r="CX20" i="5"/>
  <c r="CX36" i="5"/>
  <c r="CX27" i="5"/>
  <c r="CX13" i="5"/>
  <c r="CX18" i="5"/>
  <c r="CX34" i="5"/>
  <c r="CX7" i="5"/>
  <c r="CX11" i="5"/>
  <c r="CX35" i="5"/>
  <c r="CX8" i="5"/>
  <c r="CX12" i="5"/>
  <c r="CY2" i="5"/>
  <c r="CX39" i="5"/>
  <c r="CX31" i="5"/>
  <c r="CX10" i="5"/>
  <c r="CX14" i="5"/>
  <c r="CX1" i="5"/>
  <c r="CX40" i="5"/>
  <c r="CX30" i="5"/>
  <c r="CX17" i="5"/>
  <c r="CX6" i="5"/>
  <c r="CX41" i="5"/>
  <c r="CX32" i="5"/>
  <c r="CX33" i="5"/>
  <c r="CX9" i="5"/>
  <c r="CX15" i="5"/>
  <c r="CX16" i="5"/>
  <c r="CX37" i="5"/>
  <c r="CX21" i="5"/>
  <c r="CX29" i="5"/>
  <c r="CX28" i="5"/>
  <c r="CO27" i="3"/>
  <c r="CO26" i="3"/>
  <c r="CO35" i="3"/>
  <c r="CQ20" i="4"/>
  <c r="CQ22" i="4"/>
  <c r="CQ55" i="4"/>
  <c r="CQ48" i="4"/>
  <c r="CQ74" i="4"/>
  <c r="CQ59" i="4"/>
  <c r="CQ2" i="4"/>
  <c r="CR3" i="4"/>
  <c r="CQ1" i="4"/>
  <c r="CQ39" i="4"/>
  <c r="CQ52" i="4"/>
  <c r="CQ33" i="4"/>
  <c r="CP55" i="1"/>
  <c r="CP52" i="1"/>
  <c r="CP54" i="1"/>
  <c r="CP51" i="1"/>
  <c r="CP50" i="1"/>
  <c r="CP49" i="1"/>
  <c r="CQ48" i="1"/>
  <c r="CP53" i="1"/>
  <c r="CR22" i="4"/>
  <c r="CQ21" i="4"/>
  <c r="CO39" i="3"/>
  <c r="CQ24" i="4"/>
  <c r="CX22" i="5"/>
  <c r="CY41" i="5"/>
  <c r="CY33" i="5"/>
  <c r="CY9" i="5"/>
  <c r="CY16" i="5"/>
  <c r="CY37" i="5"/>
  <c r="CY30" i="5"/>
  <c r="CY11" i="5"/>
  <c r="CY19" i="5"/>
  <c r="CY39" i="5"/>
  <c r="CY31" i="5"/>
  <c r="CY7" i="5"/>
  <c r="CY21" i="5"/>
  <c r="CY38" i="5"/>
  <c r="CY26" i="5"/>
  <c r="CY15" i="5"/>
  <c r="CY6" i="5"/>
  <c r="CY34" i="5"/>
  <c r="CY27" i="5"/>
  <c r="CY17" i="5"/>
  <c r="CY40" i="5"/>
  <c r="CY32" i="5"/>
  <c r="CY12" i="5"/>
  <c r="CY18" i="5"/>
  <c r="CY1" i="5"/>
  <c r="CZ2" i="5"/>
  <c r="CY35" i="5"/>
  <c r="CY36" i="5"/>
  <c r="CY8" i="5"/>
  <c r="CY10" i="5"/>
  <c r="CY13" i="5"/>
  <c r="CY20" i="5"/>
  <c r="CY14" i="5"/>
  <c r="CY28" i="5"/>
  <c r="CY29" i="5"/>
  <c r="BS44" i="1"/>
  <c r="BR45" i="1"/>
  <c r="BR46" i="1"/>
  <c r="CT35" i="6"/>
  <c r="CT56" i="4"/>
  <c r="CU31" i="6"/>
  <c r="CT37" i="6"/>
  <c r="CS312" i="2" a="1"/>
  <c r="CS312" i="2"/>
  <c r="CS216" i="2" a="1"/>
  <c r="CS216" i="2"/>
  <c r="CS171" i="2"/>
  <c r="CS232" i="2" a="1"/>
  <c r="CS232" i="2"/>
  <c r="CS170" i="2"/>
  <c r="CS176" i="2"/>
  <c r="CS200" i="2" a="1"/>
  <c r="CS200" i="2"/>
  <c r="CS172" i="2"/>
  <c r="CS248" i="2" a="1"/>
  <c r="CS248" i="2"/>
  <c r="CS296" i="2" a="1"/>
  <c r="CS296" i="2"/>
  <c r="CS184" i="2" a="1"/>
  <c r="CS184" i="2"/>
  <c r="CS280" i="2" a="1"/>
  <c r="CS280" i="2"/>
  <c r="CS264" i="2" a="1"/>
  <c r="CS264" i="2"/>
  <c r="CT165" i="2"/>
  <c r="CS168" i="2" a="1"/>
  <c r="CS168" i="2"/>
  <c r="CS173" i="2"/>
  <c r="CR31" i="4"/>
  <c r="CR14" i="4"/>
  <c r="EB6" i="6"/>
  <c r="EA9" i="6"/>
  <c r="EA10" i="6"/>
  <c r="EA8" i="6"/>
  <c r="CP34" i="4"/>
  <c r="CP40" i="4"/>
  <c r="CS58" i="4"/>
  <c r="CR55" i="4"/>
  <c r="CR48" i="4"/>
  <c r="CR59" i="4"/>
  <c r="CR74" i="4"/>
  <c r="CR2" i="4"/>
  <c r="CS3" i="4"/>
  <c r="CR1" i="4"/>
  <c r="CR39" i="4"/>
  <c r="CR52" i="4"/>
  <c r="CR33" i="4"/>
  <c r="CP27" i="3"/>
  <c r="CP26" i="3"/>
  <c r="CP35" i="3"/>
  <c r="CR20" i="4"/>
  <c r="CT32" i="3"/>
  <c r="CU33" i="3"/>
  <c r="CT20" i="6"/>
  <c r="CS26" i="6"/>
  <c r="CX42" i="5"/>
  <c r="CX46" i="5"/>
  <c r="CX47" i="5"/>
  <c r="CR30" i="4"/>
  <c r="CT164" i="2"/>
  <c r="CS163" i="2"/>
  <c r="CQ28" i="3"/>
  <c r="CQ30" i="3"/>
  <c r="CQ23" i="3"/>
  <c r="CR24" i="3"/>
  <c r="CR32" i="4"/>
  <c r="CU28" i="6"/>
  <c r="CV21" i="6"/>
  <c r="CQ49" i="4"/>
  <c r="CQ50" i="4"/>
  <c r="CW46" i="5"/>
  <c r="CW47" i="5"/>
  <c r="CQ30" i="4"/>
  <c r="CQ51" i="1"/>
  <c r="CQ53" i="1"/>
  <c r="CQ50" i="1"/>
  <c r="CQ55" i="1"/>
  <c r="CQ49" i="1"/>
  <c r="CQ52" i="1"/>
  <c r="CQ54" i="1"/>
  <c r="CR48" i="1"/>
  <c r="CV33" i="3"/>
  <c r="CU32" i="3"/>
  <c r="CW21" i="6"/>
  <c r="CV28" i="6"/>
  <c r="CS55" i="4"/>
  <c r="CS74" i="4"/>
  <c r="CS2" i="4"/>
  <c r="CS48" i="4"/>
  <c r="CS59" i="4"/>
  <c r="CT3" i="4"/>
  <c r="CS1" i="4"/>
  <c r="CS39" i="4"/>
  <c r="CS52" i="4"/>
  <c r="CS33" i="4"/>
  <c r="CT264" i="2" a="1"/>
  <c r="CT264" i="2"/>
  <c r="CT232" i="2" a="1"/>
  <c r="CT232" i="2"/>
  <c r="CT168" i="2" a="1"/>
  <c r="CT168" i="2"/>
  <c r="CT312" i="2" a="1"/>
  <c r="CT312" i="2"/>
  <c r="CT248" i="2" a="1"/>
  <c r="CT248" i="2"/>
  <c r="CT176" i="2"/>
  <c r="CT184" i="2" a="1"/>
  <c r="CT184" i="2"/>
  <c r="CT172" i="2"/>
  <c r="CT296" i="2" a="1"/>
  <c r="CT296" i="2"/>
  <c r="CT170" i="2"/>
  <c r="CT14" i="4"/>
  <c r="CT280" i="2" a="1"/>
  <c r="CT280" i="2"/>
  <c r="CU165" i="2"/>
  <c r="CT216" i="2" a="1"/>
  <c r="CT216" i="2"/>
  <c r="CT171" i="2"/>
  <c r="CT200" i="2" a="1"/>
  <c r="CT200" i="2"/>
  <c r="CT173" i="2"/>
  <c r="CY42" i="5"/>
  <c r="CS22" i="4"/>
  <c r="CT163" i="2"/>
  <c r="CU164" i="2"/>
  <c r="BS45" i="1"/>
  <c r="BS46" i="1"/>
  <c r="BT44" i="1"/>
  <c r="CR40" i="4"/>
  <c r="CR34" i="4"/>
  <c r="CR50" i="4"/>
  <c r="CR49" i="4"/>
  <c r="CS14" i="4"/>
  <c r="CQ40" i="4"/>
  <c r="CQ34" i="4"/>
  <c r="CR30" i="3"/>
  <c r="CR28" i="3"/>
  <c r="CR23" i="3"/>
  <c r="CS24" i="3"/>
  <c r="CP39" i="3"/>
  <c r="CR24" i="4"/>
  <c r="CQ27" i="3"/>
  <c r="CQ26" i="3"/>
  <c r="CQ35" i="3"/>
  <c r="CS20" i="4"/>
  <c r="EC6" i="6"/>
  <c r="EB9" i="6"/>
  <c r="EB8" i="6"/>
  <c r="EB10" i="6"/>
  <c r="CS32" i="4"/>
  <c r="CZ32" i="5"/>
  <c r="CZ8" i="5"/>
  <c r="CZ17" i="5"/>
  <c r="CZ1" i="5"/>
  <c r="CZ39" i="5"/>
  <c r="CZ36" i="5"/>
  <c r="CZ10" i="5"/>
  <c r="CZ13" i="5"/>
  <c r="CZ41" i="5"/>
  <c r="CZ33" i="5"/>
  <c r="CZ9" i="5"/>
  <c r="CZ19" i="5"/>
  <c r="CZ40" i="5"/>
  <c r="CZ31" i="5"/>
  <c r="CZ14" i="5"/>
  <c r="CZ11" i="5"/>
  <c r="CZ38" i="5"/>
  <c r="CZ26" i="5"/>
  <c r="CZ16" i="5"/>
  <c r="CZ12" i="5"/>
  <c r="CZ35" i="5"/>
  <c r="CZ27" i="5"/>
  <c r="CZ15" i="5"/>
  <c r="DA2" i="5"/>
  <c r="CZ6" i="5"/>
  <c r="CZ34" i="5"/>
  <c r="CZ37" i="5"/>
  <c r="CZ7" i="5"/>
  <c r="CZ30" i="5"/>
  <c r="CZ18" i="5"/>
  <c r="CZ21" i="5"/>
  <c r="CZ20" i="5"/>
  <c r="CZ28" i="5"/>
  <c r="CZ29" i="5"/>
  <c r="CR21" i="4"/>
  <c r="CU20" i="6"/>
  <c r="CT26" i="6"/>
  <c r="CT58" i="4"/>
  <c r="CY22" i="5"/>
  <c r="CS31" i="4"/>
  <c r="CU35" i="6"/>
  <c r="CU56" i="4"/>
  <c r="CV31" i="6"/>
  <c r="CU37" i="6"/>
  <c r="CR49" i="1"/>
  <c r="CR53" i="1"/>
  <c r="CS48" i="1"/>
  <c r="CR54" i="1"/>
  <c r="CR51" i="1"/>
  <c r="CR55" i="1"/>
  <c r="CR52" i="1"/>
  <c r="CR50" i="1"/>
  <c r="CQ39" i="3"/>
  <c r="CS24" i="4"/>
  <c r="CS21" i="4"/>
  <c r="CT239" i="2"/>
  <c r="CT244" i="2"/>
  <c r="BT46" i="1"/>
  <c r="BT45" i="1"/>
  <c r="BU44" i="1"/>
  <c r="CY46" i="5"/>
  <c r="CY47" i="5"/>
  <c r="CS30" i="4"/>
  <c r="CT32" i="4"/>
  <c r="CZ42" i="5"/>
  <c r="CZ22" i="5"/>
  <c r="CS30" i="3"/>
  <c r="CS28" i="3"/>
  <c r="CT24" i="3"/>
  <c r="CS23" i="3"/>
  <c r="CW28" i="6"/>
  <c r="CX21" i="6"/>
  <c r="DA37" i="5"/>
  <c r="DA9" i="5"/>
  <c r="DA16" i="5"/>
  <c r="DA33" i="5"/>
  <c r="DA11" i="5"/>
  <c r="DA18" i="5"/>
  <c r="DA1" i="5"/>
  <c r="DA40" i="5"/>
  <c r="DA34" i="5"/>
  <c r="DA13" i="5"/>
  <c r="DA20" i="5"/>
  <c r="DB2" i="5"/>
  <c r="DA41" i="5"/>
  <c r="DA32" i="5"/>
  <c r="DA26" i="5"/>
  <c r="DA15" i="5"/>
  <c r="DA38" i="5"/>
  <c r="DA30" i="5"/>
  <c r="DA8" i="5"/>
  <c r="DA17" i="5"/>
  <c r="DA36" i="5"/>
  <c r="DA7" i="5"/>
  <c r="DA14" i="5"/>
  <c r="DA6" i="5"/>
  <c r="DA21" i="5"/>
  <c r="DA35" i="5"/>
  <c r="DA39" i="5"/>
  <c r="DA27" i="5"/>
  <c r="DA31" i="5"/>
  <c r="DA10" i="5"/>
  <c r="DA19" i="5"/>
  <c r="DA12" i="5"/>
  <c r="DA28" i="5"/>
  <c r="DA29" i="5"/>
  <c r="CR27" i="3"/>
  <c r="CR26" i="3"/>
  <c r="CR35" i="3"/>
  <c r="CT20" i="4"/>
  <c r="CV164" i="2"/>
  <c r="CU163" i="2"/>
  <c r="CU264" i="2" a="1"/>
  <c r="CU264" i="2"/>
  <c r="CU176" i="2"/>
  <c r="CU280" i="2" a="1"/>
  <c r="CU280" i="2"/>
  <c r="CU184" i="2" a="1"/>
  <c r="CU184" i="2"/>
  <c r="CV165" i="2"/>
  <c r="CU173" i="2"/>
  <c r="CU312" i="2" a="1"/>
  <c r="CU312" i="2"/>
  <c r="CU216" i="2" a="1"/>
  <c r="CU216" i="2"/>
  <c r="CU200" i="2" a="1"/>
  <c r="CU200" i="2"/>
  <c r="CU171" i="2"/>
  <c r="CU170" i="2"/>
  <c r="CU168" i="2" a="1"/>
  <c r="CU168" i="2"/>
  <c r="CU296" i="2" a="1"/>
  <c r="CU296" i="2"/>
  <c r="CU248" i="2" a="1"/>
  <c r="CU248" i="2"/>
  <c r="CU232" i="2" a="1"/>
  <c r="CU232" i="2"/>
  <c r="CU172" i="2"/>
  <c r="CT55" i="4"/>
  <c r="CT74" i="4"/>
  <c r="CT2" i="4"/>
  <c r="CT59" i="4"/>
  <c r="CT48" i="4"/>
  <c r="CT1" i="4"/>
  <c r="CU3" i="4"/>
  <c r="CT52" i="4"/>
  <c r="CT39" i="4"/>
  <c r="CT33" i="4"/>
  <c r="CT31" i="4"/>
  <c r="CR39" i="3"/>
  <c r="CT24" i="4"/>
  <c r="CS49" i="4"/>
  <c r="CS50" i="4"/>
  <c r="CW33" i="3"/>
  <c r="CV32" i="3"/>
  <c r="CV20" i="6"/>
  <c r="CU26" i="6"/>
  <c r="CU58" i="4"/>
  <c r="CV35" i="6"/>
  <c r="CV56" i="4"/>
  <c r="CV37" i="6"/>
  <c r="CW31" i="6"/>
  <c r="ED6" i="6"/>
  <c r="EC10" i="6"/>
  <c r="EC9" i="6"/>
  <c r="EC8" i="6"/>
  <c r="CS51" i="1"/>
  <c r="CS50" i="1"/>
  <c r="CS55" i="1"/>
  <c r="CS53" i="1"/>
  <c r="CS49" i="1"/>
  <c r="CT48" i="1"/>
  <c r="CS54" i="1"/>
  <c r="CS52" i="1"/>
  <c r="CT22" i="4"/>
  <c r="CU239" i="2"/>
  <c r="CU244" i="2"/>
  <c r="CZ46" i="5"/>
  <c r="CZ47" i="5"/>
  <c r="CT30" i="4"/>
  <c r="CU31" i="4"/>
  <c r="CV26" i="6"/>
  <c r="CW20" i="6"/>
  <c r="DA22" i="5"/>
  <c r="CY21" i="6"/>
  <c r="CX28" i="6"/>
  <c r="CT34" i="4"/>
  <c r="CT40" i="4"/>
  <c r="CV176" i="2"/>
  <c r="CV184" i="2" a="1"/>
  <c r="CV184" i="2"/>
  <c r="CW165" i="2"/>
  <c r="CV280" i="2" a="1"/>
  <c r="CV280" i="2"/>
  <c r="CV264" i="2" a="1"/>
  <c r="CV264" i="2"/>
  <c r="CV173" i="2"/>
  <c r="CV296" i="2" a="1"/>
  <c r="CV296" i="2"/>
  <c r="CV216" i="2" a="1"/>
  <c r="CV216" i="2"/>
  <c r="CV171" i="2"/>
  <c r="CV248" i="2" a="1"/>
  <c r="CV248" i="2"/>
  <c r="CV312" i="2" a="1"/>
  <c r="CV312" i="2"/>
  <c r="CV170" i="2"/>
  <c r="CV14" i="4"/>
  <c r="CV200" i="2" a="1"/>
  <c r="CV200" i="2"/>
  <c r="CV168" i="2" a="1"/>
  <c r="CV168" i="2"/>
  <c r="CV232" i="2" a="1"/>
  <c r="CV232" i="2"/>
  <c r="CV172" i="2"/>
  <c r="DA42" i="5"/>
  <c r="DA46" i="5"/>
  <c r="DA47" i="5"/>
  <c r="CU30" i="4"/>
  <c r="CU14" i="4"/>
  <c r="CW35" i="6"/>
  <c r="CW56" i="4"/>
  <c r="CW37" i="6"/>
  <c r="CX31" i="6"/>
  <c r="CU55" i="4"/>
  <c r="CU2" i="4"/>
  <c r="CU74" i="4"/>
  <c r="CU59" i="4"/>
  <c r="CU48" i="4"/>
  <c r="CV3" i="4"/>
  <c r="CU1" i="4"/>
  <c r="CU52" i="4"/>
  <c r="CU39" i="4"/>
  <c r="CU33" i="4"/>
  <c r="CU32" i="4"/>
  <c r="CV163" i="2"/>
  <c r="CW164" i="2"/>
  <c r="CS27" i="3"/>
  <c r="CS26" i="3"/>
  <c r="CS35" i="3"/>
  <c r="CU20" i="4"/>
  <c r="CS40" i="4"/>
  <c r="CS34" i="4"/>
  <c r="ED8" i="6"/>
  <c r="ED10" i="6"/>
  <c r="ED9" i="6"/>
  <c r="EE6" i="6"/>
  <c r="CV58" i="4"/>
  <c r="DB36" i="5"/>
  <c r="DB26" i="5"/>
  <c r="DB14" i="5"/>
  <c r="DB20" i="5"/>
  <c r="DB35" i="5"/>
  <c r="DB7" i="5"/>
  <c r="DB16" i="5"/>
  <c r="DB21" i="5"/>
  <c r="DB37" i="5"/>
  <c r="DB9" i="5"/>
  <c r="DB18" i="5"/>
  <c r="DB33" i="5"/>
  <c r="DB32" i="5"/>
  <c r="DB15" i="5"/>
  <c r="DB1" i="5"/>
  <c r="DB40" i="5"/>
  <c r="DB34" i="5"/>
  <c r="DB8" i="5"/>
  <c r="DB6" i="5"/>
  <c r="DC2" i="5"/>
  <c r="DB38" i="5"/>
  <c r="DB27" i="5"/>
  <c r="DB12" i="5"/>
  <c r="DB19" i="5"/>
  <c r="DB17" i="5"/>
  <c r="DB41" i="5"/>
  <c r="DB39" i="5"/>
  <c r="DB31" i="5"/>
  <c r="DB30" i="5"/>
  <c r="DB10" i="5"/>
  <c r="DB13" i="5"/>
  <c r="DB11" i="5"/>
  <c r="DB28" i="5"/>
  <c r="DB29" i="5"/>
  <c r="CT28" i="3"/>
  <c r="CT30" i="3"/>
  <c r="CU24" i="3"/>
  <c r="CT23" i="3"/>
  <c r="BV44" i="1"/>
  <c r="BU46" i="1"/>
  <c r="BU45" i="1"/>
  <c r="CT50" i="4"/>
  <c r="CT49" i="4"/>
  <c r="CT21" i="4"/>
  <c r="CX33" i="3"/>
  <c r="CW32" i="3"/>
  <c r="CT54" i="1"/>
  <c r="CT50" i="1"/>
  <c r="CT55" i="1"/>
  <c r="CT53" i="1"/>
  <c r="CT52" i="1"/>
  <c r="CT49" i="1"/>
  <c r="CU48" i="1"/>
  <c r="CT51" i="1"/>
  <c r="CU34" i="4"/>
  <c r="CU40" i="4"/>
  <c r="CU21" i="4"/>
  <c r="CV239" i="2"/>
  <c r="CV244" i="2"/>
  <c r="DB22" i="5"/>
  <c r="DB42" i="5"/>
  <c r="DB46" i="5"/>
  <c r="DB47" i="5"/>
  <c r="CV30" i="4"/>
  <c r="CW248" i="2" a="1"/>
  <c r="CW248" i="2"/>
  <c r="CW168" i="2" a="1"/>
  <c r="CW168" i="2"/>
  <c r="CW176" i="2"/>
  <c r="CW312" i="2" a="1"/>
  <c r="CW312" i="2"/>
  <c r="CW200" i="2" a="1"/>
  <c r="CW200" i="2"/>
  <c r="CW171" i="2"/>
  <c r="CW280" i="2" a="1"/>
  <c r="CW280" i="2"/>
  <c r="CX165" i="2"/>
  <c r="CW173" i="2"/>
  <c r="CW232" i="2" a="1"/>
  <c r="CW232" i="2"/>
  <c r="CW172" i="2"/>
  <c r="CW264" i="2" a="1"/>
  <c r="CW264" i="2"/>
  <c r="CW170" i="2"/>
  <c r="CW14" i="4"/>
  <c r="CW296" i="2" a="1"/>
  <c r="CW296" i="2"/>
  <c r="CW216" i="2" a="1"/>
  <c r="CW216" i="2"/>
  <c r="CW184" i="2" a="1"/>
  <c r="CW184" i="2"/>
  <c r="CV31" i="4"/>
  <c r="BW44" i="1"/>
  <c r="BV45" i="1"/>
  <c r="BV46" i="1"/>
  <c r="CZ21" i="6"/>
  <c r="CY28" i="6"/>
  <c r="CX164" i="2"/>
  <c r="CW163" i="2"/>
  <c r="CX35" i="6"/>
  <c r="CX56" i="4"/>
  <c r="CY31" i="6"/>
  <c r="CX37" i="6"/>
  <c r="CU30" i="3"/>
  <c r="CU28" i="3"/>
  <c r="CV24" i="3"/>
  <c r="CU23" i="3"/>
  <c r="CW58" i="4"/>
  <c r="CV223" i="2"/>
  <c r="CV228" i="2"/>
  <c r="CY33" i="3"/>
  <c r="CX32" i="3"/>
  <c r="EE10" i="6"/>
  <c r="EE9" i="6"/>
  <c r="EE8" i="6"/>
  <c r="CT27" i="3"/>
  <c r="CT26" i="3"/>
  <c r="CT35" i="3"/>
  <c r="CV20" i="4"/>
  <c r="DC39" i="5"/>
  <c r="DC27" i="5"/>
  <c r="DC10" i="5"/>
  <c r="DC37" i="5"/>
  <c r="DC33" i="5"/>
  <c r="DC13" i="5"/>
  <c r="DC17" i="5"/>
  <c r="DC32" i="5"/>
  <c r="DC31" i="5"/>
  <c r="DC12" i="5"/>
  <c r="DC19" i="5"/>
  <c r="DC35" i="5"/>
  <c r="DC26" i="5"/>
  <c r="DC14" i="5"/>
  <c r="DC20" i="5"/>
  <c r="DC38" i="5"/>
  <c r="DC7" i="5"/>
  <c r="DC16" i="5"/>
  <c r="DC21" i="5"/>
  <c r="DC40" i="5"/>
  <c r="DC30" i="5"/>
  <c r="DC8" i="5"/>
  <c r="DC6" i="5"/>
  <c r="DD2" i="5"/>
  <c r="DC18" i="5"/>
  <c r="DC41" i="5"/>
  <c r="DC1" i="5"/>
  <c r="DC36" i="5"/>
  <c r="DC34" i="5"/>
  <c r="DC9" i="5"/>
  <c r="DC15" i="5"/>
  <c r="DC11" i="5"/>
  <c r="DC28" i="5"/>
  <c r="DC29" i="5"/>
  <c r="CV55" i="4"/>
  <c r="CV59" i="4"/>
  <c r="CV74" i="4"/>
  <c r="CV48" i="4"/>
  <c r="CV2" i="4"/>
  <c r="CW3" i="4"/>
  <c r="CV1" i="4"/>
  <c r="CV52" i="4"/>
  <c r="CV39" i="4"/>
  <c r="CV33" i="4"/>
  <c r="CU50" i="4"/>
  <c r="CU49" i="4"/>
  <c r="CW26" i="6"/>
  <c r="CX20" i="6"/>
  <c r="CU54" i="1"/>
  <c r="CU50" i="1"/>
  <c r="CU55" i="1"/>
  <c r="CU53" i="1"/>
  <c r="CU49" i="1"/>
  <c r="CU51" i="1"/>
  <c r="CV48" i="1"/>
  <c r="CU52" i="1"/>
  <c r="CU39" i="3"/>
  <c r="CW24" i="4"/>
  <c r="DC42" i="5"/>
  <c r="CW223" i="2"/>
  <c r="CW228" i="2"/>
  <c r="CW32" i="4"/>
  <c r="CV21" i="4"/>
  <c r="CV28" i="3"/>
  <c r="CV30" i="3"/>
  <c r="CW24" i="3"/>
  <c r="CV23" i="3"/>
  <c r="CV40" i="4"/>
  <c r="CU27" i="3"/>
  <c r="CU26" i="3"/>
  <c r="CU35" i="3"/>
  <c r="CW20" i="4"/>
  <c r="CX26" i="6"/>
  <c r="CY20" i="6"/>
  <c r="CY164" i="2"/>
  <c r="CX163" i="2"/>
  <c r="CW55" i="4"/>
  <c r="CW59" i="4"/>
  <c r="CW74" i="4"/>
  <c r="CW2" i="4"/>
  <c r="CW48" i="4"/>
  <c r="CX3" i="4"/>
  <c r="CW1" i="4"/>
  <c r="CW52" i="4"/>
  <c r="CW39" i="4"/>
  <c r="CW33" i="4"/>
  <c r="CZ33" i="3"/>
  <c r="CY32" i="3"/>
  <c r="CX216" i="2" a="1"/>
  <c r="CX216" i="2"/>
  <c r="CX173" i="2"/>
  <c r="CX312" i="2" a="1"/>
  <c r="CX312" i="2"/>
  <c r="CX232" i="2" a="1"/>
  <c r="CX232" i="2"/>
  <c r="CX172" i="2"/>
  <c r="CX248" i="2" a="1"/>
  <c r="CX248" i="2"/>
  <c r="CX168" i="2" a="1"/>
  <c r="CX168" i="2"/>
  <c r="CX280" i="2" a="1"/>
  <c r="CX280" i="2"/>
  <c r="CX264" i="2" a="1"/>
  <c r="CX264" i="2"/>
  <c r="CX176" i="2"/>
  <c r="CX200" i="2" a="1"/>
  <c r="CX200" i="2"/>
  <c r="CY165" i="2"/>
  <c r="CX171" i="2"/>
  <c r="CX170" i="2"/>
  <c r="CX296" i="2" a="1"/>
  <c r="CX296" i="2"/>
  <c r="CX184" i="2" a="1"/>
  <c r="CX184" i="2"/>
  <c r="BW45" i="1"/>
  <c r="BW46" i="1"/>
  <c r="BX44" i="1"/>
  <c r="DD33" i="5"/>
  <c r="DD9" i="5"/>
  <c r="DD13" i="5"/>
  <c r="DE2" i="5"/>
  <c r="DD41" i="5"/>
  <c r="DD34" i="5"/>
  <c r="DD11" i="5"/>
  <c r="DD12" i="5"/>
  <c r="DD39" i="5"/>
  <c r="DD31" i="5"/>
  <c r="DD8" i="5"/>
  <c r="DD14" i="5"/>
  <c r="DD40" i="5"/>
  <c r="DD32" i="5"/>
  <c r="DD10" i="5"/>
  <c r="DD16" i="5"/>
  <c r="DD36" i="5"/>
  <c r="DD30" i="5"/>
  <c r="DD15" i="5"/>
  <c r="DD20" i="5"/>
  <c r="DD38" i="5"/>
  <c r="DD7" i="5"/>
  <c r="DD21" i="5"/>
  <c r="DD1" i="5"/>
  <c r="DD19" i="5"/>
  <c r="DD6" i="5"/>
  <c r="DD18" i="5"/>
  <c r="DD37" i="5"/>
  <c r="DD35" i="5"/>
  <c r="DD27" i="5"/>
  <c r="DD17" i="5"/>
  <c r="DD26" i="5"/>
  <c r="DD28" i="5"/>
  <c r="DD29" i="5"/>
  <c r="CT39" i="3"/>
  <c r="CV24" i="4"/>
  <c r="CV22" i="4"/>
  <c r="CX58" i="4"/>
  <c r="DA21" i="6"/>
  <c r="CZ28" i="6"/>
  <c r="CU22" i="4"/>
  <c r="CS39" i="3"/>
  <c r="CU24" i="4"/>
  <c r="CV49" i="4"/>
  <c r="CV50" i="4"/>
  <c r="DC22" i="5"/>
  <c r="CY35" i="6"/>
  <c r="CY56" i="4"/>
  <c r="CY37" i="6"/>
  <c r="CZ31" i="6"/>
  <c r="CW31" i="4"/>
  <c r="CV54" i="1"/>
  <c r="CW48" i="1"/>
  <c r="CV55" i="1"/>
  <c r="CV53" i="1"/>
  <c r="CV52" i="1"/>
  <c r="CV51" i="1"/>
  <c r="CV50" i="1"/>
  <c r="CV49" i="1"/>
  <c r="CW21" i="4"/>
  <c r="CW22" i="4"/>
  <c r="DE38" i="5"/>
  <c r="DE7" i="5"/>
  <c r="DE17" i="5"/>
  <c r="DE6" i="5"/>
  <c r="DE35" i="5"/>
  <c r="DE8" i="5"/>
  <c r="DE19" i="5"/>
  <c r="DF2" i="5"/>
  <c r="DE33" i="5"/>
  <c r="DE10" i="5"/>
  <c r="DE13" i="5"/>
  <c r="DE1" i="5"/>
  <c r="DE40" i="5"/>
  <c r="DE34" i="5"/>
  <c r="DE12" i="5"/>
  <c r="DE14" i="5"/>
  <c r="DE41" i="5"/>
  <c r="DE32" i="5"/>
  <c r="DE31" i="5"/>
  <c r="DE16" i="5"/>
  <c r="DE37" i="5"/>
  <c r="DE26" i="5"/>
  <c r="DE15" i="5"/>
  <c r="DE18" i="5"/>
  <c r="DE11" i="5"/>
  <c r="DE21" i="5"/>
  <c r="DE20" i="5"/>
  <c r="DE39" i="5"/>
  <c r="DE36" i="5"/>
  <c r="DE30" i="5"/>
  <c r="DE9" i="5"/>
  <c r="DE27" i="5"/>
  <c r="DE28" i="5"/>
  <c r="DE29" i="5"/>
  <c r="CZ20" i="6"/>
  <c r="CY26" i="6"/>
  <c r="CW30" i="3"/>
  <c r="CW28" i="3"/>
  <c r="CX24" i="3"/>
  <c r="CW23" i="3"/>
  <c r="DD22" i="5"/>
  <c r="CY173" i="2"/>
  <c r="CY312" i="2" a="1"/>
  <c r="CY312" i="2"/>
  <c r="CY280" i="2" a="1"/>
  <c r="CY280" i="2"/>
  <c r="CY248" i="2" a="1"/>
  <c r="CY248" i="2"/>
  <c r="CY216" i="2" a="1"/>
  <c r="CY216" i="2"/>
  <c r="CY170" i="2"/>
  <c r="CY14" i="4"/>
  <c r="CY176" i="2"/>
  <c r="CY172" i="2"/>
  <c r="CY171" i="2"/>
  <c r="CY184" i="2" a="1"/>
  <c r="CY184" i="2"/>
  <c r="CY168" i="2" a="1"/>
  <c r="CY168" i="2"/>
  <c r="CY200" i="2" a="1"/>
  <c r="CY200" i="2"/>
  <c r="CZ165" i="2"/>
  <c r="CY296" i="2" a="1"/>
  <c r="CY296" i="2"/>
  <c r="CY264" i="2" a="1"/>
  <c r="CY264" i="2"/>
  <c r="CY232" i="2" a="1"/>
  <c r="CY232" i="2"/>
  <c r="CX223" i="2"/>
  <c r="CX228" i="2"/>
  <c r="DD42" i="5"/>
  <c r="DD46" i="5"/>
  <c r="DD47" i="5"/>
  <c r="CX30" i="4"/>
  <c r="BX46" i="1"/>
  <c r="BY44" i="1"/>
  <c r="BX45" i="1"/>
  <c r="CY58" i="4"/>
  <c r="CW50" i="4"/>
  <c r="CW49" i="4"/>
  <c r="CZ35" i="6"/>
  <c r="CZ56" i="4"/>
  <c r="CZ37" i="6"/>
  <c r="DA31" i="6"/>
  <c r="CX55" i="4"/>
  <c r="CX74" i="4"/>
  <c r="CX2" i="4"/>
  <c r="CX48" i="4"/>
  <c r="CX59" i="4"/>
  <c r="CY3" i="4"/>
  <c r="CX1" i="4"/>
  <c r="CX52" i="4"/>
  <c r="CX39" i="4"/>
  <c r="CX33" i="4"/>
  <c r="CY163" i="2"/>
  <c r="CZ164" i="2"/>
  <c r="CX22" i="4"/>
  <c r="DA28" i="6"/>
  <c r="DB21" i="6"/>
  <c r="CX14" i="4"/>
  <c r="CX31" i="4"/>
  <c r="CZ32" i="3"/>
  <c r="DA33" i="3"/>
  <c r="CV27" i="3"/>
  <c r="CV26" i="3"/>
  <c r="CV35" i="3"/>
  <c r="CX20" i="4"/>
  <c r="DC46" i="5"/>
  <c r="DC47" i="5"/>
  <c r="CW30" i="4"/>
  <c r="CW55" i="1"/>
  <c r="CW52" i="1"/>
  <c r="CW54" i="1"/>
  <c r="CW53" i="1"/>
  <c r="CW50" i="1"/>
  <c r="CW51" i="1"/>
  <c r="CX48" i="1"/>
  <c r="CW49" i="1"/>
  <c r="CX30" i="3"/>
  <c r="CX28" i="3"/>
  <c r="CX23" i="3"/>
  <c r="CY24" i="3"/>
  <c r="DF38" i="5"/>
  <c r="DF26" i="5"/>
  <c r="DF17" i="5"/>
  <c r="DF18" i="5"/>
  <c r="DF34" i="5"/>
  <c r="DF7" i="5"/>
  <c r="DF19" i="5"/>
  <c r="DF6" i="5"/>
  <c r="DF36" i="5"/>
  <c r="DF27" i="5"/>
  <c r="DF13" i="5"/>
  <c r="DF35" i="5"/>
  <c r="DF8" i="5"/>
  <c r="DF12" i="5"/>
  <c r="DG2" i="5"/>
  <c r="DF39" i="5"/>
  <c r="DF33" i="5"/>
  <c r="DF10" i="5"/>
  <c r="DF14" i="5"/>
  <c r="DF1" i="5"/>
  <c r="DF37" i="5"/>
  <c r="DF30" i="5"/>
  <c r="DF15" i="5"/>
  <c r="DF20" i="5"/>
  <c r="DF11" i="5"/>
  <c r="DF21" i="5"/>
  <c r="DF16" i="5"/>
  <c r="DF40" i="5"/>
  <c r="DF41" i="5"/>
  <c r="DF31" i="5"/>
  <c r="DF9" i="5"/>
  <c r="DF32" i="5"/>
  <c r="DF29" i="5"/>
  <c r="DF28" i="5"/>
  <c r="CW34" i="4"/>
  <c r="CW40" i="4"/>
  <c r="DB28" i="6"/>
  <c r="DC21" i="6"/>
  <c r="CY32" i="4"/>
  <c r="CY31" i="4"/>
  <c r="DE42" i="5"/>
  <c r="CZ26" i="6"/>
  <c r="CZ58" i="4"/>
  <c r="DA20" i="6"/>
  <c r="DE22" i="5"/>
  <c r="DB33" i="3"/>
  <c r="DA32" i="3"/>
  <c r="CZ163" i="2"/>
  <c r="DA164" i="2"/>
  <c r="CY55" i="4"/>
  <c r="CY48" i="4"/>
  <c r="CY74" i="4"/>
  <c r="CY59" i="4"/>
  <c r="CY2" i="4"/>
  <c r="CY1" i="4"/>
  <c r="CZ3" i="4"/>
  <c r="CY39" i="4"/>
  <c r="CY52" i="4"/>
  <c r="CY33" i="4"/>
  <c r="CX40" i="4"/>
  <c r="CZ176" i="2"/>
  <c r="CZ280" i="2" a="1"/>
  <c r="CZ280" i="2"/>
  <c r="CZ200" i="2" a="1"/>
  <c r="CZ200" i="2"/>
  <c r="CZ171" i="2"/>
  <c r="DA165" i="2"/>
  <c r="CZ312" i="2" a="1"/>
  <c r="CZ312" i="2"/>
  <c r="CZ264" i="2" a="1"/>
  <c r="CZ264" i="2"/>
  <c r="CZ216" i="2" a="1"/>
  <c r="CZ216" i="2"/>
  <c r="CZ173" i="2"/>
  <c r="CZ232" i="2" a="1"/>
  <c r="CZ232" i="2"/>
  <c r="CZ184" i="2" a="1"/>
  <c r="CZ184" i="2"/>
  <c r="CZ172" i="2"/>
  <c r="CZ170" i="2"/>
  <c r="CZ14" i="4"/>
  <c r="CZ168" i="2" a="1"/>
  <c r="CZ168" i="2"/>
  <c r="CZ248" i="2" a="1"/>
  <c r="CZ248" i="2"/>
  <c r="CZ296" i="2" a="1"/>
  <c r="CZ296" i="2"/>
  <c r="CV39" i="3"/>
  <c r="CX24" i="4"/>
  <c r="CX21" i="4"/>
  <c r="DA35" i="6"/>
  <c r="DA56" i="4"/>
  <c r="DA37" i="6"/>
  <c r="DB31" i="6"/>
  <c r="BZ44" i="1"/>
  <c r="BY46" i="1"/>
  <c r="BY45" i="1"/>
  <c r="CY21" i="4"/>
  <c r="CX50" i="4"/>
  <c r="CX49" i="4"/>
  <c r="CW27" i="3"/>
  <c r="CW26" i="3"/>
  <c r="CW35" i="3"/>
  <c r="CY20" i="4"/>
  <c r="CX55" i="1"/>
  <c r="CX52" i="1"/>
  <c r="CX54" i="1"/>
  <c r="CX51" i="1"/>
  <c r="CX50" i="1"/>
  <c r="CX49" i="1"/>
  <c r="CY48" i="1"/>
  <c r="CX53" i="1"/>
  <c r="CZ31" i="4"/>
  <c r="CZ22" i="4"/>
  <c r="DC33" i="3"/>
  <c r="DB32" i="3"/>
  <c r="DB20" i="6"/>
  <c r="DA26" i="6"/>
  <c r="CY22" i="4"/>
  <c r="DF42" i="5"/>
  <c r="DB165" i="2"/>
  <c r="DA296" i="2" a="1"/>
  <c r="DA296" i="2"/>
  <c r="DA216" i="2" a="1"/>
  <c r="DA216" i="2"/>
  <c r="DA200" i="2" a="1"/>
  <c r="DA200" i="2"/>
  <c r="DA171" i="2"/>
  <c r="DA173" i="2"/>
  <c r="DA248" i="2" a="1"/>
  <c r="DA248" i="2"/>
  <c r="DA172" i="2"/>
  <c r="DA312" i="2" a="1"/>
  <c r="DA312" i="2"/>
  <c r="DA264" i="2" a="1"/>
  <c r="DA264" i="2"/>
  <c r="DA232" i="2" a="1"/>
  <c r="DA232" i="2"/>
  <c r="DA184" i="2" a="1"/>
  <c r="DA184" i="2"/>
  <c r="DA168" i="2" a="1"/>
  <c r="DA168" i="2"/>
  <c r="DA170" i="2"/>
  <c r="DA14" i="4"/>
  <c r="DA280" i="2" a="1"/>
  <c r="DA280" i="2"/>
  <c r="DA176" i="2"/>
  <c r="BZ45" i="1"/>
  <c r="CA44" i="1"/>
  <c r="BZ46" i="1"/>
  <c r="CZ55" i="4"/>
  <c r="CZ48" i="4"/>
  <c r="CZ59" i="4"/>
  <c r="CZ2" i="4"/>
  <c r="CZ74" i="4"/>
  <c r="CZ1" i="4"/>
  <c r="DA3" i="4"/>
  <c r="CZ39" i="4"/>
  <c r="CZ52" i="4"/>
  <c r="CZ33" i="4"/>
  <c r="DA163" i="2"/>
  <c r="DB164" i="2"/>
  <c r="DF22" i="5"/>
  <c r="CY28" i="3"/>
  <c r="CY30" i="3"/>
  <c r="CY23" i="3"/>
  <c r="CZ24" i="3"/>
  <c r="CY50" i="4"/>
  <c r="CY49" i="4"/>
  <c r="DB35" i="6"/>
  <c r="DB56" i="4"/>
  <c r="DC31" i="6"/>
  <c r="DB37" i="6"/>
  <c r="DG37" i="5"/>
  <c r="DG26" i="5"/>
  <c r="DG9" i="5"/>
  <c r="DG20" i="5"/>
  <c r="DG38" i="5"/>
  <c r="DG35" i="5"/>
  <c r="DG11" i="5"/>
  <c r="DG18" i="5"/>
  <c r="DG39" i="5"/>
  <c r="DG31" i="5"/>
  <c r="DG15" i="5"/>
  <c r="DG6" i="5"/>
  <c r="DG34" i="5"/>
  <c r="DG27" i="5"/>
  <c r="DG17" i="5"/>
  <c r="DG36" i="5"/>
  <c r="DG7" i="5"/>
  <c r="DG13" i="5"/>
  <c r="DG19" i="5"/>
  <c r="DG41" i="5"/>
  <c r="DG33" i="5"/>
  <c r="DG12" i="5"/>
  <c r="DG16" i="5"/>
  <c r="DG1" i="5"/>
  <c r="DG10" i="5"/>
  <c r="DG14" i="5"/>
  <c r="DG21" i="5"/>
  <c r="DG40" i="5"/>
  <c r="DH2" i="5"/>
  <c r="DG32" i="5"/>
  <c r="DG8" i="5"/>
  <c r="DG30" i="5"/>
  <c r="DG29" i="5"/>
  <c r="DG28" i="5"/>
  <c r="CX27" i="3"/>
  <c r="CX26" i="3"/>
  <c r="CX35" i="3"/>
  <c r="CZ20" i="4"/>
  <c r="DA58" i="4"/>
  <c r="DE46" i="5"/>
  <c r="DE47" i="5"/>
  <c r="CY30" i="4"/>
  <c r="DD21" i="6"/>
  <c r="DC28" i="6"/>
  <c r="CZ32" i="4"/>
  <c r="CW39" i="3"/>
  <c r="CY24" i="4"/>
  <c r="CY50" i="1"/>
  <c r="CY49" i="1"/>
  <c r="CZ48" i="1"/>
  <c r="CY52" i="1"/>
  <c r="CY54" i="1"/>
  <c r="CY53" i="1"/>
  <c r="CY55" i="1"/>
  <c r="CY51" i="1"/>
  <c r="CX39" i="3"/>
  <c r="CZ24" i="4"/>
  <c r="DH37" i="5"/>
  <c r="DH8" i="5"/>
  <c r="DH15" i="5"/>
  <c r="DH1" i="5"/>
  <c r="DH39" i="5"/>
  <c r="DH32" i="5"/>
  <c r="DH10" i="5"/>
  <c r="DH17" i="5"/>
  <c r="DH41" i="5"/>
  <c r="DH33" i="5"/>
  <c r="DH9" i="5"/>
  <c r="DH12" i="5"/>
  <c r="DH38" i="5"/>
  <c r="DH31" i="5"/>
  <c r="DH14" i="5"/>
  <c r="DH13" i="5"/>
  <c r="DH34" i="5"/>
  <c r="DH26" i="5"/>
  <c r="DH16" i="5"/>
  <c r="DH21" i="5"/>
  <c r="DH35" i="5"/>
  <c r="DH30" i="5"/>
  <c r="DH11" i="5"/>
  <c r="DI2" i="5"/>
  <c r="DH27" i="5"/>
  <c r="DH18" i="5"/>
  <c r="DH20" i="5"/>
  <c r="DH6" i="5"/>
  <c r="DH19" i="5"/>
  <c r="DH40" i="5"/>
  <c r="DH7" i="5"/>
  <c r="DH36" i="5"/>
  <c r="DH28" i="5"/>
  <c r="DH29" i="5"/>
  <c r="DA55" i="4"/>
  <c r="DA74" i="4"/>
  <c r="DA2" i="4"/>
  <c r="DA48" i="4"/>
  <c r="DA59" i="4"/>
  <c r="DB3" i="4"/>
  <c r="DA1" i="4"/>
  <c r="DA39" i="4"/>
  <c r="DA52" i="4"/>
  <c r="DA33" i="4"/>
  <c r="CB44" i="1"/>
  <c r="CA46" i="1"/>
  <c r="CA45" i="1"/>
  <c r="DA32" i="4"/>
  <c r="DF46" i="5"/>
  <c r="DF47" i="5"/>
  <c r="CZ30" i="4"/>
  <c r="DG22" i="5"/>
  <c r="DC164" i="2"/>
  <c r="DB163" i="2"/>
  <c r="DB248" i="2" a="1"/>
  <c r="DB248" i="2"/>
  <c r="DB170" i="2"/>
  <c r="DB280" i="2" a="1"/>
  <c r="DB280" i="2"/>
  <c r="DB200" i="2" a="1"/>
  <c r="DB200" i="2"/>
  <c r="DB172" i="2"/>
  <c r="DB176" i="2"/>
  <c r="DB296" i="2" a="1"/>
  <c r="DB296" i="2"/>
  <c r="DB216" i="2" a="1"/>
  <c r="DB216" i="2"/>
  <c r="DC165" i="2"/>
  <c r="DB173" i="2"/>
  <c r="DB184" i="2" a="1"/>
  <c r="DB184" i="2"/>
  <c r="DB171" i="2"/>
  <c r="DB312" i="2" a="1"/>
  <c r="DB312" i="2"/>
  <c r="DB264" i="2" a="1"/>
  <c r="DB264" i="2"/>
  <c r="DB168" i="2" a="1"/>
  <c r="DB168" i="2"/>
  <c r="DB232" i="2" a="1"/>
  <c r="DB232" i="2"/>
  <c r="CY39" i="3"/>
  <c r="DA24" i="4"/>
  <c r="DC20" i="6"/>
  <c r="DB26" i="6"/>
  <c r="DB58" i="4"/>
  <c r="CZ49" i="4"/>
  <c r="CZ50" i="4"/>
  <c r="DG42" i="5"/>
  <c r="DG46" i="5"/>
  <c r="DG47" i="5"/>
  <c r="DA30" i="4"/>
  <c r="CZ30" i="3"/>
  <c r="CZ28" i="3"/>
  <c r="CZ23" i="3"/>
  <c r="DA24" i="3"/>
  <c r="CY27" i="3"/>
  <c r="CY26" i="3"/>
  <c r="CY35" i="3"/>
  <c r="DA20" i="4"/>
  <c r="DE21" i="6"/>
  <c r="DD28" i="6"/>
  <c r="CY34" i="4"/>
  <c r="CY40" i="4"/>
  <c r="DD33" i="3"/>
  <c r="DC32" i="3"/>
  <c r="DC35" i="6"/>
  <c r="DC56" i="4"/>
  <c r="DC37" i="6"/>
  <c r="DD31" i="6"/>
  <c r="DA31" i="4"/>
  <c r="CZ21" i="4"/>
  <c r="CZ55" i="1"/>
  <c r="DA48" i="1"/>
  <c r="CZ54" i="1"/>
  <c r="CZ51" i="1"/>
  <c r="CZ50" i="1"/>
  <c r="CZ49" i="1"/>
  <c r="CZ53" i="1"/>
  <c r="CZ52" i="1"/>
  <c r="DA21" i="4"/>
  <c r="DA22" i="4"/>
  <c r="DB22" i="4"/>
  <c r="DA30" i="3"/>
  <c r="DA28" i="3"/>
  <c r="DA23" i="3"/>
  <c r="DB24" i="3"/>
  <c r="DD20" i="6"/>
  <c r="DC26" i="6"/>
  <c r="DC58" i="4"/>
  <c r="DC312" i="2" a="1"/>
  <c r="DC312" i="2"/>
  <c r="DC232" i="2" a="1"/>
  <c r="DC232" i="2"/>
  <c r="DC171" i="2"/>
  <c r="DC176" i="2"/>
  <c r="DC248" i="2" a="1"/>
  <c r="DC248" i="2"/>
  <c r="DD165" i="2"/>
  <c r="DC296" i="2" a="1"/>
  <c r="DC296" i="2"/>
  <c r="DC184" i="2" a="1"/>
  <c r="DC184" i="2"/>
  <c r="DC173" i="2"/>
  <c r="DC172" i="2"/>
  <c r="DC264" i="2" a="1"/>
  <c r="DC264" i="2"/>
  <c r="DC170" i="2"/>
  <c r="DC14" i="4"/>
  <c r="DC216" i="2" a="1"/>
  <c r="DC216" i="2"/>
  <c r="DC200" i="2" a="1"/>
  <c r="DC200" i="2"/>
  <c r="DC168" i="2" a="1"/>
  <c r="DC168" i="2"/>
  <c r="DC280" i="2" a="1"/>
  <c r="DC280" i="2"/>
  <c r="DB55" i="4"/>
  <c r="DB74" i="4"/>
  <c r="DB2" i="4"/>
  <c r="DB59" i="4"/>
  <c r="DB48" i="4"/>
  <c r="DC3" i="4"/>
  <c r="DB1" i="4"/>
  <c r="DB52" i="4"/>
  <c r="DB39" i="4"/>
  <c r="DB33" i="4"/>
  <c r="DI33" i="5"/>
  <c r="DI26" i="5"/>
  <c r="DI18" i="5"/>
  <c r="DI21" i="5"/>
  <c r="DI39" i="5"/>
  <c r="DI9" i="5"/>
  <c r="DI20" i="5"/>
  <c r="DI40" i="5"/>
  <c r="DI34" i="5"/>
  <c r="DI11" i="5"/>
  <c r="DI15" i="5"/>
  <c r="DI1" i="5"/>
  <c r="DI38" i="5"/>
  <c r="DI30" i="5"/>
  <c r="DI8" i="5"/>
  <c r="DI19" i="5"/>
  <c r="DI37" i="5"/>
  <c r="DI7" i="5"/>
  <c r="DI16" i="5"/>
  <c r="DI32" i="5"/>
  <c r="DI6" i="5"/>
  <c r="DI27" i="5"/>
  <c r="DJ2" i="5"/>
  <c r="DI31" i="5"/>
  <c r="DI13" i="5"/>
  <c r="DI10" i="5"/>
  <c r="DI41" i="5"/>
  <c r="DI14" i="5"/>
  <c r="DI36" i="5"/>
  <c r="DI17" i="5"/>
  <c r="DI12" i="5"/>
  <c r="DI35" i="5"/>
  <c r="DI28" i="5"/>
  <c r="DI29" i="5"/>
  <c r="CB45" i="1"/>
  <c r="CC44" i="1"/>
  <c r="CB46" i="1"/>
  <c r="DA49" i="4"/>
  <c r="DA50" i="4"/>
  <c r="CZ27" i="3"/>
  <c r="CZ26" i="3"/>
  <c r="CZ35" i="3"/>
  <c r="DB20" i="4"/>
  <c r="DD35" i="6"/>
  <c r="DD56" i="4"/>
  <c r="DD37" i="6"/>
  <c r="DE31" i="6"/>
  <c r="DB14" i="4"/>
  <c r="DD164" i="2"/>
  <c r="DC163" i="2"/>
  <c r="DH22" i="5"/>
  <c r="DA34" i="4"/>
  <c r="DA40" i="4"/>
  <c r="DE28" i="6"/>
  <c r="DF21" i="6"/>
  <c r="DD32" i="3"/>
  <c r="DE33" i="3"/>
  <c r="DB32" i="4"/>
  <c r="DB31" i="4"/>
  <c r="CZ34" i="4"/>
  <c r="CZ40" i="4"/>
  <c r="DH42" i="5"/>
  <c r="DH46" i="5"/>
  <c r="DH47" i="5"/>
  <c r="DB30" i="4"/>
  <c r="DA50" i="1"/>
  <c r="DA55" i="1"/>
  <c r="DA53" i="1"/>
  <c r="DA49" i="1"/>
  <c r="DA52" i="1"/>
  <c r="DA54" i="1"/>
  <c r="DA51" i="1"/>
  <c r="DB48" i="1"/>
  <c r="CZ39" i="3"/>
  <c r="DB24" i="4"/>
  <c r="DJ38" i="5"/>
  <c r="DJ27" i="5"/>
  <c r="DJ16" i="5"/>
  <c r="DJ20" i="5"/>
  <c r="DJ36" i="5"/>
  <c r="DJ30" i="5"/>
  <c r="DJ18" i="5"/>
  <c r="DJ12" i="5"/>
  <c r="DJ37" i="5"/>
  <c r="DJ26" i="5"/>
  <c r="DJ11" i="5"/>
  <c r="DJ21" i="5"/>
  <c r="DJ32" i="5"/>
  <c r="DJ7" i="5"/>
  <c r="DJ15" i="5"/>
  <c r="DK2" i="5"/>
  <c r="DJ39" i="5"/>
  <c r="DJ33" i="5"/>
  <c r="DJ14" i="5"/>
  <c r="DJ17" i="5"/>
  <c r="DJ35" i="5"/>
  <c r="DJ19" i="5"/>
  <c r="DJ34" i="5"/>
  <c r="DJ1" i="5"/>
  <c r="DJ31" i="5"/>
  <c r="DJ9" i="5"/>
  <c r="DJ8" i="5"/>
  <c r="DJ10" i="5"/>
  <c r="DJ41" i="5"/>
  <c r="DJ6" i="5"/>
  <c r="DJ40" i="5"/>
  <c r="DJ13" i="5"/>
  <c r="DJ29" i="5"/>
  <c r="DJ28" i="5"/>
  <c r="DD26" i="6"/>
  <c r="DE20" i="6"/>
  <c r="DE35" i="6"/>
  <c r="DE56" i="4"/>
  <c r="DE37" i="6"/>
  <c r="DF31" i="6"/>
  <c r="CC46" i="1"/>
  <c r="CD44" i="1"/>
  <c r="CC45" i="1"/>
  <c r="DB28" i="3"/>
  <c r="DB30" i="3"/>
  <c r="DC24" i="3"/>
  <c r="DB23" i="3"/>
  <c r="DF33" i="3"/>
  <c r="DE32" i="3"/>
  <c r="DC22" i="4"/>
  <c r="DD58" i="4"/>
  <c r="DI22" i="5"/>
  <c r="DC32" i="4"/>
  <c r="DA27" i="3"/>
  <c r="DA26" i="3"/>
  <c r="DA35" i="3"/>
  <c r="DC20" i="4"/>
  <c r="DB34" i="4"/>
  <c r="DB40" i="4"/>
  <c r="DG21" i="6"/>
  <c r="DF28" i="6"/>
  <c r="DE164" i="2"/>
  <c r="DD163" i="2"/>
  <c r="DC55" i="4"/>
  <c r="DC2" i="4"/>
  <c r="DC74" i="4"/>
  <c r="DC59" i="4"/>
  <c r="DC48" i="4"/>
  <c r="DD3" i="4"/>
  <c r="DC1" i="4"/>
  <c r="DC52" i="4"/>
  <c r="DC39" i="4"/>
  <c r="DC33" i="4"/>
  <c r="DI42" i="5"/>
  <c r="DI46" i="5"/>
  <c r="DI47" i="5"/>
  <c r="DC30" i="4"/>
  <c r="DB50" i="4"/>
  <c r="DB49" i="4"/>
  <c r="DD184" i="2" a="1"/>
  <c r="DD184" i="2"/>
  <c r="DE165" i="2"/>
  <c r="DD216" i="2" a="1"/>
  <c r="DD216" i="2"/>
  <c r="DD168" i="2" a="1"/>
  <c r="DD168" i="2"/>
  <c r="DD280" i="2" a="1"/>
  <c r="DD280" i="2"/>
  <c r="DD232" i="2" a="1"/>
  <c r="DD232" i="2"/>
  <c r="DD296" i="2" a="1"/>
  <c r="DD296" i="2"/>
  <c r="DD264" i="2" a="1"/>
  <c r="DD264" i="2"/>
  <c r="DD176" i="2"/>
  <c r="DD173" i="2"/>
  <c r="DD312" i="2" a="1"/>
  <c r="DD312" i="2"/>
  <c r="DD248" i="2" a="1"/>
  <c r="DD248" i="2"/>
  <c r="DD172" i="2"/>
  <c r="DD170" i="2"/>
  <c r="DD200" i="2" a="1"/>
  <c r="DD200" i="2"/>
  <c r="DD171" i="2"/>
  <c r="DC31" i="4"/>
  <c r="DB21" i="4"/>
  <c r="DC48" i="1"/>
  <c r="DB54" i="1"/>
  <c r="DB50" i="1"/>
  <c r="DB55" i="1"/>
  <c r="DB53" i="1"/>
  <c r="DB52" i="1"/>
  <c r="DB49" i="1"/>
  <c r="DB51" i="1"/>
  <c r="DA39" i="3"/>
  <c r="DC24" i="4"/>
  <c r="DC21" i="4"/>
  <c r="DK37" i="5"/>
  <c r="DK27" i="5"/>
  <c r="DK10" i="5"/>
  <c r="DK17" i="5"/>
  <c r="DK39" i="5"/>
  <c r="DK31" i="5"/>
  <c r="DK12" i="5"/>
  <c r="DK20" i="5"/>
  <c r="DK38" i="5"/>
  <c r="DK33" i="5"/>
  <c r="DK14" i="5"/>
  <c r="DK18" i="5"/>
  <c r="DK32" i="5"/>
  <c r="DK9" i="5"/>
  <c r="DK6" i="5"/>
  <c r="DK22" i="5"/>
  <c r="DK40" i="5"/>
  <c r="DK30" i="5"/>
  <c r="DK8" i="5"/>
  <c r="DK19" i="5"/>
  <c r="DK36" i="5"/>
  <c r="DK15" i="5"/>
  <c r="DK35" i="5"/>
  <c r="DK21" i="5"/>
  <c r="DK34" i="5"/>
  <c r="DK1" i="5"/>
  <c r="DK26" i="5"/>
  <c r="DL2" i="5"/>
  <c r="DK11" i="5"/>
  <c r="DK7" i="5"/>
  <c r="DK41" i="5"/>
  <c r="DK13" i="5"/>
  <c r="DK16" i="5"/>
  <c r="DK28" i="5"/>
  <c r="DK29" i="5"/>
  <c r="DG33" i="3"/>
  <c r="DF32" i="3"/>
  <c r="DF35" i="6"/>
  <c r="DF56" i="4"/>
  <c r="DG31" i="6"/>
  <c r="DF37" i="6"/>
  <c r="DC34" i="4"/>
  <c r="DC40" i="4"/>
  <c r="DD55" i="4"/>
  <c r="DD59" i="4"/>
  <c r="DD74" i="4"/>
  <c r="DD48" i="4"/>
  <c r="DD2" i="4"/>
  <c r="DE3" i="4"/>
  <c r="DD1" i="4"/>
  <c r="DD52" i="4"/>
  <c r="DD39" i="4"/>
  <c r="DD33" i="4"/>
  <c r="DF164" i="2"/>
  <c r="DE163" i="2"/>
  <c r="DB27" i="3"/>
  <c r="DB26" i="3"/>
  <c r="DB35" i="3"/>
  <c r="DD20" i="4"/>
  <c r="DJ22" i="5"/>
  <c r="DE184" i="2" a="1"/>
  <c r="DE184" i="2"/>
  <c r="DF165" i="2"/>
  <c r="DE264" i="2" a="1"/>
  <c r="DE264" i="2"/>
  <c r="DE216" i="2" a="1"/>
  <c r="DE216" i="2"/>
  <c r="DE170" i="2"/>
  <c r="DE14" i="4"/>
  <c r="DE280" i="2" a="1"/>
  <c r="DE280" i="2"/>
  <c r="DE232" i="2" a="1"/>
  <c r="DE232" i="2"/>
  <c r="DE176" i="2"/>
  <c r="DE173" i="2"/>
  <c r="DE296" i="2" a="1"/>
  <c r="DE296" i="2"/>
  <c r="DE171" i="2"/>
  <c r="DE312" i="2" a="1"/>
  <c r="DE312" i="2"/>
  <c r="DE200" i="2" a="1"/>
  <c r="DE200" i="2"/>
  <c r="DE168" i="2" a="1"/>
  <c r="DE168" i="2"/>
  <c r="DE248" i="2" a="1"/>
  <c r="DE248" i="2"/>
  <c r="DE32" i="4"/>
  <c r="DE172" i="2"/>
  <c r="DD32" i="4"/>
  <c r="DC50" i="4"/>
  <c r="DC49" i="4"/>
  <c r="DD21" i="4"/>
  <c r="DC30" i="3"/>
  <c r="DC28" i="3"/>
  <c r="DC23" i="3"/>
  <c r="DD24" i="3"/>
  <c r="DE26" i="6"/>
  <c r="DE58" i="4"/>
  <c r="DF20" i="6"/>
  <c r="DG28" i="6"/>
  <c r="DH21" i="6"/>
  <c r="DJ42" i="5"/>
  <c r="DJ46" i="5"/>
  <c r="DJ47" i="5"/>
  <c r="DD30" i="4"/>
  <c r="DD14" i="4"/>
  <c r="DD31" i="4"/>
  <c r="CD46" i="1"/>
  <c r="CD45" i="1"/>
  <c r="CE44" i="1"/>
  <c r="DC49" i="1"/>
  <c r="DD48" i="1"/>
  <c r="DC54" i="1"/>
  <c r="DC50" i="1"/>
  <c r="DC55" i="1"/>
  <c r="DC52" i="1"/>
  <c r="DC51" i="1"/>
  <c r="DC53" i="1"/>
  <c r="DE22" i="4"/>
  <c r="DE31" i="4"/>
  <c r="DF163" i="2"/>
  <c r="DG164" i="2"/>
  <c r="DD50" i="4"/>
  <c r="DD49" i="4"/>
  <c r="DG35" i="6"/>
  <c r="DG56" i="4"/>
  <c r="DG37" i="6"/>
  <c r="DH31" i="6"/>
  <c r="DF26" i="6"/>
  <c r="DF58" i="4"/>
  <c r="DG20" i="6"/>
  <c r="DG32" i="3"/>
  <c r="DH33" i="3"/>
  <c r="DD28" i="3"/>
  <c r="DD30" i="3"/>
  <c r="DE24" i="3"/>
  <c r="DD23" i="3"/>
  <c r="DD40" i="4"/>
  <c r="DD34" i="4"/>
  <c r="DC27" i="3"/>
  <c r="DC26" i="3"/>
  <c r="DC35" i="3"/>
  <c r="DE20" i="4"/>
  <c r="DF184" i="2" a="1"/>
  <c r="DF184" i="2"/>
  <c r="DG165" i="2"/>
  <c r="DF200" i="2" a="1"/>
  <c r="DF200" i="2"/>
  <c r="DF173" i="2"/>
  <c r="DF264" i="2" a="1"/>
  <c r="DF264" i="2"/>
  <c r="DF172" i="2"/>
  <c r="DF296" i="2" a="1"/>
  <c r="DF296" i="2"/>
  <c r="DF216" i="2" a="1"/>
  <c r="DF216" i="2"/>
  <c r="DF171" i="2"/>
  <c r="DF312" i="2" a="1"/>
  <c r="DF312" i="2"/>
  <c r="DF168" i="2" a="1"/>
  <c r="DF168" i="2"/>
  <c r="DF280" i="2" a="1"/>
  <c r="DF280" i="2"/>
  <c r="DF232" i="2" a="1"/>
  <c r="DF232" i="2"/>
  <c r="DF248" i="2" a="1"/>
  <c r="DF248" i="2"/>
  <c r="DF176" i="2"/>
  <c r="DF170" i="2"/>
  <c r="DF14" i="4"/>
  <c r="DL41" i="5"/>
  <c r="DL34" i="5"/>
  <c r="DL11" i="5"/>
  <c r="DL12" i="5"/>
  <c r="DL1" i="5"/>
  <c r="DL39" i="5"/>
  <c r="DL31" i="5"/>
  <c r="DL8" i="5"/>
  <c r="DL14" i="5"/>
  <c r="DM2" i="5"/>
  <c r="DL36" i="5"/>
  <c r="DL27" i="5"/>
  <c r="DL10" i="5"/>
  <c r="DL16" i="5"/>
  <c r="DL38" i="5"/>
  <c r="DL7" i="5"/>
  <c r="DL15" i="5"/>
  <c r="DL33" i="5"/>
  <c r="DL9" i="5"/>
  <c r="DL21" i="5"/>
  <c r="DL37" i="5"/>
  <c r="DL19" i="5"/>
  <c r="DL40" i="5"/>
  <c r="DL6" i="5"/>
  <c r="DL35" i="5"/>
  <c r="DL20" i="5"/>
  <c r="DL26" i="5"/>
  <c r="DL18" i="5"/>
  <c r="DL30" i="5"/>
  <c r="DL32" i="5"/>
  <c r="DL17" i="5"/>
  <c r="DL13" i="5"/>
  <c r="DL28" i="5"/>
  <c r="DL29" i="5"/>
  <c r="DB39" i="3"/>
  <c r="DD24" i="4"/>
  <c r="DD22" i="4"/>
  <c r="DK42" i="5"/>
  <c r="DK46" i="5"/>
  <c r="DK47" i="5"/>
  <c r="DE30" i="4"/>
  <c r="CE45" i="1"/>
  <c r="CE46" i="1"/>
  <c r="CF44" i="1"/>
  <c r="DH28" i="6"/>
  <c r="DI21" i="6"/>
  <c r="DE55" i="4"/>
  <c r="DE59" i="4"/>
  <c r="DE74" i="4"/>
  <c r="DE2" i="4"/>
  <c r="DE48" i="4"/>
  <c r="DF3" i="4"/>
  <c r="DE1" i="4"/>
  <c r="DE39" i="4"/>
  <c r="DE52" i="4"/>
  <c r="DE33" i="4"/>
  <c r="DE48" i="1"/>
  <c r="DD55" i="1"/>
  <c r="DD53" i="1"/>
  <c r="DD52" i="1"/>
  <c r="DD50" i="1"/>
  <c r="DD51" i="1"/>
  <c r="DD54" i="1"/>
  <c r="DD49" i="1"/>
  <c r="DC39" i="3"/>
  <c r="DE24" i="4"/>
  <c r="DE21" i="4"/>
  <c r="DE50" i="4"/>
  <c r="DE49" i="4"/>
  <c r="DF55" i="4"/>
  <c r="DF74" i="4"/>
  <c r="DF2" i="4"/>
  <c r="DF59" i="4"/>
  <c r="DF48" i="4"/>
  <c r="DG3" i="4"/>
  <c r="DF1" i="4"/>
  <c r="DF52" i="4"/>
  <c r="DF39" i="4"/>
  <c r="DF33" i="4"/>
  <c r="DM38" i="5"/>
  <c r="DM31" i="5"/>
  <c r="DM15" i="5"/>
  <c r="DM21" i="5"/>
  <c r="DM35" i="5"/>
  <c r="DM7" i="5"/>
  <c r="DM17" i="5"/>
  <c r="DN2" i="5"/>
  <c r="DM33" i="5"/>
  <c r="DM8" i="5"/>
  <c r="DM19" i="5"/>
  <c r="DM1" i="5"/>
  <c r="DM41" i="5"/>
  <c r="DM32" i="5"/>
  <c r="DM12" i="5"/>
  <c r="DM16" i="5"/>
  <c r="DM39" i="5"/>
  <c r="DM30" i="5"/>
  <c r="DM13" i="5"/>
  <c r="DM20" i="5"/>
  <c r="DM40" i="5"/>
  <c r="DM11" i="5"/>
  <c r="DM36" i="5"/>
  <c r="DM14" i="5"/>
  <c r="DM37" i="5"/>
  <c r="DM18" i="5"/>
  <c r="DM34" i="5"/>
  <c r="DM6" i="5"/>
  <c r="DM27" i="5"/>
  <c r="DM26" i="5"/>
  <c r="DM9" i="5"/>
  <c r="DM10" i="5"/>
  <c r="DM29" i="5"/>
  <c r="DM28" i="5"/>
  <c r="DF31" i="4"/>
  <c r="DG176" i="2"/>
  <c r="DG184" i="2" a="1"/>
  <c r="DG184" i="2"/>
  <c r="DH165" i="2"/>
  <c r="DG280" i="2" a="1"/>
  <c r="DG280" i="2"/>
  <c r="DG173" i="2"/>
  <c r="DG296" i="2" a="1"/>
  <c r="DG296" i="2"/>
  <c r="DG172" i="2"/>
  <c r="DG232" i="2" a="1"/>
  <c r="DG232" i="2"/>
  <c r="DG216" i="2" a="1"/>
  <c r="DG216" i="2"/>
  <c r="DG200" i="2" a="1"/>
  <c r="DG200" i="2"/>
  <c r="DG171" i="2"/>
  <c r="DG264" i="2" a="1"/>
  <c r="DG264" i="2"/>
  <c r="DG248" i="2" a="1"/>
  <c r="DG248" i="2"/>
  <c r="DG312" i="2" a="1"/>
  <c r="DG312" i="2"/>
  <c r="DG170" i="2"/>
  <c r="DG14" i="4"/>
  <c r="DG168" i="2" a="1"/>
  <c r="DG168" i="2"/>
  <c r="DL22" i="5"/>
  <c r="DH20" i="6"/>
  <c r="DG26" i="6"/>
  <c r="DG58" i="4"/>
  <c r="DG163" i="2"/>
  <c r="DH164" i="2"/>
  <c r="DD27" i="3"/>
  <c r="DD26" i="3"/>
  <c r="DD35" i="3"/>
  <c r="DF20" i="4"/>
  <c r="DF22" i="4"/>
  <c r="DE40" i="4"/>
  <c r="DE34" i="4"/>
  <c r="DE28" i="3"/>
  <c r="DE30" i="3"/>
  <c r="DF24" i="3"/>
  <c r="DE23" i="3"/>
  <c r="DH35" i="6"/>
  <c r="DH56" i="4"/>
  <c r="DI31" i="6"/>
  <c r="DH37" i="6"/>
  <c r="DF32" i="4"/>
  <c r="CG44" i="1"/>
  <c r="CF46" i="1"/>
  <c r="CF45" i="1"/>
  <c r="DJ21" i="6"/>
  <c r="DI28" i="6"/>
  <c r="DL42" i="5"/>
  <c r="DL46" i="5"/>
  <c r="DL47" i="5"/>
  <c r="DF30" i="4"/>
  <c r="DI33" i="3"/>
  <c r="DH32" i="3"/>
  <c r="DF48" i="1"/>
  <c r="DE55" i="1"/>
  <c r="DE52" i="1"/>
  <c r="DE53" i="1"/>
  <c r="DE51" i="1"/>
  <c r="DE50" i="1"/>
  <c r="DE49" i="1"/>
  <c r="DE54" i="1"/>
  <c r="DD39" i="3"/>
  <c r="DF24" i="4"/>
  <c r="DF50" i="4"/>
  <c r="DF49" i="4"/>
  <c r="DE27" i="3"/>
  <c r="DE26" i="3"/>
  <c r="DE35" i="3"/>
  <c r="DG20" i="4"/>
  <c r="DG55" i="4"/>
  <c r="DG48" i="4"/>
  <c r="DG74" i="4"/>
  <c r="DG59" i="4"/>
  <c r="DG2" i="4"/>
  <c r="DG1" i="4"/>
  <c r="DH3" i="4"/>
  <c r="DG39" i="4"/>
  <c r="DG52" i="4"/>
  <c r="DG33" i="4"/>
  <c r="DH26" i="6"/>
  <c r="DI20" i="6"/>
  <c r="CH44" i="1"/>
  <c r="CG45" i="1"/>
  <c r="CG46" i="1"/>
  <c r="DF30" i="3"/>
  <c r="DF28" i="3"/>
  <c r="DG24" i="3"/>
  <c r="DF23" i="3"/>
  <c r="DF21" i="4"/>
  <c r="DN40" i="5"/>
  <c r="DN30" i="5"/>
  <c r="DN13" i="5"/>
  <c r="DN18" i="5"/>
  <c r="DN36" i="5"/>
  <c r="DN27" i="5"/>
  <c r="DN15" i="5"/>
  <c r="DN6" i="5"/>
  <c r="DN35" i="5"/>
  <c r="DN26" i="5"/>
  <c r="DN17" i="5"/>
  <c r="DN16" i="5"/>
  <c r="DN41" i="5"/>
  <c r="DN8" i="5"/>
  <c r="DN11" i="5"/>
  <c r="DN1" i="5"/>
  <c r="DN38" i="5"/>
  <c r="DN32" i="5"/>
  <c r="DN12" i="5"/>
  <c r="DN21" i="5"/>
  <c r="DN9" i="5"/>
  <c r="DN39" i="5"/>
  <c r="DN19" i="5"/>
  <c r="DN37" i="5"/>
  <c r="DN14" i="5"/>
  <c r="DN34" i="5"/>
  <c r="DN20" i="5"/>
  <c r="DN31" i="5"/>
  <c r="DO2" i="5"/>
  <c r="DN33" i="5"/>
  <c r="DN10" i="5"/>
  <c r="DN7" i="5"/>
  <c r="DN28" i="5"/>
  <c r="DN29" i="5"/>
  <c r="DJ33" i="3"/>
  <c r="DI32" i="3"/>
  <c r="DH171" i="2"/>
  <c r="DH200" i="2" a="1"/>
  <c r="DH200" i="2"/>
  <c r="DH172" i="2"/>
  <c r="DH280" i="2" a="1"/>
  <c r="DH280" i="2"/>
  <c r="DH264" i="2" a="1"/>
  <c r="DH264" i="2"/>
  <c r="DH170" i="2"/>
  <c r="DH216" i="2" a="1"/>
  <c r="DH216" i="2"/>
  <c r="DH168" i="2" a="1"/>
  <c r="DH168" i="2"/>
  <c r="DH296" i="2" a="1"/>
  <c r="DH296" i="2"/>
  <c r="DH232" i="2" a="1"/>
  <c r="DH232" i="2"/>
  <c r="DH184" i="2" a="1"/>
  <c r="DH184" i="2"/>
  <c r="DH173" i="2"/>
  <c r="DH176" i="2"/>
  <c r="DH248" i="2" a="1"/>
  <c r="DH248" i="2"/>
  <c r="DI165" i="2"/>
  <c r="DH312" i="2" a="1"/>
  <c r="DH312" i="2"/>
  <c r="DG31" i="4"/>
  <c r="DI35" i="6"/>
  <c r="DI56" i="4"/>
  <c r="DI37" i="6"/>
  <c r="DJ31" i="6"/>
  <c r="DF40" i="4"/>
  <c r="DF34" i="4"/>
  <c r="DG22" i="4"/>
  <c r="DM42" i="5"/>
  <c r="DG32" i="4"/>
  <c r="DI164" i="2"/>
  <c r="DH163" i="2"/>
  <c r="DK21" i="6"/>
  <c r="DJ28" i="6"/>
  <c r="DH58" i="4"/>
  <c r="DM22" i="5"/>
  <c r="DF51" i="1"/>
  <c r="DF50" i="1"/>
  <c r="DF53" i="1"/>
  <c r="DF49" i="1"/>
  <c r="DG48" i="1"/>
  <c r="DF52" i="1"/>
  <c r="DF54" i="1"/>
  <c r="DF55" i="1"/>
  <c r="DF39" i="3"/>
  <c r="DH24" i="4"/>
  <c r="DF27" i="3"/>
  <c r="DF26" i="3"/>
  <c r="DF35" i="3"/>
  <c r="DH20" i="4"/>
  <c r="DG28" i="3"/>
  <c r="DG30" i="3"/>
  <c r="DG23" i="3"/>
  <c r="DH24" i="3"/>
  <c r="DJ164" i="2"/>
  <c r="DI163" i="2"/>
  <c r="DH32" i="4"/>
  <c r="DE39" i="3"/>
  <c r="DG24" i="4"/>
  <c r="DO39" i="5"/>
  <c r="DO27" i="5"/>
  <c r="DO11" i="5"/>
  <c r="DO6" i="5"/>
  <c r="DO38" i="5"/>
  <c r="DO26" i="5"/>
  <c r="DO13" i="5"/>
  <c r="DO19" i="5"/>
  <c r="DO36" i="5"/>
  <c r="DO8" i="5"/>
  <c r="DO17" i="5"/>
  <c r="DO41" i="5"/>
  <c r="DO32" i="5"/>
  <c r="DO7" i="5"/>
  <c r="DO14" i="5"/>
  <c r="DO35" i="5"/>
  <c r="DO20" i="5"/>
  <c r="DO33" i="5"/>
  <c r="DO21" i="5"/>
  <c r="DO30" i="5"/>
  <c r="DO18" i="5"/>
  <c r="DO31" i="5"/>
  <c r="DO16" i="5"/>
  <c r="DO10" i="5"/>
  <c r="DP2" i="5"/>
  <c r="DO40" i="5"/>
  <c r="DO12" i="5"/>
  <c r="DO1" i="5"/>
  <c r="DO34" i="5"/>
  <c r="DO15" i="5"/>
  <c r="DO37" i="5"/>
  <c r="DO9" i="5"/>
  <c r="DO29" i="5"/>
  <c r="DO28" i="5"/>
  <c r="DG50" i="4"/>
  <c r="DG49" i="4"/>
  <c r="DI176" i="2"/>
  <c r="DI312" i="2" a="1"/>
  <c r="DI312" i="2"/>
  <c r="DJ165" i="2"/>
  <c r="DI264" i="2" a="1"/>
  <c r="DI264" i="2"/>
  <c r="DI248" i="2" a="1"/>
  <c r="DI248" i="2"/>
  <c r="DI184" i="2" a="1"/>
  <c r="DI184" i="2"/>
  <c r="DI173" i="2"/>
  <c r="DI172" i="2"/>
  <c r="DI296" i="2" a="1"/>
  <c r="DI296" i="2"/>
  <c r="DI168" i="2" a="1"/>
  <c r="DI168" i="2"/>
  <c r="DI280" i="2" a="1"/>
  <c r="DI280" i="2"/>
  <c r="DI200" i="2" a="1"/>
  <c r="DI200" i="2"/>
  <c r="DI171" i="2"/>
  <c r="DI232" i="2" a="1"/>
  <c r="DI232" i="2"/>
  <c r="DI170" i="2"/>
  <c r="DI14" i="4"/>
  <c r="DI216" i="2" a="1"/>
  <c r="DI216" i="2"/>
  <c r="DK33" i="3"/>
  <c r="DJ32" i="3"/>
  <c r="DH31" i="4"/>
  <c r="DN42" i="5"/>
  <c r="DH55" i="4"/>
  <c r="DH48" i="4"/>
  <c r="DH59" i="4"/>
  <c r="DH2" i="4"/>
  <c r="DH74" i="4"/>
  <c r="DI3" i="4"/>
  <c r="DH1" i="4"/>
  <c r="DH39" i="4"/>
  <c r="DH52" i="4"/>
  <c r="DH33" i="4"/>
  <c r="DG21" i="4"/>
  <c r="DJ35" i="6"/>
  <c r="DJ56" i="4"/>
  <c r="DK31" i="6"/>
  <c r="DJ37" i="6"/>
  <c r="DM46" i="5"/>
  <c r="DM47" i="5"/>
  <c r="DG30" i="4"/>
  <c r="DL21" i="6"/>
  <c r="DK28" i="6"/>
  <c r="CH46" i="1"/>
  <c r="CH45" i="1"/>
  <c r="CI44" i="1"/>
  <c r="DH14" i="4"/>
  <c r="DN22" i="5"/>
  <c r="DJ20" i="6"/>
  <c r="DI26" i="6"/>
  <c r="DI58" i="4"/>
  <c r="DG50" i="1"/>
  <c r="DG49" i="1"/>
  <c r="DH48" i="1"/>
  <c r="DG52" i="1"/>
  <c r="DG54" i="1"/>
  <c r="DG53" i="1"/>
  <c r="DG55" i="1"/>
  <c r="DG51" i="1"/>
  <c r="DH22" i="4"/>
  <c r="DH21" i="4"/>
  <c r="CI45" i="1"/>
  <c r="CI46" i="1"/>
  <c r="CJ44" i="1"/>
  <c r="DJ264" i="2" a="1"/>
  <c r="DJ264" i="2"/>
  <c r="DJ200" i="2" a="1"/>
  <c r="DJ200" i="2"/>
  <c r="DJ172" i="2"/>
  <c r="DJ280" i="2" a="1"/>
  <c r="DJ280" i="2"/>
  <c r="DJ216" i="2" a="1"/>
  <c r="DJ216" i="2"/>
  <c r="DJ173" i="2"/>
  <c r="DJ171" i="2"/>
  <c r="DJ296" i="2" a="1"/>
  <c r="DJ296" i="2"/>
  <c r="DJ232" i="2" a="1"/>
  <c r="DJ232" i="2"/>
  <c r="DJ170" i="2"/>
  <c r="DJ312" i="2" a="1"/>
  <c r="DJ312" i="2"/>
  <c r="DJ168" i="2" a="1"/>
  <c r="DJ168" i="2"/>
  <c r="DJ184" i="2" a="1"/>
  <c r="DJ184" i="2"/>
  <c r="DK165" i="2"/>
  <c r="DJ248" i="2" a="1"/>
  <c r="DJ248" i="2"/>
  <c r="DJ176" i="2"/>
  <c r="DH30" i="3"/>
  <c r="DH28" i="3"/>
  <c r="DI24" i="3"/>
  <c r="DH23" i="3"/>
  <c r="DH50" i="4"/>
  <c r="DH49" i="4"/>
  <c r="DP33" i="5"/>
  <c r="DP10" i="5"/>
  <c r="DP13" i="5"/>
  <c r="DP1" i="5"/>
  <c r="DP40" i="5"/>
  <c r="DP31" i="5"/>
  <c r="DP14" i="5"/>
  <c r="DP11" i="5"/>
  <c r="DP41" i="5"/>
  <c r="DP30" i="5"/>
  <c r="DP20" i="5"/>
  <c r="DP6" i="5"/>
  <c r="DP38" i="5"/>
  <c r="DP8" i="5"/>
  <c r="DP21" i="5"/>
  <c r="DP34" i="5"/>
  <c r="DP27" i="5"/>
  <c r="DP19" i="5"/>
  <c r="DP37" i="5"/>
  <c r="DP9" i="5"/>
  <c r="DQ2" i="5"/>
  <c r="DP36" i="5"/>
  <c r="DP16" i="5"/>
  <c r="DP32" i="5"/>
  <c r="DP18" i="5"/>
  <c r="DP35" i="5"/>
  <c r="DP12" i="5"/>
  <c r="DP39" i="5"/>
  <c r="DP7" i="5"/>
  <c r="DP17" i="5"/>
  <c r="DP15" i="5"/>
  <c r="DP26" i="5"/>
  <c r="DP28" i="5"/>
  <c r="DP29" i="5"/>
  <c r="DG27" i="3"/>
  <c r="DG26" i="3"/>
  <c r="DG35" i="3"/>
  <c r="DI20" i="4"/>
  <c r="DI32" i="4"/>
  <c r="DI31" i="4"/>
  <c r="DK20" i="6"/>
  <c r="DJ26" i="6"/>
  <c r="DM21" i="6"/>
  <c r="DL28" i="6"/>
  <c r="DN46" i="5"/>
  <c r="DN47" i="5"/>
  <c r="DH30" i="4"/>
  <c r="DG40" i="4"/>
  <c r="DG34" i="4"/>
  <c r="DO42" i="5"/>
  <c r="DO46" i="5"/>
  <c r="DO47" i="5"/>
  <c r="DI30" i="4"/>
  <c r="DO22" i="5"/>
  <c r="DK164" i="2"/>
  <c r="DJ163" i="2"/>
  <c r="DJ58" i="4"/>
  <c r="DI55" i="4"/>
  <c r="DI74" i="4"/>
  <c r="DI2" i="4"/>
  <c r="DI48" i="4"/>
  <c r="DI59" i="4"/>
  <c r="DJ3" i="4"/>
  <c r="DI1" i="4"/>
  <c r="DI39" i="4"/>
  <c r="DI52" i="4"/>
  <c r="DI33" i="4"/>
  <c r="DK35" i="6"/>
  <c r="DK56" i="4"/>
  <c r="DK37" i="6"/>
  <c r="DL31" i="6"/>
  <c r="DL33" i="3"/>
  <c r="DK32" i="3"/>
  <c r="DG39" i="3"/>
  <c r="DI24" i="4"/>
  <c r="DH54" i="1"/>
  <c r="DI48" i="1"/>
  <c r="DH51" i="1"/>
  <c r="DH50" i="1"/>
  <c r="DH55" i="1"/>
  <c r="DH52" i="1"/>
  <c r="DH53" i="1"/>
  <c r="DH49" i="1"/>
  <c r="DN21" i="6"/>
  <c r="DM28" i="6"/>
  <c r="DP42" i="5"/>
  <c r="DJ31" i="4"/>
  <c r="DI34" i="4"/>
  <c r="DI40" i="4"/>
  <c r="DL20" i="6"/>
  <c r="DK26" i="6"/>
  <c r="DK58" i="4"/>
  <c r="DH27" i="3"/>
  <c r="DH26" i="3"/>
  <c r="DH35" i="3"/>
  <c r="DJ20" i="4"/>
  <c r="DJ14" i="4"/>
  <c r="DL164" i="2"/>
  <c r="DK163" i="2"/>
  <c r="DQ38" i="5"/>
  <c r="DQ30" i="5"/>
  <c r="DQ10" i="5"/>
  <c r="DQ6" i="5"/>
  <c r="DQ22" i="5"/>
  <c r="DQ36" i="5"/>
  <c r="DQ7" i="5"/>
  <c r="DQ16" i="5"/>
  <c r="DQ19" i="5"/>
  <c r="DQ40" i="5"/>
  <c r="DQ27" i="5"/>
  <c r="DQ18" i="5"/>
  <c r="DR2" i="5"/>
  <c r="DQ41" i="5"/>
  <c r="DQ31" i="5"/>
  <c r="DQ20" i="5"/>
  <c r="DQ1" i="5"/>
  <c r="DQ35" i="5"/>
  <c r="DQ9" i="5"/>
  <c r="DQ12" i="5"/>
  <c r="DQ39" i="5"/>
  <c r="DQ11" i="5"/>
  <c r="DQ15" i="5"/>
  <c r="DQ37" i="5"/>
  <c r="DQ13" i="5"/>
  <c r="DQ33" i="5"/>
  <c r="DQ8" i="5"/>
  <c r="DQ21" i="5"/>
  <c r="DQ32" i="5"/>
  <c r="DQ14" i="5"/>
  <c r="DQ34" i="5"/>
  <c r="DQ26" i="5"/>
  <c r="DQ17" i="5"/>
  <c r="DQ28" i="5"/>
  <c r="DQ29" i="5"/>
  <c r="DI30" i="3"/>
  <c r="DI28" i="3"/>
  <c r="DJ24" i="3"/>
  <c r="DI23" i="3"/>
  <c r="DK168" i="2" a="1"/>
  <c r="DK168" i="2"/>
  <c r="DK264" i="2" a="1"/>
  <c r="DK264" i="2"/>
  <c r="DK176" i="2"/>
  <c r="DK184" i="2" a="1"/>
  <c r="DK184" i="2"/>
  <c r="DL165" i="2"/>
  <c r="DK280" i="2" a="1"/>
  <c r="DK280" i="2"/>
  <c r="DK173" i="2"/>
  <c r="DK312" i="2" a="1"/>
  <c r="DK312" i="2"/>
  <c r="DK248" i="2" a="1"/>
  <c r="DK248" i="2"/>
  <c r="DK170" i="2"/>
  <c r="DK296" i="2" a="1"/>
  <c r="DK296" i="2"/>
  <c r="DK216" i="2" a="1"/>
  <c r="DK216" i="2"/>
  <c r="DK200" i="2" a="1"/>
  <c r="DK200" i="2"/>
  <c r="DK232" i="2" a="1"/>
  <c r="DK232" i="2"/>
  <c r="DK171" i="2"/>
  <c r="DK172" i="2"/>
  <c r="DJ32" i="4"/>
  <c r="CJ45" i="1"/>
  <c r="CJ46" i="1"/>
  <c r="CK44" i="1"/>
  <c r="DI49" i="4"/>
  <c r="DI50" i="4"/>
  <c r="DI22" i="4"/>
  <c r="DP22" i="5"/>
  <c r="DM33" i="3"/>
  <c r="DL32" i="3"/>
  <c r="DL35" i="6"/>
  <c r="DL56" i="4"/>
  <c r="DM31" i="6"/>
  <c r="DL37" i="6"/>
  <c r="DJ55" i="4"/>
  <c r="DJ74" i="4"/>
  <c r="DJ2" i="4"/>
  <c r="DJ59" i="4"/>
  <c r="DJ48" i="4"/>
  <c r="DJ1" i="4"/>
  <c r="DK3" i="4"/>
  <c r="DJ52" i="4"/>
  <c r="DJ39" i="4"/>
  <c r="DJ33" i="4"/>
  <c r="DJ21" i="4"/>
  <c r="DH34" i="4"/>
  <c r="DH40" i="4"/>
  <c r="DI21" i="4"/>
  <c r="DI52" i="1"/>
  <c r="DI54" i="1"/>
  <c r="DJ48" i="1"/>
  <c r="DI51" i="1"/>
  <c r="DI50" i="1"/>
  <c r="DI53" i="1"/>
  <c r="DI49" i="1"/>
  <c r="DI55" i="1"/>
  <c r="DK31" i="4"/>
  <c r="DI39" i="3"/>
  <c r="DK24" i="4"/>
  <c r="DQ42" i="5"/>
  <c r="DQ46" i="5"/>
  <c r="DQ47" i="5"/>
  <c r="DK30" i="4"/>
  <c r="DL26" i="6"/>
  <c r="DM20" i="6"/>
  <c r="DM35" i="6"/>
  <c r="DM56" i="4"/>
  <c r="DN31" i="6"/>
  <c r="DM37" i="6"/>
  <c r="DI27" i="3"/>
  <c r="DI26" i="3"/>
  <c r="DI35" i="3"/>
  <c r="DK20" i="4"/>
  <c r="DM164" i="2"/>
  <c r="DL163" i="2"/>
  <c r="DN33" i="3"/>
  <c r="DM32" i="3"/>
  <c r="DJ22" i="4"/>
  <c r="DK14" i="4"/>
  <c r="DJ28" i="3"/>
  <c r="DJ30" i="3"/>
  <c r="DJ23" i="3"/>
  <c r="DK24" i="3"/>
  <c r="DJ50" i="4"/>
  <c r="DJ49" i="4"/>
  <c r="DR35" i="5"/>
  <c r="DR9" i="5"/>
  <c r="DR13" i="5"/>
  <c r="DR1" i="5"/>
  <c r="DR41" i="5"/>
  <c r="DR31" i="5"/>
  <c r="DR7" i="5"/>
  <c r="DR6" i="5"/>
  <c r="DR33" i="5"/>
  <c r="DR14" i="5"/>
  <c r="DR19" i="5"/>
  <c r="DR32" i="5"/>
  <c r="DR16" i="5"/>
  <c r="DR17" i="5"/>
  <c r="DR34" i="5"/>
  <c r="DR18" i="5"/>
  <c r="DS2" i="5"/>
  <c r="DR40" i="5"/>
  <c r="DR30" i="5"/>
  <c r="DR12" i="5"/>
  <c r="DR39" i="5"/>
  <c r="DR27" i="5"/>
  <c r="DR11" i="5"/>
  <c r="DR38" i="5"/>
  <c r="DR26" i="5"/>
  <c r="DR15" i="5"/>
  <c r="DR37" i="5"/>
  <c r="DR10" i="5"/>
  <c r="DR21" i="5"/>
  <c r="DR36" i="5"/>
  <c r="DR8" i="5"/>
  <c r="DR20" i="5"/>
  <c r="DR29" i="5"/>
  <c r="DR28" i="5"/>
  <c r="DP46" i="5"/>
  <c r="DP47" i="5"/>
  <c r="DJ30" i="4"/>
  <c r="DK55" i="4"/>
  <c r="DK2" i="4"/>
  <c r="DK74" i="4"/>
  <c r="DK59" i="4"/>
  <c r="DK48" i="4"/>
  <c r="DL3" i="4"/>
  <c r="DK1" i="4"/>
  <c r="DK52" i="4"/>
  <c r="DK39" i="4"/>
  <c r="DK33" i="4"/>
  <c r="DL172" i="2"/>
  <c r="DL296" i="2" a="1"/>
  <c r="DL296" i="2"/>
  <c r="DL200" i="2" a="1"/>
  <c r="DL200" i="2"/>
  <c r="DL171" i="2"/>
  <c r="DL280" i="2" a="1"/>
  <c r="DL280" i="2"/>
  <c r="DL232" i="2" a="1"/>
  <c r="DL232" i="2"/>
  <c r="DL168" i="2" a="1"/>
  <c r="DL168" i="2"/>
  <c r="DL312" i="2" a="1"/>
  <c r="DL312" i="2"/>
  <c r="DL248" i="2" a="1"/>
  <c r="DL248" i="2"/>
  <c r="DL216" i="2" a="1"/>
  <c r="DL216" i="2"/>
  <c r="DL170" i="2"/>
  <c r="DL184" i="2" a="1"/>
  <c r="DL184" i="2"/>
  <c r="DL173" i="2"/>
  <c r="DL264" i="2" a="1"/>
  <c r="DL264" i="2"/>
  <c r="DM165" i="2"/>
  <c r="DL176" i="2"/>
  <c r="DL31" i="4"/>
  <c r="DH39" i="3"/>
  <c r="DJ24" i="4"/>
  <c r="DL58" i="4"/>
  <c r="CK46" i="1"/>
  <c r="CK45" i="1"/>
  <c r="CL44" i="1"/>
  <c r="DK32" i="4"/>
  <c r="DO21" i="6"/>
  <c r="DN28" i="6"/>
  <c r="DJ55" i="1"/>
  <c r="DJ53" i="1"/>
  <c r="DJ52" i="1"/>
  <c r="DJ51" i="1"/>
  <c r="DJ49" i="1"/>
  <c r="DJ54" i="1"/>
  <c r="DJ50" i="1"/>
  <c r="DK48" i="1"/>
  <c r="DK22" i="4"/>
  <c r="DL32" i="4"/>
  <c r="DJ34" i="4"/>
  <c r="DJ40" i="4"/>
  <c r="DK30" i="3"/>
  <c r="DK28" i="3"/>
  <c r="DK23" i="3"/>
  <c r="DL24" i="3"/>
  <c r="DN35" i="6"/>
  <c r="DN56" i="4"/>
  <c r="DO31" i="6"/>
  <c r="DN37" i="6"/>
  <c r="DJ27" i="3"/>
  <c r="DJ26" i="3"/>
  <c r="DJ35" i="3"/>
  <c r="DL20" i="4"/>
  <c r="CM44" i="1"/>
  <c r="CL45" i="1"/>
  <c r="CL46" i="1"/>
  <c r="DL55" i="4"/>
  <c r="DL59" i="4"/>
  <c r="DL74" i="4"/>
  <c r="DL48" i="4"/>
  <c r="DL2" i="4"/>
  <c r="DM3" i="4"/>
  <c r="DL1" i="4"/>
  <c r="DL52" i="4"/>
  <c r="DL39" i="4"/>
  <c r="DL33" i="4"/>
  <c r="DK40" i="4"/>
  <c r="DK34" i="4"/>
  <c r="DL22" i="4"/>
  <c r="DM26" i="6"/>
  <c r="DM58" i="4"/>
  <c r="DN20" i="6"/>
  <c r="DP21" i="6"/>
  <c r="DO28" i="6"/>
  <c r="DM248" i="2" a="1"/>
  <c r="DM248" i="2"/>
  <c r="DM170" i="2"/>
  <c r="DM264" i="2" a="1"/>
  <c r="DM264" i="2"/>
  <c r="DM176" i="2"/>
  <c r="DN165" i="2"/>
  <c r="DM184" i="2" a="1"/>
  <c r="DM184" i="2"/>
  <c r="DM173" i="2"/>
  <c r="DM232" i="2" a="1"/>
  <c r="DM232" i="2"/>
  <c r="DM168" i="2" a="1"/>
  <c r="DM168" i="2"/>
  <c r="DM172" i="2"/>
  <c r="DM312" i="2" a="1"/>
  <c r="DM312" i="2"/>
  <c r="DM171" i="2"/>
  <c r="DM296" i="2" a="1"/>
  <c r="DM296" i="2"/>
  <c r="DM216" i="2" a="1"/>
  <c r="DM216" i="2"/>
  <c r="DM280" i="2" a="1"/>
  <c r="DM280" i="2"/>
  <c r="DM200" i="2" a="1"/>
  <c r="DM200" i="2"/>
  <c r="DK49" i="4"/>
  <c r="DK50" i="4"/>
  <c r="DO33" i="3"/>
  <c r="DN32" i="3"/>
  <c r="DL14" i="4"/>
  <c r="DR42" i="5"/>
  <c r="DR46" i="5"/>
  <c r="DR47" i="5"/>
  <c r="DL30" i="4"/>
  <c r="DS32" i="5"/>
  <c r="DS33" i="5"/>
  <c r="DS16" i="5"/>
  <c r="DS21" i="5"/>
  <c r="DS34" i="5"/>
  <c r="DS11" i="5"/>
  <c r="DS17" i="5"/>
  <c r="DT2" i="5"/>
  <c r="DS35" i="5"/>
  <c r="DS8" i="5"/>
  <c r="DS18" i="5"/>
  <c r="DS36" i="5"/>
  <c r="DS10" i="5"/>
  <c r="DS20" i="5"/>
  <c r="DS38" i="5"/>
  <c r="DS7" i="5"/>
  <c r="DS19" i="5"/>
  <c r="DS30" i="5"/>
  <c r="DS14" i="5"/>
  <c r="DS1" i="5"/>
  <c r="DS41" i="5"/>
  <c r="DS27" i="5"/>
  <c r="DS12" i="5"/>
  <c r="DS40" i="5"/>
  <c r="DS31" i="5"/>
  <c r="DS13" i="5"/>
  <c r="DS37" i="5"/>
  <c r="DS9" i="5"/>
  <c r="DS15" i="5"/>
  <c r="DS39" i="5"/>
  <c r="DS26" i="5"/>
  <c r="DS6" i="5"/>
  <c r="DS22" i="5"/>
  <c r="DS28" i="5"/>
  <c r="DS29" i="5"/>
  <c r="DM163" i="2"/>
  <c r="DN164" i="2"/>
  <c r="DR22" i="5"/>
  <c r="DK21" i="4"/>
  <c r="DK54" i="1"/>
  <c r="DL48" i="1"/>
  <c r="DK50" i="1"/>
  <c r="DK55" i="1"/>
  <c r="DK53" i="1"/>
  <c r="DK52" i="1"/>
  <c r="DK51" i="1"/>
  <c r="DK49" i="1"/>
  <c r="DJ39" i="3"/>
  <c r="DL24" i="4"/>
  <c r="DM32" i="4"/>
  <c r="DL28" i="3"/>
  <c r="DL30" i="3"/>
  <c r="DM24" i="3"/>
  <c r="DL23" i="3"/>
  <c r="DL49" i="4"/>
  <c r="DL50" i="4"/>
  <c r="DL21" i="4"/>
  <c r="DK27" i="3"/>
  <c r="DK26" i="3"/>
  <c r="DK35" i="3"/>
  <c r="DM20" i="4"/>
  <c r="DM55" i="4"/>
  <c r="DM59" i="4"/>
  <c r="DM74" i="4"/>
  <c r="DM2" i="4"/>
  <c r="DM48" i="4"/>
  <c r="DN3" i="4"/>
  <c r="DM1" i="4"/>
  <c r="DM52" i="4"/>
  <c r="DM39" i="4"/>
  <c r="DM33" i="4"/>
  <c r="CM46" i="1"/>
  <c r="CM45" i="1"/>
  <c r="CN44" i="1"/>
  <c r="DO164" i="2"/>
  <c r="DN163" i="2"/>
  <c r="DP33" i="3"/>
  <c r="DO32" i="3"/>
  <c r="DQ21" i="6"/>
  <c r="DP28" i="6"/>
  <c r="DT40" i="5"/>
  <c r="DT30" i="5"/>
  <c r="DT15" i="5"/>
  <c r="DT18" i="5"/>
  <c r="DT36" i="5"/>
  <c r="DT26" i="5"/>
  <c r="DT19" i="5"/>
  <c r="DT37" i="5"/>
  <c r="DT7" i="5"/>
  <c r="DT21" i="5"/>
  <c r="DT1" i="5"/>
  <c r="DT33" i="5"/>
  <c r="DT27" i="5"/>
  <c r="DT14" i="5"/>
  <c r="DU2" i="5"/>
  <c r="DT35" i="5"/>
  <c r="DT9" i="5"/>
  <c r="DT16" i="5"/>
  <c r="DT34" i="5"/>
  <c r="DT11" i="5"/>
  <c r="DT6" i="5"/>
  <c r="DT22" i="5"/>
  <c r="DT38" i="5"/>
  <c r="DT8" i="5"/>
  <c r="DT13" i="5"/>
  <c r="DT39" i="5"/>
  <c r="DT31" i="5"/>
  <c r="DT17" i="5"/>
  <c r="DT12" i="5"/>
  <c r="DT41" i="5"/>
  <c r="DT32" i="5"/>
  <c r="DT20" i="5"/>
  <c r="DT10" i="5"/>
  <c r="DT28" i="5"/>
  <c r="DT29" i="5"/>
  <c r="DN232" i="2" a="1"/>
  <c r="DN232" i="2"/>
  <c r="DN170" i="2"/>
  <c r="DN14" i="4"/>
  <c r="DN312" i="2" a="1"/>
  <c r="DN312" i="2"/>
  <c r="DN168" i="2" a="1"/>
  <c r="DN168" i="2"/>
  <c r="DN248" i="2" a="1"/>
  <c r="DN248" i="2"/>
  <c r="DN176" i="2"/>
  <c r="DN184" i="2" a="1"/>
  <c r="DN184" i="2"/>
  <c r="DO165" i="2"/>
  <c r="DN296" i="2" a="1"/>
  <c r="DN296" i="2"/>
  <c r="DN264" i="2" a="1"/>
  <c r="DN264" i="2"/>
  <c r="DN171" i="2"/>
  <c r="DN173" i="2"/>
  <c r="DN172" i="2"/>
  <c r="DN216" i="2" a="1"/>
  <c r="DN216" i="2"/>
  <c r="DN200" i="2" a="1"/>
  <c r="DN200" i="2"/>
  <c r="DN280" i="2" a="1"/>
  <c r="DN280" i="2"/>
  <c r="DS42" i="5"/>
  <c r="DS46" i="5"/>
  <c r="DS47" i="5"/>
  <c r="DM30" i="4"/>
  <c r="DM22" i="4"/>
  <c r="DN26" i="6"/>
  <c r="DO20" i="6"/>
  <c r="DN58" i="4"/>
  <c r="DL40" i="4"/>
  <c r="DL34" i="4"/>
  <c r="DM31" i="4"/>
  <c r="DM14" i="4"/>
  <c r="DO35" i="6"/>
  <c r="DO56" i="4"/>
  <c r="DO37" i="6"/>
  <c r="DP31" i="6"/>
  <c r="DL49" i="1"/>
  <c r="DL51" i="1"/>
  <c r="DL50" i="1"/>
  <c r="DL54" i="1"/>
  <c r="DM48" i="1"/>
  <c r="DL53" i="1"/>
  <c r="DL52" i="1"/>
  <c r="DL55" i="1"/>
  <c r="DT42" i="5"/>
  <c r="DT46" i="5"/>
  <c r="DT47" i="5"/>
  <c r="DN30" i="4"/>
  <c r="DR21" i="6"/>
  <c r="DQ28" i="6"/>
  <c r="CN45" i="1"/>
  <c r="CO44" i="1"/>
  <c r="CN46" i="1"/>
  <c r="DN55" i="4"/>
  <c r="DN74" i="4"/>
  <c r="DN2" i="4"/>
  <c r="DN48" i="4"/>
  <c r="DN59" i="4"/>
  <c r="DO3" i="4"/>
  <c r="DN1" i="4"/>
  <c r="DN52" i="4"/>
  <c r="DN39" i="4"/>
  <c r="DN33" i="4"/>
  <c r="DN32" i="4"/>
  <c r="DP35" i="6"/>
  <c r="DP56" i="4"/>
  <c r="DP37" i="6"/>
  <c r="DQ31" i="6"/>
  <c r="DO58" i="4"/>
  <c r="DP20" i="6"/>
  <c r="DO26" i="6"/>
  <c r="DP32" i="3"/>
  <c r="DQ33" i="3"/>
  <c r="DL27" i="3"/>
  <c r="DL26" i="3"/>
  <c r="DL35" i="3"/>
  <c r="DN20" i="4"/>
  <c r="DM50" i="4"/>
  <c r="DM49" i="4"/>
  <c r="DO312" i="2" a="1"/>
  <c r="DO312" i="2"/>
  <c r="DO216" i="2" a="1"/>
  <c r="DO216" i="2"/>
  <c r="DO170" i="2"/>
  <c r="DO14" i="4"/>
  <c r="DO232" i="2" a="1"/>
  <c r="DO232" i="2"/>
  <c r="DO168" i="2" a="1"/>
  <c r="DO168" i="2"/>
  <c r="DO248" i="2" a="1"/>
  <c r="DO248" i="2"/>
  <c r="DO176" i="2"/>
  <c r="DO264" i="2" a="1"/>
  <c r="DO264" i="2"/>
  <c r="DP165" i="2"/>
  <c r="DO296" i="2" a="1"/>
  <c r="DO296" i="2"/>
  <c r="DO200" i="2" a="1"/>
  <c r="DO200" i="2"/>
  <c r="DO171" i="2"/>
  <c r="DO173" i="2"/>
  <c r="DO172" i="2"/>
  <c r="DO280" i="2" a="1"/>
  <c r="DO280" i="2"/>
  <c r="DO184" i="2" a="1"/>
  <c r="DO184" i="2"/>
  <c r="DN31" i="4"/>
  <c r="DM30" i="3"/>
  <c r="DM28" i="3"/>
  <c r="DN24" i="3"/>
  <c r="DM23" i="3"/>
  <c r="DN22" i="4"/>
  <c r="DK39" i="3"/>
  <c r="DM24" i="4"/>
  <c r="DM40" i="4"/>
  <c r="DM34" i="4"/>
  <c r="DU41" i="5"/>
  <c r="DU30" i="5"/>
  <c r="DU12" i="5"/>
  <c r="DU16" i="5"/>
  <c r="DU40" i="5"/>
  <c r="DU31" i="5"/>
  <c r="DU11" i="5"/>
  <c r="DU20" i="5"/>
  <c r="DU39" i="5"/>
  <c r="DU26" i="5"/>
  <c r="DU13" i="5"/>
  <c r="DU21" i="5"/>
  <c r="DU36" i="5"/>
  <c r="DU27" i="5"/>
  <c r="DU15" i="5"/>
  <c r="DU37" i="5"/>
  <c r="DU32" i="5"/>
  <c r="DU17" i="5"/>
  <c r="DU1" i="5"/>
  <c r="DU38" i="5"/>
  <c r="DU7" i="5"/>
  <c r="DU19" i="5"/>
  <c r="DV2" i="5"/>
  <c r="DU33" i="5"/>
  <c r="DU8" i="5"/>
  <c r="DU14" i="5"/>
  <c r="DU34" i="5"/>
  <c r="DU9" i="5"/>
  <c r="DU18" i="5"/>
  <c r="DU35" i="5"/>
  <c r="DU10" i="5"/>
  <c r="DU6" i="5"/>
  <c r="DU28" i="5"/>
  <c r="DU29" i="5"/>
  <c r="DO163" i="2"/>
  <c r="DP164" i="2"/>
  <c r="DM21" i="4"/>
  <c r="DM51" i="1"/>
  <c r="DM49" i="1"/>
  <c r="DM50" i="1"/>
  <c r="DM55" i="1"/>
  <c r="DN48" i="1"/>
  <c r="DM53" i="1"/>
  <c r="DM54" i="1"/>
  <c r="DM52" i="1"/>
  <c r="DU42" i="5"/>
  <c r="DU46" i="5"/>
  <c r="DU47" i="5"/>
  <c r="DO30" i="4"/>
  <c r="DN30" i="3"/>
  <c r="DN28" i="3"/>
  <c r="DN23" i="3"/>
  <c r="DO24" i="3"/>
  <c r="DP26" i="6"/>
  <c r="DQ20" i="6"/>
  <c r="DU22" i="5"/>
  <c r="DQ35" i="6"/>
  <c r="DQ56" i="4"/>
  <c r="DQ37" i="6"/>
  <c r="DR31" i="6"/>
  <c r="DV34" i="5"/>
  <c r="DV7" i="5"/>
  <c r="DV19" i="5"/>
  <c r="DW2" i="5"/>
  <c r="DV36" i="5"/>
  <c r="DV10" i="5"/>
  <c r="DV6" i="5"/>
  <c r="DV31" i="5"/>
  <c r="DV9" i="5"/>
  <c r="DV16" i="5"/>
  <c r="DV39" i="5"/>
  <c r="DV30" i="5"/>
  <c r="DV12" i="5"/>
  <c r="DV18" i="5"/>
  <c r="DV37" i="5"/>
  <c r="DV33" i="5"/>
  <c r="DV13" i="5"/>
  <c r="DV20" i="5"/>
  <c r="DV40" i="5"/>
  <c r="DV32" i="5"/>
  <c r="DV15" i="5"/>
  <c r="DV21" i="5"/>
  <c r="DV38" i="5"/>
  <c r="DV26" i="5"/>
  <c r="DV17" i="5"/>
  <c r="DV1" i="5"/>
  <c r="DV35" i="5"/>
  <c r="DV8" i="5"/>
  <c r="DV11" i="5"/>
  <c r="DV41" i="5"/>
  <c r="DV27" i="5"/>
  <c r="DV14" i="5"/>
  <c r="DV29" i="5"/>
  <c r="DV28" i="5"/>
  <c r="DP296" i="2" a="1"/>
  <c r="DP296" i="2"/>
  <c r="DP170" i="2"/>
  <c r="DP312" i="2" a="1"/>
  <c r="DP312" i="2"/>
  <c r="DP216" i="2" a="1"/>
  <c r="DP216" i="2"/>
  <c r="DP168" i="2" a="1"/>
  <c r="DP168" i="2"/>
  <c r="DP232" i="2" a="1"/>
  <c r="DP232" i="2"/>
  <c r="DP248" i="2" a="1"/>
  <c r="DP248" i="2"/>
  <c r="DP176" i="2"/>
  <c r="DQ165" i="2"/>
  <c r="DP264" i="2" a="1"/>
  <c r="DP264" i="2"/>
  <c r="DP200" i="2" a="1"/>
  <c r="DP200" i="2"/>
  <c r="DP171" i="2"/>
  <c r="DP173" i="2"/>
  <c r="DP172" i="2"/>
  <c r="DP280" i="2" a="1"/>
  <c r="DP280" i="2"/>
  <c r="DP184" i="2" a="1"/>
  <c r="DP184" i="2"/>
  <c r="DO31" i="4"/>
  <c r="DP58" i="4"/>
  <c r="CP44" i="1"/>
  <c r="CO46" i="1"/>
  <c r="CO45" i="1"/>
  <c r="DN21" i="4"/>
  <c r="DO55" i="4"/>
  <c r="DO48" i="4"/>
  <c r="DO74" i="4"/>
  <c r="DO59" i="4"/>
  <c r="DO2" i="4"/>
  <c r="DP3" i="4"/>
  <c r="DO1" i="4"/>
  <c r="DO39" i="4"/>
  <c r="DO52" i="4"/>
  <c r="DO33" i="4"/>
  <c r="DP163" i="2"/>
  <c r="DQ164" i="2"/>
  <c r="DL39" i="3"/>
  <c r="DN24" i="4"/>
  <c r="DR33" i="3"/>
  <c r="DQ32" i="3"/>
  <c r="DO32" i="4"/>
  <c r="DN50" i="4"/>
  <c r="DN49" i="4"/>
  <c r="DR28" i="6"/>
  <c r="DS21" i="6"/>
  <c r="DM39" i="3"/>
  <c r="DO24" i="4"/>
  <c r="DM27" i="3"/>
  <c r="DM26" i="3"/>
  <c r="DM35" i="3"/>
  <c r="DO20" i="4"/>
  <c r="DN40" i="4"/>
  <c r="DN34" i="4"/>
  <c r="DN55" i="1"/>
  <c r="DN52" i="1"/>
  <c r="DN54" i="1"/>
  <c r="DN51" i="1"/>
  <c r="DN50" i="1"/>
  <c r="DN49" i="1"/>
  <c r="DO48" i="1"/>
  <c r="DN53" i="1"/>
  <c r="DO21" i="4"/>
  <c r="DP22" i="4"/>
  <c r="CP46" i="1"/>
  <c r="CP45" i="1"/>
  <c r="CQ44" i="1"/>
  <c r="DP32" i="4"/>
  <c r="DS28" i="6"/>
  <c r="DT21" i="6"/>
  <c r="DO28" i="3"/>
  <c r="DO30" i="3"/>
  <c r="DP24" i="3"/>
  <c r="DO23" i="3"/>
  <c r="DO49" i="4"/>
  <c r="DO50" i="4"/>
  <c r="DP31" i="4"/>
  <c r="DV42" i="5"/>
  <c r="DN27" i="3"/>
  <c r="DN26" i="3"/>
  <c r="DN35" i="3"/>
  <c r="DP20" i="4"/>
  <c r="DQ248" i="2" a="1"/>
  <c r="DQ248" i="2"/>
  <c r="DQ184" i="2" a="1"/>
  <c r="DQ184" i="2"/>
  <c r="DR165" i="2"/>
  <c r="DQ280" i="2" a="1"/>
  <c r="DQ280" i="2"/>
  <c r="DQ173" i="2"/>
  <c r="DQ296" i="2" a="1"/>
  <c r="DQ296" i="2"/>
  <c r="DQ200" i="2" a="1"/>
  <c r="DQ200" i="2"/>
  <c r="DQ172" i="2"/>
  <c r="DQ312" i="2" a="1"/>
  <c r="DQ312" i="2"/>
  <c r="DQ216" i="2" a="1"/>
  <c r="DQ216" i="2"/>
  <c r="DQ171" i="2"/>
  <c r="DQ232" i="2" a="1"/>
  <c r="DQ232" i="2"/>
  <c r="DQ170" i="2"/>
  <c r="DQ14" i="4"/>
  <c r="DQ264" i="2" a="1"/>
  <c r="DQ264" i="2"/>
  <c r="DQ176" i="2"/>
  <c r="DQ168" i="2" a="1"/>
  <c r="DQ168" i="2"/>
  <c r="DR35" i="6"/>
  <c r="DR56" i="4"/>
  <c r="DS31" i="6"/>
  <c r="DR37" i="6"/>
  <c r="DR32" i="3"/>
  <c r="DS33" i="3"/>
  <c r="DV22" i="5"/>
  <c r="DO34" i="4"/>
  <c r="DO40" i="4"/>
  <c r="DQ163" i="2"/>
  <c r="DR164" i="2"/>
  <c r="DP55" i="4"/>
  <c r="DP48" i="4"/>
  <c r="DP59" i="4"/>
  <c r="DP2" i="4"/>
  <c r="DP74" i="4"/>
  <c r="DQ3" i="4"/>
  <c r="DP1" i="4"/>
  <c r="DP39" i="4"/>
  <c r="DP52" i="4"/>
  <c r="DP33" i="4"/>
  <c r="DP14" i="4"/>
  <c r="DO22" i="4"/>
  <c r="DW35" i="5"/>
  <c r="DW31" i="5"/>
  <c r="DW34" i="5"/>
  <c r="DW7" i="5"/>
  <c r="DW17" i="5"/>
  <c r="DX2" i="5"/>
  <c r="DW36" i="5"/>
  <c r="DW8" i="5"/>
  <c r="DW19" i="5"/>
  <c r="DW1" i="5"/>
  <c r="DW39" i="5"/>
  <c r="DW10" i="5"/>
  <c r="DW21" i="5"/>
  <c r="DW30" i="5"/>
  <c r="DW12" i="5"/>
  <c r="DW6" i="5"/>
  <c r="DW40" i="5"/>
  <c r="DW33" i="5"/>
  <c r="DW9" i="5"/>
  <c r="DW14" i="5"/>
  <c r="DW41" i="5"/>
  <c r="DW32" i="5"/>
  <c r="DW11" i="5"/>
  <c r="DW16" i="5"/>
  <c r="DW38" i="5"/>
  <c r="DW27" i="5"/>
  <c r="DW15" i="5"/>
  <c r="DW20" i="5"/>
  <c r="DW26" i="5"/>
  <c r="DW13" i="5"/>
  <c r="DW18" i="5"/>
  <c r="DW37" i="5"/>
  <c r="DW28" i="5"/>
  <c r="DW29" i="5"/>
  <c r="DR20" i="6"/>
  <c r="DQ26" i="6"/>
  <c r="DQ58" i="4"/>
  <c r="DO52" i="1"/>
  <c r="DO54" i="1"/>
  <c r="DO51" i="1"/>
  <c r="DO53" i="1"/>
  <c r="DO49" i="1"/>
  <c r="DO55" i="1"/>
  <c r="DP48" i="1"/>
  <c r="DO50" i="1"/>
  <c r="DV46" i="5"/>
  <c r="DV47" i="5"/>
  <c r="DP30" i="4"/>
  <c r="DP34" i="4"/>
  <c r="DN39" i="3"/>
  <c r="DP24" i="4"/>
  <c r="DP21" i="4"/>
  <c r="DX34" i="5"/>
  <c r="DX27" i="5"/>
  <c r="DX18" i="5"/>
  <c r="DX6" i="5"/>
  <c r="DX36" i="5"/>
  <c r="DX8" i="5"/>
  <c r="DX20" i="5"/>
  <c r="DY2" i="5"/>
  <c r="DX35" i="5"/>
  <c r="DX10" i="5"/>
  <c r="DX12" i="5"/>
  <c r="DX1" i="5"/>
  <c r="DX39" i="5"/>
  <c r="DX33" i="5"/>
  <c r="DX30" i="5"/>
  <c r="DX13" i="5"/>
  <c r="DX40" i="5"/>
  <c r="DX32" i="5"/>
  <c r="DX9" i="5"/>
  <c r="DX15" i="5"/>
  <c r="DX37" i="5"/>
  <c r="DX7" i="5"/>
  <c r="DX16" i="5"/>
  <c r="DX21" i="5"/>
  <c r="DX17" i="5"/>
  <c r="DX19" i="5"/>
  <c r="DX38" i="5"/>
  <c r="DX41" i="5"/>
  <c r="DX31" i="5"/>
  <c r="DX26" i="5"/>
  <c r="DX14" i="5"/>
  <c r="DX11" i="5"/>
  <c r="DX28" i="5"/>
  <c r="DX29" i="5"/>
  <c r="DW42" i="5"/>
  <c r="DS35" i="6"/>
  <c r="DS56" i="4"/>
  <c r="DT31" i="6"/>
  <c r="DS37" i="6"/>
  <c r="DQ31" i="4"/>
  <c r="DR184" i="2" a="1"/>
  <c r="DR184" i="2"/>
  <c r="DS165" i="2"/>
  <c r="DR280" i="2" a="1"/>
  <c r="DR280" i="2"/>
  <c r="DR200" i="2" a="1"/>
  <c r="DR200" i="2"/>
  <c r="DR173" i="2"/>
  <c r="DR296" i="2" a="1"/>
  <c r="DR296" i="2"/>
  <c r="DR264" i="2" a="1"/>
  <c r="DR264" i="2"/>
  <c r="DR172" i="2"/>
  <c r="DR312" i="2" a="1"/>
  <c r="DR312" i="2"/>
  <c r="DR171" i="2"/>
  <c r="DR216" i="2" a="1"/>
  <c r="DR216" i="2"/>
  <c r="DR170" i="2"/>
  <c r="DR248" i="2" a="1"/>
  <c r="DR248" i="2"/>
  <c r="DR176" i="2"/>
  <c r="DR232" i="2" a="1"/>
  <c r="DR232" i="2"/>
  <c r="DR168" i="2" a="1"/>
  <c r="DR168" i="2"/>
  <c r="DT28" i="6"/>
  <c r="DU21" i="6"/>
  <c r="DS20" i="6"/>
  <c r="DR26" i="6"/>
  <c r="DQ32" i="4"/>
  <c r="DP40" i="4"/>
  <c r="DO39" i="3"/>
  <c r="DQ24" i="4"/>
  <c r="CQ46" i="1"/>
  <c r="CR44" i="1"/>
  <c r="CQ45" i="1"/>
  <c r="DW22" i="5"/>
  <c r="DQ55" i="4"/>
  <c r="DQ74" i="4"/>
  <c r="DQ2" i="4"/>
  <c r="DQ48" i="4"/>
  <c r="DQ59" i="4"/>
  <c r="DR3" i="4"/>
  <c r="DQ1" i="4"/>
  <c r="DQ39" i="4"/>
  <c r="DQ52" i="4"/>
  <c r="DQ33" i="4"/>
  <c r="DR163" i="2"/>
  <c r="DS164" i="2"/>
  <c r="DS32" i="3"/>
  <c r="DT33" i="3"/>
  <c r="DO27" i="3"/>
  <c r="DO26" i="3"/>
  <c r="DO35" i="3"/>
  <c r="DQ20" i="4"/>
  <c r="DP30" i="3"/>
  <c r="DP28" i="3"/>
  <c r="DP23" i="3"/>
  <c r="DQ24" i="3"/>
  <c r="DP50" i="4"/>
  <c r="DP49" i="4"/>
  <c r="DR58" i="4"/>
  <c r="DP51" i="1"/>
  <c r="DQ48" i="1"/>
  <c r="DP50" i="1"/>
  <c r="DP52" i="1"/>
  <c r="DP55" i="1"/>
  <c r="DP49" i="1"/>
  <c r="DP54" i="1"/>
  <c r="DP53" i="1"/>
  <c r="DP27" i="3"/>
  <c r="DP26" i="3"/>
  <c r="DP35" i="3"/>
  <c r="DR20" i="4"/>
  <c r="DR55" i="4"/>
  <c r="DR74" i="4"/>
  <c r="DR2" i="4"/>
  <c r="DR59" i="4"/>
  <c r="DR48" i="4"/>
  <c r="DR1" i="4"/>
  <c r="DS3" i="4"/>
  <c r="DR52" i="4"/>
  <c r="DR39" i="4"/>
  <c r="DR33" i="4"/>
  <c r="CR46" i="1"/>
  <c r="CS44" i="1"/>
  <c r="CR45" i="1"/>
  <c r="DQ30" i="3"/>
  <c r="DQ28" i="3"/>
  <c r="DR24" i="3"/>
  <c r="DQ23" i="3"/>
  <c r="DT20" i="6"/>
  <c r="DS26" i="6"/>
  <c r="DQ22" i="4"/>
  <c r="DY39" i="5"/>
  <c r="DY7" i="5"/>
  <c r="DY16" i="5"/>
  <c r="DY6" i="5"/>
  <c r="DY33" i="5"/>
  <c r="DY9" i="5"/>
  <c r="DY18" i="5"/>
  <c r="DY37" i="5"/>
  <c r="DY11" i="5"/>
  <c r="DY20" i="5"/>
  <c r="DY1" i="5"/>
  <c r="DY40" i="5"/>
  <c r="DY34" i="5"/>
  <c r="DY13" i="5"/>
  <c r="DY12" i="5"/>
  <c r="DZ2" i="5"/>
  <c r="DY41" i="5"/>
  <c r="DY30" i="5"/>
  <c r="DY8" i="5"/>
  <c r="DY15" i="5"/>
  <c r="DY36" i="5"/>
  <c r="DY31" i="5"/>
  <c r="DY14" i="5"/>
  <c r="DY21" i="5"/>
  <c r="DY17" i="5"/>
  <c r="DY19" i="5"/>
  <c r="DY38" i="5"/>
  <c r="DY35" i="5"/>
  <c r="DY27" i="5"/>
  <c r="DY32" i="5"/>
  <c r="DY26" i="5"/>
  <c r="DY10" i="5"/>
  <c r="DY29" i="5"/>
  <c r="DY28" i="5"/>
  <c r="DT164" i="2"/>
  <c r="DS163" i="2"/>
  <c r="DR31" i="4"/>
  <c r="DR14" i="4"/>
  <c r="DS312" i="2" a="1"/>
  <c r="DS312" i="2"/>
  <c r="DS172" i="2"/>
  <c r="DS171" i="2"/>
  <c r="DS216" i="2" a="1"/>
  <c r="DS216" i="2"/>
  <c r="DS200" i="2" a="1"/>
  <c r="DS200" i="2"/>
  <c r="DS170" i="2"/>
  <c r="DS14" i="4"/>
  <c r="DS232" i="2" a="1"/>
  <c r="DS232" i="2"/>
  <c r="DS168" i="2" a="1"/>
  <c r="DS168" i="2"/>
  <c r="DT165" i="2"/>
  <c r="DS264" i="2" a="1"/>
  <c r="DS264" i="2"/>
  <c r="DS173" i="2"/>
  <c r="DS248" i="2" a="1"/>
  <c r="DS248" i="2"/>
  <c r="DS296" i="2" a="1"/>
  <c r="DS296" i="2"/>
  <c r="DS184" i="2" a="1"/>
  <c r="DS184" i="2"/>
  <c r="DS176" i="2"/>
  <c r="DS31" i="4"/>
  <c r="DS280" i="2" a="1"/>
  <c r="DS280" i="2"/>
  <c r="DS58" i="4"/>
  <c r="DX42" i="5"/>
  <c r="DX46" i="5"/>
  <c r="DX47" i="5"/>
  <c r="DR30" i="4"/>
  <c r="DR32" i="4"/>
  <c r="DT35" i="6"/>
  <c r="DT56" i="4"/>
  <c r="DU31" i="6"/>
  <c r="DT37" i="6"/>
  <c r="DR22" i="4"/>
  <c r="DX22" i="5"/>
  <c r="DU28" i="6"/>
  <c r="DV21" i="6"/>
  <c r="DW46" i="5"/>
  <c r="DW47" i="5"/>
  <c r="DQ30" i="4"/>
  <c r="DQ21" i="4"/>
  <c r="DU33" i="3"/>
  <c r="DT32" i="3"/>
  <c r="DQ49" i="4"/>
  <c r="DQ50" i="4"/>
  <c r="DQ54" i="1"/>
  <c r="DQ51" i="1"/>
  <c r="DQ50" i="1"/>
  <c r="DR48" i="1"/>
  <c r="DQ55" i="1"/>
  <c r="DQ49" i="1"/>
  <c r="DQ52" i="1"/>
  <c r="DQ53" i="1"/>
  <c r="DP39" i="3"/>
  <c r="DR24" i="4"/>
  <c r="DU35" i="6"/>
  <c r="DU56" i="4"/>
  <c r="DU37" i="6"/>
  <c r="DV31" i="6"/>
  <c r="DR50" i="4"/>
  <c r="DR49" i="4"/>
  <c r="DZ39" i="5"/>
  <c r="DZ37" i="5"/>
  <c r="DZ11" i="5"/>
  <c r="DZ6" i="5"/>
  <c r="DZ38" i="5"/>
  <c r="DZ27" i="5"/>
  <c r="DZ14" i="5"/>
  <c r="DZ17" i="5"/>
  <c r="DZ36" i="5"/>
  <c r="DZ30" i="5"/>
  <c r="DZ16" i="5"/>
  <c r="DZ19" i="5"/>
  <c r="DZ32" i="5"/>
  <c r="DZ26" i="5"/>
  <c r="DZ18" i="5"/>
  <c r="DZ21" i="5"/>
  <c r="DZ33" i="5"/>
  <c r="DZ7" i="5"/>
  <c r="DZ12" i="5"/>
  <c r="DZ41" i="5"/>
  <c r="DZ34" i="5"/>
  <c r="DZ10" i="5"/>
  <c r="DZ20" i="5"/>
  <c r="DZ13" i="5"/>
  <c r="DZ15" i="5"/>
  <c r="DZ1" i="5"/>
  <c r="DZ40" i="5"/>
  <c r="EA2" i="5"/>
  <c r="DZ31" i="5"/>
  <c r="DZ35" i="5"/>
  <c r="DZ8" i="5"/>
  <c r="DZ9" i="5"/>
  <c r="DZ28" i="5"/>
  <c r="DZ29" i="5"/>
  <c r="CS45" i="1"/>
  <c r="CT44" i="1"/>
  <c r="CS46" i="1"/>
  <c r="DY42" i="5"/>
  <c r="DQ40" i="4"/>
  <c r="DQ34" i="4"/>
  <c r="DR40" i="4"/>
  <c r="DR34" i="4"/>
  <c r="DT176" i="2"/>
  <c r="DT248" i="2" a="1"/>
  <c r="DT248" i="2"/>
  <c r="DT184" i="2" a="1"/>
  <c r="DT184" i="2"/>
  <c r="DU165" i="2"/>
  <c r="DT264" i="2" a="1"/>
  <c r="DT264" i="2"/>
  <c r="DT173" i="2"/>
  <c r="DT200" i="2" a="1"/>
  <c r="DT200" i="2"/>
  <c r="DT172" i="2"/>
  <c r="DT232" i="2" a="1"/>
  <c r="DT232" i="2"/>
  <c r="DT168" i="2" a="1"/>
  <c r="DT168" i="2"/>
  <c r="DT312" i="2" a="1"/>
  <c r="DT312" i="2"/>
  <c r="DT170" i="2"/>
  <c r="DT296" i="2" a="1"/>
  <c r="DT296" i="2"/>
  <c r="DT171" i="2"/>
  <c r="DT280" i="2" a="1"/>
  <c r="DT280" i="2"/>
  <c r="DT216" i="2" a="1"/>
  <c r="DT216" i="2"/>
  <c r="DT26" i="6"/>
  <c r="DU20" i="6"/>
  <c r="DV28" i="6"/>
  <c r="DW21" i="6"/>
  <c r="DQ39" i="3"/>
  <c r="DS24" i="4"/>
  <c r="DQ27" i="3"/>
  <c r="DQ26" i="3"/>
  <c r="DQ35" i="3"/>
  <c r="DS20" i="4"/>
  <c r="DY22" i="5"/>
  <c r="DR28" i="3"/>
  <c r="DR30" i="3"/>
  <c r="DS24" i="3"/>
  <c r="DR23" i="3"/>
  <c r="DV33" i="3"/>
  <c r="DU32" i="3"/>
  <c r="DT58" i="4"/>
  <c r="DS32" i="4"/>
  <c r="DU164" i="2"/>
  <c r="DT163" i="2"/>
  <c r="DS55" i="4"/>
  <c r="DS2" i="4"/>
  <c r="DS74" i="4"/>
  <c r="DS59" i="4"/>
  <c r="DT3" i="4"/>
  <c r="DS1" i="4"/>
  <c r="DS52" i="4"/>
  <c r="DS39" i="4"/>
  <c r="DS48" i="4"/>
  <c r="DS33" i="4"/>
  <c r="DR21" i="4"/>
  <c r="DR52" i="1"/>
  <c r="DR49" i="1"/>
  <c r="DR54" i="1"/>
  <c r="DR50" i="1"/>
  <c r="DR53" i="1"/>
  <c r="DR51" i="1"/>
  <c r="DS48" i="1"/>
  <c r="DR55" i="1"/>
  <c r="DR39" i="3"/>
  <c r="DT24" i="4"/>
  <c r="DS22" i="4"/>
  <c r="DW28" i="6"/>
  <c r="DX21" i="6"/>
  <c r="DT55" i="4"/>
  <c r="DT59" i="4"/>
  <c r="DT74" i="4"/>
  <c r="DT52" i="4"/>
  <c r="DT48" i="4"/>
  <c r="DT2" i="4"/>
  <c r="DT39" i="4"/>
  <c r="DT1" i="4"/>
  <c r="DU3" i="4"/>
  <c r="DT33" i="4"/>
  <c r="DU26" i="6"/>
  <c r="DV20" i="6"/>
  <c r="DV164" i="2"/>
  <c r="DU163" i="2"/>
  <c r="DT31" i="4"/>
  <c r="DU264" i="2" a="1"/>
  <c r="DU264" i="2"/>
  <c r="DU248" i="2" a="1"/>
  <c r="DU248" i="2"/>
  <c r="DV165" i="2"/>
  <c r="DU32" i="4"/>
  <c r="DU184" i="2" a="1"/>
  <c r="DU184" i="2"/>
  <c r="DU173" i="2"/>
  <c r="DU296" i="2" a="1"/>
  <c r="DU296" i="2"/>
  <c r="DU280" i="2" a="1"/>
  <c r="DU280" i="2"/>
  <c r="DU200" i="2" a="1"/>
  <c r="DU200" i="2"/>
  <c r="DU171" i="2"/>
  <c r="DU312" i="2" a="1"/>
  <c r="DU312" i="2"/>
  <c r="DU216" i="2" a="1"/>
  <c r="DU216" i="2"/>
  <c r="DU172" i="2"/>
  <c r="DU170" i="2"/>
  <c r="DU14" i="4"/>
  <c r="DU176" i="2"/>
  <c r="DU168" i="2" a="1"/>
  <c r="DU168" i="2"/>
  <c r="DU232" i="2" a="1"/>
  <c r="DU232" i="2"/>
  <c r="DY46" i="5"/>
  <c r="DY47" i="5"/>
  <c r="DS30" i="4"/>
  <c r="DZ42" i="5"/>
  <c r="DS50" i="4"/>
  <c r="DS49" i="4"/>
  <c r="DS21" i="4"/>
  <c r="DS30" i="3"/>
  <c r="DS28" i="3"/>
  <c r="DT24" i="3"/>
  <c r="DS23" i="3"/>
  <c r="DW33" i="3"/>
  <c r="DV32" i="3"/>
  <c r="DT32" i="4"/>
  <c r="CU44" i="1"/>
  <c r="CT45" i="1"/>
  <c r="CT46" i="1"/>
  <c r="EA38" i="5"/>
  <c r="EA7" i="5"/>
  <c r="EA13" i="5"/>
  <c r="EA1" i="5"/>
  <c r="EA35" i="5"/>
  <c r="EA9" i="5"/>
  <c r="EA18" i="5"/>
  <c r="EB2" i="5"/>
  <c r="EA41" i="5"/>
  <c r="EA34" i="5"/>
  <c r="EA11" i="5"/>
  <c r="EA20" i="5"/>
  <c r="EA40" i="5"/>
  <c r="EA30" i="5"/>
  <c r="EA8" i="5"/>
  <c r="EA6" i="5"/>
  <c r="EA37" i="5"/>
  <c r="EA27" i="5"/>
  <c r="EA10" i="5"/>
  <c r="EA17" i="5"/>
  <c r="EA32" i="5"/>
  <c r="EA26" i="5"/>
  <c r="EA12" i="5"/>
  <c r="EA21" i="5"/>
  <c r="EA14" i="5"/>
  <c r="EA16" i="5"/>
  <c r="EA15" i="5"/>
  <c r="EA19" i="5"/>
  <c r="EA39" i="5"/>
  <c r="EA36" i="5"/>
  <c r="EA31" i="5"/>
  <c r="EA33" i="5"/>
  <c r="EA28" i="5"/>
  <c r="EA29" i="5"/>
  <c r="DZ22" i="5"/>
  <c r="DV35" i="6"/>
  <c r="DV56" i="4"/>
  <c r="DV37" i="6"/>
  <c r="DW31" i="6"/>
  <c r="DR27" i="3"/>
  <c r="DR26" i="3"/>
  <c r="DR35" i="3"/>
  <c r="DT20" i="4"/>
  <c r="DU58" i="4"/>
  <c r="DT14" i="4"/>
  <c r="DS54" i="1"/>
  <c r="DT48" i="1"/>
  <c r="DS50" i="1"/>
  <c r="DS55" i="1"/>
  <c r="DS53" i="1"/>
  <c r="DS52" i="1"/>
  <c r="DS49" i="1"/>
  <c r="DS51" i="1"/>
  <c r="DT21" i="4"/>
  <c r="DU31" i="4"/>
  <c r="DW164" i="2"/>
  <c r="DV163" i="2"/>
  <c r="DV26" i="6"/>
  <c r="DW20" i="6"/>
  <c r="DT50" i="4"/>
  <c r="DT49" i="4"/>
  <c r="DV58" i="4"/>
  <c r="DX33" i="3"/>
  <c r="DW32" i="3"/>
  <c r="DZ46" i="5"/>
  <c r="DZ47" i="5"/>
  <c r="DT30" i="4"/>
  <c r="DV296" i="2" a="1"/>
  <c r="DV296" i="2"/>
  <c r="DV184" i="2" a="1"/>
  <c r="DV184" i="2"/>
  <c r="DV173" i="2"/>
  <c r="DV200" i="2" a="1"/>
  <c r="DV200" i="2"/>
  <c r="DV172" i="2"/>
  <c r="DV312" i="2" a="1"/>
  <c r="DV312" i="2"/>
  <c r="DV216" i="2" a="1"/>
  <c r="DV216" i="2"/>
  <c r="DV171" i="2"/>
  <c r="DV232" i="2" a="1"/>
  <c r="DV232" i="2"/>
  <c r="DV170" i="2"/>
  <c r="DV176" i="2"/>
  <c r="DV280" i="2" a="1"/>
  <c r="DV280" i="2"/>
  <c r="DW165" i="2"/>
  <c r="DV264" i="2" a="1"/>
  <c r="DV264" i="2"/>
  <c r="DV168" i="2" a="1"/>
  <c r="DV168" i="2"/>
  <c r="DV248" i="2" a="1"/>
  <c r="DV248" i="2"/>
  <c r="DS27" i="3"/>
  <c r="DS26" i="3"/>
  <c r="DS35" i="3"/>
  <c r="DU20" i="4"/>
  <c r="DS34" i="4"/>
  <c r="DS40" i="4"/>
  <c r="EA22" i="5"/>
  <c r="EB36" i="5"/>
  <c r="EB26" i="5"/>
  <c r="EB15" i="5"/>
  <c r="EB18" i="5"/>
  <c r="EB37" i="5"/>
  <c r="EB7" i="5"/>
  <c r="EB17" i="5"/>
  <c r="EB6" i="5"/>
  <c r="EB33" i="5"/>
  <c r="EB30" i="5"/>
  <c r="EB19" i="5"/>
  <c r="EB20" i="5"/>
  <c r="EB38" i="5"/>
  <c r="EB9" i="5"/>
  <c r="EB21" i="5"/>
  <c r="EB1" i="5"/>
  <c r="EB35" i="5"/>
  <c r="EB11" i="5"/>
  <c r="EB14" i="5"/>
  <c r="EC2" i="5"/>
  <c r="EB40" i="5"/>
  <c r="EB31" i="5"/>
  <c r="EB10" i="5"/>
  <c r="EB13" i="5"/>
  <c r="EB27" i="5"/>
  <c r="EB8" i="5"/>
  <c r="EB16" i="5"/>
  <c r="EB12" i="5"/>
  <c r="EB41" i="5"/>
  <c r="EB39" i="5"/>
  <c r="EB32" i="5"/>
  <c r="EB34" i="5"/>
  <c r="EB28" i="5"/>
  <c r="EB29" i="5"/>
  <c r="DT28" i="3"/>
  <c r="DT30" i="3"/>
  <c r="DU24" i="3"/>
  <c r="DT23" i="3"/>
  <c r="DT22" i="4"/>
  <c r="DU55" i="4"/>
  <c r="DU59" i="4"/>
  <c r="DU74" i="4"/>
  <c r="DU48" i="4"/>
  <c r="DU39" i="4"/>
  <c r="DU2" i="4"/>
  <c r="DU52" i="4"/>
  <c r="DU1" i="4"/>
  <c r="DV3" i="4"/>
  <c r="DU33" i="4"/>
  <c r="DW35" i="6"/>
  <c r="DW56" i="4"/>
  <c r="DX31" i="6"/>
  <c r="DW37" i="6"/>
  <c r="EA42" i="5"/>
  <c r="CU46" i="1"/>
  <c r="CU45" i="1"/>
  <c r="CV44" i="1"/>
  <c r="DU22" i="4"/>
  <c r="DY21" i="6"/>
  <c r="DX28" i="6"/>
  <c r="DT51" i="1"/>
  <c r="DT54" i="1"/>
  <c r="DT55" i="1"/>
  <c r="DT53" i="1"/>
  <c r="DU48" i="1"/>
  <c r="DT50" i="1"/>
  <c r="DT49" i="1"/>
  <c r="DT52" i="1"/>
  <c r="DS39" i="3"/>
  <c r="DU24" i="4"/>
  <c r="EA46" i="5"/>
  <c r="EA47" i="5"/>
  <c r="DU30" i="4"/>
  <c r="DW296" i="2" a="1"/>
  <c r="DW296" i="2"/>
  <c r="DW280" i="2" a="1"/>
  <c r="DW280" i="2"/>
  <c r="DW200" i="2" a="1"/>
  <c r="DW200" i="2"/>
  <c r="DW170" i="2"/>
  <c r="DW312" i="2" a="1"/>
  <c r="DW312" i="2"/>
  <c r="DW168" i="2" a="1"/>
  <c r="DW168" i="2"/>
  <c r="DW232" i="2" a="1"/>
  <c r="DW232" i="2"/>
  <c r="DW216" i="2" a="1"/>
  <c r="DW216" i="2"/>
  <c r="DW176" i="2"/>
  <c r="DW264" i="2" a="1"/>
  <c r="DW264" i="2"/>
  <c r="DW172" i="2"/>
  <c r="DW184" i="2" a="1"/>
  <c r="DW184" i="2"/>
  <c r="DX165" i="2"/>
  <c r="DW173" i="2"/>
  <c r="DW171" i="2"/>
  <c r="DW248" i="2" a="1"/>
  <c r="DW248" i="2"/>
  <c r="DZ21" i="6"/>
  <c r="DY28" i="6"/>
  <c r="DT27" i="3"/>
  <c r="DT26" i="3"/>
  <c r="DT35" i="3"/>
  <c r="DV20" i="4"/>
  <c r="DT34" i="4"/>
  <c r="DT40" i="4"/>
  <c r="DV31" i="4"/>
  <c r="DV14" i="4"/>
  <c r="DX35" i="6"/>
  <c r="DX56" i="4"/>
  <c r="DX37" i="6"/>
  <c r="DY31" i="6"/>
  <c r="DU28" i="3"/>
  <c r="DU30" i="3"/>
  <c r="DV24" i="3"/>
  <c r="DU23" i="3"/>
  <c r="DU50" i="4"/>
  <c r="DU49" i="4"/>
  <c r="EC41" i="5"/>
  <c r="EC34" i="5"/>
  <c r="EC7" i="5"/>
  <c r="EC18" i="5"/>
  <c r="EC1" i="5"/>
  <c r="EC38" i="5"/>
  <c r="EC31" i="5"/>
  <c r="EC9" i="5"/>
  <c r="EC20" i="5"/>
  <c r="EC36" i="5"/>
  <c r="EC26" i="5"/>
  <c r="EC11" i="5"/>
  <c r="EC6" i="5"/>
  <c r="EC37" i="5"/>
  <c r="EC30" i="5"/>
  <c r="EC15" i="5"/>
  <c r="EC39" i="5"/>
  <c r="EC27" i="5"/>
  <c r="EC17" i="5"/>
  <c r="EC13" i="5"/>
  <c r="EC40" i="5"/>
  <c r="EC32" i="5"/>
  <c r="EC12" i="5"/>
  <c r="EC16" i="5"/>
  <c r="ED2" i="5"/>
  <c r="EC8" i="5"/>
  <c r="EC10" i="5"/>
  <c r="EC19" i="5"/>
  <c r="EC14" i="5"/>
  <c r="EC21" i="5"/>
  <c r="EC35" i="5"/>
  <c r="EC33" i="5"/>
  <c r="EC29" i="5"/>
  <c r="EC28" i="5"/>
  <c r="DU21" i="4"/>
  <c r="DV32" i="4"/>
  <c r="DY33" i="3"/>
  <c r="DX32" i="3"/>
  <c r="CV46" i="1"/>
  <c r="CV45" i="1"/>
  <c r="CW44" i="1"/>
  <c r="EB42" i="5"/>
  <c r="DX164" i="2"/>
  <c r="DW163" i="2"/>
  <c r="DV22" i="4"/>
  <c r="DV55" i="4"/>
  <c r="DV74" i="4"/>
  <c r="DV2" i="4"/>
  <c r="DV52" i="4"/>
  <c r="DV48" i="4"/>
  <c r="DV39" i="4"/>
  <c r="DV59" i="4"/>
  <c r="DV1" i="4"/>
  <c r="DW3" i="4"/>
  <c r="DV33" i="4"/>
  <c r="EB22" i="5"/>
  <c r="DX20" i="6"/>
  <c r="DW26" i="6"/>
  <c r="DW58" i="4"/>
  <c r="DU53" i="1"/>
  <c r="DV48" i="1"/>
  <c r="DU51" i="1"/>
  <c r="DU50" i="1"/>
  <c r="DU49" i="1"/>
  <c r="DU52" i="1"/>
  <c r="DU54" i="1"/>
  <c r="DU55" i="1"/>
  <c r="DU39" i="3"/>
  <c r="DW24" i="4"/>
  <c r="DZ28" i="6"/>
  <c r="EA21" i="6"/>
  <c r="DX26" i="6"/>
  <c r="DY20" i="6"/>
  <c r="DX312" i="2" a="1"/>
  <c r="DX312" i="2"/>
  <c r="DX216" i="2" a="1"/>
  <c r="DX216" i="2"/>
  <c r="DX168" i="2" a="1"/>
  <c r="DX168" i="2"/>
  <c r="DX232" i="2" a="1"/>
  <c r="DX232" i="2"/>
  <c r="DX248" i="2" a="1"/>
  <c r="DX248" i="2"/>
  <c r="DX176" i="2"/>
  <c r="DY165" i="2"/>
  <c r="DX296" i="2" a="1"/>
  <c r="DX296" i="2"/>
  <c r="DX172" i="2"/>
  <c r="DX184" i="2" a="1"/>
  <c r="DX184" i="2"/>
  <c r="DX280" i="2" a="1"/>
  <c r="DX280" i="2"/>
  <c r="DX173" i="2"/>
  <c r="DX264" i="2" a="1"/>
  <c r="DX264" i="2"/>
  <c r="DX171" i="2"/>
  <c r="DX170" i="2"/>
  <c r="DX14" i="4"/>
  <c r="DX200" i="2" a="1"/>
  <c r="DX200" i="2"/>
  <c r="DW31" i="4"/>
  <c r="DW14" i="4"/>
  <c r="DV30" i="3"/>
  <c r="DV28" i="3"/>
  <c r="DW24" i="3"/>
  <c r="DV23" i="3"/>
  <c r="DW32" i="4"/>
  <c r="EB46" i="5"/>
  <c r="EB47" i="5"/>
  <c r="DV30" i="4"/>
  <c r="CX44" i="1"/>
  <c r="CW46" i="1"/>
  <c r="CW45" i="1"/>
  <c r="DV49" i="4"/>
  <c r="DV50" i="4"/>
  <c r="DZ33" i="3"/>
  <c r="DY32" i="3"/>
  <c r="EC22" i="5"/>
  <c r="DU27" i="3"/>
  <c r="DU26" i="3"/>
  <c r="DU35" i="3"/>
  <c r="DW20" i="4"/>
  <c r="DY164" i="2"/>
  <c r="DX163" i="2"/>
  <c r="DW55" i="4"/>
  <c r="DW74" i="4"/>
  <c r="DW59" i="4"/>
  <c r="DW52" i="4"/>
  <c r="DW2" i="4"/>
  <c r="DW48" i="4"/>
  <c r="DW39" i="4"/>
  <c r="DX3" i="4"/>
  <c r="DW1" i="4"/>
  <c r="DW33" i="4"/>
  <c r="EC42" i="5"/>
  <c r="ED36" i="5"/>
  <c r="ED27" i="5"/>
  <c r="ED17" i="5"/>
  <c r="ED20" i="5"/>
  <c r="ED35" i="5"/>
  <c r="ED7" i="5"/>
  <c r="ED19" i="5"/>
  <c r="ED21" i="5"/>
  <c r="ED34" i="5"/>
  <c r="ED8" i="5"/>
  <c r="ED12" i="5"/>
  <c r="EE2" i="5"/>
  <c r="ED39" i="5"/>
  <c r="ED31" i="5"/>
  <c r="ED10" i="5"/>
  <c r="ED14" i="5"/>
  <c r="ED1" i="5"/>
  <c r="ED37" i="5"/>
  <c r="ED33" i="5"/>
  <c r="ED9" i="5"/>
  <c r="ED16" i="5"/>
  <c r="ED40" i="5"/>
  <c r="ED32" i="5"/>
  <c r="ED15" i="5"/>
  <c r="ED30" i="5"/>
  <c r="ED26" i="5"/>
  <c r="ED13" i="5"/>
  <c r="ED11" i="5"/>
  <c r="ED18" i="5"/>
  <c r="ED6" i="5"/>
  <c r="ED38" i="5"/>
  <c r="ED41" i="5"/>
  <c r="ED29" i="5"/>
  <c r="ED28" i="5"/>
  <c r="DY35" i="6"/>
  <c r="DY56" i="4"/>
  <c r="DZ31" i="6"/>
  <c r="DY37" i="6"/>
  <c r="DV21" i="4"/>
  <c r="DT39" i="3"/>
  <c r="DV24" i="4"/>
  <c r="DX58" i="4"/>
  <c r="DU34" i="4"/>
  <c r="DU40" i="4"/>
  <c r="DV54" i="1"/>
  <c r="DW48" i="1"/>
  <c r="DV51" i="1"/>
  <c r="DV50" i="1"/>
  <c r="DV53" i="1"/>
  <c r="DV49" i="1"/>
  <c r="DV55" i="1"/>
  <c r="DV52" i="1"/>
  <c r="DW22" i="4"/>
  <c r="DW21" i="4"/>
  <c r="DX32" i="4"/>
  <c r="DY163" i="2"/>
  <c r="DZ164" i="2"/>
  <c r="DV27" i="3"/>
  <c r="DV26" i="3"/>
  <c r="DV35" i="3"/>
  <c r="DX20" i="4"/>
  <c r="DX31" i="4"/>
  <c r="DZ35" i="6"/>
  <c r="DZ56" i="4"/>
  <c r="DZ37" i="6"/>
  <c r="EA31" i="6"/>
  <c r="EE37" i="5"/>
  <c r="EE32" i="5"/>
  <c r="EE9" i="5"/>
  <c r="EE18" i="5"/>
  <c r="EE39" i="5"/>
  <c r="EE31" i="5"/>
  <c r="EE11" i="5"/>
  <c r="EE19" i="5"/>
  <c r="EE38" i="5"/>
  <c r="EE26" i="5"/>
  <c r="EE13" i="5"/>
  <c r="EE20" i="5"/>
  <c r="EE35" i="5"/>
  <c r="EE27" i="5"/>
  <c r="EE15" i="5"/>
  <c r="EE21" i="5"/>
  <c r="EE34" i="5"/>
  <c r="EE8" i="5"/>
  <c r="EE17" i="5"/>
  <c r="EF2" i="5"/>
  <c r="EE41" i="5"/>
  <c r="EE30" i="5"/>
  <c r="EE7" i="5"/>
  <c r="EE14" i="5"/>
  <c r="EE36" i="5"/>
  <c r="EE33" i="5"/>
  <c r="EE10" i="5"/>
  <c r="EE12" i="5"/>
  <c r="EE16" i="5"/>
  <c r="EE6" i="5"/>
  <c r="EE40" i="5"/>
  <c r="EE1" i="5"/>
  <c r="EE28" i="5"/>
  <c r="EE29" i="5"/>
  <c r="DX55" i="4"/>
  <c r="DX48" i="4"/>
  <c r="DX39" i="4"/>
  <c r="DX59" i="4"/>
  <c r="DX74" i="4"/>
  <c r="DX2" i="4"/>
  <c r="DX52" i="4"/>
  <c r="DY3" i="4"/>
  <c r="DX1" i="4"/>
  <c r="DX33" i="4"/>
  <c r="DW49" i="4"/>
  <c r="DW50" i="4"/>
  <c r="DW28" i="3"/>
  <c r="DW30" i="3"/>
  <c r="DW23" i="3"/>
  <c r="DX24" i="3"/>
  <c r="DY232" i="2" a="1"/>
  <c r="DY232" i="2"/>
  <c r="DY168" i="2" a="1"/>
  <c r="DY168" i="2"/>
  <c r="DY248" i="2" a="1"/>
  <c r="DY248" i="2"/>
  <c r="DY176" i="2"/>
  <c r="DY264" i="2" a="1"/>
  <c r="DY264" i="2"/>
  <c r="DY184" i="2" a="1"/>
  <c r="DY184" i="2"/>
  <c r="DZ165" i="2"/>
  <c r="DY216" i="2" a="1"/>
  <c r="DY216" i="2"/>
  <c r="DY171" i="2"/>
  <c r="DY296" i="2" a="1"/>
  <c r="DY296" i="2"/>
  <c r="DY280" i="2" a="1"/>
  <c r="DY280" i="2"/>
  <c r="DY173" i="2"/>
  <c r="DY172" i="2"/>
  <c r="DY200" i="2" a="1"/>
  <c r="DY200" i="2"/>
  <c r="DY312" i="2" a="1"/>
  <c r="DY312" i="2"/>
  <c r="DY170" i="2"/>
  <c r="DY58" i="4"/>
  <c r="ED42" i="5"/>
  <c r="ED22" i="5"/>
  <c r="EC46" i="5"/>
  <c r="EC47" i="5"/>
  <c r="DW30" i="4"/>
  <c r="CX46" i="1"/>
  <c r="CY44" i="1"/>
  <c r="CX45" i="1"/>
  <c r="DZ20" i="6"/>
  <c r="DY26" i="6"/>
  <c r="DZ32" i="3"/>
  <c r="EA33" i="3"/>
  <c r="DV34" i="4"/>
  <c r="DV40" i="4"/>
  <c r="EA28" i="6"/>
  <c r="EB21" i="6"/>
  <c r="DV39" i="3"/>
  <c r="DX24" i="4"/>
  <c r="DW54" i="1"/>
  <c r="DW51" i="1"/>
  <c r="DW53" i="1"/>
  <c r="DW50" i="1"/>
  <c r="DW49" i="1"/>
  <c r="DW52" i="1"/>
  <c r="DX48" i="1"/>
  <c r="DW55" i="1"/>
  <c r="DY207" i="2"/>
  <c r="DY212" i="2"/>
  <c r="DX50" i="4"/>
  <c r="DX49" i="4"/>
  <c r="EF38" i="5"/>
  <c r="EF26" i="5"/>
  <c r="EF14" i="5"/>
  <c r="EF21" i="5"/>
  <c r="EF35" i="5"/>
  <c r="EF7" i="5"/>
  <c r="EF16" i="5"/>
  <c r="EF19" i="5"/>
  <c r="EF34" i="5"/>
  <c r="EF30" i="5"/>
  <c r="EF18" i="5"/>
  <c r="EF6" i="5"/>
  <c r="EF37" i="5"/>
  <c r="EF27" i="5"/>
  <c r="EF20" i="5"/>
  <c r="EF12" i="5"/>
  <c r="EF40" i="5"/>
  <c r="EF33" i="5"/>
  <c r="EF13" i="5"/>
  <c r="EG2" i="5"/>
  <c r="EF41" i="5"/>
  <c r="EF31" i="5"/>
  <c r="EF9" i="5"/>
  <c r="EF17" i="5"/>
  <c r="EF36" i="5"/>
  <c r="EF32" i="5"/>
  <c r="EF8" i="5"/>
  <c r="EF10" i="5"/>
  <c r="EF11" i="5"/>
  <c r="EF15" i="5"/>
  <c r="EF39" i="5"/>
  <c r="EF1" i="5"/>
  <c r="EF29" i="5"/>
  <c r="EF28" i="5"/>
  <c r="DX22" i="4"/>
  <c r="EA20" i="6"/>
  <c r="DZ26" i="6"/>
  <c r="ED46" i="5"/>
  <c r="ED47" i="5"/>
  <c r="DX30" i="4"/>
  <c r="DX30" i="3"/>
  <c r="DX28" i="3"/>
  <c r="DY24" i="3"/>
  <c r="DX23" i="3"/>
  <c r="DX21" i="4"/>
  <c r="DW27" i="3"/>
  <c r="DW26" i="3"/>
  <c r="DW35" i="3"/>
  <c r="DY20" i="4"/>
  <c r="DY55" i="4"/>
  <c r="DY74" i="4"/>
  <c r="DY52" i="4"/>
  <c r="DY48" i="4"/>
  <c r="DY39" i="4"/>
  <c r="DY2" i="4"/>
  <c r="DY59" i="4"/>
  <c r="DZ3" i="4"/>
  <c r="DY1" i="4"/>
  <c r="DY33" i="4"/>
  <c r="EE42" i="5"/>
  <c r="DY31" i="4"/>
  <c r="EA164" i="2"/>
  <c r="DZ163" i="2"/>
  <c r="EB28" i="6"/>
  <c r="EC21" i="6"/>
  <c r="DY14" i="4"/>
  <c r="DZ280" i="2" a="1"/>
  <c r="DZ280" i="2"/>
  <c r="DZ296" i="2" a="1"/>
  <c r="DZ296" i="2"/>
  <c r="DZ264" i="2" a="1"/>
  <c r="DZ264" i="2"/>
  <c r="DZ168" i="2" a="1"/>
  <c r="DZ168" i="2"/>
  <c r="DZ312" i="2" a="1"/>
  <c r="DZ312" i="2"/>
  <c r="DZ232" i="2" a="1"/>
  <c r="DZ232" i="2"/>
  <c r="DZ184" i="2" a="1"/>
  <c r="DZ184" i="2"/>
  <c r="EA165" i="2"/>
  <c r="DZ176" i="2"/>
  <c r="DZ172" i="2"/>
  <c r="DZ173" i="2"/>
  <c r="DZ248" i="2" a="1"/>
  <c r="DZ248" i="2"/>
  <c r="DZ171" i="2"/>
  <c r="DZ216" i="2" a="1"/>
  <c r="DZ216" i="2"/>
  <c r="DZ170" i="2"/>
  <c r="DZ200" i="2" a="1"/>
  <c r="DZ200" i="2"/>
  <c r="EA32" i="3"/>
  <c r="EB33" i="3"/>
  <c r="CZ44" i="1"/>
  <c r="CY45" i="1"/>
  <c r="CY46" i="1"/>
  <c r="DY32" i="4"/>
  <c r="EA35" i="6"/>
  <c r="EA56" i="4"/>
  <c r="EB31" i="6"/>
  <c r="EA37" i="6"/>
  <c r="DZ58" i="4"/>
  <c r="DW40" i="4"/>
  <c r="DW34" i="4"/>
  <c r="EE22" i="5"/>
  <c r="DX54" i="1"/>
  <c r="DX51" i="1"/>
  <c r="DY48" i="1"/>
  <c r="DX50" i="1"/>
  <c r="DX55" i="1"/>
  <c r="DX52" i="1"/>
  <c r="DX53" i="1"/>
  <c r="DX49" i="1"/>
  <c r="DZ207" i="2"/>
  <c r="DZ212" i="2"/>
  <c r="DY22" i="4"/>
  <c r="DZ31" i="4"/>
  <c r="DW39" i="3"/>
  <c r="DY24" i="4"/>
  <c r="DY21" i="4"/>
  <c r="DX34" i="4"/>
  <c r="DX40" i="4"/>
  <c r="EB20" i="6"/>
  <c r="EA26" i="6"/>
  <c r="EG35" i="5"/>
  <c r="EG27" i="5"/>
  <c r="EG10" i="5"/>
  <c r="EG21" i="5"/>
  <c r="EG39" i="5"/>
  <c r="EG32" i="5"/>
  <c r="EG26" i="5"/>
  <c r="EG6" i="5"/>
  <c r="EG38" i="5"/>
  <c r="EG31" i="5"/>
  <c r="EG12" i="5"/>
  <c r="EG17" i="5"/>
  <c r="EG36" i="5"/>
  <c r="EG7" i="5"/>
  <c r="EG14" i="5"/>
  <c r="EG19" i="5"/>
  <c r="EG37" i="5"/>
  <c r="EG9" i="5"/>
  <c r="EG16" i="5"/>
  <c r="EG41" i="5"/>
  <c r="EG30" i="5"/>
  <c r="EG8" i="5"/>
  <c r="EG15" i="5"/>
  <c r="EG33" i="5"/>
  <c r="EG34" i="5"/>
  <c r="EG11" i="5"/>
  <c r="EG13" i="5"/>
  <c r="EG18" i="5"/>
  <c r="EG20" i="5"/>
  <c r="EG40" i="5"/>
  <c r="EH2" i="5"/>
  <c r="EG1" i="5"/>
  <c r="EG28" i="5"/>
  <c r="EG29" i="5"/>
  <c r="EF22" i="5"/>
  <c r="EC28" i="6"/>
  <c r="ED21" i="6"/>
  <c r="DY49" i="4"/>
  <c r="DY50" i="4"/>
  <c r="EA58" i="4"/>
  <c r="EB35" i="6"/>
  <c r="EB56" i="4"/>
  <c r="EC31" i="6"/>
  <c r="EB37" i="6"/>
  <c r="EA248" i="2" a="1"/>
  <c r="EA248" i="2"/>
  <c r="EA176" i="2"/>
  <c r="EA172" i="2"/>
  <c r="EA171" i="2"/>
  <c r="EA312" i="2" a="1"/>
  <c r="EA312" i="2"/>
  <c r="EA216" i="2" a="1"/>
  <c r="EA216" i="2"/>
  <c r="EA184" i="2" a="1"/>
  <c r="EA184" i="2"/>
  <c r="EA170" i="2"/>
  <c r="EA168" i="2" a="1"/>
  <c r="EA168" i="2"/>
  <c r="EA280" i="2" a="1"/>
  <c r="EA280" i="2"/>
  <c r="EA296" i="2" a="1"/>
  <c r="EA296" i="2"/>
  <c r="EA264" i="2" a="1"/>
  <c r="EA264" i="2"/>
  <c r="EA173" i="2"/>
  <c r="EB165" i="2"/>
  <c r="EA232" i="2" a="1"/>
  <c r="EA232" i="2"/>
  <c r="EA200" i="2" a="1"/>
  <c r="EA200" i="2"/>
  <c r="EE46" i="5"/>
  <c r="EE47" i="5"/>
  <c r="DY30" i="4"/>
  <c r="DX27" i="3"/>
  <c r="DX26" i="3"/>
  <c r="DX35" i="3"/>
  <c r="DZ20" i="4"/>
  <c r="EF42" i="5"/>
  <c r="EF46" i="5"/>
  <c r="EF47" i="5"/>
  <c r="DZ30" i="4"/>
  <c r="EB32" i="3"/>
  <c r="EC33" i="3"/>
  <c r="DZ32" i="4"/>
  <c r="DY30" i="3"/>
  <c r="DY28" i="3"/>
  <c r="DY23" i="3"/>
  <c r="DZ24" i="3"/>
  <c r="CZ46" i="1"/>
  <c r="CZ45" i="1"/>
  <c r="DA44" i="1"/>
  <c r="DZ14" i="4"/>
  <c r="EB164" i="2"/>
  <c r="EA163" i="2"/>
  <c r="DZ55" i="4"/>
  <c r="DZ74" i="4"/>
  <c r="DZ2" i="4"/>
  <c r="DZ52" i="4"/>
  <c r="DZ48" i="4"/>
  <c r="DZ39" i="4"/>
  <c r="DZ59" i="4"/>
  <c r="DZ1" i="4"/>
  <c r="EA3" i="4"/>
  <c r="DZ33" i="4"/>
  <c r="DY52" i="1"/>
  <c r="DY54" i="1"/>
  <c r="DY51" i="1"/>
  <c r="DY50" i="1"/>
  <c r="DY53" i="1"/>
  <c r="DZ48" i="1"/>
  <c r="DY49" i="1"/>
  <c r="DY55" i="1"/>
  <c r="EA207" i="2"/>
  <c r="EA212" i="2"/>
  <c r="EG22" i="5"/>
  <c r="EA31" i="4"/>
  <c r="EH40" i="5"/>
  <c r="EH34" i="5"/>
  <c r="EH8" i="5"/>
  <c r="EH15" i="5"/>
  <c r="EI2" i="5"/>
  <c r="EH41" i="5"/>
  <c r="EH32" i="5"/>
  <c r="EH10" i="5"/>
  <c r="EH19" i="5"/>
  <c r="EH39" i="5"/>
  <c r="EH31" i="5"/>
  <c r="EH12" i="5"/>
  <c r="EH6" i="5"/>
  <c r="EH22" i="5"/>
  <c r="EH38" i="5"/>
  <c r="EH30" i="5"/>
  <c r="EH14" i="5"/>
  <c r="EH36" i="5"/>
  <c r="EH27" i="5"/>
  <c r="EH16" i="5"/>
  <c r="EH21" i="5"/>
  <c r="EH35" i="5"/>
  <c r="EH7" i="5"/>
  <c r="EH11" i="5"/>
  <c r="EH1" i="5"/>
  <c r="EH37" i="5"/>
  <c r="EH33" i="5"/>
  <c r="EH26" i="5"/>
  <c r="EH9" i="5"/>
  <c r="EH18" i="5"/>
  <c r="EH13" i="5"/>
  <c r="EH20" i="5"/>
  <c r="EH17" i="5"/>
  <c r="EH28" i="5"/>
  <c r="EH29" i="5"/>
  <c r="EG42" i="5"/>
  <c r="EG46" i="5"/>
  <c r="EG47" i="5"/>
  <c r="EA30" i="4"/>
  <c r="EB26" i="6"/>
  <c r="EC20" i="6"/>
  <c r="DZ28" i="3"/>
  <c r="DZ30" i="3"/>
  <c r="EA24" i="3"/>
  <c r="DZ23" i="3"/>
  <c r="DZ40" i="4"/>
  <c r="DZ34" i="4"/>
  <c r="EC165" i="2"/>
  <c r="EB296" i="2" a="1"/>
  <c r="EB296" i="2"/>
  <c r="EB184" i="2" a="1"/>
  <c r="EB184" i="2"/>
  <c r="EB173" i="2"/>
  <c r="EB168" i="2" a="1"/>
  <c r="EB168" i="2"/>
  <c r="EB280" i="2" a="1"/>
  <c r="EB280" i="2"/>
  <c r="EB216" i="2" a="1"/>
  <c r="EB216" i="2"/>
  <c r="EB170" i="2"/>
  <c r="EB264" i="2" a="1"/>
  <c r="EB264" i="2"/>
  <c r="EB232" i="2" a="1"/>
  <c r="EB232" i="2"/>
  <c r="EB200" i="2" a="1"/>
  <c r="EB200" i="2"/>
  <c r="EB176" i="2"/>
  <c r="EB312" i="2" a="1"/>
  <c r="EB312" i="2"/>
  <c r="EB172" i="2"/>
  <c r="EB248" i="2" a="1"/>
  <c r="EB248" i="2"/>
  <c r="EB171" i="2"/>
  <c r="ED28" i="6"/>
  <c r="EE21" i="6"/>
  <c r="EA55" i="4"/>
  <c r="EA2" i="4"/>
  <c r="EA74" i="4"/>
  <c r="EA59" i="4"/>
  <c r="EA52" i="4"/>
  <c r="EA48" i="4"/>
  <c r="EA39" i="4"/>
  <c r="EB3" i="4"/>
  <c r="EA1" i="4"/>
  <c r="EA33" i="4"/>
  <c r="EB163" i="2"/>
  <c r="EC164" i="2"/>
  <c r="DY27" i="3"/>
  <c r="DY26" i="3"/>
  <c r="DY35" i="3"/>
  <c r="EA20" i="4"/>
  <c r="EC32" i="3"/>
  <c r="ED33" i="3"/>
  <c r="DZ50" i="4"/>
  <c r="DZ49" i="4"/>
  <c r="EB58" i="4"/>
  <c r="DB44" i="1"/>
  <c r="DA46" i="1"/>
  <c r="DA45" i="1"/>
  <c r="DY34" i="4"/>
  <c r="DY40" i="4"/>
  <c r="EA14" i="4"/>
  <c r="EC35" i="6"/>
  <c r="EC56" i="4"/>
  <c r="EC37" i="6"/>
  <c r="ED31" i="6"/>
  <c r="DZ21" i="4"/>
  <c r="DZ55" i="1"/>
  <c r="DZ53" i="1"/>
  <c r="DZ52" i="1"/>
  <c r="DZ51" i="1"/>
  <c r="DZ49" i="1"/>
  <c r="DZ54" i="1"/>
  <c r="EA48" i="1"/>
  <c r="DZ50" i="1"/>
  <c r="EB31" i="4"/>
  <c r="EA22" i="4"/>
  <c r="DY39" i="3"/>
  <c r="EA24" i="4"/>
  <c r="EA40" i="4"/>
  <c r="EH42" i="5"/>
  <c r="EH46" i="5"/>
  <c r="EH47" i="5"/>
  <c r="EB30" i="4"/>
  <c r="EC26" i="6"/>
  <c r="ED20" i="6"/>
  <c r="EI34" i="5"/>
  <c r="EI11" i="5"/>
  <c r="EI19" i="5"/>
  <c r="EJ2" i="5"/>
  <c r="EI41" i="5"/>
  <c r="EI30" i="5"/>
  <c r="EI7" i="5"/>
  <c r="EI6" i="5"/>
  <c r="EI40" i="5"/>
  <c r="EI27" i="5"/>
  <c r="EI8" i="5"/>
  <c r="EI21" i="5"/>
  <c r="EI38" i="5"/>
  <c r="EI31" i="5"/>
  <c r="EI10" i="5"/>
  <c r="EI15" i="5"/>
  <c r="EI39" i="5"/>
  <c r="EI35" i="5"/>
  <c r="EI12" i="5"/>
  <c r="EI18" i="5"/>
  <c r="EI32" i="5"/>
  <c r="EI9" i="5"/>
  <c r="EI13" i="5"/>
  <c r="EI1" i="5"/>
  <c r="EI36" i="5"/>
  <c r="EI37" i="5"/>
  <c r="EI33" i="5"/>
  <c r="EI26" i="5"/>
  <c r="EI14" i="5"/>
  <c r="EI16" i="5"/>
  <c r="EI20" i="5"/>
  <c r="EI17" i="5"/>
  <c r="EI29" i="5"/>
  <c r="EI28" i="5"/>
  <c r="EA21" i="4"/>
  <c r="EB55" i="4"/>
  <c r="EB59" i="4"/>
  <c r="EB74" i="4"/>
  <c r="EB2" i="4"/>
  <c r="EB52" i="4"/>
  <c r="EB39" i="4"/>
  <c r="EB48" i="4"/>
  <c r="EC3" i="4"/>
  <c r="EB1" i="4"/>
  <c r="EB33" i="4"/>
  <c r="EE28" i="6"/>
  <c r="DZ27" i="3"/>
  <c r="DZ26" i="3"/>
  <c r="DZ35" i="3"/>
  <c r="EB20" i="4"/>
  <c r="EB14" i="4"/>
  <c r="EA30" i="3"/>
  <c r="EA28" i="3"/>
  <c r="EB24" i="3"/>
  <c r="EA23" i="3"/>
  <c r="ED32" i="3"/>
  <c r="EE33" i="3"/>
  <c r="DX39" i="3"/>
  <c r="DZ24" i="4"/>
  <c r="DZ22" i="4"/>
  <c r="ED164" i="2"/>
  <c r="EC163" i="2"/>
  <c r="EC232" i="2" a="1"/>
  <c r="EC232" i="2"/>
  <c r="EC168" i="2" a="1"/>
  <c r="EC168" i="2"/>
  <c r="EC173" i="2"/>
  <c r="ED165" i="2"/>
  <c r="EC171" i="2"/>
  <c r="EC172" i="2"/>
  <c r="EC312" i="2" a="1"/>
  <c r="EC312" i="2"/>
  <c r="EC248" i="2" a="1"/>
  <c r="EC248" i="2"/>
  <c r="EC216" i="2" a="1"/>
  <c r="EC216" i="2"/>
  <c r="EC184" i="2" a="1"/>
  <c r="EC184" i="2"/>
  <c r="EC170" i="2"/>
  <c r="EC280" i="2" a="1"/>
  <c r="EC280" i="2"/>
  <c r="EC296" i="2" a="1"/>
  <c r="EC296" i="2"/>
  <c r="EC264" i="2" a="1"/>
  <c r="EC264" i="2"/>
  <c r="EC200" i="2" a="1"/>
  <c r="EC200" i="2"/>
  <c r="EC176" i="2"/>
  <c r="EA50" i="4"/>
  <c r="EA49" i="4"/>
  <c r="ED35" i="6"/>
  <c r="ED56" i="4"/>
  <c r="EE31" i="6"/>
  <c r="ED37" i="6"/>
  <c r="EB22" i="4"/>
  <c r="EC58" i="4"/>
  <c r="DC44" i="1"/>
  <c r="DB45" i="1"/>
  <c r="DB46" i="1"/>
  <c r="EB32" i="4"/>
  <c r="EA51" i="1"/>
  <c r="EA49" i="1"/>
  <c r="EB48" i="1"/>
  <c r="EA52" i="1"/>
  <c r="EA54" i="1"/>
  <c r="EA55" i="1"/>
  <c r="EA53" i="1"/>
  <c r="EA50" i="1"/>
  <c r="EB21" i="4"/>
  <c r="EI22" i="5"/>
  <c r="EC31" i="4"/>
  <c r="EC32" i="4"/>
  <c r="EF33" i="3"/>
  <c r="EE32" i="3"/>
  <c r="ED26" i="6"/>
  <c r="EE20" i="6"/>
  <c r="EE26" i="6"/>
  <c r="DD44" i="1"/>
  <c r="DC45" i="1"/>
  <c r="DC46" i="1"/>
  <c r="DZ39" i="3"/>
  <c r="EB24" i="4"/>
  <c r="EA27" i="3"/>
  <c r="EA26" i="3"/>
  <c r="EA35" i="3"/>
  <c r="EC20" i="4"/>
  <c r="EB40" i="4"/>
  <c r="EB34" i="4"/>
  <c r="EC14" i="4"/>
  <c r="EB28" i="3"/>
  <c r="EB30" i="3"/>
  <c r="EC24" i="3"/>
  <c r="EB23" i="3"/>
  <c r="ED58" i="4"/>
  <c r="ED163" i="2"/>
  <c r="EE164" i="2"/>
  <c r="EI42" i="5"/>
  <c r="EI46" i="5"/>
  <c r="EI47" i="5"/>
  <c r="EC30" i="4"/>
  <c r="EJ36" i="5"/>
  <c r="EJ31" i="5"/>
  <c r="EJ10" i="5"/>
  <c r="EJ13" i="5"/>
  <c r="EJ37" i="5"/>
  <c r="EJ30" i="5"/>
  <c r="EJ15" i="5"/>
  <c r="EJ20" i="5"/>
  <c r="EJ40" i="5"/>
  <c r="EJ27" i="5"/>
  <c r="EJ17" i="5"/>
  <c r="EJ6" i="5"/>
  <c r="EJ33" i="5"/>
  <c r="EJ26" i="5"/>
  <c r="EJ19" i="5"/>
  <c r="EJ18" i="5"/>
  <c r="EJ41" i="5"/>
  <c r="EJ35" i="5"/>
  <c r="EJ11" i="5"/>
  <c r="EJ14" i="5"/>
  <c r="EJ21" i="5"/>
  <c r="EJ39" i="5"/>
  <c r="EJ12" i="5"/>
  <c r="EJ38" i="5"/>
  <c r="EJ16" i="5"/>
  <c r="EJ34" i="5"/>
  <c r="EJ1" i="5"/>
  <c r="EJ32" i="5"/>
  <c r="EK2" i="5"/>
  <c r="EJ7" i="5"/>
  <c r="EJ8" i="5"/>
  <c r="EJ9" i="5"/>
  <c r="EJ29" i="5"/>
  <c r="EJ28" i="5"/>
  <c r="EE35" i="6"/>
  <c r="EE56" i="4"/>
  <c r="EE37" i="6"/>
  <c r="EE58" i="4"/>
  <c r="ED168" i="2" a="1"/>
  <c r="ED168" i="2"/>
  <c r="ED248" i="2" a="1"/>
  <c r="ED248" i="2"/>
  <c r="ED200" i="2" a="1"/>
  <c r="ED200" i="2"/>
  <c r="ED173" i="2"/>
  <c r="ED312" i="2" a="1"/>
  <c r="ED312" i="2"/>
  <c r="ED280" i="2" a="1"/>
  <c r="ED280" i="2"/>
  <c r="ED171" i="2"/>
  <c r="ED216" i="2" a="1"/>
  <c r="ED216" i="2"/>
  <c r="ED172" i="2"/>
  <c r="ED184" i="2" a="1"/>
  <c r="ED184" i="2"/>
  <c r="ED170" i="2"/>
  <c r="ED14" i="4"/>
  <c r="ED296" i="2" a="1"/>
  <c r="ED296" i="2"/>
  <c r="ED232" i="2" a="1"/>
  <c r="ED232" i="2"/>
  <c r="EE165" i="2"/>
  <c r="ED264" i="2" a="1"/>
  <c r="ED264" i="2"/>
  <c r="ED176" i="2"/>
  <c r="EC22" i="4"/>
  <c r="EC55" i="4"/>
  <c r="EC59" i="4"/>
  <c r="EC74" i="4"/>
  <c r="EC48" i="4"/>
  <c r="EC39" i="4"/>
  <c r="EC2" i="4"/>
  <c r="EC52" i="4"/>
  <c r="EC1" i="4"/>
  <c r="ED3" i="4"/>
  <c r="EC33" i="4"/>
  <c r="EB49" i="4"/>
  <c r="EB50" i="4"/>
  <c r="EB55" i="1"/>
  <c r="EB53" i="1"/>
  <c r="EC48" i="1"/>
  <c r="EB52" i="1"/>
  <c r="EB51" i="1"/>
  <c r="EB50" i="1"/>
  <c r="EB54" i="1"/>
  <c r="EB49" i="1"/>
  <c r="ED32" i="4"/>
  <c r="EA39" i="3"/>
  <c r="EC24" i="4"/>
  <c r="EB27" i="3"/>
  <c r="EB26" i="3"/>
  <c r="EB35" i="3"/>
  <c r="ED20" i="4"/>
  <c r="EC49" i="4"/>
  <c r="EC50" i="4"/>
  <c r="ED31" i="4"/>
  <c r="EC40" i="4"/>
  <c r="EC34" i="4"/>
  <c r="EC30" i="3"/>
  <c r="EC28" i="3"/>
  <c r="ED24" i="3"/>
  <c r="EC23" i="3"/>
  <c r="EC21" i="4"/>
  <c r="EG33" i="3"/>
  <c r="EF32" i="3"/>
  <c r="EJ42" i="5"/>
  <c r="ED55" i="4"/>
  <c r="ED74" i="4"/>
  <c r="ED2" i="4"/>
  <c r="ED52" i="4"/>
  <c r="ED48" i="4"/>
  <c r="ED39" i="4"/>
  <c r="ED59" i="4"/>
  <c r="EE3" i="4"/>
  <c r="ED1" i="4"/>
  <c r="ED33" i="4"/>
  <c r="EE184" i="2" a="1"/>
  <c r="EE184" i="2"/>
  <c r="EF165" i="2"/>
  <c r="EE312" i="2" a="1"/>
  <c r="EE312" i="2"/>
  <c r="EE173" i="2"/>
  <c r="EE170" i="2"/>
  <c r="EE296" i="2" a="1"/>
  <c r="EE296" i="2"/>
  <c r="EE264" i="2" a="1"/>
  <c r="EE264" i="2"/>
  <c r="EE232" i="2" a="1"/>
  <c r="EE232" i="2"/>
  <c r="EE200" i="2" a="1"/>
  <c r="EE200" i="2"/>
  <c r="EE176" i="2"/>
  <c r="EE248" i="2" a="1"/>
  <c r="EE248" i="2"/>
  <c r="EE172" i="2"/>
  <c r="EE216" i="2" a="1"/>
  <c r="EE216" i="2"/>
  <c r="EE168" i="2" a="1"/>
  <c r="EE168" i="2"/>
  <c r="EE171" i="2"/>
  <c r="A8" i="4"/>
  <c r="EE280" i="2" a="1"/>
  <c r="EE280" i="2"/>
  <c r="EK1" i="5"/>
  <c r="EK12" i="5"/>
  <c r="A12" i="5"/>
  <c r="EK15" i="5"/>
  <c r="A15" i="5"/>
  <c r="EK16" i="5"/>
  <c r="A16" i="5"/>
  <c r="EK40" i="5"/>
  <c r="A40" i="5"/>
  <c r="EK36" i="5"/>
  <c r="A36" i="5"/>
  <c r="EK32" i="5"/>
  <c r="A32" i="5"/>
  <c r="EK26" i="5"/>
  <c r="EK18" i="5"/>
  <c r="A18" i="5"/>
  <c r="EK31" i="5"/>
  <c r="A31" i="5"/>
  <c r="EK9" i="5"/>
  <c r="A9" i="5"/>
  <c r="EK17" i="5"/>
  <c r="A17" i="5"/>
  <c r="EK13" i="5"/>
  <c r="A13" i="5"/>
  <c r="EK41" i="5"/>
  <c r="A41" i="5"/>
  <c r="EK37" i="5"/>
  <c r="A37" i="5"/>
  <c r="EK34" i="5"/>
  <c r="A34" i="5"/>
  <c r="EK10" i="5"/>
  <c r="A10" i="5"/>
  <c r="EK7" i="5"/>
  <c r="A7" i="5"/>
  <c r="EK14" i="5"/>
  <c r="A14" i="5"/>
  <c r="EK6" i="5"/>
  <c r="EK38" i="5"/>
  <c r="A38" i="5"/>
  <c r="EK8" i="5"/>
  <c r="A8" i="5"/>
  <c r="EK39" i="5"/>
  <c r="A39" i="5"/>
  <c r="EK20" i="5"/>
  <c r="A20" i="5"/>
  <c r="EK33" i="5"/>
  <c r="A33" i="5"/>
  <c r="EK11" i="5"/>
  <c r="A11" i="5"/>
  <c r="EK21" i="5"/>
  <c r="A21" i="5"/>
  <c r="EK35" i="5"/>
  <c r="A35" i="5"/>
  <c r="EK27" i="5"/>
  <c r="A27" i="5"/>
  <c r="EK30" i="5"/>
  <c r="A30" i="5"/>
  <c r="EK19" i="5"/>
  <c r="A19" i="5"/>
  <c r="EK29" i="5"/>
  <c r="EK28" i="5"/>
  <c r="ED22" i="4"/>
  <c r="EJ22" i="5"/>
  <c r="EF164" i="2"/>
  <c r="EE163" i="2"/>
  <c r="DD45" i="1"/>
  <c r="DD46" i="1"/>
  <c r="DE44" i="1"/>
  <c r="EC55" i="1"/>
  <c r="EC52" i="1"/>
  <c r="EC54" i="1"/>
  <c r="EC53" i="1"/>
  <c r="ED48" i="1"/>
  <c r="EC51" i="1"/>
  <c r="EC49" i="1"/>
  <c r="EC50" i="1"/>
  <c r="EE32" i="4"/>
  <c r="ED49" i="4"/>
  <c r="ED50" i="4"/>
  <c r="EG164" i="2"/>
  <c r="EF163" i="2"/>
  <c r="EK22" i="5"/>
  <c r="A22" i="5"/>
  <c r="A6" i="5"/>
  <c r="EH33" i="3"/>
  <c r="EG32" i="3"/>
  <c r="DF44" i="1"/>
  <c r="DE45" i="1"/>
  <c r="DE46" i="1"/>
  <c r="A7" i="4"/>
  <c r="EE14" i="4"/>
  <c r="EC27" i="3"/>
  <c r="EC35" i="3"/>
  <c r="EE20" i="4"/>
  <c r="ED30" i="3"/>
  <c r="ED28" i="3"/>
  <c r="ED23" i="3"/>
  <c r="EE24" i="3"/>
  <c r="EK42" i="5"/>
  <c r="EK46" i="5"/>
  <c r="EK47" i="5"/>
  <c r="EE30" i="4"/>
  <c r="A26" i="5"/>
  <c r="EE31" i="4"/>
  <c r="E12" i="1"/>
  <c r="EF296" i="2" a="1"/>
  <c r="EF296" i="2"/>
  <c r="EF184" i="2" a="1"/>
  <c r="EF184" i="2"/>
  <c r="EG165" i="2"/>
  <c r="EF312" i="2" a="1"/>
  <c r="EF312" i="2"/>
  <c r="EF172" i="2"/>
  <c r="EF248" i="2" a="1"/>
  <c r="EF248" i="2"/>
  <c r="EF170" i="2"/>
  <c r="EF232" i="2" a="1"/>
  <c r="EF232" i="2"/>
  <c r="EF264" i="2" a="1"/>
  <c r="EF264" i="2"/>
  <c r="EF200" i="2" a="1"/>
  <c r="EF200" i="2"/>
  <c r="EF176" i="2"/>
  <c r="EF171" i="2"/>
  <c r="EF280" i="2" a="1"/>
  <c r="EF280" i="2"/>
  <c r="EF173" i="2"/>
  <c r="EF216" i="2" a="1"/>
  <c r="EF216" i="2"/>
  <c r="EF168" i="2" a="1"/>
  <c r="EF168" i="2"/>
  <c r="EE55" i="4"/>
  <c r="EE74" i="4"/>
  <c r="EE59" i="4"/>
  <c r="EE52" i="4"/>
  <c r="EE2" i="4"/>
  <c r="EE39" i="4"/>
  <c r="EE48" i="4"/>
  <c r="EE1" i="4"/>
  <c r="EE33" i="4"/>
  <c r="A44" i="4"/>
  <c r="A43" i="4"/>
  <c r="A45" i="4"/>
  <c r="A14" i="4"/>
  <c r="A31" i="4"/>
  <c r="I34" i="1"/>
  <c r="EJ46" i="5"/>
  <c r="EJ47" i="5"/>
  <c r="ED30" i="4"/>
  <c r="ED21" i="4"/>
  <c r="EE22" i="4"/>
  <c r="A22" i="4"/>
  <c r="EB39" i="3"/>
  <c r="ED24" i="4"/>
  <c r="ED49" i="1"/>
  <c r="ED55" i="1"/>
  <c r="ED52" i="1"/>
  <c r="ED54" i="1"/>
  <c r="ED50" i="1"/>
  <c r="ED53" i="1"/>
  <c r="ED51" i="1"/>
  <c r="EC39" i="3"/>
  <c r="EE24" i="4"/>
  <c r="A24" i="4"/>
  <c r="EE34" i="4"/>
  <c r="EE40" i="4"/>
  <c r="A40" i="4"/>
  <c r="E28" i="7"/>
  <c r="A30" i="4"/>
  <c r="EG248" i="2" a="1"/>
  <c r="EG248" i="2"/>
  <c r="EG173" i="2"/>
  <c r="EG280" i="2" a="1"/>
  <c r="EG280" i="2"/>
  <c r="EG200" i="2" a="1"/>
  <c r="EG200" i="2"/>
  <c r="EG172" i="2"/>
  <c r="EG312" i="2" a="1"/>
  <c r="EG312" i="2"/>
  <c r="EG232" i="2" a="1"/>
  <c r="EG232" i="2"/>
  <c r="EG296" i="2" a="1"/>
  <c r="EG296" i="2"/>
  <c r="EG264" i="2" a="1"/>
  <c r="EG264" i="2"/>
  <c r="EG176" i="2"/>
  <c r="EH165" i="2"/>
  <c r="EG171" i="2"/>
  <c r="EG216" i="2" a="1"/>
  <c r="EG216" i="2"/>
  <c r="EG168" i="2" a="1"/>
  <c r="EG168" i="2"/>
  <c r="EG184" i="2" a="1"/>
  <c r="EG184" i="2"/>
  <c r="EG170" i="2"/>
  <c r="EE28" i="3"/>
  <c r="EE30" i="3"/>
  <c r="EF24" i="3"/>
  <c r="EE23" i="3"/>
  <c r="ED27" i="3"/>
  <c r="EG163" i="2"/>
  <c r="EH164" i="2"/>
  <c r="DF46" i="1"/>
  <c r="DG44" i="1"/>
  <c r="DF45" i="1"/>
  <c r="H34" i="1"/>
  <c r="E18" i="7"/>
  <c r="A20" i="4"/>
  <c r="F18" i="7"/>
  <c r="EI33" i="3"/>
  <c r="EH32" i="3"/>
  <c r="EE49" i="4"/>
  <c r="EE50" i="4"/>
  <c r="E31" i="7"/>
  <c r="A33" i="4"/>
  <c r="ED40" i="4"/>
  <c r="ED34" i="4"/>
  <c r="C43" i="7"/>
  <c r="A43" i="7"/>
  <c r="K29" i="7"/>
  <c r="L6" i="7"/>
  <c r="K22" i="7"/>
  <c r="L7" i="7"/>
  <c r="L50" i="7"/>
  <c r="C65" i="7"/>
  <c r="C42" i="7"/>
  <c r="A42" i="7"/>
  <c r="C50" i="7"/>
  <c r="M5" i="7"/>
  <c r="C63" i="7"/>
  <c r="I54" i="7"/>
  <c r="D46" i="7"/>
  <c r="C41" i="7"/>
  <c r="A41" i="7"/>
  <c r="L13" i="7"/>
  <c r="L65" i="7"/>
  <c r="K63" i="7"/>
  <c r="K37" i="7"/>
  <c r="K67" i="7"/>
  <c r="L57" i="7"/>
  <c r="I56" i="7"/>
  <c r="L28" i="7"/>
  <c r="L11" i="7"/>
  <c r="K34" i="7"/>
  <c r="K6" i="7"/>
  <c r="K55" i="7"/>
  <c r="L18" i="7"/>
  <c r="L34" i="7"/>
  <c r="K21" i="7"/>
  <c r="L63" i="7"/>
  <c r="K56" i="7"/>
  <c r="L37" i="7"/>
  <c r="K38" i="7"/>
  <c r="L29" i="7"/>
  <c r="K59" i="7"/>
  <c r="L31" i="7"/>
  <c r="K32" i="7"/>
  <c r="F5" i="7"/>
  <c r="L20" i="7"/>
  <c r="K12" i="7"/>
  <c r="L21" i="7"/>
  <c r="L25" i="7"/>
  <c r="K31" i="7"/>
  <c r="K53" i="7"/>
  <c r="K28" i="7"/>
  <c r="L55" i="7"/>
  <c r="K11" i="7"/>
  <c r="K19" i="7"/>
  <c r="K25" i="7"/>
  <c r="L12" i="7"/>
  <c r="K13" i="7"/>
  <c r="K65" i="7"/>
  <c r="K46" i="7"/>
  <c r="K30" i="7"/>
  <c r="K57" i="7"/>
  <c r="K50" i="7"/>
  <c r="K64" i="7"/>
  <c r="H46" i="7"/>
  <c r="H6" i="7"/>
  <c r="L53" i="7"/>
  <c r="K5" i="7"/>
  <c r="K8" i="7"/>
  <c r="K23" i="7"/>
  <c r="L48" i="7"/>
  <c r="K48" i="7"/>
  <c r="K7" i="7"/>
  <c r="L46" i="7"/>
  <c r="M12" i="7"/>
  <c r="I6" i="7"/>
  <c r="G56" i="7"/>
  <c r="K18" i="7"/>
  <c r="I29" i="7"/>
  <c r="M56" i="7"/>
  <c r="M46" i="7"/>
  <c r="J29" i="7"/>
  <c r="K15" i="7"/>
  <c r="E6" i="7"/>
  <c r="M37" i="7"/>
  <c r="M30" i="7"/>
  <c r="K54" i="7"/>
  <c r="E5" i="7"/>
  <c r="F46" i="7"/>
  <c r="M54" i="7"/>
  <c r="L47" i="7"/>
  <c r="M21" i="7"/>
  <c r="I5" i="7"/>
  <c r="M18" i="7"/>
  <c r="L56" i="7"/>
  <c r="M13" i="7"/>
  <c r="M25" i="7"/>
  <c r="J12" i="7"/>
  <c r="M48" i="7"/>
  <c r="M22" i="7"/>
  <c r="L59" i="7"/>
  <c r="G46" i="7"/>
  <c r="F12" i="7"/>
  <c r="M59" i="7"/>
  <c r="L23" i="7"/>
  <c r="M53" i="7"/>
  <c r="M8" i="7"/>
  <c r="G57" i="7"/>
  <c r="I12" i="7"/>
  <c r="H57" i="7"/>
  <c r="F6" i="7"/>
  <c r="J5" i="7"/>
  <c r="M63" i="7"/>
  <c r="L19" i="7"/>
  <c r="M23" i="7"/>
  <c r="D57" i="7"/>
  <c r="E29" i="7"/>
  <c r="L38" i="7"/>
  <c r="E57" i="7"/>
  <c r="K20" i="7"/>
  <c r="M28" i="7"/>
  <c r="L32" i="7"/>
  <c r="L22" i="7"/>
  <c r="I46" i="7"/>
  <c r="G54" i="7"/>
  <c r="M55" i="7"/>
  <c r="H12" i="7"/>
  <c r="H54" i="7"/>
  <c r="J57" i="7"/>
  <c r="G6" i="7"/>
  <c r="M19" i="7"/>
  <c r="M64" i="7"/>
  <c r="L15" i="7"/>
  <c r="E46" i="7"/>
  <c r="K47" i="7"/>
  <c r="L30" i="7"/>
  <c r="M6" i="7"/>
  <c r="M67" i="7"/>
  <c r="E12" i="7"/>
  <c r="M15" i="7"/>
  <c r="L5" i="7"/>
  <c r="M29" i="7"/>
  <c r="L54" i="7"/>
  <c r="M11" i="7"/>
  <c r="G5" i="7"/>
  <c r="M34" i="7"/>
  <c r="F29" i="7"/>
  <c r="L8" i="7"/>
  <c r="I7" i="7"/>
  <c r="M50" i="7"/>
  <c r="M57" i="7"/>
  <c r="I57" i="7"/>
  <c r="M7" i="7"/>
  <c r="M32" i="7"/>
  <c r="G7" i="7"/>
  <c r="G12" i="7"/>
  <c r="M47" i="7"/>
  <c r="H56" i="7"/>
  <c r="I31" i="7"/>
  <c r="G29" i="7"/>
  <c r="M65" i="7"/>
  <c r="D54" i="7"/>
  <c r="M31" i="7"/>
  <c r="H5" i="7"/>
  <c r="E20" i="7"/>
  <c r="M20" i="7"/>
  <c r="M38" i="7"/>
  <c r="E56" i="7"/>
  <c r="L67" i="7"/>
  <c r="J6" i="7"/>
  <c r="L64" i="7"/>
  <c r="H29" i="7"/>
  <c r="G19" i="7"/>
  <c r="J19" i="7"/>
  <c r="J30" i="7"/>
  <c r="I22" i="7"/>
  <c r="F28" i="7"/>
  <c r="I19" i="7"/>
  <c r="F31" i="7"/>
  <c r="H48" i="7"/>
  <c r="J31" i="7"/>
  <c r="E7" i="7"/>
  <c r="G20" i="7"/>
  <c r="E48" i="7"/>
  <c r="I48" i="7"/>
  <c r="F7" i="7"/>
  <c r="H19" i="7"/>
  <c r="J20" i="7"/>
  <c r="F54" i="7"/>
  <c r="G31" i="7"/>
  <c r="H7" i="7"/>
  <c r="F22" i="7"/>
  <c r="F20" i="7"/>
  <c r="I8" i="7"/>
  <c r="J8" i="7"/>
  <c r="F47" i="7"/>
  <c r="F19" i="7"/>
  <c r="H20" i="7"/>
  <c r="E22" i="7"/>
  <c r="G22" i="7"/>
  <c r="E47" i="7"/>
  <c r="J22" i="7"/>
  <c r="F8" i="7"/>
  <c r="H31" i="7"/>
  <c r="G48" i="7"/>
  <c r="E19" i="7"/>
  <c r="I47" i="7"/>
  <c r="J28" i="7"/>
  <c r="H22" i="7"/>
  <c r="H38" i="7"/>
  <c r="J38" i="7"/>
  <c r="J7" i="7"/>
  <c r="J32" i="7"/>
  <c r="G38" i="7"/>
  <c r="I38" i="7"/>
  <c r="G18" i="7"/>
  <c r="I28" i="7"/>
  <c r="G28" i="7"/>
  <c r="H28" i="7"/>
  <c r="H18" i="7"/>
  <c r="F38" i="7"/>
  <c r="I18" i="7"/>
  <c r="J18" i="7"/>
  <c r="E54" i="7"/>
  <c r="D29" i="7"/>
  <c r="D19" i="7"/>
  <c r="D6" i="7"/>
  <c r="E38" i="7"/>
  <c r="D5" i="7"/>
  <c r="D7" i="7"/>
  <c r="D8" i="7"/>
  <c r="D12" i="7"/>
  <c r="D20" i="7"/>
  <c r="D18" i="7"/>
  <c r="D22" i="7"/>
  <c r="D31" i="7"/>
  <c r="D28" i="7"/>
  <c r="D38" i="7"/>
  <c r="G8" i="7"/>
  <c r="G47" i="7"/>
  <c r="I20" i="7"/>
  <c r="D56" i="7"/>
  <c r="EE21" i="4"/>
  <c r="A21" i="4"/>
  <c r="A12" i="7"/>
  <c r="A29" i="7"/>
  <c r="EE27" i="3"/>
  <c r="D48" i="7"/>
  <c r="F48" i="7"/>
  <c r="EF30" i="3"/>
  <c r="EF28" i="3"/>
  <c r="EG24" i="3"/>
  <c r="EF23" i="3"/>
  <c r="A7" i="7"/>
  <c r="A31" i="7"/>
  <c r="A5" i="7"/>
  <c r="D47" i="7"/>
  <c r="H47" i="7"/>
  <c r="A38" i="7"/>
  <c r="A18" i="7"/>
  <c r="EH163" i="2"/>
  <c r="EI164" i="2"/>
  <c r="A28" i="7"/>
  <c r="A22" i="7"/>
  <c r="A6" i="7"/>
  <c r="A9" i="4"/>
  <c r="EI32" i="3"/>
  <c r="EJ33" i="3"/>
  <c r="EH296" i="2" a="1"/>
  <c r="EH296" i="2"/>
  <c r="EH312" i="2" a="1"/>
  <c r="EH312" i="2"/>
  <c r="EH216" i="2" a="1"/>
  <c r="EH216" i="2"/>
  <c r="EH173" i="2"/>
  <c r="EH280" i="2" a="1"/>
  <c r="EH280" i="2"/>
  <c r="EI165" i="2"/>
  <c r="EH172" i="2"/>
  <c r="EH184" i="2" a="1"/>
  <c r="EH184" i="2"/>
  <c r="EH171" i="2"/>
  <c r="EH232" i="2" a="1"/>
  <c r="EH232" i="2"/>
  <c r="EH168" i="2" a="1"/>
  <c r="EH168" i="2"/>
  <c r="EH264" i="2" a="1"/>
  <c r="EH264" i="2"/>
  <c r="EH170" i="2"/>
  <c r="EH200" i="2" a="1"/>
  <c r="EH200" i="2"/>
  <c r="EH248" i="2" a="1"/>
  <c r="EH248" i="2"/>
  <c r="EH176" i="2"/>
  <c r="I33" i="1"/>
  <c r="E15" i="1"/>
  <c r="A20" i="7"/>
  <c r="A19" i="7"/>
  <c r="DG45" i="1"/>
  <c r="DG46" i="1"/>
  <c r="DH44" i="1"/>
  <c r="EF319" i="2"/>
  <c r="EF324" i="2"/>
  <c r="EF239" i="2"/>
  <c r="EF244" i="2"/>
  <c r="EF303" i="2"/>
  <c r="EF308" i="2"/>
  <c r="EF223" i="2"/>
  <c r="EF228" i="2"/>
  <c r="EF271" i="2"/>
  <c r="EF276" i="2"/>
  <c r="EF287" i="2"/>
  <c r="EF292" i="2"/>
  <c r="EF191" i="2"/>
  <c r="EF196" i="2"/>
  <c r="EF175" i="2"/>
  <c r="EF180" i="2"/>
  <c r="EF207" i="2"/>
  <c r="EF212" i="2"/>
  <c r="EF255" i="2"/>
  <c r="EF260" i="2"/>
  <c r="EI163" i="2"/>
  <c r="EJ164" i="2"/>
  <c r="EG319" i="2"/>
  <c r="EG324" i="2"/>
  <c r="EG239" i="2"/>
  <c r="EG244" i="2"/>
  <c r="EG191" i="2"/>
  <c r="EG196" i="2"/>
  <c r="EG207" i="2"/>
  <c r="EG212" i="2"/>
  <c r="EG287" i="2"/>
  <c r="EG292" i="2"/>
  <c r="EG223" i="2"/>
  <c r="EG228" i="2"/>
  <c r="EG271" i="2"/>
  <c r="EG276" i="2"/>
  <c r="EG175" i="2"/>
  <c r="EG180" i="2"/>
  <c r="EG255" i="2"/>
  <c r="EG260" i="2"/>
  <c r="EG303" i="2"/>
  <c r="EG308" i="2"/>
  <c r="H33" i="1"/>
  <c r="AB11" i="1"/>
  <c r="EI296" i="2" a="1"/>
  <c r="EI296" i="2"/>
  <c r="EI172" i="2"/>
  <c r="EI232" i="2" a="1"/>
  <c r="EI232" i="2"/>
  <c r="EI168" i="2" a="1"/>
  <c r="EI168" i="2"/>
  <c r="EI248" i="2" a="1"/>
  <c r="EI248" i="2"/>
  <c r="EI200" i="2" a="1"/>
  <c r="EI200" i="2"/>
  <c r="EI280" i="2" a="1"/>
  <c r="EI280" i="2"/>
  <c r="EI176" i="2"/>
  <c r="EI216" i="2" a="1"/>
  <c r="EI216" i="2"/>
  <c r="EJ165" i="2"/>
  <c r="EI173" i="2"/>
  <c r="EI312" i="2" a="1"/>
  <c r="EI312" i="2"/>
  <c r="EI170" i="2"/>
  <c r="EI171" i="2"/>
  <c r="EI264" i="2" a="1"/>
  <c r="EI264" i="2"/>
  <c r="EI184" i="2" a="1"/>
  <c r="EI184" i="2"/>
  <c r="EF27" i="3"/>
  <c r="E8" i="7"/>
  <c r="A10" i="4"/>
  <c r="H8" i="7"/>
  <c r="EG30" i="3"/>
  <c r="EG28" i="3"/>
  <c r="EG23" i="3"/>
  <c r="EH24" i="3"/>
  <c r="DH45" i="1"/>
  <c r="DI44" i="1"/>
  <c r="DH46" i="1"/>
  <c r="EJ32" i="3"/>
  <c r="EK33" i="3"/>
  <c r="EG27" i="3"/>
  <c r="EK32" i="3"/>
  <c r="EL33" i="3"/>
  <c r="EK164" i="2"/>
  <c r="EJ163" i="2"/>
  <c r="A8" i="7"/>
  <c r="EH223" i="2"/>
  <c r="EH228" i="2"/>
  <c r="EH319" i="2"/>
  <c r="EH324" i="2"/>
  <c r="EH175" i="2"/>
  <c r="EH180" i="2"/>
  <c r="EH271" i="2"/>
  <c r="EH276" i="2"/>
  <c r="EH303" i="2"/>
  <c r="EH308" i="2"/>
  <c r="EH287" i="2"/>
  <c r="EH292" i="2"/>
  <c r="EH207" i="2"/>
  <c r="EH212" i="2"/>
  <c r="EH191" i="2"/>
  <c r="EH196" i="2"/>
  <c r="EH255" i="2"/>
  <c r="EH260" i="2"/>
  <c r="EH239" i="2"/>
  <c r="EH244" i="2"/>
  <c r="EH28" i="3"/>
  <c r="EH30" i="3"/>
  <c r="EI24" i="3"/>
  <c r="EH23" i="3"/>
  <c r="EK165" i="2"/>
  <c r="EJ280" i="2" a="1"/>
  <c r="EJ280" i="2"/>
  <c r="EJ216" i="2" a="1"/>
  <c r="EJ216" i="2"/>
  <c r="EJ171" i="2"/>
  <c r="EJ296" i="2" a="1"/>
  <c r="EJ296" i="2"/>
  <c r="EJ248" i="2" a="1"/>
  <c r="EJ248" i="2"/>
  <c r="EJ176" i="2"/>
  <c r="EJ173" i="2"/>
  <c r="EJ264" i="2" a="1"/>
  <c r="EJ264" i="2"/>
  <c r="EJ172" i="2"/>
  <c r="EJ312" i="2" a="1"/>
  <c r="EJ312" i="2"/>
  <c r="EJ184" i="2" a="1"/>
  <c r="EJ184" i="2"/>
  <c r="EJ170" i="2"/>
  <c r="EJ232" i="2" a="1"/>
  <c r="EJ232" i="2"/>
  <c r="EJ168" i="2" a="1"/>
  <c r="EJ168" i="2"/>
  <c r="EJ200" i="2" a="1"/>
  <c r="EJ200" i="2"/>
  <c r="DI46" i="1"/>
  <c r="DJ44" i="1"/>
  <c r="DI45" i="1"/>
  <c r="EH27" i="3"/>
  <c r="EI175" i="2"/>
  <c r="EI180" i="2"/>
  <c r="EI319" i="2"/>
  <c r="EI324" i="2"/>
  <c r="EI191" i="2"/>
  <c r="EI196" i="2"/>
  <c r="EI223" i="2"/>
  <c r="EI228" i="2"/>
  <c r="EI239" i="2"/>
  <c r="EI244" i="2"/>
  <c r="EI303" i="2"/>
  <c r="EI308" i="2"/>
  <c r="EI255" i="2"/>
  <c r="EI260" i="2"/>
  <c r="EI271" i="2"/>
  <c r="EI276" i="2"/>
  <c r="EI207" i="2"/>
  <c r="EI212" i="2"/>
  <c r="EI287" i="2"/>
  <c r="EI292" i="2"/>
  <c r="EI30" i="3"/>
  <c r="EI28" i="3"/>
  <c r="EI23" i="3"/>
  <c r="EJ24" i="3"/>
  <c r="DJ46" i="1"/>
  <c r="DK44" i="1"/>
  <c r="DJ45" i="1"/>
  <c r="EK264" i="2" a="1"/>
  <c r="EK264" i="2"/>
  <c r="EK168" i="2" a="1"/>
  <c r="EK168" i="2"/>
  <c r="EK312" i="2" a="1"/>
  <c r="EK312" i="2"/>
  <c r="EK176" i="2"/>
  <c r="EL165" i="2"/>
  <c r="EK173" i="2"/>
  <c r="EK232" i="2" a="1"/>
  <c r="EK232" i="2"/>
  <c r="EK184" i="2" a="1"/>
  <c r="EK184" i="2"/>
  <c r="EK171" i="2"/>
  <c r="EK280" i="2" a="1"/>
  <c r="EK280" i="2"/>
  <c r="EK172" i="2"/>
  <c r="EK296" i="2" a="1"/>
  <c r="EK296" i="2"/>
  <c r="EK200" i="2" a="1"/>
  <c r="EK200" i="2"/>
  <c r="EK170" i="2"/>
  <c r="EK216" i="2" a="1"/>
  <c r="EK216" i="2"/>
  <c r="EK248" i="2" a="1"/>
  <c r="EK248" i="2"/>
  <c r="EL164" i="2"/>
  <c r="EK163" i="2"/>
  <c r="EL32" i="3"/>
  <c r="EM33" i="3"/>
  <c r="EL296" i="2" a="1"/>
  <c r="EL296" i="2"/>
  <c r="EL172" i="2"/>
  <c r="EL216" i="2" a="1"/>
  <c r="EL216" i="2"/>
  <c r="EL171" i="2"/>
  <c r="EL232" i="2" a="1"/>
  <c r="EL232" i="2"/>
  <c r="EL173" i="2"/>
  <c r="EL168" i="2" a="1"/>
  <c r="EL168" i="2"/>
  <c r="EL312" i="2" a="1"/>
  <c r="EL312" i="2"/>
  <c r="EL248" i="2" a="1"/>
  <c r="EL248" i="2"/>
  <c r="EL280" i="2" a="1"/>
  <c r="EL280" i="2"/>
  <c r="EL200" i="2" a="1"/>
  <c r="EL200" i="2"/>
  <c r="EL184" i="2" a="1"/>
  <c r="EL184" i="2"/>
  <c r="EM165" i="2"/>
  <c r="EL176" i="2"/>
  <c r="EL170" i="2"/>
  <c r="EL264" i="2" a="1"/>
  <c r="EL264" i="2"/>
  <c r="EM32" i="3"/>
  <c r="EN33" i="3"/>
  <c r="DK46" i="1"/>
  <c r="DK45" i="1"/>
  <c r="DL44" i="1"/>
  <c r="EJ239" i="2"/>
  <c r="EJ244" i="2"/>
  <c r="EJ303" i="2"/>
  <c r="EJ308" i="2"/>
  <c r="EJ255" i="2"/>
  <c r="EJ260" i="2"/>
  <c r="EJ175" i="2"/>
  <c r="EJ180" i="2"/>
  <c r="EJ287" i="2"/>
  <c r="EJ292" i="2"/>
  <c r="EJ319" i="2"/>
  <c r="EJ324" i="2"/>
  <c r="EJ271" i="2"/>
  <c r="EJ276" i="2"/>
  <c r="EJ191" i="2"/>
  <c r="EJ196" i="2"/>
  <c r="EJ223" i="2"/>
  <c r="EJ228" i="2"/>
  <c r="EJ207" i="2"/>
  <c r="EJ212" i="2"/>
  <c r="EJ28" i="3"/>
  <c r="EJ30" i="3"/>
  <c r="EJ23" i="3"/>
  <c r="EK24" i="3"/>
  <c r="EM164" i="2"/>
  <c r="EL163" i="2"/>
  <c r="EI27" i="3"/>
  <c r="EK28" i="3"/>
  <c r="EK30" i="3"/>
  <c r="EL24" i="3"/>
  <c r="EK23" i="3"/>
  <c r="EM172" i="2"/>
  <c r="EM312" i="2" a="1"/>
  <c r="EM312" i="2"/>
  <c r="EM216" i="2" a="1"/>
  <c r="EM216" i="2"/>
  <c r="EM200" i="2" a="1"/>
  <c r="EM200" i="2"/>
  <c r="EM171" i="2"/>
  <c r="EM232" i="2" a="1"/>
  <c r="EM232" i="2"/>
  <c r="EM170" i="2"/>
  <c r="EM248" i="2" a="1"/>
  <c r="EM248" i="2"/>
  <c r="EM168" i="2" a="1"/>
  <c r="EM168" i="2"/>
  <c r="EM264" i="2" a="1"/>
  <c r="EM264" i="2"/>
  <c r="EM176" i="2"/>
  <c r="EM296" i="2" a="1"/>
  <c r="EM296" i="2"/>
  <c r="EM184" i="2" a="1"/>
  <c r="EM184" i="2"/>
  <c r="EM173" i="2"/>
  <c r="EN165" i="2"/>
  <c r="EM280" i="2" a="1"/>
  <c r="EM280" i="2"/>
  <c r="DM44" i="1"/>
  <c r="DL45" i="1"/>
  <c r="DL46" i="1"/>
  <c r="EJ27" i="3"/>
  <c r="EK175" i="2"/>
  <c r="EK180" i="2"/>
  <c r="EK319" i="2"/>
  <c r="EK324" i="2"/>
  <c r="EK191" i="2"/>
  <c r="EK196" i="2"/>
  <c r="EK239" i="2"/>
  <c r="EK244" i="2"/>
  <c r="EK287" i="2"/>
  <c r="EK292" i="2"/>
  <c r="EK255" i="2"/>
  <c r="EK260" i="2"/>
  <c r="EK207" i="2"/>
  <c r="EK212" i="2"/>
  <c r="EK303" i="2"/>
  <c r="EK308" i="2"/>
  <c r="EK223" i="2"/>
  <c r="EK228" i="2"/>
  <c r="EK271" i="2"/>
  <c r="EK276" i="2"/>
  <c r="EN32" i="3"/>
  <c r="EO33" i="3"/>
  <c r="EM163" i="2"/>
  <c r="EN164" i="2"/>
  <c r="EO164" i="2"/>
  <c r="EN163" i="2"/>
  <c r="EL223" i="2"/>
  <c r="EL228" i="2"/>
  <c r="EL287" i="2"/>
  <c r="EL292" i="2"/>
  <c r="EL303" i="2"/>
  <c r="EL308" i="2"/>
  <c r="EL255" i="2"/>
  <c r="EL260" i="2"/>
  <c r="EL239" i="2"/>
  <c r="EL244" i="2"/>
  <c r="EL271" i="2"/>
  <c r="EL276" i="2"/>
  <c r="EL191" i="2"/>
  <c r="EL196" i="2"/>
  <c r="EL319" i="2"/>
  <c r="EL324" i="2"/>
  <c r="EL207" i="2"/>
  <c r="EL212" i="2"/>
  <c r="EL175" i="2"/>
  <c r="EL180" i="2"/>
  <c r="EO32" i="3"/>
  <c r="EP33" i="3"/>
  <c r="DM46" i="1"/>
  <c r="DN44" i="1"/>
  <c r="DM45" i="1"/>
  <c r="EK27" i="3"/>
  <c r="EL30" i="3"/>
  <c r="EL28" i="3"/>
  <c r="EL23" i="3"/>
  <c r="EM24" i="3"/>
  <c r="EN296" i="2" a="1"/>
  <c r="EN296" i="2"/>
  <c r="EN173" i="2"/>
  <c r="EN200" i="2" a="1"/>
  <c r="EN200" i="2"/>
  <c r="EN172" i="2"/>
  <c r="EN312" i="2" a="1"/>
  <c r="EN312" i="2"/>
  <c r="EN232" i="2" a="1"/>
  <c r="EN232" i="2"/>
  <c r="EN216" i="2" a="1"/>
  <c r="EN216" i="2"/>
  <c r="EN171" i="2"/>
  <c r="EN170" i="2"/>
  <c r="EN248" i="2" a="1"/>
  <c r="EN248" i="2"/>
  <c r="EN168" i="2" a="1"/>
  <c r="EN168" i="2"/>
  <c r="EN280" i="2" a="1"/>
  <c r="EN280" i="2"/>
  <c r="EN264" i="2" a="1"/>
  <c r="EN264" i="2"/>
  <c r="EN184" i="2" a="1"/>
  <c r="EN184" i="2"/>
  <c r="EO165" i="2"/>
  <c r="EN176" i="2"/>
  <c r="DO44" i="1"/>
  <c r="DN46" i="1"/>
  <c r="DN45" i="1"/>
  <c r="EM28" i="3"/>
  <c r="EM30" i="3"/>
  <c r="EN24" i="3"/>
  <c r="EM23" i="3"/>
  <c r="EL27" i="3"/>
  <c r="EO264" i="2" a="1"/>
  <c r="EO264" i="2"/>
  <c r="EO170" i="2"/>
  <c r="EO280" i="2" a="1"/>
  <c r="EO280" i="2"/>
  <c r="EO176" i="2"/>
  <c r="EO296" i="2" a="1"/>
  <c r="EO296" i="2"/>
  <c r="EO184" i="2" a="1"/>
  <c r="EO184" i="2"/>
  <c r="EP165" i="2"/>
  <c r="EO173" i="2"/>
  <c r="EO312" i="2" a="1"/>
  <c r="EO312" i="2"/>
  <c r="EO216" i="2" a="1"/>
  <c r="EO216" i="2"/>
  <c r="EO200" i="2" a="1"/>
  <c r="EO200" i="2"/>
  <c r="EO172" i="2"/>
  <c r="EO232" i="2" a="1"/>
  <c r="EO232" i="2"/>
  <c r="EO171" i="2"/>
  <c r="EO248" i="2" a="1"/>
  <c r="EO248" i="2"/>
  <c r="EO168" i="2" a="1"/>
  <c r="EO168" i="2"/>
  <c r="EQ33" i="3"/>
  <c r="EP32" i="3"/>
  <c r="EM319" i="2"/>
  <c r="EM324" i="2"/>
  <c r="EM191" i="2"/>
  <c r="EM196" i="2"/>
  <c r="EM207" i="2"/>
  <c r="EM212" i="2"/>
  <c r="EM175" i="2"/>
  <c r="EM180" i="2"/>
  <c r="EM303" i="2"/>
  <c r="EM308" i="2"/>
  <c r="EM287" i="2"/>
  <c r="EM292" i="2"/>
  <c r="EM255" i="2"/>
  <c r="EM260" i="2"/>
  <c r="EM223" i="2"/>
  <c r="EM228" i="2"/>
  <c r="EM271" i="2"/>
  <c r="EM276" i="2"/>
  <c r="EM239" i="2"/>
  <c r="EM244" i="2"/>
  <c r="EP164" i="2"/>
  <c r="EO163" i="2"/>
  <c r="EP176" i="2"/>
  <c r="EP280" i="2" a="1"/>
  <c r="EP280" i="2"/>
  <c r="EQ165" i="2"/>
  <c r="EP296" i="2" a="1"/>
  <c r="EP296" i="2"/>
  <c r="EP200" i="2" a="1"/>
  <c r="EP200" i="2"/>
  <c r="EP184" i="2" a="1"/>
  <c r="EP184" i="2"/>
  <c r="EP173" i="2"/>
  <c r="EP264" i="2" a="1"/>
  <c r="EP264" i="2"/>
  <c r="EP172" i="2"/>
  <c r="EP312" i="2" a="1"/>
  <c r="EP312" i="2"/>
  <c r="EP216" i="2" a="1"/>
  <c r="EP216" i="2"/>
  <c r="EP171" i="2"/>
  <c r="EP232" i="2" a="1"/>
  <c r="EP232" i="2"/>
  <c r="EP170" i="2"/>
  <c r="EP168" i="2" a="1"/>
  <c r="EP168" i="2"/>
  <c r="EP248" i="2" a="1"/>
  <c r="EP248" i="2"/>
  <c r="EN30" i="3"/>
  <c r="EN28" i="3"/>
  <c r="EN23" i="3"/>
  <c r="EO24" i="3"/>
  <c r="EM27" i="3"/>
  <c r="EQ164" i="2"/>
  <c r="EP163" i="2"/>
  <c r="EQ32" i="3"/>
  <c r="ER33" i="3"/>
  <c r="EN255" i="2"/>
  <c r="EN260" i="2"/>
  <c r="EN175" i="2"/>
  <c r="EN180" i="2"/>
  <c r="EN287" i="2"/>
  <c r="EN292" i="2"/>
  <c r="EN271" i="2"/>
  <c r="EN276" i="2"/>
  <c r="EN239" i="2"/>
  <c r="EN244" i="2"/>
  <c r="EN303" i="2"/>
  <c r="EN308" i="2"/>
  <c r="EN223" i="2"/>
  <c r="EN228" i="2"/>
  <c r="EN319" i="2"/>
  <c r="EN324" i="2"/>
  <c r="EN207" i="2"/>
  <c r="EN212" i="2"/>
  <c r="EN191" i="2"/>
  <c r="EN196" i="2"/>
  <c r="DO45" i="1"/>
  <c r="DP44" i="1"/>
  <c r="DO46" i="1"/>
  <c r="EQ216" i="2" a="1"/>
  <c r="EQ216" i="2"/>
  <c r="EQ264" i="2" a="1"/>
  <c r="EQ264" i="2"/>
  <c r="EQ176" i="2"/>
  <c r="EQ184" i="2" a="1"/>
  <c r="EQ184" i="2"/>
  <c r="ER165" i="2"/>
  <c r="EQ173" i="2"/>
  <c r="EQ296" i="2" a="1"/>
  <c r="EQ296" i="2"/>
  <c r="EQ200" i="2" a="1"/>
  <c r="EQ200" i="2"/>
  <c r="EQ172" i="2"/>
  <c r="EQ312" i="2" a="1"/>
  <c r="EQ312" i="2"/>
  <c r="EQ280" i="2" a="1"/>
  <c r="EQ280" i="2"/>
  <c r="EQ232" i="2" a="1"/>
  <c r="EQ232" i="2"/>
  <c r="EQ171" i="2"/>
  <c r="EQ248" i="2" a="1"/>
  <c r="EQ248" i="2"/>
  <c r="EQ168" i="2" a="1"/>
  <c r="EQ168" i="2"/>
  <c r="EQ170" i="2"/>
  <c r="ES33" i="3"/>
  <c r="ER32" i="3"/>
  <c r="EO223" i="2"/>
  <c r="EO228" i="2"/>
  <c r="EO207" i="2"/>
  <c r="EO212" i="2"/>
  <c r="EO255" i="2"/>
  <c r="EO260" i="2"/>
  <c r="EO303" i="2"/>
  <c r="EO308" i="2"/>
  <c r="EO191" i="2"/>
  <c r="EO196" i="2"/>
  <c r="EO319" i="2"/>
  <c r="EO324" i="2"/>
  <c r="EO271" i="2"/>
  <c r="EO276" i="2"/>
  <c r="EO175" i="2"/>
  <c r="EO180" i="2"/>
  <c r="EO287" i="2"/>
  <c r="EO292" i="2"/>
  <c r="EO239" i="2"/>
  <c r="EO244" i="2"/>
  <c r="EO30" i="3"/>
  <c r="EO28" i="3"/>
  <c r="EP24" i="3"/>
  <c r="EO23" i="3"/>
  <c r="DQ44" i="1"/>
  <c r="DP45" i="1"/>
  <c r="DP46" i="1"/>
  <c r="EN27" i="3"/>
  <c r="ER164" i="2"/>
  <c r="EQ163" i="2"/>
  <c r="ER170" i="2"/>
  <c r="ER264" i="2" a="1"/>
  <c r="ER264" i="2"/>
  <c r="ER248" i="2" a="1"/>
  <c r="ER248" i="2"/>
  <c r="ER168" i="2" a="1"/>
  <c r="ER168" i="2"/>
  <c r="ER216" i="2" a="1"/>
  <c r="ER216" i="2"/>
  <c r="ER176" i="2"/>
  <c r="ES165" i="2"/>
  <c r="ER296" i="2" a="1"/>
  <c r="ER296" i="2"/>
  <c r="ER280" i="2" a="1"/>
  <c r="ER280" i="2"/>
  <c r="ER184" i="2" a="1"/>
  <c r="ER184" i="2"/>
  <c r="ER173" i="2"/>
  <c r="ER232" i="2" a="1"/>
  <c r="ER232" i="2"/>
  <c r="ER171" i="2"/>
  <c r="ER200" i="2" a="1"/>
  <c r="ER200" i="2"/>
  <c r="ER312" i="2" a="1"/>
  <c r="ER312" i="2"/>
  <c r="ER172" i="2"/>
  <c r="DQ46" i="1"/>
  <c r="DQ45" i="1"/>
  <c r="DR44" i="1"/>
  <c r="ES164" i="2"/>
  <c r="ER163" i="2"/>
  <c r="EO27" i="3"/>
  <c r="EP28" i="3"/>
  <c r="EP30" i="3"/>
  <c r="EQ24" i="3"/>
  <c r="EP23" i="3"/>
  <c r="EP287" i="2"/>
  <c r="EP292" i="2"/>
  <c r="EP239" i="2"/>
  <c r="EP244" i="2"/>
  <c r="EP207" i="2"/>
  <c r="EP212" i="2"/>
  <c r="EP319" i="2"/>
  <c r="EP324" i="2"/>
  <c r="EP175" i="2"/>
  <c r="EP180" i="2"/>
  <c r="EP303" i="2"/>
  <c r="EP308" i="2"/>
  <c r="EP223" i="2"/>
  <c r="EP228" i="2"/>
  <c r="EP191" i="2"/>
  <c r="EP196" i="2"/>
  <c r="EP271" i="2"/>
  <c r="EP276" i="2"/>
  <c r="EP255" i="2"/>
  <c r="EP260" i="2"/>
  <c r="ET33" i="3"/>
  <c r="ES32" i="3"/>
  <c r="ET164" i="2"/>
  <c r="ES163" i="2"/>
  <c r="DR45" i="1"/>
  <c r="DR46" i="1"/>
  <c r="DS44" i="1"/>
  <c r="EP27" i="3"/>
  <c r="EQ30" i="3"/>
  <c r="EQ28" i="3"/>
  <c r="ER24" i="3"/>
  <c r="EQ23" i="3"/>
  <c r="ES232" i="2" a="1"/>
  <c r="ES232" i="2"/>
  <c r="ES172" i="2"/>
  <c r="ES170" i="2"/>
  <c r="ES248" i="2" a="1"/>
  <c r="ES248" i="2"/>
  <c r="ES168" i="2" a="1"/>
  <c r="ES168" i="2"/>
  <c r="ES264" i="2" a="1"/>
  <c r="ES264" i="2"/>
  <c r="ES176" i="2"/>
  <c r="ES280" i="2" a="1"/>
  <c r="ES280" i="2"/>
  <c r="ES184" i="2" a="1"/>
  <c r="ES184" i="2"/>
  <c r="ET165" i="2"/>
  <c r="ES312" i="2" a="1"/>
  <c r="ES312" i="2"/>
  <c r="ES216" i="2" a="1"/>
  <c r="ES216" i="2"/>
  <c r="ES171" i="2"/>
  <c r="ES296" i="2" a="1"/>
  <c r="ES296" i="2"/>
  <c r="ES200" i="2" a="1"/>
  <c r="ES200" i="2"/>
  <c r="ES173" i="2"/>
  <c r="ET32" i="3"/>
  <c r="EU33" i="3"/>
  <c r="EQ319" i="2"/>
  <c r="EQ324" i="2"/>
  <c r="EQ255" i="2"/>
  <c r="EQ260" i="2"/>
  <c r="EQ239" i="2"/>
  <c r="EQ244" i="2"/>
  <c r="EQ271" i="2"/>
  <c r="EQ276" i="2"/>
  <c r="EQ207" i="2"/>
  <c r="EQ212" i="2"/>
  <c r="EQ191" i="2"/>
  <c r="EQ196" i="2"/>
  <c r="EQ303" i="2"/>
  <c r="EQ308" i="2"/>
  <c r="EQ175" i="2"/>
  <c r="EQ180" i="2"/>
  <c r="EQ287" i="2"/>
  <c r="EQ292" i="2"/>
  <c r="EQ223" i="2"/>
  <c r="EQ228" i="2"/>
  <c r="EQ27" i="3"/>
  <c r="ER207" i="2"/>
  <c r="ER212" i="2"/>
  <c r="ER255" i="2"/>
  <c r="ER260" i="2"/>
  <c r="ER223" i="2"/>
  <c r="ER228" i="2"/>
  <c r="ER271" i="2"/>
  <c r="ER276" i="2"/>
  <c r="ER175" i="2"/>
  <c r="ER180" i="2"/>
  <c r="ER319" i="2"/>
  <c r="ER324" i="2"/>
  <c r="ER239" i="2"/>
  <c r="ER244" i="2"/>
  <c r="ER303" i="2"/>
  <c r="ER308" i="2"/>
  <c r="ER191" i="2"/>
  <c r="ER196" i="2"/>
  <c r="ER287" i="2"/>
  <c r="ER292" i="2"/>
  <c r="ER28" i="3"/>
  <c r="ER30" i="3"/>
  <c r="ER23" i="3"/>
  <c r="ES24" i="3"/>
  <c r="ET163" i="2"/>
  <c r="EU164" i="2"/>
  <c r="DT44" i="1"/>
  <c r="DS45" i="1"/>
  <c r="DS46" i="1"/>
  <c r="EU32" i="3"/>
  <c r="EV33" i="3"/>
  <c r="ET171" i="2"/>
  <c r="ET216" i="2" a="1"/>
  <c r="ET216" i="2"/>
  <c r="ET172" i="2"/>
  <c r="ET312" i="2" a="1"/>
  <c r="ET312" i="2"/>
  <c r="ET232" i="2" a="1"/>
  <c r="ET232" i="2"/>
  <c r="ET170" i="2"/>
  <c r="ET168" i="2" a="1"/>
  <c r="ET168" i="2"/>
  <c r="ET248" i="2" a="1"/>
  <c r="ET248" i="2"/>
  <c r="ET176" i="2"/>
  <c r="ET296" i="2" a="1"/>
  <c r="ET296" i="2"/>
  <c r="ET264" i="2" a="1"/>
  <c r="ET264" i="2"/>
  <c r="ET200" i="2" a="1"/>
  <c r="ET200" i="2"/>
  <c r="ET173" i="2"/>
  <c r="ET184" i="2" a="1"/>
  <c r="ET184" i="2"/>
  <c r="EU165" i="2"/>
  <c r="ET280" i="2" a="1"/>
  <c r="ET280" i="2"/>
  <c r="EV164" i="2"/>
  <c r="EU163" i="2"/>
  <c r="EW33" i="3"/>
  <c r="EV32" i="3"/>
  <c r="EU216" i="2" a="1"/>
  <c r="EU216" i="2"/>
  <c r="EU200" i="2" a="1"/>
  <c r="EU200" i="2"/>
  <c r="EU171" i="2"/>
  <c r="EU312" i="2" a="1"/>
  <c r="EU312" i="2"/>
  <c r="EU232" i="2" a="1"/>
  <c r="EU232" i="2"/>
  <c r="EU170" i="2"/>
  <c r="EU248" i="2" a="1"/>
  <c r="EU248" i="2"/>
  <c r="EU168" i="2" a="1"/>
  <c r="EU168" i="2"/>
  <c r="EU264" i="2" a="1"/>
  <c r="EU264" i="2"/>
  <c r="EU176" i="2"/>
  <c r="EV165" i="2"/>
  <c r="EU296" i="2" a="1"/>
  <c r="EU296" i="2"/>
  <c r="EU280" i="2" a="1"/>
  <c r="EU280" i="2"/>
  <c r="EU172" i="2"/>
  <c r="EU184" i="2" a="1"/>
  <c r="EU184" i="2"/>
  <c r="EU173" i="2"/>
  <c r="ES30" i="3"/>
  <c r="ES28" i="3"/>
  <c r="ES23" i="3"/>
  <c r="ET24" i="3"/>
  <c r="ES303" i="2"/>
  <c r="ES308" i="2"/>
  <c r="ES271" i="2"/>
  <c r="ES276" i="2"/>
  <c r="ES239" i="2"/>
  <c r="ES244" i="2"/>
  <c r="ES319" i="2"/>
  <c r="ES324" i="2"/>
  <c r="ES191" i="2"/>
  <c r="ES196" i="2"/>
  <c r="ES255" i="2"/>
  <c r="ES260" i="2"/>
  <c r="ES207" i="2"/>
  <c r="ES212" i="2"/>
  <c r="ES175" i="2"/>
  <c r="ES180" i="2"/>
  <c r="ES287" i="2"/>
  <c r="ES292" i="2"/>
  <c r="ES223" i="2"/>
  <c r="ES228" i="2"/>
  <c r="DT46" i="1"/>
  <c r="DU44" i="1"/>
  <c r="DT45" i="1"/>
  <c r="ER27" i="3"/>
  <c r="EX33" i="3"/>
  <c r="EW32" i="3"/>
  <c r="EV280" i="2" a="1"/>
  <c r="EV280" i="2"/>
  <c r="EV264" i="2" a="1"/>
  <c r="EV264" i="2"/>
  <c r="EV184" i="2" a="1"/>
  <c r="EV184" i="2"/>
  <c r="EW165" i="2"/>
  <c r="EV296" i="2" a="1"/>
  <c r="EV296" i="2"/>
  <c r="EV200" i="2" a="1"/>
  <c r="EV200" i="2"/>
  <c r="EV173" i="2"/>
  <c r="EV312" i="2" a="1"/>
  <c r="EV312" i="2"/>
  <c r="EV171" i="2"/>
  <c r="EV232" i="2" a="1"/>
  <c r="EV232" i="2"/>
  <c r="EV216" i="2" a="1"/>
  <c r="EV216" i="2"/>
  <c r="EV172" i="2"/>
  <c r="EV170" i="2"/>
  <c r="EV248" i="2" a="1"/>
  <c r="EV248" i="2"/>
  <c r="EV168" i="2" a="1"/>
  <c r="EV168" i="2"/>
  <c r="EV176" i="2"/>
  <c r="ET30" i="3"/>
  <c r="ET28" i="3"/>
  <c r="ET23" i="3"/>
  <c r="EU24" i="3"/>
  <c r="EW164" i="2"/>
  <c r="EV163" i="2"/>
  <c r="ET255" i="2"/>
  <c r="ET260" i="2"/>
  <c r="ET191" i="2"/>
  <c r="ET196" i="2"/>
  <c r="ET303" i="2"/>
  <c r="ET308" i="2"/>
  <c r="ET271" i="2"/>
  <c r="ET276" i="2"/>
  <c r="ET223" i="2"/>
  <c r="ET228" i="2"/>
  <c r="ET207" i="2"/>
  <c r="ET212" i="2"/>
  <c r="ET175" i="2"/>
  <c r="ET180" i="2"/>
  <c r="ET319" i="2"/>
  <c r="ET324" i="2"/>
  <c r="ET287" i="2"/>
  <c r="ET292" i="2"/>
  <c r="ET239" i="2"/>
  <c r="ET244" i="2"/>
  <c r="ES27" i="3"/>
  <c r="DV44" i="1"/>
  <c r="DU45" i="1"/>
  <c r="DU46" i="1"/>
  <c r="EU191" i="2"/>
  <c r="EU196" i="2"/>
  <c r="EU303" i="2"/>
  <c r="EU308" i="2"/>
  <c r="EU319" i="2"/>
  <c r="EU324" i="2"/>
  <c r="EU207" i="2"/>
  <c r="EU212" i="2"/>
  <c r="EU223" i="2"/>
  <c r="EU228" i="2"/>
  <c r="EU287" i="2"/>
  <c r="EU292" i="2"/>
  <c r="EU175" i="2"/>
  <c r="EU180" i="2"/>
  <c r="EU255" i="2"/>
  <c r="EU260" i="2"/>
  <c r="EU271" i="2"/>
  <c r="EU276" i="2"/>
  <c r="EU239" i="2"/>
  <c r="EU244" i="2"/>
  <c r="EW264" i="2" a="1"/>
  <c r="EW264" i="2"/>
  <c r="EW280" i="2" a="1"/>
  <c r="EW280" i="2"/>
  <c r="EW176" i="2"/>
  <c r="EW170" i="2"/>
  <c r="EW296" i="2" a="1"/>
  <c r="EW296" i="2"/>
  <c r="EW248" i="2" a="1"/>
  <c r="EW248" i="2"/>
  <c r="EW184" i="2" a="1"/>
  <c r="EW184" i="2"/>
  <c r="EX165" i="2"/>
  <c r="EW312" i="2" a="1"/>
  <c r="EW312" i="2"/>
  <c r="EW200" i="2" a="1"/>
  <c r="EW200" i="2"/>
  <c r="EW173" i="2"/>
  <c r="EW216" i="2" a="1"/>
  <c r="EW216" i="2"/>
  <c r="EW172" i="2"/>
  <c r="EW232" i="2" a="1"/>
  <c r="EW232" i="2"/>
  <c r="EW168" i="2" a="1"/>
  <c r="EW168" i="2"/>
  <c r="EW171" i="2"/>
  <c r="EX32" i="3"/>
  <c r="EY33" i="3"/>
  <c r="EX164" i="2"/>
  <c r="EW163" i="2"/>
  <c r="EU30" i="3"/>
  <c r="EU28" i="3"/>
  <c r="EU23" i="3"/>
  <c r="EV24" i="3"/>
  <c r="DV46" i="1"/>
  <c r="DV45" i="1"/>
  <c r="DW44" i="1"/>
  <c r="ET27" i="3"/>
  <c r="EW319" i="2"/>
  <c r="EW324" i="2"/>
  <c r="EV30" i="3"/>
  <c r="EV28" i="3"/>
  <c r="EW24" i="3"/>
  <c r="EV23" i="3"/>
  <c r="EU27" i="3"/>
  <c r="EY32" i="3"/>
  <c r="EZ33" i="3"/>
  <c r="EV175" i="2"/>
  <c r="EV180" i="2"/>
  <c r="EV191" i="2"/>
  <c r="EV196" i="2"/>
  <c r="EV239" i="2"/>
  <c r="EV244" i="2"/>
  <c r="EV287" i="2"/>
  <c r="EV292" i="2"/>
  <c r="EV303" i="2"/>
  <c r="EV308" i="2"/>
  <c r="EV223" i="2"/>
  <c r="EV228" i="2"/>
  <c r="EV319" i="2"/>
  <c r="EV324" i="2"/>
  <c r="EV255" i="2"/>
  <c r="EV260" i="2"/>
  <c r="EV207" i="2"/>
  <c r="EV212" i="2"/>
  <c r="EV271" i="2"/>
  <c r="EV276" i="2"/>
  <c r="DX44" i="1"/>
  <c r="DW46" i="1"/>
  <c r="DW45" i="1"/>
  <c r="EW287" i="2"/>
  <c r="EW292" i="2"/>
  <c r="EW303" i="2"/>
  <c r="EW308" i="2"/>
  <c r="EW175" i="2"/>
  <c r="EW180" i="2"/>
  <c r="EY164" i="2"/>
  <c r="EX163" i="2"/>
  <c r="EX248" i="2" a="1"/>
  <c r="EX248" i="2"/>
  <c r="EX170" i="2"/>
  <c r="EX168" i="2" a="1"/>
  <c r="EX168" i="2"/>
  <c r="EX280" i="2" a="1"/>
  <c r="EX280" i="2"/>
  <c r="EX264" i="2" a="1"/>
  <c r="EX264" i="2"/>
  <c r="EX176" i="2"/>
  <c r="EX296" i="2" a="1"/>
  <c r="EX296" i="2"/>
  <c r="EY165" i="2"/>
  <c r="EX312" i="2" a="1"/>
  <c r="EX312" i="2"/>
  <c r="EX200" i="2" a="1"/>
  <c r="EX200" i="2"/>
  <c r="EX184" i="2" a="1"/>
  <c r="EX184" i="2"/>
  <c r="EX172" i="2"/>
  <c r="EX232" i="2" a="1"/>
  <c r="EX232" i="2"/>
  <c r="EX171" i="2"/>
  <c r="EX173" i="2"/>
  <c r="EX216" i="2" a="1"/>
  <c r="EX216" i="2"/>
  <c r="EX319" i="2"/>
  <c r="EX324" i="2"/>
  <c r="EX255" i="2"/>
  <c r="EX260" i="2"/>
  <c r="EW239" i="2"/>
  <c r="EW244" i="2"/>
  <c r="EW271" i="2"/>
  <c r="EW276" i="2"/>
  <c r="EW191" i="2"/>
  <c r="EW196" i="2"/>
  <c r="EW207" i="2"/>
  <c r="EW212" i="2"/>
  <c r="EW223" i="2"/>
  <c r="EW228" i="2"/>
  <c r="EW255" i="2"/>
  <c r="EW260" i="2"/>
  <c r="EY163" i="2"/>
  <c r="EZ164" i="2"/>
  <c r="DX46" i="1"/>
  <c r="DY44" i="1"/>
  <c r="DX45" i="1"/>
  <c r="EX287" i="2"/>
  <c r="EX292" i="2"/>
  <c r="EV27" i="3"/>
  <c r="EW30" i="3"/>
  <c r="EW28" i="3"/>
  <c r="EX24" i="3"/>
  <c r="EW23" i="3"/>
  <c r="EX303" i="2"/>
  <c r="EX308" i="2"/>
  <c r="EX175" i="2"/>
  <c r="EX180" i="2"/>
  <c r="EY216" i="2" a="1"/>
  <c r="EY216" i="2"/>
  <c r="EY200" i="2" a="1"/>
  <c r="EY200" i="2"/>
  <c r="EY171" i="2"/>
  <c r="EY248" i="2" a="1"/>
  <c r="EY248" i="2"/>
  <c r="EY232" i="2" a="1"/>
  <c r="EY232" i="2"/>
  <c r="EY170" i="2"/>
  <c r="EY168" i="2" a="1"/>
  <c r="EY168" i="2"/>
  <c r="EY264" i="2" a="1"/>
  <c r="EY264" i="2"/>
  <c r="EY176" i="2"/>
  <c r="EY296" i="2" a="1"/>
  <c r="EY296" i="2"/>
  <c r="EY280" i="2" a="1"/>
  <c r="EY280" i="2"/>
  <c r="EY184" i="2" a="1"/>
  <c r="EY184" i="2"/>
  <c r="EZ165" i="2"/>
  <c r="EY172" i="2"/>
  <c r="EY312" i="2" a="1"/>
  <c r="EY312" i="2"/>
  <c r="EY173" i="2"/>
  <c r="FA33" i="3"/>
  <c r="EZ32" i="3"/>
  <c r="EY303" i="2"/>
  <c r="EY308" i="2"/>
  <c r="EY319" i="2"/>
  <c r="EY324" i="2"/>
  <c r="EY287" i="2"/>
  <c r="EY292" i="2"/>
  <c r="EX28" i="3"/>
  <c r="EX30" i="3"/>
  <c r="EY24" i="3"/>
  <c r="EX23" i="3"/>
  <c r="DZ44" i="1"/>
  <c r="DY45" i="1"/>
  <c r="DY46" i="1"/>
  <c r="FB33" i="3"/>
  <c r="FA32" i="3"/>
  <c r="EX191" i="2"/>
  <c r="EX196" i="2"/>
  <c r="EX271" i="2"/>
  <c r="EX276" i="2"/>
  <c r="EX239" i="2"/>
  <c r="EX244" i="2"/>
  <c r="EX207" i="2"/>
  <c r="EX212" i="2"/>
  <c r="EX223" i="2"/>
  <c r="EX228" i="2"/>
  <c r="EY175" i="2"/>
  <c r="EY180" i="2"/>
  <c r="EZ163" i="2"/>
  <c r="FA164" i="2"/>
  <c r="EY255" i="2"/>
  <c r="EY260" i="2"/>
  <c r="EZ232" i="2" a="1"/>
  <c r="EZ232" i="2"/>
  <c r="EZ171" i="2"/>
  <c r="EZ168" i="2" a="1"/>
  <c r="EZ168" i="2"/>
  <c r="EZ248" i="2" a="1"/>
  <c r="EZ248" i="2"/>
  <c r="EZ312" i="2" a="1"/>
  <c r="EZ312" i="2"/>
  <c r="EZ264" i="2" a="1"/>
  <c r="EZ264" i="2"/>
  <c r="EZ176" i="2"/>
  <c r="EZ170" i="2"/>
  <c r="FA165" i="2"/>
  <c r="EZ216" i="2" a="1"/>
  <c r="EZ216" i="2"/>
  <c r="EZ200" i="2" a="1"/>
  <c r="EZ200" i="2"/>
  <c r="EZ172" i="2"/>
  <c r="EZ280" i="2" a="1"/>
  <c r="EZ280" i="2"/>
  <c r="EZ184" i="2" a="1"/>
  <c r="EZ184" i="2"/>
  <c r="EZ173" i="2"/>
  <c r="EZ296" i="2" a="1"/>
  <c r="EZ296" i="2"/>
  <c r="EW27" i="3"/>
  <c r="EZ255" i="2"/>
  <c r="EZ260" i="2"/>
  <c r="EZ303" i="2"/>
  <c r="EZ308" i="2"/>
  <c r="EZ287" i="2"/>
  <c r="EZ292" i="2"/>
  <c r="EX27" i="3"/>
  <c r="EY30" i="3"/>
  <c r="EY28" i="3"/>
  <c r="EZ24" i="3"/>
  <c r="EY23" i="3"/>
  <c r="EY271" i="2"/>
  <c r="EY276" i="2"/>
  <c r="EY191" i="2"/>
  <c r="EY196" i="2"/>
  <c r="EY207" i="2"/>
  <c r="EY212" i="2"/>
  <c r="EY239" i="2"/>
  <c r="EY244" i="2"/>
  <c r="EY223" i="2"/>
  <c r="EY228" i="2"/>
  <c r="DZ46" i="1"/>
  <c r="DZ45" i="1"/>
  <c r="EA44" i="1"/>
  <c r="EZ319" i="2"/>
  <c r="EZ324" i="2"/>
  <c r="EZ175" i="2"/>
  <c r="EZ180" i="2"/>
  <c r="FB32" i="3"/>
  <c r="FC33" i="3"/>
  <c r="FA312" i="2" a="1"/>
  <c r="FA312" i="2"/>
  <c r="FA232" i="2" a="1"/>
  <c r="FA232" i="2"/>
  <c r="FA216" i="2" a="1"/>
  <c r="FA216" i="2"/>
  <c r="FA200" i="2" a="1"/>
  <c r="FA200" i="2"/>
  <c r="FA171" i="2"/>
  <c r="FA172" i="2"/>
  <c r="FA168" i="2" a="1"/>
  <c r="FA168" i="2"/>
  <c r="FA264" i="2" a="1"/>
  <c r="FA264" i="2"/>
  <c r="FA248" i="2" a="1"/>
  <c r="FA248" i="2"/>
  <c r="FA176" i="2"/>
  <c r="FA170" i="2"/>
  <c r="FA296" i="2" a="1"/>
  <c r="FA296" i="2"/>
  <c r="FA173" i="2"/>
  <c r="FB165" i="2"/>
  <c r="FA280" i="2" a="1"/>
  <c r="FA280" i="2"/>
  <c r="FA184" i="2" a="1"/>
  <c r="FA184" i="2"/>
  <c r="FB164" i="2"/>
  <c r="FA163" i="2"/>
  <c r="FA303" i="2"/>
  <c r="FA308" i="2"/>
  <c r="FA287" i="2"/>
  <c r="FA292" i="2"/>
  <c r="FA175" i="2"/>
  <c r="FA180" i="2"/>
  <c r="FC164" i="2"/>
  <c r="FB163" i="2"/>
  <c r="FA255" i="2"/>
  <c r="FA260" i="2"/>
  <c r="FC32" i="3"/>
  <c r="FD33" i="3"/>
  <c r="EB44" i="1"/>
  <c r="EA45" i="1"/>
  <c r="EA46" i="1"/>
  <c r="EY27" i="3"/>
  <c r="EZ28" i="3"/>
  <c r="EZ30" i="3"/>
  <c r="FA24" i="3"/>
  <c r="EZ23" i="3"/>
  <c r="FB296" i="2" a="1"/>
  <c r="FB296" i="2"/>
  <c r="FB168" i="2" a="1"/>
  <c r="FB168" i="2"/>
  <c r="FB312" i="2" a="1"/>
  <c r="FB312" i="2"/>
  <c r="FB200" i="2" a="1"/>
  <c r="FB200" i="2"/>
  <c r="FB184" i="2" a="1"/>
  <c r="FB184" i="2"/>
  <c r="FB176" i="2"/>
  <c r="FC165" i="2"/>
  <c r="FB216" i="2" a="1"/>
  <c r="FB216" i="2"/>
  <c r="FB172" i="2"/>
  <c r="FB232" i="2" a="1"/>
  <c r="FB232" i="2"/>
  <c r="FB173" i="2"/>
  <c r="FB171" i="2"/>
  <c r="FB280" i="2" a="1"/>
  <c r="FB280" i="2"/>
  <c r="FB264" i="2" a="1"/>
  <c r="FB264" i="2"/>
  <c r="FB170" i="2"/>
  <c r="FB248" i="2" a="1"/>
  <c r="FB248" i="2"/>
  <c r="FA319" i="2"/>
  <c r="FA324" i="2"/>
  <c r="EZ271" i="2"/>
  <c r="EZ276" i="2"/>
  <c r="EZ191" i="2"/>
  <c r="EZ196" i="2"/>
  <c r="EZ239" i="2"/>
  <c r="EZ244" i="2"/>
  <c r="EZ223" i="2"/>
  <c r="EZ228" i="2"/>
  <c r="EZ207" i="2"/>
  <c r="EZ212" i="2"/>
  <c r="FB287" i="2"/>
  <c r="FB292" i="2"/>
  <c r="FB271" i="2"/>
  <c r="FB276" i="2"/>
  <c r="FB319" i="2"/>
  <c r="FB324" i="2"/>
  <c r="FC216" i="2" a="1"/>
  <c r="FC216" i="2"/>
  <c r="FC200" i="2" a="1"/>
  <c r="FC200" i="2"/>
  <c r="FC171" i="2"/>
  <c r="FC232" i="2" a="1"/>
  <c r="FC232" i="2"/>
  <c r="FC170" i="2"/>
  <c r="FC248" i="2" a="1"/>
  <c r="FC248" i="2"/>
  <c r="FC168" i="2" a="1"/>
  <c r="FC168" i="2"/>
  <c r="FC264" i="2" a="1"/>
  <c r="FC264" i="2"/>
  <c r="FC176" i="2"/>
  <c r="FC312" i="2" a="1"/>
  <c r="FC312" i="2"/>
  <c r="FC173" i="2"/>
  <c r="FC184" i="2" a="1"/>
  <c r="FC184" i="2"/>
  <c r="FC296" i="2" a="1"/>
  <c r="FC296" i="2"/>
  <c r="FD165" i="2"/>
  <c r="FC280" i="2" a="1"/>
  <c r="FC280" i="2"/>
  <c r="FC172" i="2"/>
  <c r="FA28" i="3"/>
  <c r="FA30" i="3"/>
  <c r="FA23" i="3"/>
  <c r="FB24" i="3"/>
  <c r="FB303" i="2"/>
  <c r="FB308" i="2"/>
  <c r="EB46" i="1"/>
  <c r="EC44" i="1"/>
  <c r="EB45" i="1"/>
  <c r="FD164" i="2"/>
  <c r="FC163" i="2"/>
  <c r="FE33" i="3"/>
  <c r="FD32" i="3"/>
  <c r="FA223" i="2"/>
  <c r="FA228" i="2"/>
  <c r="FA207" i="2"/>
  <c r="FA212" i="2"/>
  <c r="FA239" i="2"/>
  <c r="FA244" i="2"/>
  <c r="FA271" i="2"/>
  <c r="FA276" i="2"/>
  <c r="FA191" i="2"/>
  <c r="FA196" i="2"/>
  <c r="EZ27" i="3"/>
  <c r="FB255" i="2"/>
  <c r="FB260" i="2"/>
  <c r="FB175" i="2"/>
  <c r="FB180" i="2"/>
  <c r="FC303" i="2"/>
  <c r="FC308" i="2"/>
  <c r="FC271" i="2"/>
  <c r="FC276" i="2"/>
  <c r="FC287" i="2"/>
  <c r="FC292" i="2"/>
  <c r="FC175" i="2"/>
  <c r="FC180" i="2"/>
  <c r="FC319" i="2"/>
  <c r="FC324" i="2"/>
  <c r="FC255" i="2"/>
  <c r="FC260" i="2"/>
  <c r="FB207" i="2"/>
  <c r="FB212" i="2"/>
  <c r="FB223" i="2"/>
  <c r="FB228" i="2"/>
  <c r="FB239" i="2"/>
  <c r="FB244" i="2"/>
  <c r="FB191" i="2"/>
  <c r="FB196" i="2"/>
  <c r="FE164" i="2"/>
  <c r="FD163" i="2"/>
  <c r="FB30" i="3"/>
  <c r="FB28" i="3"/>
  <c r="FB23" i="3"/>
  <c r="FC24" i="3"/>
  <c r="FA27" i="3"/>
  <c r="FF33" i="3"/>
  <c r="FE32" i="3"/>
  <c r="EC45" i="1"/>
  <c r="EC46" i="1"/>
  <c r="ED44" i="1"/>
  <c r="FD312" i="2" a="1"/>
  <c r="FD312" i="2"/>
  <c r="FD184" i="2" a="1"/>
  <c r="FD184" i="2"/>
  <c r="FE165" i="2"/>
  <c r="FD200" i="2" a="1"/>
  <c r="FD200" i="2"/>
  <c r="FD173" i="2"/>
  <c r="FD232" i="2" a="1"/>
  <c r="FD232" i="2"/>
  <c r="FD216" i="2" a="1"/>
  <c r="FD216" i="2"/>
  <c r="FD171" i="2"/>
  <c r="FD248" i="2" a="1"/>
  <c r="FD248" i="2"/>
  <c r="FD172" i="2"/>
  <c r="FD170" i="2"/>
  <c r="FD296" i="2" a="1"/>
  <c r="FD296" i="2"/>
  <c r="FD264" i="2" a="1"/>
  <c r="FD264" i="2"/>
  <c r="FD176" i="2"/>
  <c r="FD168" i="2" a="1"/>
  <c r="FD168" i="2"/>
  <c r="FD280" i="2" a="1"/>
  <c r="FD280" i="2"/>
  <c r="FD303" i="2"/>
  <c r="FD308" i="2"/>
  <c r="FD175" i="2"/>
  <c r="FD180" i="2"/>
  <c r="FF164" i="2"/>
  <c r="FE163" i="2"/>
  <c r="FD255" i="2"/>
  <c r="FD260" i="2"/>
  <c r="FC30" i="3"/>
  <c r="FC28" i="3"/>
  <c r="FC23" i="3"/>
  <c r="FD24" i="3"/>
  <c r="ED46" i="1"/>
  <c r="ED45" i="1"/>
  <c r="FD271" i="2"/>
  <c r="FD276" i="2"/>
  <c r="FD319" i="2"/>
  <c r="FD324" i="2"/>
  <c r="FB27" i="3"/>
  <c r="FG33" i="3"/>
  <c r="FF32" i="3"/>
  <c r="FE296" i="2" a="1"/>
  <c r="FE296" i="2"/>
  <c r="FE176" i="2"/>
  <c r="FE312" i="2" a="1"/>
  <c r="FE312" i="2"/>
  <c r="FE184" i="2" a="1"/>
  <c r="FE184" i="2"/>
  <c r="FF165" i="2"/>
  <c r="FE232" i="2" a="1"/>
  <c r="FE232" i="2"/>
  <c r="FE216" i="2" a="1"/>
  <c r="FE216" i="2"/>
  <c r="FE200" i="2" a="1"/>
  <c r="FE200" i="2"/>
  <c r="FE173" i="2"/>
  <c r="FE172" i="2"/>
  <c r="FE264" i="2" a="1"/>
  <c r="FE264" i="2"/>
  <c r="FE248" i="2" a="1"/>
  <c r="FE248" i="2"/>
  <c r="FE170" i="2"/>
  <c r="FE171" i="2"/>
  <c r="FE168" i="2" a="1"/>
  <c r="FE168" i="2"/>
  <c r="FE280" i="2" a="1"/>
  <c r="FE280" i="2"/>
  <c r="FD287" i="2"/>
  <c r="FD292" i="2"/>
  <c r="FC239" i="2"/>
  <c r="FC244" i="2"/>
  <c r="FC207" i="2"/>
  <c r="FC212" i="2"/>
  <c r="FC223" i="2"/>
  <c r="FC228" i="2"/>
  <c r="FC191" i="2"/>
  <c r="FC196" i="2"/>
  <c r="FE287" i="2"/>
  <c r="FE292" i="2"/>
  <c r="FD191" i="2"/>
  <c r="FD196" i="2"/>
  <c r="FD223" i="2"/>
  <c r="FD228" i="2"/>
  <c r="FD239" i="2"/>
  <c r="FD244" i="2"/>
  <c r="FD207" i="2"/>
  <c r="FD212" i="2"/>
  <c r="FC27" i="3"/>
  <c r="FE175" i="2"/>
  <c r="FE180" i="2"/>
  <c r="FE319" i="2"/>
  <c r="FE324" i="2"/>
  <c r="FE255" i="2"/>
  <c r="FE260" i="2"/>
  <c r="FF280" i="2" a="1"/>
  <c r="FF280" i="2"/>
  <c r="FF200" i="2" a="1"/>
  <c r="FF200" i="2"/>
  <c r="FF184" i="2" a="1"/>
  <c r="FF184" i="2"/>
  <c r="FG165" i="2"/>
  <c r="FF296" i="2" a="1"/>
  <c r="FF296" i="2"/>
  <c r="FF172" i="2"/>
  <c r="FF312" i="2" a="1"/>
  <c r="FF312" i="2"/>
  <c r="FF264" i="2" a="1"/>
  <c r="FF264" i="2"/>
  <c r="FF232" i="2" a="1"/>
  <c r="FF232" i="2"/>
  <c r="FF216" i="2" a="1"/>
  <c r="FF216" i="2"/>
  <c r="FF173" i="2"/>
  <c r="FF171" i="2"/>
  <c r="FF170" i="2"/>
  <c r="FF248" i="2" a="1"/>
  <c r="FF248" i="2"/>
  <c r="FF176" i="2"/>
  <c r="FF168" i="2" a="1"/>
  <c r="FF168" i="2"/>
  <c r="FE303" i="2"/>
  <c r="FE308" i="2"/>
  <c r="FG32" i="3"/>
  <c r="FH33" i="3"/>
  <c r="FE271" i="2"/>
  <c r="FE276" i="2"/>
  <c r="FD30" i="3"/>
  <c r="FD28" i="3"/>
  <c r="FE24" i="3"/>
  <c r="FD23" i="3"/>
  <c r="FG164" i="2"/>
  <c r="FF163" i="2"/>
  <c r="FF319" i="2"/>
  <c r="FF324" i="2"/>
  <c r="FE223" i="2"/>
  <c r="FE228" i="2"/>
  <c r="FE191" i="2"/>
  <c r="FE196" i="2"/>
  <c r="FE239" i="2"/>
  <c r="FE244" i="2"/>
  <c r="FE207" i="2"/>
  <c r="FE212" i="2"/>
  <c r="FE30" i="3"/>
  <c r="FE28" i="3"/>
  <c r="FF24" i="3"/>
  <c r="FE23" i="3"/>
  <c r="FD27" i="3"/>
  <c r="FF303" i="2"/>
  <c r="FF308" i="2"/>
  <c r="FF287" i="2"/>
  <c r="FF292" i="2"/>
  <c r="FG163" i="2"/>
  <c r="FH164" i="2"/>
  <c r="FH32" i="3"/>
  <c r="FI33" i="3"/>
  <c r="FF255" i="2"/>
  <c r="FF260" i="2"/>
  <c r="FF271" i="2"/>
  <c r="FF276" i="2"/>
  <c r="FF175" i="2"/>
  <c r="FF180" i="2"/>
  <c r="FG168" i="2" a="1"/>
  <c r="FG168" i="2"/>
  <c r="FG264" i="2" a="1"/>
  <c r="FG264" i="2"/>
  <c r="FG176" i="2"/>
  <c r="FH165" i="2"/>
  <c r="FG312" i="2" a="1"/>
  <c r="FG312" i="2"/>
  <c r="FG296" i="2" a="1"/>
  <c r="FG296" i="2"/>
  <c r="FG184" i="2" a="1"/>
  <c r="FG184" i="2"/>
  <c r="FG173" i="2"/>
  <c r="FG232" i="2" a="1"/>
  <c r="FG232" i="2"/>
  <c r="FG200" i="2" a="1"/>
  <c r="FG200" i="2"/>
  <c r="FG171" i="2"/>
  <c r="FG172" i="2"/>
  <c r="FG170" i="2"/>
  <c r="FG216" i="2" a="1"/>
  <c r="FG216" i="2"/>
  <c r="FG280" i="2" a="1"/>
  <c r="FG280" i="2"/>
  <c r="FG248" i="2" a="1"/>
  <c r="FG248" i="2"/>
  <c r="FG303" i="2"/>
  <c r="FG308" i="2"/>
  <c r="FG319" i="2"/>
  <c r="FG324" i="2"/>
  <c r="FH168" i="2" a="1"/>
  <c r="FH168" i="2"/>
  <c r="FH248" i="2" a="1"/>
  <c r="FH248" i="2"/>
  <c r="FH264" i="2" a="1"/>
  <c r="FH264" i="2"/>
  <c r="FH176" i="2"/>
  <c r="FH184" i="2" a="1"/>
  <c r="FH184" i="2"/>
  <c r="FI165" i="2"/>
  <c r="FH200" i="2" a="1"/>
  <c r="FH200" i="2"/>
  <c r="FH173" i="2"/>
  <c r="FH312" i="2" a="1"/>
  <c r="FH312" i="2"/>
  <c r="FH232" i="2" a="1"/>
  <c r="FH232" i="2"/>
  <c r="FH171" i="2"/>
  <c r="FH280" i="2" a="1"/>
  <c r="FH280" i="2"/>
  <c r="FH172" i="2"/>
  <c r="FH170" i="2"/>
  <c r="FH296" i="2" a="1"/>
  <c r="FH296" i="2"/>
  <c r="FH216" i="2" a="1"/>
  <c r="FH216" i="2"/>
  <c r="FF223" i="2"/>
  <c r="FF228" i="2"/>
  <c r="FF191" i="2"/>
  <c r="FF196" i="2"/>
  <c r="FF207" i="2"/>
  <c r="FF212" i="2"/>
  <c r="FF239" i="2"/>
  <c r="FF244" i="2"/>
  <c r="FI164" i="2"/>
  <c r="FH163" i="2"/>
  <c r="FG175" i="2"/>
  <c r="FG180" i="2"/>
  <c r="FE27" i="3"/>
  <c r="FG255" i="2"/>
  <c r="FG260" i="2"/>
  <c r="FF28" i="3"/>
  <c r="FF30" i="3"/>
  <c r="FG24" i="3"/>
  <c r="FF23" i="3"/>
  <c r="FJ33" i="3"/>
  <c r="FI32" i="3"/>
  <c r="FG287" i="2"/>
  <c r="FG292" i="2"/>
  <c r="FG271" i="2"/>
  <c r="FG276" i="2"/>
  <c r="FH303" i="2"/>
  <c r="FH308" i="2"/>
  <c r="FH175" i="2"/>
  <c r="FH180" i="2"/>
  <c r="FH287" i="2"/>
  <c r="FH292" i="2"/>
  <c r="FH271" i="2"/>
  <c r="FH276" i="2"/>
  <c r="FH255" i="2"/>
  <c r="FH260" i="2"/>
  <c r="FG239" i="2"/>
  <c r="FG244" i="2"/>
  <c r="FG191" i="2"/>
  <c r="FG196" i="2"/>
  <c r="FG207" i="2"/>
  <c r="FG212" i="2"/>
  <c r="FG223" i="2"/>
  <c r="FG228" i="2"/>
  <c r="FK33" i="3"/>
  <c r="FJ32" i="3"/>
  <c r="FF27" i="3"/>
  <c r="FG30" i="3"/>
  <c r="FG28" i="3"/>
  <c r="FH24" i="3"/>
  <c r="FG23" i="3"/>
  <c r="FJ164" i="2"/>
  <c r="FI163" i="2"/>
  <c r="FH319" i="2"/>
  <c r="FH324" i="2"/>
  <c r="FI248" i="2" a="1"/>
  <c r="FI248" i="2"/>
  <c r="FI264" i="2" a="1"/>
  <c r="FI264" i="2"/>
  <c r="FI176" i="2"/>
  <c r="FI170" i="2"/>
  <c r="FJ165" i="2"/>
  <c r="FI184" i="2" a="1"/>
  <c r="FI184" i="2"/>
  <c r="FI173" i="2"/>
  <c r="FI296" i="2" a="1"/>
  <c r="FI296" i="2"/>
  <c r="FI216" i="2" a="1"/>
  <c r="FI216" i="2"/>
  <c r="FI172" i="2"/>
  <c r="FI171" i="2"/>
  <c r="FI312" i="2" a="1"/>
  <c r="FI312" i="2"/>
  <c r="FI232" i="2" a="1"/>
  <c r="FI232" i="2"/>
  <c r="FI168" i="2" a="1"/>
  <c r="FI168" i="2"/>
  <c r="FI280" i="2" a="1"/>
  <c r="FI280" i="2"/>
  <c r="FI200" i="2" a="1"/>
  <c r="FI200" i="2"/>
  <c r="FI319" i="2"/>
  <c r="FI324" i="2"/>
  <c r="FI287" i="2"/>
  <c r="FI292" i="2"/>
  <c r="FI255" i="2"/>
  <c r="FI260" i="2"/>
  <c r="FI175" i="2"/>
  <c r="FI180" i="2"/>
  <c r="FI271" i="2"/>
  <c r="FI276" i="2"/>
  <c r="FJ296" i="2" a="1"/>
  <c r="FJ296" i="2"/>
  <c r="FK165" i="2"/>
  <c r="FJ200" i="2" a="1"/>
  <c r="FJ200" i="2"/>
  <c r="FJ184" i="2" a="1"/>
  <c r="FJ184" i="2"/>
  <c r="FJ173" i="2"/>
  <c r="FJ248" i="2" a="1"/>
  <c r="FJ248" i="2"/>
  <c r="FJ232" i="2" a="1"/>
  <c r="FJ232" i="2"/>
  <c r="FJ216" i="2" a="1"/>
  <c r="FJ216" i="2"/>
  <c r="FJ172" i="2"/>
  <c r="FJ312" i="2" a="1"/>
  <c r="FJ312" i="2"/>
  <c r="FJ171" i="2"/>
  <c r="FJ168" i="2" a="1"/>
  <c r="FJ168" i="2"/>
  <c r="FJ280" i="2" a="1"/>
  <c r="FJ280" i="2"/>
  <c r="FJ264" i="2" a="1"/>
  <c r="FJ264" i="2"/>
  <c r="FJ176" i="2"/>
  <c r="FJ170" i="2"/>
  <c r="FG27" i="3"/>
  <c r="FL33" i="3"/>
  <c r="FK32" i="3"/>
  <c r="FH28" i="3"/>
  <c r="FH30" i="3"/>
  <c r="FI24" i="3"/>
  <c r="FH23" i="3"/>
  <c r="FI303" i="2"/>
  <c r="FI308" i="2"/>
  <c r="FK164" i="2"/>
  <c r="FJ163" i="2"/>
  <c r="FH223" i="2"/>
  <c r="FH228" i="2"/>
  <c r="FH207" i="2"/>
  <c r="FH212" i="2"/>
  <c r="FH239" i="2"/>
  <c r="FH244" i="2"/>
  <c r="FH191" i="2"/>
  <c r="FH196" i="2"/>
  <c r="FJ319" i="2"/>
  <c r="FJ324" i="2"/>
  <c r="FL32" i="3"/>
  <c r="FM33" i="3"/>
  <c r="FJ175" i="2"/>
  <c r="FJ180" i="2"/>
  <c r="FK264" i="2" a="1"/>
  <c r="FK264" i="2"/>
  <c r="FK216" i="2" a="1"/>
  <c r="FK216" i="2"/>
  <c r="FK170" i="2"/>
  <c r="FK280" i="2" a="1"/>
  <c r="FK280" i="2"/>
  <c r="FK168" i="2" a="1"/>
  <c r="FK168" i="2"/>
  <c r="FK296" i="2" a="1"/>
  <c r="FK296" i="2"/>
  <c r="FK312" i="2" a="1"/>
  <c r="FK312" i="2"/>
  <c r="FK176" i="2"/>
  <c r="FK184" i="2" a="1"/>
  <c r="FK184" i="2"/>
  <c r="FL165" i="2"/>
  <c r="FK248" i="2" a="1"/>
  <c r="FK248" i="2"/>
  <c r="FK172" i="2"/>
  <c r="FK173" i="2"/>
  <c r="FK232" i="2" a="1"/>
  <c r="FK232" i="2"/>
  <c r="FK171" i="2"/>
  <c r="FK200" i="2" a="1"/>
  <c r="FK200" i="2"/>
  <c r="FI207" i="2"/>
  <c r="FI212" i="2"/>
  <c r="FI223" i="2"/>
  <c r="FI228" i="2"/>
  <c r="FI191" i="2"/>
  <c r="FI196" i="2"/>
  <c r="FI239" i="2"/>
  <c r="FI244" i="2"/>
  <c r="FJ255" i="2"/>
  <c r="FJ260" i="2"/>
  <c r="FH27" i="3"/>
  <c r="FJ271" i="2"/>
  <c r="FJ276" i="2"/>
  <c r="FI30" i="3"/>
  <c r="FI28" i="3"/>
  <c r="FJ24" i="3"/>
  <c r="FI23" i="3"/>
  <c r="FL164" i="2"/>
  <c r="FK163" i="2"/>
  <c r="FJ287" i="2"/>
  <c r="FJ292" i="2"/>
  <c r="FJ303" i="2"/>
  <c r="FJ308" i="2"/>
  <c r="FK319" i="2"/>
  <c r="FK324" i="2"/>
  <c r="FK303" i="2"/>
  <c r="FK308" i="2"/>
  <c r="FK287" i="2"/>
  <c r="FK292" i="2"/>
  <c r="FL171" i="2"/>
  <c r="FL232" i="2" a="1"/>
  <c r="FL232" i="2"/>
  <c r="FL216" i="2" a="1"/>
  <c r="FL216" i="2"/>
  <c r="FL172" i="2"/>
  <c r="FL170" i="2"/>
  <c r="FL248" i="2" a="1"/>
  <c r="FL248" i="2"/>
  <c r="FL168" i="2" a="1"/>
  <c r="FL168" i="2"/>
  <c r="FL280" i="2" a="1"/>
  <c r="FL280" i="2"/>
  <c r="FL264" i="2" a="1"/>
  <c r="FL264" i="2"/>
  <c r="FL184" i="2" a="1"/>
  <c r="FL184" i="2"/>
  <c r="FM165" i="2"/>
  <c r="FL296" i="2" a="1"/>
  <c r="FL296" i="2"/>
  <c r="FL200" i="2" a="1"/>
  <c r="FL200" i="2"/>
  <c r="FL176" i="2"/>
  <c r="FL312" i="2" a="1"/>
  <c r="FL312" i="2"/>
  <c r="FL173" i="2"/>
  <c r="FK175" i="2"/>
  <c r="FK180" i="2"/>
  <c r="FK271" i="2"/>
  <c r="FK276" i="2"/>
  <c r="FJ207" i="2"/>
  <c r="FJ212" i="2"/>
  <c r="FJ191" i="2"/>
  <c r="FJ196" i="2"/>
  <c r="FJ223" i="2"/>
  <c r="FJ228" i="2"/>
  <c r="FJ239" i="2"/>
  <c r="FJ244" i="2"/>
  <c r="FM164" i="2"/>
  <c r="FL163" i="2"/>
  <c r="FK255" i="2"/>
  <c r="FK260" i="2"/>
  <c r="FI27" i="3"/>
  <c r="FN33" i="3"/>
  <c r="FM32" i="3"/>
  <c r="FJ30" i="3"/>
  <c r="FJ28" i="3"/>
  <c r="FK24" i="3"/>
  <c r="FJ23" i="3"/>
  <c r="FL319" i="2"/>
  <c r="FL324" i="2"/>
  <c r="FL303" i="2"/>
  <c r="FL308" i="2"/>
  <c r="FL255" i="2"/>
  <c r="FL260" i="2"/>
  <c r="FL287" i="2"/>
  <c r="FL292" i="2"/>
  <c r="FM163" i="2"/>
  <c r="FN164" i="2"/>
  <c r="FL175" i="2"/>
  <c r="FL180" i="2"/>
  <c r="FK30" i="3"/>
  <c r="FK28" i="3"/>
  <c r="FL24" i="3"/>
  <c r="FK23" i="3"/>
  <c r="FM296" i="2" a="1"/>
  <c r="FM296" i="2"/>
  <c r="FM280" i="2" a="1"/>
  <c r="FM280" i="2"/>
  <c r="FM184" i="2" a="1"/>
  <c r="FM184" i="2"/>
  <c r="FN165" i="2"/>
  <c r="FM312" i="2" a="1"/>
  <c r="FM312" i="2"/>
  <c r="FM173" i="2"/>
  <c r="FM232" i="2" a="1"/>
  <c r="FM232" i="2"/>
  <c r="FM216" i="2" a="1"/>
  <c r="FM216" i="2"/>
  <c r="FM200" i="2" a="1"/>
  <c r="FM200" i="2"/>
  <c r="FM172" i="2"/>
  <c r="FM171" i="2"/>
  <c r="FM170" i="2"/>
  <c r="FM264" i="2" a="1"/>
  <c r="FM264" i="2"/>
  <c r="FM248" i="2" a="1"/>
  <c r="FM248" i="2"/>
  <c r="FM176" i="2"/>
  <c r="FM168" i="2" a="1"/>
  <c r="FM168" i="2"/>
  <c r="FK239" i="2"/>
  <c r="FK244" i="2"/>
  <c r="FK207" i="2"/>
  <c r="FK212" i="2"/>
  <c r="FK223" i="2"/>
  <c r="FK228" i="2"/>
  <c r="FK191" i="2"/>
  <c r="FK196" i="2"/>
  <c r="FL271" i="2"/>
  <c r="FL276" i="2"/>
  <c r="FO33" i="3"/>
  <c r="FN32" i="3"/>
  <c r="FJ27" i="3"/>
  <c r="FM255" i="2"/>
  <c r="FM260" i="2"/>
  <c r="FM303" i="2"/>
  <c r="FM308" i="2"/>
  <c r="FM175" i="2"/>
  <c r="FM180" i="2"/>
  <c r="FL30" i="3"/>
  <c r="FL28" i="3"/>
  <c r="FM24" i="3"/>
  <c r="FL23" i="3"/>
  <c r="FM319" i="2"/>
  <c r="FM324" i="2"/>
  <c r="FM271" i="2"/>
  <c r="FM276" i="2"/>
  <c r="FN264" i="2" a="1"/>
  <c r="FN264" i="2"/>
  <c r="FN176" i="2"/>
  <c r="FN280" i="2" a="1"/>
  <c r="FN280" i="2"/>
  <c r="FO165" i="2"/>
  <c r="FN184" i="2" a="1"/>
  <c r="FN184" i="2"/>
  <c r="FN172" i="2"/>
  <c r="FN296" i="2" a="1"/>
  <c r="FN296" i="2"/>
  <c r="FN200" i="2" a="1"/>
  <c r="FN200" i="2"/>
  <c r="FN173" i="2"/>
  <c r="FN312" i="2" a="1"/>
  <c r="FN312" i="2"/>
  <c r="FN232" i="2" a="1"/>
  <c r="FN232" i="2"/>
  <c r="FN216" i="2" a="1"/>
  <c r="FN216" i="2"/>
  <c r="FN171" i="2"/>
  <c r="FN248" i="2" a="1"/>
  <c r="FN248" i="2"/>
  <c r="FN168" i="2" a="1"/>
  <c r="FN168" i="2"/>
  <c r="FN170" i="2"/>
  <c r="FO164" i="2"/>
  <c r="FN163" i="2"/>
  <c r="FL239" i="2"/>
  <c r="FL244" i="2"/>
  <c r="FL223" i="2"/>
  <c r="FL228" i="2"/>
  <c r="FL207" i="2"/>
  <c r="FL212" i="2"/>
  <c r="FL191" i="2"/>
  <c r="FL196" i="2"/>
  <c r="FP33" i="3"/>
  <c r="FO32" i="3"/>
  <c r="FM287" i="2"/>
  <c r="FM292" i="2"/>
  <c r="FK27" i="3"/>
  <c r="FN255" i="2"/>
  <c r="FN260" i="2"/>
  <c r="FN303" i="2"/>
  <c r="FN308" i="2"/>
  <c r="FM223" i="2"/>
  <c r="FM228" i="2"/>
  <c r="FM239" i="2"/>
  <c r="FM244" i="2"/>
  <c r="FM191" i="2"/>
  <c r="FM196" i="2"/>
  <c r="FM207" i="2"/>
  <c r="FM212" i="2"/>
  <c r="FN319" i="2"/>
  <c r="FN324" i="2"/>
  <c r="FM28" i="3"/>
  <c r="FM30" i="3"/>
  <c r="FM23" i="3"/>
  <c r="FN24" i="3"/>
  <c r="FP164" i="2"/>
  <c r="FO163" i="2"/>
  <c r="FO248" i="2" a="1"/>
  <c r="FO248" i="2"/>
  <c r="FO168" i="2" a="1"/>
  <c r="FO168" i="2"/>
  <c r="FO264" i="2" a="1"/>
  <c r="FO264" i="2"/>
  <c r="FO176" i="2"/>
  <c r="FO296" i="2" a="1"/>
  <c r="FO296" i="2"/>
  <c r="FO184" i="2" a="1"/>
  <c r="FO184" i="2"/>
  <c r="FP165" i="2"/>
  <c r="FO312" i="2" a="1"/>
  <c r="FO312" i="2"/>
  <c r="FO173" i="2"/>
  <c r="FO171" i="2"/>
  <c r="FO200" i="2" a="1"/>
  <c r="FO200" i="2"/>
  <c r="FO280" i="2" a="1"/>
  <c r="FO280" i="2"/>
  <c r="FO172" i="2"/>
  <c r="FO232" i="2" a="1"/>
  <c r="FO232" i="2"/>
  <c r="FO170" i="2"/>
  <c r="FO216" i="2" a="1"/>
  <c r="FO216" i="2"/>
  <c r="FN271" i="2"/>
  <c r="FN276" i="2"/>
  <c r="FL27" i="3"/>
  <c r="FN287" i="2"/>
  <c r="FN292" i="2"/>
  <c r="FP32" i="3"/>
  <c r="FQ33" i="3"/>
  <c r="FN175" i="2"/>
  <c r="FN180" i="2"/>
  <c r="FO271" i="2"/>
  <c r="FO276" i="2"/>
  <c r="FO255" i="2"/>
  <c r="FO260" i="2"/>
  <c r="FQ32" i="3"/>
  <c r="FR33" i="3"/>
  <c r="FQ164" i="2"/>
  <c r="FP163" i="2"/>
  <c r="FO319" i="2"/>
  <c r="FO324" i="2"/>
  <c r="FO303" i="2"/>
  <c r="FO308" i="2"/>
  <c r="FO175" i="2"/>
  <c r="FO180" i="2"/>
  <c r="FN223" i="2"/>
  <c r="FN228" i="2"/>
  <c r="FN191" i="2"/>
  <c r="FN196" i="2"/>
  <c r="FN239" i="2"/>
  <c r="FN244" i="2"/>
  <c r="FN207" i="2"/>
  <c r="FN212" i="2"/>
  <c r="FP184" i="2" a="1"/>
  <c r="FP184" i="2"/>
  <c r="FQ165" i="2"/>
  <c r="FP280" i="2" a="1"/>
  <c r="FP280" i="2"/>
  <c r="FP216" i="2" a="1"/>
  <c r="FP216" i="2"/>
  <c r="FP200" i="2" a="1"/>
  <c r="FP200" i="2"/>
  <c r="FP173" i="2"/>
  <c r="FP172" i="2"/>
  <c r="FP232" i="2" a="1"/>
  <c r="FP232" i="2"/>
  <c r="FP171" i="2"/>
  <c r="FP296" i="2" a="1"/>
  <c r="FP296" i="2"/>
  <c r="FP264" i="2" a="1"/>
  <c r="FP264" i="2"/>
  <c r="FP248" i="2" a="1"/>
  <c r="FP248" i="2"/>
  <c r="FP312" i="2" a="1"/>
  <c r="FP312" i="2"/>
  <c r="FP176" i="2"/>
  <c r="FP170" i="2"/>
  <c r="FP168" i="2" a="1"/>
  <c r="FP168" i="2"/>
  <c r="FO287" i="2"/>
  <c r="FO292" i="2"/>
  <c r="FN28" i="3"/>
  <c r="FN30" i="3"/>
  <c r="FN23" i="3"/>
  <c r="FO24" i="3"/>
  <c r="FM27" i="3"/>
  <c r="FP287" i="2"/>
  <c r="FP292" i="2"/>
  <c r="FN27" i="3"/>
  <c r="FP319" i="2"/>
  <c r="FP324" i="2"/>
  <c r="FP255" i="2"/>
  <c r="FP260" i="2"/>
  <c r="FR164" i="2"/>
  <c r="FQ163" i="2"/>
  <c r="FO191" i="2"/>
  <c r="FO196" i="2"/>
  <c r="FO223" i="2"/>
  <c r="FO228" i="2"/>
  <c r="FO207" i="2"/>
  <c r="FO212" i="2"/>
  <c r="FO239" i="2"/>
  <c r="FO244" i="2"/>
  <c r="FP271" i="2"/>
  <c r="FP276" i="2"/>
  <c r="FS33" i="3"/>
  <c r="FR32" i="3"/>
  <c r="FQ176" i="2"/>
  <c r="FQ280" i="2" a="1"/>
  <c r="FQ280" i="2"/>
  <c r="FQ184" i="2" a="1"/>
  <c r="FQ184" i="2"/>
  <c r="FR165" i="2"/>
  <c r="FQ296" i="2" a="1"/>
  <c r="FQ296" i="2"/>
  <c r="FQ173" i="2"/>
  <c r="FQ312" i="2" a="1"/>
  <c r="FQ312" i="2"/>
  <c r="FQ200" i="2" a="1"/>
  <c r="FQ200" i="2"/>
  <c r="FQ171" i="2"/>
  <c r="FQ168" i="2" a="1"/>
  <c r="FQ168" i="2"/>
  <c r="FQ216" i="2" a="1"/>
  <c r="FQ216" i="2"/>
  <c r="FQ264" i="2" a="1"/>
  <c r="FQ264" i="2"/>
  <c r="FQ172" i="2"/>
  <c r="FQ170" i="2"/>
  <c r="FQ248" i="2" a="1"/>
  <c r="FQ248" i="2"/>
  <c r="FQ232" i="2" a="1"/>
  <c r="FQ232" i="2"/>
  <c r="FO30" i="3"/>
  <c r="FO28" i="3"/>
  <c r="FO23" i="3"/>
  <c r="FP24" i="3"/>
  <c r="FP175" i="2"/>
  <c r="FP180" i="2"/>
  <c r="FP303" i="2"/>
  <c r="FP308" i="2"/>
  <c r="FQ287" i="2"/>
  <c r="FQ292" i="2"/>
  <c r="FQ271" i="2"/>
  <c r="FQ276" i="2"/>
  <c r="FQ255" i="2"/>
  <c r="FQ260" i="2"/>
  <c r="FQ303" i="2"/>
  <c r="FQ308" i="2"/>
  <c r="FQ319" i="2"/>
  <c r="FQ324" i="2"/>
  <c r="FQ175" i="2"/>
  <c r="FQ180" i="2"/>
  <c r="FS32" i="3"/>
  <c r="FT33" i="3"/>
  <c r="FP239" i="2"/>
  <c r="FP244" i="2"/>
  <c r="FP223" i="2"/>
  <c r="FP228" i="2"/>
  <c r="FP191" i="2"/>
  <c r="FP196" i="2"/>
  <c r="FP207" i="2"/>
  <c r="FP212" i="2"/>
  <c r="FP28" i="3"/>
  <c r="FP30" i="3"/>
  <c r="FQ24" i="3"/>
  <c r="FP23" i="3"/>
  <c r="FS164" i="2"/>
  <c r="FR163" i="2"/>
  <c r="FO27" i="3"/>
  <c r="FR216" i="2" a="1"/>
  <c r="FR216" i="2"/>
  <c r="FR171" i="2"/>
  <c r="FR232" i="2" a="1"/>
  <c r="FR232" i="2"/>
  <c r="FR170" i="2"/>
  <c r="FR168" i="2" a="1"/>
  <c r="FR168" i="2"/>
  <c r="FR280" i="2" a="1"/>
  <c r="FR280" i="2"/>
  <c r="FR248" i="2" a="1"/>
  <c r="FR248" i="2"/>
  <c r="FR200" i="2" a="1"/>
  <c r="FR200" i="2"/>
  <c r="FR173" i="2"/>
  <c r="FR264" i="2" a="1"/>
  <c r="FR264" i="2"/>
  <c r="FS165" i="2"/>
  <c r="FR172" i="2"/>
  <c r="FR296" i="2" a="1"/>
  <c r="FR296" i="2"/>
  <c r="FR184" i="2" a="1"/>
  <c r="FR184" i="2"/>
  <c r="FR312" i="2" a="1"/>
  <c r="FR312" i="2"/>
  <c r="FR176" i="2"/>
  <c r="FR319" i="2"/>
  <c r="FR324" i="2"/>
  <c r="FR303" i="2"/>
  <c r="FR308" i="2"/>
  <c r="FR175" i="2"/>
  <c r="FR180" i="2"/>
  <c r="FS184" i="2" a="1"/>
  <c r="FS184" i="2"/>
  <c r="FT165" i="2"/>
  <c r="FS173" i="2"/>
  <c r="FS248" i="2" a="1"/>
  <c r="FS248" i="2"/>
  <c r="FS232" i="2" a="1"/>
  <c r="FS232" i="2"/>
  <c r="FS200" i="2" a="1"/>
  <c r="FS200" i="2"/>
  <c r="FS172" i="2"/>
  <c r="FS171" i="2"/>
  <c r="FS296" i="2" a="1"/>
  <c r="FS296" i="2"/>
  <c r="FS280" i="2" a="1"/>
  <c r="FS280" i="2"/>
  <c r="FS216" i="2" a="1"/>
  <c r="FS216" i="2"/>
  <c r="FS170" i="2"/>
  <c r="FS168" i="2" a="1"/>
  <c r="FS168" i="2"/>
  <c r="FS264" i="2" a="1"/>
  <c r="FS264" i="2"/>
  <c r="FS312" i="2" a="1"/>
  <c r="FS312" i="2"/>
  <c r="FS176" i="2"/>
  <c r="FU33" i="3"/>
  <c r="FT32" i="3"/>
  <c r="FQ207" i="2"/>
  <c r="FQ212" i="2"/>
  <c r="FQ223" i="2"/>
  <c r="FQ228" i="2"/>
  <c r="FQ239" i="2"/>
  <c r="FQ244" i="2"/>
  <c r="FQ191" i="2"/>
  <c r="FQ196" i="2"/>
  <c r="FR271" i="2"/>
  <c r="FR276" i="2"/>
  <c r="FR255" i="2"/>
  <c r="FR260" i="2"/>
  <c r="FP27" i="3"/>
  <c r="FQ30" i="3"/>
  <c r="FQ28" i="3"/>
  <c r="FQ23" i="3"/>
  <c r="FR24" i="3"/>
  <c r="FR287" i="2"/>
  <c r="FR292" i="2"/>
  <c r="FT164" i="2"/>
  <c r="FS163" i="2"/>
  <c r="FS255" i="2"/>
  <c r="FS260" i="2"/>
  <c r="FS175" i="2"/>
  <c r="FS180" i="2"/>
  <c r="FS271" i="2"/>
  <c r="FS276" i="2"/>
  <c r="FS303" i="2"/>
  <c r="FS308" i="2"/>
  <c r="FU164" i="2"/>
  <c r="FT163" i="2"/>
  <c r="FR30" i="3"/>
  <c r="FR28" i="3"/>
  <c r="FR23" i="3"/>
  <c r="FS24" i="3"/>
  <c r="FQ27" i="3"/>
  <c r="FR223" i="2"/>
  <c r="FR228" i="2"/>
  <c r="FR191" i="2"/>
  <c r="FR196" i="2"/>
  <c r="FR239" i="2"/>
  <c r="FR244" i="2"/>
  <c r="FR207" i="2"/>
  <c r="FR212" i="2"/>
  <c r="FS287" i="2"/>
  <c r="FS292" i="2"/>
  <c r="FT312" i="2" a="1"/>
  <c r="FT312" i="2"/>
  <c r="FT296" i="2" a="1"/>
  <c r="FT296" i="2"/>
  <c r="FT176" i="2"/>
  <c r="FT184" i="2" a="1"/>
  <c r="FT184" i="2"/>
  <c r="FU165" i="2"/>
  <c r="FT200" i="2" a="1"/>
  <c r="FT200" i="2"/>
  <c r="FT173" i="2"/>
  <c r="FT170" i="2"/>
  <c r="FT248" i="2" a="1"/>
  <c r="FT248" i="2"/>
  <c r="FT168" i="2" a="1"/>
  <c r="FT168" i="2"/>
  <c r="FT232" i="2" a="1"/>
  <c r="FT232" i="2"/>
  <c r="FT280" i="2" a="1"/>
  <c r="FT280" i="2"/>
  <c r="FT264" i="2" a="1"/>
  <c r="FT264" i="2"/>
  <c r="FT216" i="2" a="1"/>
  <c r="FT216" i="2"/>
  <c r="FT171" i="2"/>
  <c r="FT172" i="2"/>
  <c r="FS319" i="2"/>
  <c r="FS324" i="2"/>
  <c r="FV33" i="3"/>
  <c r="FU32" i="3"/>
  <c r="FT255" i="2"/>
  <c r="FT260" i="2"/>
  <c r="FT303" i="2"/>
  <c r="FT308" i="2"/>
  <c r="FT191" i="2"/>
  <c r="FT196" i="2"/>
  <c r="FT271" i="2"/>
  <c r="FT276" i="2"/>
  <c r="FT287" i="2"/>
  <c r="FT292" i="2"/>
  <c r="FT319" i="2"/>
  <c r="FT324" i="2"/>
  <c r="FS207" i="2"/>
  <c r="FS212" i="2"/>
  <c r="FS191" i="2"/>
  <c r="FS196" i="2"/>
  <c r="FS223" i="2"/>
  <c r="FS228" i="2"/>
  <c r="FS239" i="2"/>
  <c r="FS244" i="2"/>
  <c r="FV32" i="3"/>
  <c r="FW33" i="3"/>
  <c r="FS30" i="3"/>
  <c r="FS28" i="3"/>
  <c r="FT24" i="3"/>
  <c r="FS23" i="3"/>
  <c r="FT175" i="2"/>
  <c r="FT180" i="2"/>
  <c r="FU171" i="2"/>
  <c r="FU280" i="2" a="1"/>
  <c r="FU280" i="2"/>
  <c r="FU170" i="2"/>
  <c r="FU296" i="2" a="1"/>
  <c r="FU296" i="2"/>
  <c r="FU248" i="2" a="1"/>
  <c r="FU248" i="2"/>
  <c r="FU168" i="2" a="1"/>
  <c r="FU168" i="2"/>
  <c r="FU312" i="2" a="1"/>
  <c r="FU312" i="2"/>
  <c r="FU216" i="2" a="1"/>
  <c r="FU216" i="2"/>
  <c r="FU200" i="2" a="1"/>
  <c r="FU200" i="2"/>
  <c r="FU173" i="2"/>
  <c r="FU232" i="2" a="1"/>
  <c r="FU232" i="2"/>
  <c r="FU184" i="2" a="1"/>
  <c r="FU184" i="2"/>
  <c r="FU264" i="2" a="1"/>
  <c r="FU264" i="2"/>
  <c r="FU176" i="2"/>
  <c r="FV165" i="2"/>
  <c r="FU172" i="2"/>
  <c r="FR27" i="3"/>
  <c r="FV164" i="2"/>
  <c r="FU163" i="2"/>
  <c r="FU271" i="2"/>
  <c r="FU276" i="2"/>
  <c r="FU303" i="2"/>
  <c r="FU308" i="2"/>
  <c r="FU191" i="2"/>
  <c r="FU196" i="2"/>
  <c r="FU255" i="2"/>
  <c r="FU260" i="2"/>
  <c r="FU287" i="2"/>
  <c r="FU292" i="2"/>
  <c r="FV163" i="2"/>
  <c r="FW164" i="2"/>
  <c r="FT223" i="2"/>
  <c r="FT228" i="2"/>
  <c r="FT239" i="2"/>
  <c r="FT244" i="2"/>
  <c r="FT207" i="2"/>
  <c r="FT212" i="2"/>
  <c r="FU175" i="2"/>
  <c r="FU180" i="2"/>
  <c r="FW32" i="3"/>
  <c r="FX33" i="3"/>
  <c r="FV170" i="2"/>
  <c r="FV232" i="2" a="1"/>
  <c r="FV232" i="2"/>
  <c r="FV168" i="2" a="1"/>
  <c r="FV168" i="2"/>
  <c r="FV248" i="2" a="1"/>
  <c r="FV248" i="2"/>
  <c r="FV176" i="2"/>
  <c r="FV312" i="2" a="1"/>
  <c r="FV312" i="2"/>
  <c r="FV200" i="2" a="1"/>
  <c r="FV200" i="2"/>
  <c r="FV173" i="2"/>
  <c r="FV280" i="2" a="1"/>
  <c r="FV280" i="2"/>
  <c r="FW165" i="2"/>
  <c r="FV216" i="2" a="1"/>
  <c r="FV216" i="2"/>
  <c r="FV172" i="2"/>
  <c r="FV171" i="2"/>
  <c r="FV264" i="2" a="1"/>
  <c r="FV264" i="2"/>
  <c r="FV296" i="2" a="1"/>
  <c r="FV296" i="2"/>
  <c r="FV184" i="2" a="1"/>
  <c r="FV184" i="2"/>
  <c r="FU319" i="2"/>
  <c r="FU324" i="2"/>
  <c r="FS27" i="3"/>
  <c r="FT30" i="3"/>
  <c r="FT28" i="3"/>
  <c r="FU24" i="3"/>
  <c r="FT23" i="3"/>
  <c r="FV271" i="2"/>
  <c r="FV276" i="2"/>
  <c r="FV303" i="2"/>
  <c r="FV308" i="2"/>
  <c r="FV287" i="2"/>
  <c r="FV292" i="2"/>
  <c r="FV191" i="2"/>
  <c r="FV196" i="2"/>
  <c r="FV319" i="2"/>
  <c r="FV324" i="2"/>
  <c r="FV175" i="2"/>
  <c r="FV180" i="2"/>
  <c r="FW216" i="2" a="1"/>
  <c r="FW216" i="2"/>
  <c r="FW176" i="2"/>
  <c r="FW264" i="2" a="1"/>
  <c r="FW264" i="2"/>
  <c r="FW184" i="2" a="1"/>
  <c r="FW184" i="2"/>
  <c r="FX165" i="2"/>
  <c r="FW173" i="2"/>
  <c r="FW172" i="2"/>
  <c r="FW312" i="2" a="1"/>
  <c r="FW312" i="2"/>
  <c r="FW232" i="2" a="1"/>
  <c r="FW232" i="2"/>
  <c r="FW168" i="2" a="1"/>
  <c r="FW168" i="2"/>
  <c r="FW171" i="2"/>
  <c r="FW170" i="2"/>
  <c r="FW200" i="2" a="1"/>
  <c r="FW200" i="2"/>
  <c r="FW248" i="2" a="1"/>
  <c r="FW248" i="2"/>
  <c r="FW296" i="2" a="1"/>
  <c r="FW296" i="2"/>
  <c r="FW280" i="2" a="1"/>
  <c r="FW280" i="2"/>
  <c r="FT27" i="3"/>
  <c r="FU30" i="3"/>
  <c r="FU28" i="3"/>
  <c r="FV24" i="3"/>
  <c r="FU23" i="3"/>
  <c r="FX164" i="2"/>
  <c r="FW163" i="2"/>
  <c r="FU207" i="2"/>
  <c r="FU212" i="2"/>
  <c r="FU223" i="2"/>
  <c r="FU228" i="2"/>
  <c r="FU239" i="2"/>
  <c r="FU244" i="2"/>
  <c r="FV255" i="2"/>
  <c r="FV260" i="2"/>
  <c r="FY33" i="3"/>
  <c r="FX32" i="3"/>
  <c r="FW319" i="2"/>
  <c r="FW324" i="2"/>
  <c r="FX163" i="2"/>
  <c r="FY164" i="2"/>
  <c r="FX216" i="2" a="1"/>
  <c r="FX216" i="2"/>
  <c r="FX170" i="2"/>
  <c r="FX168" i="2" a="1"/>
  <c r="FX168" i="2"/>
  <c r="FX264" i="2" a="1"/>
  <c r="FX264" i="2"/>
  <c r="FX248" i="2" a="1"/>
  <c r="FX248" i="2"/>
  <c r="FX176" i="2"/>
  <c r="FX296" i="2" a="1"/>
  <c r="FX296" i="2"/>
  <c r="FX280" i="2" a="1"/>
  <c r="FX280" i="2"/>
  <c r="FX200" i="2" a="1"/>
  <c r="FX200" i="2"/>
  <c r="FX172" i="2"/>
  <c r="FX312" i="2" a="1"/>
  <c r="FX312" i="2"/>
  <c r="FX171" i="2"/>
  <c r="FX232" i="2" a="1"/>
  <c r="FX232" i="2"/>
  <c r="FX184" i="2" a="1"/>
  <c r="FX184" i="2"/>
  <c r="FY165" i="2"/>
  <c r="FX173" i="2"/>
  <c r="FU27" i="3"/>
  <c r="FW175" i="2"/>
  <c r="FW180" i="2"/>
  <c r="FV28" i="3"/>
  <c r="FV30" i="3"/>
  <c r="FW24" i="3"/>
  <c r="FV23" i="3"/>
  <c r="FW271" i="2"/>
  <c r="FW276" i="2"/>
  <c r="FW303" i="2"/>
  <c r="FW308" i="2"/>
  <c r="FW255" i="2"/>
  <c r="FW260" i="2"/>
  <c r="FV239" i="2"/>
  <c r="FV244" i="2"/>
  <c r="FV207" i="2"/>
  <c r="FV212" i="2"/>
  <c r="FV223" i="2"/>
  <c r="FV228" i="2"/>
  <c r="FW287" i="2"/>
  <c r="FW292" i="2"/>
  <c r="FY32" i="3"/>
  <c r="FZ33" i="3"/>
  <c r="FX319" i="2"/>
  <c r="FX324" i="2"/>
  <c r="FX287" i="2"/>
  <c r="FX292" i="2"/>
  <c r="FX303" i="2"/>
  <c r="FX308" i="2"/>
  <c r="FY184" i="2" a="1"/>
  <c r="FY184" i="2"/>
  <c r="FZ165" i="2"/>
  <c r="FY312" i="2" a="1"/>
  <c r="FY312" i="2"/>
  <c r="FY296" i="2" a="1"/>
  <c r="FY296" i="2"/>
  <c r="FY280" i="2" a="1"/>
  <c r="FY280" i="2"/>
  <c r="FY173" i="2"/>
  <c r="FY200" i="2" a="1"/>
  <c r="FY200" i="2"/>
  <c r="FY172" i="2"/>
  <c r="FY216" i="2" a="1"/>
  <c r="FY216" i="2"/>
  <c r="FY171" i="2"/>
  <c r="FY248" i="2" a="1"/>
  <c r="FY248" i="2"/>
  <c r="FY168" i="2" a="1"/>
  <c r="FY168" i="2"/>
  <c r="FY232" i="2" a="1"/>
  <c r="FY232" i="2"/>
  <c r="FY176" i="2"/>
  <c r="FY264" i="2" a="1"/>
  <c r="FY264" i="2"/>
  <c r="FY170" i="2"/>
  <c r="FV27" i="3"/>
  <c r="FX175" i="2"/>
  <c r="FX180" i="2"/>
  <c r="FZ164" i="2"/>
  <c r="FY163" i="2"/>
  <c r="FW30" i="3"/>
  <c r="FW28" i="3"/>
  <c r="FX24" i="3"/>
  <c r="FW23" i="3"/>
  <c r="FZ32" i="3"/>
  <c r="GA33" i="3"/>
  <c r="FX255" i="2"/>
  <c r="FX260" i="2"/>
  <c r="FX271" i="2"/>
  <c r="FX276" i="2"/>
  <c r="FW223" i="2"/>
  <c r="FW228" i="2"/>
  <c r="FW191" i="2"/>
  <c r="FW196" i="2"/>
  <c r="FW207" i="2"/>
  <c r="FW212" i="2"/>
  <c r="FW239" i="2"/>
  <c r="FW244" i="2"/>
  <c r="FY303" i="2"/>
  <c r="FY308" i="2"/>
  <c r="FY319" i="2"/>
  <c r="FY324" i="2"/>
  <c r="FY271" i="2"/>
  <c r="FY276" i="2"/>
  <c r="FY255" i="2"/>
  <c r="FY260" i="2"/>
  <c r="FY287" i="2"/>
  <c r="FY292" i="2"/>
  <c r="FZ170" i="2"/>
  <c r="FZ168" i="2" a="1"/>
  <c r="FZ168" i="2"/>
  <c r="FZ296" i="2" a="1"/>
  <c r="FZ296" i="2"/>
  <c r="FZ280" i="2" a="1"/>
  <c r="FZ280" i="2"/>
  <c r="FZ248" i="2" a="1"/>
  <c r="FZ248" i="2"/>
  <c r="FZ176" i="2"/>
  <c r="FZ216" i="2" a="1"/>
  <c r="FZ216" i="2"/>
  <c r="FZ172" i="2"/>
  <c r="FZ200" i="2" a="1"/>
  <c r="FZ200" i="2"/>
  <c r="FZ232" i="2" a="1"/>
  <c r="FZ232" i="2"/>
  <c r="FZ184" i="2" a="1"/>
  <c r="FZ184" i="2"/>
  <c r="GA165" i="2"/>
  <c r="FZ312" i="2" a="1"/>
  <c r="FZ312" i="2"/>
  <c r="FZ264" i="2" a="1"/>
  <c r="FZ264" i="2"/>
  <c r="FZ173" i="2"/>
  <c r="FZ171" i="2"/>
  <c r="FX207" i="2"/>
  <c r="FX212" i="2"/>
  <c r="FX223" i="2"/>
  <c r="FX228" i="2"/>
  <c r="FX239" i="2"/>
  <c r="FX244" i="2"/>
  <c r="FX191" i="2"/>
  <c r="FX196" i="2"/>
  <c r="GA32" i="3"/>
  <c r="GB33" i="3"/>
  <c r="FW27" i="3"/>
  <c r="FY175" i="2"/>
  <c r="FY180" i="2"/>
  <c r="FZ163" i="2"/>
  <c r="GA164" i="2"/>
  <c r="FX28" i="3"/>
  <c r="FX30" i="3"/>
  <c r="FY24" i="3"/>
  <c r="FX23" i="3"/>
  <c r="FZ255" i="2"/>
  <c r="FZ260" i="2"/>
  <c r="FZ319" i="2"/>
  <c r="FZ324" i="2"/>
  <c r="FZ287" i="2"/>
  <c r="FZ292" i="2"/>
  <c r="GC33" i="3"/>
  <c r="GB32" i="3"/>
  <c r="GA168" i="2" a="1"/>
  <c r="GA168" i="2"/>
  <c r="GA248" i="2" a="1"/>
  <c r="GA248" i="2"/>
  <c r="GA176" i="2"/>
  <c r="GA264" i="2" a="1"/>
  <c r="GA264" i="2"/>
  <c r="GA184" i="2" a="1"/>
  <c r="GA184" i="2"/>
  <c r="GB165" i="2"/>
  <c r="GA312" i="2" a="1"/>
  <c r="GA312" i="2"/>
  <c r="GA216" i="2" a="1"/>
  <c r="GA216" i="2"/>
  <c r="GA171" i="2"/>
  <c r="GA232" i="2" a="1"/>
  <c r="GA232" i="2"/>
  <c r="GA280" i="2" a="1"/>
  <c r="GA280" i="2"/>
  <c r="GA173" i="2"/>
  <c r="GA172" i="2"/>
  <c r="GA170" i="2"/>
  <c r="GA200" i="2" a="1"/>
  <c r="GA200" i="2"/>
  <c r="GA296" i="2" a="1"/>
  <c r="GA296" i="2"/>
  <c r="FZ303" i="2"/>
  <c r="FZ308" i="2"/>
  <c r="GB164" i="2"/>
  <c r="GA163" i="2"/>
  <c r="FY191" i="2"/>
  <c r="FY196" i="2"/>
  <c r="FY223" i="2"/>
  <c r="FY228" i="2"/>
  <c r="FY239" i="2"/>
  <c r="FY244" i="2"/>
  <c r="FY207" i="2"/>
  <c r="FY212" i="2"/>
  <c r="FZ175" i="2"/>
  <c r="FZ180" i="2"/>
  <c r="FX27" i="3"/>
  <c r="FY30" i="3"/>
  <c r="FY28" i="3"/>
  <c r="FY23" i="3"/>
  <c r="FZ24" i="3"/>
  <c r="FZ271" i="2"/>
  <c r="FZ276" i="2"/>
  <c r="GA271" i="2"/>
  <c r="GA276" i="2"/>
  <c r="GA255" i="2"/>
  <c r="GA260" i="2"/>
  <c r="GA319" i="2"/>
  <c r="GA324" i="2"/>
  <c r="GA287" i="2"/>
  <c r="GA292" i="2"/>
  <c r="GA303" i="2"/>
  <c r="GA308" i="2"/>
  <c r="GB163" i="2"/>
  <c r="GC164" i="2"/>
  <c r="FY27" i="3"/>
  <c r="FZ223" i="2"/>
  <c r="FZ228" i="2"/>
  <c r="FZ191" i="2"/>
  <c r="FZ196" i="2"/>
  <c r="FZ239" i="2"/>
  <c r="FZ244" i="2"/>
  <c r="FZ207" i="2"/>
  <c r="FZ212" i="2"/>
  <c r="FZ30" i="3"/>
  <c r="FZ28" i="3"/>
  <c r="FZ23" i="3"/>
  <c r="GA24" i="3"/>
  <c r="GB232" i="2" a="1"/>
  <c r="GB232" i="2"/>
  <c r="GB216" i="2" a="1"/>
  <c r="GB216" i="2"/>
  <c r="GB170" i="2"/>
  <c r="GB248" i="2" a="1"/>
  <c r="GB248" i="2"/>
  <c r="GB168" i="2" a="1"/>
  <c r="GB168" i="2"/>
  <c r="GB264" i="2" a="1"/>
  <c r="GB264" i="2"/>
  <c r="GB176" i="2"/>
  <c r="GB296" i="2" a="1"/>
  <c r="GB296" i="2"/>
  <c r="GB200" i="2" a="1"/>
  <c r="GB200" i="2"/>
  <c r="GB173" i="2"/>
  <c r="GC165" i="2"/>
  <c r="GB172" i="2"/>
  <c r="GB312" i="2" a="1"/>
  <c r="GB312" i="2"/>
  <c r="GB171" i="2"/>
  <c r="GB184" i="2" a="1"/>
  <c r="GB184" i="2"/>
  <c r="GB280" i="2" a="1"/>
  <c r="GB280" i="2"/>
  <c r="GA175" i="2"/>
  <c r="GA180" i="2"/>
  <c r="GD33" i="3"/>
  <c r="GC32" i="3"/>
  <c r="GB303" i="2"/>
  <c r="GB308" i="2"/>
  <c r="GD32" i="3"/>
  <c r="GE33" i="3"/>
  <c r="GB255" i="2"/>
  <c r="GB260" i="2"/>
  <c r="GD164" i="2"/>
  <c r="GC163" i="2"/>
  <c r="FZ27" i="3"/>
  <c r="GA30" i="3"/>
  <c r="GA28" i="3"/>
  <c r="GB24" i="3"/>
  <c r="GA23" i="3"/>
  <c r="GC312" i="2" a="1"/>
  <c r="GC312" i="2"/>
  <c r="GC173" i="2"/>
  <c r="GC248" i="2" a="1"/>
  <c r="GC248" i="2"/>
  <c r="GC200" i="2" a="1"/>
  <c r="GC200" i="2"/>
  <c r="GC172" i="2"/>
  <c r="GC216" i="2" a="1"/>
  <c r="GC216" i="2"/>
  <c r="GC171" i="2"/>
  <c r="GC170" i="2"/>
  <c r="GC280" i="2" a="1"/>
  <c r="GC280" i="2"/>
  <c r="GC176" i="2"/>
  <c r="GC264" i="2" a="1"/>
  <c r="GC264" i="2"/>
  <c r="GD165" i="2"/>
  <c r="GC168" i="2" a="1"/>
  <c r="GC168" i="2"/>
  <c r="GC296" i="2" a="1"/>
  <c r="GC296" i="2"/>
  <c r="GC232" i="2" a="1"/>
  <c r="GC232" i="2"/>
  <c r="GC184" i="2" a="1"/>
  <c r="GC184" i="2"/>
  <c r="GB271" i="2"/>
  <c r="GB276" i="2"/>
  <c r="GB287" i="2"/>
  <c r="GB292" i="2"/>
  <c r="GB175" i="2"/>
  <c r="GB180" i="2"/>
  <c r="GA207" i="2"/>
  <c r="GA212" i="2"/>
  <c r="GA223" i="2"/>
  <c r="GA228" i="2"/>
  <c r="GA191" i="2"/>
  <c r="GA196" i="2"/>
  <c r="GA239" i="2"/>
  <c r="GA244" i="2"/>
  <c r="GB319" i="2"/>
  <c r="GB324" i="2"/>
  <c r="GC287" i="2"/>
  <c r="GC292" i="2"/>
  <c r="GC175" i="2"/>
  <c r="GC180" i="2"/>
  <c r="GC319" i="2"/>
  <c r="GC324" i="2"/>
  <c r="GC255" i="2"/>
  <c r="GC260" i="2"/>
  <c r="GB239" i="2"/>
  <c r="GB244" i="2"/>
  <c r="GB223" i="2"/>
  <c r="GB228" i="2"/>
  <c r="GB207" i="2"/>
  <c r="GB212" i="2"/>
  <c r="GB191" i="2"/>
  <c r="GB196" i="2"/>
  <c r="GF33" i="3"/>
  <c r="GE32" i="3"/>
  <c r="GD264" i="2" a="1"/>
  <c r="GD264" i="2"/>
  <c r="GD176" i="2"/>
  <c r="GD280" i="2" a="1"/>
  <c r="GD280" i="2"/>
  <c r="GE165" i="2"/>
  <c r="GD296" i="2" a="1"/>
  <c r="GD296" i="2"/>
  <c r="GD200" i="2" a="1"/>
  <c r="GD200" i="2"/>
  <c r="GD184" i="2" a="1"/>
  <c r="GD184" i="2"/>
  <c r="GD173" i="2"/>
  <c r="GD312" i="2" a="1"/>
  <c r="GD312" i="2"/>
  <c r="GD172" i="2"/>
  <c r="GD248" i="2" a="1"/>
  <c r="GD248" i="2"/>
  <c r="GD170" i="2"/>
  <c r="GD171" i="2"/>
  <c r="GD168" i="2" a="1"/>
  <c r="GD168" i="2"/>
  <c r="GD232" i="2" a="1"/>
  <c r="GD232" i="2"/>
  <c r="GD216" i="2" a="1"/>
  <c r="GD216" i="2"/>
  <c r="GC303" i="2"/>
  <c r="GC308" i="2"/>
  <c r="GC271" i="2"/>
  <c r="GC276" i="2"/>
  <c r="GA27" i="3"/>
  <c r="GB30" i="3"/>
  <c r="GB28" i="3"/>
  <c r="GB23" i="3"/>
  <c r="GC24" i="3"/>
  <c r="GD163" i="2"/>
  <c r="GE164" i="2"/>
  <c r="GD319" i="2"/>
  <c r="GD324" i="2"/>
  <c r="GD175" i="2"/>
  <c r="GD180" i="2"/>
  <c r="GD303" i="2"/>
  <c r="GD308" i="2"/>
  <c r="GE170" i="2"/>
  <c r="GE248" i="2" a="1"/>
  <c r="GE248" i="2"/>
  <c r="GE168" i="2" a="1"/>
  <c r="GE168" i="2"/>
  <c r="GE264" i="2" a="1"/>
  <c r="GE264" i="2"/>
  <c r="GE216" i="2" a="1"/>
  <c r="GE216" i="2"/>
  <c r="GE200" i="2" a="1"/>
  <c r="GE200" i="2"/>
  <c r="GE172" i="2"/>
  <c r="GE176" i="2"/>
  <c r="GE296" i="2" a="1"/>
  <c r="GE296" i="2"/>
  <c r="GF165" i="2"/>
  <c r="GE173" i="2"/>
  <c r="GE171" i="2"/>
  <c r="GE280" i="2" a="1"/>
  <c r="GE280" i="2"/>
  <c r="GE232" i="2" a="1"/>
  <c r="GE232" i="2"/>
  <c r="GE184" i="2" a="1"/>
  <c r="GE184" i="2"/>
  <c r="GE312" i="2" a="1"/>
  <c r="GE312" i="2"/>
  <c r="GB27" i="3"/>
  <c r="GC30" i="3"/>
  <c r="GC28" i="3"/>
  <c r="GD24" i="3"/>
  <c r="GC23" i="3"/>
  <c r="GF164" i="2"/>
  <c r="GE163" i="2"/>
  <c r="GD271" i="2"/>
  <c r="GD276" i="2"/>
  <c r="GD287" i="2"/>
  <c r="GD292" i="2"/>
  <c r="GG33" i="3"/>
  <c r="GF32" i="3"/>
  <c r="GC191" i="2"/>
  <c r="GC196" i="2"/>
  <c r="GC239" i="2"/>
  <c r="GC244" i="2"/>
  <c r="GC207" i="2"/>
  <c r="GC212" i="2"/>
  <c r="GC223" i="2"/>
  <c r="GC228" i="2"/>
  <c r="GD255" i="2"/>
  <c r="GD260" i="2"/>
  <c r="GE319" i="2"/>
  <c r="GE324" i="2"/>
  <c r="GE255" i="2"/>
  <c r="GE260" i="2"/>
  <c r="GE271" i="2"/>
  <c r="GE276" i="2"/>
  <c r="GE287" i="2"/>
  <c r="GE292" i="2"/>
  <c r="GE303" i="2"/>
  <c r="GE308" i="2"/>
  <c r="GH33" i="3"/>
  <c r="GG32" i="3"/>
  <c r="GG164" i="2"/>
  <c r="GF163" i="2"/>
  <c r="GC27" i="3"/>
  <c r="GD28" i="3"/>
  <c r="GD30" i="3"/>
  <c r="GD23" i="3"/>
  <c r="GE24" i="3"/>
  <c r="GF312" i="2" a="1"/>
  <c r="GF312" i="2"/>
  <c r="GF173" i="2"/>
  <c r="GF232" i="2" a="1"/>
  <c r="GF232" i="2"/>
  <c r="GF216" i="2" a="1"/>
  <c r="GF216" i="2"/>
  <c r="GF171" i="2"/>
  <c r="GF280" i="2" a="1"/>
  <c r="GF280" i="2"/>
  <c r="GF200" i="2" a="1"/>
  <c r="GF200" i="2"/>
  <c r="GF248" i="2" a="1"/>
  <c r="GF248" i="2"/>
  <c r="GF176" i="2"/>
  <c r="GG165" i="2"/>
  <c r="GF264" i="2" a="1"/>
  <c r="GF264" i="2"/>
  <c r="GF172" i="2"/>
  <c r="GF184" i="2" a="1"/>
  <c r="GF184" i="2"/>
  <c r="GF170" i="2"/>
  <c r="GF296" i="2" a="1"/>
  <c r="GF296" i="2"/>
  <c r="GF168" i="2" a="1"/>
  <c r="GF168" i="2"/>
  <c r="GE175" i="2"/>
  <c r="GE180" i="2"/>
  <c r="GD191" i="2"/>
  <c r="GD196" i="2"/>
  <c r="GD239" i="2"/>
  <c r="GD244" i="2"/>
  <c r="GD207" i="2"/>
  <c r="GD212" i="2"/>
  <c r="GD223" i="2"/>
  <c r="GD228" i="2"/>
  <c r="GF303" i="2"/>
  <c r="GF308" i="2"/>
  <c r="GF271" i="2"/>
  <c r="GF276" i="2"/>
  <c r="GF319" i="2"/>
  <c r="GF324" i="2"/>
  <c r="GG163" i="2"/>
  <c r="GH164" i="2"/>
  <c r="GG312" i="2" a="1"/>
  <c r="GG312" i="2"/>
  <c r="GG168" i="2" a="1"/>
  <c r="GG168" i="2"/>
  <c r="GG264" i="2" a="1"/>
  <c r="GG264" i="2"/>
  <c r="GG248" i="2" a="1"/>
  <c r="GG248" i="2"/>
  <c r="GG176" i="2"/>
  <c r="GG184" i="2" a="1"/>
  <c r="GG184" i="2"/>
  <c r="GH165" i="2"/>
  <c r="GG280" i="2" a="1"/>
  <c r="GG280" i="2"/>
  <c r="GG173" i="2"/>
  <c r="GG296" i="2" a="1"/>
  <c r="GG296" i="2"/>
  <c r="GG216" i="2" a="1"/>
  <c r="GG216" i="2"/>
  <c r="GG200" i="2" a="1"/>
  <c r="GG200" i="2"/>
  <c r="GG171" i="2"/>
  <c r="GG232" i="2" a="1"/>
  <c r="GG232" i="2"/>
  <c r="GG172" i="2"/>
  <c r="GG170" i="2"/>
  <c r="GE223" i="2"/>
  <c r="GE228" i="2"/>
  <c r="GE239" i="2"/>
  <c r="GE244" i="2"/>
  <c r="GE191" i="2"/>
  <c r="GE196" i="2"/>
  <c r="GE207" i="2"/>
  <c r="GE212" i="2"/>
  <c r="GF175" i="2"/>
  <c r="GF180" i="2"/>
  <c r="GE30" i="3"/>
  <c r="GE28" i="3"/>
  <c r="GF24" i="3"/>
  <c r="GE23" i="3"/>
  <c r="GI33" i="3"/>
  <c r="GH32" i="3"/>
  <c r="GF255" i="2"/>
  <c r="GF260" i="2"/>
  <c r="GD27" i="3"/>
  <c r="GF287" i="2"/>
  <c r="GF292" i="2"/>
  <c r="GG319" i="2"/>
  <c r="GG324" i="2"/>
  <c r="GG303" i="2"/>
  <c r="GG308" i="2"/>
  <c r="GG255" i="2"/>
  <c r="GG260" i="2"/>
  <c r="GG287" i="2"/>
  <c r="GG292" i="2"/>
  <c r="GG271" i="2"/>
  <c r="GG276" i="2"/>
  <c r="GG175" i="2"/>
  <c r="GG180" i="2"/>
  <c r="GI164" i="2"/>
  <c r="GH163" i="2"/>
  <c r="GJ33" i="3"/>
  <c r="GI32" i="3"/>
  <c r="GE27" i="3"/>
  <c r="GH232" i="2" a="1"/>
  <c r="GH232" i="2"/>
  <c r="GH172" i="2"/>
  <c r="GH248" i="2" a="1"/>
  <c r="GH248" i="2"/>
  <c r="GH171" i="2"/>
  <c r="GH280" i="2" a="1"/>
  <c r="GH280" i="2"/>
  <c r="GH170" i="2"/>
  <c r="GH296" i="2" a="1"/>
  <c r="GH296" i="2"/>
  <c r="GH264" i="2" a="1"/>
  <c r="GH264" i="2"/>
  <c r="GH168" i="2" a="1"/>
  <c r="GH168" i="2"/>
  <c r="GH312" i="2" a="1"/>
  <c r="GH312" i="2"/>
  <c r="GH176" i="2"/>
  <c r="GH200" i="2" a="1"/>
  <c r="GH200" i="2"/>
  <c r="GH184" i="2" a="1"/>
  <c r="GH184" i="2"/>
  <c r="GI165" i="2"/>
  <c r="GH216" i="2" a="1"/>
  <c r="GH216" i="2"/>
  <c r="GH173" i="2"/>
  <c r="GF28" i="3"/>
  <c r="GF30" i="3"/>
  <c r="GG24" i="3"/>
  <c r="GF23" i="3"/>
  <c r="GF239" i="2"/>
  <c r="GF244" i="2"/>
  <c r="GF191" i="2"/>
  <c r="GF196" i="2"/>
  <c r="GF207" i="2"/>
  <c r="GF212" i="2"/>
  <c r="GF223" i="2"/>
  <c r="GF228" i="2"/>
  <c r="GH271" i="2"/>
  <c r="GH276" i="2"/>
  <c r="GH303" i="2"/>
  <c r="GH308" i="2"/>
  <c r="GH319" i="2"/>
  <c r="GH324" i="2"/>
  <c r="GI168" i="2" a="1"/>
  <c r="GI168" i="2"/>
  <c r="GI248" i="2" a="1"/>
  <c r="GI248" i="2"/>
  <c r="GI264" i="2" a="1"/>
  <c r="GI264" i="2"/>
  <c r="GI176" i="2"/>
  <c r="GI184" i="2" a="1"/>
  <c r="GI184" i="2"/>
  <c r="GJ165" i="2"/>
  <c r="GI280" i="2" a="1"/>
  <c r="GI280" i="2"/>
  <c r="GI173" i="2"/>
  <c r="GI296" i="2" a="1"/>
  <c r="GI296" i="2"/>
  <c r="GI200" i="2" a="1"/>
  <c r="GI200" i="2"/>
  <c r="GI172" i="2"/>
  <c r="GI312" i="2" a="1"/>
  <c r="GI312" i="2"/>
  <c r="GI232" i="2" a="1"/>
  <c r="GI232" i="2"/>
  <c r="GI171" i="2"/>
  <c r="GI216" i="2" a="1"/>
  <c r="GI216" i="2"/>
  <c r="GI170" i="2"/>
  <c r="GK33" i="3"/>
  <c r="GJ32" i="3"/>
  <c r="GJ164" i="2"/>
  <c r="GI163" i="2"/>
  <c r="GH175" i="2"/>
  <c r="GH180" i="2"/>
  <c r="GH255" i="2"/>
  <c r="GH260" i="2"/>
  <c r="GG223" i="2"/>
  <c r="GG228" i="2"/>
  <c r="GG207" i="2"/>
  <c r="GG212" i="2"/>
  <c r="GG191" i="2"/>
  <c r="GG196" i="2"/>
  <c r="GG239" i="2"/>
  <c r="GG244" i="2"/>
  <c r="GF27" i="3"/>
  <c r="GG28" i="3"/>
  <c r="GG30" i="3"/>
  <c r="GH24" i="3"/>
  <c r="GG23" i="3"/>
  <c r="GH287" i="2"/>
  <c r="GH292" i="2"/>
  <c r="GI255" i="2"/>
  <c r="GI260" i="2"/>
  <c r="GI271" i="2"/>
  <c r="GI276" i="2"/>
  <c r="GI319" i="2"/>
  <c r="GI324" i="2"/>
  <c r="GH30" i="3"/>
  <c r="GH28" i="3"/>
  <c r="GH23" i="3"/>
  <c r="GI24" i="3"/>
  <c r="GI287" i="2"/>
  <c r="GI292" i="2"/>
  <c r="GL33" i="3"/>
  <c r="GK32" i="3"/>
  <c r="GI239" i="2"/>
  <c r="GI244" i="2"/>
  <c r="GI303" i="2"/>
  <c r="GI308" i="2"/>
  <c r="GG27" i="3"/>
  <c r="GH191" i="2"/>
  <c r="GH196" i="2"/>
  <c r="GH239" i="2"/>
  <c r="GH244" i="2"/>
  <c r="GH207" i="2"/>
  <c r="GH212" i="2"/>
  <c r="GH223" i="2"/>
  <c r="GH228" i="2"/>
  <c r="GK164" i="2"/>
  <c r="GJ163" i="2"/>
  <c r="GJ232" i="2" a="1"/>
  <c r="GJ232" i="2"/>
  <c r="GJ216" i="2" a="1"/>
  <c r="GJ216" i="2"/>
  <c r="GJ172" i="2"/>
  <c r="GJ170" i="2"/>
  <c r="GJ248" i="2" a="1"/>
  <c r="GJ248" i="2"/>
  <c r="GJ168" i="2" a="1"/>
  <c r="GJ168" i="2"/>
  <c r="GJ264" i="2" a="1"/>
  <c r="GJ264" i="2"/>
  <c r="GJ176" i="2"/>
  <c r="GJ280" i="2" a="1"/>
  <c r="GJ280" i="2"/>
  <c r="GJ184" i="2" a="1"/>
  <c r="GJ184" i="2"/>
  <c r="GK165" i="2"/>
  <c r="GJ296" i="2" a="1"/>
  <c r="GJ296" i="2"/>
  <c r="GJ200" i="2" a="1"/>
  <c r="GJ200" i="2"/>
  <c r="GJ173" i="2"/>
  <c r="GJ312" i="2" a="1"/>
  <c r="GJ312" i="2"/>
  <c r="GJ171" i="2"/>
  <c r="GI175" i="2"/>
  <c r="GI180" i="2"/>
  <c r="GJ319" i="2"/>
  <c r="GJ324" i="2"/>
  <c r="GJ287" i="2"/>
  <c r="GJ292" i="2"/>
  <c r="GJ255" i="2"/>
  <c r="GJ260" i="2"/>
  <c r="GJ303" i="2"/>
  <c r="GJ308" i="2"/>
  <c r="GM33" i="3"/>
  <c r="GL32" i="3"/>
  <c r="GK216" i="2" a="1"/>
  <c r="GK216" i="2"/>
  <c r="GK200" i="2" a="1"/>
  <c r="GK200" i="2"/>
  <c r="GK173" i="2"/>
  <c r="GK312" i="2" a="1"/>
  <c r="GK312" i="2"/>
  <c r="GK232" i="2" a="1"/>
  <c r="GK232" i="2"/>
  <c r="GK172" i="2"/>
  <c r="GK171" i="2"/>
  <c r="GK170" i="2"/>
  <c r="GK248" i="2" a="1"/>
  <c r="GK248" i="2"/>
  <c r="GK168" i="2" a="1"/>
  <c r="GK168" i="2"/>
  <c r="GK264" i="2" a="1"/>
  <c r="GK264" i="2"/>
  <c r="GK280" i="2" a="1"/>
  <c r="GK280" i="2"/>
  <c r="GK176" i="2"/>
  <c r="GK296" i="2" a="1"/>
  <c r="GK296" i="2"/>
  <c r="GK184" i="2" a="1"/>
  <c r="GK184" i="2"/>
  <c r="GL165" i="2"/>
  <c r="GJ175" i="2"/>
  <c r="GJ180" i="2"/>
  <c r="GJ239" i="2"/>
  <c r="GJ244" i="2"/>
  <c r="GI223" i="2"/>
  <c r="GI228" i="2"/>
  <c r="GI191" i="2"/>
  <c r="GI196" i="2"/>
  <c r="GI207" i="2"/>
  <c r="GI212" i="2"/>
  <c r="GI30" i="3"/>
  <c r="GI28" i="3"/>
  <c r="GJ24" i="3"/>
  <c r="GI23" i="3"/>
  <c r="GL164" i="2"/>
  <c r="GK163" i="2"/>
  <c r="GH27" i="3"/>
  <c r="GJ271" i="2"/>
  <c r="GJ276" i="2"/>
  <c r="GK303" i="2"/>
  <c r="GK308" i="2"/>
  <c r="GK271" i="2"/>
  <c r="GK276" i="2"/>
  <c r="GK287" i="2"/>
  <c r="GK292" i="2"/>
  <c r="GK255" i="2"/>
  <c r="GK260" i="2"/>
  <c r="GK319" i="2"/>
  <c r="GK324" i="2"/>
  <c r="GK239" i="2"/>
  <c r="GK244" i="2"/>
  <c r="GK223" i="2"/>
  <c r="GK228" i="2"/>
  <c r="GJ207" i="2"/>
  <c r="GJ212" i="2"/>
  <c r="GJ223" i="2"/>
  <c r="GJ228" i="2"/>
  <c r="GJ191" i="2"/>
  <c r="GJ196" i="2"/>
  <c r="GJ30" i="3"/>
  <c r="GJ28" i="3"/>
  <c r="GJ23" i="3"/>
  <c r="GK24" i="3"/>
  <c r="GM164" i="2"/>
  <c r="GL163" i="2"/>
  <c r="GN33" i="3"/>
  <c r="GM32" i="3"/>
  <c r="GL296" i="2" a="1"/>
  <c r="GL296" i="2"/>
  <c r="GL176" i="2"/>
  <c r="GL312" i="2" a="1"/>
  <c r="GL312" i="2"/>
  <c r="GL264" i="2" a="1"/>
  <c r="GL264" i="2"/>
  <c r="GM165" i="2"/>
  <c r="GL200" i="2" a="1"/>
  <c r="GL200" i="2"/>
  <c r="GL184" i="2" a="1"/>
  <c r="GL184" i="2"/>
  <c r="GL172" i="2"/>
  <c r="GL232" i="2" a="1"/>
  <c r="GL232" i="2"/>
  <c r="GL216" i="2" a="1"/>
  <c r="GL216" i="2"/>
  <c r="GL173" i="2"/>
  <c r="GL248" i="2" a="1"/>
  <c r="GL248" i="2"/>
  <c r="GL171" i="2"/>
  <c r="GL170" i="2"/>
  <c r="GL280" i="2" a="1"/>
  <c r="GL280" i="2"/>
  <c r="GL168" i="2" a="1"/>
  <c r="GL168" i="2"/>
  <c r="GK175" i="2"/>
  <c r="GK180" i="2"/>
  <c r="GI27" i="3"/>
  <c r="GL271" i="2"/>
  <c r="GL276" i="2"/>
  <c r="GL239" i="2"/>
  <c r="GL244" i="2"/>
  <c r="GL319" i="2"/>
  <c r="GL324" i="2"/>
  <c r="GK30" i="3"/>
  <c r="GK28" i="3"/>
  <c r="GL24" i="3"/>
  <c r="GK23" i="3"/>
  <c r="GJ27" i="3"/>
  <c r="GN164" i="2"/>
  <c r="GM163" i="2"/>
  <c r="GL175" i="2"/>
  <c r="GL180" i="2"/>
  <c r="GL287" i="2"/>
  <c r="GL292" i="2"/>
  <c r="GL223" i="2"/>
  <c r="GL228" i="2"/>
  <c r="GL255" i="2"/>
  <c r="GL260" i="2"/>
  <c r="GL303" i="2"/>
  <c r="GL308" i="2"/>
  <c r="GN32" i="3"/>
  <c r="GO33" i="3"/>
  <c r="GK207" i="2"/>
  <c r="GK212" i="2"/>
  <c r="GK191" i="2"/>
  <c r="GK196" i="2"/>
  <c r="GM173" i="2"/>
  <c r="GM216" i="2" a="1"/>
  <c r="GM216" i="2"/>
  <c r="GM172" i="2"/>
  <c r="GM264" i="2" a="1"/>
  <c r="GM264" i="2"/>
  <c r="GM248" i="2" a="1"/>
  <c r="GM248" i="2"/>
  <c r="GM232" i="2" a="1"/>
  <c r="GM232" i="2"/>
  <c r="GM200" i="2" a="1"/>
  <c r="GM200" i="2"/>
  <c r="GM171" i="2"/>
  <c r="GM170" i="2"/>
  <c r="GM296" i="2" a="1"/>
  <c r="GM296" i="2"/>
  <c r="GM168" i="2" a="1"/>
  <c r="GM168" i="2"/>
  <c r="GM312" i="2" a="1"/>
  <c r="GM312" i="2"/>
  <c r="GM280" i="2" a="1"/>
  <c r="GM280" i="2"/>
  <c r="GM176" i="2"/>
  <c r="GM184" i="2" a="1"/>
  <c r="GM184" i="2"/>
  <c r="GN165" i="2"/>
  <c r="GM303" i="2"/>
  <c r="GM308" i="2"/>
  <c r="GM287" i="2"/>
  <c r="GM292" i="2"/>
  <c r="GM239" i="2"/>
  <c r="GM244" i="2"/>
  <c r="GM223" i="2"/>
  <c r="GM228" i="2"/>
  <c r="GK27" i="3"/>
  <c r="GO164" i="2"/>
  <c r="GN163" i="2"/>
  <c r="GL28" i="3"/>
  <c r="GL30" i="3"/>
  <c r="GL23" i="3"/>
  <c r="GM24" i="3"/>
  <c r="GM319" i="2"/>
  <c r="GM324" i="2"/>
  <c r="GM255" i="2"/>
  <c r="GM260" i="2"/>
  <c r="GM175" i="2"/>
  <c r="GM180" i="2"/>
  <c r="GM271" i="2"/>
  <c r="GM276" i="2"/>
  <c r="GL207" i="2"/>
  <c r="GL212" i="2"/>
  <c r="GL191" i="2"/>
  <c r="GL196" i="2"/>
  <c r="GP33" i="3"/>
  <c r="GO32" i="3"/>
  <c r="GN296" i="2" a="1"/>
  <c r="GN296" i="2"/>
  <c r="GN184" i="2" a="1"/>
  <c r="GN184" i="2"/>
  <c r="GO165" i="2"/>
  <c r="GN312" i="2" a="1"/>
  <c r="GN312" i="2"/>
  <c r="GN200" i="2" a="1"/>
  <c r="GN200" i="2"/>
  <c r="GN173" i="2"/>
  <c r="GN280" i="2" a="1"/>
  <c r="GN280" i="2"/>
  <c r="GN232" i="2" a="1"/>
  <c r="GN232" i="2"/>
  <c r="GN216" i="2" a="1"/>
  <c r="GN216" i="2"/>
  <c r="GN172" i="2"/>
  <c r="GN171" i="2"/>
  <c r="GN170" i="2"/>
  <c r="GN248" i="2" a="1"/>
  <c r="GN248" i="2"/>
  <c r="GN168" i="2" a="1"/>
  <c r="GN168" i="2"/>
  <c r="GN264" i="2" a="1"/>
  <c r="GN264" i="2"/>
  <c r="GN176" i="2"/>
  <c r="GN239" i="2"/>
  <c r="GN244" i="2"/>
  <c r="GN287" i="2"/>
  <c r="GN292" i="2"/>
  <c r="GN175" i="2"/>
  <c r="GN180" i="2"/>
  <c r="GM30" i="3"/>
  <c r="GM28" i="3"/>
  <c r="GN24" i="3"/>
  <c r="GM23" i="3"/>
  <c r="GN271" i="2"/>
  <c r="GN276" i="2"/>
  <c r="GN303" i="2"/>
  <c r="GN308" i="2"/>
  <c r="GL27" i="3"/>
  <c r="GM207" i="2"/>
  <c r="GM212" i="2"/>
  <c r="GM191" i="2"/>
  <c r="GM196" i="2"/>
  <c r="GN319" i="2"/>
  <c r="GN324" i="2"/>
  <c r="GO264" i="2" a="1"/>
  <c r="GO264" i="2"/>
  <c r="GO176" i="2"/>
  <c r="GO296" i="2" a="1"/>
  <c r="GO296" i="2"/>
  <c r="GO280" i="2" a="1"/>
  <c r="GO280" i="2"/>
  <c r="GO184" i="2" a="1"/>
  <c r="GO184" i="2"/>
  <c r="GP165" i="2"/>
  <c r="GO312" i="2" a="1"/>
  <c r="GO312" i="2"/>
  <c r="GO216" i="2" a="1"/>
  <c r="GO216" i="2"/>
  <c r="GO173" i="2"/>
  <c r="GO200" i="2" a="1"/>
  <c r="GO200" i="2"/>
  <c r="GO171" i="2"/>
  <c r="GO232" i="2" a="1"/>
  <c r="GO232" i="2"/>
  <c r="GO172" i="2"/>
  <c r="GO170" i="2"/>
  <c r="GO248" i="2" a="1"/>
  <c r="GO248" i="2"/>
  <c r="GO168" i="2" a="1"/>
  <c r="GO168" i="2"/>
  <c r="GP164" i="2"/>
  <c r="GO163" i="2"/>
  <c r="GP32" i="3"/>
  <c r="GQ33" i="3"/>
  <c r="GN255" i="2"/>
  <c r="GN260" i="2"/>
  <c r="GN223" i="2"/>
  <c r="GN228" i="2"/>
  <c r="GO319" i="2"/>
  <c r="GO324" i="2"/>
  <c r="GO175" i="2"/>
  <c r="GO180" i="2"/>
  <c r="GO255" i="2"/>
  <c r="GO260" i="2"/>
  <c r="GO303" i="2"/>
  <c r="GO308" i="2"/>
  <c r="GP200" i="2" a="1"/>
  <c r="GP200" i="2"/>
  <c r="GP184" i="2" a="1"/>
  <c r="GP184" i="2"/>
  <c r="GQ165" i="2"/>
  <c r="GP216" i="2" a="1"/>
  <c r="GP216" i="2"/>
  <c r="GP173" i="2"/>
  <c r="GP248" i="2" a="1"/>
  <c r="GP248" i="2"/>
  <c r="GP171" i="2"/>
  <c r="GP172" i="2"/>
  <c r="GP280" i="2" a="1"/>
  <c r="GP280" i="2"/>
  <c r="GP264" i="2" a="1"/>
  <c r="GP264" i="2"/>
  <c r="GP170" i="2"/>
  <c r="GP296" i="2" a="1"/>
  <c r="GP296" i="2"/>
  <c r="GP168" i="2" a="1"/>
  <c r="GP168" i="2"/>
  <c r="GP312" i="2" a="1"/>
  <c r="GP312" i="2"/>
  <c r="GP232" i="2" a="1"/>
  <c r="GP232" i="2"/>
  <c r="GP176" i="2"/>
  <c r="GM27" i="3"/>
  <c r="GN28" i="3"/>
  <c r="GN30" i="3"/>
  <c r="GO24" i="3"/>
  <c r="GN23" i="3"/>
  <c r="GR33" i="3"/>
  <c r="GQ32" i="3"/>
  <c r="GO239" i="2"/>
  <c r="GO244" i="2"/>
  <c r="GN191" i="2"/>
  <c r="GN196" i="2"/>
  <c r="GN207" i="2"/>
  <c r="GN212" i="2"/>
  <c r="GQ164" i="2"/>
  <c r="GP163" i="2"/>
  <c r="GO223" i="2"/>
  <c r="GO228" i="2"/>
  <c r="GO271" i="2"/>
  <c r="GO276" i="2"/>
  <c r="GO287" i="2"/>
  <c r="GO292" i="2"/>
  <c r="GP287" i="2"/>
  <c r="GP292" i="2"/>
  <c r="GP239" i="2"/>
  <c r="GP244" i="2"/>
  <c r="GP223" i="2"/>
  <c r="GP228" i="2"/>
  <c r="GP303" i="2"/>
  <c r="GP308" i="2"/>
  <c r="GP255" i="2"/>
  <c r="GP260" i="2"/>
  <c r="GO207" i="2"/>
  <c r="GO212" i="2"/>
  <c r="GO191" i="2"/>
  <c r="GO196" i="2"/>
  <c r="GN27" i="3"/>
  <c r="GP175" i="2"/>
  <c r="GP180" i="2"/>
  <c r="GO30" i="3"/>
  <c r="GO28" i="3"/>
  <c r="GP24" i="3"/>
  <c r="GO23" i="3"/>
  <c r="GQ296" i="2" a="1"/>
  <c r="GQ296" i="2"/>
  <c r="GQ280" i="2" a="1"/>
  <c r="GQ280" i="2"/>
  <c r="GQ184" i="2" a="1"/>
  <c r="GQ184" i="2"/>
  <c r="GQ173" i="2"/>
  <c r="GQ312" i="2" a="1"/>
  <c r="GQ312" i="2"/>
  <c r="GQ172" i="2"/>
  <c r="GQ200" i="2" a="1"/>
  <c r="GQ200" i="2"/>
  <c r="GQ171" i="2"/>
  <c r="GQ232" i="2" a="1"/>
  <c r="GQ232" i="2"/>
  <c r="GQ170" i="2"/>
  <c r="GQ248" i="2" a="1"/>
  <c r="GQ248" i="2"/>
  <c r="GQ216" i="2" a="1"/>
  <c r="GQ216" i="2"/>
  <c r="GQ264" i="2" a="1"/>
  <c r="GQ264" i="2"/>
  <c r="GQ168" i="2" a="1"/>
  <c r="GQ168" i="2"/>
  <c r="GQ176" i="2"/>
  <c r="GR165" i="2"/>
  <c r="GP271" i="2"/>
  <c r="GP276" i="2"/>
  <c r="GR164" i="2"/>
  <c r="GQ163" i="2"/>
  <c r="GR32" i="3"/>
  <c r="GS33" i="3"/>
  <c r="GP319" i="2"/>
  <c r="GP324" i="2"/>
  <c r="GQ271" i="2"/>
  <c r="GQ276" i="2"/>
  <c r="GT33" i="3"/>
  <c r="GS32" i="3"/>
  <c r="GP191" i="2"/>
  <c r="GP196" i="2"/>
  <c r="GP207" i="2"/>
  <c r="GP212" i="2"/>
  <c r="GQ287" i="2"/>
  <c r="GQ292" i="2"/>
  <c r="GQ319" i="2"/>
  <c r="GQ324" i="2"/>
  <c r="GQ303" i="2"/>
  <c r="GQ308" i="2"/>
  <c r="GQ239" i="2"/>
  <c r="GQ244" i="2"/>
  <c r="GO27" i="3"/>
  <c r="GQ175" i="2"/>
  <c r="GQ180" i="2"/>
  <c r="GQ223" i="2"/>
  <c r="GQ228" i="2"/>
  <c r="GP30" i="3"/>
  <c r="GP28" i="3"/>
  <c r="GQ24" i="3"/>
  <c r="GP23" i="3"/>
  <c r="GR280" i="2" a="1"/>
  <c r="GR280" i="2"/>
  <c r="GR264" i="2" a="1"/>
  <c r="GR264" i="2"/>
  <c r="GR296" i="2" a="1"/>
  <c r="GR296" i="2"/>
  <c r="GR176" i="2"/>
  <c r="GR184" i="2" a="1"/>
  <c r="GR184" i="2"/>
  <c r="GS165" i="2"/>
  <c r="GR312" i="2" a="1"/>
  <c r="GR312" i="2"/>
  <c r="GR200" i="2" a="1"/>
  <c r="GR200" i="2"/>
  <c r="GR172" i="2"/>
  <c r="GR216" i="2" a="1"/>
  <c r="GR216" i="2"/>
  <c r="GR171" i="2"/>
  <c r="GR232" i="2" a="1"/>
  <c r="GR232" i="2"/>
  <c r="GR173" i="2"/>
  <c r="GR248" i="2" a="1"/>
  <c r="GR248" i="2"/>
  <c r="GR170" i="2"/>
  <c r="GR168" i="2" a="1"/>
  <c r="GR168" i="2"/>
  <c r="GQ255" i="2"/>
  <c r="GQ260" i="2"/>
  <c r="GS164" i="2"/>
  <c r="GR163" i="2"/>
  <c r="GR271" i="2"/>
  <c r="GR276" i="2"/>
  <c r="GR287" i="2"/>
  <c r="GR292" i="2"/>
  <c r="GR255" i="2"/>
  <c r="GR260" i="2"/>
  <c r="GR223" i="2"/>
  <c r="GR228" i="2"/>
  <c r="GR175" i="2"/>
  <c r="GR180" i="2"/>
  <c r="GR239" i="2"/>
  <c r="GR244" i="2"/>
  <c r="GR319" i="2"/>
  <c r="GR324" i="2"/>
  <c r="GR303" i="2"/>
  <c r="GR308" i="2"/>
  <c r="GP27" i="3"/>
  <c r="GQ30" i="3"/>
  <c r="GQ28" i="3"/>
  <c r="GQ23" i="3"/>
  <c r="GR24" i="3"/>
  <c r="GS264" i="2" a="1"/>
  <c r="GS264" i="2"/>
  <c r="GS171" i="2"/>
  <c r="GS280" i="2" a="1"/>
  <c r="GS280" i="2"/>
  <c r="GS170" i="2"/>
  <c r="GS248" i="2" a="1"/>
  <c r="GS248" i="2"/>
  <c r="GS168" i="2" a="1"/>
  <c r="GS168" i="2"/>
  <c r="GS296" i="2" a="1"/>
  <c r="GS296" i="2"/>
  <c r="GS312" i="2" a="1"/>
  <c r="GS312" i="2"/>
  <c r="GS176" i="2"/>
  <c r="GS216" i="2" a="1"/>
  <c r="GS216" i="2"/>
  <c r="GS184" i="2" a="1"/>
  <c r="GS184" i="2"/>
  <c r="GT165" i="2"/>
  <c r="GS232" i="2" a="1"/>
  <c r="GS232" i="2"/>
  <c r="GS200" i="2" a="1"/>
  <c r="GS200" i="2"/>
  <c r="GS173" i="2"/>
  <c r="GS172" i="2"/>
  <c r="GU33" i="3"/>
  <c r="GT32" i="3"/>
  <c r="GT164" i="2"/>
  <c r="GS163" i="2"/>
  <c r="GQ191" i="2"/>
  <c r="GQ196" i="2"/>
  <c r="GQ207" i="2"/>
  <c r="GQ212" i="2"/>
  <c r="GS319" i="2"/>
  <c r="GS324" i="2"/>
  <c r="GS271" i="2"/>
  <c r="GS276" i="2"/>
  <c r="GS223" i="2"/>
  <c r="GS228" i="2"/>
  <c r="GS239" i="2"/>
  <c r="GS244" i="2"/>
  <c r="GS303" i="2"/>
  <c r="GS308" i="2"/>
  <c r="GS175" i="2"/>
  <c r="GS180" i="2"/>
  <c r="GR30" i="3"/>
  <c r="GR28" i="3"/>
  <c r="GR23" i="3"/>
  <c r="GS24" i="3"/>
  <c r="GQ27" i="3"/>
  <c r="GU164" i="2"/>
  <c r="GT163" i="2"/>
  <c r="GT216" i="2" a="1"/>
  <c r="GT216" i="2"/>
  <c r="GT173" i="2"/>
  <c r="GT232" i="2" a="1"/>
  <c r="GT232" i="2"/>
  <c r="GT171" i="2"/>
  <c r="GT248" i="2" a="1"/>
  <c r="GT248" i="2"/>
  <c r="GT170" i="2"/>
  <c r="GT168" i="2" a="1"/>
  <c r="GT168" i="2"/>
  <c r="GT280" i="2" a="1"/>
  <c r="GT280" i="2"/>
  <c r="GT296" i="2" a="1"/>
  <c r="GT296" i="2"/>
  <c r="GT264" i="2" a="1"/>
  <c r="GT264" i="2"/>
  <c r="GT176" i="2"/>
  <c r="GT312" i="2" a="1"/>
  <c r="GT312" i="2"/>
  <c r="GU165" i="2"/>
  <c r="GT200" i="2" a="1"/>
  <c r="GT200" i="2"/>
  <c r="GT184" i="2" a="1"/>
  <c r="GT184" i="2"/>
  <c r="GT172" i="2"/>
  <c r="GU32" i="3"/>
  <c r="GV33" i="3"/>
  <c r="GS255" i="2"/>
  <c r="GS260" i="2"/>
  <c r="GS287" i="2"/>
  <c r="GS292" i="2"/>
  <c r="GR207" i="2"/>
  <c r="GR212" i="2"/>
  <c r="GR191" i="2"/>
  <c r="GR196" i="2"/>
  <c r="GT239" i="2"/>
  <c r="GT244" i="2"/>
  <c r="GT303" i="2"/>
  <c r="GT308" i="2"/>
  <c r="GT319" i="2"/>
  <c r="GT324" i="2"/>
  <c r="GU264" i="2" a="1"/>
  <c r="GU264" i="2"/>
  <c r="GU168" i="2" a="1"/>
  <c r="GU168" i="2"/>
  <c r="GU312" i="2" a="1"/>
  <c r="GU312" i="2"/>
  <c r="GU296" i="2" a="1"/>
  <c r="GU296" i="2"/>
  <c r="GU176" i="2"/>
  <c r="GU184" i="2" a="1"/>
  <c r="GU184" i="2"/>
  <c r="GV165" i="2"/>
  <c r="GU173" i="2"/>
  <c r="GU280" i="2" a="1"/>
  <c r="GU280" i="2"/>
  <c r="GU216" i="2" a="1"/>
  <c r="GU216" i="2"/>
  <c r="GU172" i="2"/>
  <c r="GU232" i="2" a="1"/>
  <c r="GU232" i="2"/>
  <c r="GU200" i="2" a="1"/>
  <c r="GU200" i="2"/>
  <c r="GU171" i="2"/>
  <c r="GU248" i="2" a="1"/>
  <c r="GU248" i="2"/>
  <c r="GU170" i="2"/>
  <c r="GS207" i="2"/>
  <c r="GS212" i="2"/>
  <c r="GS191" i="2"/>
  <c r="GS196" i="2"/>
  <c r="GT223" i="2"/>
  <c r="GT228" i="2"/>
  <c r="GW33" i="3"/>
  <c r="GV32" i="3"/>
  <c r="GT271" i="2"/>
  <c r="GT276" i="2"/>
  <c r="GT287" i="2"/>
  <c r="GT292" i="2"/>
  <c r="GS28" i="3"/>
  <c r="GS30" i="3"/>
  <c r="GS23" i="3"/>
  <c r="GT24" i="3"/>
  <c r="GR27" i="3"/>
  <c r="GT175" i="2"/>
  <c r="GT180" i="2"/>
  <c r="GT255" i="2"/>
  <c r="GT260" i="2"/>
  <c r="GV164" i="2"/>
  <c r="GU163" i="2"/>
  <c r="GU287" i="2"/>
  <c r="GU292" i="2"/>
  <c r="GU239" i="2"/>
  <c r="GU244" i="2"/>
  <c r="GU303" i="2"/>
  <c r="GU308" i="2"/>
  <c r="GW164" i="2"/>
  <c r="GV163" i="2"/>
  <c r="GT191" i="2"/>
  <c r="GT196" i="2"/>
  <c r="GT207" i="2"/>
  <c r="GT212" i="2"/>
  <c r="GU319" i="2"/>
  <c r="GU324" i="2"/>
  <c r="GU255" i="2"/>
  <c r="GU260" i="2"/>
  <c r="GU175" i="2"/>
  <c r="GU180" i="2"/>
  <c r="GT28" i="3"/>
  <c r="GT30" i="3"/>
  <c r="GU24" i="3"/>
  <c r="GT23" i="3"/>
  <c r="GX33" i="3"/>
  <c r="GW32" i="3"/>
  <c r="GV216" i="2" a="1"/>
  <c r="GV216" i="2"/>
  <c r="GV200" i="2" a="1"/>
  <c r="GV200" i="2"/>
  <c r="GV173" i="2"/>
  <c r="GV232" i="2" a="1"/>
  <c r="GV232" i="2"/>
  <c r="GV172" i="2"/>
  <c r="GV171" i="2"/>
  <c r="GV264" i="2" a="1"/>
  <c r="GV264" i="2"/>
  <c r="GV248" i="2" a="1"/>
  <c r="GV248" i="2"/>
  <c r="GV170" i="2"/>
  <c r="GV296" i="2" a="1"/>
  <c r="GV296" i="2"/>
  <c r="GV168" i="2" a="1"/>
  <c r="GV168" i="2"/>
  <c r="GV280" i="2" a="1"/>
  <c r="GV280" i="2"/>
  <c r="GV176" i="2"/>
  <c r="GV312" i="2" a="1"/>
  <c r="GV312" i="2"/>
  <c r="GV184" i="2" a="1"/>
  <c r="GV184" i="2"/>
  <c r="GW165" i="2"/>
  <c r="GS27" i="3"/>
  <c r="GU223" i="2"/>
  <c r="GU228" i="2"/>
  <c r="GU271" i="2"/>
  <c r="GU276" i="2"/>
  <c r="GV319" i="2"/>
  <c r="GV324" i="2"/>
  <c r="GV255" i="2"/>
  <c r="GV260" i="2"/>
  <c r="GV271" i="2"/>
  <c r="GV276" i="2"/>
  <c r="GV303" i="2"/>
  <c r="GV308" i="2"/>
  <c r="GV287" i="2"/>
  <c r="GV292" i="2"/>
  <c r="GU207" i="2"/>
  <c r="GU212" i="2"/>
  <c r="GU191" i="2"/>
  <c r="GU196" i="2"/>
  <c r="GV223" i="2"/>
  <c r="GV228" i="2"/>
  <c r="GV239" i="2"/>
  <c r="GV244" i="2"/>
  <c r="GV175" i="2"/>
  <c r="GV180" i="2"/>
  <c r="GY33" i="3"/>
  <c r="GX32" i="3"/>
  <c r="GT27" i="3"/>
  <c r="GX164" i="2"/>
  <c r="GW163" i="2"/>
  <c r="GW168" i="2" a="1"/>
  <c r="GW168" i="2"/>
  <c r="GW232" i="2" a="1"/>
  <c r="GW232" i="2"/>
  <c r="GW176" i="2"/>
  <c r="GW264" i="2" a="1"/>
  <c r="GW264" i="2"/>
  <c r="GX165" i="2"/>
  <c r="GW184" i="2" a="1"/>
  <c r="GW184" i="2"/>
  <c r="GW173" i="2"/>
  <c r="GW280" i="2" a="1"/>
  <c r="GW280" i="2"/>
  <c r="GW248" i="2" a="1"/>
  <c r="GW248" i="2"/>
  <c r="GW171" i="2"/>
  <c r="GW296" i="2" a="1"/>
  <c r="GW296" i="2"/>
  <c r="GW200" i="2" a="1"/>
  <c r="GW200" i="2"/>
  <c r="GW172" i="2"/>
  <c r="GW312" i="2" a="1"/>
  <c r="GW312" i="2"/>
  <c r="GW216" i="2" a="1"/>
  <c r="GW216" i="2"/>
  <c r="GW170" i="2"/>
  <c r="GU30" i="3"/>
  <c r="GU28" i="3"/>
  <c r="GV24" i="3"/>
  <c r="GU23" i="3"/>
  <c r="GW287" i="2"/>
  <c r="GW292" i="2"/>
  <c r="GW303" i="2"/>
  <c r="GW308" i="2"/>
  <c r="GW223" i="2"/>
  <c r="GW228" i="2"/>
  <c r="GW239" i="2"/>
  <c r="GW244" i="2"/>
  <c r="GW319" i="2"/>
  <c r="GW324" i="2"/>
  <c r="GW271" i="2"/>
  <c r="GW276" i="2"/>
  <c r="GW255" i="2"/>
  <c r="GW260" i="2"/>
  <c r="GX170" i="2"/>
  <c r="GX248" i="2" a="1"/>
  <c r="GX248" i="2"/>
  <c r="GX168" i="2" a="1"/>
  <c r="GX168" i="2"/>
  <c r="GX280" i="2" a="1"/>
  <c r="GX280" i="2"/>
  <c r="GX264" i="2" a="1"/>
  <c r="GX264" i="2"/>
  <c r="GX312" i="2" a="1"/>
  <c r="GX312" i="2"/>
  <c r="GX296" i="2" a="1"/>
  <c r="GX296" i="2"/>
  <c r="GX176" i="2"/>
  <c r="GY165" i="2"/>
  <c r="GX200" i="2" a="1"/>
  <c r="GX200" i="2"/>
  <c r="GX184" i="2" a="1"/>
  <c r="GX184" i="2"/>
  <c r="GX172" i="2"/>
  <c r="GX216" i="2" a="1"/>
  <c r="GX216" i="2"/>
  <c r="GX232" i="2" a="1"/>
  <c r="GX232" i="2"/>
  <c r="GX171" i="2"/>
  <c r="GX173" i="2"/>
  <c r="GW175" i="2"/>
  <c r="GW180" i="2"/>
  <c r="GY164" i="2"/>
  <c r="GX163" i="2"/>
  <c r="GZ33" i="3"/>
  <c r="GY32" i="3"/>
  <c r="GU27" i="3"/>
  <c r="GV28" i="3"/>
  <c r="GV30" i="3"/>
  <c r="GW24" i="3"/>
  <c r="GV23" i="3"/>
  <c r="GV207" i="2"/>
  <c r="GV212" i="2"/>
  <c r="GV191" i="2"/>
  <c r="GV196" i="2"/>
  <c r="GX319" i="2"/>
  <c r="GX324" i="2"/>
  <c r="GX239" i="2"/>
  <c r="GX244" i="2"/>
  <c r="GX271" i="2"/>
  <c r="GX276" i="2"/>
  <c r="GX255" i="2"/>
  <c r="GX260" i="2"/>
  <c r="GX303" i="2"/>
  <c r="GX308" i="2"/>
  <c r="GX223" i="2"/>
  <c r="GX228" i="2"/>
  <c r="GX175" i="2"/>
  <c r="GX180" i="2"/>
  <c r="GV27" i="3"/>
  <c r="GW28" i="3"/>
  <c r="GW30" i="3"/>
  <c r="GX24" i="3"/>
  <c r="GW23" i="3"/>
  <c r="HA33" i="3"/>
  <c r="GZ32" i="3"/>
  <c r="GZ164" i="2"/>
  <c r="GY163" i="2"/>
  <c r="GW191" i="2"/>
  <c r="GW196" i="2"/>
  <c r="GW207" i="2"/>
  <c r="GW212" i="2"/>
  <c r="GY184" i="2" a="1"/>
  <c r="GY184" i="2"/>
  <c r="GY173" i="2"/>
  <c r="GY172" i="2"/>
  <c r="GY248" i="2" a="1"/>
  <c r="GY248" i="2"/>
  <c r="GY232" i="2" a="1"/>
  <c r="GY232" i="2"/>
  <c r="GY200" i="2" a="1"/>
  <c r="GY200" i="2"/>
  <c r="GY171" i="2"/>
  <c r="GY264" i="2" a="1"/>
  <c r="GY264" i="2"/>
  <c r="GY170" i="2"/>
  <c r="GY296" i="2" a="1"/>
  <c r="GY296" i="2"/>
  <c r="GY216" i="2" a="1"/>
  <c r="GY216" i="2"/>
  <c r="GY168" i="2" a="1"/>
  <c r="GY168" i="2"/>
  <c r="GY312" i="2" a="1"/>
  <c r="GY312" i="2"/>
  <c r="GY280" i="2" a="1"/>
  <c r="GY280" i="2"/>
  <c r="GZ165" i="2"/>
  <c r="GY176" i="2"/>
  <c r="GX287" i="2"/>
  <c r="GX292" i="2"/>
  <c r="GY255" i="2"/>
  <c r="GY260" i="2"/>
  <c r="GY287" i="2"/>
  <c r="GY292" i="2"/>
  <c r="GY319" i="2"/>
  <c r="GY324" i="2"/>
  <c r="GZ312" i="2" a="1"/>
  <c r="GZ312" i="2"/>
  <c r="GZ200" i="2" a="1"/>
  <c r="GZ200" i="2"/>
  <c r="GZ172" i="2"/>
  <c r="GZ171" i="2"/>
  <c r="GZ232" i="2" a="1"/>
  <c r="GZ232" i="2"/>
  <c r="GZ216" i="2" a="1"/>
  <c r="GZ216" i="2"/>
  <c r="GZ170" i="2"/>
  <c r="GZ248" i="2" a="1"/>
  <c r="GZ248" i="2"/>
  <c r="GZ168" i="2" a="1"/>
  <c r="GZ168" i="2"/>
  <c r="GZ176" i="2"/>
  <c r="GZ296" i="2" a="1"/>
  <c r="GZ296" i="2"/>
  <c r="GZ184" i="2" a="1"/>
  <c r="GZ184" i="2"/>
  <c r="GZ173" i="2"/>
  <c r="GZ280" i="2" a="1"/>
  <c r="GZ280" i="2"/>
  <c r="GZ264" i="2" a="1"/>
  <c r="GZ264" i="2"/>
  <c r="HA165" i="2"/>
  <c r="GW27" i="3"/>
  <c r="GY303" i="2"/>
  <c r="GY308" i="2"/>
  <c r="GX30" i="3"/>
  <c r="GX28" i="3"/>
  <c r="GY24" i="3"/>
  <c r="GX23" i="3"/>
  <c r="GY239" i="2"/>
  <c r="GY244" i="2"/>
  <c r="GX207" i="2"/>
  <c r="GX212" i="2"/>
  <c r="GX191" i="2"/>
  <c r="GX196" i="2"/>
  <c r="GY175" i="2"/>
  <c r="GY180" i="2"/>
  <c r="GY271" i="2"/>
  <c r="GY276" i="2"/>
  <c r="GZ163" i="2"/>
  <c r="HA164" i="2"/>
  <c r="GY223" i="2"/>
  <c r="GY228" i="2"/>
  <c r="HB33" i="3"/>
  <c r="HA32" i="3"/>
  <c r="GZ303" i="2"/>
  <c r="GZ308" i="2"/>
  <c r="GZ287" i="2"/>
  <c r="GZ292" i="2"/>
  <c r="GZ271" i="2"/>
  <c r="GZ276" i="2"/>
  <c r="GZ319" i="2"/>
  <c r="GZ324" i="2"/>
  <c r="GZ223" i="2"/>
  <c r="GZ228" i="2"/>
  <c r="GZ239" i="2"/>
  <c r="GZ244" i="2"/>
  <c r="GZ255" i="2"/>
  <c r="GZ260" i="2"/>
  <c r="HC33" i="3"/>
  <c r="HB32" i="3"/>
  <c r="GY191" i="2"/>
  <c r="GY196" i="2"/>
  <c r="GY207" i="2"/>
  <c r="GY212" i="2"/>
  <c r="GX27" i="3"/>
  <c r="GY30" i="3"/>
  <c r="GY28" i="3"/>
  <c r="GZ24" i="3"/>
  <c r="GY23" i="3"/>
  <c r="HB164" i="2"/>
  <c r="HA163" i="2"/>
  <c r="HA280" i="2" a="1"/>
  <c r="HA280" i="2"/>
  <c r="HA176" i="2"/>
  <c r="HA296" i="2" a="1"/>
  <c r="HA296" i="2"/>
  <c r="HB165" i="2"/>
  <c r="HA184" i="2" a="1"/>
  <c r="HA184" i="2"/>
  <c r="HA173" i="2"/>
  <c r="HA200" i="2" a="1"/>
  <c r="HA200" i="2"/>
  <c r="HA172" i="2"/>
  <c r="HA312" i="2" a="1"/>
  <c r="HA312" i="2"/>
  <c r="HA232" i="2" a="1"/>
  <c r="HA232" i="2"/>
  <c r="HA216" i="2" a="1"/>
  <c r="HA216" i="2"/>
  <c r="HA171" i="2"/>
  <c r="HA170" i="2"/>
  <c r="HA248" i="2" a="1"/>
  <c r="HA248" i="2"/>
  <c r="HA168" i="2" a="1"/>
  <c r="HA168" i="2"/>
  <c r="HA264" i="2" a="1"/>
  <c r="HA264" i="2"/>
  <c r="GZ175" i="2"/>
  <c r="GZ180" i="2"/>
  <c r="HA223" i="2"/>
  <c r="HA228" i="2"/>
  <c r="HA255" i="2"/>
  <c r="HA260" i="2"/>
  <c r="HA287" i="2"/>
  <c r="HA292" i="2"/>
  <c r="GY27" i="3"/>
  <c r="GZ30" i="3"/>
  <c r="GZ28" i="3"/>
  <c r="GZ23" i="3"/>
  <c r="HA24" i="3"/>
  <c r="HA175" i="2"/>
  <c r="HA180" i="2"/>
  <c r="HA303" i="2"/>
  <c r="HA308" i="2"/>
  <c r="HC164" i="2"/>
  <c r="HB163" i="2"/>
  <c r="HA239" i="2"/>
  <c r="HA244" i="2"/>
  <c r="HC32" i="3"/>
  <c r="HD33" i="3"/>
  <c r="HA271" i="2"/>
  <c r="HA276" i="2"/>
  <c r="HA319" i="2"/>
  <c r="HA324" i="2"/>
  <c r="HB172" i="2"/>
  <c r="HB248" i="2" a="1"/>
  <c r="HB248" i="2"/>
  <c r="HB171" i="2"/>
  <c r="HB170" i="2"/>
  <c r="HB280" i="2" a="1"/>
  <c r="HB280" i="2"/>
  <c r="HB168" i="2" a="1"/>
  <c r="HB168" i="2"/>
  <c r="HB296" i="2" a="1"/>
  <c r="HB296" i="2"/>
  <c r="HB312" i="2" a="1"/>
  <c r="HB312" i="2"/>
  <c r="HB176" i="2"/>
  <c r="HB232" i="2" a="1"/>
  <c r="HB232" i="2"/>
  <c r="HB216" i="2" a="1"/>
  <c r="HB216" i="2"/>
  <c r="HB173" i="2"/>
  <c r="HB200" i="2" a="1"/>
  <c r="HB200" i="2"/>
  <c r="HB184" i="2" a="1"/>
  <c r="HB184" i="2"/>
  <c r="HC165" i="2"/>
  <c r="HB264" i="2" a="1"/>
  <c r="HB264" i="2"/>
  <c r="GZ191" i="2"/>
  <c r="GZ196" i="2"/>
  <c r="GZ207" i="2"/>
  <c r="GZ212" i="2"/>
  <c r="HB271" i="2"/>
  <c r="HB276" i="2"/>
  <c r="HB255" i="2"/>
  <c r="HB260" i="2"/>
  <c r="HB223" i="2"/>
  <c r="HB228" i="2"/>
  <c r="HB287" i="2"/>
  <c r="HB292" i="2"/>
  <c r="HB319" i="2"/>
  <c r="HB324" i="2"/>
  <c r="HB175" i="2"/>
  <c r="HB180" i="2"/>
  <c r="HB239" i="2"/>
  <c r="HB244" i="2"/>
  <c r="HB303" i="2"/>
  <c r="HB308" i="2"/>
  <c r="HE33" i="3"/>
  <c r="HD32" i="3"/>
  <c r="HD164" i="2"/>
  <c r="HC163" i="2"/>
  <c r="HA207" i="2"/>
  <c r="HA212" i="2"/>
  <c r="HA191" i="2"/>
  <c r="HA196" i="2"/>
  <c r="HC232" i="2" a="1"/>
  <c r="HC232" i="2"/>
  <c r="HC171" i="2"/>
  <c r="HC248" i="2" a="1"/>
  <c r="HC248" i="2"/>
  <c r="HC170" i="2"/>
  <c r="HC264" i="2" a="1"/>
  <c r="HC264" i="2"/>
  <c r="HC216" i="2" a="1"/>
  <c r="HC216" i="2"/>
  <c r="HC168" i="2" a="1"/>
  <c r="HC168" i="2"/>
  <c r="HC176" i="2"/>
  <c r="HC296" i="2" a="1"/>
  <c r="HC296" i="2"/>
  <c r="HC184" i="2" a="1"/>
  <c r="HC184" i="2"/>
  <c r="HD165" i="2"/>
  <c r="HC200" i="2" a="1"/>
  <c r="HC200" i="2"/>
  <c r="HC172" i="2"/>
  <c r="HC280" i="2" a="1"/>
  <c r="HC280" i="2"/>
  <c r="HC312" i="2" a="1"/>
  <c r="HC312" i="2"/>
  <c r="HC173" i="2"/>
  <c r="HA30" i="3"/>
  <c r="HA28" i="3"/>
  <c r="HB24" i="3"/>
  <c r="HA23" i="3"/>
  <c r="GZ27" i="3"/>
  <c r="HC175" i="2"/>
  <c r="HC180" i="2"/>
  <c r="HC271" i="2"/>
  <c r="HC276" i="2"/>
  <c r="HC319" i="2"/>
  <c r="HC324" i="2"/>
  <c r="HC239" i="2"/>
  <c r="HC244" i="2"/>
  <c r="HB28" i="3"/>
  <c r="HB30" i="3"/>
  <c r="HC24" i="3"/>
  <c r="HB23" i="3"/>
  <c r="HC303" i="2"/>
  <c r="HC308" i="2"/>
  <c r="HD172" i="2"/>
  <c r="HD232" i="2" a="1"/>
  <c r="HD232" i="2"/>
  <c r="HD171" i="2"/>
  <c r="HD216" i="2" a="1"/>
  <c r="HD216" i="2"/>
  <c r="HD170" i="2"/>
  <c r="HD264" i="2" a="1"/>
  <c r="HD264" i="2"/>
  <c r="HD248" i="2" a="1"/>
  <c r="HD248" i="2"/>
  <c r="HD168" i="2" a="1"/>
  <c r="HD168" i="2"/>
  <c r="HD176" i="2"/>
  <c r="HD312" i="2" a="1"/>
  <c r="HD312" i="2"/>
  <c r="HD280" i="2" a="1"/>
  <c r="HD280" i="2"/>
  <c r="HD200" i="2" a="1"/>
  <c r="HD200" i="2"/>
  <c r="HD173" i="2"/>
  <c r="HE165" i="2"/>
  <c r="HD296" i="2" a="1"/>
  <c r="HD296" i="2"/>
  <c r="HD184" i="2" a="1"/>
  <c r="HD184" i="2"/>
  <c r="HC223" i="2"/>
  <c r="HC228" i="2"/>
  <c r="HC255" i="2"/>
  <c r="HC260" i="2"/>
  <c r="HF33" i="3"/>
  <c r="HE32" i="3"/>
  <c r="HA27" i="3"/>
  <c r="HB207" i="2"/>
  <c r="HB212" i="2"/>
  <c r="HB191" i="2"/>
  <c r="HB196" i="2"/>
  <c r="HC287" i="2"/>
  <c r="HC292" i="2"/>
  <c r="HE164" i="2"/>
  <c r="HD163" i="2"/>
  <c r="HD303" i="2"/>
  <c r="HD308" i="2"/>
  <c r="HD239" i="2"/>
  <c r="HD244" i="2"/>
  <c r="HD319" i="2"/>
  <c r="HD324" i="2"/>
  <c r="HD287" i="2"/>
  <c r="HD292" i="2"/>
  <c r="HD255" i="2"/>
  <c r="HD260" i="2"/>
  <c r="HD223" i="2"/>
  <c r="HD228" i="2"/>
  <c r="HD271" i="2"/>
  <c r="HD276" i="2"/>
  <c r="HC191" i="2"/>
  <c r="HC196" i="2"/>
  <c r="HC207" i="2"/>
  <c r="HC212" i="2"/>
  <c r="HE168" i="2" a="1"/>
  <c r="HE168" i="2"/>
  <c r="HE312" i="2" a="1"/>
  <c r="HE312" i="2"/>
  <c r="HE296" i="2" a="1"/>
  <c r="HE296" i="2"/>
  <c r="HE280" i="2" a="1"/>
  <c r="HE280" i="2"/>
  <c r="HE176" i="2"/>
  <c r="HE216" i="2" a="1"/>
  <c r="HE216" i="2"/>
  <c r="HE184" i="2" a="1"/>
  <c r="HE184" i="2"/>
  <c r="HF165" i="2"/>
  <c r="HE200" i="2" a="1"/>
  <c r="HE200" i="2"/>
  <c r="HE173" i="2"/>
  <c r="HE232" i="2" a="1"/>
  <c r="HE232" i="2"/>
  <c r="HE171" i="2"/>
  <c r="HE264" i="2" a="1"/>
  <c r="HE264" i="2"/>
  <c r="HE170" i="2"/>
  <c r="HE172" i="2"/>
  <c r="HE248" i="2" a="1"/>
  <c r="HE248" i="2"/>
  <c r="HB27" i="3"/>
  <c r="HC30" i="3"/>
  <c r="HC28" i="3"/>
  <c r="HC23" i="3"/>
  <c r="HD24" i="3"/>
  <c r="HF32" i="3"/>
  <c r="HG33" i="3"/>
  <c r="HF164" i="2"/>
  <c r="HE163" i="2"/>
  <c r="HD175" i="2"/>
  <c r="HD180" i="2"/>
  <c r="HE239" i="2"/>
  <c r="HE244" i="2"/>
  <c r="HE303" i="2"/>
  <c r="HE308" i="2"/>
  <c r="HE271" i="2"/>
  <c r="HE276" i="2"/>
  <c r="HE287" i="2"/>
  <c r="HE292" i="2"/>
  <c r="HE223" i="2"/>
  <c r="HE228" i="2"/>
  <c r="HE319" i="2"/>
  <c r="HE324" i="2"/>
  <c r="HE255" i="2"/>
  <c r="HE260" i="2"/>
  <c r="HE175" i="2"/>
  <c r="HE180" i="2"/>
  <c r="HG32" i="3"/>
  <c r="HH33" i="3"/>
  <c r="HD207" i="2"/>
  <c r="HD212" i="2"/>
  <c r="HD191" i="2"/>
  <c r="HD196" i="2"/>
  <c r="HD28" i="3"/>
  <c r="HD30" i="3"/>
  <c r="HD23" i="3"/>
  <c r="HE24" i="3"/>
  <c r="HF168" i="2" a="1"/>
  <c r="HF168" i="2"/>
  <c r="HF248" i="2" a="1"/>
  <c r="HF248" i="2"/>
  <c r="HF176" i="2"/>
  <c r="HF280" i="2" a="1"/>
  <c r="HF280" i="2"/>
  <c r="HF264" i="2" a="1"/>
  <c r="HF264" i="2"/>
  <c r="HG165" i="2"/>
  <c r="HF296" i="2" a="1"/>
  <c r="HF296" i="2"/>
  <c r="HF184" i="2" a="1"/>
  <c r="HF184" i="2"/>
  <c r="HF173" i="2"/>
  <c r="HF200" i="2" a="1"/>
  <c r="HF200" i="2"/>
  <c r="HF172" i="2"/>
  <c r="HF312" i="2" a="1"/>
  <c r="HF312" i="2"/>
  <c r="HF216" i="2" a="1"/>
  <c r="HF216" i="2"/>
  <c r="HF170" i="2"/>
  <c r="HF232" i="2" a="1"/>
  <c r="HF232" i="2"/>
  <c r="HF171" i="2"/>
  <c r="HC27" i="3"/>
  <c r="HG164" i="2"/>
  <c r="HF163" i="2"/>
  <c r="HF239" i="2"/>
  <c r="HF244" i="2"/>
  <c r="HF303" i="2"/>
  <c r="HF308" i="2"/>
  <c r="HF319" i="2"/>
  <c r="HF324" i="2"/>
  <c r="HF271" i="2"/>
  <c r="HF276" i="2"/>
  <c r="HF255" i="2"/>
  <c r="HF260" i="2"/>
  <c r="HF287" i="2"/>
  <c r="HF292" i="2"/>
  <c r="HF223" i="2"/>
  <c r="HF228" i="2"/>
  <c r="HE207" i="2"/>
  <c r="HE212" i="2"/>
  <c r="HE191" i="2"/>
  <c r="HE196" i="2"/>
  <c r="HE30" i="3"/>
  <c r="HE28" i="3"/>
  <c r="HF24" i="3"/>
  <c r="HE23" i="3"/>
  <c r="HD27" i="3"/>
  <c r="HG312" i="2" a="1"/>
  <c r="HG312" i="2"/>
  <c r="HG296" i="2" a="1"/>
  <c r="HG296" i="2"/>
  <c r="HG280" i="2" a="1"/>
  <c r="HG280" i="2"/>
  <c r="HG172" i="2"/>
  <c r="HG200" i="2" a="1"/>
  <c r="HG200" i="2"/>
  <c r="HG171" i="2"/>
  <c r="HG232" i="2" a="1"/>
  <c r="HG232" i="2"/>
  <c r="HG216" i="2" a="1"/>
  <c r="HG216" i="2"/>
  <c r="HG170" i="2"/>
  <c r="HG168" i="2" a="1"/>
  <c r="HG168" i="2"/>
  <c r="HG248" i="2" a="1"/>
  <c r="HG248" i="2"/>
  <c r="HG176" i="2"/>
  <c r="HG184" i="2" a="1"/>
  <c r="HG184" i="2"/>
  <c r="HG173" i="2"/>
  <c r="HG264" i="2" a="1"/>
  <c r="HG264" i="2"/>
  <c r="HH165" i="2"/>
  <c r="HF175" i="2"/>
  <c r="HF180" i="2"/>
  <c r="HI33" i="3"/>
  <c r="HH32" i="3"/>
  <c r="HG163" i="2"/>
  <c r="HH164" i="2"/>
  <c r="HG319" i="2"/>
  <c r="HG324" i="2"/>
  <c r="HG255" i="2"/>
  <c r="HG260" i="2"/>
  <c r="HG271" i="2"/>
  <c r="HG276" i="2"/>
  <c r="HG287" i="2"/>
  <c r="HG292" i="2"/>
  <c r="HG303" i="2"/>
  <c r="HG308" i="2"/>
  <c r="HJ33" i="3"/>
  <c r="HI32" i="3"/>
  <c r="HG223" i="2"/>
  <c r="HG228" i="2"/>
  <c r="HH163" i="2"/>
  <c r="HI164" i="2"/>
  <c r="HH280" i="2" a="1"/>
  <c r="HH280" i="2"/>
  <c r="HH264" i="2" a="1"/>
  <c r="HH264" i="2"/>
  <c r="HH296" i="2" a="1"/>
  <c r="HH296" i="2"/>
  <c r="HH176" i="2"/>
  <c r="HH312" i="2" a="1"/>
  <c r="HH312" i="2"/>
  <c r="HI165" i="2"/>
  <c r="HH184" i="2" a="1"/>
  <c r="HH184" i="2"/>
  <c r="HH173" i="2"/>
  <c r="HH200" i="2" a="1"/>
  <c r="HH200" i="2"/>
  <c r="HH171" i="2"/>
  <c r="HH232" i="2" a="1"/>
  <c r="HH232" i="2"/>
  <c r="HH216" i="2" a="1"/>
  <c r="HH216" i="2"/>
  <c r="HH172" i="2"/>
  <c r="HH168" i="2" a="1"/>
  <c r="HH168" i="2"/>
  <c r="HH170" i="2"/>
  <c r="HH248" i="2" a="1"/>
  <c r="HH248" i="2"/>
  <c r="HG175" i="2"/>
  <c r="HG180" i="2"/>
  <c r="HG239" i="2"/>
  <c r="HG244" i="2"/>
  <c r="HF207" i="2"/>
  <c r="HF212" i="2"/>
  <c r="HF191" i="2"/>
  <c r="HF196" i="2"/>
  <c r="HE27" i="3"/>
  <c r="HF30" i="3"/>
  <c r="HF28" i="3"/>
  <c r="HF23" i="3"/>
  <c r="HG24" i="3"/>
  <c r="HH319" i="2"/>
  <c r="HH324" i="2"/>
  <c r="HH303" i="2"/>
  <c r="HH308" i="2"/>
  <c r="HH287" i="2"/>
  <c r="HH292" i="2"/>
  <c r="HH223" i="2"/>
  <c r="HH228" i="2"/>
  <c r="HH255" i="2"/>
  <c r="HH260" i="2"/>
  <c r="HH239" i="2"/>
  <c r="HH244" i="2"/>
  <c r="HG191" i="2"/>
  <c r="HG196" i="2"/>
  <c r="HG207" i="2"/>
  <c r="HG212" i="2"/>
  <c r="HH175" i="2"/>
  <c r="HH180" i="2"/>
  <c r="HJ32" i="3"/>
  <c r="HK33" i="3"/>
  <c r="HJ164" i="2"/>
  <c r="HI163" i="2"/>
  <c r="HI232" i="2" a="1"/>
  <c r="HI232" i="2"/>
  <c r="HI216" i="2" a="1"/>
  <c r="HI216" i="2"/>
  <c r="HI171" i="2"/>
  <c r="HI170" i="2"/>
  <c r="HI264" i="2" a="1"/>
  <c r="HI264" i="2"/>
  <c r="HI168" i="2" a="1"/>
  <c r="HI168" i="2"/>
  <c r="HI280" i="2" a="1"/>
  <c r="HI280" i="2"/>
  <c r="HI296" i="2" a="1"/>
  <c r="HI296" i="2"/>
  <c r="HI176" i="2"/>
  <c r="HI312" i="2" a="1"/>
  <c r="HI312" i="2"/>
  <c r="HI248" i="2" a="1"/>
  <c r="HI248" i="2"/>
  <c r="HI184" i="2" a="1"/>
  <c r="HI184" i="2"/>
  <c r="HJ165" i="2"/>
  <c r="HI172" i="2"/>
  <c r="HI200" i="2" a="1"/>
  <c r="HI200" i="2"/>
  <c r="HI173" i="2"/>
  <c r="HG30" i="3"/>
  <c r="HG28" i="3"/>
  <c r="HH24" i="3"/>
  <c r="HG23" i="3"/>
  <c r="HF27" i="3"/>
  <c r="HH271" i="2"/>
  <c r="HH276" i="2"/>
  <c r="HI319" i="2"/>
  <c r="HI324" i="2"/>
  <c r="HI239" i="2"/>
  <c r="HI244" i="2"/>
  <c r="HI303" i="2"/>
  <c r="HI308" i="2"/>
  <c r="HI255" i="2"/>
  <c r="HI260" i="2"/>
  <c r="HI223" i="2"/>
  <c r="HI228" i="2"/>
  <c r="HK164" i="2"/>
  <c r="HJ163" i="2"/>
  <c r="HH30" i="3"/>
  <c r="HH28" i="3"/>
  <c r="HH23" i="3"/>
  <c r="HI24" i="3"/>
  <c r="HI287" i="2"/>
  <c r="HI292" i="2"/>
  <c r="HI271" i="2"/>
  <c r="HI276" i="2"/>
  <c r="HG27" i="3"/>
  <c r="HJ176" i="2"/>
  <c r="HJ200" i="2" a="1"/>
  <c r="HJ200" i="2"/>
  <c r="HJ184" i="2" a="1"/>
  <c r="HJ184" i="2"/>
  <c r="HK165" i="2"/>
  <c r="HJ216" i="2" a="1"/>
  <c r="HJ216" i="2"/>
  <c r="HJ172" i="2"/>
  <c r="HJ232" i="2" a="1"/>
  <c r="HJ232" i="2"/>
  <c r="HJ171" i="2"/>
  <c r="HJ248" i="2" a="1"/>
  <c r="HJ248" i="2"/>
  <c r="HJ173" i="2"/>
  <c r="HJ170" i="2"/>
  <c r="HJ312" i="2" a="1"/>
  <c r="HJ312" i="2"/>
  <c r="HJ296" i="2" a="1"/>
  <c r="HJ296" i="2"/>
  <c r="HJ280" i="2" a="1"/>
  <c r="HJ280" i="2"/>
  <c r="HJ264" i="2" a="1"/>
  <c r="HJ264" i="2"/>
  <c r="HJ168" i="2" a="1"/>
  <c r="HJ168" i="2"/>
  <c r="HH207" i="2"/>
  <c r="HH212" i="2"/>
  <c r="HH191" i="2"/>
  <c r="HH196" i="2"/>
  <c r="HI175" i="2"/>
  <c r="HI180" i="2"/>
  <c r="HK32" i="3"/>
  <c r="HL33" i="3"/>
  <c r="HJ303" i="2"/>
  <c r="HJ308" i="2"/>
  <c r="HJ287" i="2"/>
  <c r="HJ292" i="2"/>
  <c r="HJ223" i="2"/>
  <c r="HJ228" i="2"/>
  <c r="HJ271" i="2"/>
  <c r="HJ276" i="2"/>
  <c r="HJ319" i="2"/>
  <c r="HJ324" i="2"/>
  <c r="HJ239" i="2"/>
  <c r="HJ244" i="2"/>
  <c r="HM33" i="3"/>
  <c r="HL32" i="3"/>
  <c r="HK280" i="2" a="1"/>
  <c r="HK280" i="2"/>
  <c r="HK176" i="2"/>
  <c r="HK296" i="2" a="1"/>
  <c r="HK296" i="2"/>
  <c r="HK184" i="2" a="1"/>
  <c r="HK184" i="2"/>
  <c r="HL165" i="2"/>
  <c r="HK312" i="2" a="1"/>
  <c r="HK312" i="2"/>
  <c r="HK173" i="2"/>
  <c r="HK172" i="2"/>
  <c r="HK232" i="2" a="1"/>
  <c r="HK232" i="2"/>
  <c r="HK200" i="2" a="1"/>
  <c r="HK200" i="2"/>
  <c r="HK171" i="2"/>
  <c r="HK248" i="2" a="1"/>
  <c r="HK248" i="2"/>
  <c r="HK216" i="2" a="1"/>
  <c r="HK216" i="2"/>
  <c r="HK170" i="2"/>
  <c r="HK168" i="2" a="1"/>
  <c r="HK168" i="2"/>
  <c r="HK264" i="2" a="1"/>
  <c r="HK264" i="2"/>
  <c r="HI30" i="3"/>
  <c r="HI28" i="3"/>
  <c r="HJ24" i="3"/>
  <c r="HI23" i="3"/>
  <c r="HL164" i="2"/>
  <c r="HK163" i="2"/>
  <c r="HI207" i="2"/>
  <c r="HI212" i="2"/>
  <c r="HI191" i="2"/>
  <c r="HI196" i="2"/>
  <c r="HH27" i="3"/>
  <c r="HJ175" i="2"/>
  <c r="HJ180" i="2"/>
  <c r="HJ255" i="2"/>
  <c r="HJ260" i="2"/>
  <c r="HK287" i="2"/>
  <c r="HK292" i="2"/>
  <c r="HK175" i="2"/>
  <c r="HK180" i="2"/>
  <c r="HK303" i="2"/>
  <c r="HK308" i="2"/>
  <c r="HM164" i="2"/>
  <c r="HL163" i="2"/>
  <c r="HK223" i="2"/>
  <c r="HK228" i="2"/>
  <c r="HK239" i="2"/>
  <c r="HK244" i="2"/>
  <c r="HK319" i="2"/>
  <c r="HK324" i="2"/>
  <c r="HM32" i="3"/>
  <c r="HN33" i="3"/>
  <c r="HK255" i="2"/>
  <c r="HK260" i="2"/>
  <c r="HL264" i="2" a="1"/>
  <c r="HL264" i="2"/>
  <c r="HL248" i="2" a="1"/>
  <c r="HL248" i="2"/>
  <c r="HL168" i="2" a="1"/>
  <c r="HL168" i="2"/>
  <c r="HL296" i="2" a="1"/>
  <c r="HL296" i="2"/>
  <c r="HL176" i="2"/>
  <c r="HL280" i="2" a="1"/>
  <c r="HL280" i="2"/>
  <c r="HL184" i="2" a="1"/>
  <c r="HL184" i="2"/>
  <c r="HM165" i="2"/>
  <c r="HL216" i="2" a="1"/>
  <c r="HL216" i="2"/>
  <c r="HL200" i="2" a="1"/>
  <c r="HL200" i="2"/>
  <c r="HL173" i="2"/>
  <c r="HL312" i="2" a="1"/>
  <c r="HL312" i="2"/>
  <c r="HL232" i="2" a="1"/>
  <c r="HL232" i="2"/>
  <c r="HL172" i="2"/>
  <c r="HL170" i="2"/>
  <c r="HL171" i="2"/>
  <c r="HJ207" i="2"/>
  <c r="HJ212" i="2"/>
  <c r="HJ191" i="2"/>
  <c r="HJ196" i="2"/>
  <c r="HI27" i="3"/>
  <c r="HJ28" i="3"/>
  <c r="HJ30" i="3"/>
  <c r="HJ23" i="3"/>
  <c r="HK24" i="3"/>
  <c r="HK271" i="2"/>
  <c r="HK276" i="2"/>
  <c r="HL319" i="2"/>
  <c r="HL324" i="2"/>
  <c r="HL255" i="2"/>
  <c r="HL260" i="2"/>
  <c r="HL223" i="2"/>
  <c r="HL228" i="2"/>
  <c r="HL271" i="2"/>
  <c r="HL276" i="2"/>
  <c r="HL239" i="2"/>
  <c r="HL244" i="2"/>
  <c r="HK207" i="2"/>
  <c r="HK212" i="2"/>
  <c r="HK191" i="2"/>
  <c r="HK196" i="2"/>
  <c r="HK30" i="3"/>
  <c r="HK28" i="3"/>
  <c r="HL24" i="3"/>
  <c r="HK23" i="3"/>
  <c r="HJ27" i="3"/>
  <c r="HL287" i="2"/>
  <c r="HL292" i="2"/>
  <c r="HL303" i="2"/>
  <c r="HL308" i="2"/>
  <c r="HL175" i="2"/>
  <c r="HL180" i="2"/>
  <c r="HN164" i="2"/>
  <c r="HM163" i="2"/>
  <c r="HM170" i="2"/>
  <c r="HM216" i="2" a="1"/>
  <c r="HM216" i="2"/>
  <c r="HM168" i="2" a="1"/>
  <c r="HM168" i="2"/>
  <c r="HM264" i="2" a="1"/>
  <c r="HM264" i="2"/>
  <c r="HM280" i="2" a="1"/>
  <c r="HM280" i="2"/>
  <c r="HM248" i="2" a="1"/>
  <c r="HM248" i="2"/>
  <c r="HM176" i="2"/>
  <c r="HM312" i="2" a="1"/>
  <c r="HM312" i="2"/>
  <c r="HM296" i="2" a="1"/>
  <c r="HM296" i="2"/>
  <c r="HN165" i="2"/>
  <c r="HM184" i="2" a="1"/>
  <c r="HM184" i="2"/>
  <c r="HM173" i="2"/>
  <c r="HM232" i="2" a="1"/>
  <c r="HM232" i="2"/>
  <c r="HM200" i="2" a="1"/>
  <c r="HM200" i="2"/>
  <c r="HM172" i="2"/>
  <c r="HM171" i="2"/>
  <c r="HN32" i="3"/>
  <c r="HO33" i="3"/>
  <c r="HM271" i="2"/>
  <c r="HM276" i="2"/>
  <c r="HM239" i="2"/>
  <c r="HM244" i="2"/>
  <c r="HP33" i="3"/>
  <c r="HO32" i="3"/>
  <c r="HM255" i="2"/>
  <c r="HM260" i="2"/>
  <c r="HM287" i="2"/>
  <c r="HM292" i="2"/>
  <c r="HK27" i="3"/>
  <c r="HM303" i="2"/>
  <c r="HM308" i="2"/>
  <c r="HM175" i="2"/>
  <c r="HM180" i="2"/>
  <c r="HL28" i="3"/>
  <c r="HL30" i="3"/>
  <c r="HM24" i="3"/>
  <c r="HL23" i="3"/>
  <c r="HN176" i="2"/>
  <c r="HO165" i="2"/>
  <c r="HN200" i="2" a="1"/>
  <c r="HN200" i="2"/>
  <c r="HN184" i="2" a="1"/>
  <c r="HN184" i="2"/>
  <c r="HN173" i="2"/>
  <c r="HN232" i="2" a="1"/>
  <c r="HN232" i="2"/>
  <c r="HN216" i="2" a="1"/>
  <c r="HN216" i="2"/>
  <c r="HN172" i="2"/>
  <c r="HN171" i="2"/>
  <c r="HN296" i="2" a="1"/>
  <c r="HN296" i="2"/>
  <c r="HN280" i="2" a="1"/>
  <c r="HN280" i="2"/>
  <c r="HN248" i="2" a="1"/>
  <c r="HN248" i="2"/>
  <c r="HN170" i="2"/>
  <c r="HN168" i="2" a="1"/>
  <c r="HN168" i="2"/>
  <c r="HN264" i="2" a="1"/>
  <c r="HN264" i="2"/>
  <c r="HN312" i="2" a="1"/>
  <c r="HN312" i="2"/>
  <c r="HM319" i="2"/>
  <c r="HM324" i="2"/>
  <c r="HN163" i="2"/>
  <c r="HO164" i="2"/>
  <c r="HL191" i="2"/>
  <c r="HL196" i="2"/>
  <c r="HL207" i="2"/>
  <c r="HL212" i="2"/>
  <c r="HM223" i="2"/>
  <c r="HM228" i="2"/>
  <c r="HN175" i="2"/>
  <c r="HN180" i="2"/>
  <c r="HN319" i="2"/>
  <c r="HN324" i="2"/>
  <c r="HN271" i="2"/>
  <c r="HN276" i="2"/>
  <c r="HN255" i="2"/>
  <c r="HN260" i="2"/>
  <c r="HM191" i="2"/>
  <c r="HM196" i="2"/>
  <c r="HM207" i="2"/>
  <c r="HM212" i="2"/>
  <c r="HN287" i="2"/>
  <c r="HN292" i="2"/>
  <c r="HL27" i="3"/>
  <c r="HN303" i="2"/>
  <c r="HN308" i="2"/>
  <c r="HM28" i="3"/>
  <c r="HM30" i="3"/>
  <c r="HN24" i="3"/>
  <c r="HM23" i="3"/>
  <c r="HN223" i="2"/>
  <c r="HN228" i="2"/>
  <c r="HN239" i="2"/>
  <c r="HN244" i="2"/>
  <c r="HN207" i="2"/>
  <c r="HN212" i="2"/>
  <c r="HO296" i="2" a="1"/>
  <c r="HO296" i="2"/>
  <c r="HO280" i="2" a="1"/>
  <c r="HO280" i="2"/>
  <c r="HO168" i="2" a="1"/>
  <c r="HO168" i="2"/>
  <c r="HO312" i="2" a="1"/>
  <c r="HO312" i="2"/>
  <c r="HO176" i="2"/>
  <c r="HO184" i="2" a="1"/>
  <c r="HO184" i="2"/>
  <c r="HP165" i="2"/>
  <c r="HO232" i="2" a="1"/>
  <c r="HO232" i="2"/>
  <c r="HO216" i="2" a="1"/>
  <c r="HO216" i="2"/>
  <c r="HO173" i="2"/>
  <c r="HO200" i="2" a="1"/>
  <c r="HO200" i="2"/>
  <c r="HO172" i="2"/>
  <c r="HO264" i="2" a="1"/>
  <c r="HO264" i="2"/>
  <c r="HO170" i="2"/>
  <c r="HO171" i="2"/>
  <c r="HO248" i="2" a="1"/>
  <c r="HO248" i="2"/>
  <c r="HO163" i="2"/>
  <c r="HP164" i="2"/>
  <c r="HP32" i="3"/>
  <c r="HQ33" i="3"/>
  <c r="HO287" i="2"/>
  <c r="HO292" i="2"/>
  <c r="HO255" i="2"/>
  <c r="HO260" i="2"/>
  <c r="HO223" i="2"/>
  <c r="HO228" i="2"/>
  <c r="HO271" i="2"/>
  <c r="HO276" i="2"/>
  <c r="HO319" i="2"/>
  <c r="HO324" i="2"/>
  <c r="HO207" i="2"/>
  <c r="HO212" i="2"/>
  <c r="HO239" i="2"/>
  <c r="HO244" i="2"/>
  <c r="HO175" i="2"/>
  <c r="HO180" i="2"/>
  <c r="HQ32" i="3"/>
  <c r="HR33" i="3"/>
  <c r="HN191" i="2"/>
  <c r="HN196" i="2"/>
  <c r="HP248" i="2" a="1"/>
  <c r="HP248" i="2"/>
  <c r="HP168" i="2" a="1"/>
  <c r="HP168" i="2"/>
  <c r="HP176" i="2"/>
  <c r="HP280" i="2" a="1"/>
  <c r="HP280" i="2"/>
  <c r="HP264" i="2" a="1"/>
  <c r="HP264" i="2"/>
  <c r="HQ165" i="2"/>
  <c r="HP296" i="2" a="1"/>
  <c r="HP296" i="2"/>
  <c r="HP184" i="2" a="1"/>
  <c r="HP184" i="2"/>
  <c r="HP173" i="2"/>
  <c r="HP312" i="2" a="1"/>
  <c r="HP312" i="2"/>
  <c r="HP171" i="2"/>
  <c r="HP200" i="2" a="1"/>
  <c r="HP200" i="2"/>
  <c r="HP172" i="2"/>
  <c r="HP232" i="2" a="1"/>
  <c r="HP232" i="2"/>
  <c r="HP216" i="2" a="1"/>
  <c r="HP216" i="2"/>
  <c r="HP170" i="2"/>
  <c r="HM27" i="3"/>
  <c r="HN30" i="3"/>
  <c r="HN28" i="3"/>
  <c r="HO24" i="3"/>
  <c r="HN23" i="3"/>
  <c r="HQ164" i="2"/>
  <c r="HP163" i="2"/>
  <c r="HO303" i="2"/>
  <c r="HO308" i="2"/>
  <c r="HP175" i="2"/>
  <c r="HP180" i="2"/>
  <c r="HP207" i="2"/>
  <c r="HP212" i="2"/>
  <c r="HP319" i="2"/>
  <c r="HP324" i="2"/>
  <c r="HP223" i="2"/>
  <c r="HP228" i="2"/>
  <c r="HP255" i="2"/>
  <c r="HP260" i="2"/>
  <c r="HO30" i="3"/>
  <c r="HO28" i="3"/>
  <c r="HO23" i="3"/>
  <c r="HP24" i="3"/>
  <c r="HP271" i="2"/>
  <c r="HP276" i="2"/>
  <c r="HO191" i="2"/>
  <c r="HO196" i="2"/>
  <c r="HP287" i="2"/>
  <c r="HP292" i="2"/>
  <c r="HP303" i="2"/>
  <c r="HP308" i="2"/>
  <c r="HQ163" i="2"/>
  <c r="HR164" i="2"/>
  <c r="HQ232" i="2" a="1"/>
  <c r="HQ232" i="2"/>
  <c r="HQ216" i="2" a="1"/>
  <c r="HQ216" i="2"/>
  <c r="HQ173" i="2"/>
  <c r="HQ312" i="2" a="1"/>
  <c r="HQ312" i="2"/>
  <c r="HQ200" i="2" a="1"/>
  <c r="HQ200" i="2"/>
  <c r="HQ172" i="2"/>
  <c r="HQ171" i="2"/>
  <c r="HQ264" i="2" a="1"/>
  <c r="HQ264" i="2"/>
  <c r="HQ248" i="2" a="1"/>
  <c r="HQ248" i="2"/>
  <c r="HQ170" i="2"/>
  <c r="HQ168" i="2" a="1"/>
  <c r="HQ168" i="2"/>
  <c r="HQ296" i="2" a="1"/>
  <c r="HQ296" i="2"/>
  <c r="HQ280" i="2" a="1"/>
  <c r="HQ280" i="2"/>
  <c r="HQ184" i="2" a="1"/>
  <c r="HQ184" i="2"/>
  <c r="HR165" i="2"/>
  <c r="HQ176" i="2"/>
  <c r="HN27" i="3"/>
  <c r="HP239" i="2"/>
  <c r="HP244" i="2"/>
  <c r="HR32" i="3"/>
  <c r="HS33" i="3"/>
  <c r="HQ303" i="2"/>
  <c r="HQ308" i="2"/>
  <c r="HQ287" i="2"/>
  <c r="HQ292" i="2"/>
  <c r="HQ175" i="2"/>
  <c r="HQ180" i="2"/>
  <c r="HP191" i="2"/>
  <c r="HP196" i="2"/>
  <c r="HQ319" i="2"/>
  <c r="HQ324" i="2"/>
  <c r="HR296" i="2" a="1"/>
  <c r="HR296" i="2"/>
  <c r="HR176" i="2"/>
  <c r="HS165" i="2"/>
  <c r="HR312" i="2" a="1"/>
  <c r="HR312" i="2"/>
  <c r="HR264" i="2" a="1"/>
  <c r="HR264" i="2"/>
  <c r="HR200" i="2" a="1"/>
  <c r="HR200" i="2"/>
  <c r="HR184" i="2" a="1"/>
  <c r="HR184" i="2"/>
  <c r="HR172" i="2"/>
  <c r="HR232" i="2" a="1"/>
  <c r="HR232" i="2"/>
  <c r="HR173" i="2"/>
  <c r="HR216" i="2" a="1"/>
  <c r="HR216" i="2"/>
  <c r="HR171" i="2"/>
  <c r="HR280" i="2" a="1"/>
  <c r="HR280" i="2"/>
  <c r="HR168" i="2" a="1"/>
  <c r="HR168" i="2"/>
  <c r="HR170" i="2"/>
  <c r="HR248" i="2" a="1"/>
  <c r="HR248" i="2"/>
  <c r="HP30" i="3"/>
  <c r="HP28" i="3"/>
  <c r="HP23" i="3"/>
  <c r="HQ24" i="3"/>
  <c r="HQ255" i="2"/>
  <c r="HQ260" i="2"/>
  <c r="HO27" i="3"/>
  <c r="HQ223" i="2"/>
  <c r="HQ228" i="2"/>
  <c r="HS164" i="2"/>
  <c r="HR163" i="2"/>
  <c r="HQ271" i="2"/>
  <c r="HQ276" i="2"/>
  <c r="HS32" i="3"/>
  <c r="HT33" i="3"/>
  <c r="HQ207" i="2"/>
  <c r="HQ212" i="2"/>
  <c r="HQ239" i="2"/>
  <c r="HQ244" i="2"/>
  <c r="HR287" i="2"/>
  <c r="HR292" i="2"/>
  <c r="HR255" i="2"/>
  <c r="HR260" i="2"/>
  <c r="HR223" i="2"/>
  <c r="HR228" i="2"/>
  <c r="HR303" i="2"/>
  <c r="HR308" i="2"/>
  <c r="HP27" i="3"/>
  <c r="HR239" i="2"/>
  <c r="HR244" i="2"/>
  <c r="HR271" i="2"/>
  <c r="HR276" i="2"/>
  <c r="HU33" i="3"/>
  <c r="HT32" i="3"/>
  <c r="HQ191" i="2"/>
  <c r="HQ196" i="2"/>
  <c r="HR175" i="2"/>
  <c r="HR180" i="2"/>
  <c r="HR319" i="2"/>
  <c r="HR324" i="2"/>
  <c r="HT164" i="2"/>
  <c r="HS163" i="2"/>
  <c r="HS264" i="2" a="1"/>
  <c r="HS264" i="2"/>
  <c r="HS248" i="2" a="1"/>
  <c r="HS248" i="2"/>
  <c r="HS176" i="2"/>
  <c r="HS280" i="2" a="1"/>
  <c r="HS280" i="2"/>
  <c r="HT165" i="2"/>
  <c r="HS296" i="2" a="1"/>
  <c r="HS296" i="2"/>
  <c r="HS184" i="2" a="1"/>
  <c r="HS184" i="2"/>
  <c r="HS173" i="2"/>
  <c r="HS312" i="2" a="1"/>
  <c r="HS312" i="2"/>
  <c r="HS172" i="2"/>
  <c r="HS216" i="2" a="1"/>
  <c r="HS216" i="2"/>
  <c r="HS200" i="2" a="1"/>
  <c r="HS200" i="2"/>
  <c r="HS171" i="2"/>
  <c r="HS168" i="2" a="1"/>
  <c r="HS168" i="2"/>
  <c r="HS170" i="2"/>
  <c r="HS232" i="2" a="1"/>
  <c r="HS232" i="2"/>
  <c r="HQ30" i="3"/>
  <c r="HQ28" i="3"/>
  <c r="HQ23" i="3"/>
  <c r="HR24" i="3"/>
  <c r="HR207" i="2"/>
  <c r="HR212" i="2"/>
  <c r="HS303" i="2"/>
  <c r="HS308" i="2"/>
  <c r="HS319" i="2"/>
  <c r="HS324" i="2"/>
  <c r="HS287" i="2"/>
  <c r="HS292" i="2"/>
  <c r="HS271" i="2"/>
  <c r="HS276" i="2"/>
  <c r="HS239" i="2"/>
  <c r="HS244" i="2"/>
  <c r="HS175" i="2"/>
  <c r="HS180" i="2"/>
  <c r="HS207" i="2"/>
  <c r="HS212" i="2"/>
  <c r="HS223" i="2"/>
  <c r="HS228" i="2"/>
  <c r="HV33" i="3"/>
  <c r="HU32" i="3"/>
  <c r="HR28" i="3"/>
  <c r="HR30" i="3"/>
  <c r="HS24" i="3"/>
  <c r="HR23" i="3"/>
  <c r="HT200" i="2" a="1"/>
  <c r="HT200" i="2"/>
  <c r="HT207" i="2"/>
  <c r="HT212" i="2"/>
  <c r="HT173" i="2"/>
  <c r="HT264" i="2" a="1"/>
  <c r="HT264" i="2"/>
  <c r="HT248" i="2" a="1"/>
  <c r="HT248" i="2"/>
  <c r="HT172" i="2"/>
  <c r="HT280" i="2" a="1"/>
  <c r="HT280" i="2"/>
  <c r="HT171" i="2"/>
  <c r="HT296" i="2" a="1"/>
  <c r="HT296" i="2"/>
  <c r="HT170" i="2"/>
  <c r="HT168" i="2" a="1"/>
  <c r="HT168" i="2"/>
  <c r="HT312" i="2" a="1"/>
  <c r="HT312" i="2"/>
  <c r="HT232" i="2" a="1"/>
  <c r="HT232" i="2"/>
  <c r="HT216" i="2" a="1"/>
  <c r="HT216" i="2"/>
  <c r="HT184" i="2" a="1"/>
  <c r="HT184" i="2"/>
  <c r="HU165" i="2"/>
  <c r="HT176" i="2"/>
  <c r="HS255" i="2"/>
  <c r="HS260" i="2"/>
  <c r="HU164" i="2"/>
  <c r="HT163" i="2"/>
  <c r="HR191" i="2"/>
  <c r="HR196" i="2"/>
  <c r="HQ27" i="3"/>
  <c r="HT319" i="2"/>
  <c r="HT324" i="2"/>
  <c r="HT271" i="2"/>
  <c r="HT276" i="2"/>
  <c r="HT223" i="2"/>
  <c r="HT228" i="2"/>
  <c r="HT303" i="2"/>
  <c r="HT308" i="2"/>
  <c r="HT255" i="2"/>
  <c r="HT260" i="2"/>
  <c r="HW33" i="3"/>
  <c r="HV32" i="3"/>
  <c r="HR27" i="3"/>
  <c r="HV164" i="2"/>
  <c r="HU163" i="2"/>
  <c r="HU312" i="2" a="1"/>
  <c r="HU312" i="2"/>
  <c r="HU176" i="2"/>
  <c r="HU216" i="2" a="1"/>
  <c r="HU216" i="2"/>
  <c r="HU200" i="2" a="1"/>
  <c r="HU200" i="2"/>
  <c r="HU184" i="2" a="1"/>
  <c r="HU184" i="2"/>
  <c r="HV165" i="2"/>
  <c r="HU248" i="2" a="1"/>
  <c r="HU248" i="2"/>
  <c r="HU232" i="2" a="1"/>
  <c r="HU232" i="2"/>
  <c r="HU173" i="2"/>
  <c r="HU171" i="2"/>
  <c r="HU264" i="2" a="1"/>
  <c r="HU264" i="2"/>
  <c r="HU172" i="2"/>
  <c r="HU296" i="2" a="1"/>
  <c r="HU296" i="2"/>
  <c r="HU168" i="2" a="1"/>
  <c r="HU168" i="2"/>
  <c r="HU170" i="2"/>
  <c r="HU280" i="2" a="1"/>
  <c r="HU280" i="2"/>
  <c r="HS30" i="3"/>
  <c r="HS28" i="3"/>
  <c r="HT24" i="3"/>
  <c r="HS23" i="3"/>
  <c r="HS191" i="2"/>
  <c r="HS196" i="2"/>
  <c r="HT175" i="2"/>
  <c r="HT180" i="2"/>
  <c r="HT287" i="2"/>
  <c r="HT292" i="2"/>
  <c r="HT239" i="2"/>
  <c r="HT244" i="2"/>
  <c r="HU239" i="2"/>
  <c r="HU244" i="2"/>
  <c r="HU223" i="2"/>
  <c r="HU228" i="2"/>
  <c r="HV168" i="2" a="1"/>
  <c r="HV168" i="2"/>
  <c r="HV280" i="2" a="1"/>
  <c r="HV280" i="2"/>
  <c r="HV296" i="2" a="1"/>
  <c r="HV296" i="2"/>
  <c r="HV176" i="2"/>
  <c r="HV264" i="2" a="1"/>
  <c r="HV264" i="2"/>
  <c r="HW165" i="2"/>
  <c r="HV200" i="2" a="1"/>
  <c r="HV200" i="2"/>
  <c r="HV184" i="2" a="1"/>
  <c r="HV184" i="2"/>
  <c r="HV173" i="2"/>
  <c r="HV312" i="2" a="1"/>
  <c r="HV312" i="2"/>
  <c r="HV172" i="2"/>
  <c r="HV248" i="2" a="1"/>
  <c r="HV248" i="2"/>
  <c r="HV170" i="2"/>
  <c r="HV171" i="2"/>
  <c r="HV232" i="2" a="1"/>
  <c r="HV232" i="2"/>
  <c r="HV216" i="2" a="1"/>
  <c r="HV216" i="2"/>
  <c r="HS27" i="3"/>
  <c r="HU271" i="2"/>
  <c r="HU276" i="2"/>
  <c r="HT28" i="3"/>
  <c r="HT30" i="3"/>
  <c r="HT23" i="3"/>
  <c r="HU24" i="3"/>
  <c r="HU287" i="2"/>
  <c r="HU292" i="2"/>
  <c r="HU207" i="2"/>
  <c r="HU212" i="2"/>
  <c r="HT191" i="2"/>
  <c r="HT196" i="2"/>
  <c r="HU303" i="2"/>
  <c r="HU308" i="2"/>
  <c r="HU319" i="2"/>
  <c r="HU324" i="2"/>
  <c r="HU255" i="2"/>
  <c r="HU260" i="2"/>
  <c r="HU175" i="2"/>
  <c r="HU180" i="2"/>
  <c r="HX33" i="3"/>
  <c r="HW32" i="3"/>
  <c r="HW164" i="2"/>
  <c r="HV163" i="2"/>
  <c r="HV255" i="2"/>
  <c r="HV260" i="2"/>
  <c r="HV319" i="2"/>
  <c r="HV324" i="2"/>
  <c r="HV207" i="2"/>
  <c r="HV212" i="2"/>
  <c r="HV271" i="2"/>
  <c r="HV276" i="2"/>
  <c r="HV303" i="2"/>
  <c r="HV308" i="2"/>
  <c r="HV223" i="2"/>
  <c r="HV228" i="2"/>
  <c r="HV175" i="2"/>
  <c r="HV180" i="2"/>
  <c r="HX164" i="2"/>
  <c r="HW163" i="2"/>
  <c r="HV239" i="2"/>
  <c r="HV244" i="2"/>
  <c r="HW200" i="2" a="1"/>
  <c r="HW200" i="2"/>
  <c r="HW171" i="2"/>
  <c r="HW248" i="2" a="1"/>
  <c r="HW248" i="2"/>
  <c r="HW232" i="2" a="1"/>
  <c r="HW232" i="2"/>
  <c r="HW170" i="2"/>
  <c r="HW264" i="2" a="1"/>
  <c r="HW264" i="2"/>
  <c r="HW168" i="2" a="1"/>
  <c r="HW168" i="2"/>
  <c r="HW176" i="2"/>
  <c r="HW296" i="2" a="1"/>
  <c r="HW296" i="2"/>
  <c r="HW280" i="2" a="1"/>
  <c r="HW280" i="2"/>
  <c r="HW184" i="2" a="1"/>
  <c r="HW184" i="2"/>
  <c r="HX165" i="2"/>
  <c r="HW216" i="2" a="1"/>
  <c r="HW216" i="2"/>
  <c r="HW172" i="2"/>
  <c r="HW312" i="2" a="1"/>
  <c r="HW312" i="2"/>
  <c r="HW173" i="2"/>
  <c r="HY33" i="3"/>
  <c r="HX32" i="3"/>
  <c r="HU30" i="3"/>
  <c r="HU28" i="3"/>
  <c r="HV24" i="3"/>
  <c r="HU23" i="3"/>
  <c r="HT27" i="3"/>
  <c r="HU191" i="2"/>
  <c r="HU196" i="2"/>
  <c r="HV287" i="2"/>
  <c r="HV292" i="2"/>
  <c r="HW303" i="2"/>
  <c r="HW308" i="2"/>
  <c r="HW207" i="2"/>
  <c r="HW212" i="2"/>
  <c r="HW319" i="2"/>
  <c r="HW324" i="2"/>
  <c r="HW255" i="2"/>
  <c r="HW260" i="2"/>
  <c r="HW239" i="2"/>
  <c r="HW244" i="2"/>
  <c r="HW271" i="2"/>
  <c r="HW276" i="2"/>
  <c r="HW223" i="2"/>
  <c r="HW228" i="2"/>
  <c r="HV191" i="2"/>
  <c r="HV196" i="2"/>
  <c r="HZ33" i="3"/>
  <c r="HY32" i="3"/>
  <c r="HU27" i="3"/>
  <c r="HV30" i="3"/>
  <c r="HV28" i="3"/>
  <c r="HW24" i="3"/>
  <c r="HV23" i="3"/>
  <c r="HW287" i="2"/>
  <c r="HW292" i="2"/>
  <c r="HX163" i="2"/>
  <c r="HY164" i="2"/>
  <c r="HX312" i="2" a="1"/>
  <c r="HX312" i="2"/>
  <c r="HX176" i="2"/>
  <c r="HY165" i="2"/>
  <c r="HX216" i="2" a="1"/>
  <c r="HX216" i="2"/>
  <c r="HX184" i="2" a="1"/>
  <c r="HX184" i="2"/>
  <c r="HX173" i="2"/>
  <c r="HX280" i="2" a="1"/>
  <c r="HX280" i="2"/>
  <c r="HX200" i="2" a="1"/>
  <c r="HX200" i="2"/>
  <c r="HX171" i="2"/>
  <c r="HX232" i="2" a="1"/>
  <c r="HX232" i="2"/>
  <c r="HX172" i="2"/>
  <c r="HX248" i="2" a="1"/>
  <c r="HX248" i="2"/>
  <c r="HX170" i="2"/>
  <c r="HX296" i="2" a="1"/>
  <c r="HX296" i="2"/>
  <c r="HX264" i="2" a="1"/>
  <c r="HX264" i="2"/>
  <c r="HX168" i="2" a="1"/>
  <c r="HX168" i="2"/>
  <c r="HW175" i="2"/>
  <c r="HW180" i="2"/>
  <c r="HX271" i="2"/>
  <c r="HX276" i="2"/>
  <c r="HX207" i="2"/>
  <c r="HX212" i="2"/>
  <c r="HX303" i="2"/>
  <c r="HX308" i="2"/>
  <c r="HX223" i="2"/>
  <c r="HX228" i="2"/>
  <c r="HX319" i="2"/>
  <c r="HX324" i="2"/>
  <c r="HV27" i="3"/>
  <c r="HW30" i="3"/>
  <c r="HW28" i="3"/>
  <c r="HW23" i="3"/>
  <c r="HX24" i="3"/>
  <c r="HX239" i="2"/>
  <c r="HX244" i="2"/>
  <c r="IA33" i="3"/>
  <c r="HZ32" i="3"/>
  <c r="HX287" i="2"/>
  <c r="HX292" i="2"/>
  <c r="HZ164" i="2"/>
  <c r="HY163" i="2"/>
  <c r="HX175" i="2"/>
  <c r="HX180" i="2"/>
  <c r="HX255" i="2"/>
  <c r="HX260" i="2"/>
  <c r="HY264" i="2" a="1"/>
  <c r="HY264" i="2"/>
  <c r="HY168" i="2" a="1"/>
  <c r="HY168" i="2"/>
  <c r="HY280" i="2" a="1"/>
  <c r="HY280" i="2"/>
  <c r="HY232" i="2" a="1"/>
  <c r="HY232" i="2"/>
  <c r="HY176" i="2"/>
  <c r="HZ165" i="2"/>
  <c r="HY296" i="2" a="1"/>
  <c r="HY296" i="2"/>
  <c r="HY184" i="2" a="1"/>
  <c r="HY184" i="2"/>
  <c r="HY173" i="2"/>
  <c r="HY312" i="2" a="1"/>
  <c r="HY312" i="2"/>
  <c r="HY216" i="2" a="1"/>
  <c r="HY216" i="2"/>
  <c r="HY200" i="2" a="1"/>
  <c r="HY200" i="2"/>
  <c r="HY172" i="2"/>
  <c r="HY248" i="2" a="1"/>
  <c r="HY248" i="2"/>
  <c r="HY170" i="2"/>
  <c r="HY171" i="2"/>
  <c r="HW191" i="2"/>
  <c r="HW196" i="2"/>
  <c r="HY255" i="2"/>
  <c r="HY260" i="2"/>
  <c r="HY287" i="2"/>
  <c r="HY292" i="2"/>
  <c r="HY207" i="2"/>
  <c r="HY212" i="2"/>
  <c r="HY271" i="2"/>
  <c r="HY276" i="2"/>
  <c r="HY239" i="2"/>
  <c r="HY244" i="2"/>
  <c r="IA164" i="2"/>
  <c r="HZ163" i="2"/>
  <c r="HY175" i="2"/>
  <c r="HY180" i="2"/>
  <c r="HY223" i="2"/>
  <c r="HY228" i="2"/>
  <c r="HX30" i="3"/>
  <c r="HX28" i="3"/>
  <c r="HY24" i="3"/>
  <c r="HX23" i="3"/>
  <c r="HY303" i="2"/>
  <c r="HY308" i="2"/>
  <c r="HW27" i="3"/>
  <c r="HZ296" i="2" a="1"/>
  <c r="HZ296" i="2"/>
  <c r="HZ184" i="2" a="1"/>
  <c r="HZ184" i="2"/>
  <c r="IA165" i="2"/>
  <c r="HZ200" i="2" a="1"/>
  <c r="HZ200" i="2"/>
  <c r="HZ172" i="2"/>
  <c r="HZ312" i="2" a="1"/>
  <c r="HZ312" i="2"/>
  <c r="HZ232" i="2" a="1"/>
  <c r="HZ232" i="2"/>
  <c r="HZ173" i="2"/>
  <c r="HZ171" i="2"/>
  <c r="HZ248" i="2" a="1"/>
  <c r="HZ248" i="2"/>
  <c r="HZ216" i="2" a="1"/>
  <c r="HZ216" i="2"/>
  <c r="HZ170" i="2"/>
  <c r="HZ264" i="2" a="1"/>
  <c r="HZ264" i="2"/>
  <c r="HZ168" i="2" a="1"/>
  <c r="HZ168" i="2"/>
  <c r="HZ176" i="2"/>
  <c r="HZ280" i="2" a="1"/>
  <c r="HZ280" i="2"/>
  <c r="IA32" i="3"/>
  <c r="IB33" i="3"/>
  <c r="HY319" i="2"/>
  <c r="HY324" i="2"/>
  <c r="HX191" i="2"/>
  <c r="HX196" i="2"/>
  <c r="HZ287" i="2"/>
  <c r="HZ292" i="2"/>
  <c r="HZ303" i="2"/>
  <c r="HZ308" i="2"/>
  <c r="HZ223" i="2"/>
  <c r="HZ228" i="2"/>
  <c r="HZ255" i="2"/>
  <c r="HZ260" i="2"/>
  <c r="HZ207" i="2"/>
  <c r="HZ212" i="2"/>
  <c r="HZ271" i="2"/>
  <c r="HZ276" i="2"/>
  <c r="HX27" i="3"/>
  <c r="HZ239" i="2"/>
  <c r="HZ244" i="2"/>
  <c r="HY30" i="3"/>
  <c r="HY28" i="3"/>
  <c r="HY23" i="3"/>
  <c r="HZ24" i="3"/>
  <c r="IA163" i="2"/>
  <c r="IB164" i="2"/>
  <c r="HZ175" i="2"/>
  <c r="HZ180" i="2"/>
  <c r="IA216" i="2" a="1"/>
  <c r="IA216" i="2"/>
  <c r="IA200" i="2" a="1"/>
  <c r="IA200" i="2"/>
  <c r="IA172" i="2"/>
  <c r="IA171" i="2"/>
  <c r="IA232" i="2" a="1"/>
  <c r="IA232" i="2"/>
  <c r="IA170" i="2"/>
  <c r="IA264" i="2" a="1"/>
  <c r="IA264" i="2"/>
  <c r="IA248" i="2" a="1"/>
  <c r="IA248" i="2"/>
  <c r="IA168" i="2" a="1"/>
  <c r="IA168" i="2"/>
  <c r="IA280" i="2" a="1"/>
  <c r="IA280" i="2"/>
  <c r="IA296" i="2" a="1"/>
  <c r="IA296" i="2"/>
  <c r="IA176" i="2"/>
  <c r="IA173" i="2"/>
  <c r="IA184" i="2" a="1"/>
  <c r="IA184" i="2"/>
  <c r="IA312" i="2" a="1"/>
  <c r="IA312" i="2"/>
  <c r="IB165" i="2"/>
  <c r="HY191" i="2"/>
  <c r="HY196" i="2"/>
  <c r="IB32" i="3"/>
  <c r="IC33" i="3"/>
  <c r="HZ319" i="2"/>
  <c r="HZ324" i="2"/>
  <c r="IA287" i="2"/>
  <c r="IA292" i="2"/>
  <c r="IA239" i="2"/>
  <c r="IA244" i="2"/>
  <c r="IA223" i="2"/>
  <c r="IA228" i="2"/>
  <c r="IA303" i="2"/>
  <c r="IA308" i="2"/>
  <c r="IA175" i="2"/>
  <c r="IA180" i="2"/>
  <c r="IC165" i="2"/>
  <c r="IB312" i="2" a="1"/>
  <c r="IB312" i="2"/>
  <c r="IB216" i="2" a="1"/>
  <c r="IB216" i="2"/>
  <c r="IB172" i="2"/>
  <c r="IB200" i="2" a="1"/>
  <c r="IB200" i="2"/>
  <c r="IB171" i="2"/>
  <c r="IB232" i="2" a="1"/>
  <c r="IB232" i="2"/>
  <c r="IB170" i="2"/>
  <c r="IB264" i="2" a="1"/>
  <c r="IB264" i="2"/>
  <c r="IB248" i="2" a="1"/>
  <c r="IB248" i="2"/>
  <c r="IB168" i="2" a="1"/>
  <c r="IB168" i="2"/>
  <c r="IB296" i="2" a="1"/>
  <c r="IB296" i="2"/>
  <c r="IB176" i="2"/>
  <c r="IB280" i="2" a="1"/>
  <c r="IB280" i="2"/>
  <c r="IB184" i="2" a="1"/>
  <c r="IB184" i="2"/>
  <c r="IB173" i="2"/>
  <c r="ID33" i="3"/>
  <c r="IC32" i="3"/>
  <c r="HZ191" i="2"/>
  <c r="HZ196" i="2"/>
  <c r="IA255" i="2"/>
  <c r="IA260" i="2"/>
  <c r="IA271" i="2"/>
  <c r="IA276" i="2"/>
  <c r="HZ28" i="3"/>
  <c r="HZ30" i="3"/>
  <c r="HZ23" i="3"/>
  <c r="IA24" i="3"/>
  <c r="HY27" i="3"/>
  <c r="IC164" i="2"/>
  <c r="IB163" i="2"/>
  <c r="IA319" i="2"/>
  <c r="IA324" i="2"/>
  <c r="IA207" i="2"/>
  <c r="IA212" i="2"/>
  <c r="IB303" i="2"/>
  <c r="IB308" i="2"/>
  <c r="IB223" i="2"/>
  <c r="IB228" i="2"/>
  <c r="IB319" i="2"/>
  <c r="IB324" i="2"/>
  <c r="IB287" i="2"/>
  <c r="IB292" i="2"/>
  <c r="IB175" i="2"/>
  <c r="IB180" i="2"/>
  <c r="IB207" i="2"/>
  <c r="IB212" i="2"/>
  <c r="IA30" i="3"/>
  <c r="IA28" i="3"/>
  <c r="IB24" i="3"/>
  <c r="IA23" i="3"/>
  <c r="IC264" i="2" a="1"/>
  <c r="IC264" i="2"/>
  <c r="IC168" i="2" a="1"/>
  <c r="IC168" i="2"/>
  <c r="IC296" i="2" a="1"/>
  <c r="IC296" i="2"/>
  <c r="IC176" i="2"/>
  <c r="IC312" i="2" a="1"/>
  <c r="IC312" i="2"/>
  <c r="IC184" i="2" a="1"/>
  <c r="IC184" i="2"/>
  <c r="ID165" i="2"/>
  <c r="IC173" i="2"/>
  <c r="IC216" i="2" a="1"/>
  <c r="IC216" i="2"/>
  <c r="IC200" i="2" a="1"/>
  <c r="IC200" i="2"/>
  <c r="IC171" i="2"/>
  <c r="IC232" i="2" a="1"/>
  <c r="IC232" i="2"/>
  <c r="IC170" i="2"/>
  <c r="IC248" i="2" a="1"/>
  <c r="IC248" i="2"/>
  <c r="IC172" i="2"/>
  <c r="IC280" i="2" a="1"/>
  <c r="IC280" i="2"/>
  <c r="HZ27" i="3"/>
  <c r="IB239" i="2"/>
  <c r="IB244" i="2"/>
  <c r="ID164" i="2"/>
  <c r="IC163" i="2"/>
  <c r="IB255" i="2"/>
  <c r="IB260" i="2"/>
  <c r="IE33" i="3"/>
  <c r="ID32" i="3"/>
  <c r="IB271" i="2"/>
  <c r="IB276" i="2"/>
  <c r="IA191" i="2"/>
  <c r="IA196" i="2"/>
  <c r="IC207" i="2"/>
  <c r="IC212" i="2"/>
  <c r="IC175" i="2"/>
  <c r="IC180" i="2"/>
  <c r="ID176" i="2"/>
  <c r="ID173" i="2"/>
  <c r="ID232" i="2" a="1"/>
  <c r="ID232" i="2"/>
  <c r="ID216" i="2" a="1"/>
  <c r="ID216" i="2"/>
  <c r="ID172" i="2"/>
  <c r="ID280" i="2" a="1"/>
  <c r="ID280" i="2"/>
  <c r="ID248" i="2" a="1"/>
  <c r="ID248" i="2"/>
  <c r="ID171" i="2"/>
  <c r="ID296" i="2" a="1"/>
  <c r="ID296" i="2"/>
  <c r="ID264" i="2" a="1"/>
  <c r="ID264" i="2"/>
  <c r="ID170" i="2"/>
  <c r="ID200" i="2" a="1"/>
  <c r="ID200" i="2"/>
  <c r="ID184" i="2" a="1"/>
  <c r="ID184" i="2"/>
  <c r="ID312" i="2" a="1"/>
  <c r="ID312" i="2"/>
  <c r="IE165" i="2"/>
  <c r="ID168" i="2" a="1"/>
  <c r="ID168" i="2"/>
  <c r="IE164" i="2"/>
  <c r="ID163" i="2"/>
  <c r="IC271" i="2"/>
  <c r="IC276" i="2"/>
  <c r="IB191" i="2"/>
  <c r="IB196" i="2"/>
  <c r="IC287" i="2"/>
  <c r="IC292" i="2"/>
  <c r="IC255" i="2"/>
  <c r="IC260" i="2"/>
  <c r="IC303" i="2"/>
  <c r="IC308" i="2"/>
  <c r="IF33" i="3"/>
  <c r="IE32" i="3"/>
  <c r="IA27" i="3"/>
  <c r="IC223" i="2"/>
  <c r="IC228" i="2"/>
  <c r="IC319" i="2"/>
  <c r="IC324" i="2"/>
  <c r="IB28" i="3"/>
  <c r="IB30" i="3"/>
  <c r="IC24" i="3"/>
  <c r="IB23" i="3"/>
  <c r="IC239" i="2"/>
  <c r="IC244" i="2"/>
  <c r="ID207" i="2"/>
  <c r="ID212" i="2"/>
  <c r="ID271" i="2"/>
  <c r="ID276" i="2"/>
  <c r="ID319" i="2"/>
  <c r="ID324" i="2"/>
  <c r="ID303" i="2"/>
  <c r="ID308" i="2"/>
  <c r="IC30" i="3"/>
  <c r="IC28" i="3"/>
  <c r="ID24" i="3"/>
  <c r="IC23" i="3"/>
  <c r="ID175" i="2"/>
  <c r="ID180" i="2"/>
  <c r="ID223" i="2"/>
  <c r="ID228" i="2"/>
  <c r="ID239" i="2"/>
  <c r="ID244" i="2"/>
  <c r="IG33" i="3"/>
  <c r="IF32" i="3"/>
  <c r="IE296" i="2" a="1"/>
  <c r="IE296" i="2"/>
  <c r="IE173" i="2"/>
  <c r="IE216" i="2" a="1"/>
  <c r="IE216" i="2"/>
  <c r="IE200" i="2" a="1"/>
  <c r="IE200" i="2"/>
  <c r="IE171" i="2"/>
  <c r="IE248" i="2" a="1"/>
  <c r="IE248" i="2"/>
  <c r="IE232" i="2" a="1"/>
  <c r="IE232" i="2"/>
  <c r="IE170" i="2"/>
  <c r="IE168" i="2" a="1"/>
  <c r="IE168" i="2"/>
  <c r="IE264" i="2" a="1"/>
  <c r="IE264" i="2"/>
  <c r="IE280" i="2" a="1"/>
  <c r="IE280" i="2"/>
  <c r="IE184" i="2" a="1"/>
  <c r="IE184" i="2"/>
  <c r="IF165" i="2"/>
  <c r="IE176" i="2"/>
  <c r="IE312" i="2" a="1"/>
  <c r="IE312" i="2"/>
  <c r="IE172" i="2"/>
  <c r="ID255" i="2"/>
  <c r="ID260" i="2"/>
  <c r="IE163" i="2"/>
  <c r="IF164" i="2"/>
  <c r="ID287" i="2"/>
  <c r="ID292" i="2"/>
  <c r="IB27" i="3"/>
  <c r="IC191" i="2"/>
  <c r="IC196" i="2"/>
  <c r="IE271" i="2"/>
  <c r="IE276" i="2"/>
  <c r="IE287" i="2"/>
  <c r="IE292" i="2"/>
  <c r="IE223" i="2"/>
  <c r="IE228" i="2"/>
  <c r="IE239" i="2"/>
  <c r="IE244" i="2"/>
  <c r="IE303" i="2"/>
  <c r="IE308" i="2"/>
  <c r="IC27" i="3"/>
  <c r="IF184" i="2" a="1"/>
  <c r="IF184" i="2"/>
  <c r="IG165" i="2"/>
  <c r="IF312" i="2" a="1"/>
  <c r="IF312" i="2"/>
  <c r="IF216" i="2" a="1"/>
  <c r="IF216" i="2"/>
  <c r="IF171" i="2"/>
  <c r="IF232" i="2" a="1"/>
  <c r="IF232" i="2"/>
  <c r="IF172" i="2"/>
  <c r="IF248" i="2" a="1"/>
  <c r="IF248" i="2"/>
  <c r="IF170" i="2"/>
  <c r="IF280" i="2" a="1"/>
  <c r="IF280" i="2"/>
  <c r="IF264" i="2" a="1"/>
  <c r="IF264" i="2"/>
  <c r="IF296" i="2" a="1"/>
  <c r="IF296" i="2"/>
  <c r="IF176" i="2"/>
  <c r="IF200" i="2" a="1"/>
  <c r="IF200" i="2"/>
  <c r="IF173" i="2"/>
  <c r="IF168" i="2" a="1"/>
  <c r="IF168" i="2"/>
  <c r="IE175" i="2"/>
  <c r="IE180" i="2"/>
  <c r="IE255" i="2"/>
  <c r="IE260" i="2"/>
  <c r="ID30" i="3"/>
  <c r="ID28" i="3"/>
  <c r="IE24" i="3"/>
  <c r="ID23" i="3"/>
  <c r="IG164" i="2"/>
  <c r="IF163" i="2"/>
  <c r="IH33" i="3"/>
  <c r="IG32" i="3"/>
  <c r="ID191" i="2"/>
  <c r="ID196" i="2"/>
  <c r="IE319" i="2"/>
  <c r="IE324" i="2"/>
  <c r="IE207" i="2"/>
  <c r="IE212" i="2"/>
  <c r="IF319" i="2"/>
  <c r="IF324" i="2"/>
  <c r="IF239" i="2"/>
  <c r="IF244" i="2"/>
  <c r="IF255" i="2"/>
  <c r="IF260" i="2"/>
  <c r="IF287" i="2"/>
  <c r="IF292" i="2"/>
  <c r="IF223" i="2"/>
  <c r="IF228" i="2"/>
  <c r="IE191" i="2"/>
  <c r="IE196" i="2"/>
  <c r="IH32" i="3"/>
  <c r="II33" i="3"/>
  <c r="IF175" i="2"/>
  <c r="IF180" i="2"/>
  <c r="IF303" i="2"/>
  <c r="IF308" i="2"/>
  <c r="IG296" i="2" a="1"/>
  <c r="IG296" i="2"/>
  <c r="IH165" i="2"/>
  <c r="IG248" i="2" a="1"/>
  <c r="IG248" i="2"/>
  <c r="IG184" i="2" a="1"/>
  <c r="IG184" i="2"/>
  <c r="IG173" i="2"/>
  <c r="IG200" i="2" a="1"/>
  <c r="IG200" i="2"/>
  <c r="IG172" i="2"/>
  <c r="IG264" i="2" a="1"/>
  <c r="IG264" i="2"/>
  <c r="IG216" i="2" a="1"/>
  <c r="IG216" i="2"/>
  <c r="IG171" i="2"/>
  <c r="IG170" i="2"/>
  <c r="IG312" i="2" a="1"/>
  <c r="IG312" i="2"/>
  <c r="IG280" i="2" a="1"/>
  <c r="IG280" i="2"/>
  <c r="IG232" i="2" a="1"/>
  <c r="IG232" i="2"/>
  <c r="IG168" i="2" a="1"/>
  <c r="IG168" i="2"/>
  <c r="IG176" i="2"/>
  <c r="IH164" i="2"/>
  <c r="IG163" i="2"/>
  <c r="IF271" i="2"/>
  <c r="IF276" i="2"/>
  <c r="ID27" i="3"/>
  <c r="IF207" i="2"/>
  <c r="IF212" i="2"/>
  <c r="IE30" i="3"/>
  <c r="IE28" i="3"/>
  <c r="IE23" i="3"/>
  <c r="IF24" i="3"/>
  <c r="IG239" i="2"/>
  <c r="IG244" i="2"/>
  <c r="IG255" i="2"/>
  <c r="IG260" i="2"/>
  <c r="IG319" i="2"/>
  <c r="IG324" i="2"/>
  <c r="IG271" i="2"/>
  <c r="IG276" i="2"/>
  <c r="IG175" i="2"/>
  <c r="IG180" i="2"/>
  <c r="IG207" i="2"/>
  <c r="IG212" i="2"/>
  <c r="IF30" i="3"/>
  <c r="IF28" i="3"/>
  <c r="IG24" i="3"/>
  <c r="IF23" i="3"/>
  <c r="IE27" i="3"/>
  <c r="IG223" i="2"/>
  <c r="IG228" i="2"/>
  <c r="IG287" i="2"/>
  <c r="IG292" i="2"/>
  <c r="IH176" i="2"/>
  <c r="IH296" i="2" a="1"/>
  <c r="IH296" i="2"/>
  <c r="IH280" i="2" a="1"/>
  <c r="IH280" i="2"/>
  <c r="II165" i="2"/>
  <c r="IH200" i="2" a="1"/>
  <c r="IH200" i="2"/>
  <c r="IH184" i="2" a="1"/>
  <c r="IH184" i="2"/>
  <c r="IH172" i="2"/>
  <c r="IH312" i="2" a="1"/>
  <c r="IH312" i="2"/>
  <c r="IH173" i="2"/>
  <c r="IH264" i="2" a="1"/>
  <c r="IH264" i="2"/>
  <c r="IH232" i="2" a="1"/>
  <c r="IH232" i="2"/>
  <c r="IH171" i="2"/>
  <c r="IH216" i="2" a="1"/>
  <c r="IH216" i="2"/>
  <c r="IH170" i="2"/>
  <c r="IH248" i="2" a="1"/>
  <c r="IH248" i="2"/>
  <c r="IH168" i="2" a="1"/>
  <c r="IH168" i="2"/>
  <c r="IG303" i="2"/>
  <c r="IG308" i="2"/>
  <c r="IF191" i="2"/>
  <c r="IF196" i="2"/>
  <c r="II164" i="2"/>
  <c r="IH163" i="2"/>
  <c r="II32" i="3"/>
  <c r="IJ33" i="3"/>
  <c r="IH271" i="2"/>
  <c r="IH276" i="2"/>
  <c r="IH303" i="2"/>
  <c r="IH308" i="2"/>
  <c r="IJ164" i="2"/>
  <c r="II163" i="2"/>
  <c r="IH287" i="2"/>
  <c r="IH292" i="2"/>
  <c r="IF27" i="3"/>
  <c r="IH319" i="2"/>
  <c r="IH324" i="2"/>
  <c r="II216" i="2" a="1"/>
  <c r="II216" i="2"/>
  <c r="II200" i="2" a="1"/>
  <c r="II200" i="2"/>
  <c r="II172" i="2"/>
  <c r="II248" i="2" a="1"/>
  <c r="II248" i="2"/>
  <c r="II232" i="2" a="1"/>
  <c r="II232" i="2"/>
  <c r="II171" i="2"/>
  <c r="II170" i="2"/>
  <c r="II264" i="2" a="1"/>
  <c r="II264" i="2"/>
  <c r="II168" i="2" a="1"/>
  <c r="II168" i="2"/>
  <c r="II296" i="2" a="1"/>
  <c r="II296" i="2"/>
  <c r="II312" i="2" a="1"/>
  <c r="II312" i="2"/>
  <c r="II176" i="2"/>
  <c r="II184" i="2" a="1"/>
  <c r="II184" i="2"/>
  <c r="IJ165" i="2"/>
  <c r="II280" i="2" a="1"/>
  <c r="II280" i="2"/>
  <c r="II173" i="2"/>
  <c r="IG30" i="3"/>
  <c r="IG28" i="3"/>
  <c r="IH24" i="3"/>
  <c r="IG23" i="3"/>
  <c r="IH239" i="2"/>
  <c r="IH244" i="2"/>
  <c r="IH175" i="2"/>
  <c r="IH180" i="2"/>
  <c r="IH207" i="2"/>
  <c r="IH212" i="2"/>
  <c r="IK33" i="3"/>
  <c r="IJ32" i="3"/>
  <c r="IH223" i="2"/>
  <c r="IH228" i="2"/>
  <c r="IH255" i="2"/>
  <c r="IH260" i="2"/>
  <c r="IG191" i="2"/>
  <c r="IG196" i="2"/>
  <c r="II303" i="2"/>
  <c r="II308" i="2"/>
  <c r="II319" i="2"/>
  <c r="II324" i="2"/>
  <c r="II207" i="2"/>
  <c r="II212" i="2"/>
  <c r="II255" i="2"/>
  <c r="II260" i="2"/>
  <c r="II271" i="2"/>
  <c r="II276" i="2"/>
  <c r="II223" i="2"/>
  <c r="II228" i="2"/>
  <c r="II239" i="2"/>
  <c r="II244" i="2"/>
  <c r="IG27" i="3"/>
  <c r="II175" i="2"/>
  <c r="II180" i="2"/>
  <c r="II287" i="2"/>
  <c r="II292" i="2"/>
  <c r="IH28" i="3"/>
  <c r="IH30" i="3"/>
  <c r="II24" i="3"/>
  <c r="IH23" i="3"/>
  <c r="IK164" i="2"/>
  <c r="IJ163" i="2"/>
  <c r="IL33" i="3"/>
  <c r="IK32" i="3"/>
  <c r="IJ312" i="2" a="1"/>
  <c r="IJ312" i="2"/>
  <c r="IJ232" i="2" a="1"/>
  <c r="IJ232" i="2"/>
  <c r="IJ171" i="2"/>
  <c r="IJ170" i="2"/>
  <c r="IJ168" i="2" a="1"/>
  <c r="IJ168" i="2"/>
  <c r="IJ264" i="2" a="1"/>
  <c r="IJ264" i="2"/>
  <c r="IJ248" i="2" a="1"/>
  <c r="IJ248" i="2"/>
  <c r="IJ176" i="2"/>
  <c r="IJ184" i="2" a="1"/>
  <c r="IJ184" i="2"/>
  <c r="IK165" i="2"/>
  <c r="IJ280" i="2" a="1"/>
  <c r="IJ280" i="2"/>
  <c r="IJ173" i="2"/>
  <c r="IJ296" i="2" a="1"/>
  <c r="IJ296" i="2"/>
  <c r="IJ216" i="2" a="1"/>
  <c r="IJ216" i="2"/>
  <c r="IJ200" i="2" a="1"/>
  <c r="IJ200" i="2"/>
  <c r="IJ172" i="2"/>
  <c r="IH191" i="2"/>
  <c r="IH196" i="2"/>
  <c r="IJ287" i="2"/>
  <c r="IJ292" i="2"/>
  <c r="IJ239" i="2"/>
  <c r="IJ244" i="2"/>
  <c r="IL164" i="2"/>
  <c r="IK163" i="2"/>
  <c r="IJ303" i="2"/>
  <c r="IJ308" i="2"/>
  <c r="IK296" i="2" a="1"/>
  <c r="IK296" i="2"/>
  <c r="IL165" i="2"/>
  <c r="IK312" i="2" a="1"/>
  <c r="IK312" i="2"/>
  <c r="IK216" i="2" a="1"/>
  <c r="IK216" i="2"/>
  <c r="IK200" i="2" a="1"/>
  <c r="IK200" i="2"/>
  <c r="IK184" i="2" a="1"/>
  <c r="IK184" i="2"/>
  <c r="IK173" i="2"/>
  <c r="IK232" i="2" a="1"/>
  <c r="IK232" i="2"/>
  <c r="IK172" i="2"/>
  <c r="IK248" i="2" a="1"/>
  <c r="IK248" i="2"/>
  <c r="IK171" i="2"/>
  <c r="IK170" i="2"/>
  <c r="IK264" i="2" a="1"/>
  <c r="IK264" i="2"/>
  <c r="IK168" i="2" a="1"/>
  <c r="IK168" i="2"/>
  <c r="IK280" i="2" a="1"/>
  <c r="IK280" i="2"/>
  <c r="IK176" i="2"/>
  <c r="IJ175" i="2"/>
  <c r="IJ180" i="2"/>
  <c r="IJ319" i="2"/>
  <c r="IJ324" i="2"/>
  <c r="II191" i="2"/>
  <c r="II196" i="2"/>
  <c r="IH27" i="3"/>
  <c r="IL32" i="3"/>
  <c r="IM33" i="3"/>
  <c r="II30" i="3"/>
  <c r="II28" i="3"/>
  <c r="IJ24" i="3"/>
  <c r="II23" i="3"/>
  <c r="IJ207" i="2"/>
  <c r="IJ212" i="2"/>
  <c r="IJ255" i="2"/>
  <c r="IJ260" i="2"/>
  <c r="IJ223" i="2"/>
  <c r="IJ228" i="2"/>
  <c r="IJ271" i="2"/>
  <c r="IJ276" i="2"/>
  <c r="IK255" i="2"/>
  <c r="IK260" i="2"/>
  <c r="IK175" i="2"/>
  <c r="IK180" i="2"/>
  <c r="IK303" i="2"/>
  <c r="IK308" i="2"/>
  <c r="IK271" i="2"/>
  <c r="IK276" i="2"/>
  <c r="IK319" i="2"/>
  <c r="IK324" i="2"/>
  <c r="IM32" i="3"/>
  <c r="IN33" i="3"/>
  <c r="IK287" i="2"/>
  <c r="IK292" i="2"/>
  <c r="IL170" i="2"/>
  <c r="IL248" i="2" a="1"/>
  <c r="IL248" i="2"/>
  <c r="IL168" i="2" a="1"/>
  <c r="IL168" i="2"/>
  <c r="IL280" i="2" a="1"/>
  <c r="IL280" i="2"/>
  <c r="IL296" i="2" a="1"/>
  <c r="IL296" i="2"/>
  <c r="IL264" i="2" a="1"/>
  <c r="IL264" i="2"/>
  <c r="IL176" i="2"/>
  <c r="IM165" i="2"/>
  <c r="IL184" i="2" a="1"/>
  <c r="IL184" i="2"/>
  <c r="IL173" i="2"/>
  <c r="IL312" i="2" a="1"/>
  <c r="IL312" i="2"/>
  <c r="IL232" i="2" a="1"/>
  <c r="IL232" i="2"/>
  <c r="IL216" i="2" a="1"/>
  <c r="IL216" i="2"/>
  <c r="IL200" i="2" a="1"/>
  <c r="IL200" i="2"/>
  <c r="IL171" i="2"/>
  <c r="IL172" i="2"/>
  <c r="IJ28" i="3"/>
  <c r="IJ30" i="3"/>
  <c r="IK24" i="3"/>
  <c r="IJ23" i="3"/>
  <c r="IK207" i="2"/>
  <c r="IK212" i="2"/>
  <c r="IM164" i="2"/>
  <c r="IL163" i="2"/>
  <c r="II27" i="3"/>
  <c r="IK223" i="2"/>
  <c r="IK228" i="2"/>
  <c r="IJ191" i="2"/>
  <c r="IJ196" i="2"/>
  <c r="IK239" i="2"/>
  <c r="IK244" i="2"/>
  <c r="IL255" i="2"/>
  <c r="IL260" i="2"/>
  <c r="IL207" i="2"/>
  <c r="IL212" i="2"/>
  <c r="IL319" i="2"/>
  <c r="IL324" i="2"/>
  <c r="IL223" i="2"/>
  <c r="IL228" i="2"/>
  <c r="IL239" i="2"/>
  <c r="IL244" i="2"/>
  <c r="IL175" i="2"/>
  <c r="IL180" i="2"/>
  <c r="IO33" i="3"/>
  <c r="IN32" i="3"/>
  <c r="IN164" i="2"/>
  <c r="IM163" i="2"/>
  <c r="IK191" i="2"/>
  <c r="IK196" i="2"/>
  <c r="IM176" i="2"/>
  <c r="IM184" i="2" a="1"/>
  <c r="IM184" i="2"/>
  <c r="IN165" i="2"/>
  <c r="IM248" i="2" a="1"/>
  <c r="IM248" i="2"/>
  <c r="IM173" i="2"/>
  <c r="IM232" i="2" a="1"/>
  <c r="IM232" i="2"/>
  <c r="IM200" i="2" a="1"/>
  <c r="IM200" i="2"/>
  <c r="IM172" i="2"/>
  <c r="IM264" i="2" a="1"/>
  <c r="IM264" i="2"/>
  <c r="IM216" i="2" a="1"/>
  <c r="IM216" i="2"/>
  <c r="IM171" i="2"/>
  <c r="IM296" i="2" a="1"/>
  <c r="IM296" i="2"/>
  <c r="IM170" i="2"/>
  <c r="IM312" i="2" a="1"/>
  <c r="IM312" i="2"/>
  <c r="IM280" i="2" a="1"/>
  <c r="IM280" i="2"/>
  <c r="IM168" i="2" a="1"/>
  <c r="IM168" i="2"/>
  <c r="IJ27" i="3"/>
  <c r="IK30" i="3"/>
  <c r="IK28" i="3"/>
  <c r="IK23" i="3"/>
  <c r="IL24" i="3"/>
  <c r="IL271" i="2"/>
  <c r="IL276" i="2"/>
  <c r="IL287" i="2"/>
  <c r="IL292" i="2"/>
  <c r="IL303" i="2"/>
  <c r="IL308" i="2"/>
  <c r="IM271" i="2"/>
  <c r="IM276" i="2"/>
  <c r="IM223" i="2"/>
  <c r="IM228" i="2"/>
  <c r="IM239" i="2"/>
  <c r="IM244" i="2"/>
  <c r="IM255" i="2"/>
  <c r="IM260" i="2"/>
  <c r="IL191" i="2"/>
  <c r="IL196" i="2"/>
  <c r="IM287" i="2"/>
  <c r="IM292" i="2"/>
  <c r="IN163" i="2"/>
  <c r="IO164" i="2"/>
  <c r="IM319" i="2"/>
  <c r="IM324" i="2"/>
  <c r="IL30" i="3"/>
  <c r="IL28" i="3"/>
  <c r="IM24" i="3"/>
  <c r="IL23" i="3"/>
  <c r="IK27" i="3"/>
  <c r="IP33" i="3"/>
  <c r="IO32" i="3"/>
  <c r="IM175" i="2"/>
  <c r="IM180" i="2"/>
  <c r="IN248" i="2" a="1"/>
  <c r="IN248" i="2"/>
  <c r="IN170" i="2"/>
  <c r="IN168" i="2" a="1"/>
  <c r="IN168" i="2"/>
  <c r="IN280" i="2" a="1"/>
  <c r="IN280" i="2"/>
  <c r="IN264" i="2" a="1"/>
  <c r="IN264" i="2"/>
  <c r="IN176" i="2"/>
  <c r="IN312" i="2" a="1"/>
  <c r="IN312" i="2"/>
  <c r="IN296" i="2" a="1"/>
  <c r="IN296" i="2"/>
  <c r="IO165" i="2"/>
  <c r="IN184" i="2" a="1"/>
  <c r="IN184" i="2"/>
  <c r="IN172" i="2"/>
  <c r="IN232" i="2" a="1"/>
  <c r="IN232" i="2"/>
  <c r="IN200" i="2" a="1"/>
  <c r="IN200" i="2"/>
  <c r="IN171" i="2"/>
  <c r="IN216" i="2" a="1"/>
  <c r="IN216" i="2"/>
  <c r="IN173" i="2"/>
  <c r="IM303" i="2"/>
  <c r="IM308" i="2"/>
  <c r="IM207" i="2"/>
  <c r="IM212" i="2"/>
  <c r="IN255" i="2"/>
  <c r="IN260" i="2"/>
  <c r="IL27" i="3"/>
  <c r="IP164" i="2"/>
  <c r="IO163" i="2"/>
  <c r="IN271" i="2"/>
  <c r="IN276" i="2"/>
  <c r="IM30" i="3"/>
  <c r="IM28" i="3"/>
  <c r="IM23" i="3"/>
  <c r="IN24" i="3"/>
  <c r="IN207" i="2"/>
  <c r="IN212" i="2"/>
  <c r="IN303" i="2"/>
  <c r="IN308" i="2"/>
  <c r="IN287" i="2"/>
  <c r="IN292" i="2"/>
  <c r="IN319" i="2"/>
  <c r="IN324" i="2"/>
  <c r="IM191" i="2"/>
  <c r="IM196" i="2"/>
  <c r="IN223" i="2"/>
  <c r="IN228" i="2"/>
  <c r="IN239" i="2"/>
  <c r="IN244" i="2"/>
  <c r="IN175" i="2"/>
  <c r="IN180" i="2"/>
  <c r="IP32" i="3"/>
  <c r="IQ33" i="3"/>
  <c r="IO232" i="2" a="1"/>
  <c r="IO232" i="2"/>
  <c r="IO216" i="2" a="1"/>
  <c r="IO216" i="2"/>
  <c r="IO172" i="2"/>
  <c r="IO200" i="2" a="1"/>
  <c r="IO200" i="2"/>
  <c r="IO171" i="2"/>
  <c r="IO170" i="2"/>
  <c r="IO168" i="2" a="1"/>
  <c r="IO168" i="2"/>
  <c r="IO264" i="2" a="1"/>
  <c r="IO264" i="2"/>
  <c r="IO248" i="2" a="1"/>
  <c r="IO248" i="2"/>
  <c r="IO280" i="2" a="1"/>
  <c r="IO280" i="2"/>
  <c r="IO176" i="2"/>
  <c r="IO296" i="2" a="1"/>
  <c r="IO296" i="2"/>
  <c r="IP165" i="2"/>
  <c r="IO312" i="2" a="1"/>
  <c r="IO312" i="2"/>
  <c r="IO184" i="2" a="1"/>
  <c r="IO184" i="2"/>
  <c r="IO173" i="2"/>
  <c r="IO319" i="2"/>
  <c r="IO324" i="2"/>
  <c r="IO207" i="2"/>
  <c r="IO212" i="2"/>
  <c r="IO175" i="2"/>
  <c r="IO180" i="2"/>
  <c r="IN30" i="3"/>
  <c r="IN28" i="3"/>
  <c r="IN23" i="3"/>
  <c r="IO24" i="3"/>
  <c r="IM27" i="3"/>
  <c r="IN191" i="2"/>
  <c r="IN196" i="2"/>
  <c r="IP296" i="2" a="1"/>
  <c r="IP296" i="2"/>
  <c r="IP264" i="2" a="1"/>
  <c r="IP264" i="2"/>
  <c r="IP176" i="2"/>
  <c r="IQ165" i="2"/>
  <c r="IP312" i="2" a="1"/>
  <c r="IP312" i="2"/>
  <c r="IP200" i="2" a="1"/>
  <c r="IP200" i="2"/>
  <c r="IP184" i="2" a="1"/>
  <c r="IP184" i="2"/>
  <c r="IP173" i="2"/>
  <c r="IP216" i="2" a="1"/>
  <c r="IP216" i="2"/>
  <c r="IP172" i="2"/>
  <c r="IP232" i="2" a="1"/>
  <c r="IP232" i="2"/>
  <c r="IP171" i="2"/>
  <c r="IP170" i="2"/>
  <c r="IP248" i="2" a="1"/>
  <c r="IP248" i="2"/>
  <c r="IP168" i="2" a="1"/>
  <c r="IP168" i="2"/>
  <c r="IP280" i="2" a="1"/>
  <c r="IP280" i="2"/>
  <c r="IQ32" i="3"/>
  <c r="IR33" i="3"/>
  <c r="IO255" i="2"/>
  <c r="IO260" i="2"/>
  <c r="IO287" i="2"/>
  <c r="IO292" i="2"/>
  <c r="IP163" i="2"/>
  <c r="IQ164" i="2"/>
  <c r="IO271" i="2"/>
  <c r="IO276" i="2"/>
  <c r="IO223" i="2"/>
  <c r="IO228" i="2"/>
  <c r="IO303" i="2"/>
  <c r="IO308" i="2"/>
  <c r="IO239" i="2"/>
  <c r="IO244" i="2"/>
  <c r="IP255" i="2"/>
  <c r="IP260" i="2"/>
  <c r="IP287" i="2"/>
  <c r="IP292" i="2"/>
  <c r="IP175" i="2"/>
  <c r="IP180" i="2"/>
  <c r="IP239" i="2"/>
  <c r="IP244" i="2"/>
  <c r="IO191" i="2"/>
  <c r="IO196" i="2"/>
  <c r="IR164" i="2"/>
  <c r="IQ163" i="2"/>
  <c r="IP319" i="2"/>
  <c r="IP324" i="2"/>
  <c r="IO30" i="3"/>
  <c r="IO28" i="3"/>
  <c r="IP24" i="3"/>
  <c r="IO23" i="3"/>
  <c r="IQ264" i="2" a="1"/>
  <c r="IQ264" i="2"/>
  <c r="IQ248" i="2" a="1"/>
  <c r="IQ248" i="2"/>
  <c r="IQ168" i="2" a="1"/>
  <c r="IQ168" i="2"/>
  <c r="IQ280" i="2" a="1"/>
  <c r="IQ280" i="2"/>
  <c r="IQ176" i="2"/>
  <c r="IQ296" i="2" a="1"/>
  <c r="IQ296" i="2"/>
  <c r="IR165" i="2"/>
  <c r="IQ184" i="2" a="1"/>
  <c r="IQ184" i="2"/>
  <c r="IQ173" i="2"/>
  <c r="IQ312" i="2" a="1"/>
  <c r="IQ312" i="2"/>
  <c r="IQ232" i="2" a="1"/>
  <c r="IQ232" i="2"/>
  <c r="IQ172" i="2"/>
  <c r="IQ171" i="2"/>
  <c r="IQ216" i="2" a="1"/>
  <c r="IQ216" i="2"/>
  <c r="IQ200" i="2" a="1"/>
  <c r="IQ200" i="2"/>
  <c r="IQ170" i="2"/>
  <c r="IN27" i="3"/>
  <c r="IP271" i="2"/>
  <c r="IP276" i="2"/>
  <c r="IP207" i="2"/>
  <c r="IP212" i="2"/>
  <c r="IP303" i="2"/>
  <c r="IP308" i="2"/>
  <c r="IR32" i="3"/>
  <c r="IS33" i="3"/>
  <c r="IP223" i="2"/>
  <c r="IP228" i="2"/>
  <c r="IQ287" i="2"/>
  <c r="IQ292" i="2"/>
  <c r="IQ239" i="2"/>
  <c r="IQ244" i="2"/>
  <c r="IQ207" i="2"/>
  <c r="IQ212" i="2"/>
  <c r="IQ223" i="2"/>
  <c r="IQ228" i="2"/>
  <c r="IQ303" i="2"/>
  <c r="IQ308" i="2"/>
  <c r="IQ319" i="2"/>
  <c r="IQ324" i="2"/>
  <c r="IQ255" i="2"/>
  <c r="IQ260" i="2"/>
  <c r="IQ271" i="2"/>
  <c r="IQ276" i="2"/>
  <c r="IP191" i="2"/>
  <c r="IP196" i="2"/>
  <c r="IO27" i="3"/>
  <c r="IS164" i="2"/>
  <c r="IR163" i="2"/>
  <c r="IQ175" i="2"/>
  <c r="IQ180" i="2"/>
  <c r="IP28" i="3"/>
  <c r="IP30" i="3"/>
  <c r="IQ24" i="3"/>
  <c r="IP23" i="3"/>
  <c r="IT33" i="3"/>
  <c r="IS32" i="3"/>
  <c r="IR216" i="2" a="1"/>
  <c r="IR216" i="2"/>
  <c r="IR171" i="2"/>
  <c r="IR280" i="2" a="1"/>
  <c r="IR280" i="2"/>
  <c r="IR170" i="2"/>
  <c r="IR312" i="2" a="1"/>
  <c r="IR312" i="2"/>
  <c r="IR232" i="2" a="1"/>
  <c r="IR232" i="2"/>
  <c r="IR168" i="2" a="1"/>
  <c r="IR168" i="2"/>
  <c r="IR248" i="2" a="1"/>
  <c r="IR248" i="2"/>
  <c r="IR176" i="2"/>
  <c r="IR264" i="2" a="1"/>
  <c r="IR264" i="2"/>
  <c r="IS165" i="2"/>
  <c r="IR184" i="2" a="1"/>
  <c r="IR184" i="2"/>
  <c r="IR173" i="2"/>
  <c r="IR296" i="2" a="1"/>
  <c r="IR296" i="2"/>
  <c r="IR200" i="2" a="1"/>
  <c r="IR200" i="2"/>
  <c r="IR172" i="2"/>
  <c r="IR287" i="2"/>
  <c r="IR292" i="2"/>
  <c r="IR239" i="2"/>
  <c r="IR244" i="2"/>
  <c r="IR207" i="2"/>
  <c r="IR212" i="2"/>
  <c r="IR223" i="2"/>
  <c r="IR228" i="2"/>
  <c r="IR271" i="2"/>
  <c r="IR276" i="2"/>
  <c r="IR255" i="2"/>
  <c r="IR260" i="2"/>
  <c r="IR319" i="2"/>
  <c r="IR324" i="2"/>
  <c r="IR303" i="2"/>
  <c r="IR308" i="2"/>
  <c r="IS280" i="2" a="1"/>
  <c r="IS280" i="2"/>
  <c r="IS248" i="2" a="1"/>
  <c r="IS248" i="2"/>
  <c r="IS176" i="2"/>
  <c r="IS296" i="2" a="1"/>
  <c r="IS296" i="2"/>
  <c r="IS184" i="2" a="1"/>
  <c r="IS184" i="2"/>
  <c r="IT165" i="2"/>
  <c r="IS312" i="2" a="1"/>
  <c r="IS312" i="2"/>
  <c r="IS173" i="2"/>
  <c r="IS232" i="2" a="1"/>
  <c r="IS232" i="2"/>
  <c r="IS216" i="2" a="1"/>
  <c r="IS216" i="2"/>
  <c r="IS200" i="2" a="1"/>
  <c r="IS200" i="2"/>
  <c r="IS171" i="2"/>
  <c r="IS172" i="2"/>
  <c r="IS170" i="2"/>
  <c r="IS168" i="2" a="1"/>
  <c r="IS168" i="2"/>
  <c r="IS264" i="2" a="1"/>
  <c r="IS264" i="2"/>
  <c r="IT32" i="3"/>
  <c r="IU33" i="3"/>
  <c r="IP27" i="3"/>
  <c r="IT164" i="2"/>
  <c r="IS163" i="2"/>
  <c r="IQ30" i="3"/>
  <c r="IQ28" i="3"/>
  <c r="IR24" i="3"/>
  <c r="IQ23" i="3"/>
  <c r="IQ191" i="2"/>
  <c r="IQ196" i="2"/>
  <c r="IR175" i="2"/>
  <c r="IR180" i="2"/>
  <c r="IR191" i="2"/>
  <c r="IR196" i="2"/>
  <c r="IS255" i="2"/>
  <c r="IS260" i="2"/>
  <c r="IS287" i="2"/>
  <c r="IS292" i="2"/>
  <c r="IV33" i="3"/>
  <c r="IU32" i="3"/>
  <c r="IS271" i="2"/>
  <c r="IS276" i="2"/>
  <c r="IS303" i="2"/>
  <c r="IS308" i="2"/>
  <c r="IS207" i="2"/>
  <c r="IS212" i="2"/>
  <c r="IU164" i="2"/>
  <c r="IT163" i="2"/>
  <c r="IS223" i="2"/>
  <c r="IS228" i="2"/>
  <c r="IS319" i="2"/>
  <c r="IS324" i="2"/>
  <c r="IR28" i="3"/>
  <c r="IR30" i="3"/>
  <c r="IS24" i="3"/>
  <c r="IR23" i="3"/>
  <c r="IQ27" i="3"/>
  <c r="IS175" i="2"/>
  <c r="IS180" i="2"/>
  <c r="IS239" i="2"/>
  <c r="IS244" i="2"/>
  <c r="IT264" i="2" a="1"/>
  <c r="IT264" i="2"/>
  <c r="IT280" i="2" a="1"/>
  <c r="IT280" i="2"/>
  <c r="IT176" i="2"/>
  <c r="IT296" i="2" a="1"/>
  <c r="IT296" i="2"/>
  <c r="IU165" i="2"/>
  <c r="IT184" i="2" a="1"/>
  <c r="IT184" i="2"/>
  <c r="IT173" i="2"/>
  <c r="IT312" i="2" a="1"/>
  <c r="IT312" i="2"/>
  <c r="IT200" i="2" a="1"/>
  <c r="IT200" i="2"/>
  <c r="IT172" i="2"/>
  <c r="IT248" i="2" a="1"/>
  <c r="IT248" i="2"/>
  <c r="IT232" i="2" a="1"/>
  <c r="IT232" i="2"/>
  <c r="IT216" i="2" a="1"/>
  <c r="IT216" i="2"/>
  <c r="IT171" i="2"/>
  <c r="IT170" i="2"/>
  <c r="IT168" i="2" a="1"/>
  <c r="IT168" i="2"/>
  <c r="IT175" i="2"/>
  <c r="IT180" i="2"/>
  <c r="IT223" i="2"/>
  <c r="IT228" i="2"/>
  <c r="IW33" i="3"/>
  <c r="IV32" i="3"/>
  <c r="IT207" i="2"/>
  <c r="IT212" i="2"/>
  <c r="IR27" i="3"/>
  <c r="IT287" i="2"/>
  <c r="IT292" i="2"/>
  <c r="IT271" i="2"/>
  <c r="IT276" i="2"/>
  <c r="IS28" i="3"/>
  <c r="IS30" i="3"/>
  <c r="IS23" i="3"/>
  <c r="IT24" i="3"/>
  <c r="IV164" i="2"/>
  <c r="IU163" i="2"/>
  <c r="IT239" i="2"/>
  <c r="IT244" i="2"/>
  <c r="IT303" i="2"/>
  <c r="IT308" i="2"/>
  <c r="IT255" i="2"/>
  <c r="IT260" i="2"/>
  <c r="IU248" i="2" a="1"/>
  <c r="IU248" i="2"/>
  <c r="IU168" i="2" a="1"/>
  <c r="IU168" i="2"/>
  <c r="IU264" i="2" a="1"/>
  <c r="IU264" i="2"/>
  <c r="IU176" i="2"/>
  <c r="IU280" i="2" a="1"/>
  <c r="IU280" i="2"/>
  <c r="IV165" i="2"/>
  <c r="IU296" i="2" a="1"/>
  <c r="IU296" i="2"/>
  <c r="IU184" i="2" a="1"/>
  <c r="IU184" i="2"/>
  <c r="IU173" i="2"/>
  <c r="IU172" i="2"/>
  <c r="IU312" i="2" a="1"/>
  <c r="IU312" i="2"/>
  <c r="IU216" i="2" a="1"/>
  <c r="IU216" i="2"/>
  <c r="IU200" i="2" a="1"/>
  <c r="IU200" i="2"/>
  <c r="IU171" i="2"/>
  <c r="IU232" i="2" a="1"/>
  <c r="IU232" i="2"/>
  <c r="IU170" i="2"/>
  <c r="IT319" i="2"/>
  <c r="IT324" i="2"/>
  <c r="IS191" i="2"/>
  <c r="IS196" i="2"/>
  <c r="IU255" i="2"/>
  <c r="IU260" i="2"/>
  <c r="IU239" i="2"/>
  <c r="IU244" i="2"/>
  <c r="IU207" i="2"/>
  <c r="IU212" i="2"/>
  <c r="IU271" i="2"/>
  <c r="IU276" i="2"/>
  <c r="IU223" i="2"/>
  <c r="IU228" i="2"/>
  <c r="IU287" i="2"/>
  <c r="IU292" i="2"/>
  <c r="IU303" i="2"/>
  <c r="IU308" i="2"/>
  <c r="IU319" i="2"/>
  <c r="IU324" i="2"/>
  <c r="IU175" i="2"/>
  <c r="IU180" i="2"/>
  <c r="IT191" i="2"/>
  <c r="IT196" i="2"/>
  <c r="IT30" i="3"/>
  <c r="IT28" i="3"/>
  <c r="IU24" i="3"/>
  <c r="IT23" i="3"/>
  <c r="IS27" i="3"/>
  <c r="IV296" i="2" a="1"/>
  <c r="IV296" i="2"/>
  <c r="IV280" i="2" a="1"/>
  <c r="IV280" i="2"/>
  <c r="IV200" i="2" a="1"/>
  <c r="IV200" i="2"/>
  <c r="IV171" i="2"/>
  <c r="IV312" i="2" a="1"/>
  <c r="IV312" i="2"/>
  <c r="IV172" i="2"/>
  <c r="IV232" i="2" a="1"/>
  <c r="IV232" i="2"/>
  <c r="IV216" i="2" a="1"/>
  <c r="IV216" i="2"/>
  <c r="IV170" i="2"/>
  <c r="IV168" i="2" a="1"/>
  <c r="IV168" i="2"/>
  <c r="IV248" i="2" a="1"/>
  <c r="IV248" i="2"/>
  <c r="IV176" i="2"/>
  <c r="IW165" i="2"/>
  <c r="IV264" i="2" a="1"/>
  <c r="IV264" i="2"/>
  <c r="IV184" i="2" a="1"/>
  <c r="IV184" i="2"/>
  <c r="IV173" i="2"/>
  <c r="IX33" i="3"/>
  <c r="IW32" i="3"/>
  <c r="IW164" i="2"/>
  <c r="IV163" i="2"/>
  <c r="IV223" i="2"/>
  <c r="IV228" i="2"/>
  <c r="IV271" i="2"/>
  <c r="IV276" i="2"/>
  <c r="IV319" i="2"/>
  <c r="IV324" i="2"/>
  <c r="IV175" i="2"/>
  <c r="IV180" i="2"/>
  <c r="IV239" i="2"/>
  <c r="IV244" i="2"/>
  <c r="IV207" i="2"/>
  <c r="IV212" i="2"/>
  <c r="IV255" i="2"/>
  <c r="IV260" i="2"/>
  <c r="IV287" i="2"/>
  <c r="IV292" i="2"/>
  <c r="IV303" i="2"/>
  <c r="IV308" i="2"/>
  <c r="IX164" i="2"/>
  <c r="IW163" i="2"/>
  <c r="IU191" i="2"/>
  <c r="IU196" i="2"/>
  <c r="IY33" i="3"/>
  <c r="IX32" i="3"/>
  <c r="IW280" i="2" a="1"/>
  <c r="IW280" i="2"/>
  <c r="IW248" i="2" a="1"/>
  <c r="IW248" i="2"/>
  <c r="IW176" i="2"/>
  <c r="IW296" i="2" a="1"/>
  <c r="IW296" i="2"/>
  <c r="IX165" i="2"/>
  <c r="IW184" i="2" a="1"/>
  <c r="IW184" i="2"/>
  <c r="IW173" i="2"/>
  <c r="IW172" i="2"/>
  <c r="IW312" i="2" a="1"/>
  <c r="IW312" i="2"/>
  <c r="IW232" i="2" a="1"/>
  <c r="IW232" i="2"/>
  <c r="IW216" i="2" a="1"/>
  <c r="IW216" i="2"/>
  <c r="IW200" i="2" a="1"/>
  <c r="IW200" i="2"/>
  <c r="IW171" i="2"/>
  <c r="IW170" i="2"/>
  <c r="IW168" i="2" a="1"/>
  <c r="IW168" i="2"/>
  <c r="IW264" i="2" a="1"/>
  <c r="IW264" i="2"/>
  <c r="IT27" i="3"/>
  <c r="IU30" i="3"/>
  <c r="IU28" i="3"/>
  <c r="IV24" i="3"/>
  <c r="IU23" i="3"/>
  <c r="IW271" i="2"/>
  <c r="IW276" i="2"/>
  <c r="IW287" i="2"/>
  <c r="IW292" i="2"/>
  <c r="IW319" i="2"/>
  <c r="IW324" i="2"/>
  <c r="IW239" i="2"/>
  <c r="IW244" i="2"/>
  <c r="IW303" i="2"/>
  <c r="IW308" i="2"/>
  <c r="IW207" i="2"/>
  <c r="IW212" i="2"/>
  <c r="IW223" i="2"/>
  <c r="IW228" i="2"/>
  <c r="IY32" i="3"/>
  <c r="IZ33" i="3"/>
  <c r="IW175" i="2"/>
  <c r="IW180" i="2"/>
  <c r="IX232" i="2" a="1"/>
  <c r="IX232" i="2"/>
  <c r="IX216" i="2" a="1"/>
  <c r="IX216" i="2"/>
  <c r="IX170" i="2"/>
  <c r="IX168" i="2" a="1"/>
  <c r="IX168" i="2"/>
  <c r="IX248" i="2" a="1"/>
  <c r="IX248" i="2"/>
  <c r="IX176" i="2"/>
  <c r="IX280" i="2" a="1"/>
  <c r="IX280" i="2"/>
  <c r="IY165" i="2"/>
  <c r="IX296" i="2" a="1"/>
  <c r="IX296" i="2"/>
  <c r="IX200" i="2" a="1"/>
  <c r="IX200" i="2"/>
  <c r="IX184" i="2" a="1"/>
  <c r="IX184" i="2"/>
  <c r="IX172" i="2"/>
  <c r="IX173" i="2"/>
  <c r="IX312" i="2" a="1"/>
  <c r="IX312" i="2"/>
  <c r="IX264" i="2" a="1"/>
  <c r="IX264" i="2"/>
  <c r="IX171" i="2"/>
  <c r="IU27" i="3"/>
  <c r="IV191" i="2"/>
  <c r="IV196" i="2"/>
  <c r="IV30" i="3"/>
  <c r="IV28" i="3"/>
  <c r="IV23" i="3"/>
  <c r="IW24" i="3"/>
  <c r="IW255" i="2"/>
  <c r="IW260" i="2"/>
  <c r="IY164" i="2"/>
  <c r="IX163" i="2"/>
  <c r="IX303" i="2"/>
  <c r="IX308" i="2"/>
  <c r="IX255" i="2"/>
  <c r="IX260" i="2"/>
  <c r="IX207" i="2"/>
  <c r="IX212" i="2"/>
  <c r="IX287" i="2"/>
  <c r="IX292" i="2"/>
  <c r="IX319" i="2"/>
  <c r="IX324" i="2"/>
  <c r="IX239" i="2"/>
  <c r="IX244" i="2"/>
  <c r="IX175" i="2"/>
  <c r="IX271" i="2"/>
  <c r="IX276" i="2"/>
  <c r="IX223" i="2"/>
  <c r="IX228" i="2"/>
  <c r="IY216" i="2" a="1"/>
  <c r="IY216" i="2"/>
  <c r="IY172" i="2"/>
  <c r="IY200" i="2" a="1"/>
  <c r="IY200" i="2"/>
  <c r="IY171" i="2"/>
  <c r="IY232" i="2" a="1"/>
  <c r="IY232" i="2"/>
  <c r="IY170" i="2"/>
  <c r="IY168" i="2" a="1"/>
  <c r="IY168" i="2"/>
  <c r="IY280" i="2" a="1"/>
  <c r="IY280" i="2"/>
  <c r="IY248" i="2" a="1"/>
  <c r="IY248" i="2"/>
  <c r="IY264" i="2" a="1"/>
  <c r="IY264" i="2"/>
  <c r="IY176" i="2"/>
  <c r="IY296" i="2" a="1"/>
  <c r="IY296" i="2"/>
  <c r="IY184" i="2" a="1"/>
  <c r="IY184" i="2"/>
  <c r="IZ165" i="2"/>
  <c r="IY312" i="2" a="1"/>
  <c r="IY312" i="2"/>
  <c r="IY173" i="2"/>
  <c r="IX180" i="2"/>
  <c r="IW30" i="3"/>
  <c r="IW28" i="3"/>
  <c r="IX24" i="3"/>
  <c r="IW23" i="3"/>
  <c r="IV27" i="3"/>
  <c r="IW191" i="2"/>
  <c r="IW196" i="2"/>
  <c r="IZ164" i="2"/>
  <c r="IY163" i="2"/>
  <c r="IZ32" i="3"/>
  <c r="JA33" i="3"/>
  <c r="IY319" i="2"/>
  <c r="IY324" i="2"/>
  <c r="IY255" i="2"/>
  <c r="IY260" i="2"/>
  <c r="IY223" i="2"/>
  <c r="IY228" i="2"/>
  <c r="IZ163" i="2"/>
  <c r="JA164" i="2"/>
  <c r="IX28" i="3"/>
  <c r="IX30" i="3"/>
  <c r="IX23" i="3"/>
  <c r="IY24" i="3"/>
  <c r="IY271" i="2"/>
  <c r="IY276" i="2"/>
  <c r="IY287" i="2"/>
  <c r="IY292" i="2"/>
  <c r="IY303" i="2"/>
  <c r="IY308" i="2"/>
  <c r="IY175" i="2"/>
  <c r="IY180" i="2"/>
  <c r="IY207" i="2"/>
  <c r="IY212" i="2"/>
  <c r="IW27" i="3"/>
  <c r="JB33" i="3"/>
  <c r="JA32" i="3"/>
  <c r="IX191" i="2"/>
  <c r="IX196" i="2"/>
  <c r="IY239" i="2"/>
  <c r="IY244" i="2"/>
  <c r="IZ280" i="2" a="1"/>
  <c r="IZ280" i="2"/>
  <c r="IZ264" i="2" a="1"/>
  <c r="IZ264" i="2"/>
  <c r="IZ168" i="2" a="1"/>
  <c r="IZ168" i="2"/>
  <c r="IZ296" i="2" a="1"/>
  <c r="IZ296" i="2"/>
  <c r="IZ176" i="2"/>
  <c r="IZ312" i="2" a="1"/>
  <c r="IZ312" i="2"/>
  <c r="IZ184" i="2" a="1"/>
  <c r="IZ184" i="2"/>
  <c r="JA165" i="2"/>
  <c r="IZ216" i="2" a="1"/>
  <c r="IZ216" i="2"/>
  <c r="IZ200" i="2" a="1"/>
  <c r="IZ200" i="2"/>
  <c r="IZ173" i="2"/>
  <c r="IZ232" i="2" a="1"/>
  <c r="IZ232" i="2"/>
  <c r="IZ172" i="2"/>
  <c r="IZ171" i="2"/>
  <c r="IZ248" i="2" a="1"/>
  <c r="IZ248" i="2"/>
  <c r="IZ170" i="2"/>
  <c r="IZ319" i="2"/>
  <c r="IZ324" i="2"/>
  <c r="IZ175" i="2"/>
  <c r="IZ180" i="2"/>
  <c r="IZ207" i="2"/>
  <c r="IZ212" i="2"/>
  <c r="IZ271" i="2"/>
  <c r="IZ276" i="2"/>
  <c r="IX27" i="3"/>
  <c r="JA232" i="2" a="1"/>
  <c r="JA232" i="2"/>
  <c r="JA171" i="2"/>
  <c r="JA216" i="2" a="1"/>
  <c r="JA216" i="2"/>
  <c r="JA172" i="2"/>
  <c r="JA248" i="2" a="1"/>
  <c r="JA248" i="2"/>
  <c r="JA170" i="2"/>
  <c r="JA264" i="2" a="1"/>
  <c r="JA264" i="2"/>
  <c r="JA168" i="2" a="1"/>
  <c r="JA168" i="2"/>
  <c r="JA280" i="2" a="1"/>
  <c r="JA280" i="2"/>
  <c r="JA296" i="2" a="1"/>
  <c r="JA296" i="2"/>
  <c r="JA176" i="2"/>
  <c r="JA312" i="2" a="1"/>
  <c r="JA312" i="2"/>
  <c r="JA184" i="2" a="1"/>
  <c r="JA184" i="2"/>
  <c r="JB165" i="2"/>
  <c r="JA200" i="2" a="1"/>
  <c r="JA200" i="2"/>
  <c r="JA173" i="2"/>
  <c r="IY30" i="3"/>
  <c r="IY28" i="3"/>
  <c r="IZ24" i="3"/>
  <c r="IY23" i="3"/>
  <c r="IY191" i="2"/>
  <c r="IY196" i="2"/>
  <c r="IZ223" i="2"/>
  <c r="IZ228" i="2"/>
  <c r="JB164" i="2"/>
  <c r="JA163" i="2"/>
  <c r="IZ303" i="2"/>
  <c r="IZ308" i="2"/>
  <c r="IZ287" i="2"/>
  <c r="IZ292" i="2"/>
  <c r="IZ255" i="2"/>
  <c r="IZ260" i="2"/>
  <c r="IZ239" i="2"/>
  <c r="IZ244" i="2"/>
  <c r="JC33" i="3"/>
  <c r="JB32" i="3"/>
  <c r="JA239" i="2"/>
  <c r="JA244" i="2"/>
  <c r="JA287" i="2"/>
  <c r="JA292" i="2"/>
  <c r="JA223" i="2"/>
  <c r="JA228" i="2"/>
  <c r="IZ28" i="3"/>
  <c r="IZ30" i="3"/>
  <c r="JA24" i="3"/>
  <c r="IZ23" i="3"/>
  <c r="JA303" i="2"/>
  <c r="JA308" i="2"/>
  <c r="JA319" i="2"/>
  <c r="JA324" i="2"/>
  <c r="JA175" i="2"/>
  <c r="JA180" i="2"/>
  <c r="JC164" i="2"/>
  <c r="JB163" i="2"/>
  <c r="JB312" i="2" a="1"/>
  <c r="JB312" i="2"/>
  <c r="JB264" i="2" a="1"/>
  <c r="JB264" i="2"/>
  <c r="JB176" i="2"/>
  <c r="JB232" i="2" a="1"/>
  <c r="JB232" i="2"/>
  <c r="JC165" i="2"/>
  <c r="JB200" i="2" a="1"/>
  <c r="JB200" i="2"/>
  <c r="JB184" i="2" a="1"/>
  <c r="JB184" i="2"/>
  <c r="JB173" i="2"/>
  <c r="JB216" i="2" a="1"/>
  <c r="JB216" i="2"/>
  <c r="JB171" i="2"/>
  <c r="JB280" i="2" a="1"/>
  <c r="JB280" i="2"/>
  <c r="JB248" i="2" a="1"/>
  <c r="JB248" i="2"/>
  <c r="JB172" i="2"/>
  <c r="JB296" i="2" a="1"/>
  <c r="JB296" i="2"/>
  <c r="JB170" i="2"/>
  <c r="JB168" i="2" a="1"/>
  <c r="JB168" i="2"/>
  <c r="JA255" i="2"/>
  <c r="JA260" i="2"/>
  <c r="IZ191" i="2"/>
  <c r="IZ196" i="2"/>
  <c r="JA271" i="2"/>
  <c r="JA276" i="2"/>
  <c r="JD33" i="3"/>
  <c r="JC32" i="3"/>
  <c r="IY27" i="3"/>
  <c r="JA207" i="2"/>
  <c r="JA212" i="2"/>
  <c r="JB287" i="2"/>
  <c r="JB292" i="2"/>
  <c r="JB175" i="2"/>
  <c r="JB180" i="2"/>
  <c r="JB303" i="2"/>
  <c r="JB308" i="2"/>
  <c r="JB255" i="2"/>
  <c r="JB260" i="2"/>
  <c r="JD32" i="3"/>
  <c r="JE33" i="3"/>
  <c r="IZ27" i="3"/>
  <c r="JD164" i="2"/>
  <c r="JC163" i="2"/>
  <c r="JA30" i="3"/>
  <c r="JA28" i="3"/>
  <c r="JB24" i="3"/>
  <c r="JA23" i="3"/>
  <c r="JC216" i="2" a="1"/>
  <c r="JC216" i="2"/>
  <c r="JC173" i="2"/>
  <c r="JC248" i="2" a="1"/>
  <c r="JC248" i="2"/>
  <c r="JC232" i="2" a="1"/>
  <c r="JC232" i="2"/>
  <c r="JC200" i="2" a="1"/>
  <c r="JC200" i="2"/>
  <c r="JC172" i="2"/>
  <c r="JC171" i="2"/>
  <c r="JC264" i="2" a="1"/>
  <c r="JC264" i="2"/>
  <c r="JC170" i="2"/>
  <c r="JC168" i="2" a="1"/>
  <c r="JC168" i="2"/>
  <c r="JC296" i="2" a="1"/>
  <c r="JC296" i="2"/>
  <c r="JC280" i="2" a="1"/>
  <c r="JC280" i="2"/>
  <c r="JC312" i="2" a="1"/>
  <c r="JC312" i="2"/>
  <c r="JC176" i="2"/>
  <c r="JC184" i="2" a="1"/>
  <c r="JC184" i="2"/>
  <c r="JD165" i="2"/>
  <c r="JB223" i="2"/>
  <c r="JB228" i="2"/>
  <c r="JB207" i="2"/>
  <c r="JB212" i="2"/>
  <c r="JB239" i="2"/>
  <c r="JB244" i="2"/>
  <c r="JB271" i="2"/>
  <c r="JB276" i="2"/>
  <c r="JA191" i="2"/>
  <c r="JA196" i="2"/>
  <c r="JB319" i="2"/>
  <c r="JB324" i="2"/>
  <c r="JC319" i="2"/>
  <c r="JC324" i="2"/>
  <c r="JC271" i="2"/>
  <c r="JC276" i="2"/>
  <c r="JC223" i="2"/>
  <c r="JC228" i="2"/>
  <c r="JC287" i="2"/>
  <c r="JC292" i="2"/>
  <c r="JC239" i="2"/>
  <c r="JC244" i="2"/>
  <c r="JC303" i="2"/>
  <c r="JC308" i="2"/>
  <c r="JC255" i="2"/>
  <c r="JC260" i="2"/>
  <c r="JE32" i="3"/>
  <c r="JF33" i="3"/>
  <c r="JC175" i="2"/>
  <c r="JC180" i="2"/>
  <c r="JE164" i="2"/>
  <c r="JD163" i="2"/>
  <c r="JA27" i="3"/>
  <c r="JD312" i="2" a="1"/>
  <c r="JD312" i="2"/>
  <c r="JD216" i="2" a="1"/>
  <c r="JD216" i="2"/>
  <c r="JD173" i="2"/>
  <c r="JD170" i="2"/>
  <c r="JD232" i="2" a="1"/>
  <c r="JD232" i="2"/>
  <c r="JD168" i="2" a="1"/>
  <c r="JD168" i="2"/>
  <c r="JD248" i="2" a="1"/>
  <c r="JD248" i="2"/>
  <c r="JD176" i="2"/>
  <c r="JD184" i="2" a="1"/>
  <c r="JD184" i="2"/>
  <c r="JE165" i="2"/>
  <c r="JD280" i="2" a="1"/>
  <c r="JD280" i="2"/>
  <c r="JD264" i="2" a="1"/>
  <c r="JD264" i="2"/>
  <c r="JD172" i="2"/>
  <c r="JD296" i="2" a="1"/>
  <c r="JD296" i="2"/>
  <c r="JD200" i="2" a="1"/>
  <c r="JD200" i="2"/>
  <c r="JD171" i="2"/>
  <c r="JB30" i="3"/>
  <c r="JB28" i="3"/>
  <c r="JC24" i="3"/>
  <c r="JB23" i="3"/>
  <c r="JB191" i="2"/>
  <c r="JB196" i="2"/>
  <c r="JC207" i="2"/>
  <c r="JC212" i="2"/>
  <c r="JD303" i="2"/>
  <c r="JD308" i="2"/>
  <c r="JD175" i="2"/>
  <c r="JD180" i="2"/>
  <c r="JD271" i="2"/>
  <c r="JD276" i="2"/>
  <c r="JD255" i="2"/>
  <c r="JD260" i="2"/>
  <c r="JD239" i="2"/>
  <c r="JD244" i="2"/>
  <c r="JD319" i="2"/>
  <c r="JD324" i="2"/>
  <c r="JD207" i="2"/>
  <c r="JD212" i="2"/>
  <c r="JD287" i="2"/>
  <c r="JD292" i="2"/>
  <c r="JD223" i="2"/>
  <c r="JD228" i="2"/>
  <c r="JF164" i="2"/>
  <c r="JE163" i="2"/>
  <c r="JG33" i="3"/>
  <c r="JF32" i="3"/>
  <c r="JB27" i="3"/>
  <c r="JC30" i="3"/>
  <c r="JC28" i="3"/>
  <c r="JD24" i="3"/>
  <c r="JC23" i="3"/>
  <c r="JC191" i="2"/>
  <c r="JC196" i="2"/>
  <c r="JE216" i="2" a="1"/>
  <c r="JE216" i="2"/>
  <c r="JE172" i="2"/>
  <c r="JE296" i="2" a="1"/>
  <c r="JE296" i="2"/>
  <c r="JE200" i="2" a="1"/>
  <c r="JE200" i="2"/>
  <c r="JE171" i="2"/>
  <c r="JE312" i="2" a="1"/>
  <c r="JE312" i="2"/>
  <c r="JE232" i="2" a="1"/>
  <c r="JE232" i="2"/>
  <c r="JE170" i="2"/>
  <c r="JE168" i="2" a="1"/>
  <c r="JE168" i="2"/>
  <c r="JE264" i="2" a="1"/>
  <c r="JE264" i="2"/>
  <c r="JE176" i="2"/>
  <c r="JE248" i="2" a="1"/>
  <c r="JE248" i="2"/>
  <c r="JF165" i="2"/>
  <c r="JE280" i="2" a="1"/>
  <c r="JE280" i="2"/>
  <c r="JE184" i="2" a="1"/>
  <c r="JE184" i="2"/>
  <c r="JE173" i="2"/>
  <c r="JE303" i="2"/>
  <c r="JE308" i="2"/>
  <c r="JE319" i="2"/>
  <c r="JE324" i="2"/>
  <c r="JE287" i="2"/>
  <c r="JE292" i="2"/>
  <c r="JE207" i="2"/>
  <c r="JE212" i="2"/>
  <c r="JE255" i="2"/>
  <c r="JE260" i="2"/>
  <c r="JE271" i="2"/>
  <c r="JE276" i="2"/>
  <c r="JE239" i="2"/>
  <c r="JE244" i="2"/>
  <c r="JD191" i="2"/>
  <c r="JD196" i="2"/>
  <c r="JE223" i="2"/>
  <c r="JE228" i="2"/>
  <c r="JG32" i="3"/>
  <c r="JH33" i="3"/>
  <c r="JC27" i="3"/>
  <c r="JD30" i="3"/>
  <c r="JD28" i="3"/>
  <c r="JE24" i="3"/>
  <c r="JD23" i="3"/>
  <c r="JE175" i="2"/>
  <c r="JE180" i="2"/>
  <c r="JG164" i="2"/>
  <c r="JF163" i="2"/>
  <c r="JF176" i="2"/>
  <c r="JF280" i="2" a="1"/>
  <c r="JF280" i="2"/>
  <c r="JF264" i="2" a="1"/>
  <c r="JF264" i="2"/>
  <c r="JG165" i="2"/>
  <c r="JF200" i="2" a="1"/>
  <c r="JF200" i="2"/>
  <c r="JF184" i="2" a="1"/>
  <c r="JF184" i="2"/>
  <c r="JF172" i="2"/>
  <c r="JF296" i="2" a="1"/>
  <c r="JF296" i="2"/>
  <c r="JF173" i="2"/>
  <c r="JF312" i="2" a="1"/>
  <c r="JF312" i="2"/>
  <c r="JF216" i="2" a="1"/>
  <c r="JF216" i="2"/>
  <c r="JF171" i="2"/>
  <c r="JF232" i="2" a="1"/>
  <c r="JF232" i="2"/>
  <c r="JF170" i="2"/>
  <c r="JF248" i="2" a="1"/>
  <c r="JF248" i="2"/>
  <c r="JF168" i="2" a="1"/>
  <c r="JF168" i="2"/>
  <c r="JF303" i="2"/>
  <c r="JF308" i="2"/>
  <c r="JF207" i="2"/>
  <c r="JF212" i="2"/>
  <c r="JF319" i="2"/>
  <c r="JF324" i="2"/>
  <c r="JF287" i="2"/>
  <c r="JF292" i="2"/>
  <c r="JF255" i="2"/>
  <c r="JF260" i="2"/>
  <c r="JE28" i="3"/>
  <c r="JE30" i="3"/>
  <c r="JF24" i="3"/>
  <c r="JE23" i="3"/>
  <c r="JH164" i="2"/>
  <c r="JG163" i="2"/>
  <c r="JF271" i="2"/>
  <c r="JF276" i="2"/>
  <c r="JI33" i="3"/>
  <c r="JH32" i="3"/>
  <c r="JF223" i="2"/>
  <c r="JF228" i="2"/>
  <c r="JG184" i="2" a="1"/>
  <c r="JG184" i="2"/>
  <c r="JG173" i="2"/>
  <c r="JG232" i="2" a="1"/>
  <c r="JG232" i="2"/>
  <c r="JG172" i="2"/>
  <c r="JG216" i="2" a="1"/>
  <c r="JG216" i="2"/>
  <c r="JG171" i="2"/>
  <c r="JG264" i="2" a="1"/>
  <c r="JG264" i="2"/>
  <c r="JG248" i="2" a="1"/>
  <c r="JG248" i="2"/>
  <c r="JG200" i="2" a="1"/>
  <c r="JG200" i="2"/>
  <c r="JG170" i="2"/>
  <c r="JG280" i="2" a="1"/>
  <c r="JG280" i="2"/>
  <c r="JG168" i="2" a="1"/>
  <c r="JG168" i="2"/>
  <c r="JG296" i="2" a="1"/>
  <c r="JG296" i="2"/>
  <c r="JG312" i="2" a="1"/>
  <c r="JG312" i="2"/>
  <c r="JG176" i="2"/>
  <c r="JH165" i="2"/>
  <c r="JE191" i="2"/>
  <c r="JE196" i="2"/>
  <c r="JF175" i="2"/>
  <c r="JF180" i="2"/>
  <c r="JF239" i="2"/>
  <c r="JF244" i="2"/>
  <c r="JD27" i="3"/>
  <c r="JG287" i="2"/>
  <c r="JG292" i="2"/>
  <c r="JG303" i="2"/>
  <c r="JG308" i="2"/>
  <c r="JG207" i="2"/>
  <c r="JG212" i="2"/>
  <c r="JG223" i="2"/>
  <c r="JG228" i="2"/>
  <c r="JG175" i="2"/>
  <c r="JG180" i="2"/>
  <c r="JG255" i="2"/>
  <c r="JG260" i="2"/>
  <c r="JG319" i="2"/>
  <c r="JG324" i="2"/>
  <c r="JG271" i="2"/>
  <c r="JG276" i="2"/>
  <c r="JF191" i="2"/>
  <c r="JF196" i="2"/>
  <c r="JE27" i="3"/>
  <c r="JF28" i="3"/>
  <c r="JF30" i="3"/>
  <c r="JG24" i="3"/>
  <c r="JF23" i="3"/>
  <c r="JG239" i="2"/>
  <c r="JG244" i="2"/>
  <c r="JJ33" i="3"/>
  <c r="JI32" i="3"/>
  <c r="JI164" i="2"/>
  <c r="JH163" i="2"/>
  <c r="JH173" i="2"/>
  <c r="JH200" i="2" a="1"/>
  <c r="JH200" i="2"/>
  <c r="JH172" i="2"/>
  <c r="JH216" i="2" a="1"/>
  <c r="JH216" i="2"/>
  <c r="JH171" i="2"/>
  <c r="JH312" i="2" a="1"/>
  <c r="JH312" i="2"/>
  <c r="JH232" i="2" a="1"/>
  <c r="JH232" i="2"/>
  <c r="JH170" i="2"/>
  <c r="JH248" i="2" a="1"/>
  <c r="JH248" i="2"/>
  <c r="JH168" i="2" a="1"/>
  <c r="JH168" i="2"/>
  <c r="JH264" i="2" a="1"/>
  <c r="JH264" i="2"/>
  <c r="JH280" i="2" a="1"/>
  <c r="JH280" i="2"/>
  <c r="JH176" i="2"/>
  <c r="JH296" i="2" a="1"/>
  <c r="JH296" i="2"/>
  <c r="JH184" i="2" a="1"/>
  <c r="JH184" i="2"/>
  <c r="JI165" i="2"/>
  <c r="JH303" i="2"/>
  <c r="JH308" i="2"/>
  <c r="JH239" i="2"/>
  <c r="JH244" i="2"/>
  <c r="JH271" i="2"/>
  <c r="JH276" i="2"/>
  <c r="JG30" i="3"/>
  <c r="JG28" i="3"/>
  <c r="JG23" i="3"/>
  <c r="JH24" i="3"/>
  <c r="JJ164" i="2"/>
  <c r="JI163" i="2"/>
  <c r="JI362" i="2"/>
  <c r="JH255" i="2"/>
  <c r="JH260" i="2"/>
  <c r="JH319" i="2"/>
  <c r="JH324" i="2"/>
  <c r="JF27" i="3"/>
  <c r="JH287" i="2"/>
  <c r="JH292" i="2"/>
  <c r="JH207" i="2"/>
  <c r="JH212" i="2"/>
  <c r="JK33" i="3"/>
  <c r="JJ32" i="3"/>
  <c r="JH223" i="2"/>
  <c r="JH228" i="2"/>
  <c r="JH175" i="2"/>
  <c r="JH180" i="2"/>
  <c r="JI216" i="2" a="1"/>
  <c r="JI216" i="2"/>
  <c r="JI357" i="2"/>
  <c r="JI200" i="2" a="1"/>
  <c r="JI200" i="2"/>
  <c r="JI280" i="2" a="1"/>
  <c r="JI280" i="2"/>
  <c r="JI361" i="2"/>
  <c r="JI264" i="2" a="1"/>
  <c r="JI264" i="2"/>
  <c r="JI173" i="2"/>
  <c r="JI171" i="2"/>
  <c r="JI296" i="2" a="1"/>
  <c r="JI296" i="2"/>
  <c r="JI248" i="2" a="1"/>
  <c r="JI248" i="2"/>
  <c r="JI172" i="2"/>
  <c r="JI312" i="2" a="1"/>
  <c r="JI312" i="2"/>
  <c r="JI170" i="2"/>
  <c r="JI168" i="2" a="1"/>
  <c r="JI168" i="2"/>
  <c r="JI176" i="2"/>
  <c r="JI232" i="2" a="1"/>
  <c r="JI232" i="2"/>
  <c r="JI184" i="2" a="1"/>
  <c r="JI184" i="2"/>
  <c r="JJ165" i="2"/>
  <c r="JG191" i="2"/>
  <c r="JG196" i="2"/>
  <c r="JI175" i="2"/>
  <c r="JI180" i="2"/>
  <c r="JI354" i="2"/>
  <c r="JI239" i="2"/>
  <c r="JI244" i="2"/>
  <c r="JI255" i="2"/>
  <c r="JI260" i="2"/>
  <c r="JI271" i="2"/>
  <c r="JI276" i="2"/>
  <c r="JH191" i="2"/>
  <c r="JH196" i="2"/>
  <c r="JI303" i="2"/>
  <c r="JI308" i="2"/>
  <c r="JI287" i="2"/>
  <c r="JI292" i="2"/>
  <c r="JI360" i="2"/>
  <c r="JK164" i="2"/>
  <c r="JJ163" i="2"/>
  <c r="JJ361" i="2"/>
  <c r="JI359" i="2"/>
  <c r="JH28" i="3"/>
  <c r="JH30" i="3"/>
  <c r="JI24" i="3"/>
  <c r="JH23" i="3"/>
  <c r="JJ280" i="2" a="1"/>
  <c r="JJ280" i="2"/>
  <c r="JJ248" i="2" a="1"/>
  <c r="JJ248" i="2"/>
  <c r="JJ359" i="2"/>
  <c r="JJ168" i="2" a="1"/>
  <c r="JJ168" i="2"/>
  <c r="JJ296" i="2" a="1"/>
  <c r="JJ296" i="2"/>
  <c r="JJ264" i="2" a="1"/>
  <c r="JJ264" i="2"/>
  <c r="JJ312" i="2" a="1"/>
  <c r="JJ312" i="2"/>
  <c r="JJ200" i="2" a="1"/>
  <c r="JJ200" i="2"/>
  <c r="JJ356" i="2"/>
  <c r="JJ184" i="2" a="1"/>
  <c r="JJ184" i="2"/>
  <c r="JJ176" i="2"/>
  <c r="JK165" i="2"/>
  <c r="JJ172" i="2"/>
  <c r="JJ216" i="2" a="1"/>
  <c r="JJ216" i="2"/>
  <c r="JJ173" i="2"/>
  <c r="JJ232" i="2" a="1"/>
  <c r="JJ232" i="2"/>
  <c r="JJ358" i="2"/>
  <c r="JJ171" i="2"/>
  <c r="JJ170" i="2"/>
  <c r="JI319" i="2"/>
  <c r="JI324" i="2"/>
  <c r="JI358" i="2"/>
  <c r="JG27" i="3"/>
  <c r="JG26" i="3"/>
  <c r="JG35" i="3"/>
  <c r="JI207" i="2"/>
  <c r="JI212" i="2"/>
  <c r="JI191" i="2"/>
  <c r="JI196" i="2"/>
  <c r="JI223" i="2"/>
  <c r="JI228" i="2"/>
  <c r="JL33" i="3"/>
  <c r="JK32" i="3"/>
  <c r="JI355" i="2"/>
  <c r="JI363" i="2"/>
  <c r="JI356" i="2"/>
  <c r="JJ271" i="2"/>
  <c r="JJ276" i="2"/>
  <c r="JJ319" i="2"/>
  <c r="JJ324" i="2"/>
  <c r="JJ223" i="2"/>
  <c r="JJ228" i="2"/>
  <c r="JI364" i="2"/>
  <c r="JI365" i="2"/>
  <c r="JG36" i="3"/>
  <c r="JJ175" i="2"/>
  <c r="JJ180" i="2"/>
  <c r="JH27" i="3"/>
  <c r="JH26" i="3"/>
  <c r="JH35" i="3"/>
  <c r="JJ360" i="2"/>
  <c r="JL164" i="2"/>
  <c r="JK163" i="2"/>
  <c r="JI28" i="3"/>
  <c r="JI30" i="3"/>
  <c r="JJ24" i="3"/>
  <c r="JI23" i="3"/>
  <c r="JJ239" i="2"/>
  <c r="JJ244" i="2"/>
  <c r="JJ357" i="2"/>
  <c r="JK248" i="2" a="1"/>
  <c r="JK248" i="2"/>
  <c r="JK200" i="2" a="1"/>
  <c r="JK200" i="2"/>
  <c r="JK171" i="2"/>
  <c r="JK232" i="2" a="1"/>
  <c r="JK232" i="2"/>
  <c r="JK170" i="2"/>
  <c r="JK264" i="2" a="1"/>
  <c r="JK264" i="2"/>
  <c r="JK168" i="2" a="1"/>
  <c r="JK168" i="2"/>
  <c r="JK216" i="2" a="1"/>
  <c r="JK216" i="2"/>
  <c r="JK176" i="2"/>
  <c r="JK280" i="2" a="1"/>
  <c r="JK280" i="2"/>
  <c r="JK184" i="2" a="1"/>
  <c r="JK184" i="2"/>
  <c r="JL165" i="2"/>
  <c r="JK312" i="2" a="1"/>
  <c r="JK312" i="2"/>
  <c r="JK296" i="2" a="1"/>
  <c r="JK296" i="2"/>
  <c r="JK173" i="2"/>
  <c r="JK172" i="2"/>
  <c r="JJ191" i="2"/>
  <c r="JJ196" i="2"/>
  <c r="JJ255" i="2"/>
  <c r="JJ260" i="2"/>
  <c r="JJ287" i="2"/>
  <c r="JJ292" i="2"/>
  <c r="JJ363" i="2"/>
  <c r="JJ355" i="2"/>
  <c r="JM33" i="3"/>
  <c r="JL32" i="3"/>
  <c r="JJ207" i="2"/>
  <c r="JJ212" i="2"/>
  <c r="JJ303" i="2"/>
  <c r="JJ308" i="2"/>
  <c r="JJ362" i="2"/>
  <c r="JJ354" i="2"/>
  <c r="JK319" i="2"/>
  <c r="JK324" i="2"/>
  <c r="JK287" i="2"/>
  <c r="JK292" i="2"/>
  <c r="JK255" i="2"/>
  <c r="JK260" i="2"/>
  <c r="JK354" i="2"/>
  <c r="JG39" i="3"/>
  <c r="JG37" i="3"/>
  <c r="JK207" i="2"/>
  <c r="JK212" i="2"/>
  <c r="JK303" i="2"/>
  <c r="JK308" i="2"/>
  <c r="JK239" i="2"/>
  <c r="JK244" i="2"/>
  <c r="JK223" i="2"/>
  <c r="JK228" i="2"/>
  <c r="JK191" i="2"/>
  <c r="JK196" i="2"/>
  <c r="JK271" i="2"/>
  <c r="JK276" i="2"/>
  <c r="JK362" i="2"/>
  <c r="JK361" i="2"/>
  <c r="JK175" i="2"/>
  <c r="JK180" i="2"/>
  <c r="JK360" i="2"/>
  <c r="JM164" i="2"/>
  <c r="JL163" i="2"/>
  <c r="JI27" i="3"/>
  <c r="JI26" i="3"/>
  <c r="JI35" i="3"/>
  <c r="JK359" i="2"/>
  <c r="JJ364" i="2"/>
  <c r="JJ365" i="2"/>
  <c r="JH36" i="3"/>
  <c r="JJ30" i="3"/>
  <c r="JJ28" i="3"/>
  <c r="JJ23" i="3"/>
  <c r="JK24" i="3"/>
  <c r="JK358" i="2"/>
  <c r="JL296" i="2" a="1"/>
  <c r="JL296" i="2"/>
  <c r="JL280" i="2" a="1"/>
  <c r="JL280" i="2"/>
  <c r="JL264" i="2" a="1"/>
  <c r="JL264" i="2"/>
  <c r="JL171" i="2"/>
  <c r="JL312" i="2" a="1"/>
  <c r="JL312" i="2"/>
  <c r="JL170" i="2"/>
  <c r="JL168" i="2" a="1"/>
  <c r="JL168" i="2"/>
  <c r="JL176" i="2"/>
  <c r="JL216" i="2" a="1"/>
  <c r="JL216" i="2"/>
  <c r="JL200" i="2" a="1"/>
  <c r="JL200" i="2"/>
  <c r="JL184" i="2" a="1"/>
  <c r="JL184" i="2"/>
  <c r="JM165" i="2"/>
  <c r="JL232" i="2" a="1"/>
  <c r="JL232" i="2"/>
  <c r="JL173" i="2"/>
  <c r="JL248" i="2" a="1"/>
  <c r="JL248" i="2"/>
  <c r="JL359" i="2"/>
  <c r="JL172" i="2"/>
  <c r="JK357" i="2"/>
  <c r="JK356" i="2"/>
  <c r="JN33" i="3"/>
  <c r="JM32" i="3"/>
  <c r="JK363" i="2"/>
  <c r="JK355" i="2"/>
  <c r="JL319" i="2"/>
  <c r="JL324" i="2"/>
  <c r="JL239" i="2"/>
  <c r="JL244" i="2"/>
  <c r="JL223" i="2"/>
  <c r="JL228" i="2"/>
  <c r="JK364" i="2"/>
  <c r="JK365" i="2"/>
  <c r="JI37" i="3"/>
  <c r="JL271" i="2"/>
  <c r="JL276" i="2"/>
  <c r="JL191" i="2"/>
  <c r="JL196" i="2"/>
  <c r="JM200" i="2" a="1"/>
  <c r="JM200" i="2"/>
  <c r="JM172" i="2"/>
  <c r="JM216" i="2" a="1"/>
  <c r="JM216" i="2"/>
  <c r="JM171" i="2"/>
  <c r="JM232" i="2" a="1"/>
  <c r="JM232" i="2"/>
  <c r="JM170" i="2"/>
  <c r="JM264" i="2" a="1"/>
  <c r="JM264" i="2"/>
  <c r="JM168" i="2" a="1"/>
  <c r="JM168" i="2"/>
  <c r="JM354" i="2"/>
  <c r="JM280" i="2" a="1"/>
  <c r="JM280" i="2"/>
  <c r="JM296" i="2" a="1"/>
  <c r="JM296" i="2"/>
  <c r="JM248" i="2" a="1"/>
  <c r="JM248" i="2"/>
  <c r="JM176" i="2"/>
  <c r="JM184" i="2" a="1"/>
  <c r="JM184" i="2"/>
  <c r="JN165" i="2"/>
  <c r="JM312" i="2" a="1"/>
  <c r="JM312" i="2"/>
  <c r="JM173" i="2"/>
  <c r="JL287" i="2"/>
  <c r="JL292" i="2"/>
  <c r="JL361" i="2"/>
  <c r="JN164" i="2"/>
  <c r="JM163" i="2"/>
  <c r="JM355" i="2"/>
  <c r="JM356" i="2"/>
  <c r="JM357" i="2"/>
  <c r="JM358" i="2"/>
  <c r="JM359" i="2"/>
  <c r="JM360" i="2"/>
  <c r="JM361" i="2"/>
  <c r="JM362" i="2"/>
  <c r="JM363" i="2"/>
  <c r="JL175" i="2"/>
  <c r="JL180" i="2"/>
  <c r="JL303" i="2"/>
  <c r="JL308" i="2"/>
  <c r="JL360" i="2"/>
  <c r="JL354" i="2"/>
  <c r="JL207" i="2"/>
  <c r="JL212" i="2"/>
  <c r="JH37" i="3"/>
  <c r="JH39" i="3"/>
  <c r="JL358" i="2"/>
  <c r="JK30" i="3"/>
  <c r="JK28" i="3"/>
  <c r="JL24" i="3"/>
  <c r="JK23" i="3"/>
  <c r="JL357" i="2"/>
  <c r="JO33" i="3"/>
  <c r="JN32" i="3"/>
  <c r="JL255" i="2"/>
  <c r="JL260" i="2"/>
  <c r="JJ27" i="3"/>
  <c r="JJ26" i="3"/>
  <c r="JJ35" i="3"/>
  <c r="JL355" i="2"/>
  <c r="JL363" i="2"/>
  <c r="JL356" i="2"/>
  <c r="JL362" i="2"/>
  <c r="JM271" i="2"/>
  <c r="JM276" i="2"/>
  <c r="JM303" i="2"/>
  <c r="JM308" i="2"/>
  <c r="JM191" i="2"/>
  <c r="JM196" i="2"/>
  <c r="JM319" i="2"/>
  <c r="JM324" i="2"/>
  <c r="JI36" i="3"/>
  <c r="JM287" i="2"/>
  <c r="JM292" i="2"/>
  <c r="JI39" i="3"/>
  <c r="JM255" i="2"/>
  <c r="JM260" i="2"/>
  <c r="JM207" i="2"/>
  <c r="JM212" i="2"/>
  <c r="JM223" i="2"/>
  <c r="JM228" i="2"/>
  <c r="JM239" i="2"/>
  <c r="JM244" i="2"/>
  <c r="JK27" i="3"/>
  <c r="JK26" i="3"/>
  <c r="JK35" i="3"/>
  <c r="JL30" i="3"/>
  <c r="JL28" i="3"/>
  <c r="JL23" i="3"/>
  <c r="JM24" i="3"/>
  <c r="JM364" i="2"/>
  <c r="JM365" i="2"/>
  <c r="JK39" i="3"/>
  <c r="JP33" i="3"/>
  <c r="JO32" i="3"/>
  <c r="JO164" i="2"/>
  <c r="JN163" i="2"/>
  <c r="JN296" i="2" a="1"/>
  <c r="JN296" i="2"/>
  <c r="JN362" i="2"/>
  <c r="JN312" i="2" a="1"/>
  <c r="JN312" i="2"/>
  <c r="JN264" i="2" a="1"/>
  <c r="JN264" i="2"/>
  <c r="JN200" i="2" a="1"/>
  <c r="JN200" i="2"/>
  <c r="JN184" i="2" a="1"/>
  <c r="JN184" i="2"/>
  <c r="JN176" i="2"/>
  <c r="JN232" i="2" a="1"/>
  <c r="JN232" i="2"/>
  <c r="JN358" i="2"/>
  <c r="JO165" i="2"/>
  <c r="JN173" i="2"/>
  <c r="JN248" i="2" a="1"/>
  <c r="JN248" i="2"/>
  <c r="JN172" i="2"/>
  <c r="JN171" i="2"/>
  <c r="JN216" i="2" a="1"/>
  <c r="JN216" i="2"/>
  <c r="JN170" i="2"/>
  <c r="JN280" i="2" a="1"/>
  <c r="JN280" i="2"/>
  <c r="JN361" i="2"/>
  <c r="JN168" i="2" a="1"/>
  <c r="JN168" i="2"/>
  <c r="JL364" i="2"/>
  <c r="JL365" i="2"/>
  <c r="JJ36" i="3"/>
  <c r="JM175" i="2"/>
  <c r="JM180" i="2"/>
  <c r="JK37" i="3"/>
  <c r="JN223" i="2"/>
  <c r="JN228" i="2"/>
  <c r="JN271" i="2"/>
  <c r="JN276" i="2"/>
  <c r="JN255" i="2"/>
  <c r="JN260" i="2"/>
  <c r="JK36" i="3"/>
  <c r="JN319" i="2"/>
  <c r="JN324" i="2"/>
  <c r="JN175" i="2"/>
  <c r="JN180" i="2"/>
  <c r="JN354" i="2"/>
  <c r="JN191" i="2"/>
  <c r="JN196" i="2"/>
  <c r="JN207" i="2"/>
  <c r="JN212" i="2"/>
  <c r="JN360" i="2"/>
  <c r="JP164" i="2"/>
  <c r="JO163" i="2"/>
  <c r="JO362" i="2"/>
  <c r="JM30" i="3"/>
  <c r="JM28" i="3"/>
  <c r="JN24" i="3"/>
  <c r="JM23" i="3"/>
  <c r="JN359" i="2"/>
  <c r="JL27" i="3"/>
  <c r="JL26" i="3"/>
  <c r="JL35" i="3"/>
  <c r="JO168" i="2" a="1"/>
  <c r="JO168" i="2"/>
  <c r="JO354" i="2"/>
  <c r="JO248" i="2" a="1"/>
  <c r="JO248" i="2"/>
  <c r="JO359" i="2"/>
  <c r="JO264" i="2" a="1"/>
  <c r="JO264" i="2"/>
  <c r="JO176" i="2"/>
  <c r="JP165" i="2"/>
  <c r="JO312" i="2" a="1"/>
  <c r="JO312" i="2"/>
  <c r="JO296" i="2" a="1"/>
  <c r="JO296" i="2"/>
  <c r="JO184" i="2" a="1"/>
  <c r="JO184" i="2"/>
  <c r="JO173" i="2"/>
  <c r="JO172" i="2"/>
  <c r="JO280" i="2" a="1"/>
  <c r="JO280" i="2"/>
  <c r="JO361" i="2"/>
  <c r="JO216" i="2" a="1"/>
  <c r="JO216" i="2"/>
  <c r="JO200" i="2" a="1"/>
  <c r="JO200" i="2"/>
  <c r="JO171" i="2"/>
  <c r="JO232" i="2" a="1"/>
  <c r="JO232" i="2"/>
  <c r="JO170" i="2"/>
  <c r="JP32" i="3"/>
  <c r="JQ33" i="3"/>
  <c r="JJ39" i="3"/>
  <c r="JJ37" i="3"/>
  <c r="JN303" i="2"/>
  <c r="JN308" i="2"/>
  <c r="JN357" i="2"/>
  <c r="JN287" i="2"/>
  <c r="JN292" i="2"/>
  <c r="JN239" i="2"/>
  <c r="JN244" i="2"/>
  <c r="JN355" i="2"/>
  <c r="JN363" i="2"/>
  <c r="JN356" i="2"/>
  <c r="JO271" i="2"/>
  <c r="JO276" i="2"/>
  <c r="JO207" i="2"/>
  <c r="JO212" i="2"/>
  <c r="JO223" i="2"/>
  <c r="JO228" i="2"/>
  <c r="JO239" i="2"/>
  <c r="JO244" i="2"/>
  <c r="JO319" i="2"/>
  <c r="JO324" i="2"/>
  <c r="JO303" i="2"/>
  <c r="JO308" i="2"/>
  <c r="JO175" i="2"/>
  <c r="JO180" i="2"/>
  <c r="JO360" i="2"/>
  <c r="JQ164" i="2"/>
  <c r="JP163" i="2"/>
  <c r="JO191" i="2"/>
  <c r="JO196" i="2"/>
  <c r="JP184" i="2" a="1"/>
  <c r="JP184" i="2"/>
  <c r="JQ165" i="2"/>
  <c r="JP200" i="2" a="1"/>
  <c r="JP200" i="2"/>
  <c r="JP173" i="2"/>
  <c r="JP216" i="2" a="1"/>
  <c r="JP216" i="2"/>
  <c r="JP172" i="2"/>
  <c r="JP232" i="2" a="1"/>
  <c r="JP232" i="2"/>
  <c r="JP171" i="2"/>
  <c r="JP264" i="2" a="1"/>
  <c r="JP264" i="2"/>
  <c r="JP248" i="2" a="1"/>
  <c r="JP248" i="2"/>
  <c r="JP170" i="2"/>
  <c r="JP168" i="2" a="1"/>
  <c r="JP168" i="2"/>
  <c r="JP296" i="2" a="1"/>
  <c r="JP296" i="2"/>
  <c r="JP280" i="2" a="1"/>
  <c r="JP280" i="2"/>
  <c r="JP312" i="2" a="1"/>
  <c r="JP312" i="2"/>
  <c r="JP176" i="2"/>
  <c r="JM27" i="3"/>
  <c r="JM26" i="3"/>
  <c r="JM35" i="3"/>
  <c r="JO255" i="2"/>
  <c r="JO260" i="2"/>
  <c r="JN28" i="3"/>
  <c r="JN30" i="3"/>
  <c r="JO24" i="3"/>
  <c r="JN23" i="3"/>
  <c r="JO358" i="2"/>
  <c r="JO287" i="2"/>
  <c r="JO292" i="2"/>
  <c r="JO357" i="2"/>
  <c r="JO356" i="2"/>
  <c r="JR33" i="3"/>
  <c r="JQ32" i="3"/>
  <c r="JO363" i="2"/>
  <c r="JO355" i="2"/>
  <c r="JN364" i="2"/>
  <c r="JN365" i="2"/>
  <c r="JP255" i="2"/>
  <c r="JP260" i="2"/>
  <c r="JP207" i="2"/>
  <c r="JP212" i="2"/>
  <c r="JP319" i="2"/>
  <c r="JP324" i="2"/>
  <c r="JP175" i="2"/>
  <c r="JP303" i="2"/>
  <c r="JP308" i="2"/>
  <c r="JP223" i="2"/>
  <c r="JP228" i="2"/>
  <c r="JP271" i="2"/>
  <c r="JP276" i="2"/>
  <c r="JP287" i="2"/>
  <c r="JP292" i="2"/>
  <c r="JP239" i="2"/>
  <c r="JP244" i="2"/>
  <c r="JO364" i="2"/>
  <c r="JO365" i="2"/>
  <c r="JM37" i="3"/>
  <c r="JP191" i="2"/>
  <c r="JP196" i="2"/>
  <c r="JR32" i="3"/>
  <c r="JS33" i="3"/>
  <c r="JO30" i="3"/>
  <c r="JO28" i="3"/>
  <c r="JP24" i="3"/>
  <c r="JO23" i="3"/>
  <c r="JP361" i="2"/>
  <c r="JR164" i="2"/>
  <c r="JQ163" i="2"/>
  <c r="JP360" i="2"/>
  <c r="JP354" i="2"/>
  <c r="JP359" i="2"/>
  <c r="JP358" i="2"/>
  <c r="JL37" i="3"/>
  <c r="JL39" i="3"/>
  <c r="JP180" i="2"/>
  <c r="JP357" i="2"/>
  <c r="JP355" i="2"/>
  <c r="JL36" i="3"/>
  <c r="JQ172" i="2"/>
  <c r="JQ264" i="2" a="1"/>
  <c r="JQ264" i="2"/>
  <c r="JQ248" i="2" a="1"/>
  <c r="JQ248" i="2"/>
  <c r="JQ232" i="2" a="1"/>
  <c r="JQ232" i="2"/>
  <c r="JQ170" i="2"/>
  <c r="JQ280" i="2" a="1"/>
  <c r="JQ280" i="2"/>
  <c r="JQ168" i="2" a="1"/>
  <c r="JQ168" i="2"/>
  <c r="JQ312" i="2" a="1"/>
  <c r="JQ312" i="2"/>
  <c r="JQ296" i="2" a="1"/>
  <c r="JQ296" i="2"/>
  <c r="JQ176" i="2"/>
  <c r="JQ184" i="2" a="1"/>
  <c r="JQ184" i="2"/>
  <c r="JR165" i="2"/>
  <c r="JQ173" i="2"/>
  <c r="JQ216" i="2" a="1"/>
  <c r="JQ216" i="2"/>
  <c r="JQ200" i="2" a="1"/>
  <c r="JQ200" i="2"/>
  <c r="JQ171" i="2"/>
  <c r="JP363" i="2"/>
  <c r="JP356" i="2"/>
  <c r="JN27" i="3"/>
  <c r="JN26" i="3"/>
  <c r="JN35" i="3"/>
  <c r="JP362" i="2"/>
  <c r="JQ319" i="2"/>
  <c r="JQ324" i="2"/>
  <c r="JQ287" i="2"/>
  <c r="JQ292" i="2"/>
  <c r="JQ191" i="2"/>
  <c r="JQ196" i="2"/>
  <c r="JQ239" i="2"/>
  <c r="JQ244" i="2"/>
  <c r="JQ223" i="2"/>
  <c r="JQ228" i="2"/>
  <c r="JM36" i="3"/>
  <c r="JQ303" i="2"/>
  <c r="JQ308" i="2"/>
  <c r="JM39" i="3"/>
  <c r="JQ255" i="2"/>
  <c r="JQ260" i="2"/>
  <c r="JQ271" i="2"/>
  <c r="JQ276" i="2"/>
  <c r="JQ207" i="2"/>
  <c r="JQ212" i="2"/>
  <c r="JQ175" i="2"/>
  <c r="JQ180" i="2"/>
  <c r="JP364" i="2"/>
  <c r="JP365" i="2"/>
  <c r="JN36" i="3"/>
  <c r="JQ357" i="2"/>
  <c r="JO27" i="3"/>
  <c r="JO26" i="3"/>
  <c r="JO35" i="3"/>
  <c r="JQ355" i="2"/>
  <c r="JP28" i="3"/>
  <c r="JP30" i="3"/>
  <c r="JQ24" i="3"/>
  <c r="JP23" i="3"/>
  <c r="JQ363" i="2"/>
  <c r="JQ356" i="2"/>
  <c r="JQ362" i="2"/>
  <c r="JQ361" i="2"/>
  <c r="JS164" i="2"/>
  <c r="JR163" i="2"/>
  <c r="JS32" i="3"/>
  <c r="JT33" i="3"/>
  <c r="JR264" i="2" a="1"/>
  <c r="JR264" i="2"/>
  <c r="JR200" i="2" a="1"/>
  <c r="JR200" i="2"/>
  <c r="JR184" i="2" a="1"/>
  <c r="JR184" i="2"/>
  <c r="JS165" i="2"/>
  <c r="JR216" i="2" a="1"/>
  <c r="JR216" i="2"/>
  <c r="JR173" i="2"/>
  <c r="JR312" i="2" a="1"/>
  <c r="JR312" i="2"/>
  <c r="JR232" i="2" a="1"/>
  <c r="JR232" i="2"/>
  <c r="JR171" i="2"/>
  <c r="JR172" i="2"/>
  <c r="JR170" i="2"/>
  <c r="JR248" i="2" a="1"/>
  <c r="JR248" i="2"/>
  <c r="JR280" i="2" a="1"/>
  <c r="JR280" i="2"/>
  <c r="JR168" i="2" a="1"/>
  <c r="JR168" i="2"/>
  <c r="JR296" i="2" a="1"/>
  <c r="JR296" i="2"/>
  <c r="JR176" i="2"/>
  <c r="JQ360" i="2"/>
  <c r="JQ354" i="2"/>
  <c r="JQ359" i="2"/>
  <c r="JQ358" i="2"/>
  <c r="JR287" i="2"/>
  <c r="JR292" i="2"/>
  <c r="JR354" i="2"/>
  <c r="JR303" i="2"/>
  <c r="JR308" i="2"/>
  <c r="JR207" i="2"/>
  <c r="JR212" i="2"/>
  <c r="JR319" i="2"/>
  <c r="JR324" i="2"/>
  <c r="JR255" i="2"/>
  <c r="JR260" i="2"/>
  <c r="JR223" i="2"/>
  <c r="JR228" i="2"/>
  <c r="JR271" i="2"/>
  <c r="JR276" i="2"/>
  <c r="JR363" i="2"/>
  <c r="JR356" i="2"/>
  <c r="JR362" i="2"/>
  <c r="JR361" i="2"/>
  <c r="JT164" i="2"/>
  <c r="JS163" i="2"/>
  <c r="JR360" i="2"/>
  <c r="JR359" i="2"/>
  <c r="JP27" i="3"/>
  <c r="JP26" i="3"/>
  <c r="JP35" i="3"/>
  <c r="JR239" i="2"/>
  <c r="JR244" i="2"/>
  <c r="JR358" i="2"/>
  <c r="JQ30" i="3"/>
  <c r="JQ28" i="3"/>
  <c r="JR24" i="3"/>
  <c r="JQ23" i="3"/>
  <c r="JN39" i="3"/>
  <c r="JN37" i="3"/>
  <c r="JQ364" i="2"/>
  <c r="JQ365" i="2"/>
  <c r="JO36" i="3"/>
  <c r="JR175" i="2"/>
  <c r="JR180" i="2"/>
  <c r="JS248" i="2" a="1"/>
  <c r="JS248" i="2"/>
  <c r="JS359" i="2"/>
  <c r="JS216" i="2" a="1"/>
  <c r="JS216" i="2"/>
  <c r="JS200" i="2" a="1"/>
  <c r="JS200" i="2"/>
  <c r="JS170" i="2"/>
  <c r="JS264" i="2" a="1"/>
  <c r="JS264" i="2"/>
  <c r="JS168" i="2" a="1"/>
  <c r="JS168" i="2"/>
  <c r="JS296" i="2" a="1"/>
  <c r="JS296" i="2"/>
  <c r="JS280" i="2" a="1"/>
  <c r="JS280" i="2"/>
  <c r="JS176" i="2"/>
  <c r="JS312" i="2" a="1"/>
  <c r="JS312" i="2"/>
  <c r="JT165" i="2"/>
  <c r="JS184" i="2" a="1"/>
  <c r="JS184" i="2"/>
  <c r="JS173" i="2"/>
  <c r="JS232" i="2" a="1"/>
  <c r="JS232" i="2"/>
  <c r="JS172" i="2"/>
  <c r="JS171" i="2"/>
  <c r="JT32" i="3"/>
  <c r="JU33" i="3"/>
  <c r="JR357" i="2"/>
  <c r="JR191" i="2"/>
  <c r="JR196" i="2"/>
  <c r="JR355" i="2"/>
  <c r="JS239" i="2"/>
  <c r="JS244" i="2"/>
  <c r="JS271" i="2"/>
  <c r="JS276" i="2"/>
  <c r="JS287" i="2"/>
  <c r="JS292" i="2"/>
  <c r="JS319" i="2"/>
  <c r="JS324" i="2"/>
  <c r="JR364" i="2"/>
  <c r="JR365" i="2"/>
  <c r="JP39" i="3"/>
  <c r="JS303" i="2"/>
  <c r="JS308" i="2"/>
  <c r="JS207" i="2"/>
  <c r="JS212" i="2"/>
  <c r="JS191" i="2"/>
  <c r="JS196" i="2"/>
  <c r="JS223" i="2"/>
  <c r="JS228" i="2"/>
  <c r="JQ27" i="3"/>
  <c r="JQ26" i="3"/>
  <c r="JQ35" i="3"/>
  <c r="JS360" i="2"/>
  <c r="JU164" i="2"/>
  <c r="JT163" i="2"/>
  <c r="JR30" i="3"/>
  <c r="JR28" i="3"/>
  <c r="JS24" i="3"/>
  <c r="JR23" i="3"/>
  <c r="JT312" i="2" a="1"/>
  <c r="JT312" i="2"/>
  <c r="JT176" i="2"/>
  <c r="JU165" i="2"/>
  <c r="JT184" i="2" a="1"/>
  <c r="JT184" i="2"/>
  <c r="JT173" i="2"/>
  <c r="JT200" i="2" a="1"/>
  <c r="JT200" i="2"/>
  <c r="JT171" i="2"/>
  <c r="JT232" i="2" a="1"/>
  <c r="JT232" i="2"/>
  <c r="JT216" i="2" a="1"/>
  <c r="JT216" i="2"/>
  <c r="JT172" i="2"/>
  <c r="JT248" i="2" a="1"/>
  <c r="JT248" i="2"/>
  <c r="JT170" i="2"/>
  <c r="JT280" i="2" a="1"/>
  <c r="JT280" i="2"/>
  <c r="JT264" i="2" a="1"/>
  <c r="JT264" i="2"/>
  <c r="JT168" i="2" a="1"/>
  <c r="JT168" i="2"/>
  <c r="JT296" i="2" a="1"/>
  <c r="JT296" i="2"/>
  <c r="JS358" i="2"/>
  <c r="JV33" i="3"/>
  <c r="JU32" i="3"/>
  <c r="JS357" i="2"/>
  <c r="JS356" i="2"/>
  <c r="JO39" i="3"/>
  <c r="JO37" i="3"/>
  <c r="JS363" i="2"/>
  <c r="JS355" i="2"/>
  <c r="JS175" i="2"/>
  <c r="JS180" i="2"/>
  <c r="JS362" i="2"/>
  <c r="JS354" i="2"/>
  <c r="JS255" i="2"/>
  <c r="JS260" i="2"/>
  <c r="JS361" i="2"/>
  <c r="JP37" i="3"/>
  <c r="JP36" i="3"/>
  <c r="JT271" i="2"/>
  <c r="JT276" i="2"/>
  <c r="JT303" i="2"/>
  <c r="JT308" i="2"/>
  <c r="JT207" i="2"/>
  <c r="JT212" i="2"/>
  <c r="JT223" i="2"/>
  <c r="JT228" i="2"/>
  <c r="JT239" i="2"/>
  <c r="JT244" i="2"/>
  <c r="JT175" i="2"/>
  <c r="JT180" i="2"/>
  <c r="JT319" i="2"/>
  <c r="JT324" i="2"/>
  <c r="JT255" i="2"/>
  <c r="JT260" i="2"/>
  <c r="JT287" i="2"/>
  <c r="JT292" i="2"/>
  <c r="JT191" i="2"/>
  <c r="JT196" i="2"/>
  <c r="JT362" i="2"/>
  <c r="JT361" i="2"/>
  <c r="JU163" i="2"/>
  <c r="JV164" i="2"/>
  <c r="JW33" i="3"/>
  <c r="JV32" i="3"/>
  <c r="JT360" i="2"/>
  <c r="JT354" i="2"/>
  <c r="JR27" i="3"/>
  <c r="JR26" i="3"/>
  <c r="JR35" i="3"/>
  <c r="JT359" i="2"/>
  <c r="JS364" i="2"/>
  <c r="JS365" i="2"/>
  <c r="JQ36" i="3"/>
  <c r="JS30" i="3"/>
  <c r="JS28" i="3"/>
  <c r="JT24" i="3"/>
  <c r="JS23" i="3"/>
  <c r="JT358" i="2"/>
  <c r="JT357" i="2"/>
  <c r="JT356" i="2"/>
  <c r="JU280" i="2" a="1"/>
  <c r="JU280" i="2"/>
  <c r="JU176" i="2"/>
  <c r="JU296" i="2" a="1"/>
  <c r="JU296" i="2"/>
  <c r="JU248" i="2" a="1"/>
  <c r="JU248" i="2"/>
  <c r="JU255" i="2"/>
  <c r="JU260" i="2"/>
  <c r="JU184" i="2" a="1"/>
  <c r="JU184" i="2"/>
  <c r="JV165" i="2"/>
  <c r="JU312" i="2" a="1"/>
  <c r="JU312" i="2"/>
  <c r="JU216" i="2" a="1"/>
  <c r="JU216" i="2"/>
  <c r="JU200" i="2" a="1"/>
  <c r="JU200" i="2"/>
  <c r="JU173" i="2"/>
  <c r="JU232" i="2" a="1"/>
  <c r="JU232" i="2"/>
  <c r="JU172" i="2"/>
  <c r="JU171" i="2"/>
  <c r="JU170" i="2"/>
  <c r="JU264" i="2" a="1"/>
  <c r="JU264" i="2"/>
  <c r="JU168" i="2" a="1"/>
  <c r="JU168" i="2"/>
  <c r="JT363" i="2"/>
  <c r="JT355" i="2"/>
  <c r="JU287" i="2"/>
  <c r="JU292" i="2"/>
  <c r="JU239" i="2"/>
  <c r="JU244" i="2"/>
  <c r="JU319" i="2"/>
  <c r="JU324" i="2"/>
  <c r="JU207" i="2"/>
  <c r="JU212" i="2"/>
  <c r="JU303" i="2"/>
  <c r="JU308" i="2"/>
  <c r="JU223" i="2"/>
  <c r="JU228" i="2"/>
  <c r="JU271" i="2"/>
  <c r="JU276" i="2"/>
  <c r="JU191" i="2"/>
  <c r="JU196" i="2"/>
  <c r="JU175" i="2"/>
  <c r="JU180" i="2"/>
  <c r="JV248" i="2" a="1"/>
  <c r="JV248" i="2"/>
  <c r="JV170" i="2"/>
  <c r="JV168" i="2" a="1"/>
  <c r="JV168" i="2"/>
  <c r="JV264" i="2" a="1"/>
  <c r="JV264" i="2"/>
  <c r="JV280" i="2" a="1"/>
  <c r="JV280" i="2"/>
  <c r="JV176" i="2"/>
  <c r="JV200" i="2" a="1"/>
  <c r="JV200" i="2"/>
  <c r="JW165" i="2"/>
  <c r="JV312" i="2" a="1"/>
  <c r="JV312" i="2"/>
  <c r="JV296" i="2" a="1"/>
  <c r="JV296" i="2"/>
  <c r="JV184" i="2" a="1"/>
  <c r="JV184" i="2"/>
  <c r="JV172" i="2"/>
  <c r="JV216" i="2" a="1"/>
  <c r="JV216" i="2"/>
  <c r="JV173" i="2"/>
  <c r="JV232" i="2" a="1"/>
  <c r="JV232" i="2"/>
  <c r="JV171" i="2"/>
  <c r="JQ37" i="3"/>
  <c r="JQ39" i="3"/>
  <c r="JX33" i="3"/>
  <c r="JW32" i="3"/>
  <c r="JU356" i="2"/>
  <c r="JU363" i="2"/>
  <c r="JU355" i="2"/>
  <c r="JU362" i="2"/>
  <c r="JW164" i="2"/>
  <c r="JV163" i="2"/>
  <c r="JV356" i="2"/>
  <c r="JV357" i="2"/>
  <c r="JV358" i="2"/>
  <c r="JV359" i="2"/>
  <c r="JV360" i="2"/>
  <c r="JV361" i="2"/>
  <c r="JV362" i="2"/>
  <c r="JV363" i="2"/>
  <c r="JU361" i="2"/>
  <c r="JU354" i="2"/>
  <c r="JS27" i="3"/>
  <c r="JS26" i="3"/>
  <c r="JS35" i="3"/>
  <c r="JT364" i="2"/>
  <c r="JT365" i="2"/>
  <c r="JR36" i="3"/>
  <c r="JU360" i="2"/>
  <c r="JT30" i="3"/>
  <c r="JT28" i="3"/>
  <c r="JT23" i="3"/>
  <c r="JU24" i="3"/>
  <c r="JU359" i="2"/>
  <c r="JU358" i="2"/>
  <c r="JU357" i="2"/>
  <c r="JV303" i="2"/>
  <c r="JV308" i="2"/>
  <c r="JV319" i="2"/>
  <c r="JV324" i="2"/>
  <c r="JV239" i="2"/>
  <c r="JV244" i="2"/>
  <c r="JV354" i="2"/>
  <c r="JV191" i="2"/>
  <c r="JV196" i="2"/>
  <c r="JV175" i="2"/>
  <c r="JV180" i="2"/>
  <c r="JR37" i="3"/>
  <c r="JR39" i="3"/>
  <c r="JV355" i="2"/>
  <c r="JW296" i="2" a="1"/>
  <c r="JW296" i="2"/>
  <c r="JW173" i="2"/>
  <c r="JW312" i="2" a="1"/>
  <c r="JW312" i="2"/>
  <c r="JW216" i="2" a="1"/>
  <c r="JW216" i="2"/>
  <c r="JW200" i="2" a="1"/>
  <c r="JW200" i="2"/>
  <c r="JW172" i="2"/>
  <c r="JW232" i="2" a="1"/>
  <c r="JW232" i="2"/>
  <c r="JW171" i="2"/>
  <c r="JW248" i="2" a="1"/>
  <c r="JW248" i="2"/>
  <c r="JW170" i="2"/>
  <c r="JW168" i="2" a="1"/>
  <c r="JW168" i="2"/>
  <c r="JW354" i="2"/>
  <c r="JW264" i="2" a="1"/>
  <c r="JW264" i="2"/>
  <c r="JW280" i="2" a="1"/>
  <c r="JW280" i="2"/>
  <c r="JW176" i="2"/>
  <c r="JW184" i="2" a="1"/>
  <c r="JW184" i="2"/>
  <c r="JX165" i="2"/>
  <c r="JV255" i="2"/>
  <c r="JV260" i="2"/>
  <c r="JY33" i="3"/>
  <c r="JX32" i="3"/>
  <c r="JV207" i="2"/>
  <c r="JV212" i="2"/>
  <c r="JV271" i="2"/>
  <c r="JV276" i="2"/>
  <c r="JV287" i="2"/>
  <c r="JV292" i="2"/>
  <c r="JU364" i="2"/>
  <c r="JU365" i="2"/>
  <c r="JS36" i="3"/>
  <c r="JU30" i="3"/>
  <c r="JU28" i="3"/>
  <c r="JU23" i="3"/>
  <c r="JV24" i="3"/>
  <c r="JT27" i="3"/>
  <c r="JT26" i="3"/>
  <c r="JT35" i="3"/>
  <c r="JX164" i="2"/>
  <c r="JW163" i="2"/>
  <c r="JW355" i="2"/>
  <c r="JW356" i="2"/>
  <c r="JW357" i="2"/>
  <c r="JW358" i="2"/>
  <c r="JW359" i="2"/>
  <c r="JW360" i="2"/>
  <c r="JW362" i="2"/>
  <c r="JW363" i="2"/>
  <c r="JV223" i="2"/>
  <c r="JV228" i="2"/>
  <c r="JW319" i="2"/>
  <c r="JW324" i="2"/>
  <c r="JV364" i="2"/>
  <c r="JV365" i="2"/>
  <c r="JT37" i="3"/>
  <c r="JW223" i="2"/>
  <c r="JW228" i="2"/>
  <c r="JW287" i="2"/>
  <c r="JW292" i="2"/>
  <c r="JW239" i="2"/>
  <c r="JW244" i="2"/>
  <c r="JW303" i="2"/>
  <c r="JW308" i="2"/>
  <c r="JW191" i="2"/>
  <c r="JW196" i="2"/>
  <c r="JW255" i="2"/>
  <c r="JW260" i="2"/>
  <c r="JW271" i="2"/>
  <c r="JW276" i="2"/>
  <c r="JZ33" i="3"/>
  <c r="JY32" i="3"/>
  <c r="JW361" i="2"/>
  <c r="JW364" i="2"/>
  <c r="JW365" i="2"/>
  <c r="JX163" i="2"/>
  <c r="JY164" i="2"/>
  <c r="JS39" i="3"/>
  <c r="JS37" i="3"/>
  <c r="JX200" i="2" a="1"/>
  <c r="JX200" i="2"/>
  <c r="JX172" i="2"/>
  <c r="JX296" i="2" a="1"/>
  <c r="JX296" i="2"/>
  <c r="JX171" i="2"/>
  <c r="JX280" i="2" a="1"/>
  <c r="JX280" i="2"/>
  <c r="JX232" i="2" a="1"/>
  <c r="JX232" i="2"/>
  <c r="JX216" i="2" a="1"/>
  <c r="JX216" i="2"/>
  <c r="JX170" i="2"/>
  <c r="JX248" i="2" a="1"/>
  <c r="JX248" i="2"/>
  <c r="JX168" i="2" a="1"/>
  <c r="JX168" i="2"/>
  <c r="JX312" i="2" a="1"/>
  <c r="JX312" i="2"/>
  <c r="JX264" i="2" a="1"/>
  <c r="JX264" i="2"/>
  <c r="JX176" i="2"/>
  <c r="JX184" i="2" a="1"/>
  <c r="JX184" i="2"/>
  <c r="JY165" i="2"/>
  <c r="JX173" i="2"/>
  <c r="JW175" i="2"/>
  <c r="JW180" i="2"/>
  <c r="JV28" i="3"/>
  <c r="JV30" i="3"/>
  <c r="JW24" i="3"/>
  <c r="JV23" i="3"/>
  <c r="JW207" i="2"/>
  <c r="JW212" i="2"/>
  <c r="JU27" i="3"/>
  <c r="JU26" i="3"/>
  <c r="JU35" i="3"/>
  <c r="JX287" i="2"/>
  <c r="JX292" i="2"/>
  <c r="JT39" i="3"/>
  <c r="JT36" i="3"/>
  <c r="JX255" i="2"/>
  <c r="JX260" i="2"/>
  <c r="JX319" i="2"/>
  <c r="JX324" i="2"/>
  <c r="JX239" i="2"/>
  <c r="JX244" i="2"/>
  <c r="JX271" i="2"/>
  <c r="JX276" i="2"/>
  <c r="JX175" i="2"/>
  <c r="JX180" i="2"/>
  <c r="JX223" i="2"/>
  <c r="JX228" i="2"/>
  <c r="JX303" i="2"/>
  <c r="JX308" i="2"/>
  <c r="JU39" i="3"/>
  <c r="JU37" i="3"/>
  <c r="JX362" i="2"/>
  <c r="JZ164" i="2"/>
  <c r="JY163" i="2"/>
  <c r="JW30" i="3"/>
  <c r="JW28" i="3"/>
  <c r="JX24" i="3"/>
  <c r="JW23" i="3"/>
  <c r="JX361" i="2"/>
  <c r="JX354" i="2"/>
  <c r="JX360" i="2"/>
  <c r="JX359" i="2"/>
  <c r="JX358" i="2"/>
  <c r="JU36" i="3"/>
  <c r="JY248" i="2" a="1"/>
  <c r="JY248" i="2"/>
  <c r="JY176" i="2"/>
  <c r="JY280" i="2" a="1"/>
  <c r="JY280" i="2"/>
  <c r="JZ165" i="2"/>
  <c r="JY296" i="2" a="1"/>
  <c r="JY296" i="2"/>
  <c r="JY184" i="2" a="1"/>
  <c r="JY184" i="2"/>
  <c r="JY173" i="2"/>
  <c r="JY312" i="2" a="1"/>
  <c r="JY312" i="2"/>
  <c r="JY200" i="2" a="1"/>
  <c r="JY200" i="2"/>
  <c r="JY171" i="2"/>
  <c r="JY232" i="2" a="1"/>
  <c r="JY232" i="2"/>
  <c r="JY172" i="2"/>
  <c r="JY170" i="2"/>
  <c r="JY216" i="2" a="1"/>
  <c r="JY216" i="2"/>
  <c r="JY168" i="2" a="1"/>
  <c r="JY168" i="2"/>
  <c r="JY264" i="2" a="1"/>
  <c r="JY264" i="2"/>
  <c r="JX207" i="2"/>
  <c r="JX212" i="2"/>
  <c r="JX357" i="2"/>
  <c r="KA33" i="3"/>
  <c r="JZ32" i="3"/>
  <c r="JX191" i="2"/>
  <c r="JX196" i="2"/>
  <c r="JX355" i="2"/>
  <c r="JV27" i="3"/>
  <c r="JV26" i="3"/>
  <c r="JV35" i="3"/>
  <c r="JX363" i="2"/>
  <c r="JX356" i="2"/>
  <c r="JY303" i="2"/>
  <c r="JY308" i="2"/>
  <c r="JY319" i="2"/>
  <c r="JY324" i="2"/>
  <c r="JY239" i="2"/>
  <c r="JY244" i="2"/>
  <c r="JY207" i="2"/>
  <c r="JY212" i="2"/>
  <c r="JY271" i="2"/>
  <c r="JY276" i="2"/>
  <c r="JY287" i="2"/>
  <c r="JY292" i="2"/>
  <c r="JY175" i="2"/>
  <c r="JY180" i="2"/>
  <c r="JY223" i="2"/>
  <c r="JY228" i="2"/>
  <c r="JY191" i="2"/>
  <c r="JY196" i="2"/>
  <c r="JY255" i="2"/>
  <c r="JY260" i="2"/>
  <c r="JY363" i="2"/>
  <c r="JY355" i="2"/>
  <c r="JX364" i="2"/>
  <c r="JX365" i="2"/>
  <c r="JV36" i="3"/>
  <c r="JY362" i="2"/>
  <c r="KB33" i="3"/>
  <c r="KA32" i="3"/>
  <c r="JY361" i="2"/>
  <c r="KA164" i="2"/>
  <c r="JZ163" i="2"/>
  <c r="JY360" i="2"/>
  <c r="JY354" i="2"/>
  <c r="JW27" i="3"/>
  <c r="JW26" i="3"/>
  <c r="JW35" i="3"/>
  <c r="JY359" i="2"/>
  <c r="JX28" i="3"/>
  <c r="JX30" i="3"/>
  <c r="JX23" i="3"/>
  <c r="JY24" i="3"/>
  <c r="JY358" i="2"/>
  <c r="JY357" i="2"/>
  <c r="JZ216" i="2" a="1"/>
  <c r="JZ216" i="2"/>
  <c r="JZ200" i="2" a="1"/>
  <c r="JZ200" i="2"/>
  <c r="JZ356" i="2"/>
  <c r="JZ173" i="2"/>
  <c r="JZ171" i="2"/>
  <c r="JZ280" i="2" a="1"/>
  <c r="JZ280" i="2"/>
  <c r="JZ248" i="2" a="1"/>
  <c r="JZ248" i="2"/>
  <c r="JZ170" i="2"/>
  <c r="JZ264" i="2" a="1"/>
  <c r="JZ264" i="2"/>
  <c r="JZ168" i="2" a="1"/>
  <c r="JZ168" i="2"/>
  <c r="JZ296" i="2" a="1"/>
  <c r="JZ296" i="2"/>
  <c r="JZ176" i="2"/>
  <c r="JZ312" i="2" a="1"/>
  <c r="JZ312" i="2"/>
  <c r="KA165" i="2"/>
  <c r="JZ232" i="2" a="1"/>
  <c r="JZ232" i="2"/>
  <c r="JZ184" i="2" a="1"/>
  <c r="JZ184" i="2"/>
  <c r="JZ172" i="2"/>
  <c r="JY356" i="2"/>
  <c r="JZ223" i="2"/>
  <c r="JZ228" i="2"/>
  <c r="JZ303" i="2"/>
  <c r="JZ308" i="2"/>
  <c r="JZ239" i="2"/>
  <c r="JZ244" i="2"/>
  <c r="JZ175" i="2"/>
  <c r="JZ180" i="2"/>
  <c r="JZ191" i="2"/>
  <c r="JZ196" i="2"/>
  <c r="JZ255" i="2"/>
  <c r="JZ260" i="2"/>
  <c r="JZ319" i="2"/>
  <c r="JZ324" i="2"/>
  <c r="JZ271" i="2"/>
  <c r="JZ276" i="2"/>
  <c r="JZ287" i="2"/>
  <c r="JZ292" i="2"/>
  <c r="JX27" i="3"/>
  <c r="JX26" i="3"/>
  <c r="JX35" i="3"/>
  <c r="JY364" i="2"/>
  <c r="JY365" i="2"/>
  <c r="JZ358" i="2"/>
  <c r="KA296" i="2" a="1"/>
  <c r="KA296" i="2"/>
  <c r="KA172" i="2"/>
  <c r="KA216" i="2" a="1"/>
  <c r="KA216" i="2"/>
  <c r="KA200" i="2" a="1"/>
  <c r="KA200" i="2"/>
  <c r="KA207" i="2"/>
  <c r="KA212" i="2"/>
  <c r="KA171" i="2"/>
  <c r="KA312" i="2" a="1"/>
  <c r="KA312" i="2"/>
  <c r="KA232" i="2" a="1"/>
  <c r="KA232" i="2"/>
  <c r="KA170" i="2"/>
  <c r="KA248" i="2" a="1"/>
  <c r="KA248" i="2"/>
  <c r="KA168" i="2" a="1"/>
  <c r="KA168" i="2"/>
  <c r="KA354" i="2"/>
  <c r="KA264" i="2" a="1"/>
  <c r="KA264" i="2"/>
  <c r="KA176" i="2"/>
  <c r="KB165" i="2"/>
  <c r="KA173" i="2"/>
  <c r="KA280" i="2" a="1"/>
  <c r="KA280" i="2"/>
  <c r="KA184" i="2" a="1"/>
  <c r="KA184" i="2"/>
  <c r="JZ357" i="2"/>
  <c r="KC33" i="3"/>
  <c r="KB32" i="3"/>
  <c r="JZ355" i="2"/>
  <c r="JZ363" i="2"/>
  <c r="JV37" i="3"/>
  <c r="JV39" i="3"/>
  <c r="JZ207" i="2"/>
  <c r="JZ212" i="2"/>
  <c r="JZ362" i="2"/>
  <c r="JZ354" i="2"/>
  <c r="JZ361" i="2"/>
  <c r="JZ360" i="2"/>
  <c r="KB164" i="2"/>
  <c r="KA163" i="2"/>
  <c r="KA356" i="2"/>
  <c r="KA355" i="2"/>
  <c r="KA357" i="2"/>
  <c r="KA358" i="2"/>
  <c r="KA359" i="2"/>
  <c r="KA360" i="2"/>
  <c r="KA361" i="2"/>
  <c r="KA362" i="2"/>
  <c r="KA363" i="2"/>
  <c r="JY28" i="3"/>
  <c r="JY30" i="3"/>
  <c r="JZ24" i="3"/>
  <c r="JY23" i="3"/>
  <c r="JZ359" i="2"/>
  <c r="KA287" i="2"/>
  <c r="KA292" i="2"/>
  <c r="KA319" i="2"/>
  <c r="KA324" i="2"/>
  <c r="KA271" i="2"/>
  <c r="KA276" i="2"/>
  <c r="JZ364" i="2"/>
  <c r="JZ365" i="2"/>
  <c r="JX36" i="3"/>
  <c r="KA223" i="2"/>
  <c r="KA228" i="2"/>
  <c r="KD33" i="3"/>
  <c r="KC32" i="3"/>
  <c r="KA239" i="2"/>
  <c r="KA244" i="2"/>
  <c r="KA303" i="2"/>
  <c r="KA308" i="2"/>
  <c r="KA364" i="2"/>
  <c r="KA365" i="2"/>
  <c r="JY37" i="3"/>
  <c r="KA175" i="2"/>
  <c r="KA180" i="2"/>
  <c r="KC164" i="2"/>
  <c r="KB163" i="2"/>
  <c r="KA191" i="2"/>
  <c r="KA196" i="2"/>
  <c r="JW36" i="3"/>
  <c r="JW37" i="3"/>
  <c r="JW39" i="3"/>
  <c r="KB362" i="2"/>
  <c r="KB171" i="2"/>
  <c r="KB280" i="2" a="1"/>
  <c r="KB280" i="2"/>
  <c r="KB361" i="2"/>
  <c r="KB264" i="2" a="1"/>
  <c r="KB264" i="2"/>
  <c r="KB172" i="2"/>
  <c r="KB296" i="2" a="1"/>
  <c r="KB296" i="2"/>
  <c r="KB170" i="2"/>
  <c r="KB312" i="2" a="1"/>
  <c r="KB312" i="2"/>
  <c r="KB168" i="2" a="1"/>
  <c r="KB168" i="2"/>
  <c r="KB176" i="2"/>
  <c r="KB184" i="2" a="1"/>
  <c r="KB184" i="2"/>
  <c r="KB355" i="2"/>
  <c r="KC165" i="2"/>
  <c r="KB232" i="2" a="1"/>
  <c r="KB232" i="2"/>
  <c r="KB200" i="2" a="1"/>
  <c r="KB200" i="2"/>
  <c r="KB216" i="2" a="1"/>
  <c r="KB216" i="2"/>
  <c r="KB357" i="2"/>
  <c r="KB248" i="2" a="1"/>
  <c r="KB248" i="2"/>
  <c r="KB173" i="2"/>
  <c r="KA255" i="2"/>
  <c r="KA260" i="2"/>
  <c r="JY27" i="3"/>
  <c r="JY26" i="3"/>
  <c r="JY35" i="3"/>
  <c r="JZ30" i="3"/>
  <c r="JZ28" i="3"/>
  <c r="JZ23" i="3"/>
  <c r="KA24" i="3"/>
  <c r="JY36" i="3"/>
  <c r="KB207" i="2"/>
  <c r="KB212" i="2"/>
  <c r="KB175" i="2"/>
  <c r="KB180" i="2"/>
  <c r="KB239" i="2"/>
  <c r="KB244" i="2"/>
  <c r="KB303" i="2"/>
  <c r="KB308" i="2"/>
  <c r="JZ27" i="3"/>
  <c r="JZ26" i="3"/>
  <c r="JZ35" i="3"/>
  <c r="KB319" i="2"/>
  <c r="KB324" i="2"/>
  <c r="KB356" i="2"/>
  <c r="KB363" i="2"/>
  <c r="KB354" i="2"/>
  <c r="KB255" i="2"/>
  <c r="KB260" i="2"/>
  <c r="KE33" i="3"/>
  <c r="KD32" i="3"/>
  <c r="KB223" i="2"/>
  <c r="KB228" i="2"/>
  <c r="KC356" i="2"/>
  <c r="KC232" i="2" a="1"/>
  <c r="KC232" i="2"/>
  <c r="KC216" i="2" a="1"/>
  <c r="KC216" i="2"/>
  <c r="KC200" i="2" a="1"/>
  <c r="KC200" i="2"/>
  <c r="KC172" i="2"/>
  <c r="KC171" i="2"/>
  <c r="KC312" i="2" a="1"/>
  <c r="KC312" i="2"/>
  <c r="KC170" i="2"/>
  <c r="KC168" i="2" a="1"/>
  <c r="KC168" i="2"/>
  <c r="KC354" i="2"/>
  <c r="KC264" i="2" a="1"/>
  <c r="KC264" i="2"/>
  <c r="KC248" i="2" a="1"/>
  <c r="KC248" i="2"/>
  <c r="KC176" i="2"/>
  <c r="KC280" i="2" a="1"/>
  <c r="KC280" i="2"/>
  <c r="KC184" i="2" a="1"/>
  <c r="KC184" i="2"/>
  <c r="KD165" i="2"/>
  <c r="KC173" i="2"/>
  <c r="KC296" i="2" a="1"/>
  <c r="KC296" i="2"/>
  <c r="KB271" i="2"/>
  <c r="KB276" i="2"/>
  <c r="KB360" i="2"/>
  <c r="KD164" i="2"/>
  <c r="KC163" i="2"/>
  <c r="KC358" i="2"/>
  <c r="KC359" i="2"/>
  <c r="KC360" i="2"/>
  <c r="KC361" i="2"/>
  <c r="KC362" i="2"/>
  <c r="KC363" i="2"/>
  <c r="KB191" i="2"/>
  <c r="KB196" i="2"/>
  <c r="KB287" i="2"/>
  <c r="KB292" i="2"/>
  <c r="KB359" i="2"/>
  <c r="JX37" i="3"/>
  <c r="JX39" i="3"/>
  <c r="KA30" i="3"/>
  <c r="KA28" i="3"/>
  <c r="KB24" i="3"/>
  <c r="KA23" i="3"/>
  <c r="KB358" i="2"/>
  <c r="JY39" i="3"/>
  <c r="KC223" i="2"/>
  <c r="KC228" i="2"/>
  <c r="KC303" i="2"/>
  <c r="KC308" i="2"/>
  <c r="KC191" i="2"/>
  <c r="KC196" i="2"/>
  <c r="KC271" i="2"/>
  <c r="KC276" i="2"/>
  <c r="KE164" i="2"/>
  <c r="KD163" i="2"/>
  <c r="KC319" i="2"/>
  <c r="KC324" i="2"/>
  <c r="KC239" i="2"/>
  <c r="KC244" i="2"/>
  <c r="KD248" i="2" a="1"/>
  <c r="KD248" i="2"/>
  <c r="KD232" i="2" a="1"/>
  <c r="KD232" i="2"/>
  <c r="KD200" i="2" a="1"/>
  <c r="KD200" i="2"/>
  <c r="KD184" i="2" a="1"/>
  <c r="KD184" i="2"/>
  <c r="KD172" i="2"/>
  <c r="KD173" i="2"/>
  <c r="KD312" i="2" a="1"/>
  <c r="KD312" i="2"/>
  <c r="KD216" i="2" a="1"/>
  <c r="KD216" i="2"/>
  <c r="KD171" i="2"/>
  <c r="KD170" i="2"/>
  <c r="KD168" i="2" a="1"/>
  <c r="KD168" i="2"/>
  <c r="KD280" i="2" a="1"/>
  <c r="KD280" i="2"/>
  <c r="KD264" i="2" a="1"/>
  <c r="KD264" i="2"/>
  <c r="KD176" i="2"/>
  <c r="KD296" i="2" a="1"/>
  <c r="KD296" i="2"/>
  <c r="KE165" i="2"/>
  <c r="KC175" i="2"/>
  <c r="KC180" i="2"/>
  <c r="KC357" i="2"/>
  <c r="KA27" i="3"/>
  <c r="KA26" i="3"/>
  <c r="KA35" i="3"/>
  <c r="KF33" i="3"/>
  <c r="KE32" i="3"/>
  <c r="KB30" i="3"/>
  <c r="KB28" i="3"/>
  <c r="KC24" i="3"/>
  <c r="KB23" i="3"/>
  <c r="KC355" i="2"/>
  <c r="KC255" i="2"/>
  <c r="KC260" i="2"/>
  <c r="KC287" i="2"/>
  <c r="KC292" i="2"/>
  <c r="KC207" i="2"/>
  <c r="KC212" i="2"/>
  <c r="KB364" i="2"/>
  <c r="KB365" i="2"/>
  <c r="JZ36" i="3"/>
  <c r="KD223" i="2"/>
  <c r="KD228" i="2"/>
  <c r="KD303" i="2"/>
  <c r="KD308" i="2"/>
  <c r="KC364" i="2"/>
  <c r="KC365" i="2"/>
  <c r="KD287" i="2"/>
  <c r="KD292" i="2"/>
  <c r="KD255" i="2"/>
  <c r="KD260" i="2"/>
  <c r="KD191" i="2"/>
  <c r="KD196" i="2"/>
  <c r="KD271" i="2"/>
  <c r="KD276" i="2"/>
  <c r="KD319" i="2"/>
  <c r="KD324" i="2"/>
  <c r="KD207" i="2"/>
  <c r="KD212" i="2"/>
  <c r="KD239" i="2"/>
  <c r="KD244" i="2"/>
  <c r="KA37" i="3"/>
  <c r="KA39" i="3"/>
  <c r="KD358" i="2"/>
  <c r="KD175" i="2"/>
  <c r="KD180" i="2"/>
  <c r="KD357" i="2"/>
  <c r="KG33" i="3"/>
  <c r="KF32" i="3"/>
  <c r="KC30" i="3"/>
  <c r="KC28" i="3"/>
  <c r="KD24" i="3"/>
  <c r="KC23" i="3"/>
  <c r="KE264" i="2" a="1"/>
  <c r="KE264" i="2"/>
  <c r="KE171" i="2"/>
  <c r="KE280" i="2" a="1"/>
  <c r="KE280" i="2"/>
  <c r="KE170" i="2"/>
  <c r="KE168" i="2" a="1"/>
  <c r="KE168" i="2"/>
  <c r="KE354" i="2"/>
  <c r="KE296" i="2" a="1"/>
  <c r="KE296" i="2"/>
  <c r="KE176" i="2"/>
  <c r="KE312" i="2" a="1"/>
  <c r="KE312" i="2"/>
  <c r="KE184" i="2" a="1"/>
  <c r="KE184" i="2"/>
  <c r="KF165" i="2"/>
  <c r="KE216" i="2" a="1"/>
  <c r="KE216" i="2"/>
  <c r="KE173" i="2"/>
  <c r="KE200" i="2" a="1"/>
  <c r="KE200" i="2"/>
  <c r="KE172" i="2"/>
  <c r="KE232" i="2" a="1"/>
  <c r="KE232" i="2"/>
  <c r="KE248" i="2" a="1"/>
  <c r="KE248" i="2"/>
  <c r="KD356" i="2"/>
  <c r="KD363" i="2"/>
  <c r="KD355" i="2"/>
  <c r="KD362" i="2"/>
  <c r="KD354" i="2"/>
  <c r="KD361" i="2"/>
  <c r="KA36" i="3"/>
  <c r="KD360" i="2"/>
  <c r="KF164" i="2"/>
  <c r="KE163" i="2"/>
  <c r="KE355" i="2"/>
  <c r="KE356" i="2"/>
  <c r="KE357" i="2"/>
  <c r="KE358" i="2"/>
  <c r="KE359" i="2"/>
  <c r="KE360" i="2"/>
  <c r="KE361" i="2"/>
  <c r="KE362" i="2"/>
  <c r="KE363" i="2"/>
  <c r="JZ39" i="3"/>
  <c r="JZ37" i="3"/>
  <c r="KB27" i="3"/>
  <c r="KB26" i="3"/>
  <c r="KB35" i="3"/>
  <c r="KD359" i="2"/>
  <c r="KE255" i="2"/>
  <c r="KE260" i="2"/>
  <c r="KE207" i="2"/>
  <c r="KE212" i="2"/>
  <c r="KE319" i="2"/>
  <c r="KE324" i="2"/>
  <c r="KE287" i="2"/>
  <c r="KE292" i="2"/>
  <c r="KE239" i="2"/>
  <c r="KE244" i="2"/>
  <c r="KE303" i="2"/>
  <c r="KE308" i="2"/>
  <c r="KE191" i="2"/>
  <c r="KE196" i="2"/>
  <c r="KE271" i="2"/>
  <c r="KE276" i="2"/>
  <c r="KE223" i="2"/>
  <c r="KE228" i="2"/>
  <c r="KH33" i="3"/>
  <c r="KG32" i="3"/>
  <c r="KE364" i="2"/>
  <c r="KE365" i="2"/>
  <c r="KC39" i="3"/>
  <c r="KD364" i="2"/>
  <c r="KD365" i="2"/>
  <c r="KB36" i="3"/>
  <c r="KE175" i="2"/>
  <c r="KE180" i="2"/>
  <c r="KC27" i="3"/>
  <c r="KC26" i="3"/>
  <c r="KC35" i="3"/>
  <c r="KG164" i="2"/>
  <c r="KF163" i="2"/>
  <c r="KF296" i="2" a="1"/>
  <c r="KF296" i="2"/>
  <c r="KF173" i="2"/>
  <c r="KF312" i="2" a="1"/>
  <c r="KF312" i="2"/>
  <c r="KF216" i="2" a="1"/>
  <c r="KF216" i="2"/>
  <c r="KF200" i="2" a="1"/>
  <c r="KF200" i="2"/>
  <c r="KF172" i="2"/>
  <c r="KF171" i="2"/>
  <c r="KF232" i="2" a="1"/>
  <c r="KF232" i="2"/>
  <c r="KF170" i="2"/>
  <c r="KF168" i="2" a="1"/>
  <c r="KF168" i="2"/>
  <c r="KF264" i="2" a="1"/>
  <c r="KF264" i="2"/>
  <c r="KF248" i="2" a="1"/>
  <c r="KF248" i="2"/>
  <c r="KF280" i="2" a="1"/>
  <c r="KF280" i="2"/>
  <c r="KF176" i="2"/>
  <c r="KF184" i="2" a="1"/>
  <c r="KF184" i="2"/>
  <c r="KG165" i="2"/>
  <c r="KD28" i="3"/>
  <c r="KD30" i="3"/>
  <c r="KE24" i="3"/>
  <c r="KD23" i="3"/>
  <c r="KC37" i="3"/>
  <c r="KF287" i="2"/>
  <c r="KF292" i="2"/>
  <c r="KF271" i="2"/>
  <c r="KF276" i="2"/>
  <c r="KF207" i="2"/>
  <c r="KF212" i="2"/>
  <c r="KF223" i="2"/>
  <c r="KF228" i="2"/>
  <c r="KF255" i="2"/>
  <c r="KF260" i="2"/>
  <c r="KF239" i="2"/>
  <c r="KF244" i="2"/>
  <c r="KF191" i="2"/>
  <c r="KF196" i="2"/>
  <c r="KF303" i="2"/>
  <c r="KF308" i="2"/>
  <c r="KF175" i="2"/>
  <c r="KF180" i="2"/>
  <c r="KF319" i="2"/>
  <c r="KF324" i="2"/>
  <c r="KF357" i="2"/>
  <c r="KE30" i="3"/>
  <c r="KE28" i="3"/>
  <c r="KF24" i="3"/>
  <c r="KE23" i="3"/>
  <c r="KF356" i="2"/>
  <c r="KF363" i="2"/>
  <c r="KF355" i="2"/>
  <c r="KF362" i="2"/>
  <c r="KF354" i="2"/>
  <c r="KB37" i="3"/>
  <c r="KB39" i="3"/>
  <c r="KF361" i="2"/>
  <c r="KF360" i="2"/>
  <c r="KG163" i="2"/>
  <c r="KH164" i="2"/>
  <c r="KD27" i="3"/>
  <c r="KD26" i="3"/>
  <c r="KD35" i="3"/>
  <c r="KF359" i="2"/>
  <c r="KI33" i="3"/>
  <c r="KH32" i="3"/>
  <c r="KG296" i="2" a="1"/>
  <c r="KG296" i="2"/>
  <c r="KG280" i="2" a="1"/>
  <c r="KG280" i="2"/>
  <c r="KG172" i="2"/>
  <c r="KG170" i="2"/>
  <c r="KG312" i="2" a="1"/>
  <c r="KG312" i="2"/>
  <c r="KG168" i="2" a="1"/>
  <c r="KG168" i="2"/>
  <c r="KG176" i="2"/>
  <c r="KG200" i="2" a="1"/>
  <c r="KG200" i="2"/>
  <c r="KG184" i="2" a="1"/>
  <c r="KG184" i="2"/>
  <c r="KH165" i="2"/>
  <c r="KG232" i="2" a="1"/>
  <c r="KG232" i="2"/>
  <c r="KG173" i="2"/>
  <c r="KG264" i="2" a="1"/>
  <c r="KG264" i="2"/>
  <c r="KG248" i="2" a="1"/>
  <c r="KG248" i="2"/>
  <c r="KG216" i="2" a="1"/>
  <c r="KG216" i="2"/>
  <c r="KG171" i="2"/>
  <c r="KF358" i="2"/>
  <c r="KC36" i="3"/>
  <c r="KG271" i="2"/>
  <c r="KG276" i="2"/>
  <c r="KG303" i="2"/>
  <c r="KG308" i="2"/>
  <c r="KG191" i="2"/>
  <c r="KG196" i="2"/>
  <c r="KG223" i="2"/>
  <c r="KG228" i="2"/>
  <c r="KG239" i="2"/>
  <c r="KG244" i="2"/>
  <c r="KG255" i="2"/>
  <c r="KG260" i="2"/>
  <c r="KG319" i="2"/>
  <c r="KG324" i="2"/>
  <c r="KG207" i="2"/>
  <c r="KG212" i="2"/>
  <c r="KG356" i="2"/>
  <c r="KG287" i="2"/>
  <c r="KG292" i="2"/>
  <c r="KG363" i="2"/>
  <c r="KG355" i="2"/>
  <c r="KH312" i="2" a="1"/>
  <c r="KH312" i="2"/>
  <c r="KH200" i="2" a="1"/>
  <c r="KH200" i="2"/>
  <c r="KH184" i="2" a="1"/>
  <c r="KH184" i="2"/>
  <c r="KH176" i="2"/>
  <c r="KH232" i="2" a="1"/>
  <c r="KH232" i="2"/>
  <c r="KI165" i="2"/>
  <c r="KH216" i="2" a="1"/>
  <c r="KH216" i="2"/>
  <c r="KH173" i="2"/>
  <c r="KH280" i="2" a="1"/>
  <c r="KH280" i="2"/>
  <c r="KH248" i="2" a="1"/>
  <c r="KH248" i="2"/>
  <c r="KH172" i="2"/>
  <c r="KH296" i="2" a="1"/>
  <c r="KH296" i="2"/>
  <c r="KH171" i="2"/>
  <c r="KH264" i="2" a="1"/>
  <c r="KH264" i="2"/>
  <c r="KH170" i="2"/>
  <c r="KH168" i="2" a="1"/>
  <c r="KH168" i="2"/>
  <c r="KG362" i="2"/>
  <c r="KI164" i="2"/>
  <c r="KH163" i="2"/>
  <c r="KH355" i="2"/>
  <c r="KH356" i="2"/>
  <c r="KH357" i="2"/>
  <c r="KH358" i="2"/>
  <c r="KH359" i="2"/>
  <c r="KH360" i="2"/>
  <c r="KH361" i="2"/>
  <c r="KH362" i="2"/>
  <c r="KH363" i="2"/>
  <c r="KE27" i="3"/>
  <c r="KE26" i="3"/>
  <c r="KE35" i="3"/>
  <c r="KG175" i="2"/>
  <c r="KG180" i="2"/>
  <c r="KG361" i="2"/>
  <c r="KG354" i="2"/>
  <c r="KF364" i="2"/>
  <c r="KF365" i="2"/>
  <c r="KF28" i="3"/>
  <c r="KF30" i="3"/>
  <c r="KF23" i="3"/>
  <c r="KG24" i="3"/>
  <c r="KG360" i="2"/>
  <c r="KJ33" i="3"/>
  <c r="KI32" i="3"/>
  <c r="KG359" i="2"/>
  <c r="KG358" i="2"/>
  <c r="KG357" i="2"/>
  <c r="KH354" i="2"/>
  <c r="KH364" i="2"/>
  <c r="KH365" i="2"/>
  <c r="KF39" i="3"/>
  <c r="KH303" i="2"/>
  <c r="KH308" i="2"/>
  <c r="KH207" i="2"/>
  <c r="KH212" i="2"/>
  <c r="KH255" i="2"/>
  <c r="KH260" i="2"/>
  <c r="KH191" i="2"/>
  <c r="KH196" i="2"/>
  <c r="KH175" i="2"/>
  <c r="KH180" i="2"/>
  <c r="KH271" i="2"/>
  <c r="KH276" i="2"/>
  <c r="KH223" i="2"/>
  <c r="KH228" i="2"/>
  <c r="KH239" i="2"/>
  <c r="KH244" i="2"/>
  <c r="KH319" i="2"/>
  <c r="KH324" i="2"/>
  <c r="KH287" i="2"/>
  <c r="KH292" i="2"/>
  <c r="KD39" i="3"/>
  <c r="KD37" i="3"/>
  <c r="KK33" i="3"/>
  <c r="KJ32" i="3"/>
  <c r="KG364" i="2"/>
  <c r="KG365" i="2"/>
  <c r="KE36" i="3"/>
  <c r="KJ164" i="2"/>
  <c r="KI163" i="2"/>
  <c r="KG30" i="3"/>
  <c r="KG28" i="3"/>
  <c r="KG23" i="3"/>
  <c r="KH24" i="3"/>
  <c r="KF27" i="3"/>
  <c r="KF26" i="3"/>
  <c r="KF35" i="3"/>
  <c r="KI168" i="2" a="1"/>
  <c r="KI168" i="2"/>
  <c r="KI264" i="2" a="1"/>
  <c r="KI264" i="2"/>
  <c r="KI176" i="2"/>
  <c r="KI296" i="2" a="1"/>
  <c r="KI296" i="2"/>
  <c r="KJ165" i="2"/>
  <c r="KI312" i="2" a="1"/>
  <c r="KI312" i="2"/>
  <c r="KI280" i="2" a="1"/>
  <c r="KI280" i="2"/>
  <c r="KI184" i="2" a="1"/>
  <c r="KI184" i="2"/>
  <c r="KI173" i="2"/>
  <c r="KI172" i="2"/>
  <c r="KI216" i="2" a="1"/>
  <c r="KI216" i="2"/>
  <c r="KI171" i="2"/>
  <c r="KI232" i="2" a="1"/>
  <c r="KI232" i="2"/>
  <c r="KI200" i="2" a="1"/>
  <c r="KI200" i="2"/>
  <c r="KI170" i="2"/>
  <c r="KI248" i="2" a="1"/>
  <c r="KI248" i="2"/>
  <c r="KD36" i="3"/>
  <c r="KI239" i="2"/>
  <c r="KI244" i="2"/>
  <c r="KI255" i="2"/>
  <c r="KI260" i="2"/>
  <c r="KI287" i="2"/>
  <c r="KI292" i="2"/>
  <c r="KI303" i="2"/>
  <c r="KI308" i="2"/>
  <c r="KF36" i="3"/>
  <c r="KI319" i="2"/>
  <c r="KI324" i="2"/>
  <c r="KI191" i="2"/>
  <c r="KI196" i="2"/>
  <c r="KI223" i="2"/>
  <c r="KI228" i="2"/>
  <c r="KI207" i="2"/>
  <c r="KI212" i="2"/>
  <c r="KI271" i="2"/>
  <c r="KI276" i="2"/>
  <c r="KG27" i="3"/>
  <c r="KG26" i="3"/>
  <c r="KG35" i="3"/>
  <c r="KI360" i="2"/>
  <c r="KK164" i="2"/>
  <c r="KJ163" i="2"/>
  <c r="KI359" i="2"/>
  <c r="KE37" i="3"/>
  <c r="KE39" i="3"/>
  <c r="KI358" i="2"/>
  <c r="KI357" i="2"/>
  <c r="KL33" i="3"/>
  <c r="KK32" i="3"/>
  <c r="KI356" i="2"/>
  <c r="KI363" i="2"/>
  <c r="KI355" i="2"/>
  <c r="KI175" i="2"/>
  <c r="KI180" i="2"/>
  <c r="KI362" i="2"/>
  <c r="KI354" i="2"/>
  <c r="KJ176" i="2"/>
  <c r="KJ184" i="2" a="1"/>
  <c r="KJ184" i="2"/>
  <c r="KK165" i="2"/>
  <c r="KJ216" i="2" a="1"/>
  <c r="KJ216" i="2"/>
  <c r="KJ200" i="2" a="1"/>
  <c r="KJ200" i="2"/>
  <c r="KJ173" i="2"/>
  <c r="KJ171" i="2"/>
  <c r="KJ232" i="2" a="1"/>
  <c r="KJ232" i="2"/>
  <c r="KJ172" i="2"/>
  <c r="KJ264" i="2" a="1"/>
  <c r="KJ264" i="2"/>
  <c r="KJ248" i="2" a="1"/>
  <c r="KJ248" i="2"/>
  <c r="KJ170" i="2"/>
  <c r="KJ296" i="2" a="1"/>
  <c r="KJ296" i="2"/>
  <c r="KJ280" i="2" a="1"/>
  <c r="KJ280" i="2"/>
  <c r="KJ312" i="2" a="1"/>
  <c r="KJ312" i="2"/>
  <c r="KJ168" i="2" a="1"/>
  <c r="KJ168" i="2"/>
  <c r="KH30" i="3"/>
  <c r="KH28" i="3"/>
  <c r="KI24" i="3"/>
  <c r="KH23" i="3"/>
  <c r="KI361" i="2"/>
  <c r="KF37" i="3"/>
  <c r="KJ255" i="2"/>
  <c r="KJ260" i="2"/>
  <c r="KJ271" i="2"/>
  <c r="KJ276" i="2"/>
  <c r="KJ287" i="2"/>
  <c r="KJ292" i="2"/>
  <c r="KJ175" i="2"/>
  <c r="KJ180" i="2"/>
  <c r="KJ191" i="2"/>
  <c r="KJ196" i="2"/>
  <c r="KJ303" i="2"/>
  <c r="KJ308" i="2"/>
  <c r="KJ207" i="2"/>
  <c r="KJ212" i="2"/>
  <c r="KJ319" i="2"/>
  <c r="KJ324" i="2"/>
  <c r="KJ239" i="2"/>
  <c r="KJ244" i="2"/>
  <c r="KI364" i="2"/>
  <c r="KI365" i="2"/>
  <c r="KG36" i="3"/>
  <c r="KM33" i="3"/>
  <c r="KL32" i="3"/>
  <c r="KJ356" i="2"/>
  <c r="KJ363" i="2"/>
  <c r="KJ355" i="2"/>
  <c r="KJ362" i="2"/>
  <c r="KK216" i="2" a="1"/>
  <c r="KK216" i="2"/>
  <c r="KK200" i="2" a="1"/>
  <c r="KK200" i="2"/>
  <c r="KK173" i="2"/>
  <c r="KK172" i="2"/>
  <c r="KK264" i="2" a="1"/>
  <c r="KK264" i="2"/>
  <c r="KK171" i="2"/>
  <c r="KK280" i="2" a="1"/>
  <c r="KK280" i="2"/>
  <c r="KK170" i="2"/>
  <c r="KK168" i="2" a="1"/>
  <c r="KK168" i="2"/>
  <c r="KK354" i="2"/>
  <c r="KK312" i="2" a="1"/>
  <c r="KK312" i="2"/>
  <c r="KK296" i="2" a="1"/>
  <c r="KK296" i="2"/>
  <c r="KK232" i="2" a="1"/>
  <c r="KK232" i="2"/>
  <c r="KK184" i="2" a="1"/>
  <c r="KK184" i="2"/>
  <c r="KK176" i="2"/>
  <c r="KL165" i="2"/>
  <c r="KK248" i="2" a="1"/>
  <c r="KK248" i="2"/>
  <c r="KJ361" i="2"/>
  <c r="KL164" i="2"/>
  <c r="KK163" i="2"/>
  <c r="KK355" i="2"/>
  <c r="KK356" i="2"/>
  <c r="KK357" i="2"/>
  <c r="KK358" i="2"/>
  <c r="KK359" i="2"/>
  <c r="KK363" i="2"/>
  <c r="KJ360" i="2"/>
  <c r="KJ354" i="2"/>
  <c r="KJ223" i="2"/>
  <c r="KJ228" i="2"/>
  <c r="KJ359" i="2"/>
  <c r="KH27" i="3"/>
  <c r="KH26" i="3"/>
  <c r="KH35" i="3"/>
  <c r="KI30" i="3"/>
  <c r="KI28" i="3"/>
  <c r="KJ24" i="3"/>
  <c r="KI23" i="3"/>
  <c r="KJ358" i="2"/>
  <c r="KJ357" i="2"/>
  <c r="KK287" i="2"/>
  <c r="KK292" i="2"/>
  <c r="KK271" i="2"/>
  <c r="KK276" i="2"/>
  <c r="KK255" i="2"/>
  <c r="KK260" i="2"/>
  <c r="KK239" i="2"/>
  <c r="KK244" i="2"/>
  <c r="KK207" i="2"/>
  <c r="KK212" i="2"/>
  <c r="KK303" i="2"/>
  <c r="KK308" i="2"/>
  <c r="KK223" i="2"/>
  <c r="KK228" i="2"/>
  <c r="KK319" i="2"/>
  <c r="KK324" i="2"/>
  <c r="KJ364" i="2"/>
  <c r="KJ365" i="2"/>
  <c r="KH36" i="3"/>
  <c r="KL280" i="2" a="1"/>
  <c r="KL280" i="2"/>
  <c r="KL264" i="2" a="1"/>
  <c r="KL264" i="2"/>
  <c r="KL171" i="2"/>
  <c r="KL296" i="2" a="1"/>
  <c r="KL296" i="2"/>
  <c r="KL170" i="2"/>
  <c r="KL312" i="2" a="1"/>
  <c r="KL312" i="2"/>
  <c r="KL168" i="2" a="1"/>
  <c r="KL168" i="2"/>
  <c r="KL354" i="2"/>
  <c r="KL176" i="2"/>
  <c r="KL232" i="2" a="1"/>
  <c r="KL232" i="2"/>
  <c r="KL200" i="2" a="1"/>
  <c r="KL200" i="2"/>
  <c r="KL184" i="2" a="1"/>
  <c r="KL184" i="2"/>
  <c r="KM165" i="2"/>
  <c r="KL173" i="2"/>
  <c r="KL216" i="2" a="1"/>
  <c r="KL216" i="2"/>
  <c r="KL248" i="2" a="1"/>
  <c r="KL248" i="2"/>
  <c r="KL172" i="2"/>
  <c r="KK361" i="2"/>
  <c r="KK175" i="2"/>
  <c r="KK180" i="2"/>
  <c r="KK362" i="2"/>
  <c r="KI27" i="3"/>
  <c r="KI26" i="3"/>
  <c r="KI35" i="3"/>
  <c r="KK360" i="2"/>
  <c r="KM164" i="2"/>
  <c r="KL163" i="2"/>
  <c r="KL357" i="2"/>
  <c r="KL358" i="2"/>
  <c r="KL361" i="2"/>
  <c r="KL362" i="2"/>
  <c r="KL363" i="2"/>
  <c r="KM32" i="3"/>
  <c r="KN33" i="3"/>
  <c r="KJ30" i="3"/>
  <c r="KJ28" i="3"/>
  <c r="KJ23" i="3"/>
  <c r="KK24" i="3"/>
  <c r="KK191" i="2"/>
  <c r="KK196" i="2"/>
  <c r="KG37" i="3"/>
  <c r="KG39" i="3"/>
  <c r="KL271" i="2"/>
  <c r="KL276" i="2"/>
  <c r="KL223" i="2"/>
  <c r="KL228" i="2"/>
  <c r="KL191" i="2"/>
  <c r="KL196" i="2"/>
  <c r="KL319" i="2"/>
  <c r="KL324" i="2"/>
  <c r="KL255" i="2"/>
  <c r="KL260" i="2"/>
  <c r="KL207" i="2"/>
  <c r="KL212" i="2"/>
  <c r="KK364" i="2"/>
  <c r="KK365" i="2"/>
  <c r="KI37" i="3"/>
  <c r="KL360" i="2"/>
  <c r="KN164" i="2"/>
  <c r="KM163" i="2"/>
  <c r="KM356" i="2"/>
  <c r="KM363" i="2"/>
  <c r="KK30" i="3"/>
  <c r="KK28" i="3"/>
  <c r="KL24" i="3"/>
  <c r="KK23" i="3"/>
  <c r="KJ27" i="3"/>
  <c r="KJ26" i="3"/>
  <c r="KJ35" i="3"/>
  <c r="KL239" i="2"/>
  <c r="KL244" i="2"/>
  <c r="KL359" i="2"/>
  <c r="KN32" i="3"/>
  <c r="KO33" i="3"/>
  <c r="KL175" i="2"/>
  <c r="KL180" i="2"/>
  <c r="KL287" i="2"/>
  <c r="KL292" i="2"/>
  <c r="KL356" i="2"/>
  <c r="KL355" i="2"/>
  <c r="KM248" i="2" a="1"/>
  <c r="KM248" i="2"/>
  <c r="KM264" i="2" a="1"/>
  <c r="KM264" i="2"/>
  <c r="KM360" i="2"/>
  <c r="KM176" i="2"/>
  <c r="KM184" i="2" a="1"/>
  <c r="KM184" i="2"/>
  <c r="KN165" i="2"/>
  <c r="KM280" i="2" a="1"/>
  <c r="KM280" i="2"/>
  <c r="KM361" i="2"/>
  <c r="KM173" i="2"/>
  <c r="KM172" i="2"/>
  <c r="KM312" i="2" a="1"/>
  <c r="KM312" i="2"/>
  <c r="KM296" i="2" a="1"/>
  <c r="KM296" i="2"/>
  <c r="KM216" i="2" a="1"/>
  <c r="KM216" i="2"/>
  <c r="KM200" i="2" a="1"/>
  <c r="KM200" i="2"/>
  <c r="KM171" i="2"/>
  <c r="KM232" i="2" a="1"/>
  <c r="KM232" i="2"/>
  <c r="KM358" i="2"/>
  <c r="KM170" i="2"/>
  <c r="KM168" i="2" a="1"/>
  <c r="KM168" i="2"/>
  <c r="KH37" i="3"/>
  <c r="KH39" i="3"/>
  <c r="KL303" i="2"/>
  <c r="KL308" i="2"/>
  <c r="KM255" i="2"/>
  <c r="KM260" i="2"/>
  <c r="KI39" i="3"/>
  <c r="KI36" i="3"/>
  <c r="KM175" i="2"/>
  <c r="KM180" i="2"/>
  <c r="KL364" i="2"/>
  <c r="KL365" i="2"/>
  <c r="KJ39" i="3"/>
  <c r="KM319" i="2"/>
  <c r="KM324" i="2"/>
  <c r="KM207" i="2"/>
  <c r="KM212" i="2"/>
  <c r="KM303" i="2"/>
  <c r="KM308" i="2"/>
  <c r="KN312" i="2" a="1"/>
  <c r="KN312" i="2"/>
  <c r="KN216" i="2" a="1"/>
  <c r="KN216" i="2"/>
  <c r="KN172" i="2"/>
  <c r="KN171" i="2"/>
  <c r="KN232" i="2" a="1"/>
  <c r="KN232" i="2"/>
  <c r="KN170" i="2"/>
  <c r="KN168" i="2" a="1"/>
  <c r="KN168" i="2"/>
  <c r="KN264" i="2" a="1"/>
  <c r="KN264" i="2"/>
  <c r="KN248" i="2" a="1"/>
  <c r="KN248" i="2"/>
  <c r="KN280" i="2" a="1"/>
  <c r="KN280" i="2"/>
  <c r="KN176" i="2"/>
  <c r="KN173" i="2"/>
  <c r="KN296" i="2" a="1"/>
  <c r="KN296" i="2"/>
  <c r="KN200" i="2" a="1"/>
  <c r="KN200" i="2"/>
  <c r="KN184" i="2" a="1"/>
  <c r="KN184" i="2"/>
  <c r="KO165" i="2"/>
  <c r="KM362" i="2"/>
  <c r="KM354" i="2"/>
  <c r="KM191" i="2"/>
  <c r="KM196" i="2"/>
  <c r="KP33" i="3"/>
  <c r="KO32" i="3"/>
  <c r="KO164" i="2"/>
  <c r="KN163" i="2"/>
  <c r="KN355" i="2"/>
  <c r="KN357" i="2"/>
  <c r="KN358" i="2"/>
  <c r="KN359" i="2"/>
  <c r="KN360" i="2"/>
  <c r="KN361" i="2"/>
  <c r="KN362" i="2"/>
  <c r="KN363" i="2"/>
  <c r="KM223" i="2"/>
  <c r="KM228" i="2"/>
  <c r="KM271" i="2"/>
  <c r="KM276" i="2"/>
  <c r="KK27" i="3"/>
  <c r="KK26" i="3"/>
  <c r="KK35" i="3"/>
  <c r="KM359" i="2"/>
  <c r="KL28" i="3"/>
  <c r="KL30" i="3"/>
  <c r="KM24" i="3"/>
  <c r="KL23" i="3"/>
  <c r="KM287" i="2"/>
  <c r="KM292" i="2"/>
  <c r="KM357" i="2"/>
  <c r="KM239" i="2"/>
  <c r="KM244" i="2"/>
  <c r="KM355" i="2"/>
  <c r="KN287" i="2"/>
  <c r="KN292" i="2"/>
  <c r="KN271" i="2"/>
  <c r="KN276" i="2"/>
  <c r="KN354" i="2"/>
  <c r="KN255" i="2"/>
  <c r="KN260" i="2"/>
  <c r="KJ36" i="3"/>
  <c r="KN239" i="2"/>
  <c r="KN244" i="2"/>
  <c r="KN303" i="2"/>
  <c r="KN308" i="2"/>
  <c r="KJ37" i="3"/>
  <c r="KN223" i="2"/>
  <c r="KN228" i="2"/>
  <c r="KN191" i="2"/>
  <c r="KN196" i="2"/>
  <c r="KN207" i="2"/>
  <c r="KN212" i="2"/>
  <c r="KN319" i="2"/>
  <c r="KN324" i="2"/>
  <c r="KQ33" i="3"/>
  <c r="KP32" i="3"/>
  <c r="KL27" i="3"/>
  <c r="KL26" i="3"/>
  <c r="KL35" i="3"/>
  <c r="KM30" i="3"/>
  <c r="KM28" i="3"/>
  <c r="KN24" i="3"/>
  <c r="KM23" i="3"/>
  <c r="KN356" i="2"/>
  <c r="KN364" i="2"/>
  <c r="KN365" i="2"/>
  <c r="KN175" i="2"/>
  <c r="KN180" i="2"/>
  <c r="KM364" i="2"/>
  <c r="KM365" i="2"/>
  <c r="KP164" i="2"/>
  <c r="KO163" i="2"/>
  <c r="KO359" i="2"/>
  <c r="KO296" i="2" a="1"/>
  <c r="KO296" i="2"/>
  <c r="KO200" i="2" a="1"/>
  <c r="KO200" i="2"/>
  <c r="KO356" i="2"/>
  <c r="KO171" i="2"/>
  <c r="KO312" i="2" a="1"/>
  <c r="KO312" i="2"/>
  <c r="KO216" i="2" a="1"/>
  <c r="KO216" i="2"/>
  <c r="KO232" i="2" a="1"/>
  <c r="KO232" i="2"/>
  <c r="KO170" i="2"/>
  <c r="KO168" i="2" a="1"/>
  <c r="KO168" i="2"/>
  <c r="KO354" i="2"/>
  <c r="KO264" i="2" a="1"/>
  <c r="KO264" i="2"/>
  <c r="KO360" i="2"/>
  <c r="KO248" i="2" a="1"/>
  <c r="KO248" i="2"/>
  <c r="KO176" i="2"/>
  <c r="KO280" i="2" a="1"/>
  <c r="KO280" i="2"/>
  <c r="KO184" i="2" a="1"/>
  <c r="KO184" i="2"/>
  <c r="KP165" i="2"/>
  <c r="KO173" i="2"/>
  <c r="KO172" i="2"/>
  <c r="KO191" i="2"/>
  <c r="KO196" i="2"/>
  <c r="KO239" i="2"/>
  <c r="KO244" i="2"/>
  <c r="KL37" i="3"/>
  <c r="KL39" i="3"/>
  <c r="KQ164" i="2"/>
  <c r="KP163" i="2"/>
  <c r="KP356" i="2"/>
  <c r="KP363" i="2"/>
  <c r="KO358" i="2"/>
  <c r="KK36" i="3"/>
  <c r="KK39" i="3"/>
  <c r="KK37" i="3"/>
  <c r="KO223" i="2"/>
  <c r="KO228" i="2"/>
  <c r="KO255" i="2"/>
  <c r="KO260" i="2"/>
  <c r="KO303" i="2"/>
  <c r="KO308" i="2"/>
  <c r="KO357" i="2"/>
  <c r="KP248" i="2" a="1"/>
  <c r="KP248" i="2"/>
  <c r="KP296" i="2" a="1"/>
  <c r="KP296" i="2"/>
  <c r="KP362" i="2"/>
  <c r="KP264" i="2" a="1"/>
  <c r="KP264" i="2"/>
  <c r="KP176" i="2"/>
  <c r="KP312" i="2" a="1"/>
  <c r="KP312" i="2"/>
  <c r="KP200" i="2" a="1"/>
  <c r="KP200" i="2"/>
  <c r="KP184" i="2" a="1"/>
  <c r="KP184" i="2"/>
  <c r="KQ165" i="2"/>
  <c r="KP173" i="2"/>
  <c r="KP232" i="2" a="1"/>
  <c r="KP232" i="2"/>
  <c r="KP280" i="2" a="1"/>
  <c r="KP280" i="2"/>
  <c r="KP172" i="2"/>
  <c r="KP171" i="2"/>
  <c r="KP170" i="2"/>
  <c r="KP216" i="2" a="1"/>
  <c r="KP216" i="2"/>
  <c r="KP168" i="2" a="1"/>
  <c r="KP168" i="2"/>
  <c r="KP354" i="2"/>
  <c r="KO271" i="2"/>
  <c r="KO276" i="2"/>
  <c r="KL36" i="3"/>
  <c r="KO319" i="2"/>
  <c r="KO324" i="2"/>
  <c r="KO363" i="2"/>
  <c r="KO355" i="2"/>
  <c r="KO287" i="2"/>
  <c r="KO292" i="2"/>
  <c r="KO362" i="2"/>
  <c r="KM27" i="3"/>
  <c r="KM26" i="3"/>
  <c r="KM35" i="3"/>
  <c r="KO175" i="2"/>
  <c r="KO180" i="2"/>
  <c r="KO207" i="2"/>
  <c r="KO212" i="2"/>
  <c r="KO361" i="2"/>
  <c r="KN28" i="3"/>
  <c r="KN30" i="3"/>
  <c r="KO24" i="3"/>
  <c r="KN23" i="3"/>
  <c r="KQ32" i="3"/>
  <c r="KR33" i="3"/>
  <c r="KP223" i="2"/>
  <c r="KP228" i="2"/>
  <c r="KP271" i="2"/>
  <c r="KP276" i="2"/>
  <c r="KP255" i="2"/>
  <c r="KP260" i="2"/>
  <c r="KO364" i="2"/>
  <c r="KO365" i="2"/>
  <c r="KM39" i="3"/>
  <c r="KP319" i="2"/>
  <c r="KP324" i="2"/>
  <c r="KO30" i="3"/>
  <c r="KO28" i="3"/>
  <c r="KO23" i="3"/>
  <c r="KP24" i="3"/>
  <c r="KP287" i="2"/>
  <c r="KP292" i="2"/>
  <c r="KP361" i="2"/>
  <c r="KN27" i="3"/>
  <c r="KN26" i="3"/>
  <c r="KN35" i="3"/>
  <c r="KP360" i="2"/>
  <c r="KQ163" i="2"/>
  <c r="KR164" i="2"/>
  <c r="KQ359" i="2"/>
  <c r="KQ360" i="2"/>
  <c r="KQ280" i="2" a="1"/>
  <c r="KQ280" i="2"/>
  <c r="KQ216" i="2" a="1"/>
  <c r="KQ216" i="2"/>
  <c r="KQ357" i="2"/>
  <c r="KQ264" i="2" a="1"/>
  <c r="KQ264" i="2"/>
  <c r="KQ172" i="2"/>
  <c r="KR165" i="2"/>
  <c r="KQ171" i="2"/>
  <c r="KQ200" i="2" a="1"/>
  <c r="KQ200" i="2"/>
  <c r="KQ170" i="2"/>
  <c r="KQ248" i="2" a="1"/>
  <c r="KQ248" i="2"/>
  <c r="KQ168" i="2" a="1"/>
  <c r="KQ168" i="2"/>
  <c r="KQ296" i="2" a="1"/>
  <c r="KQ296" i="2"/>
  <c r="KQ232" i="2" a="1"/>
  <c r="KQ232" i="2"/>
  <c r="KQ358" i="2"/>
  <c r="KQ176" i="2"/>
  <c r="KQ312" i="2" a="1"/>
  <c r="KQ312" i="2"/>
  <c r="KQ184" i="2" a="1"/>
  <c r="KQ184" i="2"/>
  <c r="KQ355" i="2"/>
  <c r="KQ173" i="2"/>
  <c r="KP359" i="2"/>
  <c r="KP239" i="2"/>
  <c r="KP244" i="2"/>
  <c r="KP191" i="2"/>
  <c r="KP196" i="2"/>
  <c r="KP358" i="2"/>
  <c r="KP357" i="2"/>
  <c r="KS33" i="3"/>
  <c r="KR32" i="3"/>
  <c r="KP207" i="2"/>
  <c r="KP212" i="2"/>
  <c r="KP175" i="2"/>
  <c r="KP180" i="2"/>
  <c r="KP303" i="2"/>
  <c r="KP308" i="2"/>
  <c r="KP355" i="2"/>
  <c r="KM37" i="3"/>
  <c r="KM36" i="3"/>
  <c r="KP364" i="2"/>
  <c r="KP365" i="2"/>
  <c r="KN37" i="3"/>
  <c r="KO27" i="3"/>
  <c r="KO26" i="3"/>
  <c r="KO35" i="3"/>
  <c r="KQ287" i="2"/>
  <c r="KQ292" i="2"/>
  <c r="KQ207" i="2"/>
  <c r="KQ212" i="2"/>
  <c r="KQ319" i="2"/>
  <c r="KQ324" i="2"/>
  <c r="KQ271" i="2"/>
  <c r="KQ276" i="2"/>
  <c r="KQ175" i="2"/>
  <c r="KQ180" i="2"/>
  <c r="KP30" i="3"/>
  <c r="KP28" i="3"/>
  <c r="KQ24" i="3"/>
  <c r="KP23" i="3"/>
  <c r="KQ363" i="2"/>
  <c r="KQ356" i="2"/>
  <c r="KQ239" i="2"/>
  <c r="KQ244" i="2"/>
  <c r="KQ303" i="2"/>
  <c r="KQ308" i="2"/>
  <c r="KR357" i="2"/>
  <c r="KR216" i="2" a="1"/>
  <c r="KR216" i="2"/>
  <c r="KR200" i="2" a="1"/>
  <c r="KR200" i="2"/>
  <c r="KR184" i="2" a="1"/>
  <c r="KR184" i="2"/>
  <c r="KS165" i="2"/>
  <c r="KR232" i="2" a="1"/>
  <c r="KR232" i="2"/>
  <c r="KR173" i="2"/>
  <c r="KR248" i="2" a="1"/>
  <c r="KR248" i="2"/>
  <c r="KR171" i="2"/>
  <c r="KR172" i="2"/>
  <c r="KR312" i="2" a="1"/>
  <c r="KR312" i="2"/>
  <c r="KR170" i="2"/>
  <c r="KR296" i="2" a="1"/>
  <c r="KR296" i="2"/>
  <c r="KR280" i="2" a="1"/>
  <c r="KR280" i="2"/>
  <c r="KR264" i="2" a="1"/>
  <c r="KR264" i="2"/>
  <c r="KR168" i="2" a="1"/>
  <c r="KR168" i="2"/>
  <c r="KR354" i="2"/>
  <c r="KR176" i="2"/>
  <c r="KQ223" i="2"/>
  <c r="KQ228" i="2"/>
  <c r="KQ362" i="2"/>
  <c r="KQ354" i="2"/>
  <c r="KT33" i="3"/>
  <c r="KS32" i="3"/>
  <c r="KQ191" i="2"/>
  <c r="KQ196" i="2"/>
  <c r="KQ255" i="2"/>
  <c r="KQ260" i="2"/>
  <c r="KQ361" i="2"/>
  <c r="KR163" i="2"/>
  <c r="KS164" i="2"/>
  <c r="KR356" i="2"/>
  <c r="KR355" i="2"/>
  <c r="KR358" i="2"/>
  <c r="KR360" i="2"/>
  <c r="KR361" i="2"/>
  <c r="KR362" i="2"/>
  <c r="KR363" i="2"/>
  <c r="KN39" i="3"/>
  <c r="KN36" i="3"/>
  <c r="KR255" i="2"/>
  <c r="KR260" i="2"/>
  <c r="KR303" i="2"/>
  <c r="KR308" i="2"/>
  <c r="KU33" i="3"/>
  <c r="KT32" i="3"/>
  <c r="KR271" i="2"/>
  <c r="KR276" i="2"/>
  <c r="KQ30" i="3"/>
  <c r="KQ28" i="3"/>
  <c r="KQ23" i="3"/>
  <c r="KR24" i="3"/>
  <c r="KQ364" i="2"/>
  <c r="KQ365" i="2"/>
  <c r="KR287" i="2"/>
  <c r="KR292" i="2"/>
  <c r="KR175" i="2"/>
  <c r="KR180" i="2"/>
  <c r="KS361" i="2"/>
  <c r="KS280" i="2" a="1"/>
  <c r="KS280" i="2"/>
  <c r="KS248" i="2" a="1"/>
  <c r="KS248" i="2"/>
  <c r="KS168" i="2" a="1"/>
  <c r="KS168" i="2"/>
  <c r="KS354" i="2"/>
  <c r="KS264" i="2" a="1"/>
  <c r="KS264" i="2"/>
  <c r="KS296" i="2" a="1"/>
  <c r="KS296" i="2"/>
  <c r="KS312" i="2" a="1"/>
  <c r="KS312" i="2"/>
  <c r="KS176" i="2"/>
  <c r="KS171" i="2"/>
  <c r="KS184" i="2" a="1"/>
  <c r="KS184" i="2"/>
  <c r="KT165" i="2"/>
  <c r="KS232" i="2" a="1"/>
  <c r="KS232" i="2"/>
  <c r="KS216" i="2" a="1"/>
  <c r="KS216" i="2"/>
  <c r="KS200" i="2" a="1"/>
  <c r="KS200" i="2"/>
  <c r="KS173" i="2"/>
  <c r="KS172" i="2"/>
  <c r="KS170" i="2"/>
  <c r="KT164" i="2"/>
  <c r="KS163" i="2"/>
  <c r="KS355" i="2"/>
  <c r="KS356" i="2"/>
  <c r="KS357" i="2"/>
  <c r="KS358" i="2"/>
  <c r="KS359" i="2"/>
  <c r="KS362" i="2"/>
  <c r="KS363" i="2"/>
  <c r="KR191" i="2"/>
  <c r="KR196" i="2"/>
  <c r="KP27" i="3"/>
  <c r="KP26" i="3"/>
  <c r="KP35" i="3"/>
  <c r="KR319" i="2"/>
  <c r="KR324" i="2"/>
  <c r="KR239" i="2"/>
  <c r="KR244" i="2"/>
  <c r="KR207" i="2"/>
  <c r="KR212" i="2"/>
  <c r="KR223" i="2"/>
  <c r="KR228" i="2"/>
  <c r="KR359" i="2"/>
  <c r="KR364" i="2"/>
  <c r="KR365" i="2"/>
  <c r="KS207" i="2"/>
  <c r="KS212" i="2"/>
  <c r="KS303" i="2"/>
  <c r="KS308" i="2"/>
  <c r="KP37" i="3"/>
  <c r="KP39" i="3"/>
  <c r="KS239" i="2"/>
  <c r="KS244" i="2"/>
  <c r="KS255" i="2"/>
  <c r="KS260" i="2"/>
  <c r="KS271" i="2"/>
  <c r="KS276" i="2"/>
  <c r="KS287" i="2"/>
  <c r="KS292" i="2"/>
  <c r="KQ27" i="3"/>
  <c r="KQ26" i="3"/>
  <c r="KQ35" i="3"/>
  <c r="KS319" i="2"/>
  <c r="KS324" i="2"/>
  <c r="KS175" i="2"/>
  <c r="KS180" i="2"/>
  <c r="KR30" i="3"/>
  <c r="KR28" i="3"/>
  <c r="KR23" i="3"/>
  <c r="KS24" i="3"/>
  <c r="KS360" i="2"/>
  <c r="KS364" i="2"/>
  <c r="KS365" i="2"/>
  <c r="KU164" i="2"/>
  <c r="KT163" i="2"/>
  <c r="KT355" i="2"/>
  <c r="KT363" i="2"/>
  <c r="KT248" i="2" a="1"/>
  <c r="KT248" i="2"/>
  <c r="KT176" i="2"/>
  <c r="KT280" i="2" a="1"/>
  <c r="KT280" i="2"/>
  <c r="KT361" i="2"/>
  <c r="KT200" i="2" a="1"/>
  <c r="KT200" i="2"/>
  <c r="KU165" i="2"/>
  <c r="KT170" i="2"/>
  <c r="KT296" i="2" a="1"/>
  <c r="KT296" i="2"/>
  <c r="KT184" i="2" a="1"/>
  <c r="KT184" i="2"/>
  <c r="KT172" i="2"/>
  <c r="KT264" i="2" a="1"/>
  <c r="KT264" i="2"/>
  <c r="KT173" i="2"/>
  <c r="KT312" i="2" a="1"/>
  <c r="KT312" i="2"/>
  <c r="KT232" i="2" a="1"/>
  <c r="KT232" i="2"/>
  <c r="KT216" i="2" a="1"/>
  <c r="KT216" i="2"/>
  <c r="KT171" i="2"/>
  <c r="KT168" i="2" a="1"/>
  <c r="KT168" i="2"/>
  <c r="KS191" i="2"/>
  <c r="KS196" i="2"/>
  <c r="KP36" i="3"/>
  <c r="KS223" i="2"/>
  <c r="KS228" i="2"/>
  <c r="KO36" i="3"/>
  <c r="KO39" i="3"/>
  <c r="KO37" i="3"/>
  <c r="KU32" i="3"/>
  <c r="KV33" i="3"/>
  <c r="KT223" i="2"/>
  <c r="KT228" i="2"/>
  <c r="KT271" i="2"/>
  <c r="KT276" i="2"/>
  <c r="KT207" i="2"/>
  <c r="KT212" i="2"/>
  <c r="KT255" i="2"/>
  <c r="KT260" i="2"/>
  <c r="KQ37" i="3"/>
  <c r="KQ39" i="3"/>
  <c r="KT357" i="2"/>
  <c r="KR27" i="3"/>
  <c r="KR26" i="3"/>
  <c r="KR35" i="3"/>
  <c r="KQ36" i="3"/>
  <c r="KT175" i="2"/>
  <c r="KT180" i="2"/>
  <c r="KT303" i="2"/>
  <c r="KT308" i="2"/>
  <c r="KT362" i="2"/>
  <c r="KT239" i="2"/>
  <c r="KT244" i="2"/>
  <c r="KV164" i="2"/>
  <c r="KU163" i="2"/>
  <c r="KU363" i="2"/>
  <c r="KV32" i="3"/>
  <c r="KW33" i="3"/>
  <c r="KT319" i="2"/>
  <c r="KT324" i="2"/>
  <c r="KT287" i="2"/>
  <c r="KT292" i="2"/>
  <c r="KT360" i="2"/>
  <c r="KT354" i="2"/>
  <c r="KT356" i="2"/>
  <c r="KT359" i="2"/>
  <c r="KT191" i="2"/>
  <c r="KT196" i="2"/>
  <c r="KU248" i="2" a="1"/>
  <c r="KU248" i="2"/>
  <c r="KU232" i="2" a="1"/>
  <c r="KU232" i="2"/>
  <c r="KU173" i="2"/>
  <c r="KU200" i="2" a="1"/>
  <c r="KU200" i="2"/>
  <c r="KU356" i="2"/>
  <c r="KU171" i="2"/>
  <c r="KU264" i="2" a="1"/>
  <c r="KU264" i="2"/>
  <c r="KU360" i="2"/>
  <c r="KV165" i="2"/>
  <c r="KU170" i="2"/>
  <c r="KU312" i="2" a="1"/>
  <c r="KU312" i="2"/>
  <c r="KU319" i="2"/>
  <c r="KU324" i="2"/>
  <c r="KU296" i="2" a="1"/>
  <c r="KU296" i="2"/>
  <c r="KU280" i="2" a="1"/>
  <c r="KU280" i="2"/>
  <c r="KU168" i="2" a="1"/>
  <c r="KU168" i="2"/>
  <c r="KU176" i="2"/>
  <c r="KU216" i="2" a="1"/>
  <c r="KU216" i="2"/>
  <c r="KU184" i="2" a="1"/>
  <c r="KU184" i="2"/>
  <c r="KU172" i="2"/>
  <c r="KT358" i="2"/>
  <c r="KS30" i="3"/>
  <c r="KS28" i="3"/>
  <c r="KS23" i="3"/>
  <c r="KT24" i="3"/>
  <c r="KU223" i="2"/>
  <c r="KU228" i="2"/>
  <c r="KU303" i="2"/>
  <c r="KU308" i="2"/>
  <c r="KU255" i="2"/>
  <c r="KU260" i="2"/>
  <c r="KU287" i="2"/>
  <c r="KU292" i="2"/>
  <c r="KU191" i="2"/>
  <c r="KU196" i="2"/>
  <c r="KU175" i="2"/>
  <c r="KU180" i="2"/>
  <c r="KU362" i="2"/>
  <c r="KU355" i="2"/>
  <c r="KU239" i="2"/>
  <c r="KU244" i="2"/>
  <c r="KT364" i="2"/>
  <c r="KT365" i="2"/>
  <c r="KR36" i="3"/>
  <c r="KU361" i="2"/>
  <c r="KV163" i="2"/>
  <c r="KW164" i="2"/>
  <c r="KV355" i="2"/>
  <c r="KV357" i="2"/>
  <c r="KV359" i="2"/>
  <c r="KV168" i="2" a="1"/>
  <c r="KV168" i="2"/>
  <c r="KV173" i="2"/>
  <c r="KV296" i="2" a="1"/>
  <c r="KV296" i="2"/>
  <c r="KV280" i="2" a="1"/>
  <c r="KV280" i="2"/>
  <c r="KV176" i="2"/>
  <c r="KV184" i="2" a="1"/>
  <c r="KV184" i="2"/>
  <c r="KW165" i="2"/>
  <c r="KV172" i="2"/>
  <c r="KV312" i="2" a="1"/>
  <c r="KV312" i="2"/>
  <c r="KV363" i="2"/>
  <c r="KV232" i="2" a="1"/>
  <c r="KV232" i="2"/>
  <c r="KV200" i="2" a="1"/>
  <c r="KV200" i="2"/>
  <c r="KV356" i="2"/>
  <c r="KV171" i="2"/>
  <c r="KV264" i="2" a="1"/>
  <c r="KV264" i="2"/>
  <c r="KV248" i="2" a="1"/>
  <c r="KV248" i="2"/>
  <c r="KV216" i="2" a="1"/>
  <c r="KV216" i="2"/>
  <c r="KV170" i="2"/>
  <c r="KU354" i="2"/>
  <c r="KU359" i="2"/>
  <c r="KT28" i="3"/>
  <c r="KT30" i="3"/>
  <c r="KT23" i="3"/>
  <c r="KU24" i="3"/>
  <c r="KU207" i="2"/>
  <c r="KU212" i="2"/>
  <c r="KS27" i="3"/>
  <c r="KS26" i="3"/>
  <c r="KS35" i="3"/>
  <c r="KU358" i="2"/>
  <c r="KU271" i="2"/>
  <c r="KU276" i="2"/>
  <c r="KX33" i="3"/>
  <c r="KW32" i="3"/>
  <c r="KU357" i="2"/>
  <c r="KV271" i="2"/>
  <c r="KV276" i="2"/>
  <c r="KV287" i="2"/>
  <c r="KV292" i="2"/>
  <c r="KV303" i="2"/>
  <c r="KV308" i="2"/>
  <c r="KU364" i="2"/>
  <c r="KU365" i="2"/>
  <c r="KS36" i="3"/>
  <c r="KV362" i="2"/>
  <c r="KX164" i="2"/>
  <c r="KW163" i="2"/>
  <c r="KW355" i="2"/>
  <c r="KU30" i="3"/>
  <c r="KU28" i="3"/>
  <c r="KV24" i="3"/>
  <c r="KU23" i="3"/>
  <c r="KV175" i="2"/>
  <c r="KV180" i="2"/>
  <c r="KX32" i="3"/>
  <c r="KY33" i="3"/>
  <c r="KT27" i="3"/>
  <c r="KT26" i="3"/>
  <c r="KT35" i="3"/>
  <c r="KV361" i="2"/>
  <c r="KV319" i="2"/>
  <c r="KV324" i="2"/>
  <c r="KV223" i="2"/>
  <c r="KV228" i="2"/>
  <c r="KV207" i="2"/>
  <c r="KV212" i="2"/>
  <c r="KV360" i="2"/>
  <c r="KV354" i="2"/>
  <c r="KW357" i="2"/>
  <c r="KW232" i="2" a="1"/>
  <c r="KW232" i="2"/>
  <c r="KW172" i="2"/>
  <c r="KW248" i="2" a="1"/>
  <c r="KW248" i="2"/>
  <c r="KW171" i="2"/>
  <c r="KW264" i="2" a="1"/>
  <c r="KW264" i="2"/>
  <c r="KW360" i="2"/>
  <c r="KW170" i="2"/>
  <c r="KW280" i="2" a="1"/>
  <c r="KW280" i="2"/>
  <c r="KW361" i="2"/>
  <c r="KW168" i="2" a="1"/>
  <c r="KW168" i="2"/>
  <c r="KX165" i="2"/>
  <c r="KW312" i="2" a="1"/>
  <c r="KW312" i="2"/>
  <c r="KW296" i="2" a="1"/>
  <c r="KW296" i="2"/>
  <c r="KW184" i="2" a="1"/>
  <c r="KW184" i="2"/>
  <c r="KW176" i="2"/>
  <c r="KW216" i="2" a="1"/>
  <c r="KW216" i="2"/>
  <c r="KW200" i="2" a="1"/>
  <c r="KW200" i="2"/>
  <c r="KW356" i="2"/>
  <c r="KW173" i="2"/>
  <c r="KV255" i="2"/>
  <c r="KV260" i="2"/>
  <c r="KV239" i="2"/>
  <c r="KV244" i="2"/>
  <c r="KV191" i="2"/>
  <c r="KV196" i="2"/>
  <c r="KV358" i="2"/>
  <c r="KR39" i="3"/>
  <c r="KR37" i="3"/>
  <c r="KW319" i="2"/>
  <c r="KW324" i="2"/>
  <c r="KW175" i="2"/>
  <c r="KW180" i="2"/>
  <c r="KW303" i="2"/>
  <c r="KW308" i="2"/>
  <c r="KV364" i="2"/>
  <c r="KV365" i="2"/>
  <c r="KZ33" i="3"/>
  <c r="KY32" i="3"/>
  <c r="KX363" i="2"/>
  <c r="KX361" i="2"/>
  <c r="KX358" i="2"/>
  <c r="KX312" i="2" a="1"/>
  <c r="KX312" i="2"/>
  <c r="KX216" i="2" a="1"/>
  <c r="KX216" i="2"/>
  <c r="KX200" i="2" a="1"/>
  <c r="KX200" i="2"/>
  <c r="KX184" i="2" a="1"/>
  <c r="KX184" i="2"/>
  <c r="KX176" i="2"/>
  <c r="KY165" i="2"/>
  <c r="KX296" i="2" a="1"/>
  <c r="KX296" i="2"/>
  <c r="KX232" i="2" a="1"/>
  <c r="KX232" i="2"/>
  <c r="KX173" i="2"/>
  <c r="KX170" i="2"/>
  <c r="KX171" i="2"/>
  <c r="KX280" i="2" a="1"/>
  <c r="KX280" i="2"/>
  <c r="KX248" i="2" a="1"/>
  <c r="KX248" i="2"/>
  <c r="KX172" i="2"/>
  <c r="KX264" i="2" a="1"/>
  <c r="KX264" i="2"/>
  <c r="KX168" i="2" a="1"/>
  <c r="KX168" i="2"/>
  <c r="KX354" i="2"/>
  <c r="KW363" i="2"/>
  <c r="KW191" i="2"/>
  <c r="KW196" i="2"/>
  <c r="KW362" i="2"/>
  <c r="KW223" i="2"/>
  <c r="KW228" i="2"/>
  <c r="KW239" i="2"/>
  <c r="KW244" i="2"/>
  <c r="KU27" i="3"/>
  <c r="KU26" i="3"/>
  <c r="KU35" i="3"/>
  <c r="KW207" i="2"/>
  <c r="KW212" i="2"/>
  <c r="KW354" i="2"/>
  <c r="KW255" i="2"/>
  <c r="KW260" i="2"/>
  <c r="KV28" i="3"/>
  <c r="KV30" i="3"/>
  <c r="KW24" i="3"/>
  <c r="KV23" i="3"/>
  <c r="KY164" i="2"/>
  <c r="KX163" i="2"/>
  <c r="KX355" i="2"/>
  <c r="KX357" i="2"/>
  <c r="KX362" i="2"/>
  <c r="KW359" i="2"/>
  <c r="KW287" i="2"/>
  <c r="KW292" i="2"/>
  <c r="KW271" i="2"/>
  <c r="KW276" i="2"/>
  <c r="KW358" i="2"/>
  <c r="KS39" i="3"/>
  <c r="KS37" i="3"/>
  <c r="KX271" i="2"/>
  <c r="KX276" i="2"/>
  <c r="KX255" i="2"/>
  <c r="KX260" i="2"/>
  <c r="KX223" i="2"/>
  <c r="KX228" i="2"/>
  <c r="KX207" i="2"/>
  <c r="KX212" i="2"/>
  <c r="KW30" i="3"/>
  <c r="KW28" i="3"/>
  <c r="KW23" i="3"/>
  <c r="KX24" i="3"/>
  <c r="KX303" i="2"/>
  <c r="KX308" i="2"/>
  <c r="KX191" i="2"/>
  <c r="KX196" i="2"/>
  <c r="KX356" i="2"/>
  <c r="KX239" i="2"/>
  <c r="KX244" i="2"/>
  <c r="KX319" i="2"/>
  <c r="KX324" i="2"/>
  <c r="KX287" i="2"/>
  <c r="KX292" i="2"/>
  <c r="KZ164" i="2"/>
  <c r="KY163" i="2"/>
  <c r="KY363" i="2"/>
  <c r="KX175" i="2"/>
  <c r="KX180" i="2"/>
  <c r="LA33" i="3"/>
  <c r="KZ32" i="3"/>
  <c r="KY248" i="2" a="1"/>
  <c r="KY248" i="2"/>
  <c r="KY170" i="2"/>
  <c r="KY264" i="2" a="1"/>
  <c r="KY264" i="2"/>
  <c r="KY168" i="2" a="1"/>
  <c r="KY168" i="2"/>
  <c r="KY354" i="2"/>
  <c r="KY172" i="2"/>
  <c r="KY296" i="2" a="1"/>
  <c r="KY296" i="2"/>
  <c r="KY280" i="2" a="1"/>
  <c r="KY280" i="2"/>
  <c r="KY176" i="2"/>
  <c r="KY200" i="2" a="1"/>
  <c r="KY200" i="2"/>
  <c r="KY312" i="2" a="1"/>
  <c r="KY312" i="2"/>
  <c r="KY184" i="2" a="1"/>
  <c r="KY184" i="2"/>
  <c r="KY355" i="2"/>
  <c r="KZ165" i="2"/>
  <c r="KY173" i="2"/>
  <c r="KY216" i="2" a="1"/>
  <c r="KY216" i="2"/>
  <c r="KY232" i="2" a="1"/>
  <c r="KY232" i="2"/>
  <c r="KY358" i="2"/>
  <c r="KY171" i="2"/>
  <c r="KW364" i="2"/>
  <c r="KW365" i="2"/>
  <c r="KU36" i="3"/>
  <c r="KX360" i="2"/>
  <c r="KT39" i="3"/>
  <c r="KT37" i="3"/>
  <c r="KX359" i="2"/>
  <c r="KV27" i="3"/>
  <c r="KV26" i="3"/>
  <c r="KV35" i="3"/>
  <c r="KT36" i="3"/>
  <c r="KY207" i="2"/>
  <c r="KY212" i="2"/>
  <c r="KY287" i="2"/>
  <c r="KY292" i="2"/>
  <c r="KX364" i="2"/>
  <c r="KX365" i="2"/>
  <c r="KV37" i="3"/>
  <c r="KY303" i="2"/>
  <c r="KY308" i="2"/>
  <c r="KY319" i="2"/>
  <c r="KY324" i="2"/>
  <c r="KY255" i="2"/>
  <c r="KY260" i="2"/>
  <c r="KY361" i="2"/>
  <c r="KY271" i="2"/>
  <c r="KY276" i="2"/>
  <c r="KY362" i="2"/>
  <c r="KY223" i="2"/>
  <c r="KY228" i="2"/>
  <c r="KY360" i="2"/>
  <c r="KZ163" i="2"/>
  <c r="LA164" i="2"/>
  <c r="KZ356" i="2"/>
  <c r="KX30" i="3"/>
  <c r="KX28" i="3"/>
  <c r="KY24" i="3"/>
  <c r="KX23" i="3"/>
  <c r="KZ184" i="2" a="1"/>
  <c r="KZ184" i="2"/>
  <c r="LA165" i="2"/>
  <c r="KZ216" i="2" a="1"/>
  <c r="KZ216" i="2"/>
  <c r="KZ357" i="2"/>
  <c r="KZ200" i="2" a="1"/>
  <c r="KZ200" i="2"/>
  <c r="KZ173" i="2"/>
  <c r="KZ248" i="2" a="1"/>
  <c r="KZ248" i="2"/>
  <c r="KZ172" i="2"/>
  <c r="KZ280" i="2" a="1"/>
  <c r="KZ280" i="2"/>
  <c r="KZ264" i="2" a="1"/>
  <c r="KZ264" i="2"/>
  <c r="KZ171" i="2"/>
  <c r="KZ296" i="2" a="1"/>
  <c r="KZ296" i="2"/>
  <c r="KZ170" i="2"/>
  <c r="KZ312" i="2" a="1"/>
  <c r="KZ312" i="2"/>
  <c r="KZ363" i="2"/>
  <c r="KZ168" i="2" a="1"/>
  <c r="KZ168" i="2"/>
  <c r="KZ354" i="2"/>
  <c r="KZ232" i="2" a="1"/>
  <c r="KZ232" i="2"/>
  <c r="KZ176" i="2"/>
  <c r="KY191" i="2"/>
  <c r="KY196" i="2"/>
  <c r="KY175" i="2"/>
  <c r="KY180" i="2"/>
  <c r="KY359" i="2"/>
  <c r="KW27" i="3"/>
  <c r="KW26" i="3"/>
  <c r="KW35" i="3"/>
  <c r="KY356" i="2"/>
  <c r="KU37" i="3"/>
  <c r="KU39" i="3"/>
  <c r="KY239" i="2"/>
  <c r="KY244" i="2"/>
  <c r="LB33" i="3"/>
  <c r="LA32" i="3"/>
  <c r="KY357" i="2"/>
  <c r="KV39" i="3"/>
  <c r="KV36" i="3"/>
  <c r="KZ271" i="2"/>
  <c r="KZ276" i="2"/>
  <c r="KZ191" i="2"/>
  <c r="KZ196" i="2"/>
  <c r="KZ239" i="2"/>
  <c r="KZ244" i="2"/>
  <c r="KZ303" i="2"/>
  <c r="KZ308" i="2"/>
  <c r="KY364" i="2"/>
  <c r="KY365" i="2"/>
  <c r="KW36" i="3"/>
  <c r="KZ287" i="2"/>
  <c r="KZ292" i="2"/>
  <c r="KZ255" i="2"/>
  <c r="KZ260" i="2"/>
  <c r="KZ355" i="2"/>
  <c r="KZ362" i="2"/>
  <c r="LA163" i="2"/>
  <c r="LB164" i="2"/>
  <c r="LA355" i="2"/>
  <c r="LA357" i="2"/>
  <c r="KZ361" i="2"/>
  <c r="LC33" i="3"/>
  <c r="LB32" i="3"/>
  <c r="KZ319" i="2"/>
  <c r="KZ324" i="2"/>
  <c r="KZ360" i="2"/>
  <c r="KZ207" i="2"/>
  <c r="KZ212" i="2"/>
  <c r="KX27" i="3"/>
  <c r="KX26" i="3"/>
  <c r="KX35" i="3"/>
  <c r="KZ359" i="2"/>
  <c r="KZ175" i="2"/>
  <c r="KZ180" i="2"/>
  <c r="KZ223" i="2"/>
  <c r="KZ228" i="2"/>
  <c r="LA296" i="2" a="1"/>
  <c r="LA296" i="2"/>
  <c r="LA168" i="2" a="1"/>
  <c r="LA168" i="2"/>
  <c r="LA173" i="2"/>
  <c r="LA248" i="2" a="1"/>
  <c r="LA248" i="2"/>
  <c r="LA176" i="2"/>
  <c r="LA312" i="2" a="1"/>
  <c r="LA312" i="2"/>
  <c r="LA363" i="2"/>
  <c r="LB165" i="2"/>
  <c r="LA184" i="2" a="1"/>
  <c r="LA184" i="2"/>
  <c r="LA172" i="2"/>
  <c r="LA232" i="2" a="1"/>
  <c r="LA232" i="2"/>
  <c r="LA216" i="2" a="1"/>
  <c r="LA216" i="2"/>
  <c r="LA200" i="2" a="1"/>
  <c r="LA200" i="2"/>
  <c r="LA171" i="2"/>
  <c r="LA264" i="2" a="1"/>
  <c r="LA264" i="2"/>
  <c r="LA280" i="2" a="1"/>
  <c r="LA280" i="2"/>
  <c r="LA170" i="2"/>
  <c r="KY30" i="3"/>
  <c r="KY28" i="3"/>
  <c r="KZ24" i="3"/>
  <c r="KY23" i="3"/>
  <c r="KZ358" i="2"/>
  <c r="LA287" i="2"/>
  <c r="LA292" i="2"/>
  <c r="LA303" i="2"/>
  <c r="LA308" i="2"/>
  <c r="KW37" i="3"/>
  <c r="KW39" i="3"/>
  <c r="LA354" i="2"/>
  <c r="KZ364" i="2"/>
  <c r="KZ365" i="2"/>
  <c r="KX39" i="3"/>
  <c r="LA207" i="2"/>
  <c r="LA212" i="2"/>
  <c r="LA239" i="2"/>
  <c r="LA244" i="2"/>
  <c r="LC32" i="3"/>
  <c r="LD33" i="3"/>
  <c r="LA358" i="2"/>
  <c r="KY27" i="3"/>
  <c r="KY26" i="3"/>
  <c r="KY35" i="3"/>
  <c r="LA356" i="2"/>
  <c r="KZ30" i="3"/>
  <c r="KZ28" i="3"/>
  <c r="KZ23" i="3"/>
  <c r="LA24" i="3"/>
  <c r="LA271" i="2"/>
  <c r="LA276" i="2"/>
  <c r="LA362" i="2"/>
  <c r="LC164" i="2"/>
  <c r="LB163" i="2"/>
  <c r="LB356" i="2"/>
  <c r="LB363" i="2"/>
  <c r="LA319" i="2"/>
  <c r="LA324" i="2"/>
  <c r="LA361" i="2"/>
  <c r="LA255" i="2"/>
  <c r="LA260" i="2"/>
  <c r="LA191" i="2"/>
  <c r="LA196" i="2"/>
  <c r="LB170" i="2"/>
  <c r="LB173" i="2"/>
  <c r="LB280" i="2" a="1"/>
  <c r="LB280" i="2"/>
  <c r="LB361" i="2"/>
  <c r="LB264" i="2" a="1"/>
  <c r="LB264" i="2"/>
  <c r="LB168" i="2" a="1"/>
  <c r="LB168" i="2"/>
  <c r="LB216" i="2" a="1"/>
  <c r="LB216" i="2"/>
  <c r="LB296" i="2" a="1"/>
  <c r="LB296" i="2"/>
  <c r="LB176" i="2"/>
  <c r="LB200" i="2" a="1"/>
  <c r="LB200" i="2"/>
  <c r="LB184" i="2" a="1"/>
  <c r="LB184" i="2"/>
  <c r="LB355" i="2"/>
  <c r="LC165" i="2"/>
  <c r="LB312" i="2" a="1"/>
  <c r="LB312" i="2"/>
  <c r="LB172" i="2"/>
  <c r="LB232" i="2" a="1"/>
  <c r="LB232" i="2"/>
  <c r="LB248" i="2" a="1"/>
  <c r="LB248" i="2"/>
  <c r="LB171" i="2"/>
  <c r="LA175" i="2"/>
  <c r="LA180" i="2"/>
  <c r="LA360" i="2"/>
  <c r="LA223" i="2"/>
  <c r="LA228" i="2"/>
  <c r="LA359" i="2"/>
  <c r="LB303" i="2"/>
  <c r="LB308" i="2"/>
  <c r="LB354" i="2"/>
  <c r="LB271" i="2"/>
  <c r="LB276" i="2"/>
  <c r="KX37" i="3"/>
  <c r="KX36" i="3"/>
  <c r="LA364" i="2"/>
  <c r="LA365" i="2"/>
  <c r="KY39" i="3"/>
  <c r="LB239" i="2"/>
  <c r="LB244" i="2"/>
  <c r="LB255" i="2"/>
  <c r="LB260" i="2"/>
  <c r="LA30" i="3"/>
  <c r="LA28" i="3"/>
  <c r="LA23" i="3"/>
  <c r="LB24" i="3"/>
  <c r="LE33" i="3"/>
  <c r="LD32" i="3"/>
  <c r="LB319" i="2"/>
  <c r="LB324" i="2"/>
  <c r="LC173" i="2"/>
  <c r="LC312" i="2" a="1"/>
  <c r="LC312" i="2"/>
  <c r="LD165" i="2"/>
  <c r="LC216" i="2" a="1"/>
  <c r="LC216" i="2"/>
  <c r="LC200" i="2" a="1"/>
  <c r="LC200" i="2"/>
  <c r="LC171" i="2"/>
  <c r="LC232" i="2" a="1"/>
  <c r="LC232" i="2"/>
  <c r="LC170" i="2"/>
  <c r="LC168" i="2" a="1"/>
  <c r="LC168" i="2"/>
  <c r="LC354" i="2"/>
  <c r="LC296" i="2" a="1"/>
  <c r="LC296" i="2"/>
  <c r="LC264" i="2" a="1"/>
  <c r="LC264" i="2"/>
  <c r="LC248" i="2" a="1"/>
  <c r="LC248" i="2"/>
  <c r="LC176" i="2"/>
  <c r="LC280" i="2" a="1"/>
  <c r="LC280" i="2"/>
  <c r="LC184" i="2" a="1"/>
  <c r="LC184" i="2"/>
  <c r="LC172" i="2"/>
  <c r="LB223" i="2"/>
  <c r="LB228" i="2"/>
  <c r="LB360" i="2"/>
  <c r="LD164" i="2"/>
  <c r="LC163" i="2"/>
  <c r="LC355" i="2"/>
  <c r="LC356" i="2"/>
  <c r="LC357" i="2"/>
  <c r="LC358" i="2"/>
  <c r="LC359" i="2"/>
  <c r="LC360" i="2"/>
  <c r="LC361" i="2"/>
  <c r="LC362" i="2"/>
  <c r="LC363" i="2"/>
  <c r="KZ27" i="3"/>
  <c r="KZ26" i="3"/>
  <c r="KZ35" i="3"/>
  <c r="LB191" i="2"/>
  <c r="LB196" i="2"/>
  <c r="LB359" i="2"/>
  <c r="LB287" i="2"/>
  <c r="LB292" i="2"/>
  <c r="LB362" i="2"/>
  <c r="LB175" i="2"/>
  <c r="LB180" i="2"/>
  <c r="LB207" i="2"/>
  <c r="LB212" i="2"/>
  <c r="LB358" i="2"/>
  <c r="LB357" i="2"/>
  <c r="KY37" i="3"/>
  <c r="KY36" i="3"/>
  <c r="LB364" i="2"/>
  <c r="LB365" i="2"/>
  <c r="KZ36" i="3"/>
  <c r="LC207" i="2"/>
  <c r="LC212" i="2"/>
  <c r="LC239" i="2"/>
  <c r="LC244" i="2"/>
  <c r="LC255" i="2"/>
  <c r="LC260" i="2"/>
  <c r="LB28" i="3"/>
  <c r="LB30" i="3"/>
  <c r="LC24" i="3"/>
  <c r="LB23" i="3"/>
  <c r="LC287" i="2"/>
  <c r="LC292" i="2"/>
  <c r="LD356" i="2"/>
  <c r="LD173" i="2"/>
  <c r="LD248" i="2" a="1"/>
  <c r="LD248" i="2"/>
  <c r="LD296" i="2" a="1"/>
  <c r="LD296" i="2"/>
  <c r="LD200" i="2" a="1"/>
  <c r="LD200" i="2"/>
  <c r="LD171" i="2"/>
  <c r="LD170" i="2"/>
  <c r="LD264" i="2" a="1"/>
  <c r="LD264" i="2"/>
  <c r="LD312" i="2" a="1"/>
  <c r="LD312" i="2"/>
  <c r="LD280" i="2" a="1"/>
  <c r="LD280" i="2"/>
  <c r="LD232" i="2" a="1"/>
  <c r="LD232" i="2"/>
  <c r="LD168" i="2" a="1"/>
  <c r="LD168" i="2"/>
  <c r="LD354" i="2"/>
  <c r="LE165" i="2"/>
  <c r="LD216" i="2" a="1"/>
  <c r="LD216" i="2"/>
  <c r="LD176" i="2"/>
  <c r="LD184" i="2" a="1"/>
  <c r="LD184" i="2"/>
  <c r="LD172" i="2"/>
  <c r="LC303" i="2"/>
  <c r="LC308" i="2"/>
  <c r="LC364" i="2"/>
  <c r="LC365" i="2"/>
  <c r="LA36" i="3"/>
  <c r="LA27" i="3"/>
  <c r="LA26" i="3"/>
  <c r="LA35" i="3"/>
  <c r="LD163" i="2"/>
  <c r="LE164" i="2"/>
  <c r="LD357" i="2"/>
  <c r="LD358" i="2"/>
  <c r="LD359" i="2"/>
  <c r="LD360" i="2"/>
  <c r="LD361" i="2"/>
  <c r="LD362" i="2"/>
  <c r="LD363" i="2"/>
  <c r="LC175" i="2"/>
  <c r="LC180" i="2"/>
  <c r="LC319" i="2"/>
  <c r="LC324" i="2"/>
  <c r="LC191" i="2"/>
  <c r="LC196" i="2"/>
  <c r="LC271" i="2"/>
  <c r="LC276" i="2"/>
  <c r="LC223" i="2"/>
  <c r="LC228" i="2"/>
  <c r="LF33" i="3"/>
  <c r="LE32" i="3"/>
  <c r="KZ39" i="3"/>
  <c r="KZ37" i="3"/>
  <c r="LA37" i="3"/>
  <c r="LA39" i="3"/>
  <c r="LF164" i="2"/>
  <c r="LE163" i="2"/>
  <c r="LE358" i="2"/>
  <c r="LD223" i="2"/>
  <c r="LD228" i="2"/>
  <c r="LD207" i="2"/>
  <c r="LD212" i="2"/>
  <c r="LD191" i="2"/>
  <c r="LD196" i="2"/>
  <c r="LE170" i="2"/>
  <c r="LE168" i="2" a="1"/>
  <c r="LE168" i="2"/>
  <c r="LE354" i="2"/>
  <c r="LE264" i="2" a="1"/>
  <c r="LE264" i="2"/>
  <c r="LE171" i="2"/>
  <c r="LE312" i="2" a="1"/>
  <c r="LE312" i="2"/>
  <c r="LE296" i="2" a="1"/>
  <c r="LE296" i="2"/>
  <c r="LE280" i="2" a="1"/>
  <c r="LE280" i="2"/>
  <c r="LE248" i="2" a="1"/>
  <c r="LE248" i="2"/>
  <c r="LE176" i="2"/>
  <c r="LF165" i="2"/>
  <c r="LE200" i="2" a="1"/>
  <c r="LE200" i="2"/>
  <c r="LE184" i="2" a="1"/>
  <c r="LE184" i="2"/>
  <c r="LE173" i="2"/>
  <c r="LE216" i="2" a="1"/>
  <c r="LE216" i="2"/>
  <c r="LE232" i="2" a="1"/>
  <c r="LE232" i="2"/>
  <c r="LE172" i="2"/>
  <c r="LD239" i="2"/>
  <c r="LD244" i="2"/>
  <c r="LB27" i="3"/>
  <c r="LB26" i="3"/>
  <c r="LB35" i="3"/>
  <c r="LC30" i="3"/>
  <c r="LC28" i="3"/>
  <c r="LD24" i="3"/>
  <c r="LC23" i="3"/>
  <c r="LD287" i="2"/>
  <c r="LD292" i="2"/>
  <c r="LD303" i="2"/>
  <c r="LD308" i="2"/>
  <c r="LF32" i="3"/>
  <c r="LG33" i="3"/>
  <c r="LD319" i="2"/>
  <c r="LD324" i="2"/>
  <c r="LD355" i="2"/>
  <c r="LD364" i="2"/>
  <c r="LD365" i="2"/>
  <c r="LD175" i="2"/>
  <c r="LD180" i="2"/>
  <c r="LD271" i="2"/>
  <c r="LD276" i="2"/>
  <c r="LD255" i="2"/>
  <c r="LD260" i="2"/>
  <c r="LE319" i="2"/>
  <c r="LE324" i="2"/>
  <c r="LE191" i="2"/>
  <c r="LE196" i="2"/>
  <c r="LE223" i="2"/>
  <c r="LE228" i="2"/>
  <c r="LE255" i="2"/>
  <c r="LE260" i="2"/>
  <c r="LB39" i="3"/>
  <c r="LB37" i="3"/>
  <c r="LE207" i="2"/>
  <c r="LE212" i="2"/>
  <c r="LB36" i="3"/>
  <c r="LE359" i="2"/>
  <c r="LE357" i="2"/>
  <c r="LE239" i="2"/>
  <c r="LE244" i="2"/>
  <c r="LE287" i="2"/>
  <c r="LE292" i="2"/>
  <c r="LE356" i="2"/>
  <c r="LE303" i="2"/>
  <c r="LE308" i="2"/>
  <c r="LE363" i="2"/>
  <c r="LE355" i="2"/>
  <c r="LF168" i="2" a="1"/>
  <c r="LF168" i="2"/>
  <c r="LF264" i="2" a="1"/>
  <c r="LF264" i="2"/>
  <c r="LF232" i="2" a="1"/>
  <c r="LF232" i="2"/>
  <c r="LF200" i="2" a="1"/>
  <c r="LF200" i="2"/>
  <c r="LF176" i="2"/>
  <c r="LF296" i="2" a="1"/>
  <c r="LF296" i="2"/>
  <c r="LF171" i="2"/>
  <c r="LF216" i="2" a="1"/>
  <c r="LF216" i="2"/>
  <c r="LF184" i="2" a="1"/>
  <c r="LF184" i="2"/>
  <c r="LG165" i="2"/>
  <c r="LF248" i="2" a="1"/>
  <c r="LF248" i="2"/>
  <c r="LF359" i="2"/>
  <c r="LF173" i="2"/>
  <c r="LF280" i="2" a="1"/>
  <c r="LF280" i="2"/>
  <c r="LF172" i="2"/>
  <c r="LF354" i="2"/>
  <c r="LF312" i="2" a="1"/>
  <c r="LF312" i="2"/>
  <c r="LF170" i="2"/>
  <c r="LC27" i="3"/>
  <c r="LC26" i="3"/>
  <c r="LC35" i="3"/>
  <c r="LE271" i="2"/>
  <c r="LE276" i="2"/>
  <c r="LE362" i="2"/>
  <c r="LD28" i="3"/>
  <c r="LD30" i="3"/>
  <c r="LE24" i="3"/>
  <c r="LD23" i="3"/>
  <c r="LE361" i="2"/>
  <c r="LH33" i="3"/>
  <c r="LG32" i="3"/>
  <c r="LE175" i="2"/>
  <c r="LE180" i="2"/>
  <c r="LE360" i="2"/>
  <c r="LG164" i="2"/>
  <c r="LF163" i="2"/>
  <c r="LF357" i="2"/>
  <c r="LF358" i="2"/>
  <c r="LF360" i="2"/>
  <c r="LF361" i="2"/>
  <c r="LF362" i="2"/>
  <c r="LF363" i="2"/>
  <c r="LE364" i="2"/>
  <c r="LE365" i="2"/>
  <c r="LC39" i="3"/>
  <c r="LF319" i="2"/>
  <c r="LF324" i="2"/>
  <c r="LF191" i="2"/>
  <c r="LF196" i="2"/>
  <c r="LF303" i="2"/>
  <c r="LF308" i="2"/>
  <c r="LF271" i="2"/>
  <c r="LF276" i="2"/>
  <c r="LE28" i="3"/>
  <c r="LE30" i="3"/>
  <c r="LE23" i="3"/>
  <c r="LF24" i="3"/>
  <c r="LF223" i="2"/>
  <c r="LF228" i="2"/>
  <c r="LG248" i="2" a="1"/>
  <c r="LG248" i="2"/>
  <c r="LG170" i="2"/>
  <c r="LG216" i="2" a="1"/>
  <c r="LG216" i="2"/>
  <c r="LG264" i="2" a="1"/>
  <c r="LG264" i="2"/>
  <c r="LG168" i="2" a="1"/>
  <c r="LG168" i="2"/>
  <c r="LG354" i="2"/>
  <c r="LG172" i="2"/>
  <c r="LG280" i="2" a="1"/>
  <c r="LG280" i="2"/>
  <c r="LG176" i="2"/>
  <c r="LG200" i="2" a="1"/>
  <c r="LG200" i="2"/>
  <c r="LG296" i="2" a="1"/>
  <c r="LG296" i="2"/>
  <c r="LG184" i="2" a="1"/>
  <c r="LG184" i="2"/>
  <c r="LH165" i="2"/>
  <c r="LG312" i="2" a="1"/>
  <c r="LG312" i="2"/>
  <c r="LG173" i="2"/>
  <c r="LG232" i="2" a="1"/>
  <c r="LG232" i="2"/>
  <c r="LG171" i="2"/>
  <c r="LG163" i="2"/>
  <c r="LH164" i="2"/>
  <c r="LG355" i="2"/>
  <c r="LG357" i="2"/>
  <c r="LG358" i="2"/>
  <c r="LG359" i="2"/>
  <c r="LG360" i="2"/>
  <c r="LG361" i="2"/>
  <c r="LG363" i="2"/>
  <c r="LF207" i="2"/>
  <c r="LF212" i="2"/>
  <c r="LF175" i="2"/>
  <c r="LF180" i="2"/>
  <c r="LD27" i="3"/>
  <c r="LD26" i="3"/>
  <c r="LD35" i="3"/>
  <c r="LC36" i="3"/>
  <c r="LF287" i="2"/>
  <c r="LF292" i="2"/>
  <c r="LF239" i="2"/>
  <c r="LF244" i="2"/>
  <c r="LF355" i="2"/>
  <c r="LI33" i="3"/>
  <c r="LH32" i="3"/>
  <c r="LF255" i="2"/>
  <c r="LF260" i="2"/>
  <c r="LF356" i="2"/>
  <c r="LC37" i="3"/>
  <c r="LF364" i="2"/>
  <c r="LF365" i="2"/>
  <c r="LG239" i="2"/>
  <c r="LG244" i="2"/>
  <c r="LG319" i="2"/>
  <c r="LG324" i="2"/>
  <c r="LG303" i="2"/>
  <c r="LG308" i="2"/>
  <c r="LG207" i="2"/>
  <c r="LG212" i="2"/>
  <c r="LG223" i="2"/>
  <c r="LG228" i="2"/>
  <c r="LD39" i="3"/>
  <c r="LD37" i="3"/>
  <c r="LG356" i="2"/>
  <c r="LG287" i="2"/>
  <c r="LG292" i="2"/>
  <c r="LG271" i="2"/>
  <c r="LG276" i="2"/>
  <c r="LG362" i="2"/>
  <c r="LG364" i="2"/>
  <c r="LG365" i="2"/>
  <c r="LI164" i="2"/>
  <c r="LH163" i="2"/>
  <c r="LH312" i="2" a="1"/>
  <c r="LH312" i="2"/>
  <c r="LH176" i="2"/>
  <c r="LH184" i="2" a="1"/>
  <c r="LH184" i="2"/>
  <c r="LI165" i="2"/>
  <c r="LH173" i="2"/>
  <c r="LH296" i="2" a="1"/>
  <c r="LH296" i="2"/>
  <c r="LH200" i="2" a="1"/>
  <c r="LH200" i="2"/>
  <c r="LH356" i="2"/>
  <c r="LH171" i="2"/>
  <c r="LH168" i="2" a="1"/>
  <c r="LH168" i="2"/>
  <c r="LH354" i="2"/>
  <c r="LH248" i="2" a="1"/>
  <c r="LH248" i="2"/>
  <c r="LH232" i="2" a="1"/>
  <c r="LH232" i="2"/>
  <c r="LH216" i="2" a="1"/>
  <c r="LH216" i="2"/>
  <c r="LH357" i="2"/>
  <c r="LH172" i="2"/>
  <c r="LH264" i="2" a="1"/>
  <c r="LH264" i="2"/>
  <c r="LH360" i="2"/>
  <c r="LH170" i="2"/>
  <c r="LH280" i="2" a="1"/>
  <c r="LH280" i="2"/>
  <c r="LG191" i="2"/>
  <c r="LG196" i="2"/>
  <c r="LG175" i="2"/>
  <c r="LG180" i="2"/>
  <c r="LD36" i="3"/>
  <c r="LF30" i="3"/>
  <c r="LF28" i="3"/>
  <c r="LG24" i="3"/>
  <c r="LF23" i="3"/>
  <c r="LI32" i="3"/>
  <c r="LJ33" i="3"/>
  <c r="LE27" i="3"/>
  <c r="LE26" i="3"/>
  <c r="LE35" i="3"/>
  <c r="LG255" i="2"/>
  <c r="LG260" i="2"/>
  <c r="LH303" i="2"/>
  <c r="LH308" i="2"/>
  <c r="LH255" i="2"/>
  <c r="LH260" i="2"/>
  <c r="LH191" i="2"/>
  <c r="LH196" i="2"/>
  <c r="LH239" i="2"/>
  <c r="LH244" i="2"/>
  <c r="LH287" i="2"/>
  <c r="LH292" i="2"/>
  <c r="LE37" i="3"/>
  <c r="LE39" i="3"/>
  <c r="LE36" i="3"/>
  <c r="LH358" i="2"/>
  <c r="LH359" i="2"/>
  <c r="LK33" i="3"/>
  <c r="LJ32" i="3"/>
  <c r="LH271" i="2"/>
  <c r="LH276" i="2"/>
  <c r="LH319" i="2"/>
  <c r="LH324" i="2"/>
  <c r="LH363" i="2"/>
  <c r="LH355" i="2"/>
  <c r="LF27" i="3"/>
  <c r="LF26" i="3"/>
  <c r="LF35" i="3"/>
  <c r="LH175" i="2"/>
  <c r="LH180" i="2"/>
  <c r="LG30" i="3"/>
  <c r="LG28" i="3"/>
  <c r="LH24" i="3"/>
  <c r="LG23" i="3"/>
  <c r="LH223" i="2"/>
  <c r="LH228" i="2"/>
  <c r="LH362" i="2"/>
  <c r="LH207" i="2"/>
  <c r="LH212" i="2"/>
  <c r="LI200" i="2" a="1"/>
  <c r="LI200" i="2"/>
  <c r="LI172" i="2"/>
  <c r="LI264" i="2" a="1"/>
  <c r="LI264" i="2"/>
  <c r="LI296" i="2" a="1"/>
  <c r="LI296" i="2"/>
  <c r="LI216" i="2" a="1"/>
  <c r="LI216" i="2"/>
  <c r="LI173" i="2"/>
  <c r="LI312" i="2" a="1"/>
  <c r="LI312" i="2"/>
  <c r="LI171" i="2"/>
  <c r="LI176" i="2"/>
  <c r="LI232" i="2" a="1"/>
  <c r="LI232" i="2"/>
  <c r="LI170" i="2"/>
  <c r="LI168" i="2" a="1"/>
  <c r="LI168" i="2"/>
  <c r="LI248" i="2" a="1"/>
  <c r="LI248" i="2"/>
  <c r="LI280" i="2" a="1"/>
  <c r="LI280" i="2"/>
  <c r="LI184" i="2" a="1"/>
  <c r="LI184" i="2"/>
  <c r="LJ165" i="2"/>
  <c r="LH361" i="2"/>
  <c r="LI163" i="2"/>
  <c r="LJ164" i="2"/>
  <c r="LI356" i="2"/>
  <c r="LI355" i="2"/>
  <c r="LI358" i="2"/>
  <c r="LI360" i="2"/>
  <c r="LI362" i="2"/>
  <c r="LI363" i="2"/>
  <c r="LI255" i="2"/>
  <c r="LI260" i="2"/>
  <c r="LI287" i="2"/>
  <c r="LI292" i="2"/>
  <c r="LI303" i="2"/>
  <c r="LI308" i="2"/>
  <c r="LI223" i="2"/>
  <c r="LI228" i="2"/>
  <c r="LH364" i="2"/>
  <c r="LH365" i="2"/>
  <c r="LF37" i="3"/>
  <c r="LI175" i="2"/>
  <c r="LI180" i="2"/>
  <c r="LG27" i="3"/>
  <c r="LG26" i="3"/>
  <c r="LG35" i="3"/>
  <c r="LI361" i="2"/>
  <c r="LI354" i="2"/>
  <c r="LI239" i="2"/>
  <c r="LI244" i="2"/>
  <c r="LH30" i="3"/>
  <c r="LH28" i="3"/>
  <c r="LH23" i="3"/>
  <c r="LI24" i="3"/>
  <c r="LK164" i="2"/>
  <c r="LJ163" i="2"/>
  <c r="LJ361" i="2"/>
  <c r="LI359" i="2"/>
  <c r="LJ248" i="2" a="1"/>
  <c r="LJ248" i="2"/>
  <c r="LJ359" i="2"/>
  <c r="LJ170" i="2"/>
  <c r="LJ168" i="2" a="1"/>
  <c r="LJ168" i="2"/>
  <c r="LJ354" i="2"/>
  <c r="LJ296" i="2" a="1"/>
  <c r="LJ296" i="2"/>
  <c r="LJ362" i="2"/>
  <c r="LJ312" i="2" a="1"/>
  <c r="LJ312" i="2"/>
  <c r="LJ280" i="2" a="1"/>
  <c r="LJ280" i="2"/>
  <c r="LJ176" i="2"/>
  <c r="LK165" i="2"/>
  <c r="LJ264" i="2" a="1"/>
  <c r="LJ264" i="2"/>
  <c r="LJ360" i="2"/>
  <c r="LJ200" i="2" a="1"/>
  <c r="LJ200" i="2"/>
  <c r="LJ184" i="2" a="1"/>
  <c r="LJ184" i="2"/>
  <c r="LJ355" i="2"/>
  <c r="LJ172" i="2"/>
  <c r="LJ173" i="2"/>
  <c r="LJ232" i="2" a="1"/>
  <c r="LJ232" i="2"/>
  <c r="LJ216" i="2" a="1"/>
  <c r="LJ216" i="2"/>
  <c r="LJ171" i="2"/>
  <c r="LI271" i="2"/>
  <c r="LI276" i="2"/>
  <c r="LI357" i="2"/>
  <c r="LI191" i="2"/>
  <c r="LI196" i="2"/>
  <c r="LI319" i="2"/>
  <c r="LI324" i="2"/>
  <c r="LK32" i="3"/>
  <c r="LL33" i="3"/>
  <c r="LI207" i="2"/>
  <c r="LI212" i="2"/>
  <c r="LJ223" i="2"/>
  <c r="LJ228" i="2"/>
  <c r="LF39" i="3"/>
  <c r="LF36" i="3"/>
  <c r="LJ239" i="2"/>
  <c r="LJ244" i="2"/>
  <c r="LJ287" i="2"/>
  <c r="LJ292" i="2"/>
  <c r="LJ207" i="2"/>
  <c r="LJ212" i="2"/>
  <c r="LI364" i="2"/>
  <c r="LI365" i="2"/>
  <c r="LG36" i="3"/>
  <c r="LL164" i="2"/>
  <c r="LK163" i="2"/>
  <c r="LK362" i="2"/>
  <c r="LJ271" i="2"/>
  <c r="LJ276" i="2"/>
  <c r="LJ319" i="2"/>
  <c r="LJ324" i="2"/>
  <c r="LI30" i="3"/>
  <c r="LI28" i="3"/>
  <c r="LI23" i="3"/>
  <c r="LJ24" i="3"/>
  <c r="LJ303" i="2"/>
  <c r="LJ308" i="2"/>
  <c r="LJ358" i="2"/>
  <c r="LH27" i="3"/>
  <c r="LH26" i="3"/>
  <c r="LH35" i="3"/>
  <c r="LK200" i="2" a="1"/>
  <c r="LK200" i="2"/>
  <c r="LK172" i="2"/>
  <c r="LK216" i="2" a="1"/>
  <c r="LK216" i="2"/>
  <c r="LK173" i="2"/>
  <c r="LK232" i="2" a="1"/>
  <c r="LK232" i="2"/>
  <c r="LK171" i="2"/>
  <c r="LK170" i="2"/>
  <c r="LK176" i="2"/>
  <c r="LK168" i="2" a="1"/>
  <c r="LK168" i="2"/>
  <c r="LK354" i="2"/>
  <c r="LK296" i="2" a="1"/>
  <c r="LK296" i="2"/>
  <c r="LK264" i="2" a="1"/>
  <c r="LK264" i="2"/>
  <c r="LK248" i="2" a="1"/>
  <c r="LK248" i="2"/>
  <c r="LK280" i="2" a="1"/>
  <c r="LK280" i="2"/>
  <c r="LK312" i="2" a="1"/>
  <c r="LK312" i="2"/>
  <c r="LK184" i="2" a="1"/>
  <c r="LK184" i="2"/>
  <c r="LK355" i="2"/>
  <c r="LL165" i="2"/>
  <c r="LJ357" i="2"/>
  <c r="LJ175" i="2"/>
  <c r="LJ180" i="2"/>
  <c r="LM33" i="3"/>
  <c r="LL32" i="3"/>
  <c r="LJ191" i="2"/>
  <c r="LJ196" i="2"/>
  <c r="LJ255" i="2"/>
  <c r="LJ260" i="2"/>
  <c r="LJ363" i="2"/>
  <c r="LJ356" i="2"/>
  <c r="LK255" i="2"/>
  <c r="LK260" i="2"/>
  <c r="LK223" i="2"/>
  <c r="LK228" i="2"/>
  <c r="LK207" i="2"/>
  <c r="LK212" i="2"/>
  <c r="LJ364" i="2"/>
  <c r="LJ365" i="2"/>
  <c r="LH39" i="3"/>
  <c r="LK319" i="2"/>
  <c r="LK324" i="2"/>
  <c r="LK287" i="2"/>
  <c r="LK292" i="2"/>
  <c r="LK363" i="2"/>
  <c r="LK271" i="2"/>
  <c r="LK276" i="2"/>
  <c r="LJ28" i="3"/>
  <c r="LJ30" i="3"/>
  <c r="LK24" i="3"/>
  <c r="LJ23" i="3"/>
  <c r="LK361" i="2"/>
  <c r="LK239" i="2"/>
  <c r="LK244" i="2"/>
  <c r="LI27" i="3"/>
  <c r="LI26" i="3"/>
  <c r="LI35" i="3"/>
  <c r="LK360" i="2"/>
  <c r="LL163" i="2"/>
  <c r="LM164" i="2"/>
  <c r="LL360" i="2"/>
  <c r="LK303" i="2"/>
  <c r="LK308" i="2"/>
  <c r="LK359" i="2"/>
  <c r="LK358" i="2"/>
  <c r="LG37" i="3"/>
  <c r="LG39" i="3"/>
  <c r="LL280" i="2" a="1"/>
  <c r="LL280" i="2"/>
  <c r="LL361" i="2"/>
  <c r="LL184" i="2" a="1"/>
  <c r="LL184" i="2"/>
  <c r="LL172" i="2"/>
  <c r="LL248" i="2" a="1"/>
  <c r="LL248" i="2"/>
  <c r="LL296" i="2" a="1"/>
  <c r="LL296" i="2"/>
  <c r="LL303" i="2"/>
  <c r="LL308" i="2"/>
  <c r="LL173" i="2"/>
  <c r="LL216" i="2" a="1"/>
  <c r="LL216" i="2"/>
  <c r="LL200" i="2" a="1"/>
  <c r="LL200" i="2"/>
  <c r="LL171" i="2"/>
  <c r="LL312" i="2" a="1"/>
  <c r="LL312" i="2"/>
  <c r="LL363" i="2"/>
  <c r="LL232" i="2" a="1"/>
  <c r="LL232" i="2"/>
  <c r="LL170" i="2"/>
  <c r="LL176" i="2"/>
  <c r="LL168" i="2" a="1"/>
  <c r="LL168" i="2"/>
  <c r="LL264" i="2" a="1"/>
  <c r="LL264" i="2"/>
  <c r="LM165" i="2"/>
  <c r="LK357" i="2"/>
  <c r="LN33" i="3"/>
  <c r="LM32" i="3"/>
  <c r="LK191" i="2"/>
  <c r="LK196" i="2"/>
  <c r="LK175" i="2"/>
  <c r="LK180" i="2"/>
  <c r="LK356" i="2"/>
  <c r="LH36" i="3"/>
  <c r="LH37" i="3"/>
  <c r="LK364" i="2"/>
  <c r="LK365" i="2"/>
  <c r="LI37" i="3"/>
  <c r="LL175" i="2"/>
  <c r="LL180" i="2"/>
  <c r="LL207" i="2"/>
  <c r="LL212" i="2"/>
  <c r="LL255" i="2"/>
  <c r="LL260" i="2"/>
  <c r="LM216" i="2" a="1"/>
  <c r="LM216" i="2"/>
  <c r="LM170" i="2"/>
  <c r="LM248" i="2" a="1"/>
  <c r="LM248" i="2"/>
  <c r="LM168" i="2" a="1"/>
  <c r="LM168" i="2"/>
  <c r="LM354" i="2"/>
  <c r="LM264" i="2" a="1"/>
  <c r="LM264" i="2"/>
  <c r="LM296" i="2" a="1"/>
  <c r="LM296" i="2"/>
  <c r="LM280" i="2" a="1"/>
  <c r="LM280" i="2"/>
  <c r="LM176" i="2"/>
  <c r="LM312" i="2" a="1"/>
  <c r="LM312" i="2"/>
  <c r="LN165" i="2"/>
  <c r="LM200" i="2" a="1"/>
  <c r="LM200" i="2"/>
  <c r="LM184" i="2" a="1"/>
  <c r="LM184" i="2"/>
  <c r="LM173" i="2"/>
  <c r="LM171" i="2"/>
  <c r="LM232" i="2" a="1"/>
  <c r="LM232" i="2"/>
  <c r="LM172" i="2"/>
  <c r="LL191" i="2"/>
  <c r="LL196" i="2"/>
  <c r="LL354" i="2"/>
  <c r="LK30" i="3"/>
  <c r="LK28" i="3"/>
  <c r="LL24" i="3"/>
  <c r="LK23" i="3"/>
  <c r="LL223" i="2"/>
  <c r="LL228" i="2"/>
  <c r="LL359" i="2"/>
  <c r="LL239" i="2"/>
  <c r="LL244" i="2"/>
  <c r="LL358" i="2"/>
  <c r="LL271" i="2"/>
  <c r="LL276" i="2"/>
  <c r="LL287" i="2"/>
  <c r="LL292" i="2"/>
  <c r="LL357" i="2"/>
  <c r="LN32" i="3"/>
  <c r="LO33" i="3"/>
  <c r="LL355" i="2"/>
  <c r="LL356" i="2"/>
  <c r="LL319" i="2"/>
  <c r="LL324" i="2"/>
  <c r="LL362" i="2"/>
  <c r="LN164" i="2"/>
  <c r="LM163" i="2"/>
  <c r="LM355" i="2"/>
  <c r="LM357" i="2"/>
  <c r="LM358" i="2"/>
  <c r="LM359" i="2"/>
  <c r="LM361" i="2"/>
  <c r="LJ27" i="3"/>
  <c r="LJ26" i="3"/>
  <c r="LJ35" i="3"/>
  <c r="LM207" i="2"/>
  <c r="LM212" i="2"/>
  <c r="LI36" i="3"/>
  <c r="LI39" i="3"/>
  <c r="LM303" i="2"/>
  <c r="LM308" i="2"/>
  <c r="LM319" i="2"/>
  <c r="LM324" i="2"/>
  <c r="LM271" i="2"/>
  <c r="LM276" i="2"/>
  <c r="LL28" i="3"/>
  <c r="LL30" i="3"/>
  <c r="LM24" i="3"/>
  <c r="LL23" i="3"/>
  <c r="LM287" i="2"/>
  <c r="LM292" i="2"/>
  <c r="LM356" i="2"/>
  <c r="LM363" i="2"/>
  <c r="LL364" i="2"/>
  <c r="LL365" i="2"/>
  <c r="LJ36" i="3"/>
  <c r="LM175" i="2"/>
  <c r="LM180" i="2"/>
  <c r="LM362" i="2"/>
  <c r="LP33" i="3"/>
  <c r="LO32" i="3"/>
  <c r="LN312" i="2" a="1"/>
  <c r="LN312" i="2"/>
  <c r="LN296" i="2" a="1"/>
  <c r="LN296" i="2"/>
  <c r="LN264" i="2" a="1"/>
  <c r="LN264" i="2"/>
  <c r="LN176" i="2"/>
  <c r="LN184" i="2" a="1"/>
  <c r="LN184" i="2"/>
  <c r="LO165" i="2"/>
  <c r="LN248" i="2" a="1"/>
  <c r="LN248" i="2"/>
  <c r="LN200" i="2" a="1"/>
  <c r="LN200" i="2"/>
  <c r="LN173" i="2"/>
  <c r="LN170" i="2"/>
  <c r="LN232" i="2" a="1"/>
  <c r="LN232" i="2"/>
  <c r="LN216" i="2" a="1"/>
  <c r="LN216" i="2"/>
  <c r="LN172" i="2"/>
  <c r="LN171" i="2"/>
  <c r="LN280" i="2" a="1"/>
  <c r="LN280" i="2"/>
  <c r="LN168" i="2" a="1"/>
  <c r="LN168" i="2"/>
  <c r="LN354" i="2"/>
  <c r="LM360" i="2"/>
  <c r="LO164" i="2"/>
  <c r="LN163" i="2"/>
  <c r="LN356" i="2"/>
  <c r="LN357" i="2"/>
  <c r="LN359" i="2"/>
  <c r="LN360" i="2"/>
  <c r="LN361" i="2"/>
  <c r="LN362" i="2"/>
  <c r="LN363" i="2"/>
  <c r="LM255" i="2"/>
  <c r="LM260" i="2"/>
  <c r="LM223" i="2"/>
  <c r="LM228" i="2"/>
  <c r="LK27" i="3"/>
  <c r="LK26" i="3"/>
  <c r="LK35" i="3"/>
  <c r="LM239" i="2"/>
  <c r="LM244" i="2"/>
  <c r="LM191" i="2"/>
  <c r="LM196" i="2"/>
  <c r="LN191" i="2"/>
  <c r="LN196" i="2"/>
  <c r="LN239" i="2"/>
  <c r="LN244" i="2"/>
  <c r="LN271" i="2"/>
  <c r="LN276" i="2"/>
  <c r="LN303" i="2"/>
  <c r="LN308" i="2"/>
  <c r="LN319" i="2"/>
  <c r="LN324" i="2"/>
  <c r="LN287" i="2"/>
  <c r="LN292" i="2"/>
  <c r="LN223" i="2"/>
  <c r="LN228" i="2"/>
  <c r="LM364" i="2"/>
  <c r="LM365" i="2"/>
  <c r="LK37" i="3"/>
  <c r="LO163" i="2"/>
  <c r="LP164" i="2"/>
  <c r="LN358" i="2"/>
  <c r="LQ33" i="3"/>
  <c r="LP32" i="3"/>
  <c r="LN175" i="2"/>
  <c r="LN180" i="2"/>
  <c r="LL27" i="3"/>
  <c r="LL26" i="3"/>
  <c r="LL35" i="3"/>
  <c r="LM30" i="3"/>
  <c r="LM28" i="3"/>
  <c r="LN24" i="3"/>
  <c r="LM23" i="3"/>
  <c r="LN355" i="2"/>
  <c r="LN255" i="2"/>
  <c r="LN260" i="2"/>
  <c r="LN207" i="2"/>
  <c r="LN212" i="2"/>
  <c r="LO264" i="2" a="1"/>
  <c r="LO264" i="2"/>
  <c r="LO248" i="2" a="1"/>
  <c r="LO248" i="2"/>
  <c r="LO232" i="2" a="1"/>
  <c r="LO232" i="2"/>
  <c r="LO216" i="2" a="1"/>
  <c r="LO216" i="2"/>
  <c r="LO171" i="2"/>
  <c r="LO296" i="2" a="1"/>
  <c r="LO296" i="2"/>
  <c r="LO170" i="2"/>
  <c r="LO312" i="2" a="1"/>
  <c r="LO312" i="2"/>
  <c r="LO168" i="2" a="1"/>
  <c r="LO168" i="2"/>
  <c r="LO354" i="2"/>
  <c r="LO184" i="2" a="1"/>
  <c r="LO184" i="2"/>
  <c r="LO200" i="2" a="1"/>
  <c r="LO200" i="2"/>
  <c r="LO176" i="2"/>
  <c r="LO280" i="2" a="1"/>
  <c r="LO280" i="2"/>
  <c r="LP165" i="2"/>
  <c r="LO173" i="2"/>
  <c r="LO172" i="2"/>
  <c r="LJ39" i="3"/>
  <c r="LJ37" i="3"/>
  <c r="LO239" i="2"/>
  <c r="LO244" i="2"/>
  <c r="LK39" i="3"/>
  <c r="LN364" i="2"/>
  <c r="LN365" i="2"/>
  <c r="LO223" i="2"/>
  <c r="LO228" i="2"/>
  <c r="LO191" i="2"/>
  <c r="LO196" i="2"/>
  <c r="LK36" i="3"/>
  <c r="LO319" i="2"/>
  <c r="LO324" i="2"/>
  <c r="LO255" i="2"/>
  <c r="LO260" i="2"/>
  <c r="LO207" i="2"/>
  <c r="LO212" i="2"/>
  <c r="LO271" i="2"/>
  <c r="LO276" i="2"/>
  <c r="LO303" i="2"/>
  <c r="LO308" i="2"/>
  <c r="LO287" i="2"/>
  <c r="LO292" i="2"/>
  <c r="LL37" i="3"/>
  <c r="LL39" i="3"/>
  <c r="LO355" i="2"/>
  <c r="LO363" i="2"/>
  <c r="LO356" i="2"/>
  <c r="LL36" i="3"/>
  <c r="LO362" i="2"/>
  <c r="LP163" i="2"/>
  <c r="LQ164" i="2"/>
  <c r="LO361" i="2"/>
  <c r="LO360" i="2"/>
  <c r="LM27" i="3"/>
  <c r="LM26" i="3"/>
  <c r="LM35" i="3"/>
  <c r="LO359" i="2"/>
  <c r="LP280" i="2" a="1"/>
  <c r="LP280" i="2"/>
  <c r="LP216" i="2" a="1"/>
  <c r="LP216" i="2"/>
  <c r="LP176" i="2"/>
  <c r="LP232" i="2" a="1"/>
  <c r="LP232" i="2"/>
  <c r="LP184" i="2" a="1"/>
  <c r="LP184" i="2"/>
  <c r="LQ165" i="2"/>
  <c r="LP170" i="2"/>
  <c r="LP248" i="2" a="1"/>
  <c r="LP248" i="2"/>
  <c r="LP200" i="2" a="1"/>
  <c r="LP200" i="2"/>
  <c r="LP173" i="2"/>
  <c r="LP264" i="2" a="1"/>
  <c r="LP264" i="2"/>
  <c r="LP172" i="2"/>
  <c r="LP296" i="2" a="1"/>
  <c r="LP296" i="2"/>
  <c r="LP171" i="2"/>
  <c r="LP312" i="2" a="1"/>
  <c r="LP312" i="2"/>
  <c r="LP168" i="2" a="1"/>
  <c r="LP168" i="2"/>
  <c r="LO175" i="2"/>
  <c r="LO180" i="2"/>
  <c r="LN30" i="3"/>
  <c r="LN28" i="3"/>
  <c r="LO24" i="3"/>
  <c r="LN23" i="3"/>
  <c r="LR33" i="3"/>
  <c r="LQ32" i="3"/>
  <c r="LO358" i="2"/>
  <c r="LO357" i="2"/>
  <c r="LP303" i="2"/>
  <c r="LP308" i="2"/>
  <c r="LP287" i="2"/>
  <c r="LP292" i="2"/>
  <c r="LO364" i="2"/>
  <c r="LO365" i="2"/>
  <c r="LM37" i="3"/>
  <c r="LP191" i="2"/>
  <c r="LP196" i="2"/>
  <c r="LP175" i="2"/>
  <c r="LP180" i="2"/>
  <c r="LP319" i="2"/>
  <c r="LP324" i="2"/>
  <c r="LP255" i="2"/>
  <c r="LP260" i="2"/>
  <c r="LP271" i="2"/>
  <c r="LP276" i="2"/>
  <c r="LP239" i="2"/>
  <c r="LP244" i="2"/>
  <c r="LP207" i="2"/>
  <c r="LP212" i="2"/>
  <c r="LP362" i="2"/>
  <c r="LR164" i="2"/>
  <c r="LQ163" i="2"/>
  <c r="LP361" i="2"/>
  <c r="LP354" i="2"/>
  <c r="LP223" i="2"/>
  <c r="LP228" i="2"/>
  <c r="LP360" i="2"/>
  <c r="LS33" i="3"/>
  <c r="LR32" i="3"/>
  <c r="LP359" i="2"/>
  <c r="LN27" i="3"/>
  <c r="LN26" i="3"/>
  <c r="LN35" i="3"/>
  <c r="LP358" i="2"/>
  <c r="LO30" i="3"/>
  <c r="LO28" i="3"/>
  <c r="LP24" i="3"/>
  <c r="LO23" i="3"/>
  <c r="LP357" i="2"/>
  <c r="LP356" i="2"/>
  <c r="LQ232" i="2" a="1"/>
  <c r="LQ232" i="2"/>
  <c r="LQ172" i="2"/>
  <c r="LQ264" i="2" a="1"/>
  <c r="LQ264" i="2"/>
  <c r="LQ171" i="2"/>
  <c r="LQ280" i="2" a="1"/>
  <c r="LQ280" i="2"/>
  <c r="LQ173" i="2"/>
  <c r="LQ176" i="2"/>
  <c r="LQ312" i="2" a="1"/>
  <c r="LQ312" i="2"/>
  <c r="LQ296" i="2" a="1"/>
  <c r="LQ296" i="2"/>
  <c r="LQ248" i="2" a="1"/>
  <c r="LQ248" i="2"/>
  <c r="LQ170" i="2"/>
  <c r="LQ168" i="2" a="1"/>
  <c r="LQ168" i="2"/>
  <c r="LQ216" i="2" a="1"/>
  <c r="LQ216" i="2"/>
  <c r="LQ200" i="2" a="1"/>
  <c r="LQ200" i="2"/>
  <c r="LQ184" i="2" a="1"/>
  <c r="LQ184" i="2"/>
  <c r="LR165" i="2"/>
  <c r="LP363" i="2"/>
  <c r="LP355" i="2"/>
  <c r="LM36" i="3"/>
  <c r="LM39" i="3"/>
  <c r="LQ239" i="2"/>
  <c r="LQ244" i="2"/>
  <c r="LQ319" i="2"/>
  <c r="LQ324" i="2"/>
  <c r="LQ191" i="2"/>
  <c r="LQ196" i="2"/>
  <c r="LQ207" i="2"/>
  <c r="LQ212" i="2"/>
  <c r="LQ271" i="2"/>
  <c r="LQ276" i="2"/>
  <c r="LQ223" i="2"/>
  <c r="LQ228" i="2"/>
  <c r="LQ255" i="2"/>
  <c r="LQ260" i="2"/>
  <c r="LQ303" i="2"/>
  <c r="LQ308" i="2"/>
  <c r="LQ287" i="2"/>
  <c r="LQ292" i="2"/>
  <c r="LQ175" i="2"/>
  <c r="LQ180" i="2"/>
  <c r="LP30" i="3"/>
  <c r="LP28" i="3"/>
  <c r="LQ24" i="3"/>
  <c r="LP23" i="3"/>
  <c r="LT33" i="3"/>
  <c r="LS32" i="3"/>
  <c r="LQ362" i="2"/>
  <c r="LQ354" i="2"/>
  <c r="LQ361" i="2"/>
  <c r="LQ360" i="2"/>
  <c r="LR163" i="2"/>
  <c r="LS164" i="2"/>
  <c r="LQ359" i="2"/>
  <c r="LP364" i="2"/>
  <c r="LP365" i="2"/>
  <c r="LN36" i="3"/>
  <c r="LQ358" i="2"/>
  <c r="LR296" i="2" a="1"/>
  <c r="LR296" i="2"/>
  <c r="LR184" i="2" a="1"/>
  <c r="LR184" i="2"/>
  <c r="LR176" i="2"/>
  <c r="LR264" i="2" a="1"/>
  <c r="LR264" i="2"/>
  <c r="LR312" i="2" a="1"/>
  <c r="LR312" i="2"/>
  <c r="LR200" i="2" a="1"/>
  <c r="LR200" i="2"/>
  <c r="LS165" i="2"/>
  <c r="LR172" i="2"/>
  <c r="LR280" i="2" a="1"/>
  <c r="LR280" i="2"/>
  <c r="LR232" i="2" a="1"/>
  <c r="LR232" i="2"/>
  <c r="LR216" i="2" a="1"/>
  <c r="LR216" i="2"/>
  <c r="LR173" i="2"/>
  <c r="LR248" i="2" a="1"/>
  <c r="LR248" i="2"/>
  <c r="LR171" i="2"/>
  <c r="LR170" i="2"/>
  <c r="LR168" i="2" a="1"/>
  <c r="LR168" i="2"/>
  <c r="LQ357" i="2"/>
  <c r="LQ356" i="2"/>
  <c r="LO27" i="3"/>
  <c r="LO26" i="3"/>
  <c r="LO35" i="3"/>
  <c r="LQ363" i="2"/>
  <c r="LQ355" i="2"/>
  <c r="LR239" i="2"/>
  <c r="LR244" i="2"/>
  <c r="LR303" i="2"/>
  <c r="LR308" i="2"/>
  <c r="LR255" i="2"/>
  <c r="LR260" i="2"/>
  <c r="LR287" i="2"/>
  <c r="LR292" i="2"/>
  <c r="LR191" i="2"/>
  <c r="LR196" i="2"/>
  <c r="LR271" i="2"/>
  <c r="LR276" i="2"/>
  <c r="LR207" i="2"/>
  <c r="LR212" i="2"/>
  <c r="LR223" i="2"/>
  <c r="LR228" i="2"/>
  <c r="LR319" i="2"/>
  <c r="LR324" i="2"/>
  <c r="LR362" i="2"/>
  <c r="LT164" i="2"/>
  <c r="LS163" i="2"/>
  <c r="LR361" i="2"/>
  <c r="LR175" i="2"/>
  <c r="LR180" i="2"/>
  <c r="LR360" i="2"/>
  <c r="LR354" i="2"/>
  <c r="LT32" i="3"/>
  <c r="LU33" i="3"/>
  <c r="LR359" i="2"/>
  <c r="LP27" i="3"/>
  <c r="LP26" i="3"/>
  <c r="LP35" i="3"/>
  <c r="LS171" i="2"/>
  <c r="LS280" i="2" a="1"/>
  <c r="LS280" i="2"/>
  <c r="LS170" i="2"/>
  <c r="LS296" i="2" a="1"/>
  <c r="LS296" i="2"/>
  <c r="LS172" i="2"/>
  <c r="LS168" i="2" a="1"/>
  <c r="LS168" i="2"/>
  <c r="LS312" i="2" a="1"/>
  <c r="LS312" i="2"/>
  <c r="LS200" i="2" a="1"/>
  <c r="LS200" i="2"/>
  <c r="LS176" i="2"/>
  <c r="LS232" i="2" a="1"/>
  <c r="LS232" i="2"/>
  <c r="LS216" i="2" a="1"/>
  <c r="LS216" i="2"/>
  <c r="LS184" i="2" a="1"/>
  <c r="LS184" i="2"/>
  <c r="LT165" i="2"/>
  <c r="LS264" i="2" a="1"/>
  <c r="LS264" i="2"/>
  <c r="LS248" i="2" a="1"/>
  <c r="LS248" i="2"/>
  <c r="LS173" i="2"/>
  <c r="LN39" i="3"/>
  <c r="LN37" i="3"/>
  <c r="LR358" i="2"/>
  <c r="LQ28" i="3"/>
  <c r="LQ30" i="3"/>
  <c r="LR24" i="3"/>
  <c r="LQ23" i="3"/>
  <c r="LR357" i="2"/>
  <c r="LR356" i="2"/>
  <c r="LR363" i="2"/>
  <c r="LR355" i="2"/>
  <c r="LQ364" i="2"/>
  <c r="LQ365" i="2"/>
  <c r="LS287" i="2"/>
  <c r="LS292" i="2"/>
  <c r="LS223" i="2"/>
  <c r="LS228" i="2"/>
  <c r="LS207" i="2"/>
  <c r="LS212" i="2"/>
  <c r="LS303" i="2"/>
  <c r="LS308" i="2"/>
  <c r="LS255" i="2"/>
  <c r="LS260" i="2"/>
  <c r="LS271" i="2"/>
  <c r="LS276" i="2"/>
  <c r="LS239" i="2"/>
  <c r="LS244" i="2"/>
  <c r="LS191" i="2"/>
  <c r="LS196" i="2"/>
  <c r="LS319" i="2"/>
  <c r="LS324" i="2"/>
  <c r="LS358" i="2"/>
  <c r="LS357" i="2"/>
  <c r="LO39" i="3"/>
  <c r="LO37" i="3"/>
  <c r="LS175" i="2"/>
  <c r="LS180" i="2"/>
  <c r="LS355" i="2"/>
  <c r="LV33" i="3"/>
  <c r="LU32" i="3"/>
  <c r="LS363" i="2"/>
  <c r="LS356" i="2"/>
  <c r="LQ27" i="3"/>
  <c r="LQ26" i="3"/>
  <c r="LQ35" i="3"/>
  <c r="LR28" i="3"/>
  <c r="LR30" i="3"/>
  <c r="LR23" i="3"/>
  <c r="LS24" i="3"/>
  <c r="LS362" i="2"/>
  <c r="LS354" i="2"/>
  <c r="LO36" i="3"/>
  <c r="LR364" i="2"/>
  <c r="LR365" i="2"/>
  <c r="LS361" i="2"/>
  <c r="LS360" i="2"/>
  <c r="LU164" i="2"/>
  <c r="LT163" i="2"/>
  <c r="LT280" i="2" a="1"/>
  <c r="LT280" i="2"/>
  <c r="LU165" i="2"/>
  <c r="LT264" i="2" a="1"/>
  <c r="LT264" i="2"/>
  <c r="LT312" i="2" a="1"/>
  <c r="LT312" i="2"/>
  <c r="LT216" i="2" a="1"/>
  <c r="LT216" i="2"/>
  <c r="LT200" i="2" a="1"/>
  <c r="LT200" i="2"/>
  <c r="LT356" i="2"/>
  <c r="LT184" i="2" a="1"/>
  <c r="LT184" i="2"/>
  <c r="LT172" i="2"/>
  <c r="LT232" i="2" a="1"/>
  <c r="LT232" i="2"/>
  <c r="LT173" i="2"/>
  <c r="LT171" i="2"/>
  <c r="LT170" i="2"/>
  <c r="LT248" i="2" a="1"/>
  <c r="LT248" i="2"/>
  <c r="LT168" i="2" a="1"/>
  <c r="LT168" i="2"/>
  <c r="LT296" i="2" a="1"/>
  <c r="LT296" i="2"/>
  <c r="LT176" i="2"/>
  <c r="LS359" i="2"/>
  <c r="LT303" i="2"/>
  <c r="LT308" i="2"/>
  <c r="LT271" i="2"/>
  <c r="LT276" i="2"/>
  <c r="LT223" i="2"/>
  <c r="LT228" i="2"/>
  <c r="LT255" i="2"/>
  <c r="LT260" i="2"/>
  <c r="LT239" i="2"/>
  <c r="LT244" i="2"/>
  <c r="LT319" i="2"/>
  <c r="LT324" i="2"/>
  <c r="LT175" i="2"/>
  <c r="LT180" i="2"/>
  <c r="LT287" i="2"/>
  <c r="LT292" i="2"/>
  <c r="LT357" i="2"/>
  <c r="LP39" i="3"/>
  <c r="LP37" i="3"/>
  <c r="LT191" i="2"/>
  <c r="LT196" i="2"/>
  <c r="LU264" i="2" a="1"/>
  <c r="LU264" i="2"/>
  <c r="LU172" i="2"/>
  <c r="LU184" i="2" a="1"/>
  <c r="LU184" i="2"/>
  <c r="LU280" i="2" a="1"/>
  <c r="LU280" i="2"/>
  <c r="LU248" i="2" a="1"/>
  <c r="LU248" i="2"/>
  <c r="LU170" i="2"/>
  <c r="LU296" i="2" a="1"/>
  <c r="LU296" i="2"/>
  <c r="LU168" i="2" a="1"/>
  <c r="LU168" i="2"/>
  <c r="LU354" i="2"/>
  <c r="LU232" i="2" a="1"/>
  <c r="LU232" i="2"/>
  <c r="LU312" i="2" a="1"/>
  <c r="LU312" i="2"/>
  <c r="LU173" i="2"/>
  <c r="LU176" i="2"/>
  <c r="LU216" i="2" a="1"/>
  <c r="LU216" i="2"/>
  <c r="LV165" i="2"/>
  <c r="LU200" i="2" a="1"/>
  <c r="LU200" i="2"/>
  <c r="LU171" i="2"/>
  <c r="LT363" i="2"/>
  <c r="LT355" i="2"/>
  <c r="LT207" i="2"/>
  <c r="LT212" i="2"/>
  <c r="LT362" i="2"/>
  <c r="LT354" i="2"/>
  <c r="LS364" i="2"/>
  <c r="LS365" i="2"/>
  <c r="LQ36" i="3"/>
  <c r="LT361" i="2"/>
  <c r="LT360" i="2"/>
  <c r="LV164" i="2"/>
  <c r="LU163" i="2"/>
  <c r="LU355" i="2"/>
  <c r="LU358" i="2"/>
  <c r="LU359" i="2"/>
  <c r="LU360" i="2"/>
  <c r="LU361" i="2"/>
  <c r="LU362" i="2"/>
  <c r="LU363" i="2"/>
  <c r="LP36" i="3"/>
  <c r="LT359" i="2"/>
  <c r="LS30" i="3"/>
  <c r="LS28" i="3"/>
  <c r="LT24" i="3"/>
  <c r="LS23" i="3"/>
  <c r="LT358" i="2"/>
  <c r="LR27" i="3"/>
  <c r="LR26" i="3"/>
  <c r="LR35" i="3"/>
  <c r="LV32" i="3"/>
  <c r="LW33" i="3"/>
  <c r="LU287" i="2"/>
  <c r="LU292" i="2"/>
  <c r="LU223" i="2"/>
  <c r="LU228" i="2"/>
  <c r="LU255" i="2"/>
  <c r="LU260" i="2"/>
  <c r="LU271" i="2"/>
  <c r="LU276" i="2"/>
  <c r="LU319" i="2"/>
  <c r="LU324" i="2"/>
  <c r="LU303" i="2"/>
  <c r="LU308" i="2"/>
  <c r="LU207" i="2"/>
  <c r="LU212" i="2"/>
  <c r="LU239" i="2"/>
  <c r="LU244" i="2"/>
  <c r="LS27" i="3"/>
  <c r="LS26" i="3"/>
  <c r="LS35" i="3"/>
  <c r="LV172" i="2"/>
  <c r="LV232" i="2" a="1"/>
  <c r="LV232" i="2"/>
  <c r="LV200" i="2" a="1"/>
  <c r="LV200" i="2"/>
  <c r="LV171" i="2"/>
  <c r="LV170" i="2"/>
  <c r="LV184" i="2" a="1"/>
  <c r="LV184" i="2"/>
  <c r="LV248" i="2" a="1"/>
  <c r="LV248" i="2"/>
  <c r="LV216" i="2" a="1"/>
  <c r="LV216" i="2"/>
  <c r="LV168" i="2" a="1"/>
  <c r="LV168" i="2"/>
  <c r="LV354" i="2"/>
  <c r="LV312" i="2" a="1"/>
  <c r="LV312" i="2"/>
  <c r="LW165" i="2"/>
  <c r="LV280" i="2" a="1"/>
  <c r="LV280" i="2"/>
  <c r="LV264" i="2" a="1"/>
  <c r="LV264" i="2"/>
  <c r="LV296" i="2" a="1"/>
  <c r="LV296" i="2"/>
  <c r="LV176" i="2"/>
  <c r="LV173" i="2"/>
  <c r="LU175" i="2"/>
  <c r="LU180" i="2"/>
  <c r="LT28" i="3"/>
  <c r="LT30" i="3"/>
  <c r="LT23" i="3"/>
  <c r="LU24" i="3"/>
  <c r="LX33" i="3"/>
  <c r="LW32" i="3"/>
  <c r="LU357" i="2"/>
  <c r="LU356" i="2"/>
  <c r="LQ37" i="3"/>
  <c r="LQ39" i="3"/>
  <c r="LT364" i="2"/>
  <c r="LT365" i="2"/>
  <c r="LW164" i="2"/>
  <c r="LV163" i="2"/>
  <c r="LV356" i="2"/>
  <c r="LV355" i="2"/>
  <c r="LV357" i="2"/>
  <c r="LV358" i="2"/>
  <c r="LV359" i="2"/>
  <c r="LV360" i="2"/>
  <c r="LV362" i="2"/>
  <c r="LV363" i="2"/>
  <c r="LU191" i="2"/>
  <c r="LU196" i="2"/>
  <c r="LV255" i="2"/>
  <c r="LV260" i="2"/>
  <c r="LV287" i="2"/>
  <c r="LV292" i="2"/>
  <c r="LV223" i="2"/>
  <c r="LV228" i="2"/>
  <c r="LV207" i="2"/>
  <c r="LV212" i="2"/>
  <c r="LV303" i="2"/>
  <c r="LV308" i="2"/>
  <c r="LV239" i="2"/>
  <c r="LV244" i="2"/>
  <c r="LV319" i="2"/>
  <c r="LV324" i="2"/>
  <c r="LV191" i="2"/>
  <c r="LV196" i="2"/>
  <c r="LU364" i="2"/>
  <c r="LU365" i="2"/>
  <c r="LS37" i="3"/>
  <c r="LV271" i="2"/>
  <c r="LV276" i="2"/>
  <c r="LR39" i="3"/>
  <c r="LR37" i="3"/>
  <c r="LY33" i="3"/>
  <c r="LX32" i="3"/>
  <c r="LV361" i="2"/>
  <c r="LV364" i="2"/>
  <c r="LV365" i="2"/>
  <c r="LU28" i="3"/>
  <c r="LU30" i="3"/>
  <c r="LV24" i="3"/>
  <c r="LU23" i="3"/>
  <c r="LW312" i="2" a="1"/>
  <c r="LW312" i="2"/>
  <c r="LW168" i="2" a="1"/>
  <c r="LW168" i="2"/>
  <c r="LW176" i="2"/>
  <c r="LW200" i="2" a="1"/>
  <c r="LW200" i="2"/>
  <c r="LW184" i="2" a="1"/>
  <c r="LW184" i="2"/>
  <c r="LX165" i="2"/>
  <c r="LW173" i="2"/>
  <c r="LW264" i="2" a="1"/>
  <c r="LW264" i="2"/>
  <c r="LW248" i="2" a="1"/>
  <c r="LW248" i="2"/>
  <c r="LW232" i="2" a="1"/>
  <c r="LW232" i="2"/>
  <c r="LW216" i="2" a="1"/>
  <c r="LW216" i="2"/>
  <c r="LW172" i="2"/>
  <c r="LW171" i="2"/>
  <c r="LW296" i="2" a="1"/>
  <c r="LW296" i="2"/>
  <c r="LW280" i="2" a="1"/>
  <c r="LW280" i="2"/>
  <c r="LW170" i="2"/>
  <c r="LX164" i="2"/>
  <c r="LW163" i="2"/>
  <c r="LW356" i="2"/>
  <c r="LW358" i="2"/>
  <c r="LW359" i="2"/>
  <c r="LW361" i="2"/>
  <c r="LW363" i="2"/>
  <c r="LT27" i="3"/>
  <c r="LT26" i="3"/>
  <c r="LT35" i="3"/>
  <c r="LV175" i="2"/>
  <c r="LV180" i="2"/>
  <c r="LR36" i="3"/>
  <c r="LS36" i="3"/>
  <c r="LW271" i="2"/>
  <c r="LW276" i="2"/>
  <c r="LW354" i="2"/>
  <c r="LS39" i="3"/>
  <c r="LW255" i="2"/>
  <c r="LW260" i="2"/>
  <c r="LW287" i="2"/>
  <c r="LW292" i="2"/>
  <c r="LW303" i="2"/>
  <c r="LW308" i="2"/>
  <c r="LW319" i="2"/>
  <c r="LW324" i="2"/>
  <c r="LW223" i="2"/>
  <c r="LW228" i="2"/>
  <c r="LW191" i="2"/>
  <c r="LW196" i="2"/>
  <c r="LW239" i="2"/>
  <c r="LW244" i="2"/>
  <c r="LW207" i="2"/>
  <c r="LW212" i="2"/>
  <c r="LT37" i="3"/>
  <c r="LT39" i="3"/>
  <c r="LW362" i="2"/>
  <c r="LW360" i="2"/>
  <c r="LY164" i="2"/>
  <c r="LX163" i="2"/>
  <c r="LX171" i="2"/>
  <c r="LX280" i="2" a="1"/>
  <c r="LX280" i="2"/>
  <c r="LX264" i="2" a="1"/>
  <c r="LX264" i="2"/>
  <c r="LX170" i="2"/>
  <c r="LX296" i="2" a="1"/>
  <c r="LX296" i="2"/>
  <c r="LX168" i="2" a="1"/>
  <c r="LX168" i="2"/>
  <c r="LX173" i="2"/>
  <c r="LX312" i="2" a="1"/>
  <c r="LX312" i="2"/>
  <c r="LX216" i="2" a="1"/>
  <c r="LX216" i="2"/>
  <c r="LX176" i="2"/>
  <c r="LX184" i="2" a="1"/>
  <c r="LX184" i="2"/>
  <c r="LY165" i="2"/>
  <c r="LX200" i="2" a="1"/>
  <c r="LX200" i="2"/>
  <c r="LX248" i="2" a="1"/>
  <c r="LX248" i="2"/>
  <c r="LX232" i="2" a="1"/>
  <c r="LX232" i="2"/>
  <c r="LX172" i="2"/>
  <c r="LU27" i="3"/>
  <c r="LU26" i="3"/>
  <c r="LU35" i="3"/>
  <c r="LZ33" i="3"/>
  <c r="LY32" i="3"/>
  <c r="LW175" i="2"/>
  <c r="LW180" i="2"/>
  <c r="LV30" i="3"/>
  <c r="LV28" i="3"/>
  <c r="LW24" i="3"/>
  <c r="LV23" i="3"/>
  <c r="LW357" i="2"/>
  <c r="LT36" i="3"/>
  <c r="LW355" i="2"/>
  <c r="LX239" i="2"/>
  <c r="LX244" i="2"/>
  <c r="LX271" i="2"/>
  <c r="LX276" i="2"/>
  <c r="LX191" i="2"/>
  <c r="LX196" i="2"/>
  <c r="LW364" i="2"/>
  <c r="LW365" i="2"/>
  <c r="LU36" i="3"/>
  <c r="LX255" i="2"/>
  <c r="LX260" i="2"/>
  <c r="LX287" i="2"/>
  <c r="LX292" i="2"/>
  <c r="LX319" i="2"/>
  <c r="LX324" i="2"/>
  <c r="LX207" i="2"/>
  <c r="LX212" i="2"/>
  <c r="LX223" i="2"/>
  <c r="LX228" i="2"/>
  <c r="LX303" i="2"/>
  <c r="LX308" i="2"/>
  <c r="LY216" i="2" a="1"/>
  <c r="LY216" i="2"/>
  <c r="LY172" i="2"/>
  <c r="LY176" i="2"/>
  <c r="LY232" i="2" a="1"/>
  <c r="LY232" i="2"/>
  <c r="LY171" i="2"/>
  <c r="LY173" i="2"/>
  <c r="LY312" i="2" a="1"/>
  <c r="LY312" i="2"/>
  <c r="LY264" i="2" a="1"/>
  <c r="LY264" i="2"/>
  <c r="LY280" i="2" a="1"/>
  <c r="LY280" i="2"/>
  <c r="LY170" i="2"/>
  <c r="LY296" i="2" a="1"/>
  <c r="LY296" i="2"/>
  <c r="LY248" i="2" a="1"/>
  <c r="LY248" i="2"/>
  <c r="LY168" i="2" a="1"/>
  <c r="LY168" i="2"/>
  <c r="LY354" i="2"/>
  <c r="LY200" i="2" a="1"/>
  <c r="LY200" i="2"/>
  <c r="LY184" i="2" a="1"/>
  <c r="LY184" i="2"/>
  <c r="LZ165" i="2"/>
  <c r="LX175" i="2"/>
  <c r="LX180" i="2"/>
  <c r="LX361" i="2"/>
  <c r="LX360" i="2"/>
  <c r="LZ164" i="2"/>
  <c r="LY163" i="2"/>
  <c r="LY357" i="2"/>
  <c r="LY358" i="2"/>
  <c r="LY359" i="2"/>
  <c r="LY360" i="2"/>
  <c r="LY361" i="2"/>
  <c r="LY362" i="2"/>
  <c r="LY363" i="2"/>
  <c r="LX359" i="2"/>
  <c r="LV27" i="3"/>
  <c r="LV26" i="3"/>
  <c r="LV35" i="3"/>
  <c r="LX358" i="2"/>
  <c r="MA33" i="3"/>
  <c r="LZ32" i="3"/>
  <c r="LX357" i="2"/>
  <c r="LX355" i="2"/>
  <c r="LX363" i="2"/>
  <c r="LX356" i="2"/>
  <c r="LW30" i="3"/>
  <c r="LW28" i="3"/>
  <c r="LX24" i="3"/>
  <c r="LW23" i="3"/>
  <c r="LX362" i="2"/>
  <c r="LX354" i="2"/>
  <c r="LY303" i="2"/>
  <c r="LY308" i="2"/>
  <c r="LY191" i="2"/>
  <c r="LY196" i="2"/>
  <c r="LY319" i="2"/>
  <c r="LY324" i="2"/>
  <c r="LY287" i="2"/>
  <c r="LY292" i="2"/>
  <c r="LY271" i="2"/>
  <c r="LY276" i="2"/>
  <c r="LU37" i="3"/>
  <c r="LU39" i="3"/>
  <c r="LY239" i="2"/>
  <c r="LY244" i="2"/>
  <c r="LY223" i="2"/>
  <c r="LY228" i="2"/>
  <c r="LY207" i="2"/>
  <c r="LY212" i="2"/>
  <c r="LY255" i="2"/>
  <c r="LY260" i="2"/>
  <c r="MA164" i="2"/>
  <c r="LZ163" i="2"/>
  <c r="LX364" i="2"/>
  <c r="LX365" i="2"/>
  <c r="MB33" i="3"/>
  <c r="MA32" i="3"/>
  <c r="LW27" i="3"/>
  <c r="LW26" i="3"/>
  <c r="LW35" i="3"/>
  <c r="LX30" i="3"/>
  <c r="LX28" i="3"/>
  <c r="LX23" i="3"/>
  <c r="LY24" i="3"/>
  <c r="LY355" i="2"/>
  <c r="LY175" i="2"/>
  <c r="LY180" i="2"/>
  <c r="LY356" i="2"/>
  <c r="LZ296" i="2" a="1"/>
  <c r="LZ296" i="2"/>
  <c r="LZ176" i="2"/>
  <c r="LZ168" i="2" a="1"/>
  <c r="LZ168" i="2"/>
  <c r="LZ312" i="2" a="1"/>
  <c r="LZ312" i="2"/>
  <c r="LZ264" i="2" a="1"/>
  <c r="LZ264" i="2"/>
  <c r="LZ232" i="2" a="1"/>
  <c r="LZ232" i="2"/>
  <c r="LZ200" i="2" a="1"/>
  <c r="LZ200" i="2"/>
  <c r="LZ184" i="2" a="1"/>
  <c r="LZ184" i="2"/>
  <c r="MA165" i="2"/>
  <c r="LZ172" i="2"/>
  <c r="LZ280" i="2" a="1"/>
  <c r="LZ280" i="2"/>
  <c r="LZ216" i="2" a="1"/>
  <c r="LZ216" i="2"/>
  <c r="LZ173" i="2"/>
  <c r="LZ248" i="2" a="1"/>
  <c r="LZ248" i="2"/>
  <c r="LZ171" i="2"/>
  <c r="LZ170" i="2"/>
  <c r="LZ303" i="2"/>
  <c r="LZ308" i="2"/>
  <c r="LZ319" i="2"/>
  <c r="LZ324" i="2"/>
  <c r="LZ223" i="2"/>
  <c r="LZ228" i="2"/>
  <c r="LZ287" i="2"/>
  <c r="LZ292" i="2"/>
  <c r="LY364" i="2"/>
  <c r="LY365" i="2"/>
  <c r="LW37" i="3"/>
  <c r="LZ207" i="2"/>
  <c r="LZ212" i="2"/>
  <c r="LZ239" i="2"/>
  <c r="LZ244" i="2"/>
  <c r="LZ255" i="2"/>
  <c r="LZ260" i="2"/>
  <c r="LZ271" i="2"/>
  <c r="LZ276" i="2"/>
  <c r="LZ191" i="2"/>
  <c r="LZ196" i="2"/>
  <c r="LX27" i="3"/>
  <c r="LX26" i="3"/>
  <c r="LX35" i="3"/>
  <c r="LV37" i="3"/>
  <c r="LV39" i="3"/>
  <c r="LZ358" i="2"/>
  <c r="LZ357" i="2"/>
  <c r="MA248" i="2" a="1"/>
  <c r="MA248" i="2"/>
  <c r="MA168" i="2" a="1"/>
  <c r="MA168" i="2"/>
  <c r="MA264" i="2" a="1"/>
  <c r="MA264" i="2"/>
  <c r="MA176" i="2"/>
  <c r="MA296" i="2" a="1"/>
  <c r="MA296" i="2"/>
  <c r="MA280" i="2" a="1"/>
  <c r="MA280" i="2"/>
  <c r="MA184" i="2" a="1"/>
  <c r="MA184" i="2"/>
  <c r="MB165" i="2"/>
  <c r="MA232" i="2" a="1"/>
  <c r="MA232" i="2"/>
  <c r="MA312" i="2" a="1"/>
  <c r="MA312" i="2"/>
  <c r="MA200" i="2" a="1"/>
  <c r="MA200" i="2"/>
  <c r="MA172" i="2"/>
  <c r="MA216" i="2" a="1"/>
  <c r="MA216" i="2"/>
  <c r="MA173" i="2"/>
  <c r="MA171" i="2"/>
  <c r="MA170" i="2"/>
  <c r="LZ175" i="2"/>
  <c r="LZ180" i="2"/>
  <c r="LZ355" i="2"/>
  <c r="LZ363" i="2"/>
  <c r="LZ356" i="2"/>
  <c r="LW36" i="3"/>
  <c r="LZ362" i="2"/>
  <c r="LZ354" i="2"/>
  <c r="LZ361" i="2"/>
  <c r="MC33" i="3"/>
  <c r="MB32" i="3"/>
  <c r="LZ360" i="2"/>
  <c r="MB164" i="2"/>
  <c r="MA163" i="2"/>
  <c r="MA356" i="2"/>
  <c r="MA357" i="2"/>
  <c r="MA358" i="2"/>
  <c r="MA359" i="2"/>
  <c r="MA360" i="2"/>
  <c r="MA361" i="2"/>
  <c r="MA362" i="2"/>
  <c r="MA363" i="2"/>
  <c r="LY30" i="3"/>
  <c r="LY28" i="3"/>
  <c r="LY23" i="3"/>
  <c r="LZ24" i="3"/>
  <c r="LV36" i="3"/>
  <c r="LZ359" i="2"/>
  <c r="LW39" i="3"/>
  <c r="MA303" i="2"/>
  <c r="MA308" i="2"/>
  <c r="MA354" i="2"/>
  <c r="MA255" i="2"/>
  <c r="MA260" i="2"/>
  <c r="MA319" i="2"/>
  <c r="MA324" i="2"/>
  <c r="MA239" i="2"/>
  <c r="MA244" i="2"/>
  <c r="MA191" i="2"/>
  <c r="MA196" i="2"/>
  <c r="MA207" i="2"/>
  <c r="MA212" i="2"/>
  <c r="MA223" i="2"/>
  <c r="MA228" i="2"/>
  <c r="MA287" i="2"/>
  <c r="MA292" i="2"/>
  <c r="MD33" i="3"/>
  <c r="MC32" i="3"/>
  <c r="MA355" i="2"/>
  <c r="MB176" i="2"/>
  <c r="MB264" i="2" a="1"/>
  <c r="MB264" i="2"/>
  <c r="MB248" i="2" a="1"/>
  <c r="MB248" i="2"/>
  <c r="MC165" i="2"/>
  <c r="MB184" i="2" a="1"/>
  <c r="MB184" i="2"/>
  <c r="MB172" i="2"/>
  <c r="MB168" i="2" a="1"/>
  <c r="MB168" i="2"/>
  <c r="MB200" i="2" a="1"/>
  <c r="MB200" i="2"/>
  <c r="MB173" i="2"/>
  <c r="MB232" i="2" a="1"/>
  <c r="MB232" i="2"/>
  <c r="MB296" i="2" a="1"/>
  <c r="MB296" i="2"/>
  <c r="MB280" i="2" a="1"/>
  <c r="MB280" i="2"/>
  <c r="MB171" i="2"/>
  <c r="MB170" i="2"/>
  <c r="MB216" i="2" a="1"/>
  <c r="MB216" i="2"/>
  <c r="MB312" i="2" a="1"/>
  <c r="MB312" i="2"/>
  <c r="MA175" i="2"/>
  <c r="MA180" i="2"/>
  <c r="LZ364" i="2"/>
  <c r="LZ365" i="2"/>
  <c r="MC164" i="2"/>
  <c r="MB163" i="2"/>
  <c r="MB355" i="2"/>
  <c r="MB356" i="2"/>
  <c r="MB358" i="2"/>
  <c r="MB359" i="2"/>
  <c r="MB360" i="2"/>
  <c r="MB361" i="2"/>
  <c r="MB362" i="2"/>
  <c r="MB363" i="2"/>
  <c r="LZ28" i="3"/>
  <c r="LZ30" i="3"/>
  <c r="MA24" i="3"/>
  <c r="LZ23" i="3"/>
  <c r="LY27" i="3"/>
  <c r="LY26" i="3"/>
  <c r="LY35" i="3"/>
  <c r="MA271" i="2"/>
  <c r="MA276" i="2"/>
  <c r="MB271" i="2"/>
  <c r="MB276" i="2"/>
  <c r="MA364" i="2"/>
  <c r="MA365" i="2"/>
  <c r="LY37" i="3"/>
  <c r="MB354" i="2"/>
  <c r="MB223" i="2"/>
  <c r="MB228" i="2"/>
  <c r="MB207" i="2"/>
  <c r="MB212" i="2"/>
  <c r="MB191" i="2"/>
  <c r="MB196" i="2"/>
  <c r="MB303" i="2"/>
  <c r="MB308" i="2"/>
  <c r="MB319" i="2"/>
  <c r="MB324" i="2"/>
  <c r="MB287" i="2"/>
  <c r="MB292" i="2"/>
  <c r="MB255" i="2"/>
  <c r="MB260" i="2"/>
  <c r="MB239" i="2"/>
  <c r="MB244" i="2"/>
  <c r="LX37" i="3"/>
  <c r="LX39" i="3"/>
  <c r="MB175" i="2"/>
  <c r="MB180" i="2"/>
  <c r="MA30" i="3"/>
  <c r="MA28" i="3"/>
  <c r="MB24" i="3"/>
  <c r="MA23" i="3"/>
  <c r="MB357" i="2"/>
  <c r="MB364" i="2"/>
  <c r="MB365" i="2"/>
  <c r="LZ39" i="3"/>
  <c r="MC216" i="2" a="1"/>
  <c r="MC216" i="2"/>
  <c r="MC184" i="2" a="1"/>
  <c r="MC184" i="2"/>
  <c r="MC173" i="2"/>
  <c r="MC248" i="2" a="1"/>
  <c r="MC248" i="2"/>
  <c r="MC232" i="2" a="1"/>
  <c r="MC232" i="2"/>
  <c r="MC171" i="2"/>
  <c r="MC172" i="2"/>
  <c r="MC264" i="2" a="1"/>
  <c r="MC264" i="2"/>
  <c r="MC170" i="2"/>
  <c r="MC176" i="2"/>
  <c r="MC280" i="2" a="1"/>
  <c r="MC280" i="2"/>
  <c r="MC168" i="2" a="1"/>
  <c r="MC168" i="2"/>
  <c r="MC354" i="2"/>
  <c r="MC296" i="2" a="1"/>
  <c r="MC296" i="2"/>
  <c r="MC303" i="2"/>
  <c r="MC308" i="2"/>
  <c r="MC312" i="2" a="1"/>
  <c r="MC312" i="2"/>
  <c r="MC200" i="2" a="1"/>
  <c r="MC200" i="2"/>
  <c r="MD165" i="2"/>
  <c r="MD164" i="2"/>
  <c r="MC163" i="2"/>
  <c r="MC356" i="2"/>
  <c r="MC355" i="2"/>
  <c r="MC357" i="2"/>
  <c r="MC358" i="2"/>
  <c r="MC359" i="2"/>
  <c r="MC360" i="2"/>
  <c r="MC361" i="2"/>
  <c r="MC362" i="2"/>
  <c r="MC363" i="2"/>
  <c r="ME33" i="3"/>
  <c r="MD32" i="3"/>
  <c r="LY39" i="3"/>
  <c r="LZ27" i="3"/>
  <c r="LZ26" i="3"/>
  <c r="LZ35" i="3"/>
  <c r="LX36" i="3"/>
  <c r="LY36" i="3"/>
  <c r="MC223" i="2"/>
  <c r="MC228" i="2"/>
  <c r="MC287" i="2"/>
  <c r="MC292" i="2"/>
  <c r="MC255" i="2"/>
  <c r="MC260" i="2"/>
  <c r="MC319" i="2"/>
  <c r="MC324" i="2"/>
  <c r="MC271" i="2"/>
  <c r="MC276" i="2"/>
  <c r="MC175" i="2"/>
  <c r="MC180" i="2"/>
  <c r="MC207" i="2"/>
  <c r="MC212" i="2"/>
  <c r="MC239" i="2"/>
  <c r="MC244" i="2"/>
  <c r="MC191" i="2"/>
  <c r="MC196" i="2"/>
  <c r="MA27" i="3"/>
  <c r="MA26" i="3"/>
  <c r="MA35" i="3"/>
  <c r="MC364" i="2"/>
  <c r="MC365" i="2"/>
  <c r="MA39" i="3"/>
  <c r="MB28" i="3"/>
  <c r="MB30" i="3"/>
  <c r="MB23" i="3"/>
  <c r="MC24" i="3"/>
  <c r="ME164" i="2"/>
  <c r="MD163" i="2"/>
  <c r="MD356" i="2"/>
  <c r="MD363" i="2"/>
  <c r="LZ36" i="3"/>
  <c r="LZ37" i="3"/>
  <c r="ME165" i="2"/>
  <c r="MD296" i="2" a="1"/>
  <c r="MD296" i="2"/>
  <c r="MD264" i="2" a="1"/>
  <c r="MD264" i="2"/>
  <c r="MD184" i="2" a="1"/>
  <c r="MD184" i="2"/>
  <c r="MD173" i="2"/>
  <c r="MD200" i="2" a="1"/>
  <c r="MD200" i="2"/>
  <c r="MD171" i="2"/>
  <c r="MD312" i="2" a="1"/>
  <c r="MD312" i="2"/>
  <c r="MD232" i="2" a="1"/>
  <c r="MD232" i="2"/>
  <c r="MD216" i="2" a="1"/>
  <c r="MD216" i="2"/>
  <c r="MD172" i="2"/>
  <c r="MD170" i="2"/>
  <c r="MD248" i="2" a="1"/>
  <c r="MD248" i="2"/>
  <c r="MD168" i="2" a="1"/>
  <c r="MD168" i="2"/>
  <c r="MD280" i="2" a="1"/>
  <c r="MD280" i="2"/>
  <c r="MD176" i="2"/>
  <c r="MF33" i="3"/>
  <c r="ME32" i="3"/>
  <c r="MD271" i="2"/>
  <c r="MD276" i="2"/>
  <c r="MA37" i="3"/>
  <c r="MD303" i="2"/>
  <c r="MD308" i="2"/>
  <c r="MD287" i="2"/>
  <c r="MD292" i="2"/>
  <c r="MD239" i="2"/>
  <c r="MD244" i="2"/>
  <c r="MD191" i="2"/>
  <c r="MD196" i="2"/>
  <c r="MD175" i="2"/>
  <c r="MD180" i="2"/>
  <c r="MD355" i="2"/>
  <c r="MD362" i="2"/>
  <c r="MD354" i="2"/>
  <c r="MD255" i="2"/>
  <c r="MD260" i="2"/>
  <c r="MD319" i="2"/>
  <c r="MD324" i="2"/>
  <c r="MD361" i="2"/>
  <c r="MD360" i="2"/>
  <c r="MF164" i="2"/>
  <c r="ME163" i="2"/>
  <c r="ME232" i="2" a="1"/>
  <c r="ME232" i="2"/>
  <c r="ME172" i="2"/>
  <c r="ME216" i="2" a="1"/>
  <c r="ME216" i="2"/>
  <c r="ME171" i="2"/>
  <c r="ME248" i="2" a="1"/>
  <c r="ME248" i="2"/>
  <c r="ME170" i="2"/>
  <c r="MF165" i="2"/>
  <c r="ME264" i="2" a="1"/>
  <c r="ME264" i="2"/>
  <c r="ME168" i="2" a="1"/>
  <c r="ME168" i="2"/>
  <c r="ME184" i="2" a="1"/>
  <c r="ME184" i="2"/>
  <c r="ME296" i="2" a="1"/>
  <c r="ME296" i="2"/>
  <c r="ME312" i="2" a="1"/>
  <c r="ME312" i="2"/>
  <c r="ME280" i="2" a="1"/>
  <c r="ME280" i="2"/>
  <c r="ME176" i="2"/>
  <c r="ME200" i="2" a="1"/>
  <c r="ME200" i="2"/>
  <c r="ME173" i="2"/>
  <c r="MD359" i="2"/>
  <c r="MC30" i="3"/>
  <c r="MC28" i="3"/>
  <c r="MC23" i="3"/>
  <c r="MD24" i="3"/>
  <c r="MA36" i="3"/>
  <c r="MF32" i="3"/>
  <c r="MG33" i="3"/>
  <c r="MD223" i="2"/>
  <c r="MD228" i="2"/>
  <c r="MD358" i="2"/>
  <c r="MB27" i="3"/>
  <c r="MB26" i="3"/>
  <c r="MB35" i="3"/>
  <c r="MD207" i="2"/>
  <c r="MD212" i="2"/>
  <c r="MD357" i="2"/>
  <c r="ME255" i="2"/>
  <c r="ME260" i="2"/>
  <c r="ME223" i="2"/>
  <c r="ME228" i="2"/>
  <c r="ME303" i="2"/>
  <c r="ME308" i="2"/>
  <c r="ME287" i="2"/>
  <c r="ME292" i="2"/>
  <c r="ME191" i="2"/>
  <c r="ME196" i="2"/>
  <c r="ME319" i="2"/>
  <c r="ME324" i="2"/>
  <c r="ME271" i="2"/>
  <c r="ME276" i="2"/>
  <c r="ME207" i="2"/>
  <c r="ME212" i="2"/>
  <c r="ME175" i="2"/>
  <c r="ME357" i="2"/>
  <c r="MC27" i="3"/>
  <c r="MC26" i="3"/>
  <c r="MC35" i="3"/>
  <c r="ME356" i="2"/>
  <c r="MH33" i="3"/>
  <c r="MG32" i="3"/>
  <c r="ME363" i="2"/>
  <c r="ME355" i="2"/>
  <c r="MD364" i="2"/>
  <c r="MD365" i="2"/>
  <c r="ME362" i="2"/>
  <c r="ME239" i="2"/>
  <c r="ME244" i="2"/>
  <c r="ME361" i="2"/>
  <c r="MG164" i="2"/>
  <c r="MF163" i="2"/>
  <c r="ME360" i="2"/>
  <c r="ME354" i="2"/>
  <c r="ME359" i="2"/>
  <c r="MD30" i="3"/>
  <c r="MD28" i="3"/>
  <c r="ME24" i="3"/>
  <c r="MD23" i="3"/>
  <c r="ME180" i="2"/>
  <c r="MF312" i="2" a="1"/>
  <c r="MF312" i="2"/>
  <c r="MF176" i="2"/>
  <c r="MF168" i="2" a="1"/>
  <c r="MF168" i="2"/>
  <c r="MF184" i="2" a="1"/>
  <c r="MF184" i="2"/>
  <c r="MF355" i="2"/>
  <c r="MG165" i="2"/>
  <c r="MF248" i="2" a="1"/>
  <c r="MF248" i="2"/>
  <c r="MF232" i="2" a="1"/>
  <c r="MF232" i="2"/>
  <c r="MF216" i="2" a="1"/>
  <c r="MF216" i="2"/>
  <c r="MF200" i="2" a="1"/>
  <c r="MF200" i="2"/>
  <c r="MF173" i="2"/>
  <c r="MF280" i="2" a="1"/>
  <c r="MF280" i="2"/>
  <c r="MF171" i="2"/>
  <c r="MF172" i="2"/>
  <c r="MF264" i="2" a="1"/>
  <c r="MF264" i="2"/>
  <c r="MF170" i="2"/>
  <c r="MF296" i="2" a="1"/>
  <c r="MF296" i="2"/>
  <c r="ME358" i="2"/>
  <c r="MF303" i="2"/>
  <c r="MF308" i="2"/>
  <c r="MF255" i="2"/>
  <c r="MF260" i="2"/>
  <c r="MF271" i="2"/>
  <c r="MF276" i="2"/>
  <c r="MF207" i="2"/>
  <c r="MF212" i="2"/>
  <c r="MF223" i="2"/>
  <c r="MF228" i="2"/>
  <c r="MF239" i="2"/>
  <c r="MF244" i="2"/>
  <c r="MF319" i="2"/>
  <c r="MF324" i="2"/>
  <c r="MF175" i="2"/>
  <c r="MF180" i="2"/>
  <c r="MF287" i="2"/>
  <c r="MF292" i="2"/>
  <c r="ME364" i="2"/>
  <c r="ME365" i="2"/>
  <c r="MF358" i="2"/>
  <c r="MH32" i="3"/>
  <c r="MI33" i="3"/>
  <c r="MF357" i="2"/>
  <c r="MG280" i="2" a="1"/>
  <c r="MG280" i="2"/>
  <c r="MG171" i="2"/>
  <c r="MG296" i="2" a="1"/>
  <c r="MG296" i="2"/>
  <c r="MG248" i="2" a="1"/>
  <c r="MG248" i="2"/>
  <c r="MG168" i="2" a="1"/>
  <c r="MG168" i="2"/>
  <c r="MG354" i="2"/>
  <c r="MG312" i="2" a="1"/>
  <c r="MG312" i="2"/>
  <c r="MG176" i="2"/>
  <c r="MH165" i="2"/>
  <c r="MG232" i="2" a="1"/>
  <c r="MG232" i="2"/>
  <c r="MG239" i="2"/>
  <c r="MG244" i="2"/>
  <c r="MG216" i="2" a="1"/>
  <c r="MG216" i="2"/>
  <c r="MG200" i="2" a="1"/>
  <c r="MG200" i="2"/>
  <c r="MG184" i="2" a="1"/>
  <c r="MG184" i="2"/>
  <c r="MG172" i="2"/>
  <c r="MG173" i="2"/>
  <c r="MG264" i="2" a="1"/>
  <c r="MG264" i="2"/>
  <c r="MG170" i="2"/>
  <c r="MF191" i="2"/>
  <c r="MF196" i="2"/>
  <c r="MD27" i="3"/>
  <c r="MD26" i="3"/>
  <c r="MD35" i="3"/>
  <c r="MF363" i="2"/>
  <c r="MF356" i="2"/>
  <c r="ME30" i="3"/>
  <c r="ME28" i="3"/>
  <c r="MF24" i="3"/>
  <c r="ME23" i="3"/>
  <c r="MF362" i="2"/>
  <c r="MB39" i="3"/>
  <c r="MB37" i="3"/>
  <c r="MF361" i="2"/>
  <c r="MH164" i="2"/>
  <c r="MG163" i="2"/>
  <c r="MG356" i="2"/>
  <c r="MG355" i="2"/>
  <c r="MG357" i="2"/>
  <c r="MG359" i="2"/>
  <c r="MG361" i="2"/>
  <c r="MG362" i="2"/>
  <c r="MG363" i="2"/>
  <c r="MF360" i="2"/>
  <c r="MF354" i="2"/>
  <c r="MF359" i="2"/>
  <c r="MB36" i="3"/>
  <c r="MG287" i="2"/>
  <c r="MG292" i="2"/>
  <c r="MG271" i="2"/>
  <c r="MG276" i="2"/>
  <c r="MG191" i="2"/>
  <c r="MG196" i="2"/>
  <c r="MG303" i="2"/>
  <c r="MG308" i="2"/>
  <c r="MG207" i="2"/>
  <c r="MG212" i="2"/>
  <c r="MG223" i="2"/>
  <c r="MG228" i="2"/>
  <c r="MG255" i="2"/>
  <c r="MG260" i="2"/>
  <c r="MG319" i="2"/>
  <c r="MG324" i="2"/>
  <c r="MG360" i="2"/>
  <c r="MI164" i="2"/>
  <c r="MH163" i="2"/>
  <c r="MF30" i="3"/>
  <c r="MF28" i="3"/>
  <c r="MF23" i="3"/>
  <c r="MG24" i="3"/>
  <c r="MH248" i="2" a="1"/>
  <c r="MH248" i="2"/>
  <c r="MH171" i="2"/>
  <c r="MH170" i="2"/>
  <c r="MH264" i="2" a="1"/>
  <c r="MH264" i="2"/>
  <c r="MH168" i="2" a="1"/>
  <c r="MH168" i="2"/>
  <c r="MH172" i="2"/>
  <c r="MH280" i="2" a="1"/>
  <c r="MH280" i="2"/>
  <c r="MH176" i="2"/>
  <c r="MH312" i="2" a="1"/>
  <c r="MH312" i="2"/>
  <c r="MH319" i="2"/>
  <c r="MH324" i="2"/>
  <c r="MH296" i="2" a="1"/>
  <c r="MH296" i="2"/>
  <c r="MH200" i="2" a="1"/>
  <c r="MH200" i="2"/>
  <c r="MH184" i="2" a="1"/>
  <c r="MH184" i="2"/>
  <c r="MI165" i="2"/>
  <c r="MH232" i="2" a="1"/>
  <c r="MH232" i="2"/>
  <c r="MH216" i="2" a="1"/>
  <c r="MH216" i="2"/>
  <c r="MH173" i="2"/>
  <c r="MF364" i="2"/>
  <c r="MF365" i="2"/>
  <c r="MD36" i="3"/>
  <c r="MG358" i="2"/>
  <c r="MJ33" i="3"/>
  <c r="MI32" i="3"/>
  <c r="MC36" i="3"/>
  <c r="MC37" i="3"/>
  <c r="MC39" i="3"/>
  <c r="ME27" i="3"/>
  <c r="ME26" i="3"/>
  <c r="ME35" i="3"/>
  <c r="MG175" i="2"/>
  <c r="MG180" i="2"/>
  <c r="MH255" i="2"/>
  <c r="MH260" i="2"/>
  <c r="MH191" i="2"/>
  <c r="MH196" i="2"/>
  <c r="MG364" i="2"/>
  <c r="MG365" i="2"/>
  <c r="ME39" i="3"/>
  <c r="MH223" i="2"/>
  <c r="MH228" i="2"/>
  <c r="MH207" i="2"/>
  <c r="MH212" i="2"/>
  <c r="MH239" i="2"/>
  <c r="MH244" i="2"/>
  <c r="MH287" i="2"/>
  <c r="MH292" i="2"/>
  <c r="MH271" i="2"/>
  <c r="MH276" i="2"/>
  <c r="MH303" i="2"/>
  <c r="MH308" i="2"/>
  <c r="MH175" i="2"/>
  <c r="MH180" i="2"/>
  <c r="MF27" i="3"/>
  <c r="MF26" i="3"/>
  <c r="MF35" i="3"/>
  <c r="MH358" i="2"/>
  <c r="MH357" i="2"/>
  <c r="MH355" i="2"/>
  <c r="ME36" i="3"/>
  <c r="MK33" i="3"/>
  <c r="MJ32" i="3"/>
  <c r="MH363" i="2"/>
  <c r="MH356" i="2"/>
  <c r="MH362" i="2"/>
  <c r="MH361" i="2"/>
  <c r="MH354" i="2"/>
  <c r="MD39" i="3"/>
  <c r="MD37" i="3"/>
  <c r="ME37" i="3"/>
  <c r="MH360" i="2"/>
  <c r="MJ164" i="2"/>
  <c r="MI163" i="2"/>
  <c r="MI312" i="2" a="1"/>
  <c r="MI312" i="2"/>
  <c r="MI296" i="2" a="1"/>
  <c r="MI296" i="2"/>
  <c r="MI280" i="2" a="1"/>
  <c r="MI280" i="2"/>
  <c r="MI248" i="2" a="1"/>
  <c r="MI248" i="2"/>
  <c r="MI184" i="2" a="1"/>
  <c r="MI184" i="2"/>
  <c r="MJ165" i="2"/>
  <c r="MI264" i="2" a="1"/>
  <c r="MI264" i="2"/>
  <c r="MI200" i="2" a="1"/>
  <c r="MI200" i="2"/>
  <c r="MI172" i="2"/>
  <c r="MI173" i="2"/>
  <c r="MI171" i="2"/>
  <c r="MI170" i="2"/>
  <c r="MI232" i="2" a="1"/>
  <c r="MI232" i="2"/>
  <c r="MI216" i="2" a="1"/>
  <c r="MI216" i="2"/>
  <c r="MI168" i="2" a="1"/>
  <c r="MI168" i="2"/>
  <c r="MI176" i="2"/>
  <c r="MG30" i="3"/>
  <c r="MG28" i="3"/>
  <c r="MG23" i="3"/>
  <c r="MH24" i="3"/>
  <c r="MH359" i="2"/>
  <c r="MI191" i="2"/>
  <c r="MI196" i="2"/>
  <c r="MI239" i="2"/>
  <c r="MI244" i="2"/>
  <c r="MI319" i="2"/>
  <c r="MI324" i="2"/>
  <c r="MI287" i="2"/>
  <c r="MI292" i="2"/>
  <c r="MI223" i="2"/>
  <c r="MI228" i="2"/>
  <c r="MI303" i="2"/>
  <c r="MI308" i="2"/>
  <c r="MI207" i="2"/>
  <c r="MI212" i="2"/>
  <c r="MI255" i="2"/>
  <c r="MI260" i="2"/>
  <c r="MI175" i="2"/>
  <c r="MI180" i="2"/>
  <c r="MI271" i="2"/>
  <c r="MI276" i="2"/>
  <c r="MI359" i="2"/>
  <c r="MI358" i="2"/>
  <c r="MI357" i="2"/>
  <c r="MG27" i="3"/>
  <c r="MG26" i="3"/>
  <c r="MG35" i="3"/>
  <c r="MJ170" i="2"/>
  <c r="MJ168" i="2" a="1"/>
  <c r="MJ168" i="2"/>
  <c r="MJ354" i="2"/>
  <c r="MJ264" i="2" a="1"/>
  <c r="MJ264" i="2"/>
  <c r="MJ248" i="2" a="1"/>
  <c r="MJ248" i="2"/>
  <c r="MJ173" i="2"/>
  <c r="MJ296" i="2" a="1"/>
  <c r="MJ296" i="2"/>
  <c r="MJ176" i="2"/>
  <c r="MJ200" i="2" a="1"/>
  <c r="MJ200" i="2"/>
  <c r="MJ184" i="2" a="1"/>
  <c r="MJ184" i="2"/>
  <c r="MK165" i="2"/>
  <c r="MJ312" i="2" a="1"/>
  <c r="MJ312" i="2"/>
  <c r="MJ280" i="2" a="1"/>
  <c r="MJ280" i="2"/>
  <c r="MJ172" i="2"/>
  <c r="MJ232" i="2" a="1"/>
  <c r="MJ232" i="2"/>
  <c r="MJ216" i="2" a="1"/>
  <c r="MJ216" i="2"/>
  <c r="MJ171" i="2"/>
  <c r="MI355" i="2"/>
  <c r="MH28" i="3"/>
  <c r="MH30" i="3"/>
  <c r="MH23" i="3"/>
  <c r="MI24" i="3"/>
  <c r="MI363" i="2"/>
  <c r="MI356" i="2"/>
  <c r="MK32" i="3"/>
  <c r="ML33" i="3"/>
  <c r="MI362" i="2"/>
  <c r="MH364" i="2"/>
  <c r="MH365" i="2"/>
  <c r="MF36" i="3"/>
  <c r="MI361" i="2"/>
  <c r="MK164" i="2"/>
  <c r="MJ163" i="2"/>
  <c r="MJ357" i="2"/>
  <c r="MJ359" i="2"/>
  <c r="MJ360" i="2"/>
  <c r="MJ361" i="2"/>
  <c r="MJ362" i="2"/>
  <c r="MJ363" i="2"/>
  <c r="MI360" i="2"/>
  <c r="MI354" i="2"/>
  <c r="MJ239" i="2"/>
  <c r="MJ244" i="2"/>
  <c r="MJ191" i="2"/>
  <c r="MJ196" i="2"/>
  <c r="MJ287" i="2"/>
  <c r="MJ292" i="2"/>
  <c r="MJ271" i="2"/>
  <c r="MJ276" i="2"/>
  <c r="MJ207" i="2"/>
  <c r="MJ212" i="2"/>
  <c r="MJ303" i="2"/>
  <c r="MJ308" i="2"/>
  <c r="MJ223" i="2"/>
  <c r="MJ228" i="2"/>
  <c r="MJ255" i="2"/>
  <c r="MJ260" i="2"/>
  <c r="MJ319" i="2"/>
  <c r="MJ324" i="2"/>
  <c r="ML164" i="2"/>
  <c r="MK163" i="2"/>
  <c r="MJ358" i="2"/>
  <c r="MF39" i="3"/>
  <c r="MF37" i="3"/>
  <c r="MI30" i="3"/>
  <c r="MI28" i="3"/>
  <c r="MI23" i="3"/>
  <c r="MJ24" i="3"/>
  <c r="MJ355" i="2"/>
  <c r="MI364" i="2"/>
  <c r="MI365" i="2"/>
  <c r="MG36" i="3"/>
  <c r="MH27" i="3"/>
  <c r="MH26" i="3"/>
  <c r="MH35" i="3"/>
  <c r="MJ356" i="2"/>
  <c r="MM33" i="3"/>
  <c r="ML32" i="3"/>
  <c r="MK176" i="2"/>
  <c r="MK232" i="2" a="1"/>
  <c r="MK232" i="2"/>
  <c r="MK200" i="2" a="1"/>
  <c r="MK200" i="2"/>
  <c r="MK184" i="2" a="1"/>
  <c r="MK184" i="2"/>
  <c r="ML165" i="2"/>
  <c r="MK173" i="2"/>
  <c r="MK248" i="2" a="1"/>
  <c r="MK248" i="2"/>
  <c r="MK216" i="2" a="1"/>
  <c r="MK216" i="2"/>
  <c r="MK171" i="2"/>
  <c r="MK264" i="2" a="1"/>
  <c r="MK264" i="2"/>
  <c r="MK172" i="2"/>
  <c r="MK280" i="2" a="1"/>
  <c r="MK280" i="2"/>
  <c r="MK170" i="2"/>
  <c r="MK296" i="2" a="1"/>
  <c r="MK296" i="2"/>
  <c r="MK168" i="2" a="1"/>
  <c r="MK168" i="2"/>
  <c r="MK312" i="2" a="1"/>
  <c r="MK312" i="2"/>
  <c r="MJ175" i="2"/>
  <c r="MJ180" i="2"/>
  <c r="MK255" i="2"/>
  <c r="MK260" i="2"/>
  <c r="MK207" i="2"/>
  <c r="MK212" i="2"/>
  <c r="MJ364" i="2"/>
  <c r="MJ365" i="2"/>
  <c r="MH37" i="3"/>
  <c r="MK319" i="2"/>
  <c r="MK324" i="2"/>
  <c r="MK303" i="2"/>
  <c r="MK308" i="2"/>
  <c r="MK271" i="2"/>
  <c r="MK276" i="2"/>
  <c r="MK223" i="2"/>
  <c r="MK228" i="2"/>
  <c r="MK239" i="2"/>
  <c r="MK244" i="2"/>
  <c r="MK287" i="2"/>
  <c r="MK292" i="2"/>
  <c r="MK175" i="2"/>
  <c r="MK180" i="2"/>
  <c r="MK358" i="2"/>
  <c r="ML280" i="2" a="1"/>
  <c r="ML280" i="2"/>
  <c r="ML264" i="2" a="1"/>
  <c r="ML264" i="2"/>
  <c r="ML248" i="2" a="1"/>
  <c r="ML248" i="2"/>
  <c r="ML173" i="2"/>
  <c r="ML176" i="2"/>
  <c r="ML172" i="2"/>
  <c r="ML312" i="2" a="1"/>
  <c r="ML312" i="2"/>
  <c r="ML296" i="2" a="1"/>
  <c r="ML296" i="2"/>
  <c r="ML171" i="2"/>
  <c r="ML170" i="2"/>
  <c r="ML232" i="2" a="1"/>
  <c r="ML232" i="2"/>
  <c r="ML168" i="2" a="1"/>
  <c r="ML168" i="2"/>
  <c r="ML354" i="2"/>
  <c r="ML216" i="2" a="1"/>
  <c r="ML216" i="2"/>
  <c r="ML184" i="2" a="1"/>
  <c r="ML184" i="2"/>
  <c r="ML200" i="2" a="1"/>
  <c r="ML200" i="2"/>
  <c r="MM165" i="2"/>
  <c r="MK357" i="2"/>
  <c r="MK191" i="2"/>
  <c r="MK196" i="2"/>
  <c r="MN33" i="3"/>
  <c r="MM32" i="3"/>
  <c r="MJ28" i="3"/>
  <c r="MJ30" i="3"/>
  <c r="MK24" i="3"/>
  <c r="MJ23" i="3"/>
  <c r="MK355" i="2"/>
  <c r="MI27" i="3"/>
  <c r="MI26" i="3"/>
  <c r="MI35" i="3"/>
  <c r="MK363" i="2"/>
  <c r="MK356" i="2"/>
  <c r="MK362" i="2"/>
  <c r="MK361" i="2"/>
  <c r="ML163" i="2"/>
  <c r="MM164" i="2"/>
  <c r="ML356" i="2"/>
  <c r="ML357" i="2"/>
  <c r="ML358" i="2"/>
  <c r="ML359" i="2"/>
  <c r="ML360" i="2"/>
  <c r="ML361" i="2"/>
  <c r="ML362" i="2"/>
  <c r="ML363" i="2"/>
  <c r="MG39" i="3"/>
  <c r="MG37" i="3"/>
  <c r="MK360" i="2"/>
  <c r="MK354" i="2"/>
  <c r="MH39" i="3"/>
  <c r="MK359" i="2"/>
  <c r="ML319" i="2"/>
  <c r="ML324" i="2"/>
  <c r="MH36" i="3"/>
  <c r="ML239" i="2"/>
  <c r="ML244" i="2"/>
  <c r="ML207" i="2"/>
  <c r="ML212" i="2"/>
  <c r="ML223" i="2"/>
  <c r="ML228" i="2"/>
  <c r="ML191" i="2"/>
  <c r="ML196" i="2"/>
  <c r="ML175" i="2"/>
  <c r="ML180" i="2"/>
  <c r="ML255" i="2"/>
  <c r="ML260" i="2"/>
  <c r="ML271" i="2"/>
  <c r="ML276" i="2"/>
  <c r="ML287" i="2"/>
  <c r="ML292" i="2"/>
  <c r="ML303" i="2"/>
  <c r="ML308" i="2"/>
  <c r="ML355" i="2"/>
  <c r="ML364" i="2"/>
  <c r="ML365" i="2"/>
  <c r="MJ36" i="3"/>
  <c r="MK28" i="3"/>
  <c r="MK30" i="3"/>
  <c r="ML24" i="3"/>
  <c r="MK23" i="3"/>
  <c r="MN164" i="2"/>
  <c r="MM163" i="2"/>
  <c r="MK364" i="2"/>
  <c r="MK365" i="2"/>
  <c r="MI36" i="3"/>
  <c r="MO33" i="3"/>
  <c r="MN32" i="3"/>
  <c r="MJ27" i="3"/>
  <c r="MJ26" i="3"/>
  <c r="MJ35" i="3"/>
  <c r="MM296" i="2" a="1"/>
  <c r="MM296" i="2"/>
  <c r="MM264" i="2" a="1"/>
  <c r="MM264" i="2"/>
  <c r="MM170" i="2"/>
  <c r="MM312" i="2" a="1"/>
  <c r="MM312" i="2"/>
  <c r="MM176" i="2"/>
  <c r="MM280" i="2" a="1"/>
  <c r="MM280" i="2"/>
  <c r="MM200" i="2" a="1"/>
  <c r="MM200" i="2"/>
  <c r="MM184" i="2" a="1"/>
  <c r="MM184" i="2"/>
  <c r="MN165" i="2"/>
  <c r="MM173" i="2"/>
  <c r="MM248" i="2" a="1"/>
  <c r="MM248" i="2"/>
  <c r="MM216" i="2" a="1"/>
  <c r="MM216" i="2"/>
  <c r="MM172" i="2"/>
  <c r="MM232" i="2" a="1"/>
  <c r="MM232" i="2"/>
  <c r="MM171" i="2"/>
  <c r="MM168" i="2" a="1"/>
  <c r="MM168" i="2"/>
  <c r="MM287" i="2"/>
  <c r="MM292" i="2"/>
  <c r="MM191" i="2"/>
  <c r="MM196" i="2"/>
  <c r="MM319" i="2"/>
  <c r="MM324" i="2"/>
  <c r="MM207" i="2"/>
  <c r="MM212" i="2"/>
  <c r="MM255" i="2"/>
  <c r="MM260" i="2"/>
  <c r="MM175" i="2"/>
  <c r="MM180" i="2"/>
  <c r="MM223" i="2"/>
  <c r="MM228" i="2"/>
  <c r="MM239" i="2"/>
  <c r="MM244" i="2"/>
  <c r="MM271" i="2"/>
  <c r="MM276" i="2"/>
  <c r="MM303" i="2"/>
  <c r="MM308" i="2"/>
  <c r="MM360" i="2"/>
  <c r="MM354" i="2"/>
  <c r="MI39" i="3"/>
  <c r="MI37" i="3"/>
  <c r="MM359" i="2"/>
  <c r="MM358" i="2"/>
  <c r="MJ39" i="3"/>
  <c r="MM357" i="2"/>
  <c r="MK27" i="3"/>
  <c r="MK26" i="3"/>
  <c r="MK35" i="3"/>
  <c r="MJ37" i="3"/>
  <c r="MM355" i="2"/>
  <c r="ML30" i="3"/>
  <c r="ML28" i="3"/>
  <c r="ML23" i="3"/>
  <c r="MM24" i="3"/>
  <c r="MM363" i="2"/>
  <c r="MM356" i="2"/>
  <c r="MM362" i="2"/>
  <c r="MN170" i="2"/>
  <c r="MN171" i="2"/>
  <c r="MN168" i="2" a="1"/>
  <c r="MN168" i="2"/>
  <c r="MN354" i="2"/>
  <c r="MN280" i="2" a="1"/>
  <c r="MN280" i="2"/>
  <c r="MN264" i="2" a="1"/>
  <c r="MN264" i="2"/>
  <c r="MN296" i="2" a="1"/>
  <c r="MN296" i="2"/>
  <c r="MN176" i="2"/>
  <c r="MN216" i="2" a="1"/>
  <c r="MN216" i="2"/>
  <c r="MN184" i="2" a="1"/>
  <c r="MN184" i="2"/>
  <c r="MO165" i="2"/>
  <c r="MN312" i="2" a="1"/>
  <c r="MN312" i="2"/>
  <c r="MN200" i="2" a="1"/>
  <c r="MN200" i="2"/>
  <c r="MN173" i="2"/>
  <c r="MN248" i="2" a="1"/>
  <c r="MN248" i="2"/>
  <c r="MN232" i="2" a="1"/>
  <c r="MN232" i="2"/>
  <c r="MN172" i="2"/>
  <c r="MP33" i="3"/>
  <c r="MO32" i="3"/>
  <c r="MM361" i="2"/>
  <c r="MO164" i="2"/>
  <c r="MN163" i="2"/>
  <c r="MN356" i="2"/>
  <c r="MN357" i="2"/>
  <c r="MN360" i="2"/>
  <c r="MN361" i="2"/>
  <c r="MN363" i="2"/>
  <c r="MN207" i="2"/>
  <c r="MN212" i="2"/>
  <c r="MN271" i="2"/>
  <c r="MN276" i="2"/>
  <c r="MN319" i="2"/>
  <c r="MN324" i="2"/>
  <c r="MN223" i="2"/>
  <c r="MN228" i="2"/>
  <c r="MN191" i="2"/>
  <c r="MN196" i="2"/>
  <c r="MN239" i="2"/>
  <c r="MN244" i="2"/>
  <c r="MN255" i="2"/>
  <c r="MN260" i="2"/>
  <c r="MN303" i="2"/>
  <c r="MN308" i="2"/>
  <c r="MN287" i="2"/>
  <c r="MN292" i="2"/>
  <c r="MN362" i="2"/>
  <c r="MO163" i="2"/>
  <c r="MP164" i="2"/>
  <c r="MN359" i="2"/>
  <c r="MN358" i="2"/>
  <c r="MO176" i="2"/>
  <c r="MO216" i="2" a="1"/>
  <c r="MO216" i="2"/>
  <c r="MO200" i="2" a="1"/>
  <c r="MO200" i="2"/>
  <c r="MO184" i="2" a="1"/>
  <c r="MO184" i="2"/>
  <c r="MP165" i="2"/>
  <c r="MO172" i="2"/>
  <c r="MO170" i="2"/>
  <c r="MO264" i="2" a="1"/>
  <c r="MO264" i="2"/>
  <c r="MO248" i="2" a="1"/>
  <c r="MO248" i="2"/>
  <c r="MO171" i="2"/>
  <c r="MO280" i="2" a="1"/>
  <c r="MO280" i="2"/>
  <c r="MO173" i="2"/>
  <c r="MO312" i="2" a="1"/>
  <c r="MO312" i="2"/>
  <c r="MO296" i="2" a="1"/>
  <c r="MO296" i="2"/>
  <c r="MO232" i="2" a="1"/>
  <c r="MO232" i="2"/>
  <c r="MO168" i="2" a="1"/>
  <c r="MO168" i="2"/>
  <c r="MM30" i="3"/>
  <c r="MM28" i="3"/>
  <c r="MN24" i="3"/>
  <c r="MM23" i="3"/>
  <c r="MQ33" i="3"/>
  <c r="MP32" i="3"/>
  <c r="MN175" i="2"/>
  <c r="MN180" i="2"/>
  <c r="ML27" i="3"/>
  <c r="ML26" i="3"/>
  <c r="ML35" i="3"/>
  <c r="MM364" i="2"/>
  <c r="MM365" i="2"/>
  <c r="MK36" i="3"/>
  <c r="MN355" i="2"/>
  <c r="MO287" i="2"/>
  <c r="MO292" i="2"/>
  <c r="MO319" i="2"/>
  <c r="MO324" i="2"/>
  <c r="MO303" i="2"/>
  <c r="MO308" i="2"/>
  <c r="MO239" i="2"/>
  <c r="MO244" i="2"/>
  <c r="MO191" i="2"/>
  <c r="MO196" i="2"/>
  <c r="MO255" i="2"/>
  <c r="MO260" i="2"/>
  <c r="MO207" i="2"/>
  <c r="MO212" i="2"/>
  <c r="MN364" i="2"/>
  <c r="MN365" i="2"/>
  <c r="ML37" i="3"/>
  <c r="MO271" i="2"/>
  <c r="MO276" i="2"/>
  <c r="MO223" i="2"/>
  <c r="MO228" i="2"/>
  <c r="MO175" i="2"/>
  <c r="MO180" i="2"/>
  <c r="MP264" i="2" a="1"/>
  <c r="MP264" i="2"/>
  <c r="MP168" i="2" a="1"/>
  <c r="MP168" i="2"/>
  <c r="MP171" i="2"/>
  <c r="MP280" i="2" a="1"/>
  <c r="MP280" i="2"/>
  <c r="MP176" i="2"/>
  <c r="MP216" i="2" a="1"/>
  <c r="MP216" i="2"/>
  <c r="MP184" i="2" a="1"/>
  <c r="MP184" i="2"/>
  <c r="MQ165" i="2"/>
  <c r="MP232" i="2" a="1"/>
  <c r="MP232" i="2"/>
  <c r="MP296" i="2" a="1"/>
  <c r="MP296" i="2"/>
  <c r="MP200" i="2" a="1"/>
  <c r="MP200" i="2"/>
  <c r="MP172" i="2"/>
  <c r="MP312" i="2" a="1"/>
  <c r="MP312" i="2"/>
  <c r="MP173" i="2"/>
  <c r="MP248" i="2" a="1"/>
  <c r="MP248" i="2"/>
  <c r="MP170" i="2"/>
  <c r="MO355" i="2"/>
  <c r="MO363" i="2"/>
  <c r="MO356" i="2"/>
  <c r="MO362" i="2"/>
  <c r="MP163" i="2"/>
  <c r="MQ164" i="2"/>
  <c r="MP356" i="2"/>
  <c r="MP355" i="2"/>
  <c r="MP357" i="2"/>
  <c r="MP358" i="2"/>
  <c r="MP359" i="2"/>
  <c r="MP360" i="2"/>
  <c r="MP361" i="2"/>
  <c r="MP362" i="2"/>
  <c r="MP363" i="2"/>
  <c r="MO361" i="2"/>
  <c r="MO354" i="2"/>
  <c r="MM27" i="3"/>
  <c r="MM26" i="3"/>
  <c r="MM35" i="3"/>
  <c r="MK37" i="3"/>
  <c r="MK39" i="3"/>
  <c r="MN30" i="3"/>
  <c r="MN28" i="3"/>
  <c r="MO24" i="3"/>
  <c r="MN23" i="3"/>
  <c r="MO360" i="2"/>
  <c r="MO359" i="2"/>
  <c r="MO358" i="2"/>
  <c r="MR33" i="3"/>
  <c r="MQ32" i="3"/>
  <c r="MO357" i="2"/>
  <c r="MP303" i="2"/>
  <c r="MP308" i="2"/>
  <c r="MP239" i="2"/>
  <c r="MP244" i="2"/>
  <c r="MP207" i="2"/>
  <c r="MP212" i="2"/>
  <c r="MP354" i="2"/>
  <c r="MP255" i="2"/>
  <c r="MP260" i="2"/>
  <c r="ML36" i="3"/>
  <c r="ML39" i="3"/>
  <c r="MP319" i="2"/>
  <c r="MP324" i="2"/>
  <c r="MP271" i="2"/>
  <c r="MP276" i="2"/>
  <c r="MP191" i="2"/>
  <c r="MP196" i="2"/>
  <c r="MP287" i="2"/>
  <c r="MP292" i="2"/>
  <c r="MP223" i="2"/>
  <c r="MP228" i="2"/>
  <c r="MN27" i="3"/>
  <c r="MN26" i="3"/>
  <c r="MN35" i="3"/>
  <c r="MO364" i="2"/>
  <c r="MO365" i="2"/>
  <c r="MQ170" i="2"/>
  <c r="MQ232" i="2" a="1"/>
  <c r="MQ232" i="2"/>
  <c r="MQ168" i="2" a="1"/>
  <c r="MQ168" i="2"/>
  <c r="MQ173" i="2"/>
  <c r="MQ248" i="2" a="1"/>
  <c r="MQ248" i="2"/>
  <c r="MQ176" i="2"/>
  <c r="MQ280" i="2" a="1"/>
  <c r="MQ280" i="2"/>
  <c r="MR165" i="2"/>
  <c r="MQ264" i="2" a="1"/>
  <c r="MQ264" i="2"/>
  <c r="MQ200" i="2" a="1"/>
  <c r="MQ200" i="2"/>
  <c r="MQ184" i="2" a="1"/>
  <c r="MQ184" i="2"/>
  <c r="MQ172" i="2"/>
  <c r="MQ312" i="2" a="1"/>
  <c r="MQ312" i="2"/>
  <c r="MQ216" i="2" a="1"/>
  <c r="MQ216" i="2"/>
  <c r="MQ171" i="2"/>
  <c r="MQ296" i="2" a="1"/>
  <c r="MQ296" i="2"/>
  <c r="MO30" i="3"/>
  <c r="MO28" i="3"/>
  <c r="MP24" i="3"/>
  <c r="MO23" i="3"/>
  <c r="MR32" i="3"/>
  <c r="MS33" i="3"/>
  <c r="MQ163" i="2"/>
  <c r="MR164" i="2"/>
  <c r="MQ355" i="2"/>
  <c r="MQ356" i="2"/>
  <c r="MQ357" i="2"/>
  <c r="MQ358" i="2"/>
  <c r="MQ359" i="2"/>
  <c r="MQ360" i="2"/>
  <c r="MQ361" i="2"/>
  <c r="MQ362" i="2"/>
  <c r="MQ363" i="2"/>
  <c r="MP364" i="2"/>
  <c r="MP365" i="2"/>
  <c r="MN39" i="3"/>
  <c r="MP175" i="2"/>
  <c r="MP180" i="2"/>
  <c r="MQ303" i="2"/>
  <c r="MQ308" i="2"/>
  <c r="MQ223" i="2"/>
  <c r="MQ228" i="2"/>
  <c r="MQ354" i="2"/>
  <c r="MQ287" i="2"/>
  <c r="MQ292" i="2"/>
  <c r="MQ191" i="2"/>
  <c r="MQ196" i="2"/>
  <c r="MQ239" i="2"/>
  <c r="MQ244" i="2"/>
  <c r="MQ319" i="2"/>
  <c r="MQ324" i="2"/>
  <c r="MQ207" i="2"/>
  <c r="MQ212" i="2"/>
  <c r="MQ271" i="2"/>
  <c r="MQ276" i="2"/>
  <c r="MQ255" i="2"/>
  <c r="MQ260" i="2"/>
  <c r="MR163" i="2"/>
  <c r="MS164" i="2"/>
  <c r="MQ364" i="2"/>
  <c r="MQ365" i="2"/>
  <c r="MO39" i="3"/>
  <c r="MS32" i="3"/>
  <c r="MT33" i="3"/>
  <c r="MR296" i="2" a="1"/>
  <c r="MR296" i="2"/>
  <c r="MR280" i="2" a="1"/>
  <c r="MR280" i="2"/>
  <c r="MR173" i="2"/>
  <c r="MR232" i="2" a="1"/>
  <c r="MR232" i="2"/>
  <c r="MR216" i="2" a="1"/>
  <c r="MR216" i="2"/>
  <c r="MR200" i="2" a="1"/>
  <c r="MR200" i="2"/>
  <c r="MR171" i="2"/>
  <c r="MR312" i="2" a="1"/>
  <c r="MR312" i="2"/>
  <c r="MR170" i="2"/>
  <c r="MR168" i="2" a="1"/>
  <c r="MR168" i="2"/>
  <c r="MS165" i="2"/>
  <c r="MR248" i="2" a="1"/>
  <c r="MR248" i="2"/>
  <c r="MR176" i="2"/>
  <c r="MR264" i="2" a="1"/>
  <c r="MR264" i="2"/>
  <c r="MR184" i="2" a="1"/>
  <c r="MR184" i="2"/>
  <c r="MR172" i="2"/>
  <c r="MM39" i="3"/>
  <c r="MM37" i="3"/>
  <c r="MN37" i="3"/>
  <c r="MN36" i="3"/>
  <c r="MO27" i="3"/>
  <c r="MO26" i="3"/>
  <c r="MO35" i="3"/>
  <c r="MQ175" i="2"/>
  <c r="MQ180" i="2"/>
  <c r="MP28" i="3"/>
  <c r="MP30" i="3"/>
  <c r="MQ24" i="3"/>
  <c r="MP23" i="3"/>
  <c r="MM36" i="3"/>
  <c r="MR303" i="2"/>
  <c r="MR308" i="2"/>
  <c r="MR271" i="2"/>
  <c r="MR276" i="2"/>
  <c r="MO36" i="3"/>
  <c r="MR255" i="2"/>
  <c r="MR260" i="2"/>
  <c r="MR319" i="2"/>
  <c r="MR324" i="2"/>
  <c r="MR207" i="2"/>
  <c r="MR212" i="2"/>
  <c r="MR191" i="2"/>
  <c r="MR196" i="2"/>
  <c r="MR239" i="2"/>
  <c r="MR244" i="2"/>
  <c r="MR287" i="2"/>
  <c r="MR292" i="2"/>
  <c r="MR223" i="2"/>
  <c r="MR228" i="2"/>
  <c r="MR359" i="2"/>
  <c r="MS280" i="2" a="1"/>
  <c r="MS280" i="2"/>
  <c r="MS264" i="2" a="1"/>
  <c r="MS264" i="2"/>
  <c r="MS248" i="2" a="1"/>
  <c r="MS248" i="2"/>
  <c r="MS296" i="2" a="1"/>
  <c r="MS296" i="2"/>
  <c r="MS176" i="2"/>
  <c r="MS200" i="2" a="1"/>
  <c r="MS200" i="2"/>
  <c r="MT165" i="2"/>
  <c r="MS312" i="2" a="1"/>
  <c r="MS312" i="2"/>
  <c r="MS319" i="2"/>
  <c r="MS324" i="2"/>
  <c r="MS184" i="2" a="1"/>
  <c r="MS184" i="2"/>
  <c r="MS173" i="2"/>
  <c r="MS232" i="2" a="1"/>
  <c r="MS232" i="2"/>
  <c r="MS171" i="2"/>
  <c r="MS216" i="2" a="1"/>
  <c r="MS216" i="2"/>
  <c r="MS172" i="2"/>
  <c r="MS170" i="2"/>
  <c r="MS168" i="2" a="1"/>
  <c r="MS168" i="2"/>
  <c r="MS354" i="2"/>
  <c r="MR358" i="2"/>
  <c r="MR175" i="2"/>
  <c r="MR180" i="2"/>
  <c r="MR357" i="2"/>
  <c r="MQ30" i="3"/>
  <c r="MQ28" i="3"/>
  <c r="MR24" i="3"/>
  <c r="MQ23" i="3"/>
  <c r="MO37" i="3"/>
  <c r="MR355" i="2"/>
  <c r="MR363" i="2"/>
  <c r="MR356" i="2"/>
  <c r="MT32" i="3"/>
  <c r="MU33" i="3"/>
  <c r="MR362" i="2"/>
  <c r="MS163" i="2"/>
  <c r="MT164" i="2"/>
  <c r="MS356" i="2"/>
  <c r="MS355" i="2"/>
  <c r="MS357" i="2"/>
  <c r="MS358" i="2"/>
  <c r="MS359" i="2"/>
  <c r="MS360" i="2"/>
  <c r="MS361" i="2"/>
  <c r="MS362" i="2"/>
  <c r="MS363" i="2"/>
  <c r="MP27" i="3"/>
  <c r="MP26" i="3"/>
  <c r="MP35" i="3"/>
  <c r="MR361" i="2"/>
  <c r="MR360" i="2"/>
  <c r="MR354" i="2"/>
  <c r="MS287" i="2"/>
  <c r="MS292" i="2"/>
  <c r="MS271" i="2"/>
  <c r="MS276" i="2"/>
  <c r="MS223" i="2"/>
  <c r="MS228" i="2"/>
  <c r="MS255" i="2"/>
  <c r="MS260" i="2"/>
  <c r="MS191" i="2"/>
  <c r="MS196" i="2"/>
  <c r="MS239" i="2"/>
  <c r="MS244" i="2"/>
  <c r="MS175" i="2"/>
  <c r="MS180" i="2"/>
  <c r="MS303" i="2"/>
  <c r="MS308" i="2"/>
  <c r="MV33" i="3"/>
  <c r="MU32" i="3"/>
  <c r="MR28" i="3"/>
  <c r="MR30" i="3"/>
  <c r="MR23" i="3"/>
  <c r="MS24" i="3"/>
  <c r="MU164" i="2"/>
  <c r="MT163" i="2"/>
  <c r="MR364" i="2"/>
  <c r="MR365" i="2"/>
  <c r="MS364" i="2"/>
  <c r="MS365" i="2"/>
  <c r="MQ37" i="3"/>
  <c r="MT216" i="2" a="1"/>
  <c r="MT216" i="2"/>
  <c r="MT170" i="2"/>
  <c r="MT172" i="2"/>
  <c r="MT248" i="2" a="1"/>
  <c r="MT248" i="2"/>
  <c r="MT168" i="2" a="1"/>
  <c r="MT168" i="2"/>
  <c r="MT200" i="2" a="1"/>
  <c r="MT200" i="2"/>
  <c r="MT280" i="2" a="1"/>
  <c r="MT280" i="2"/>
  <c r="MT264" i="2" a="1"/>
  <c r="MT264" i="2"/>
  <c r="MT176" i="2"/>
  <c r="MT312" i="2" a="1"/>
  <c r="MT312" i="2"/>
  <c r="MT319" i="2"/>
  <c r="MT324" i="2"/>
  <c r="MT296" i="2" a="1"/>
  <c r="MT296" i="2"/>
  <c r="MT184" i="2" a="1"/>
  <c r="MT184" i="2"/>
  <c r="MU165" i="2"/>
  <c r="MT173" i="2"/>
  <c r="MT232" i="2" a="1"/>
  <c r="MT232" i="2"/>
  <c r="MT171" i="2"/>
  <c r="MQ27" i="3"/>
  <c r="MQ26" i="3"/>
  <c r="MQ35" i="3"/>
  <c r="MS207" i="2"/>
  <c r="MS212" i="2"/>
  <c r="MQ36" i="3"/>
  <c r="MT239" i="2"/>
  <c r="MT244" i="2"/>
  <c r="MT303" i="2"/>
  <c r="MT308" i="2"/>
  <c r="MT271" i="2"/>
  <c r="MT276" i="2"/>
  <c r="MT255" i="2"/>
  <c r="MT260" i="2"/>
  <c r="MT223" i="2"/>
  <c r="MT228" i="2"/>
  <c r="MT287" i="2"/>
  <c r="MT292" i="2"/>
  <c r="MT207" i="2"/>
  <c r="MT212" i="2"/>
  <c r="MT191" i="2"/>
  <c r="MT196" i="2"/>
  <c r="MT361" i="2"/>
  <c r="MT360" i="2"/>
  <c r="MU163" i="2"/>
  <c r="MV164" i="2"/>
  <c r="MT359" i="2"/>
  <c r="MS30" i="3"/>
  <c r="MS28" i="3"/>
  <c r="MS23" i="3"/>
  <c r="MT24" i="3"/>
  <c r="MT175" i="2"/>
  <c r="MT180" i="2"/>
  <c r="MT358" i="2"/>
  <c r="MR27" i="3"/>
  <c r="MR26" i="3"/>
  <c r="MR35" i="3"/>
  <c r="MU312" i="2" a="1"/>
  <c r="MU312" i="2"/>
  <c r="MU296" i="2" a="1"/>
  <c r="MU296" i="2"/>
  <c r="MU176" i="2"/>
  <c r="MV165" i="2"/>
  <c r="MU184" i="2" a="1"/>
  <c r="MU184" i="2"/>
  <c r="MU173" i="2"/>
  <c r="MU216" i="2" a="1"/>
  <c r="MU216" i="2"/>
  <c r="MU280" i="2" a="1"/>
  <c r="MU280" i="2"/>
  <c r="MU200" i="2" a="1"/>
  <c r="MU200" i="2"/>
  <c r="MU172" i="2"/>
  <c r="MU171" i="2"/>
  <c r="MU170" i="2"/>
  <c r="MU232" i="2" a="1"/>
  <c r="MU232" i="2"/>
  <c r="MU264" i="2" a="1"/>
  <c r="MU264" i="2"/>
  <c r="MU248" i="2" a="1"/>
  <c r="MU248" i="2"/>
  <c r="MU168" i="2" a="1"/>
  <c r="MU168" i="2"/>
  <c r="MT357" i="2"/>
  <c r="MP37" i="3"/>
  <c r="MP39" i="3"/>
  <c r="MT355" i="2"/>
  <c r="MT363" i="2"/>
  <c r="MT356" i="2"/>
  <c r="MQ39" i="3"/>
  <c r="MT362" i="2"/>
  <c r="MT354" i="2"/>
  <c r="MP36" i="3"/>
  <c r="MW33" i="3"/>
  <c r="MV32" i="3"/>
  <c r="MU319" i="2"/>
  <c r="MU324" i="2"/>
  <c r="MU287" i="2"/>
  <c r="MU292" i="2"/>
  <c r="MU271" i="2"/>
  <c r="MU276" i="2"/>
  <c r="MU191" i="2"/>
  <c r="MU196" i="2"/>
  <c r="MU255" i="2"/>
  <c r="MU260" i="2"/>
  <c r="MU207" i="2"/>
  <c r="MU212" i="2"/>
  <c r="MU303" i="2"/>
  <c r="MU308" i="2"/>
  <c r="MU175" i="2"/>
  <c r="MU180" i="2"/>
  <c r="MU239" i="2"/>
  <c r="MU244" i="2"/>
  <c r="MU223" i="2"/>
  <c r="MU228" i="2"/>
  <c r="MU357" i="2"/>
  <c r="MU355" i="2"/>
  <c r="MU363" i="2"/>
  <c r="MU356" i="2"/>
  <c r="MX33" i="3"/>
  <c r="MW32" i="3"/>
  <c r="MV168" i="2" a="1"/>
  <c r="MV168" i="2"/>
  <c r="MV354" i="2"/>
  <c r="MV248" i="2" a="1"/>
  <c r="MV248" i="2"/>
  <c r="MV176" i="2"/>
  <c r="MV296" i="2" a="1"/>
  <c r="MV296" i="2"/>
  <c r="MV264" i="2" a="1"/>
  <c r="MV264" i="2"/>
  <c r="MW165" i="2"/>
  <c r="MV312" i="2" a="1"/>
  <c r="MV312" i="2"/>
  <c r="MV184" i="2" a="1"/>
  <c r="MV184" i="2"/>
  <c r="MV173" i="2"/>
  <c r="MV216" i="2" a="1"/>
  <c r="MV216" i="2"/>
  <c r="MV200" i="2" a="1"/>
  <c r="MV200" i="2"/>
  <c r="MV171" i="2"/>
  <c r="MV280" i="2" a="1"/>
  <c r="MV280" i="2"/>
  <c r="MV232" i="2" a="1"/>
  <c r="MV232" i="2"/>
  <c r="MV239" i="2"/>
  <c r="MV244" i="2"/>
  <c r="MV170" i="2"/>
  <c r="MV172" i="2"/>
  <c r="MU362" i="2"/>
  <c r="MV163" i="2"/>
  <c r="MW164" i="2"/>
  <c r="MV355" i="2"/>
  <c r="MV356" i="2"/>
  <c r="MV359" i="2"/>
  <c r="MV361" i="2"/>
  <c r="MV362" i="2"/>
  <c r="MV363" i="2"/>
  <c r="MT30" i="3"/>
  <c r="MT28" i="3"/>
  <c r="MT23" i="3"/>
  <c r="MU24" i="3"/>
  <c r="MU361" i="2"/>
  <c r="MT364" i="2"/>
  <c r="MT365" i="2"/>
  <c r="MS27" i="3"/>
  <c r="MS26" i="3"/>
  <c r="MS35" i="3"/>
  <c r="MU360" i="2"/>
  <c r="MU354" i="2"/>
  <c r="MU359" i="2"/>
  <c r="MU358" i="2"/>
  <c r="MV319" i="2"/>
  <c r="MV324" i="2"/>
  <c r="MV271" i="2"/>
  <c r="MV276" i="2"/>
  <c r="MV223" i="2"/>
  <c r="MV228" i="2"/>
  <c r="MV287" i="2"/>
  <c r="MV292" i="2"/>
  <c r="MV303" i="2"/>
  <c r="MV308" i="2"/>
  <c r="MV191" i="2"/>
  <c r="MV196" i="2"/>
  <c r="MV175" i="2"/>
  <c r="MV180" i="2"/>
  <c r="MV207" i="2"/>
  <c r="MV212" i="2"/>
  <c r="MV255" i="2"/>
  <c r="MV260" i="2"/>
  <c r="MU364" i="2"/>
  <c r="MU365" i="2"/>
  <c r="MS36" i="3"/>
  <c r="MT27" i="3"/>
  <c r="MT26" i="3"/>
  <c r="MT35" i="3"/>
  <c r="MV358" i="2"/>
  <c r="MU30" i="3"/>
  <c r="MU28" i="3"/>
  <c r="MV24" i="3"/>
  <c r="MU23" i="3"/>
  <c r="MV357" i="2"/>
  <c r="MY33" i="3"/>
  <c r="MX32" i="3"/>
  <c r="MX164" i="2"/>
  <c r="MW163" i="2"/>
  <c r="MR37" i="3"/>
  <c r="MR39" i="3"/>
  <c r="MR36" i="3"/>
  <c r="MV360" i="2"/>
  <c r="MW248" i="2" a="1"/>
  <c r="MW248" i="2"/>
  <c r="MW200" i="2" a="1"/>
  <c r="MW200" i="2"/>
  <c r="MW184" i="2" a="1"/>
  <c r="MW184" i="2"/>
  <c r="MX165" i="2"/>
  <c r="MW172" i="2"/>
  <c r="MW232" i="2" a="1"/>
  <c r="MW232" i="2"/>
  <c r="MW216" i="2" a="1"/>
  <c r="MW216" i="2"/>
  <c r="MW173" i="2"/>
  <c r="MW171" i="2"/>
  <c r="MW264" i="2" a="1"/>
  <c r="MW264" i="2"/>
  <c r="MW170" i="2"/>
  <c r="MW168" i="2" a="1"/>
  <c r="MW168" i="2"/>
  <c r="MW280" i="2" a="1"/>
  <c r="MW280" i="2"/>
  <c r="MW312" i="2" a="1"/>
  <c r="MW312" i="2"/>
  <c r="MW296" i="2" a="1"/>
  <c r="MW296" i="2"/>
  <c r="MW176" i="2"/>
  <c r="MW239" i="2"/>
  <c r="MW244" i="2"/>
  <c r="MW319" i="2"/>
  <c r="MW324" i="2"/>
  <c r="MV364" i="2"/>
  <c r="MV365" i="2"/>
  <c r="MW207" i="2"/>
  <c r="MW212" i="2"/>
  <c r="MW287" i="2"/>
  <c r="MW292" i="2"/>
  <c r="MW271" i="2"/>
  <c r="MW276" i="2"/>
  <c r="MW303" i="2"/>
  <c r="MW308" i="2"/>
  <c r="MW223" i="2"/>
  <c r="MW228" i="2"/>
  <c r="MW255" i="2"/>
  <c r="MW260" i="2"/>
  <c r="MT37" i="3"/>
  <c r="MT39" i="3"/>
  <c r="MW360" i="2"/>
  <c r="MY164" i="2"/>
  <c r="MX163" i="2"/>
  <c r="MU27" i="3"/>
  <c r="MU26" i="3"/>
  <c r="MU35" i="3"/>
  <c r="MW175" i="2"/>
  <c r="MW180" i="2"/>
  <c r="MW359" i="2"/>
  <c r="MV30" i="3"/>
  <c r="MV28" i="3"/>
  <c r="MV23" i="3"/>
  <c r="MW24" i="3"/>
  <c r="MX280" i="2" a="1"/>
  <c r="MX280" i="2"/>
  <c r="MX264" i="2" a="1"/>
  <c r="MX264" i="2"/>
  <c r="MX296" i="2" a="1"/>
  <c r="MX296" i="2"/>
  <c r="MX176" i="2"/>
  <c r="MX312" i="2" a="1"/>
  <c r="MX312" i="2"/>
  <c r="MX232" i="2" a="1"/>
  <c r="MX232" i="2"/>
  <c r="MX239" i="2"/>
  <c r="MX244" i="2"/>
  <c r="MX184" i="2" a="1"/>
  <c r="MX184" i="2"/>
  <c r="MY165" i="2"/>
  <c r="MX200" i="2" a="1"/>
  <c r="MX200" i="2"/>
  <c r="MX356" i="2"/>
  <c r="MX172" i="2"/>
  <c r="MX173" i="2"/>
  <c r="MX248" i="2" a="1"/>
  <c r="MX248" i="2"/>
  <c r="MX216" i="2" a="1"/>
  <c r="MX216" i="2"/>
  <c r="MX171" i="2"/>
  <c r="MX168" i="2" a="1"/>
  <c r="MX168" i="2"/>
  <c r="MX170" i="2"/>
  <c r="MW358" i="2"/>
  <c r="MW191" i="2"/>
  <c r="MW196" i="2"/>
  <c r="MW357" i="2"/>
  <c r="MW356" i="2"/>
  <c r="MW363" i="2"/>
  <c r="MW355" i="2"/>
  <c r="MW362" i="2"/>
  <c r="MW354" i="2"/>
  <c r="MZ33" i="3"/>
  <c r="MY32" i="3"/>
  <c r="MT36" i="3"/>
  <c r="MW361" i="2"/>
  <c r="MS37" i="3"/>
  <c r="MS39" i="3"/>
  <c r="MX271" i="2"/>
  <c r="MX276" i="2"/>
  <c r="MX223" i="2"/>
  <c r="MX228" i="2"/>
  <c r="MX319" i="2"/>
  <c r="MX324" i="2"/>
  <c r="MX303" i="2"/>
  <c r="MX308" i="2"/>
  <c r="MX175" i="2"/>
  <c r="MX287" i="2"/>
  <c r="MX292" i="2"/>
  <c r="MX255" i="2"/>
  <c r="MX260" i="2"/>
  <c r="MX191" i="2"/>
  <c r="MX196" i="2"/>
  <c r="MY184" i="2" a="1"/>
  <c r="MY184" i="2"/>
  <c r="MY172" i="2"/>
  <c r="MY354" i="2"/>
  <c r="MY176" i="2"/>
  <c r="MY200" i="2" a="1"/>
  <c r="MY200" i="2"/>
  <c r="MY173" i="2"/>
  <c r="MY216" i="2" a="1"/>
  <c r="MY216" i="2"/>
  <c r="MY171" i="2"/>
  <c r="MY296" i="2" a="1"/>
  <c r="MY296" i="2"/>
  <c r="MY232" i="2" a="1"/>
  <c r="MY232" i="2"/>
  <c r="MY170" i="2"/>
  <c r="MY312" i="2" a="1"/>
  <c r="MY312" i="2"/>
  <c r="MY248" i="2" a="1"/>
  <c r="MY248" i="2"/>
  <c r="MY168" i="2" a="1"/>
  <c r="MY168" i="2"/>
  <c r="MY280" i="2" a="1"/>
  <c r="MY280" i="2"/>
  <c r="MY264" i="2" a="1"/>
  <c r="MY264" i="2"/>
  <c r="MZ165" i="2"/>
  <c r="MW30" i="3"/>
  <c r="MW28" i="3"/>
  <c r="MX24" i="3"/>
  <c r="MW23" i="3"/>
  <c r="MX363" i="2"/>
  <c r="MX355" i="2"/>
  <c r="MV27" i="3"/>
  <c r="MV26" i="3"/>
  <c r="MV35" i="3"/>
  <c r="MX362" i="2"/>
  <c r="MX361" i="2"/>
  <c r="MZ164" i="2"/>
  <c r="MY163" i="2"/>
  <c r="MY355" i="2"/>
  <c r="MY356" i="2"/>
  <c r="MY357" i="2"/>
  <c r="MY358" i="2"/>
  <c r="MY359" i="2"/>
  <c r="MY360" i="2"/>
  <c r="MY361" i="2"/>
  <c r="MY362" i="2"/>
  <c r="MY363" i="2"/>
  <c r="NA33" i="3"/>
  <c r="MZ32" i="3"/>
  <c r="MX180" i="2"/>
  <c r="MX207" i="2"/>
  <c r="MX212" i="2"/>
  <c r="MX360" i="2"/>
  <c r="MX354" i="2"/>
  <c r="MX359" i="2"/>
  <c r="MX358" i="2"/>
  <c r="MW364" i="2"/>
  <c r="MW365" i="2"/>
  <c r="MX357" i="2"/>
  <c r="MY191" i="2"/>
  <c r="MY196" i="2"/>
  <c r="MY239" i="2"/>
  <c r="MY244" i="2"/>
  <c r="MY223" i="2"/>
  <c r="MY228" i="2"/>
  <c r="MY271" i="2"/>
  <c r="MY276" i="2"/>
  <c r="MY175" i="2"/>
  <c r="MY180" i="2"/>
  <c r="MY319" i="2"/>
  <c r="MY324" i="2"/>
  <c r="MY287" i="2"/>
  <c r="MY292" i="2"/>
  <c r="MY303" i="2"/>
  <c r="MY308" i="2"/>
  <c r="MY207" i="2"/>
  <c r="MY212" i="2"/>
  <c r="MY255" i="2"/>
  <c r="MY260" i="2"/>
  <c r="NB33" i="3"/>
  <c r="NA32" i="3"/>
  <c r="MZ264" i="2" a="1"/>
  <c r="MZ264" i="2"/>
  <c r="MZ248" i="2" a="1"/>
  <c r="MZ248" i="2"/>
  <c r="MZ170" i="2"/>
  <c r="MZ173" i="2"/>
  <c r="MZ168" i="2" a="1"/>
  <c r="MZ168" i="2"/>
  <c r="MZ354" i="2"/>
  <c r="MZ296" i="2" a="1"/>
  <c r="MZ296" i="2"/>
  <c r="MZ280" i="2" a="1"/>
  <c r="MZ280" i="2"/>
  <c r="MZ176" i="2"/>
  <c r="MZ312" i="2" a="1"/>
  <c r="MZ312" i="2"/>
  <c r="MZ200" i="2" a="1"/>
  <c r="MZ200" i="2"/>
  <c r="MZ207" i="2"/>
  <c r="MZ212" i="2"/>
  <c r="MZ184" i="2" a="1"/>
  <c r="MZ184" i="2"/>
  <c r="NA165" i="2"/>
  <c r="MZ216" i="2" a="1"/>
  <c r="MZ216" i="2"/>
  <c r="MZ172" i="2"/>
  <c r="MZ171" i="2"/>
  <c r="MZ232" i="2" a="1"/>
  <c r="MZ232" i="2"/>
  <c r="MX364" i="2"/>
  <c r="MX365" i="2"/>
  <c r="MZ163" i="2"/>
  <c r="NA164" i="2"/>
  <c r="MZ355" i="2"/>
  <c r="MZ356" i="2"/>
  <c r="MZ358" i="2"/>
  <c r="MZ359" i="2"/>
  <c r="MZ360" i="2"/>
  <c r="MZ361" i="2"/>
  <c r="MZ362" i="2"/>
  <c r="MZ363" i="2"/>
  <c r="MW27" i="3"/>
  <c r="MW26" i="3"/>
  <c r="MW35" i="3"/>
  <c r="MY364" i="2"/>
  <c r="MY365" i="2"/>
  <c r="MW39" i="3"/>
  <c r="MX28" i="3"/>
  <c r="MX30" i="3"/>
  <c r="MY24" i="3"/>
  <c r="MX23" i="3"/>
  <c r="MU36" i="3"/>
  <c r="MU39" i="3"/>
  <c r="MU37" i="3"/>
  <c r="MZ239" i="2"/>
  <c r="MZ244" i="2"/>
  <c r="MZ319" i="2"/>
  <c r="MZ324" i="2"/>
  <c r="MZ191" i="2"/>
  <c r="MZ196" i="2"/>
  <c r="MZ255" i="2"/>
  <c r="MZ260" i="2"/>
  <c r="MZ223" i="2"/>
  <c r="MZ228" i="2"/>
  <c r="MZ287" i="2"/>
  <c r="MZ292" i="2"/>
  <c r="MW37" i="3"/>
  <c r="MW36" i="3"/>
  <c r="MZ303" i="2"/>
  <c r="MZ308" i="2"/>
  <c r="MZ271" i="2"/>
  <c r="MZ276" i="2"/>
  <c r="NB164" i="2"/>
  <c r="NA163" i="2"/>
  <c r="MZ175" i="2"/>
  <c r="MZ180" i="2"/>
  <c r="MY30" i="3"/>
  <c r="MY28" i="3"/>
  <c r="MZ24" i="3"/>
  <c r="MY23" i="3"/>
  <c r="MV36" i="3"/>
  <c r="MV37" i="3"/>
  <c r="MV39" i="3"/>
  <c r="NA232" i="2" a="1"/>
  <c r="NA232" i="2"/>
  <c r="NA216" i="2" a="1"/>
  <c r="NA216" i="2"/>
  <c r="NA171" i="2"/>
  <c r="NA184" i="2" a="1"/>
  <c r="NA184" i="2"/>
  <c r="NA264" i="2" a="1"/>
  <c r="NA264" i="2"/>
  <c r="NA172" i="2"/>
  <c r="NA280" i="2" a="1"/>
  <c r="NA280" i="2"/>
  <c r="NA248" i="2" a="1"/>
  <c r="NA248" i="2"/>
  <c r="NA170" i="2"/>
  <c r="NA200" i="2" a="1"/>
  <c r="NA200" i="2"/>
  <c r="NA296" i="2" a="1"/>
  <c r="NA296" i="2"/>
  <c r="NA168" i="2" a="1"/>
  <c r="NA168" i="2"/>
  <c r="NB165" i="2"/>
  <c r="NA312" i="2" a="1"/>
  <c r="NA312" i="2"/>
  <c r="NA176" i="2"/>
  <c r="NA173" i="2"/>
  <c r="NC33" i="3"/>
  <c r="NB32" i="3"/>
  <c r="MX27" i="3"/>
  <c r="MX26" i="3"/>
  <c r="MX35" i="3"/>
  <c r="MZ357" i="2"/>
  <c r="MZ364" i="2"/>
  <c r="MZ365" i="2"/>
  <c r="NA319" i="2"/>
  <c r="NA324" i="2"/>
  <c r="NA271" i="2"/>
  <c r="NA276" i="2"/>
  <c r="NA287" i="2"/>
  <c r="NA292" i="2"/>
  <c r="NA223" i="2"/>
  <c r="NA228" i="2"/>
  <c r="NA239" i="2"/>
  <c r="NA244" i="2"/>
  <c r="NA255" i="2"/>
  <c r="NA260" i="2"/>
  <c r="NA303" i="2"/>
  <c r="NA308" i="2"/>
  <c r="NA191" i="2"/>
  <c r="NA196" i="2"/>
  <c r="NA207" i="2"/>
  <c r="NA212" i="2"/>
  <c r="MX36" i="3"/>
  <c r="MX39" i="3"/>
  <c r="MX37" i="3"/>
  <c r="NA175" i="2"/>
  <c r="NA180" i="2"/>
  <c r="NA358" i="2"/>
  <c r="NA357" i="2"/>
  <c r="ND33" i="3"/>
  <c r="NC32" i="3"/>
  <c r="NA355" i="2"/>
  <c r="NA363" i="2"/>
  <c r="NA356" i="2"/>
  <c r="NA362" i="2"/>
  <c r="NA354" i="2"/>
  <c r="MY27" i="3"/>
  <c r="MY26" i="3"/>
  <c r="MY35" i="3"/>
  <c r="NA361" i="2"/>
  <c r="NB296" i="2" a="1"/>
  <c r="NB296" i="2"/>
  <c r="NB168" i="2" a="1"/>
  <c r="NB168" i="2"/>
  <c r="NB171" i="2"/>
  <c r="NB312" i="2" a="1"/>
  <c r="NB312" i="2"/>
  <c r="NB184" i="2" a="1"/>
  <c r="NB184" i="2"/>
  <c r="NB176" i="2"/>
  <c r="NC165" i="2"/>
  <c r="NB232" i="2" a="1"/>
  <c r="NB232" i="2"/>
  <c r="NB200" i="2" a="1"/>
  <c r="NB200" i="2"/>
  <c r="NB173" i="2"/>
  <c r="NB216" i="2" a="1"/>
  <c r="NB216" i="2"/>
  <c r="NB172" i="2"/>
  <c r="NB280" i="2" a="1"/>
  <c r="NB280" i="2"/>
  <c r="NB264" i="2" a="1"/>
  <c r="NB264" i="2"/>
  <c r="NB248" i="2" a="1"/>
  <c r="NB248" i="2"/>
  <c r="NB170" i="2"/>
  <c r="MZ28" i="3"/>
  <c r="MZ30" i="3"/>
  <c r="NA24" i="3"/>
  <c r="MZ23" i="3"/>
  <c r="NA360" i="2"/>
  <c r="NB163" i="2"/>
  <c r="NC164" i="2"/>
  <c r="NB356" i="2"/>
  <c r="NB355" i="2"/>
  <c r="NB357" i="2"/>
  <c r="NB358" i="2"/>
  <c r="NB362" i="2"/>
  <c r="NB363" i="2"/>
  <c r="NA359" i="2"/>
  <c r="NB287" i="2"/>
  <c r="NB292" i="2"/>
  <c r="NB223" i="2"/>
  <c r="NB228" i="2"/>
  <c r="NB319" i="2"/>
  <c r="NB324" i="2"/>
  <c r="NB271" i="2"/>
  <c r="NB276" i="2"/>
  <c r="NB354" i="2"/>
  <c r="NB255" i="2"/>
  <c r="NB260" i="2"/>
  <c r="NB303" i="2"/>
  <c r="NB308" i="2"/>
  <c r="NA30" i="3"/>
  <c r="NA28" i="3"/>
  <c r="NB24" i="3"/>
  <c r="NA23" i="3"/>
  <c r="NB361" i="2"/>
  <c r="NB175" i="2"/>
  <c r="NB180" i="2"/>
  <c r="ND164" i="2"/>
  <c r="NC163" i="2"/>
  <c r="NB360" i="2"/>
  <c r="NB359" i="2"/>
  <c r="NB207" i="2"/>
  <c r="NB212" i="2"/>
  <c r="MZ27" i="3"/>
  <c r="MZ26" i="3"/>
  <c r="MZ35" i="3"/>
  <c r="NC168" i="2" a="1"/>
  <c r="NC168" i="2"/>
  <c r="NC354" i="2"/>
  <c r="NC264" i="2" a="1"/>
  <c r="NC264" i="2"/>
  <c r="NC176" i="2"/>
  <c r="NC232" i="2" a="1"/>
  <c r="NC232" i="2"/>
  <c r="NC184" i="2" a="1"/>
  <c r="NC184" i="2"/>
  <c r="ND165" i="2"/>
  <c r="NC216" i="2" a="1"/>
  <c r="NC216" i="2"/>
  <c r="NC296" i="2" a="1"/>
  <c r="NC296" i="2"/>
  <c r="NC280" i="2" a="1"/>
  <c r="NC280" i="2"/>
  <c r="NC200" i="2" a="1"/>
  <c r="NC200" i="2"/>
  <c r="NC173" i="2"/>
  <c r="NC312" i="2" a="1"/>
  <c r="NC312" i="2"/>
  <c r="NC172" i="2"/>
  <c r="NC171" i="2"/>
  <c r="NC248" i="2" a="1"/>
  <c r="NC248" i="2"/>
  <c r="NC170" i="2"/>
  <c r="NB191" i="2"/>
  <c r="NB196" i="2"/>
  <c r="NA364" i="2"/>
  <c r="NA365" i="2"/>
  <c r="NB239" i="2"/>
  <c r="NB244" i="2"/>
  <c r="NE33" i="3"/>
  <c r="ND32" i="3"/>
  <c r="NC303" i="2"/>
  <c r="NC308" i="2"/>
  <c r="NC239" i="2"/>
  <c r="NC244" i="2"/>
  <c r="NC271" i="2"/>
  <c r="NC276" i="2"/>
  <c r="NC191" i="2"/>
  <c r="NC196" i="2"/>
  <c r="NB364" i="2"/>
  <c r="NB365" i="2"/>
  <c r="MZ37" i="3"/>
  <c r="NC319" i="2"/>
  <c r="NC324" i="2"/>
  <c r="NC287" i="2"/>
  <c r="NC292" i="2"/>
  <c r="NC255" i="2"/>
  <c r="NC260" i="2"/>
  <c r="NC207" i="2"/>
  <c r="NC212" i="2"/>
  <c r="NC355" i="2"/>
  <c r="NB30" i="3"/>
  <c r="NB28" i="3"/>
  <c r="NC24" i="3"/>
  <c r="NB23" i="3"/>
  <c r="NC223" i="2"/>
  <c r="NC228" i="2"/>
  <c r="NC363" i="2"/>
  <c r="NC356" i="2"/>
  <c r="ND312" i="2" a="1"/>
  <c r="ND312" i="2"/>
  <c r="ND171" i="2"/>
  <c r="ND216" i="2" a="1"/>
  <c r="ND216" i="2"/>
  <c r="ND200" i="2" a="1"/>
  <c r="ND200" i="2"/>
  <c r="ND172" i="2"/>
  <c r="ND248" i="2" a="1"/>
  <c r="ND248" i="2"/>
  <c r="ND232" i="2" a="1"/>
  <c r="ND232" i="2"/>
  <c r="ND239" i="2"/>
  <c r="ND244" i="2"/>
  <c r="ND170" i="2"/>
  <c r="ND168" i="2" a="1"/>
  <c r="ND168" i="2"/>
  <c r="ND354" i="2"/>
  <c r="ND280" i="2" a="1"/>
  <c r="ND280" i="2"/>
  <c r="ND264" i="2" a="1"/>
  <c r="ND264" i="2"/>
  <c r="ND176" i="2"/>
  <c r="ND296" i="2" a="1"/>
  <c r="ND296" i="2"/>
  <c r="ND184" i="2" a="1"/>
  <c r="ND184" i="2"/>
  <c r="ND173" i="2"/>
  <c r="NE165" i="2"/>
  <c r="NC362" i="2"/>
  <c r="NF33" i="3"/>
  <c r="NE32" i="3"/>
  <c r="NC361" i="2"/>
  <c r="NC360" i="2"/>
  <c r="NE164" i="2"/>
  <c r="ND163" i="2"/>
  <c r="ND357" i="2"/>
  <c r="ND358" i="2"/>
  <c r="ND359" i="2"/>
  <c r="ND360" i="2"/>
  <c r="ND362" i="2"/>
  <c r="ND363" i="2"/>
  <c r="MY37" i="3"/>
  <c r="MY39" i="3"/>
  <c r="NC175" i="2"/>
  <c r="NC180" i="2"/>
  <c r="NC359" i="2"/>
  <c r="NC358" i="2"/>
  <c r="MY36" i="3"/>
  <c r="NC357" i="2"/>
  <c r="NA27" i="3"/>
  <c r="NA26" i="3"/>
  <c r="NA35" i="3"/>
  <c r="ND287" i="2"/>
  <c r="ND292" i="2"/>
  <c r="ND207" i="2"/>
  <c r="ND212" i="2"/>
  <c r="MZ36" i="3"/>
  <c r="MZ39" i="3"/>
  <c r="ND191" i="2"/>
  <c r="ND196" i="2"/>
  <c r="ND223" i="2"/>
  <c r="ND228" i="2"/>
  <c r="ND255" i="2"/>
  <c r="ND260" i="2"/>
  <c r="ND319" i="2"/>
  <c r="ND324" i="2"/>
  <c r="ND303" i="2"/>
  <c r="ND308" i="2"/>
  <c r="NC364" i="2"/>
  <c r="NC365" i="2"/>
  <c r="NA37" i="3"/>
  <c r="ND271" i="2"/>
  <c r="ND276" i="2"/>
  <c r="NF32" i="3"/>
  <c r="NG33" i="3"/>
  <c r="NC30" i="3"/>
  <c r="NC28" i="3"/>
  <c r="ND24" i="3"/>
  <c r="NC23" i="3"/>
  <c r="ND361" i="2"/>
  <c r="NF164" i="2"/>
  <c r="NE163" i="2"/>
  <c r="NE312" i="2" a="1"/>
  <c r="NE312" i="2"/>
  <c r="NE216" i="2" a="1"/>
  <c r="NE216" i="2"/>
  <c r="NE172" i="2"/>
  <c r="NE173" i="2"/>
  <c r="NE232" i="2" a="1"/>
  <c r="NE232" i="2"/>
  <c r="NE171" i="2"/>
  <c r="NE296" i="2" a="1"/>
  <c r="NE296" i="2"/>
  <c r="NE170" i="2"/>
  <c r="NE264" i="2" a="1"/>
  <c r="NE264" i="2"/>
  <c r="NE168" i="2" a="1"/>
  <c r="NE168" i="2"/>
  <c r="NE354" i="2"/>
  <c r="NE280" i="2" a="1"/>
  <c r="NE280" i="2"/>
  <c r="NE248" i="2" a="1"/>
  <c r="NE248" i="2"/>
  <c r="NE200" i="2" a="1"/>
  <c r="NE200" i="2"/>
  <c r="NE184" i="2" a="1"/>
  <c r="NE184" i="2"/>
  <c r="NF165" i="2"/>
  <c r="NE176" i="2"/>
  <c r="ND356" i="2"/>
  <c r="ND355" i="2"/>
  <c r="ND175" i="2"/>
  <c r="ND180" i="2"/>
  <c r="NB27" i="3"/>
  <c r="NB26" i="3"/>
  <c r="NB35" i="3"/>
  <c r="NE271" i="2"/>
  <c r="NE276" i="2"/>
  <c r="NE207" i="2"/>
  <c r="NE212" i="2"/>
  <c r="NE223" i="2"/>
  <c r="NE228" i="2"/>
  <c r="NE319" i="2"/>
  <c r="NE324" i="2"/>
  <c r="NE191" i="2"/>
  <c r="NE196" i="2"/>
  <c r="NA36" i="3"/>
  <c r="NE287" i="2"/>
  <c r="NE292" i="2"/>
  <c r="NE239" i="2"/>
  <c r="NE244" i="2"/>
  <c r="ND364" i="2"/>
  <c r="ND365" i="2"/>
  <c r="NB36" i="3"/>
  <c r="NE303" i="2"/>
  <c r="NE308" i="2"/>
  <c r="NE255" i="2"/>
  <c r="NE260" i="2"/>
  <c r="NA39" i="3"/>
  <c r="NE356" i="2"/>
  <c r="NE363" i="2"/>
  <c r="NE355" i="2"/>
  <c r="NE362" i="2"/>
  <c r="NE361" i="2"/>
  <c r="NG32" i="3"/>
  <c r="NH33" i="3"/>
  <c r="NE360" i="2"/>
  <c r="NG164" i="2"/>
  <c r="NF163" i="2"/>
  <c r="NE359" i="2"/>
  <c r="NE358" i="2"/>
  <c r="NC27" i="3"/>
  <c r="NC26" i="3"/>
  <c r="NC35" i="3"/>
  <c r="NE175" i="2"/>
  <c r="NE180" i="2"/>
  <c r="NF264" i="2" a="1"/>
  <c r="NF264" i="2"/>
  <c r="NF170" i="2"/>
  <c r="NF168" i="2" a="1"/>
  <c r="NF168" i="2"/>
  <c r="NF248" i="2" a="1"/>
  <c r="NF248" i="2"/>
  <c r="NF171" i="2"/>
  <c r="NF216" i="2" a="1"/>
  <c r="NF216" i="2"/>
  <c r="NF357" i="2"/>
  <c r="NF176" i="2"/>
  <c r="NG165" i="2"/>
  <c r="NF280" i="2" a="1"/>
  <c r="NF280" i="2"/>
  <c r="NF184" i="2" a="1"/>
  <c r="NF184" i="2"/>
  <c r="NF173" i="2"/>
  <c r="NF312" i="2" a="1"/>
  <c r="NF312" i="2"/>
  <c r="NF296" i="2" a="1"/>
  <c r="NF296" i="2"/>
  <c r="NF232" i="2" a="1"/>
  <c r="NF232" i="2"/>
  <c r="NF172" i="2"/>
  <c r="NF200" i="2" a="1"/>
  <c r="NF200" i="2"/>
  <c r="NF356" i="2"/>
  <c r="NE357" i="2"/>
  <c r="ND30" i="3"/>
  <c r="ND28" i="3"/>
  <c r="ND23" i="3"/>
  <c r="NE24" i="3"/>
  <c r="NF191" i="2"/>
  <c r="NF196" i="2"/>
  <c r="NB39" i="3"/>
  <c r="NB37" i="3"/>
  <c r="NE364" i="2"/>
  <c r="NE365" i="2"/>
  <c r="NC39" i="3"/>
  <c r="NF239" i="2"/>
  <c r="NF244" i="2"/>
  <c r="NF303" i="2"/>
  <c r="NF308" i="2"/>
  <c r="NF287" i="2"/>
  <c r="NF292" i="2"/>
  <c r="NF271" i="2"/>
  <c r="NF276" i="2"/>
  <c r="NF319" i="2"/>
  <c r="NF324" i="2"/>
  <c r="NF255" i="2"/>
  <c r="NF260" i="2"/>
  <c r="NF175" i="2"/>
  <c r="NF180" i="2"/>
  <c r="NF358" i="2"/>
  <c r="NH32" i="3"/>
  <c r="NI33" i="3"/>
  <c r="NE30" i="3"/>
  <c r="NE28" i="3"/>
  <c r="NE23" i="3"/>
  <c r="NF24" i="3"/>
  <c r="ND27" i="3"/>
  <c r="ND26" i="3"/>
  <c r="ND35" i="3"/>
  <c r="NF223" i="2"/>
  <c r="NF228" i="2"/>
  <c r="NF363" i="2"/>
  <c r="NF355" i="2"/>
  <c r="NF362" i="2"/>
  <c r="NF361" i="2"/>
  <c r="NH164" i="2"/>
  <c r="NG163" i="2"/>
  <c r="NF207" i="2"/>
  <c r="NF212" i="2"/>
  <c r="NG232" i="2" a="1"/>
  <c r="NG232" i="2"/>
  <c r="NG216" i="2" a="1"/>
  <c r="NG216" i="2"/>
  <c r="NG173" i="2"/>
  <c r="NG172" i="2"/>
  <c r="NG248" i="2" a="1"/>
  <c r="NG248" i="2"/>
  <c r="NG171" i="2"/>
  <c r="NG170" i="2"/>
  <c r="NG312" i="2" a="1"/>
  <c r="NG312" i="2"/>
  <c r="NG176" i="2"/>
  <c r="NG264" i="2" a="1"/>
  <c r="NG264" i="2"/>
  <c r="NG168" i="2" a="1"/>
  <c r="NG168" i="2"/>
  <c r="NG354" i="2"/>
  <c r="NG296" i="2" a="1"/>
  <c r="NG296" i="2"/>
  <c r="NG280" i="2" a="1"/>
  <c r="NG280" i="2"/>
  <c r="NG200" i="2" a="1"/>
  <c r="NG200" i="2"/>
  <c r="NG184" i="2" a="1"/>
  <c r="NG184" i="2"/>
  <c r="NH165" i="2"/>
  <c r="NF360" i="2"/>
  <c r="NF354" i="2"/>
  <c r="NC36" i="3"/>
  <c r="NF359" i="2"/>
  <c r="NG255" i="2"/>
  <c r="NG260" i="2"/>
  <c r="NG319" i="2"/>
  <c r="NG324" i="2"/>
  <c r="NG207" i="2"/>
  <c r="NG212" i="2"/>
  <c r="NC37" i="3"/>
  <c r="NG303" i="2"/>
  <c r="NG308" i="2"/>
  <c r="NG239" i="2"/>
  <c r="NG244" i="2"/>
  <c r="NG287" i="2"/>
  <c r="NG292" i="2"/>
  <c r="NG271" i="2"/>
  <c r="NG276" i="2"/>
  <c r="NG191" i="2"/>
  <c r="NG196" i="2"/>
  <c r="NF364" i="2"/>
  <c r="NF365" i="2"/>
  <c r="NH264" i="2" a="1"/>
  <c r="NH264" i="2"/>
  <c r="NH170" i="2"/>
  <c r="NH280" i="2" a="1"/>
  <c r="NH280" i="2"/>
  <c r="NH168" i="2" a="1"/>
  <c r="NH168" i="2"/>
  <c r="NH296" i="2" a="1"/>
  <c r="NH296" i="2"/>
  <c r="NH216" i="2" a="1"/>
  <c r="NH216" i="2"/>
  <c r="NH176" i="2"/>
  <c r="NH173" i="2"/>
  <c r="NH184" i="2" a="1"/>
  <c r="NH184" i="2"/>
  <c r="NI165" i="2"/>
  <c r="NH312" i="2" a="1"/>
  <c r="NH312" i="2"/>
  <c r="NH200" i="2" a="1"/>
  <c r="NH200" i="2"/>
  <c r="NH172" i="2"/>
  <c r="NH232" i="2" a="1"/>
  <c r="NH232" i="2"/>
  <c r="NH248" i="2" a="1"/>
  <c r="NH248" i="2"/>
  <c r="NH171" i="2"/>
  <c r="NG356" i="2"/>
  <c r="NG363" i="2"/>
  <c r="NG355" i="2"/>
  <c r="NG362" i="2"/>
  <c r="NI32" i="3"/>
  <c r="E29" i="5"/>
  <c r="E28" i="5"/>
  <c r="NG223" i="2"/>
  <c r="NG228" i="2"/>
  <c r="NG361" i="2"/>
  <c r="NG360" i="2"/>
  <c r="NH163" i="2"/>
  <c r="NI164" i="2"/>
  <c r="NH355" i="2"/>
  <c r="NH356" i="2"/>
  <c r="NH357" i="2"/>
  <c r="NH359" i="2"/>
  <c r="NH360" i="2"/>
  <c r="NH361" i="2"/>
  <c r="NH362" i="2"/>
  <c r="NH363" i="2"/>
  <c r="NG359" i="2"/>
  <c r="NF28" i="3"/>
  <c r="NF30" i="3"/>
  <c r="NF23" i="3"/>
  <c r="NG24" i="3"/>
  <c r="NG358" i="2"/>
  <c r="NE27" i="3"/>
  <c r="NE26" i="3"/>
  <c r="NE35" i="3"/>
  <c r="NG175" i="2"/>
  <c r="NG180" i="2"/>
  <c r="NG357" i="2"/>
  <c r="NH319" i="2"/>
  <c r="NH324" i="2"/>
  <c r="NH287" i="2"/>
  <c r="NH292" i="2"/>
  <c r="NH303" i="2"/>
  <c r="NH308" i="2"/>
  <c r="NH354" i="2"/>
  <c r="NH239" i="2"/>
  <c r="NH244" i="2"/>
  <c r="NG364" i="2"/>
  <c r="NG365" i="2"/>
  <c r="NE39" i="3"/>
  <c r="NH223" i="2"/>
  <c r="NH228" i="2"/>
  <c r="NH207" i="2"/>
  <c r="NH212" i="2"/>
  <c r="NH191" i="2"/>
  <c r="NH196" i="2"/>
  <c r="NH255" i="2"/>
  <c r="NH260" i="2"/>
  <c r="NH271" i="2"/>
  <c r="NH276" i="2"/>
  <c r="NG30" i="3"/>
  <c r="NG28" i="3"/>
  <c r="NG23" i="3"/>
  <c r="NH24" i="3"/>
  <c r="NF27" i="3"/>
  <c r="NF26" i="3"/>
  <c r="NF35" i="3"/>
  <c r="NH358" i="2"/>
  <c r="NH364" i="2"/>
  <c r="NH365" i="2"/>
  <c r="F28" i="5"/>
  <c r="H42" i="5" a="1"/>
  <c r="H42" i="5"/>
  <c r="A28" i="5"/>
  <c r="E42" i="5"/>
  <c r="G42" i="5" a="1"/>
  <c r="G42" i="5"/>
  <c r="ND36" i="3"/>
  <c r="ND37" i="3"/>
  <c r="ND39" i="3"/>
  <c r="NJ164" i="2"/>
  <c r="NI163" i="2"/>
  <c r="NI359" i="2"/>
  <c r="A29" i="5"/>
  <c r="F29" i="5"/>
  <c r="NI184" i="2" a="1"/>
  <c r="NI184" i="2"/>
  <c r="NI173" i="2"/>
  <c r="NI248" i="2" a="1"/>
  <c r="NI248" i="2"/>
  <c r="NI232" i="2" a="1"/>
  <c r="NI232" i="2"/>
  <c r="NI358" i="2"/>
  <c r="NI216" i="2" a="1"/>
  <c r="NI216" i="2"/>
  <c r="NI171" i="2"/>
  <c r="NI172" i="2"/>
  <c r="NI264" i="2" a="1"/>
  <c r="NI264" i="2"/>
  <c r="NI176" i="2"/>
  <c r="NI280" i="2" a="1"/>
  <c r="NI280" i="2"/>
  <c r="NI170" i="2"/>
  <c r="NI312" i="2" a="1"/>
  <c r="NI312" i="2"/>
  <c r="NI363" i="2"/>
  <c r="NI296" i="2" a="1"/>
  <c r="NI296" i="2"/>
  <c r="NI168" i="2" a="1"/>
  <c r="NI168" i="2"/>
  <c r="NI354" i="2"/>
  <c r="NI200" i="2" a="1"/>
  <c r="NI200" i="2"/>
  <c r="NI356" i="2"/>
  <c r="NJ165" i="2"/>
  <c r="NH175" i="2"/>
  <c r="NH180" i="2"/>
  <c r="NE36" i="3"/>
  <c r="NE37" i="3"/>
  <c r="NI255" i="2"/>
  <c r="NI260" i="2"/>
  <c r="F42" i="5"/>
  <c r="NI287" i="2"/>
  <c r="NI292" i="2"/>
  <c r="NI223" i="2"/>
  <c r="NI228" i="2"/>
  <c r="NF39" i="3"/>
  <c r="NF37" i="3"/>
  <c r="NI303" i="2"/>
  <c r="NI308" i="2"/>
  <c r="NG27" i="3"/>
  <c r="NG26" i="3"/>
  <c r="NG35" i="3"/>
  <c r="NI239" i="2"/>
  <c r="NI244" i="2"/>
  <c r="NI357" i="2"/>
  <c r="NI191" i="2"/>
  <c r="NI196" i="2"/>
  <c r="NI355" i="2"/>
  <c r="NH28" i="3"/>
  <c r="NH30" i="3"/>
  <c r="NI24" i="3"/>
  <c r="NH23" i="3"/>
  <c r="NJ232" i="2" a="1"/>
  <c r="NJ232" i="2"/>
  <c r="NJ176" i="2"/>
  <c r="NJ248" i="2" a="1"/>
  <c r="NJ248" i="2"/>
  <c r="NK165" i="2"/>
  <c r="NJ173" i="2"/>
  <c r="NJ280" i="2" a="1"/>
  <c r="NJ280" i="2"/>
  <c r="NJ172" i="2"/>
  <c r="NJ296" i="2" a="1"/>
  <c r="NJ296" i="2"/>
  <c r="NJ184" i="2" a="1"/>
  <c r="NJ184" i="2"/>
  <c r="NJ171" i="2"/>
  <c r="NJ312" i="2" a="1"/>
  <c r="NJ312" i="2"/>
  <c r="NJ264" i="2" a="1"/>
  <c r="NJ264" i="2"/>
  <c r="NJ200" i="2" a="1"/>
  <c r="NJ200" i="2"/>
  <c r="NJ170" i="2"/>
  <c r="NJ168" i="2" a="1"/>
  <c r="NJ168" i="2"/>
  <c r="NJ216" i="2" a="1"/>
  <c r="NJ216" i="2"/>
  <c r="G46" i="5"/>
  <c r="G47" i="5"/>
  <c r="E18" i="1"/>
  <c r="NI319" i="2"/>
  <c r="NI324" i="2"/>
  <c r="NI207" i="2"/>
  <c r="NI212" i="2"/>
  <c r="NI362" i="2"/>
  <c r="I37" i="1"/>
  <c r="E10" i="1"/>
  <c r="E46" i="5"/>
  <c r="A42" i="5"/>
  <c r="NI361" i="2"/>
  <c r="NI175" i="2"/>
  <c r="NI180" i="2"/>
  <c r="NI271" i="2"/>
  <c r="NI276" i="2"/>
  <c r="NI360" i="2"/>
  <c r="NJ163" i="2"/>
  <c r="NK164" i="2"/>
  <c r="NJ355" i="2"/>
  <c r="NJ356" i="2"/>
  <c r="NJ357" i="2"/>
  <c r="NJ358" i="2"/>
  <c r="NJ359" i="2"/>
  <c r="NJ360" i="2"/>
  <c r="NJ361" i="2"/>
  <c r="NJ362" i="2"/>
  <c r="NJ363" i="2"/>
  <c r="H46" i="5"/>
  <c r="H47" i="5"/>
  <c r="I42" i="5"/>
  <c r="NF36" i="3"/>
  <c r="NJ255" i="2"/>
  <c r="NJ260" i="2"/>
  <c r="NJ223" i="2"/>
  <c r="NJ228" i="2"/>
  <c r="NJ271" i="2"/>
  <c r="NJ276" i="2"/>
  <c r="NJ303" i="2"/>
  <c r="NJ308" i="2"/>
  <c r="NJ175" i="2"/>
  <c r="NJ180" i="2"/>
  <c r="NJ239" i="2"/>
  <c r="NJ244" i="2"/>
  <c r="NI364" i="2"/>
  <c r="NI365" i="2"/>
  <c r="NG36" i="3"/>
  <c r="NJ287" i="2"/>
  <c r="NJ292" i="2"/>
  <c r="NJ319" i="2"/>
  <c r="NJ324" i="2"/>
  <c r="NJ191" i="2"/>
  <c r="NJ196" i="2"/>
  <c r="NJ207" i="2"/>
  <c r="NJ212" i="2"/>
  <c r="NJ354" i="2"/>
  <c r="NJ364" i="2"/>
  <c r="NJ365" i="2"/>
  <c r="NH39" i="3"/>
  <c r="AB9" i="1"/>
  <c r="H37" i="1"/>
  <c r="E19" i="1"/>
  <c r="I47" i="5"/>
  <c r="I46" i="5"/>
  <c r="NH27" i="3"/>
  <c r="NH26" i="3"/>
  <c r="NH35" i="3"/>
  <c r="NK163" i="2"/>
  <c r="NK358" i="2"/>
  <c r="E47" i="5"/>
  <c r="A47" i="5"/>
  <c r="A46" i="5"/>
  <c r="E11" i="1"/>
  <c r="I38" i="1"/>
  <c r="F46" i="5"/>
  <c r="F47" i="5"/>
  <c r="A317" i="2"/>
  <c r="A315" i="2"/>
  <c r="A314" i="2"/>
  <c r="A300" i="2"/>
  <c r="A301" i="2"/>
  <c r="A298" i="2"/>
  <c r="A299" i="2"/>
  <c r="A285" i="2"/>
  <c r="A282" i="2"/>
  <c r="A283" i="2"/>
  <c r="A268" i="2"/>
  <c r="A269" i="2"/>
  <c r="A267" i="2"/>
  <c r="A266" i="2"/>
  <c r="A253" i="2"/>
  <c r="A250" i="2"/>
  <c r="A235" i="2"/>
  <c r="A237" i="2"/>
  <c r="A251" i="2"/>
  <c r="A221" i="2"/>
  <c r="A219" i="2"/>
  <c r="A234" i="2"/>
  <c r="A202" i="2"/>
  <c r="A218" i="2"/>
  <c r="A203" i="2"/>
  <c r="A205" i="2"/>
  <c r="A190" i="2"/>
  <c r="A187" i="2"/>
  <c r="A189" i="2"/>
  <c r="A186" i="2"/>
  <c r="NK200" i="2" a="1"/>
  <c r="NK200" i="2"/>
  <c r="NK171" i="2"/>
  <c r="A171" i="2"/>
  <c r="NK296" i="2" a="1"/>
  <c r="NK296" i="2"/>
  <c r="NK248" i="2" a="1"/>
  <c r="NK248" i="2"/>
  <c r="NK359" i="2"/>
  <c r="A178" i="2"/>
  <c r="NK312" i="2" a="1"/>
  <c r="NK312" i="2"/>
  <c r="NK363" i="2"/>
  <c r="NK232" i="2" a="1"/>
  <c r="NK232" i="2"/>
  <c r="NK172" i="2"/>
  <c r="NK264" i="2" a="1"/>
  <c r="NK264" i="2"/>
  <c r="NK170" i="2"/>
  <c r="A170" i="2"/>
  <c r="NK176" i="2"/>
  <c r="A176" i="2"/>
  <c r="NK280" i="2" a="1"/>
  <c r="NK280" i="2"/>
  <c r="NK184" i="2" a="1"/>
  <c r="NK184" i="2"/>
  <c r="NK173" i="2"/>
  <c r="A173" i="2"/>
  <c r="NK168" i="2" a="1"/>
  <c r="NK168" i="2"/>
  <c r="NK216" i="2" a="1"/>
  <c r="NK216" i="2"/>
  <c r="NI30" i="3"/>
  <c r="NI28" i="3"/>
  <c r="NI23" i="3"/>
  <c r="AR32" i="4"/>
  <c r="AR34" i="4"/>
  <c r="G32" i="7"/>
  <c r="NG37" i="3"/>
  <c r="NG39" i="3"/>
  <c r="E180" i="2"/>
  <c r="E32" i="4"/>
  <c r="NK223" i="2"/>
  <c r="NK228" i="2"/>
  <c r="A216" i="2"/>
  <c r="A188" i="2"/>
  <c r="A284" i="2"/>
  <c r="NH36" i="3"/>
  <c r="NI27" i="3"/>
  <c r="NI26" i="3"/>
  <c r="NI35" i="3"/>
  <c r="B3" i="3"/>
  <c r="NK255" i="2"/>
  <c r="NK260" i="2"/>
  <c r="A248" i="2"/>
  <c r="NK207" i="2"/>
  <c r="NK212" i="2"/>
  <c r="A200" i="2"/>
  <c r="H38" i="1"/>
  <c r="AB10" i="1"/>
  <c r="A220" i="2"/>
  <c r="NK357" i="2"/>
  <c r="NK175" i="2"/>
  <c r="NK180" i="2"/>
  <c r="A168" i="2"/>
  <c r="NK191" i="2"/>
  <c r="NK196" i="2"/>
  <c r="A184" i="2"/>
  <c r="A316" i="2"/>
  <c r="NK355" i="2"/>
  <c r="NK271" i="2"/>
  <c r="NK276" i="2"/>
  <c r="A264" i="2"/>
  <c r="NK239" i="2"/>
  <c r="NK244" i="2"/>
  <c r="A232" i="2"/>
  <c r="NK303" i="2"/>
  <c r="NK308" i="2"/>
  <c r="A296" i="2"/>
  <c r="A252" i="2"/>
  <c r="NK356" i="2"/>
  <c r="NK319" i="2"/>
  <c r="NK324" i="2"/>
  <c r="A312" i="2"/>
  <c r="A204" i="2"/>
  <c r="NK362" i="2"/>
  <c r="BO32" i="4"/>
  <c r="NK287" i="2"/>
  <c r="NK292" i="2"/>
  <c r="A280" i="2"/>
  <c r="A236" i="2"/>
  <c r="NK361" i="2"/>
  <c r="NK354" i="2"/>
  <c r="A172" i="2"/>
  <c r="NK360" i="2"/>
  <c r="NH37" i="3"/>
  <c r="G30" i="7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Q54" i="1"/>
  <c r="R54" i="1"/>
  <c r="S54" i="1"/>
  <c r="T54" i="1"/>
  <c r="E34" i="4"/>
  <c r="E8" i="6"/>
  <c r="D30" i="7"/>
  <c r="CV32" i="4"/>
  <c r="CV34" i="4"/>
  <c r="EA32" i="4"/>
  <c r="EA34" i="4"/>
  <c r="X32" i="4"/>
  <c r="BJ32" i="4"/>
  <c r="W32" i="4"/>
  <c r="AB32" i="4"/>
  <c r="BK32" i="4"/>
  <c r="BK34" i="4"/>
  <c r="A179" i="2"/>
  <c r="NK364" i="2"/>
  <c r="NK365" i="2"/>
  <c r="NI36" i="3"/>
  <c r="AE32" i="4"/>
  <c r="C3" i="3"/>
  <c r="A177" i="2"/>
  <c r="AF32" i="4"/>
  <c r="AA32" i="4"/>
  <c r="BO34" i="4"/>
  <c r="I32" i="7"/>
  <c r="I30" i="7"/>
  <c r="Y32" i="4"/>
  <c r="CX32" i="4"/>
  <c r="CX34" i="4"/>
  <c r="E36" i="4"/>
  <c r="D32" i="7"/>
  <c r="AF34" i="4"/>
  <c r="AF8" i="6"/>
  <c r="BJ34" i="4"/>
  <c r="H32" i="7"/>
  <c r="H30" i="7"/>
  <c r="AB34" i="4"/>
  <c r="AB8" i="6"/>
  <c r="F30" i="7"/>
  <c r="X34" i="4"/>
  <c r="X8" i="6"/>
  <c r="Y34" i="4"/>
  <c r="Y8" i="6"/>
  <c r="AA34" i="4"/>
  <c r="AA8" i="6"/>
  <c r="AE34" i="4"/>
  <c r="AE8" i="6"/>
  <c r="U54" i="1"/>
  <c r="V54" i="1"/>
  <c r="W54" i="1"/>
  <c r="X54" i="1"/>
  <c r="Y54" i="1"/>
  <c r="Z54" i="1"/>
  <c r="AA54" i="1"/>
  <c r="AB54" i="1"/>
  <c r="AC54" i="1"/>
  <c r="AD54" i="1"/>
  <c r="AE54" i="1"/>
  <c r="AF54" i="1"/>
  <c r="AG54" i="1"/>
  <c r="AH54" i="1"/>
  <c r="AI54" i="1"/>
  <c r="AJ54" i="1"/>
  <c r="AK54" i="1"/>
  <c r="E30" i="7"/>
  <c r="A32" i="4"/>
  <c r="I35" i="1"/>
  <c r="E13" i="1"/>
  <c r="W34" i="4"/>
  <c r="W8" i="6"/>
  <c r="NI39" i="3"/>
  <c r="NI37" i="3"/>
  <c r="F32" i="7"/>
  <c r="E52" i="4"/>
  <c r="A30" i="7"/>
  <c r="A34" i="4"/>
  <c r="E32" i="7"/>
  <c r="A32" i="7"/>
  <c r="H35" i="1"/>
  <c r="E14" i="1"/>
  <c r="AB7" i="1"/>
  <c r="E16" i="1"/>
  <c r="E17" i="1"/>
  <c r="F175" i="2"/>
  <c r="F180" i="2"/>
  <c r="G175" i="2"/>
  <c r="G180" i="2"/>
  <c r="H175" i="2"/>
  <c r="H180" i="2"/>
  <c r="L175" i="2"/>
  <c r="L180" i="2"/>
  <c r="M175" i="2"/>
  <c r="M180" i="2"/>
  <c r="O175" i="2"/>
  <c r="O180" i="2"/>
  <c r="P175" i="2"/>
  <c r="P180" i="2"/>
  <c r="S175" i="2"/>
  <c r="S180" i="2"/>
  <c r="T175" i="2"/>
  <c r="T180" i="2"/>
  <c r="U175" i="2"/>
  <c r="U180" i="2"/>
  <c r="V175" i="2"/>
  <c r="V180" i="2"/>
  <c r="W175" i="2"/>
  <c r="W180" i="2"/>
  <c r="BH175" i="2"/>
  <c r="BH180" i="2"/>
  <c r="BI175" i="2"/>
  <c r="BI180" i="2"/>
  <c r="BJ175" i="2"/>
  <c r="BJ180" i="2"/>
  <c r="I175" i="2"/>
  <c r="I180" i="2"/>
  <c r="J175" i="2"/>
  <c r="J180" i="2"/>
  <c r="K175" i="2"/>
  <c r="K180" i="2"/>
  <c r="N175" i="2"/>
  <c r="N180" i="2"/>
  <c r="Q175" i="2"/>
  <c r="Q180" i="2"/>
  <c r="R175" i="2"/>
  <c r="R180" i="2"/>
  <c r="F13" i="4"/>
  <c r="F15" i="4"/>
  <c r="F17" i="4"/>
  <c r="F39" i="4"/>
  <c r="I13" i="4"/>
  <c r="I15" i="4"/>
  <c r="I17" i="4"/>
  <c r="G29" i="3"/>
  <c r="G38" i="3"/>
  <c r="I23" i="4"/>
  <c r="I25" i="4"/>
  <c r="J13" i="4"/>
  <c r="J15" i="4"/>
  <c r="J17" i="4"/>
  <c r="H29" i="3"/>
  <c r="H38" i="3"/>
  <c r="J23" i="4"/>
  <c r="J25" i="4"/>
  <c r="J27" i="4"/>
  <c r="K13" i="4"/>
  <c r="K15" i="4"/>
  <c r="L13" i="4"/>
  <c r="M13" i="4"/>
  <c r="M15" i="4"/>
  <c r="M17" i="4"/>
  <c r="N13" i="4"/>
  <c r="N15" i="4"/>
  <c r="N17" i="4"/>
  <c r="Q13" i="4"/>
  <c r="Q15" i="4"/>
  <c r="Q17" i="4"/>
  <c r="R13" i="4"/>
  <c r="R15" i="4"/>
  <c r="R17" i="4"/>
  <c r="P29" i="3"/>
  <c r="P38" i="3"/>
  <c r="R23" i="4"/>
  <c r="R25" i="4"/>
  <c r="R27" i="4"/>
  <c r="S13" i="4"/>
  <c r="S15" i="4"/>
  <c r="S17" i="4"/>
  <c r="T13" i="4"/>
  <c r="T15" i="4"/>
  <c r="T17" i="4"/>
  <c r="R29" i="3"/>
  <c r="R38" i="3"/>
  <c r="T23" i="4"/>
  <c r="T25" i="4"/>
  <c r="T27" i="4"/>
  <c r="U13" i="4"/>
  <c r="U15" i="4"/>
  <c r="U17" i="4"/>
  <c r="S29" i="3"/>
  <c r="S38" i="3"/>
  <c r="U23" i="4"/>
  <c r="U25" i="4"/>
  <c r="V13" i="4"/>
  <c r="V15" i="4"/>
  <c r="V17" i="4"/>
  <c r="L15" i="4"/>
  <c r="L17" i="4"/>
  <c r="J29" i="3"/>
  <c r="J38" i="3"/>
  <c r="L23" i="4"/>
  <c r="L25" i="4"/>
  <c r="L27" i="4"/>
  <c r="W13" i="4"/>
  <c r="W15" i="4"/>
  <c r="W17" i="4"/>
  <c r="U29" i="3"/>
  <c r="U38" i="3"/>
  <c r="W23" i="4"/>
  <c r="W25" i="4"/>
  <c r="W27" i="4"/>
  <c r="G13" i="4"/>
  <c r="G15" i="4"/>
  <c r="G17" i="4"/>
  <c r="E29" i="3"/>
  <c r="E38" i="3"/>
  <c r="G23" i="4"/>
  <c r="G25" i="4"/>
  <c r="G27" i="4"/>
  <c r="G36" i="4"/>
  <c r="O13" i="4"/>
  <c r="O15" i="4"/>
  <c r="O17" i="4"/>
  <c r="M29" i="3"/>
  <c r="M38" i="3"/>
  <c r="O23" i="4"/>
  <c r="O25" i="4"/>
  <c r="O27" i="4"/>
  <c r="O71" i="4"/>
  <c r="P13" i="4"/>
  <c r="P15" i="4"/>
  <c r="P17" i="4"/>
  <c r="P39" i="4"/>
  <c r="H13" i="4"/>
  <c r="H15" i="4"/>
  <c r="H17" i="4"/>
  <c r="H39" i="4"/>
  <c r="J39" i="4"/>
  <c r="L29" i="3"/>
  <c r="L38" i="3"/>
  <c r="N23" i="4"/>
  <c r="N25" i="4"/>
  <c r="N27" i="4"/>
  <c r="N39" i="4"/>
  <c r="L39" i="4"/>
  <c r="L72" i="4"/>
  <c r="L10" i="6"/>
  <c r="R39" i="4"/>
  <c r="R72" i="4"/>
  <c r="R10" i="6"/>
  <c r="Q29" i="3"/>
  <c r="Q38" i="3"/>
  <c r="S23" i="4"/>
  <c r="S25" i="4"/>
  <c r="S27" i="4"/>
  <c r="S39" i="4"/>
  <c r="K29" i="3"/>
  <c r="K38" i="3"/>
  <c r="M23" i="4"/>
  <c r="M25" i="4"/>
  <c r="M27" i="4"/>
  <c r="M71" i="4"/>
  <c r="M39" i="4"/>
  <c r="O29" i="3"/>
  <c r="O38" i="3"/>
  <c r="Q23" i="4"/>
  <c r="Q25" i="4"/>
  <c r="Q27" i="4"/>
  <c r="Q39" i="4"/>
  <c r="T39" i="4"/>
  <c r="T72" i="4"/>
  <c r="T10" i="6"/>
  <c r="T36" i="4"/>
  <c r="T71" i="4"/>
  <c r="R36" i="4"/>
  <c r="R71" i="4"/>
  <c r="T29" i="3"/>
  <c r="T38" i="3"/>
  <c r="V23" i="4"/>
  <c r="V25" i="4"/>
  <c r="V27" i="4"/>
  <c r="V39" i="4"/>
  <c r="L71" i="4"/>
  <c r="L36" i="4"/>
  <c r="J71" i="4"/>
  <c r="J9" i="6"/>
  <c r="J36" i="4"/>
  <c r="J52" i="4"/>
  <c r="J72" i="4"/>
  <c r="J10" i="6"/>
  <c r="I39" i="4"/>
  <c r="U27" i="4"/>
  <c r="I27" i="4"/>
  <c r="U39" i="4"/>
  <c r="D29" i="3"/>
  <c r="D38" i="3"/>
  <c r="F23" i="4"/>
  <c r="K17" i="4"/>
  <c r="M36" i="4"/>
  <c r="M52" i="4"/>
  <c r="O39" i="4"/>
  <c r="O72" i="4"/>
  <c r="O10" i="6"/>
  <c r="O36" i="4"/>
  <c r="R9" i="6"/>
  <c r="R52" i="4"/>
  <c r="L52" i="4"/>
  <c r="G39" i="4"/>
  <c r="G72" i="4"/>
  <c r="G10" i="6"/>
  <c r="L9" i="6"/>
  <c r="G71" i="4"/>
  <c r="M9" i="6"/>
  <c r="W39" i="4"/>
  <c r="D11" i="7"/>
  <c r="O9" i="6"/>
  <c r="D13" i="7"/>
  <c r="N29" i="3"/>
  <c r="N38" i="3"/>
  <c r="P23" i="4"/>
  <c r="P25" i="4"/>
  <c r="F29" i="3"/>
  <c r="F38" i="3"/>
  <c r="H23" i="4"/>
  <c r="H25" i="4"/>
  <c r="H27" i="4"/>
  <c r="H72" i="4"/>
  <c r="H10" i="6"/>
  <c r="T9" i="6"/>
  <c r="T52" i="4"/>
  <c r="M72" i="4"/>
  <c r="M10" i="6"/>
  <c r="Q72" i="4"/>
  <c r="Q10" i="6"/>
  <c r="Q36" i="4"/>
  <c r="Q52" i="4"/>
  <c r="Q71" i="4"/>
  <c r="Q9" i="6"/>
  <c r="N72" i="4"/>
  <c r="N10" i="6"/>
  <c r="N36" i="4"/>
  <c r="N52" i="4"/>
  <c r="N71" i="4"/>
  <c r="N9" i="6"/>
  <c r="S36" i="4"/>
  <c r="S52" i="4"/>
  <c r="S71" i="4"/>
  <c r="S9" i="6"/>
  <c r="S72" i="4"/>
  <c r="S10" i="6"/>
  <c r="O52" i="4"/>
  <c r="W72" i="4"/>
  <c r="W10" i="6"/>
  <c r="W36" i="4"/>
  <c r="W52" i="4"/>
  <c r="W71" i="4"/>
  <c r="W9" i="6"/>
  <c r="U72" i="4"/>
  <c r="U10" i="6"/>
  <c r="U36" i="4"/>
  <c r="U52" i="4"/>
  <c r="U71" i="4"/>
  <c r="U9" i="6"/>
  <c r="I71" i="4"/>
  <c r="I9" i="6"/>
  <c r="I36" i="4"/>
  <c r="I52" i="4"/>
  <c r="I72" i="4"/>
  <c r="I10" i="6"/>
  <c r="V36" i="4"/>
  <c r="V52" i="4"/>
  <c r="V72" i="4"/>
  <c r="V10" i="6"/>
  <c r="V71" i="4"/>
  <c r="V9" i="6"/>
  <c r="I29" i="3"/>
  <c r="I38" i="3"/>
  <c r="K23" i="4"/>
  <c r="K25" i="4"/>
  <c r="K27" i="4"/>
  <c r="K39" i="4"/>
  <c r="D15" i="7"/>
  <c r="F25" i="4"/>
  <c r="G52" i="4"/>
  <c r="G9" i="6"/>
  <c r="H71" i="4"/>
  <c r="H9" i="6"/>
  <c r="H36" i="4"/>
  <c r="H52" i="4"/>
  <c r="D21" i="7"/>
  <c r="K36" i="4"/>
  <c r="K52" i="4"/>
  <c r="K71" i="4"/>
  <c r="K9" i="6"/>
  <c r="K72" i="4"/>
  <c r="K10" i="6"/>
  <c r="D37" i="7"/>
  <c r="D23" i="7"/>
  <c r="F27" i="4"/>
  <c r="P27" i="4"/>
  <c r="P36" i="4"/>
  <c r="P71" i="4"/>
  <c r="P9" i="6"/>
  <c r="P72" i="4"/>
  <c r="P10" i="6"/>
  <c r="D25" i="7"/>
  <c r="F36" i="4"/>
  <c r="F72" i="4"/>
  <c r="F71" i="4"/>
  <c r="F9" i="6"/>
  <c r="P52" i="4"/>
  <c r="F10" i="6"/>
  <c r="D34" i="7"/>
  <c r="F52" i="4"/>
  <c r="D50" i="7"/>
  <c r="D69" i="7"/>
  <c r="A11" i="7"/>
  <c r="E11" i="7"/>
  <c r="F11" i="7"/>
  <c r="G11" i="7"/>
  <c r="H11" i="7"/>
  <c r="I11" i="7"/>
  <c r="J11" i="7"/>
  <c r="A13" i="7"/>
  <c r="E13" i="7"/>
  <c r="F13" i="7"/>
  <c r="G13" i="7"/>
  <c r="H13" i="7"/>
  <c r="I13" i="7"/>
  <c r="J13" i="7"/>
  <c r="A15" i="7"/>
  <c r="E15" i="7"/>
  <c r="F15" i="7"/>
  <c r="G15" i="7"/>
  <c r="H15" i="7"/>
  <c r="I15" i="7"/>
  <c r="J15" i="7"/>
  <c r="A21" i="7"/>
  <c r="E21" i="7"/>
  <c r="F21" i="7"/>
  <c r="G21" i="7"/>
  <c r="H21" i="7"/>
  <c r="I21" i="7"/>
  <c r="J21" i="7"/>
  <c r="A23" i="7"/>
  <c r="E23" i="7"/>
  <c r="F23" i="7"/>
  <c r="G23" i="7"/>
  <c r="H23" i="7"/>
  <c r="I23" i="7"/>
  <c r="J23" i="7"/>
  <c r="A25" i="7"/>
  <c r="E25" i="7"/>
  <c r="F25" i="7"/>
  <c r="G25" i="7"/>
  <c r="H25" i="7"/>
  <c r="I25" i="7"/>
  <c r="J25" i="7"/>
  <c r="A34" i="7"/>
  <c r="E34" i="7"/>
  <c r="F34" i="7"/>
  <c r="G34" i="7"/>
  <c r="H34" i="7"/>
  <c r="I34" i="7"/>
  <c r="J34" i="7"/>
  <c r="A37" i="7"/>
  <c r="E37" i="7"/>
  <c r="F37" i="7"/>
  <c r="G37" i="7"/>
  <c r="H37" i="7"/>
  <c r="I37" i="7"/>
  <c r="J37" i="7"/>
  <c r="A46" i="7"/>
  <c r="J46" i="7"/>
  <c r="A47" i="7"/>
  <c r="J47" i="7"/>
  <c r="A48" i="7"/>
  <c r="J48" i="7"/>
  <c r="A50" i="7"/>
  <c r="E50" i="7"/>
  <c r="F50" i="7"/>
  <c r="G50" i="7"/>
  <c r="H50" i="7"/>
  <c r="I50" i="7"/>
  <c r="J50" i="7"/>
  <c r="A53" i="7"/>
  <c r="C53" i="7"/>
  <c r="D53" i="7"/>
  <c r="E53" i="7"/>
  <c r="F53" i="7"/>
  <c r="G53" i="7"/>
  <c r="H53" i="7"/>
  <c r="I53" i="7"/>
  <c r="J53" i="7"/>
  <c r="A54" i="7"/>
  <c r="J54" i="7"/>
  <c r="A55" i="7"/>
  <c r="D55" i="7"/>
  <c r="E55" i="7"/>
  <c r="F55" i="7"/>
  <c r="G55" i="7"/>
  <c r="H55" i="7"/>
  <c r="I55" i="7"/>
  <c r="J55" i="7"/>
  <c r="A56" i="7"/>
  <c r="F56" i="7"/>
  <c r="J56" i="7"/>
  <c r="A57" i="7"/>
  <c r="C57" i="7"/>
  <c r="F57" i="7"/>
  <c r="A59" i="7"/>
  <c r="C59" i="7"/>
  <c r="D59" i="7"/>
  <c r="E59" i="7"/>
  <c r="F59" i="7"/>
  <c r="G59" i="7"/>
  <c r="H59" i="7"/>
  <c r="I59" i="7"/>
  <c r="J59" i="7"/>
  <c r="A62" i="7"/>
  <c r="E62" i="7"/>
  <c r="F62" i="7"/>
  <c r="G62" i="7"/>
  <c r="H62" i="7"/>
  <c r="I62" i="7"/>
  <c r="J62" i="7"/>
  <c r="K62" i="7"/>
  <c r="L62" i="7"/>
  <c r="M62" i="7"/>
  <c r="A63" i="7"/>
  <c r="D63" i="7"/>
  <c r="E63" i="7"/>
  <c r="F63" i="7"/>
  <c r="G63" i="7"/>
  <c r="H63" i="7"/>
  <c r="I63" i="7"/>
  <c r="J63" i="7"/>
  <c r="A64" i="7"/>
  <c r="C64" i="7"/>
  <c r="D64" i="7"/>
  <c r="E64" i="7"/>
  <c r="F64" i="7"/>
  <c r="G64" i="7"/>
  <c r="H64" i="7"/>
  <c r="I64" i="7"/>
  <c r="J64" i="7"/>
  <c r="A65" i="7"/>
  <c r="D65" i="7"/>
  <c r="E65" i="7"/>
  <c r="F65" i="7"/>
  <c r="G65" i="7"/>
  <c r="H65" i="7"/>
  <c r="I65" i="7"/>
  <c r="J65" i="7"/>
  <c r="A66" i="7"/>
  <c r="D66" i="7"/>
  <c r="E66" i="7"/>
  <c r="F66" i="7"/>
  <c r="G66" i="7"/>
  <c r="H66" i="7"/>
  <c r="I66" i="7"/>
  <c r="J66" i="7"/>
  <c r="K66" i="7"/>
  <c r="L66" i="7"/>
  <c r="M66" i="7"/>
  <c r="A67" i="7"/>
  <c r="C67" i="7"/>
  <c r="D67" i="7"/>
  <c r="E67" i="7"/>
  <c r="F67" i="7"/>
  <c r="G67" i="7"/>
  <c r="H67" i="7"/>
  <c r="I67" i="7"/>
  <c r="J67" i="7"/>
  <c r="E69" i="7"/>
  <c r="F69" i="7"/>
  <c r="G69" i="7"/>
  <c r="H69" i="7"/>
  <c r="I69" i="7"/>
  <c r="J69" i="7"/>
  <c r="K69" i="7"/>
  <c r="L69" i="7"/>
  <c r="M69" i="7"/>
  <c r="D70" i="7"/>
  <c r="E70" i="7"/>
  <c r="F70" i="7"/>
  <c r="G70" i="7"/>
  <c r="H70" i="7"/>
  <c r="I70" i="7"/>
  <c r="J70" i="7"/>
  <c r="K70" i="7"/>
  <c r="L70" i="7"/>
  <c r="M70" i="7"/>
  <c r="B2" i="8"/>
  <c r="B3" i="8"/>
  <c r="B4" i="8"/>
  <c r="B5" i="8"/>
  <c r="B6" i="8"/>
  <c r="B6" i="3"/>
  <c r="C6" i="3"/>
  <c r="B8" i="3"/>
  <c r="C8" i="3"/>
  <c r="D8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AK29" i="3"/>
  <c r="AL29" i="3"/>
  <c r="AM29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BC29" i="3"/>
  <c r="BD29" i="3"/>
  <c r="BE29" i="3"/>
  <c r="BF29" i="3"/>
  <c r="BG29" i="3"/>
  <c r="BH29" i="3"/>
  <c r="BI29" i="3"/>
  <c r="BJ29" i="3"/>
  <c r="BK29" i="3"/>
  <c r="BL29" i="3"/>
  <c r="BM29" i="3"/>
  <c r="BN29" i="3"/>
  <c r="BO29" i="3"/>
  <c r="BP29" i="3"/>
  <c r="BQ29" i="3"/>
  <c r="BR29" i="3"/>
  <c r="BS29" i="3"/>
  <c r="BT29" i="3"/>
  <c r="BU29" i="3"/>
  <c r="BV29" i="3"/>
  <c r="BW29" i="3"/>
  <c r="BX29" i="3"/>
  <c r="BY29" i="3"/>
  <c r="BZ29" i="3"/>
  <c r="CA29" i="3"/>
  <c r="CB29" i="3"/>
  <c r="CC29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29" i="3"/>
  <c r="DM29" i="3"/>
  <c r="DN29" i="3"/>
  <c r="DO29" i="3"/>
  <c r="DP29" i="3"/>
  <c r="DQ29" i="3"/>
  <c r="DR29" i="3"/>
  <c r="DS29" i="3"/>
  <c r="DT29" i="3"/>
  <c r="DU29" i="3"/>
  <c r="DV29" i="3"/>
  <c r="DW29" i="3"/>
  <c r="DX29" i="3"/>
  <c r="DY29" i="3"/>
  <c r="DZ29" i="3"/>
  <c r="EA29" i="3"/>
  <c r="EB29" i="3"/>
  <c r="EC29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K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C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U38" i="3"/>
  <c r="BV38" i="3"/>
  <c r="BW38" i="3"/>
  <c r="BX38" i="3"/>
  <c r="BY38" i="3"/>
  <c r="BZ38" i="3"/>
  <c r="CA38" i="3"/>
  <c r="CB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8" i="3"/>
  <c r="DM38" i="3"/>
  <c r="DN38" i="3"/>
  <c r="DO38" i="3"/>
  <c r="DP38" i="3"/>
  <c r="DQ38" i="3"/>
  <c r="DR38" i="3"/>
  <c r="DS38" i="3"/>
  <c r="DT38" i="3"/>
  <c r="DU38" i="3"/>
  <c r="DV38" i="3"/>
  <c r="DW38" i="3"/>
  <c r="DX38" i="3"/>
  <c r="DY38" i="3"/>
  <c r="DZ38" i="3"/>
  <c r="EA38" i="3"/>
  <c r="EB38" i="3"/>
  <c r="EC38" i="3"/>
  <c r="C2" i="6"/>
  <c r="D2" i="6"/>
  <c r="C3" i="6"/>
  <c r="D3" i="6"/>
  <c r="G3" i="6"/>
  <c r="H3" i="6"/>
  <c r="I3" i="6"/>
  <c r="J3" i="6"/>
  <c r="A8" i="6"/>
  <c r="C8" i="6"/>
  <c r="A9" i="6"/>
  <c r="X9" i="6"/>
  <c r="Y9" i="6"/>
  <c r="Z9" i="6"/>
  <c r="AA9" i="6"/>
  <c r="AB9" i="6"/>
  <c r="AC9" i="6"/>
  <c r="AD9" i="6"/>
  <c r="AE9" i="6"/>
  <c r="AF9" i="6"/>
  <c r="AG9" i="6"/>
  <c r="AH9" i="6"/>
  <c r="AI9" i="6"/>
  <c r="AJ9" i="6"/>
  <c r="AK9" i="6"/>
  <c r="AL9" i="6"/>
  <c r="AM9" i="6"/>
  <c r="A10" i="6"/>
  <c r="X10" i="6"/>
  <c r="Y10" i="6"/>
  <c r="Z10" i="6"/>
  <c r="AA10" i="6"/>
  <c r="AB10" i="6"/>
  <c r="AC10" i="6"/>
  <c r="AD10" i="6"/>
  <c r="AE10" i="6"/>
  <c r="AF10" i="6"/>
  <c r="AG10" i="6"/>
  <c r="AH10" i="6"/>
  <c r="AI10" i="6"/>
  <c r="AJ10" i="6"/>
  <c r="AK10" i="6"/>
  <c r="AL10" i="6"/>
  <c r="AM10" i="6"/>
  <c r="A13" i="6"/>
  <c r="A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S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K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BC15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BU15" i="6"/>
  <c r="BV15" i="6"/>
  <c r="BW15" i="6"/>
  <c r="BX15" i="6"/>
  <c r="BY15" i="6"/>
  <c r="BZ15" i="6"/>
  <c r="CA15" i="6"/>
  <c r="CB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DL15" i="6"/>
  <c r="DM15" i="6"/>
  <c r="DN15" i="6"/>
  <c r="DO15" i="6"/>
  <c r="DP15" i="6"/>
  <c r="DQ15" i="6"/>
  <c r="DR15" i="6"/>
  <c r="DS15" i="6"/>
  <c r="DT15" i="6"/>
  <c r="DU15" i="6"/>
  <c r="DV15" i="6"/>
  <c r="DW15" i="6"/>
  <c r="DX15" i="6"/>
  <c r="DY15" i="6"/>
  <c r="DZ15" i="6"/>
  <c r="EA15" i="6"/>
  <c r="EB15" i="6"/>
  <c r="EC15" i="6"/>
  <c r="ED15" i="6"/>
  <c r="EE15" i="6"/>
  <c r="A16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S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AK16" i="6"/>
  <c r="AL16" i="6"/>
  <c r="AM16" i="6"/>
  <c r="AN16" i="6"/>
  <c r="AO16" i="6"/>
  <c r="AP16" i="6"/>
  <c r="AQ16" i="6"/>
  <c r="AR16" i="6"/>
  <c r="AS16" i="6"/>
  <c r="AT16" i="6"/>
  <c r="AU16" i="6"/>
  <c r="AV16" i="6"/>
  <c r="AW16" i="6"/>
  <c r="AX16" i="6"/>
  <c r="AY16" i="6"/>
  <c r="AZ16" i="6"/>
  <c r="BA16" i="6"/>
  <c r="BB16" i="6"/>
  <c r="BC16" i="6"/>
  <c r="BD16" i="6"/>
  <c r="BE16" i="6"/>
  <c r="BF16" i="6"/>
  <c r="BG16" i="6"/>
  <c r="BH16" i="6"/>
  <c r="BI16" i="6"/>
  <c r="BJ16" i="6"/>
  <c r="BK16" i="6"/>
  <c r="BL16" i="6"/>
  <c r="BM16" i="6"/>
  <c r="BN16" i="6"/>
  <c r="BO16" i="6"/>
  <c r="BP16" i="6"/>
  <c r="BQ16" i="6"/>
  <c r="BR16" i="6"/>
  <c r="BS16" i="6"/>
  <c r="BT16" i="6"/>
  <c r="BU16" i="6"/>
  <c r="BV16" i="6"/>
  <c r="BW16" i="6"/>
  <c r="BX16" i="6"/>
  <c r="BY16" i="6"/>
  <c r="BZ16" i="6"/>
  <c r="CA16" i="6"/>
  <c r="CB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L16" i="6"/>
  <c r="DM16" i="6"/>
  <c r="DN16" i="6"/>
  <c r="DO16" i="6"/>
  <c r="DP16" i="6"/>
  <c r="DQ16" i="6"/>
  <c r="DR16" i="6"/>
  <c r="DS16" i="6"/>
  <c r="DT16" i="6"/>
  <c r="DU16" i="6"/>
  <c r="DV16" i="6"/>
  <c r="DW16" i="6"/>
  <c r="DX16" i="6"/>
  <c r="DY16" i="6"/>
  <c r="DZ16" i="6"/>
  <c r="EA16" i="6"/>
  <c r="EB16" i="6"/>
  <c r="EC16" i="6"/>
  <c r="ED16" i="6"/>
  <c r="EE16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Q17" i="6"/>
  <c r="R17" i="6"/>
  <c r="S17" i="6"/>
  <c r="T17" i="6"/>
  <c r="U17" i="6"/>
  <c r="V17" i="6"/>
  <c r="W17" i="6"/>
  <c r="X17" i="6"/>
  <c r="Y17" i="6"/>
  <c r="Z17" i="6"/>
  <c r="AA17" i="6"/>
  <c r="AB17" i="6"/>
  <c r="AC17" i="6"/>
  <c r="AD17" i="6"/>
  <c r="AE17" i="6"/>
  <c r="AF17" i="6"/>
  <c r="AG17" i="6"/>
  <c r="AH17" i="6"/>
  <c r="AI17" i="6"/>
  <c r="AJ17" i="6"/>
  <c r="AK17" i="6"/>
  <c r="AL17" i="6"/>
  <c r="AM17" i="6"/>
  <c r="AN17" i="6"/>
  <c r="AO17" i="6"/>
  <c r="AP17" i="6"/>
  <c r="AQ17" i="6"/>
  <c r="AR17" i="6"/>
  <c r="AS17" i="6"/>
  <c r="AT17" i="6"/>
  <c r="AU17" i="6"/>
  <c r="AV17" i="6"/>
  <c r="AW17" i="6"/>
  <c r="AX17" i="6"/>
  <c r="AY17" i="6"/>
  <c r="AZ17" i="6"/>
  <c r="BA17" i="6"/>
  <c r="BB17" i="6"/>
  <c r="BC17" i="6"/>
  <c r="BD17" i="6"/>
  <c r="BE17" i="6"/>
  <c r="BF17" i="6"/>
  <c r="BG17" i="6"/>
  <c r="BH17" i="6"/>
  <c r="BI17" i="6"/>
  <c r="BJ17" i="6"/>
  <c r="BK17" i="6"/>
  <c r="BL17" i="6"/>
  <c r="BM17" i="6"/>
  <c r="BN17" i="6"/>
  <c r="BO17" i="6"/>
  <c r="BP17" i="6"/>
  <c r="BQ17" i="6"/>
  <c r="BR17" i="6"/>
  <c r="BS17" i="6"/>
  <c r="BT17" i="6"/>
  <c r="BU17" i="6"/>
  <c r="BV17" i="6"/>
  <c r="BW17" i="6"/>
  <c r="BX17" i="6"/>
  <c r="BY17" i="6"/>
  <c r="BZ17" i="6"/>
  <c r="CA17" i="6"/>
  <c r="CB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DL17" i="6"/>
  <c r="DM17" i="6"/>
  <c r="DN17" i="6"/>
  <c r="DO17" i="6"/>
  <c r="DP17" i="6"/>
  <c r="DQ17" i="6"/>
  <c r="DR17" i="6"/>
  <c r="DS17" i="6"/>
  <c r="DT17" i="6"/>
  <c r="DU17" i="6"/>
  <c r="DV17" i="6"/>
  <c r="DW17" i="6"/>
  <c r="DX17" i="6"/>
  <c r="DY17" i="6"/>
  <c r="DZ17" i="6"/>
  <c r="EA17" i="6"/>
  <c r="EB17" i="6"/>
  <c r="EC17" i="6"/>
  <c r="ED17" i="6"/>
  <c r="EE17" i="6"/>
  <c r="A20" i="6"/>
  <c r="A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R22" i="6"/>
  <c r="S22" i="6"/>
  <c r="T22" i="6"/>
  <c r="U22" i="6"/>
  <c r="V22" i="6"/>
  <c r="W22" i="6"/>
  <c r="X22" i="6"/>
  <c r="Y22" i="6"/>
  <c r="Z22" i="6"/>
  <c r="AA22" i="6"/>
  <c r="AB22" i="6"/>
  <c r="AC22" i="6"/>
  <c r="AD22" i="6"/>
  <c r="AE22" i="6"/>
  <c r="AF22" i="6"/>
  <c r="AG22" i="6"/>
  <c r="AH22" i="6"/>
  <c r="AI22" i="6"/>
  <c r="AJ22" i="6"/>
  <c r="AK22" i="6"/>
  <c r="AL22" i="6"/>
  <c r="AM22" i="6"/>
  <c r="AN22" i="6"/>
  <c r="AO22" i="6"/>
  <c r="AP22" i="6"/>
  <c r="AQ22" i="6"/>
  <c r="AR22" i="6"/>
  <c r="AS22" i="6"/>
  <c r="AT22" i="6"/>
  <c r="AU22" i="6"/>
  <c r="AV22" i="6"/>
  <c r="AW22" i="6"/>
  <c r="AX22" i="6"/>
  <c r="AY22" i="6"/>
  <c r="AZ22" i="6"/>
  <c r="BA22" i="6"/>
  <c r="BB22" i="6"/>
  <c r="BC22" i="6"/>
  <c r="BD22" i="6"/>
  <c r="BE22" i="6"/>
  <c r="BF22" i="6"/>
  <c r="BG22" i="6"/>
  <c r="BH22" i="6"/>
  <c r="BI22" i="6"/>
  <c r="BJ22" i="6"/>
  <c r="BK22" i="6"/>
  <c r="BL22" i="6"/>
  <c r="BM22" i="6"/>
  <c r="BN22" i="6"/>
  <c r="BO22" i="6"/>
  <c r="BP22" i="6"/>
  <c r="BQ22" i="6"/>
  <c r="BR22" i="6"/>
  <c r="BS22" i="6"/>
  <c r="BT22" i="6"/>
  <c r="BU22" i="6"/>
  <c r="BV22" i="6"/>
  <c r="BW22" i="6"/>
  <c r="BX22" i="6"/>
  <c r="BY22" i="6"/>
  <c r="BZ22" i="6"/>
  <c r="CA22" i="6"/>
  <c r="CB22" i="6"/>
  <c r="CC22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L22" i="6"/>
  <c r="DM22" i="6"/>
  <c r="DN22" i="6"/>
  <c r="DO22" i="6"/>
  <c r="DP22" i="6"/>
  <c r="DQ22" i="6"/>
  <c r="DR22" i="6"/>
  <c r="DS22" i="6"/>
  <c r="DT22" i="6"/>
  <c r="DU22" i="6"/>
  <c r="DV22" i="6"/>
  <c r="DW22" i="6"/>
  <c r="DX22" i="6"/>
  <c r="DY22" i="6"/>
  <c r="DZ22" i="6"/>
  <c r="EA22" i="6"/>
  <c r="EB22" i="6"/>
  <c r="EC22" i="6"/>
  <c r="ED22" i="6"/>
  <c r="EE22" i="6"/>
  <c r="A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S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K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C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BU23" i="6"/>
  <c r="BV23" i="6"/>
  <c r="BW23" i="6"/>
  <c r="BX23" i="6"/>
  <c r="BY23" i="6"/>
  <c r="BZ23" i="6"/>
  <c r="CA23" i="6"/>
  <c r="CB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L23" i="6"/>
  <c r="DM23" i="6"/>
  <c r="DN23" i="6"/>
  <c r="DO23" i="6"/>
  <c r="DP23" i="6"/>
  <c r="DQ23" i="6"/>
  <c r="DR23" i="6"/>
  <c r="DS23" i="6"/>
  <c r="DT23" i="6"/>
  <c r="DU23" i="6"/>
  <c r="DV23" i="6"/>
  <c r="DW23" i="6"/>
  <c r="DX23" i="6"/>
  <c r="DY23" i="6"/>
  <c r="DZ23" i="6"/>
  <c r="EA23" i="6"/>
  <c r="EB23" i="6"/>
  <c r="EC23" i="6"/>
  <c r="ED23" i="6"/>
  <c r="EE23" i="6"/>
  <c r="A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S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K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BC24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BU24" i="6"/>
  <c r="BV24" i="6"/>
  <c r="BW24" i="6"/>
  <c r="BX24" i="6"/>
  <c r="BY24" i="6"/>
  <c r="BZ24" i="6"/>
  <c r="CA24" i="6"/>
  <c r="CB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DL24" i="6"/>
  <c r="DM24" i="6"/>
  <c r="DN24" i="6"/>
  <c r="DO24" i="6"/>
  <c r="DP24" i="6"/>
  <c r="DQ24" i="6"/>
  <c r="DR24" i="6"/>
  <c r="DS24" i="6"/>
  <c r="DT24" i="6"/>
  <c r="DU24" i="6"/>
  <c r="DV24" i="6"/>
  <c r="DW24" i="6"/>
  <c r="DX24" i="6"/>
  <c r="DY24" i="6"/>
  <c r="DZ24" i="6"/>
  <c r="EA24" i="6"/>
  <c r="EB24" i="6"/>
  <c r="EC24" i="6"/>
  <c r="ED24" i="6"/>
  <c r="EE24" i="6"/>
  <c r="A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S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AK25" i="6"/>
  <c r="AL25" i="6"/>
  <c r="AM25" i="6"/>
  <c r="AN25" i="6"/>
  <c r="AO25" i="6"/>
  <c r="AP25" i="6"/>
  <c r="AQ25" i="6"/>
  <c r="AR25" i="6"/>
  <c r="AS25" i="6"/>
  <c r="AT25" i="6"/>
  <c r="AU25" i="6"/>
  <c r="AV25" i="6"/>
  <c r="AW25" i="6"/>
  <c r="AX25" i="6"/>
  <c r="AY25" i="6"/>
  <c r="AZ25" i="6"/>
  <c r="BA25" i="6"/>
  <c r="BB25" i="6"/>
  <c r="BC25" i="6"/>
  <c r="BD25" i="6"/>
  <c r="BE25" i="6"/>
  <c r="BF25" i="6"/>
  <c r="BG25" i="6"/>
  <c r="BH25" i="6"/>
  <c r="BI25" i="6"/>
  <c r="BJ25" i="6"/>
  <c r="BK25" i="6"/>
  <c r="BL25" i="6"/>
  <c r="BM25" i="6"/>
  <c r="BN25" i="6"/>
  <c r="BO25" i="6"/>
  <c r="BP25" i="6"/>
  <c r="BQ25" i="6"/>
  <c r="BR25" i="6"/>
  <c r="BS25" i="6"/>
  <c r="BT25" i="6"/>
  <c r="BU25" i="6"/>
  <c r="BV25" i="6"/>
  <c r="BW25" i="6"/>
  <c r="BX25" i="6"/>
  <c r="BY25" i="6"/>
  <c r="BZ25" i="6"/>
  <c r="CA25" i="6"/>
  <c r="CB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L25" i="6"/>
  <c r="DM25" i="6"/>
  <c r="DN25" i="6"/>
  <c r="DO25" i="6"/>
  <c r="DP25" i="6"/>
  <c r="DQ25" i="6"/>
  <c r="DR25" i="6"/>
  <c r="DS25" i="6"/>
  <c r="DT25" i="6"/>
  <c r="DU25" i="6"/>
  <c r="DV25" i="6"/>
  <c r="DW25" i="6"/>
  <c r="DX25" i="6"/>
  <c r="DY25" i="6"/>
  <c r="DZ25" i="6"/>
  <c r="EA25" i="6"/>
  <c r="EB25" i="6"/>
  <c r="EC25" i="6"/>
  <c r="ED25" i="6"/>
  <c r="EE25" i="6"/>
  <c r="A26" i="6"/>
  <c r="AM26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S27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K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C27" i="6"/>
  <c r="BD27" i="6"/>
  <c r="BE27" i="6"/>
  <c r="BF27" i="6"/>
  <c r="BG27" i="6"/>
  <c r="BH27" i="6"/>
  <c r="BI27" i="6"/>
  <c r="BJ27" i="6"/>
  <c r="BK27" i="6"/>
  <c r="BL27" i="6"/>
  <c r="BM27" i="6"/>
  <c r="BN27" i="6"/>
  <c r="BO27" i="6"/>
  <c r="BP27" i="6"/>
  <c r="BQ27" i="6"/>
  <c r="BR27" i="6"/>
  <c r="BS27" i="6"/>
  <c r="BT27" i="6"/>
  <c r="BU27" i="6"/>
  <c r="BV27" i="6"/>
  <c r="BW27" i="6"/>
  <c r="BX27" i="6"/>
  <c r="BY27" i="6"/>
  <c r="BZ27" i="6"/>
  <c r="CA27" i="6"/>
  <c r="CB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L27" i="6"/>
  <c r="DM27" i="6"/>
  <c r="DN27" i="6"/>
  <c r="DO27" i="6"/>
  <c r="DP27" i="6"/>
  <c r="DQ27" i="6"/>
  <c r="DR27" i="6"/>
  <c r="DS27" i="6"/>
  <c r="DT27" i="6"/>
  <c r="DU27" i="6"/>
  <c r="DV27" i="6"/>
  <c r="DW27" i="6"/>
  <c r="DX27" i="6"/>
  <c r="DY27" i="6"/>
  <c r="DZ27" i="6"/>
  <c r="EA27" i="6"/>
  <c r="EB27" i="6"/>
  <c r="EC27" i="6"/>
  <c r="ED27" i="6"/>
  <c r="EE27" i="6"/>
  <c r="A31" i="6"/>
  <c r="A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BC33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BU33" i="6"/>
  <c r="BV33" i="6"/>
  <c r="BW33" i="6"/>
  <c r="BX33" i="6"/>
  <c r="BY33" i="6"/>
  <c r="BZ33" i="6"/>
  <c r="CA33" i="6"/>
  <c r="CB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DL33" i="6"/>
  <c r="DM33" i="6"/>
  <c r="DN33" i="6"/>
  <c r="DO33" i="6"/>
  <c r="DP33" i="6"/>
  <c r="DQ33" i="6"/>
  <c r="DR33" i="6"/>
  <c r="DS33" i="6"/>
  <c r="DT33" i="6"/>
  <c r="DU33" i="6"/>
  <c r="DV33" i="6"/>
  <c r="DW33" i="6"/>
  <c r="DX33" i="6"/>
  <c r="DY33" i="6"/>
  <c r="DZ33" i="6"/>
  <c r="EA33" i="6"/>
  <c r="EB33" i="6"/>
  <c r="EC33" i="6"/>
  <c r="ED33" i="6"/>
  <c r="EE33" i="6"/>
  <c r="A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BC34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BU34" i="6"/>
  <c r="BV34" i="6"/>
  <c r="BW34" i="6"/>
  <c r="BX34" i="6"/>
  <c r="BY34" i="6"/>
  <c r="BZ34" i="6"/>
  <c r="CA34" i="6"/>
  <c r="CB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L34" i="6"/>
  <c r="DM34" i="6"/>
  <c r="DN34" i="6"/>
  <c r="DO34" i="6"/>
  <c r="DP34" i="6"/>
  <c r="DQ34" i="6"/>
  <c r="DR34" i="6"/>
  <c r="DS34" i="6"/>
  <c r="DT34" i="6"/>
  <c r="DU34" i="6"/>
  <c r="DV34" i="6"/>
  <c r="DW34" i="6"/>
  <c r="DX34" i="6"/>
  <c r="DY34" i="6"/>
  <c r="DZ34" i="6"/>
  <c r="EA34" i="6"/>
  <c r="EB34" i="6"/>
  <c r="EC34" i="6"/>
  <c r="ED34" i="6"/>
  <c r="EE34" i="6"/>
  <c r="A35" i="6"/>
  <c r="BX35" i="6"/>
  <c r="BY35" i="6"/>
  <c r="BZ35" i="6"/>
  <c r="CA35" i="6"/>
  <c r="CB35" i="6"/>
  <c r="CC35" i="6"/>
  <c r="CD35" i="6"/>
  <c r="CE35" i="6"/>
  <c r="CF35" i="6"/>
  <c r="CG35" i="6"/>
  <c r="CH35" i="6"/>
  <c r="CI35" i="6"/>
  <c r="A36" i="6"/>
  <c r="AN36" i="6"/>
  <c r="AO36" i="6"/>
  <c r="AP36" i="6"/>
  <c r="AQ36" i="6"/>
  <c r="AR36" i="6"/>
  <c r="AS36" i="6"/>
  <c r="AT36" i="6"/>
  <c r="AU36" i="6"/>
  <c r="AV36" i="6"/>
  <c r="AW36" i="6"/>
  <c r="AX36" i="6"/>
  <c r="AY36" i="6"/>
  <c r="AZ36" i="6"/>
  <c r="BA36" i="6"/>
  <c r="BB36" i="6"/>
  <c r="BC36" i="6"/>
  <c r="BD36" i="6"/>
  <c r="BE36" i="6"/>
  <c r="BF36" i="6"/>
  <c r="BG36" i="6"/>
  <c r="BH36" i="6"/>
  <c r="BI36" i="6"/>
  <c r="BJ36" i="6"/>
  <c r="BK36" i="6"/>
  <c r="BL36" i="6"/>
  <c r="BM36" i="6"/>
  <c r="BN36" i="6"/>
  <c r="BO36" i="6"/>
  <c r="BP36" i="6"/>
  <c r="BQ36" i="6"/>
  <c r="BR36" i="6"/>
  <c r="BS36" i="6"/>
  <c r="BT36" i="6"/>
  <c r="BU36" i="6"/>
  <c r="BV36" i="6"/>
  <c r="BW36" i="6"/>
  <c r="BX36" i="6"/>
  <c r="BY36" i="6"/>
  <c r="BZ36" i="6"/>
  <c r="CA36" i="6"/>
  <c r="CB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L36" i="6"/>
  <c r="DM36" i="6"/>
  <c r="DN36" i="6"/>
  <c r="DO36" i="6"/>
  <c r="DP36" i="6"/>
  <c r="DQ36" i="6"/>
  <c r="DR36" i="6"/>
  <c r="DS36" i="6"/>
  <c r="DT36" i="6"/>
  <c r="DU36" i="6"/>
  <c r="DV36" i="6"/>
  <c r="DW36" i="6"/>
  <c r="DX36" i="6"/>
  <c r="DY36" i="6"/>
  <c r="DZ36" i="6"/>
  <c r="EA36" i="6"/>
  <c r="EB36" i="6"/>
  <c r="EC36" i="6"/>
  <c r="ED36" i="6"/>
  <c r="EE36" i="6"/>
  <c r="A37" i="6"/>
  <c r="CI37" i="6"/>
  <c r="AM38" i="6"/>
  <c r="AN38" i="6"/>
  <c r="AO38" i="6"/>
  <c r="AP38" i="6"/>
  <c r="AQ38" i="6"/>
  <c r="AR38" i="6"/>
  <c r="AS38" i="6"/>
  <c r="AT38" i="6"/>
  <c r="AU38" i="6"/>
  <c r="AV38" i="6"/>
  <c r="AW38" i="6"/>
  <c r="AX38" i="6"/>
  <c r="AY38" i="6"/>
  <c r="AZ38" i="6"/>
  <c r="BA38" i="6"/>
  <c r="BB38" i="6"/>
  <c r="BC38" i="6"/>
  <c r="BD38" i="6"/>
  <c r="BE38" i="6"/>
  <c r="BF38" i="6"/>
  <c r="BG38" i="6"/>
  <c r="BH38" i="6"/>
  <c r="BI38" i="6"/>
  <c r="BJ38" i="6"/>
  <c r="BK38" i="6"/>
  <c r="BL38" i="6"/>
  <c r="BM38" i="6"/>
  <c r="BN38" i="6"/>
  <c r="BO38" i="6"/>
  <c r="BP38" i="6"/>
  <c r="BQ38" i="6"/>
  <c r="BR38" i="6"/>
  <c r="BS38" i="6"/>
  <c r="BT38" i="6"/>
  <c r="BU38" i="6"/>
  <c r="BV38" i="6"/>
  <c r="BW38" i="6"/>
  <c r="BX38" i="6"/>
  <c r="BY38" i="6"/>
  <c r="BZ38" i="6"/>
  <c r="CA38" i="6"/>
  <c r="CB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DL38" i="6"/>
  <c r="DM38" i="6"/>
  <c r="DN38" i="6"/>
  <c r="DO38" i="6"/>
  <c r="DP38" i="6"/>
  <c r="DQ38" i="6"/>
  <c r="DR38" i="6"/>
  <c r="DS38" i="6"/>
  <c r="DT38" i="6"/>
  <c r="DU38" i="6"/>
  <c r="DV38" i="6"/>
  <c r="DW38" i="6"/>
  <c r="DX38" i="6"/>
  <c r="DY38" i="6"/>
  <c r="DZ38" i="6"/>
  <c r="EA38" i="6"/>
  <c r="EB38" i="6"/>
  <c r="EC38" i="6"/>
  <c r="ED38" i="6"/>
  <c r="EE38" i="6"/>
  <c r="AK3" i="2"/>
  <c r="AK19" i="2"/>
  <c r="AK35" i="2"/>
  <c r="AK51" i="2"/>
  <c r="AK67" i="2"/>
  <c r="AK83" i="2"/>
  <c r="AK99" i="2"/>
  <c r="AK115" i="2"/>
  <c r="AK131" i="2"/>
  <c r="AK147" i="2"/>
  <c r="A169" i="2"/>
  <c r="X169" i="2"/>
  <c r="Y169" i="2"/>
  <c r="Z169" i="2"/>
  <c r="AA169" i="2"/>
  <c r="AB169" i="2"/>
  <c r="AC169" i="2"/>
  <c r="AD169" i="2"/>
  <c r="AE169" i="2"/>
  <c r="AF169" i="2"/>
  <c r="AG169" i="2"/>
  <c r="AH169" i="2"/>
  <c r="AI169" i="2"/>
  <c r="AJ169" i="2"/>
  <c r="AK169" i="2"/>
  <c r="AL169" i="2"/>
  <c r="AM169" i="2"/>
  <c r="AN169" i="2"/>
  <c r="AO169" i="2"/>
  <c r="AP169" i="2"/>
  <c r="AQ169" i="2"/>
  <c r="AR169" i="2"/>
  <c r="AS169" i="2"/>
  <c r="AT169" i="2"/>
  <c r="AU169" i="2"/>
  <c r="AV169" i="2"/>
  <c r="AW169" i="2"/>
  <c r="AX169" i="2"/>
  <c r="AY169" i="2"/>
  <c r="AZ169" i="2"/>
  <c r="BA169" i="2"/>
  <c r="BB169" i="2"/>
  <c r="BC169" i="2"/>
  <c r="BD169" i="2"/>
  <c r="BE169" i="2"/>
  <c r="BF169" i="2"/>
  <c r="BG169" i="2"/>
  <c r="A174" i="2"/>
  <c r="BK174" i="2"/>
  <c r="BL174" i="2"/>
  <c r="BM174" i="2"/>
  <c r="BN174" i="2"/>
  <c r="BO174" i="2"/>
  <c r="BP174" i="2"/>
  <c r="BQ174" i="2"/>
  <c r="BR174" i="2"/>
  <c r="BS174" i="2"/>
  <c r="BT174" i="2"/>
  <c r="BU174" i="2"/>
  <c r="BV174" i="2"/>
  <c r="BW174" i="2"/>
  <c r="BX174" i="2"/>
  <c r="BY174" i="2"/>
  <c r="BZ174" i="2"/>
  <c r="CA174" i="2"/>
  <c r="CB174" i="2"/>
  <c r="CC174" i="2"/>
  <c r="CD174" i="2"/>
  <c r="CE174" i="2"/>
  <c r="CF174" i="2"/>
  <c r="CG174" i="2"/>
  <c r="CH174" i="2"/>
  <c r="CI174" i="2"/>
  <c r="CJ174" i="2"/>
  <c r="CK174" i="2"/>
  <c r="CL174" i="2"/>
  <c r="CM174" i="2"/>
  <c r="CN174" i="2"/>
  <c r="CO174" i="2"/>
  <c r="CP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DY174" i="2"/>
  <c r="DZ174" i="2"/>
  <c r="EA174" i="2"/>
  <c r="EB174" i="2"/>
  <c r="EC174" i="2"/>
  <c r="ED174" i="2"/>
  <c r="EE174" i="2"/>
  <c r="A175" i="2"/>
  <c r="X175" i="2"/>
  <c r="Y175" i="2"/>
  <c r="Z175" i="2"/>
  <c r="AA175" i="2"/>
  <c r="AB175" i="2"/>
  <c r="AC175" i="2"/>
  <c r="AD175" i="2"/>
  <c r="AE175" i="2"/>
  <c r="AF175" i="2"/>
  <c r="AG175" i="2"/>
  <c r="AH175" i="2"/>
  <c r="AI175" i="2"/>
  <c r="AJ175" i="2"/>
  <c r="AK175" i="2"/>
  <c r="AL175" i="2"/>
  <c r="AM175" i="2"/>
  <c r="AN175" i="2"/>
  <c r="AO175" i="2"/>
  <c r="AP175" i="2"/>
  <c r="AQ175" i="2"/>
  <c r="AR175" i="2"/>
  <c r="AS175" i="2"/>
  <c r="AT175" i="2"/>
  <c r="AU175" i="2"/>
  <c r="AV175" i="2"/>
  <c r="AW175" i="2"/>
  <c r="AX175" i="2"/>
  <c r="AY175" i="2"/>
  <c r="AZ175" i="2"/>
  <c r="BA175" i="2"/>
  <c r="BB175" i="2"/>
  <c r="BC175" i="2"/>
  <c r="BD175" i="2"/>
  <c r="BE175" i="2"/>
  <c r="BF175" i="2"/>
  <c r="BG175" i="2"/>
  <c r="BK175" i="2"/>
  <c r="BL175" i="2"/>
  <c r="BM175" i="2"/>
  <c r="BN175" i="2"/>
  <c r="BO175" i="2"/>
  <c r="BP175" i="2"/>
  <c r="BQ175" i="2"/>
  <c r="BR175" i="2"/>
  <c r="BS175" i="2"/>
  <c r="BT175" i="2"/>
  <c r="BU175" i="2"/>
  <c r="BV175" i="2"/>
  <c r="BW175" i="2"/>
  <c r="BX175" i="2"/>
  <c r="BY175" i="2"/>
  <c r="BZ175" i="2"/>
  <c r="CA175" i="2"/>
  <c r="CB175" i="2"/>
  <c r="CC175" i="2"/>
  <c r="CD175" i="2"/>
  <c r="CE175" i="2"/>
  <c r="CF175" i="2"/>
  <c r="CG175" i="2"/>
  <c r="CH175" i="2"/>
  <c r="CI175" i="2"/>
  <c r="CJ175" i="2"/>
  <c r="CK175" i="2"/>
  <c r="CL175" i="2"/>
  <c r="CM175" i="2"/>
  <c r="CN175" i="2"/>
  <c r="CO175" i="2"/>
  <c r="CP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DY175" i="2"/>
  <c r="DZ175" i="2"/>
  <c r="EA175" i="2"/>
  <c r="EB175" i="2"/>
  <c r="EC175" i="2"/>
  <c r="ED175" i="2"/>
  <c r="EE175" i="2"/>
  <c r="A180" i="2"/>
  <c r="X180" i="2"/>
  <c r="Y180" i="2"/>
  <c r="Z180" i="2"/>
  <c r="AA180" i="2"/>
  <c r="AB180" i="2"/>
  <c r="AC180" i="2"/>
  <c r="AD180" i="2"/>
  <c r="AE180" i="2"/>
  <c r="AF180" i="2"/>
  <c r="AG180" i="2"/>
  <c r="AH180" i="2"/>
  <c r="AI180" i="2"/>
  <c r="AJ180" i="2"/>
  <c r="AK180" i="2"/>
  <c r="AL180" i="2"/>
  <c r="AM180" i="2"/>
  <c r="AN180" i="2"/>
  <c r="AO180" i="2"/>
  <c r="AP180" i="2"/>
  <c r="AQ180" i="2"/>
  <c r="AR180" i="2"/>
  <c r="AS180" i="2"/>
  <c r="AT180" i="2"/>
  <c r="AU180" i="2"/>
  <c r="AV180" i="2"/>
  <c r="AW180" i="2"/>
  <c r="AX180" i="2"/>
  <c r="AY180" i="2"/>
  <c r="AZ180" i="2"/>
  <c r="BA180" i="2"/>
  <c r="BB180" i="2"/>
  <c r="BC180" i="2"/>
  <c r="BD180" i="2"/>
  <c r="BE180" i="2"/>
  <c r="BF180" i="2"/>
  <c r="BG180" i="2"/>
  <c r="BK180" i="2"/>
  <c r="BL180" i="2"/>
  <c r="BM180" i="2"/>
  <c r="BN180" i="2"/>
  <c r="BO180" i="2"/>
  <c r="BP180" i="2"/>
  <c r="BQ180" i="2"/>
  <c r="BR180" i="2"/>
  <c r="BS180" i="2"/>
  <c r="BT180" i="2"/>
  <c r="BU180" i="2"/>
  <c r="BV180" i="2"/>
  <c r="BW180" i="2"/>
  <c r="BX180" i="2"/>
  <c r="BY180" i="2"/>
  <c r="BZ180" i="2"/>
  <c r="CA180" i="2"/>
  <c r="CB180" i="2"/>
  <c r="CC180" i="2"/>
  <c r="CD180" i="2"/>
  <c r="CE180" i="2"/>
  <c r="CF180" i="2"/>
  <c r="CG180" i="2"/>
  <c r="CH180" i="2"/>
  <c r="CI180" i="2"/>
  <c r="CJ180" i="2"/>
  <c r="CK180" i="2"/>
  <c r="CL180" i="2"/>
  <c r="CM180" i="2"/>
  <c r="CN180" i="2"/>
  <c r="CO180" i="2"/>
  <c r="CP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DY180" i="2"/>
  <c r="DZ180" i="2"/>
  <c r="EA180" i="2"/>
  <c r="EB180" i="2"/>
  <c r="EC180" i="2"/>
  <c r="ED180" i="2"/>
  <c r="EE180" i="2"/>
  <c r="A185" i="2"/>
  <c r="AF185" i="2"/>
  <c r="AG185" i="2"/>
  <c r="AH185" i="2"/>
  <c r="AI185" i="2"/>
  <c r="AJ185" i="2"/>
  <c r="AK185" i="2"/>
  <c r="AL185" i="2"/>
  <c r="AM185" i="2"/>
  <c r="AN185" i="2"/>
  <c r="AO185" i="2"/>
  <c r="AP185" i="2"/>
  <c r="AQ185" i="2"/>
  <c r="AR185" i="2"/>
  <c r="AS185" i="2"/>
  <c r="AT185" i="2"/>
  <c r="AU185" i="2"/>
  <c r="AV185" i="2"/>
  <c r="AW185" i="2"/>
  <c r="AX185" i="2"/>
  <c r="AY185" i="2"/>
  <c r="AZ185" i="2"/>
  <c r="BA185" i="2"/>
  <c r="BB185" i="2"/>
  <c r="BC185" i="2"/>
  <c r="BD185" i="2"/>
  <c r="BE185" i="2"/>
  <c r="BF185" i="2"/>
  <c r="BG185" i="2"/>
  <c r="BH185" i="2"/>
  <c r="BI185" i="2"/>
  <c r="BJ185" i="2"/>
  <c r="BK185" i="2"/>
  <c r="BL185" i="2"/>
  <c r="BM185" i="2"/>
  <c r="BN185" i="2"/>
  <c r="BO185" i="2"/>
  <c r="BP185" i="2"/>
  <c r="BQ185" i="2"/>
  <c r="BR185" i="2"/>
  <c r="BS185" i="2"/>
  <c r="BT185" i="2"/>
  <c r="BU185" i="2"/>
  <c r="BV185" i="2"/>
  <c r="BW185" i="2"/>
  <c r="BX185" i="2"/>
  <c r="BY185" i="2"/>
  <c r="BZ185" i="2"/>
  <c r="CA185" i="2"/>
  <c r="CB185" i="2"/>
  <c r="CC185" i="2"/>
  <c r="CD185" i="2"/>
  <c r="CE185" i="2"/>
  <c r="CF185" i="2"/>
  <c r="CG185" i="2"/>
  <c r="CH185" i="2"/>
  <c r="CI185" i="2"/>
  <c r="CJ185" i="2"/>
  <c r="CK185" i="2"/>
  <c r="CL185" i="2"/>
  <c r="CM185" i="2"/>
  <c r="CN185" i="2"/>
  <c r="CO185" i="2"/>
  <c r="CP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DY185" i="2"/>
  <c r="DZ185" i="2"/>
  <c r="EA185" i="2"/>
  <c r="EB185" i="2"/>
  <c r="EC185" i="2"/>
  <c r="ED185" i="2"/>
  <c r="EE185" i="2"/>
  <c r="A191" i="2"/>
  <c r="AF191" i="2"/>
  <c r="AG191" i="2"/>
  <c r="AH191" i="2"/>
  <c r="AI191" i="2"/>
  <c r="AJ191" i="2"/>
  <c r="AK191" i="2"/>
  <c r="AL191" i="2"/>
  <c r="AM191" i="2"/>
  <c r="AN191" i="2"/>
  <c r="AO191" i="2"/>
  <c r="AP191" i="2"/>
  <c r="AQ191" i="2"/>
  <c r="AR191" i="2"/>
  <c r="AS191" i="2"/>
  <c r="AT191" i="2"/>
  <c r="AU191" i="2"/>
  <c r="AV191" i="2"/>
  <c r="AW191" i="2"/>
  <c r="AX191" i="2"/>
  <c r="AY191" i="2"/>
  <c r="AZ191" i="2"/>
  <c r="BA191" i="2"/>
  <c r="BB191" i="2"/>
  <c r="BC191" i="2"/>
  <c r="BD191" i="2"/>
  <c r="BE191" i="2"/>
  <c r="BF191" i="2"/>
  <c r="BG191" i="2"/>
  <c r="BH191" i="2"/>
  <c r="BI191" i="2"/>
  <c r="BJ191" i="2"/>
  <c r="BK191" i="2"/>
  <c r="BL191" i="2"/>
  <c r="BM191" i="2"/>
  <c r="BN191" i="2"/>
  <c r="BO191" i="2"/>
  <c r="BP191" i="2"/>
  <c r="BQ191" i="2"/>
  <c r="BR191" i="2"/>
  <c r="BS191" i="2"/>
  <c r="BT191" i="2"/>
  <c r="BU191" i="2"/>
  <c r="BV191" i="2"/>
  <c r="BW191" i="2"/>
  <c r="BX191" i="2"/>
  <c r="BY191" i="2"/>
  <c r="BZ191" i="2"/>
  <c r="CA191" i="2"/>
  <c r="CB191" i="2"/>
  <c r="CC191" i="2"/>
  <c r="CD191" i="2"/>
  <c r="CE191" i="2"/>
  <c r="CF191" i="2"/>
  <c r="CG191" i="2"/>
  <c r="CH191" i="2"/>
  <c r="CI191" i="2"/>
  <c r="CJ191" i="2"/>
  <c r="CK191" i="2"/>
  <c r="CL191" i="2"/>
  <c r="CM191" i="2"/>
  <c r="CN191" i="2"/>
  <c r="CO191" i="2"/>
  <c r="CP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DY191" i="2"/>
  <c r="DZ191" i="2"/>
  <c r="EA191" i="2"/>
  <c r="EB191" i="2"/>
  <c r="EC191" i="2"/>
  <c r="ED191" i="2"/>
  <c r="EE191" i="2"/>
  <c r="A196" i="2"/>
  <c r="AF196" i="2"/>
  <c r="AG196" i="2"/>
  <c r="AH196" i="2"/>
  <c r="AI196" i="2"/>
  <c r="AJ196" i="2"/>
  <c r="AK196" i="2"/>
  <c r="AL196" i="2"/>
  <c r="AM196" i="2"/>
  <c r="AN196" i="2"/>
  <c r="AO196" i="2"/>
  <c r="AP196" i="2"/>
  <c r="AQ196" i="2"/>
  <c r="AR196" i="2"/>
  <c r="AS196" i="2"/>
  <c r="AT196" i="2"/>
  <c r="AU196" i="2"/>
  <c r="AV196" i="2"/>
  <c r="AW196" i="2"/>
  <c r="AX196" i="2"/>
  <c r="AY196" i="2"/>
  <c r="AZ196" i="2"/>
  <c r="BA196" i="2"/>
  <c r="BB196" i="2"/>
  <c r="BC196" i="2"/>
  <c r="BD196" i="2"/>
  <c r="BE196" i="2"/>
  <c r="BF196" i="2"/>
  <c r="BG196" i="2"/>
  <c r="BH196" i="2"/>
  <c r="BI196" i="2"/>
  <c r="BJ196" i="2"/>
  <c r="BK196" i="2"/>
  <c r="BL196" i="2"/>
  <c r="BM196" i="2"/>
  <c r="BN196" i="2"/>
  <c r="BO196" i="2"/>
  <c r="BP196" i="2"/>
  <c r="BQ196" i="2"/>
  <c r="BR196" i="2"/>
  <c r="BS196" i="2"/>
  <c r="BT196" i="2"/>
  <c r="BU196" i="2"/>
  <c r="BV196" i="2"/>
  <c r="BW196" i="2"/>
  <c r="BX196" i="2"/>
  <c r="BY196" i="2"/>
  <c r="BZ196" i="2"/>
  <c r="CA196" i="2"/>
  <c r="CB196" i="2"/>
  <c r="CC196" i="2"/>
  <c r="CD196" i="2"/>
  <c r="CE196" i="2"/>
  <c r="CF196" i="2"/>
  <c r="CG196" i="2"/>
  <c r="CH196" i="2"/>
  <c r="CI196" i="2"/>
  <c r="CJ196" i="2"/>
  <c r="CK196" i="2"/>
  <c r="CL196" i="2"/>
  <c r="CM196" i="2"/>
  <c r="CN196" i="2"/>
  <c r="CO196" i="2"/>
  <c r="CP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DY196" i="2"/>
  <c r="DZ196" i="2"/>
  <c r="EA196" i="2"/>
  <c r="EB196" i="2"/>
  <c r="EC196" i="2"/>
  <c r="ED196" i="2"/>
  <c r="EE196" i="2"/>
  <c r="A201" i="2"/>
  <c r="AG201" i="2"/>
  <c r="AH201" i="2"/>
  <c r="AI201" i="2"/>
  <c r="AJ201" i="2"/>
  <c r="AK201" i="2"/>
  <c r="AL201" i="2"/>
  <c r="AM201" i="2"/>
  <c r="AN201" i="2"/>
  <c r="AO201" i="2"/>
  <c r="AP201" i="2"/>
  <c r="AQ201" i="2"/>
  <c r="AR201" i="2"/>
  <c r="AS201" i="2"/>
  <c r="AT201" i="2"/>
  <c r="AU201" i="2"/>
  <c r="AV201" i="2"/>
  <c r="AW201" i="2"/>
  <c r="AX201" i="2"/>
  <c r="AY201" i="2"/>
  <c r="AZ201" i="2"/>
  <c r="BA201" i="2"/>
  <c r="BB201" i="2"/>
  <c r="BC201" i="2"/>
  <c r="BD201" i="2"/>
  <c r="BE201" i="2"/>
  <c r="BF201" i="2"/>
  <c r="BG201" i="2"/>
  <c r="BH201" i="2"/>
  <c r="BI201" i="2"/>
  <c r="BJ201" i="2"/>
  <c r="BK201" i="2"/>
  <c r="BL201" i="2"/>
  <c r="BM201" i="2"/>
  <c r="BN201" i="2"/>
  <c r="BO201" i="2"/>
  <c r="BP201" i="2"/>
  <c r="BQ201" i="2"/>
  <c r="BR201" i="2"/>
  <c r="BS201" i="2"/>
  <c r="BT201" i="2"/>
  <c r="BU201" i="2"/>
  <c r="BV201" i="2"/>
  <c r="BW201" i="2"/>
  <c r="BX201" i="2"/>
  <c r="BY201" i="2"/>
  <c r="BZ201" i="2"/>
  <c r="CA201" i="2"/>
  <c r="CB201" i="2"/>
  <c r="CC201" i="2"/>
  <c r="CD201" i="2"/>
  <c r="CE201" i="2"/>
  <c r="CF201" i="2"/>
  <c r="CG201" i="2"/>
  <c r="CH201" i="2"/>
  <c r="CI201" i="2"/>
  <c r="CJ201" i="2"/>
  <c r="CK201" i="2"/>
  <c r="CL201" i="2"/>
  <c r="CM201" i="2"/>
  <c r="CN201" i="2"/>
  <c r="CO201" i="2"/>
  <c r="CP201" i="2"/>
  <c r="CQ201" i="2"/>
  <c r="CR201" i="2"/>
  <c r="CS201" i="2"/>
  <c r="CT201" i="2"/>
  <c r="CU201" i="2"/>
  <c r="CV201" i="2"/>
  <c r="CW201" i="2"/>
  <c r="CX201" i="2"/>
  <c r="CY201" i="2"/>
  <c r="CZ201" i="2"/>
  <c r="DA201" i="2"/>
  <c r="DB201" i="2"/>
  <c r="DC201" i="2"/>
  <c r="DD201" i="2"/>
  <c r="DE201" i="2"/>
  <c r="DF201" i="2"/>
  <c r="DG201" i="2"/>
  <c r="DH201" i="2"/>
  <c r="DI201" i="2"/>
  <c r="DJ201" i="2"/>
  <c r="DK201" i="2"/>
  <c r="DL201" i="2"/>
  <c r="DM201" i="2"/>
  <c r="DN201" i="2"/>
  <c r="DO201" i="2"/>
  <c r="DP201" i="2"/>
  <c r="DQ201" i="2"/>
  <c r="DR201" i="2"/>
  <c r="DS201" i="2"/>
  <c r="DT201" i="2"/>
  <c r="DU201" i="2"/>
  <c r="DV201" i="2"/>
  <c r="DW201" i="2"/>
  <c r="DX201" i="2"/>
  <c r="A206" i="2"/>
  <c r="EB206" i="2"/>
  <c r="EC206" i="2"/>
  <c r="ED206" i="2"/>
  <c r="EE206" i="2"/>
  <c r="A207" i="2"/>
  <c r="AG207" i="2"/>
  <c r="AH207" i="2"/>
  <c r="AI207" i="2"/>
  <c r="AJ207" i="2"/>
  <c r="AK207" i="2"/>
  <c r="AL207" i="2"/>
  <c r="AM207" i="2"/>
  <c r="AN207" i="2"/>
  <c r="AO207" i="2"/>
  <c r="AP207" i="2"/>
  <c r="AQ207" i="2"/>
  <c r="AR207" i="2"/>
  <c r="AS207" i="2"/>
  <c r="AT207" i="2"/>
  <c r="AU207" i="2"/>
  <c r="AV207" i="2"/>
  <c r="AW207" i="2"/>
  <c r="AX207" i="2"/>
  <c r="AY207" i="2"/>
  <c r="AZ207" i="2"/>
  <c r="BA207" i="2"/>
  <c r="BB207" i="2"/>
  <c r="BC207" i="2"/>
  <c r="BD207" i="2"/>
  <c r="BE207" i="2"/>
  <c r="BF207" i="2"/>
  <c r="BG207" i="2"/>
  <c r="BH207" i="2"/>
  <c r="BI207" i="2"/>
  <c r="BJ207" i="2"/>
  <c r="BK207" i="2"/>
  <c r="BL207" i="2"/>
  <c r="BM207" i="2"/>
  <c r="BN207" i="2"/>
  <c r="BO207" i="2"/>
  <c r="BP207" i="2"/>
  <c r="BQ207" i="2"/>
  <c r="BR207" i="2"/>
  <c r="BS207" i="2"/>
  <c r="BT207" i="2"/>
  <c r="BU207" i="2"/>
  <c r="BV207" i="2"/>
  <c r="BW207" i="2"/>
  <c r="BX207" i="2"/>
  <c r="BY207" i="2"/>
  <c r="BZ207" i="2"/>
  <c r="CA207" i="2"/>
  <c r="CB207" i="2"/>
  <c r="CC207" i="2"/>
  <c r="CD207" i="2"/>
  <c r="CE207" i="2"/>
  <c r="CF207" i="2"/>
  <c r="CG207" i="2"/>
  <c r="CH207" i="2"/>
  <c r="CI207" i="2"/>
  <c r="CJ207" i="2"/>
  <c r="CK207" i="2"/>
  <c r="CL207" i="2"/>
  <c r="CM207" i="2"/>
  <c r="CN207" i="2"/>
  <c r="CO207" i="2"/>
  <c r="CP207" i="2"/>
  <c r="CQ207" i="2"/>
  <c r="CR207" i="2"/>
  <c r="CS207" i="2"/>
  <c r="CT207" i="2"/>
  <c r="CU207" i="2"/>
  <c r="CV207" i="2"/>
  <c r="CW207" i="2"/>
  <c r="CX207" i="2"/>
  <c r="CY207" i="2"/>
  <c r="CZ207" i="2"/>
  <c r="DA207" i="2"/>
  <c r="DB207" i="2"/>
  <c r="DC207" i="2"/>
  <c r="DD207" i="2"/>
  <c r="DE207" i="2"/>
  <c r="DF207" i="2"/>
  <c r="DG207" i="2"/>
  <c r="DH207" i="2"/>
  <c r="DI207" i="2"/>
  <c r="DJ207" i="2"/>
  <c r="DK207" i="2"/>
  <c r="DL207" i="2"/>
  <c r="DM207" i="2"/>
  <c r="DN207" i="2"/>
  <c r="DO207" i="2"/>
  <c r="DP207" i="2"/>
  <c r="DQ207" i="2"/>
  <c r="DR207" i="2"/>
  <c r="DS207" i="2"/>
  <c r="DT207" i="2"/>
  <c r="DU207" i="2"/>
  <c r="DV207" i="2"/>
  <c r="DW207" i="2"/>
  <c r="DX207" i="2"/>
  <c r="EB207" i="2"/>
  <c r="EC207" i="2"/>
  <c r="ED207" i="2"/>
  <c r="EE207" i="2"/>
  <c r="A212" i="2"/>
  <c r="AG212" i="2"/>
  <c r="AH212" i="2"/>
  <c r="AI212" i="2"/>
  <c r="AJ212" i="2"/>
  <c r="AK212" i="2"/>
  <c r="AL212" i="2"/>
  <c r="AM212" i="2"/>
  <c r="AN212" i="2"/>
  <c r="AO212" i="2"/>
  <c r="AP212" i="2"/>
  <c r="AQ212" i="2"/>
  <c r="AR212" i="2"/>
  <c r="AS212" i="2"/>
  <c r="AT212" i="2"/>
  <c r="AU212" i="2"/>
  <c r="AV212" i="2"/>
  <c r="AW212" i="2"/>
  <c r="AX212" i="2"/>
  <c r="AY212" i="2"/>
  <c r="AZ212" i="2"/>
  <c r="BA212" i="2"/>
  <c r="BB212" i="2"/>
  <c r="BC212" i="2"/>
  <c r="BD212" i="2"/>
  <c r="BE212" i="2"/>
  <c r="BF212" i="2"/>
  <c r="BG212" i="2"/>
  <c r="BH212" i="2"/>
  <c r="BI212" i="2"/>
  <c r="BJ212" i="2"/>
  <c r="BK212" i="2"/>
  <c r="BL212" i="2"/>
  <c r="BM212" i="2"/>
  <c r="BN212" i="2"/>
  <c r="BO212" i="2"/>
  <c r="BP212" i="2"/>
  <c r="BQ212" i="2"/>
  <c r="BR212" i="2"/>
  <c r="BS212" i="2"/>
  <c r="BT212" i="2"/>
  <c r="BU212" i="2"/>
  <c r="BV212" i="2"/>
  <c r="BW212" i="2"/>
  <c r="BX212" i="2"/>
  <c r="BY212" i="2"/>
  <c r="BZ212" i="2"/>
  <c r="CA212" i="2"/>
  <c r="CB212" i="2"/>
  <c r="CC212" i="2"/>
  <c r="CD212" i="2"/>
  <c r="CE212" i="2"/>
  <c r="CF212" i="2"/>
  <c r="CG212" i="2"/>
  <c r="CH212" i="2"/>
  <c r="CI212" i="2"/>
  <c r="CJ212" i="2"/>
  <c r="CK212" i="2"/>
  <c r="CL212" i="2"/>
  <c r="CM212" i="2"/>
  <c r="CN212" i="2"/>
  <c r="CO212" i="2"/>
  <c r="CP212" i="2"/>
  <c r="CQ212" i="2"/>
  <c r="CR212" i="2"/>
  <c r="CS212" i="2"/>
  <c r="CT212" i="2"/>
  <c r="CU212" i="2"/>
  <c r="CV212" i="2"/>
  <c r="CW212" i="2"/>
  <c r="CX212" i="2"/>
  <c r="CY212" i="2"/>
  <c r="CZ212" i="2"/>
  <c r="DA212" i="2"/>
  <c r="DB212" i="2"/>
  <c r="DC212" i="2"/>
  <c r="DD212" i="2"/>
  <c r="DE212" i="2"/>
  <c r="DF212" i="2"/>
  <c r="DG212" i="2"/>
  <c r="DH212" i="2"/>
  <c r="DI212" i="2"/>
  <c r="DJ212" i="2"/>
  <c r="DK212" i="2"/>
  <c r="DL212" i="2"/>
  <c r="DM212" i="2"/>
  <c r="DN212" i="2"/>
  <c r="DO212" i="2"/>
  <c r="DP212" i="2"/>
  <c r="DQ212" i="2"/>
  <c r="DR212" i="2"/>
  <c r="DS212" i="2"/>
  <c r="DT212" i="2"/>
  <c r="DU212" i="2"/>
  <c r="DV212" i="2"/>
  <c r="DW212" i="2"/>
  <c r="DX212" i="2"/>
  <c r="EB212" i="2"/>
  <c r="EC212" i="2"/>
  <c r="ED212" i="2"/>
  <c r="EE212" i="2"/>
  <c r="A217" i="2"/>
  <c r="AB217" i="2"/>
  <c r="AC217" i="2"/>
  <c r="AD217" i="2"/>
  <c r="AE217" i="2"/>
  <c r="AF217" i="2"/>
  <c r="AG217" i="2"/>
  <c r="AH217" i="2"/>
  <c r="AI217" i="2"/>
  <c r="AJ217" i="2"/>
  <c r="AK217" i="2"/>
  <c r="AL217" i="2"/>
  <c r="AM217" i="2"/>
  <c r="AN217" i="2"/>
  <c r="AO217" i="2"/>
  <c r="AP217" i="2"/>
  <c r="AQ217" i="2"/>
  <c r="AR217" i="2"/>
  <c r="AS217" i="2"/>
  <c r="AT217" i="2"/>
  <c r="AU217" i="2"/>
  <c r="AV217" i="2"/>
  <c r="AW217" i="2"/>
  <c r="AX217" i="2"/>
  <c r="AY217" i="2"/>
  <c r="AZ217" i="2"/>
  <c r="BA217" i="2"/>
  <c r="BB217" i="2"/>
  <c r="BC217" i="2"/>
  <c r="BD217" i="2"/>
  <c r="BE217" i="2"/>
  <c r="BF217" i="2"/>
  <c r="BG217" i="2"/>
  <c r="BH217" i="2"/>
  <c r="BI217" i="2"/>
  <c r="BJ217" i="2"/>
  <c r="BK217" i="2"/>
  <c r="BL217" i="2"/>
  <c r="BM217" i="2"/>
  <c r="BN217" i="2"/>
  <c r="BO217" i="2"/>
  <c r="BP217" i="2"/>
  <c r="BQ217" i="2"/>
  <c r="BR217" i="2"/>
  <c r="BS217" i="2"/>
  <c r="BT217" i="2"/>
  <c r="BU217" i="2"/>
  <c r="BV217" i="2"/>
  <c r="BW217" i="2"/>
  <c r="BX217" i="2"/>
  <c r="BY217" i="2"/>
  <c r="BZ217" i="2"/>
  <c r="CA217" i="2"/>
  <c r="CB217" i="2"/>
  <c r="CC217" i="2"/>
  <c r="CD217" i="2"/>
  <c r="CE217" i="2"/>
  <c r="CF217" i="2"/>
  <c r="CG217" i="2"/>
  <c r="CH217" i="2"/>
  <c r="CI217" i="2"/>
  <c r="CJ217" i="2"/>
  <c r="CK217" i="2"/>
  <c r="CL217" i="2"/>
  <c r="CM217" i="2"/>
  <c r="CN217" i="2"/>
  <c r="CO217" i="2"/>
  <c r="CP217" i="2"/>
  <c r="CQ217" i="2"/>
  <c r="CR217" i="2"/>
  <c r="CS217" i="2"/>
  <c r="CT217" i="2"/>
  <c r="CU217" i="2"/>
  <c r="A222" i="2"/>
  <c r="CY222" i="2"/>
  <c r="CZ222" i="2"/>
  <c r="DA222" i="2"/>
  <c r="DB222" i="2"/>
  <c r="DC222" i="2"/>
  <c r="DD222" i="2"/>
  <c r="DE222" i="2"/>
  <c r="DF222" i="2"/>
  <c r="DG222" i="2"/>
  <c r="DH222" i="2"/>
  <c r="DI222" i="2"/>
  <c r="DJ222" i="2"/>
  <c r="DK222" i="2"/>
  <c r="DL222" i="2"/>
  <c r="DM222" i="2"/>
  <c r="DN222" i="2"/>
  <c r="DO222" i="2"/>
  <c r="DP222" i="2"/>
  <c r="DQ222" i="2"/>
  <c r="DR222" i="2"/>
  <c r="DS222" i="2"/>
  <c r="DT222" i="2"/>
  <c r="DU222" i="2"/>
  <c r="DV222" i="2"/>
  <c r="DW222" i="2"/>
  <c r="DX222" i="2"/>
  <c r="DY222" i="2"/>
  <c r="DZ222" i="2"/>
  <c r="EA222" i="2"/>
  <c r="EB222" i="2"/>
  <c r="EC222" i="2"/>
  <c r="ED222" i="2"/>
  <c r="EE222" i="2"/>
  <c r="A223" i="2"/>
  <c r="AB223" i="2"/>
  <c r="AC223" i="2"/>
  <c r="AD223" i="2"/>
  <c r="AE223" i="2"/>
  <c r="AF223" i="2"/>
  <c r="AG223" i="2"/>
  <c r="AH223" i="2"/>
  <c r="AI223" i="2"/>
  <c r="AJ223" i="2"/>
  <c r="AK223" i="2"/>
  <c r="AL223" i="2"/>
  <c r="AM223" i="2"/>
  <c r="AN223" i="2"/>
  <c r="AO223" i="2"/>
  <c r="AP223" i="2"/>
  <c r="AQ223" i="2"/>
  <c r="AR223" i="2"/>
  <c r="AS223" i="2"/>
  <c r="AT223" i="2"/>
  <c r="AU223" i="2"/>
  <c r="AV223" i="2"/>
  <c r="AW223" i="2"/>
  <c r="AX223" i="2"/>
  <c r="AY223" i="2"/>
  <c r="AZ223" i="2"/>
  <c r="BA223" i="2"/>
  <c r="BB223" i="2"/>
  <c r="BC223" i="2"/>
  <c r="BD223" i="2"/>
  <c r="BE223" i="2"/>
  <c r="BF223" i="2"/>
  <c r="BG223" i="2"/>
  <c r="BH223" i="2"/>
  <c r="BI223" i="2"/>
  <c r="BJ223" i="2"/>
  <c r="BK223" i="2"/>
  <c r="BL223" i="2"/>
  <c r="BM223" i="2"/>
  <c r="BN223" i="2"/>
  <c r="BO223" i="2"/>
  <c r="BP223" i="2"/>
  <c r="BQ223" i="2"/>
  <c r="BR223" i="2"/>
  <c r="BS223" i="2"/>
  <c r="BT223" i="2"/>
  <c r="BU223" i="2"/>
  <c r="BV223" i="2"/>
  <c r="BW223" i="2"/>
  <c r="BX223" i="2"/>
  <c r="BY223" i="2"/>
  <c r="BZ223" i="2"/>
  <c r="CA223" i="2"/>
  <c r="CB223" i="2"/>
  <c r="CC223" i="2"/>
  <c r="CD223" i="2"/>
  <c r="CE223" i="2"/>
  <c r="CF223" i="2"/>
  <c r="CG223" i="2"/>
  <c r="CH223" i="2"/>
  <c r="CI223" i="2"/>
  <c r="CJ223" i="2"/>
  <c r="CK223" i="2"/>
  <c r="CL223" i="2"/>
  <c r="CM223" i="2"/>
  <c r="CN223" i="2"/>
  <c r="CO223" i="2"/>
  <c r="CP223" i="2"/>
  <c r="CQ223" i="2"/>
  <c r="CR223" i="2"/>
  <c r="CS223" i="2"/>
  <c r="CT223" i="2"/>
  <c r="CU223" i="2"/>
  <c r="CY223" i="2"/>
  <c r="CZ223" i="2"/>
  <c r="DA223" i="2"/>
  <c r="DB223" i="2"/>
  <c r="DC223" i="2"/>
  <c r="DD223" i="2"/>
  <c r="DE223" i="2"/>
  <c r="DF223" i="2"/>
  <c r="DG223" i="2"/>
  <c r="DH223" i="2"/>
  <c r="DI223" i="2"/>
  <c r="DJ223" i="2"/>
  <c r="DK223" i="2"/>
  <c r="DL223" i="2"/>
  <c r="DM223" i="2"/>
  <c r="DN223" i="2"/>
  <c r="DO223" i="2"/>
  <c r="DP223" i="2"/>
  <c r="DQ223" i="2"/>
  <c r="DR223" i="2"/>
  <c r="DS223" i="2"/>
  <c r="DT223" i="2"/>
  <c r="DU223" i="2"/>
  <c r="DV223" i="2"/>
  <c r="DW223" i="2"/>
  <c r="DX223" i="2"/>
  <c r="DY223" i="2"/>
  <c r="DZ223" i="2"/>
  <c r="EA223" i="2"/>
  <c r="EB223" i="2"/>
  <c r="EC223" i="2"/>
  <c r="ED223" i="2"/>
  <c r="EE223" i="2"/>
  <c r="A228" i="2"/>
  <c r="AB228" i="2"/>
  <c r="AC228" i="2"/>
  <c r="AD228" i="2"/>
  <c r="AE228" i="2"/>
  <c r="AF228" i="2"/>
  <c r="AG228" i="2"/>
  <c r="AH228" i="2"/>
  <c r="AI228" i="2"/>
  <c r="AJ228" i="2"/>
  <c r="AK228" i="2"/>
  <c r="AL228" i="2"/>
  <c r="AM228" i="2"/>
  <c r="AN228" i="2"/>
  <c r="AO228" i="2"/>
  <c r="AP228" i="2"/>
  <c r="AQ228" i="2"/>
  <c r="AR228" i="2"/>
  <c r="AS228" i="2"/>
  <c r="AT228" i="2"/>
  <c r="AU228" i="2"/>
  <c r="AV228" i="2"/>
  <c r="AW228" i="2"/>
  <c r="AX228" i="2"/>
  <c r="AY228" i="2"/>
  <c r="AZ228" i="2"/>
  <c r="BA228" i="2"/>
  <c r="BB228" i="2"/>
  <c r="BC228" i="2"/>
  <c r="BD228" i="2"/>
  <c r="BE228" i="2"/>
  <c r="BF228" i="2"/>
  <c r="BG228" i="2"/>
  <c r="BH228" i="2"/>
  <c r="BI228" i="2"/>
  <c r="BJ228" i="2"/>
  <c r="BK228" i="2"/>
  <c r="BL228" i="2"/>
  <c r="BM228" i="2"/>
  <c r="BN228" i="2"/>
  <c r="BO228" i="2"/>
  <c r="BP228" i="2"/>
  <c r="BQ228" i="2"/>
  <c r="BR228" i="2"/>
  <c r="BS228" i="2"/>
  <c r="BT228" i="2"/>
  <c r="BU228" i="2"/>
  <c r="BV228" i="2"/>
  <c r="BW228" i="2"/>
  <c r="BX228" i="2"/>
  <c r="BY228" i="2"/>
  <c r="BZ228" i="2"/>
  <c r="CA228" i="2"/>
  <c r="CB228" i="2"/>
  <c r="CC228" i="2"/>
  <c r="CD228" i="2"/>
  <c r="CE228" i="2"/>
  <c r="CF228" i="2"/>
  <c r="CG228" i="2"/>
  <c r="CH228" i="2"/>
  <c r="CI228" i="2"/>
  <c r="CJ228" i="2"/>
  <c r="CK228" i="2"/>
  <c r="CL228" i="2"/>
  <c r="CM228" i="2"/>
  <c r="CN228" i="2"/>
  <c r="CO228" i="2"/>
  <c r="CP228" i="2"/>
  <c r="CQ228" i="2"/>
  <c r="CR228" i="2"/>
  <c r="CS228" i="2"/>
  <c r="CT228" i="2"/>
  <c r="CU228" i="2"/>
  <c r="CY228" i="2"/>
  <c r="CZ228" i="2"/>
  <c r="DA228" i="2"/>
  <c r="DB228" i="2"/>
  <c r="DC228" i="2"/>
  <c r="DD228" i="2"/>
  <c r="DE228" i="2"/>
  <c r="DF228" i="2"/>
  <c r="DG228" i="2"/>
  <c r="DH228" i="2"/>
  <c r="DI228" i="2"/>
  <c r="DJ228" i="2"/>
  <c r="DK228" i="2"/>
  <c r="DL228" i="2"/>
  <c r="DM228" i="2"/>
  <c r="DN228" i="2"/>
  <c r="DO228" i="2"/>
  <c r="DP228" i="2"/>
  <c r="DQ228" i="2"/>
  <c r="DR228" i="2"/>
  <c r="DS228" i="2"/>
  <c r="DT228" i="2"/>
  <c r="DU228" i="2"/>
  <c r="DV228" i="2"/>
  <c r="DW228" i="2"/>
  <c r="DX228" i="2"/>
  <c r="DY228" i="2"/>
  <c r="DZ228" i="2"/>
  <c r="EA228" i="2"/>
  <c r="EB228" i="2"/>
  <c r="EC228" i="2"/>
  <c r="ED228" i="2"/>
  <c r="EE228" i="2"/>
  <c r="A233" i="2"/>
  <c r="Z233" i="2"/>
  <c r="AA233" i="2"/>
  <c r="AB233" i="2"/>
  <c r="AC233" i="2"/>
  <c r="AD233" i="2"/>
  <c r="AE233" i="2"/>
  <c r="AF233" i="2"/>
  <c r="AG233" i="2"/>
  <c r="AH233" i="2"/>
  <c r="AI233" i="2"/>
  <c r="AJ233" i="2"/>
  <c r="AK233" i="2"/>
  <c r="AL233" i="2"/>
  <c r="AM233" i="2"/>
  <c r="AN233" i="2"/>
  <c r="AO233" i="2"/>
  <c r="AP233" i="2"/>
  <c r="AQ233" i="2"/>
  <c r="AR233" i="2"/>
  <c r="AS233" i="2"/>
  <c r="AT233" i="2"/>
  <c r="AU233" i="2"/>
  <c r="AV233" i="2"/>
  <c r="AW233" i="2"/>
  <c r="AX233" i="2"/>
  <c r="AY233" i="2"/>
  <c r="AZ233" i="2"/>
  <c r="BA233" i="2"/>
  <c r="BB233" i="2"/>
  <c r="BC233" i="2"/>
  <c r="BD233" i="2"/>
  <c r="BE233" i="2"/>
  <c r="BF233" i="2"/>
  <c r="BG233" i="2"/>
  <c r="BH233" i="2"/>
  <c r="BI233" i="2"/>
  <c r="BJ233" i="2"/>
  <c r="BK233" i="2"/>
  <c r="BL233" i="2"/>
  <c r="BM233" i="2"/>
  <c r="BN233" i="2"/>
  <c r="BO233" i="2"/>
  <c r="BP233" i="2"/>
  <c r="BQ233" i="2"/>
  <c r="BR233" i="2"/>
  <c r="BS233" i="2"/>
  <c r="BT233" i="2"/>
  <c r="BU233" i="2"/>
  <c r="BV233" i="2"/>
  <c r="BW233" i="2"/>
  <c r="BX233" i="2"/>
  <c r="BY233" i="2"/>
  <c r="BZ233" i="2"/>
  <c r="CA233" i="2"/>
  <c r="CB233" i="2"/>
  <c r="CC233" i="2"/>
  <c r="CD233" i="2"/>
  <c r="CE233" i="2"/>
  <c r="CF233" i="2"/>
  <c r="CG233" i="2"/>
  <c r="CH233" i="2"/>
  <c r="CI233" i="2"/>
  <c r="CJ233" i="2"/>
  <c r="CK233" i="2"/>
  <c r="CL233" i="2"/>
  <c r="CM233" i="2"/>
  <c r="CN233" i="2"/>
  <c r="CO233" i="2"/>
  <c r="CP233" i="2"/>
  <c r="CQ233" i="2"/>
  <c r="CR233" i="2"/>
  <c r="CS233" i="2"/>
  <c r="A238" i="2"/>
  <c r="CW238" i="2"/>
  <c r="CX238" i="2"/>
  <c r="CY238" i="2"/>
  <c r="CZ238" i="2"/>
  <c r="DA238" i="2"/>
  <c r="DB238" i="2"/>
  <c r="DC238" i="2"/>
  <c r="DD238" i="2"/>
  <c r="DE238" i="2"/>
  <c r="DF238" i="2"/>
  <c r="DG238" i="2"/>
  <c r="DH238" i="2"/>
  <c r="DI238" i="2"/>
  <c r="DJ238" i="2"/>
  <c r="DK238" i="2"/>
  <c r="DL238" i="2"/>
  <c r="DM238" i="2"/>
  <c r="DN238" i="2"/>
  <c r="DO238" i="2"/>
  <c r="DP238" i="2"/>
  <c r="DQ238" i="2"/>
  <c r="DR238" i="2"/>
  <c r="DS238" i="2"/>
  <c r="DT238" i="2"/>
  <c r="DU238" i="2"/>
  <c r="DV238" i="2"/>
  <c r="DW238" i="2"/>
  <c r="DX238" i="2"/>
  <c r="DY238" i="2"/>
  <c r="DZ238" i="2"/>
  <c r="EA238" i="2"/>
  <c r="EB238" i="2"/>
  <c r="EC238" i="2"/>
  <c r="ED238" i="2"/>
  <c r="EE238" i="2"/>
  <c r="A239" i="2"/>
  <c r="Z239" i="2"/>
  <c r="AA239" i="2"/>
  <c r="AB239" i="2"/>
  <c r="AC239" i="2"/>
  <c r="AD239" i="2"/>
  <c r="AE239" i="2"/>
  <c r="AF239" i="2"/>
  <c r="AG239" i="2"/>
  <c r="AH239" i="2"/>
  <c r="AI239" i="2"/>
  <c r="AJ239" i="2"/>
  <c r="AK239" i="2"/>
  <c r="AL239" i="2"/>
  <c r="AM239" i="2"/>
  <c r="AN239" i="2"/>
  <c r="AO239" i="2"/>
  <c r="AP239" i="2"/>
  <c r="AQ239" i="2"/>
  <c r="AR239" i="2"/>
  <c r="AS239" i="2"/>
  <c r="AT239" i="2"/>
  <c r="AU239" i="2"/>
  <c r="AV239" i="2"/>
  <c r="AW239" i="2"/>
  <c r="AX239" i="2"/>
  <c r="AY239" i="2"/>
  <c r="AZ239" i="2"/>
  <c r="BA239" i="2"/>
  <c r="BB239" i="2"/>
  <c r="BC239" i="2"/>
  <c r="BD239" i="2"/>
  <c r="BE239" i="2"/>
  <c r="BF239" i="2"/>
  <c r="BG239" i="2"/>
  <c r="BH239" i="2"/>
  <c r="BI239" i="2"/>
  <c r="BJ239" i="2"/>
  <c r="BK239" i="2"/>
  <c r="BL239" i="2"/>
  <c r="BM239" i="2"/>
  <c r="BN239" i="2"/>
  <c r="BO239" i="2"/>
  <c r="BP239" i="2"/>
  <c r="BQ239" i="2"/>
  <c r="BR239" i="2"/>
  <c r="BS239" i="2"/>
  <c r="BT239" i="2"/>
  <c r="BU239" i="2"/>
  <c r="BV239" i="2"/>
  <c r="BW239" i="2"/>
  <c r="BX239" i="2"/>
  <c r="BY239" i="2"/>
  <c r="BZ239" i="2"/>
  <c r="CA239" i="2"/>
  <c r="CB239" i="2"/>
  <c r="CC239" i="2"/>
  <c r="CD239" i="2"/>
  <c r="CE239" i="2"/>
  <c r="CF239" i="2"/>
  <c r="CG239" i="2"/>
  <c r="CH239" i="2"/>
  <c r="CI239" i="2"/>
  <c r="CJ239" i="2"/>
  <c r="CK239" i="2"/>
  <c r="CL239" i="2"/>
  <c r="CM239" i="2"/>
  <c r="CN239" i="2"/>
  <c r="CO239" i="2"/>
  <c r="CP239" i="2"/>
  <c r="CQ239" i="2"/>
  <c r="CR239" i="2"/>
  <c r="CS239" i="2"/>
  <c r="CW239" i="2"/>
  <c r="CX239" i="2"/>
  <c r="CY239" i="2"/>
  <c r="CZ239" i="2"/>
  <c r="DA239" i="2"/>
  <c r="DB239" i="2"/>
  <c r="DC239" i="2"/>
  <c r="DD239" i="2"/>
  <c r="DE239" i="2"/>
  <c r="DF239" i="2"/>
  <c r="DG239" i="2"/>
  <c r="DH239" i="2"/>
  <c r="DI239" i="2"/>
  <c r="DJ239" i="2"/>
  <c r="DK239" i="2"/>
  <c r="DL239" i="2"/>
  <c r="DM239" i="2"/>
  <c r="DN239" i="2"/>
  <c r="DO239" i="2"/>
  <c r="DP239" i="2"/>
  <c r="DQ239" i="2"/>
  <c r="DR239" i="2"/>
  <c r="DS239" i="2"/>
  <c r="DT239" i="2"/>
  <c r="DU239" i="2"/>
  <c r="DV239" i="2"/>
  <c r="DW239" i="2"/>
  <c r="DX239" i="2"/>
  <c r="DY239" i="2"/>
  <c r="DZ239" i="2"/>
  <c r="EA239" i="2"/>
  <c r="EB239" i="2"/>
  <c r="EC239" i="2"/>
  <c r="ED239" i="2"/>
  <c r="EE239" i="2"/>
  <c r="A244" i="2"/>
  <c r="Z244" i="2"/>
  <c r="AA244" i="2"/>
  <c r="AB244" i="2"/>
  <c r="AC244" i="2"/>
  <c r="AD244" i="2"/>
  <c r="AE244" i="2"/>
  <c r="AF244" i="2"/>
  <c r="AG244" i="2"/>
  <c r="AH244" i="2"/>
  <c r="AI244" i="2"/>
  <c r="AJ244" i="2"/>
  <c r="AK244" i="2"/>
  <c r="AL244" i="2"/>
  <c r="AM244" i="2"/>
  <c r="AN244" i="2"/>
  <c r="AO244" i="2"/>
  <c r="AP244" i="2"/>
  <c r="AQ244" i="2"/>
  <c r="AR244" i="2"/>
  <c r="AS244" i="2"/>
  <c r="AT244" i="2"/>
  <c r="AU244" i="2"/>
  <c r="AV244" i="2"/>
  <c r="AW244" i="2"/>
  <c r="AX244" i="2"/>
  <c r="AY244" i="2"/>
  <c r="AZ244" i="2"/>
  <c r="BA244" i="2"/>
  <c r="BB244" i="2"/>
  <c r="BC244" i="2"/>
  <c r="BD244" i="2"/>
  <c r="BE244" i="2"/>
  <c r="BF244" i="2"/>
  <c r="BG244" i="2"/>
  <c r="BH244" i="2"/>
  <c r="BI244" i="2"/>
  <c r="BJ244" i="2"/>
  <c r="BK244" i="2"/>
  <c r="BL244" i="2"/>
  <c r="BM244" i="2"/>
  <c r="BN244" i="2"/>
  <c r="BO244" i="2"/>
  <c r="BP244" i="2"/>
  <c r="BQ244" i="2"/>
  <c r="BR244" i="2"/>
  <c r="BS244" i="2"/>
  <c r="BT244" i="2"/>
  <c r="BU244" i="2"/>
  <c r="BV244" i="2"/>
  <c r="BW244" i="2"/>
  <c r="BX244" i="2"/>
  <c r="BY244" i="2"/>
  <c r="BZ244" i="2"/>
  <c r="CA244" i="2"/>
  <c r="CB244" i="2"/>
  <c r="CC244" i="2"/>
  <c r="CD244" i="2"/>
  <c r="CE244" i="2"/>
  <c r="CF244" i="2"/>
  <c r="CG244" i="2"/>
  <c r="CH244" i="2"/>
  <c r="CI244" i="2"/>
  <c r="CJ244" i="2"/>
  <c r="CK244" i="2"/>
  <c r="CL244" i="2"/>
  <c r="CM244" i="2"/>
  <c r="CN244" i="2"/>
  <c r="CO244" i="2"/>
  <c r="CP244" i="2"/>
  <c r="CQ244" i="2"/>
  <c r="CR244" i="2"/>
  <c r="CS244" i="2"/>
  <c r="CW244" i="2"/>
  <c r="CX244" i="2"/>
  <c r="CY244" i="2"/>
  <c r="CZ244" i="2"/>
  <c r="DA244" i="2"/>
  <c r="DB244" i="2"/>
  <c r="DC244" i="2"/>
  <c r="DD244" i="2"/>
  <c r="DE244" i="2"/>
  <c r="DF244" i="2"/>
  <c r="DG244" i="2"/>
  <c r="DH244" i="2"/>
  <c r="DI244" i="2"/>
  <c r="DJ244" i="2"/>
  <c r="DK244" i="2"/>
  <c r="DL244" i="2"/>
  <c r="DM244" i="2"/>
  <c r="DN244" i="2"/>
  <c r="DO244" i="2"/>
  <c r="DP244" i="2"/>
  <c r="DQ244" i="2"/>
  <c r="DR244" i="2"/>
  <c r="DS244" i="2"/>
  <c r="DT244" i="2"/>
  <c r="DU244" i="2"/>
  <c r="DV244" i="2"/>
  <c r="DW244" i="2"/>
  <c r="DX244" i="2"/>
  <c r="DY244" i="2"/>
  <c r="DZ244" i="2"/>
  <c r="EA244" i="2"/>
  <c r="EB244" i="2"/>
  <c r="EC244" i="2"/>
  <c r="ED244" i="2"/>
  <c r="EE244" i="2"/>
  <c r="A249" i="2"/>
  <c r="Y249" i="2"/>
  <c r="Z249" i="2"/>
  <c r="AA249" i="2"/>
  <c r="AB249" i="2"/>
  <c r="AC249" i="2"/>
  <c r="AD249" i="2"/>
  <c r="AE249" i="2"/>
  <c r="AF249" i="2"/>
  <c r="AG249" i="2"/>
  <c r="AH249" i="2"/>
  <c r="AI249" i="2"/>
  <c r="AJ249" i="2"/>
  <c r="AK249" i="2"/>
  <c r="AL249" i="2"/>
  <c r="AM249" i="2"/>
  <c r="AN249" i="2"/>
  <c r="AO249" i="2"/>
  <c r="AP249" i="2"/>
  <c r="AQ249" i="2"/>
  <c r="AR249" i="2"/>
  <c r="AS249" i="2"/>
  <c r="AT249" i="2"/>
  <c r="AU249" i="2"/>
  <c r="AV249" i="2"/>
  <c r="AW249" i="2"/>
  <c r="AX249" i="2"/>
  <c r="AY249" i="2"/>
  <c r="AZ249" i="2"/>
  <c r="BA249" i="2"/>
  <c r="BB249" i="2"/>
  <c r="BC249" i="2"/>
  <c r="BD249" i="2"/>
  <c r="BE249" i="2"/>
  <c r="BF249" i="2"/>
  <c r="BG249" i="2"/>
  <c r="BH249" i="2"/>
  <c r="A254" i="2"/>
  <c r="BL254" i="2"/>
  <c r="BM254" i="2"/>
  <c r="BN254" i="2"/>
  <c r="BO254" i="2"/>
  <c r="BP254" i="2"/>
  <c r="BQ254" i="2"/>
  <c r="BR254" i="2"/>
  <c r="BS254" i="2"/>
  <c r="BT254" i="2"/>
  <c r="BU254" i="2"/>
  <c r="BV254" i="2"/>
  <c r="BW254" i="2"/>
  <c r="BX254" i="2"/>
  <c r="BY254" i="2"/>
  <c r="BZ254" i="2"/>
  <c r="CA254" i="2"/>
  <c r="CB254" i="2"/>
  <c r="CC254" i="2"/>
  <c r="CD254" i="2"/>
  <c r="CE254" i="2"/>
  <c r="CF254" i="2"/>
  <c r="CG254" i="2"/>
  <c r="CH254" i="2"/>
  <c r="CI254" i="2"/>
  <c r="CJ254" i="2"/>
  <c r="CK254" i="2"/>
  <c r="CL254" i="2"/>
  <c r="CM254" i="2"/>
  <c r="CN254" i="2"/>
  <c r="CO254" i="2"/>
  <c r="CP254" i="2"/>
  <c r="CQ254" i="2"/>
  <c r="CR254" i="2"/>
  <c r="CS254" i="2"/>
  <c r="CT254" i="2"/>
  <c r="CU254" i="2"/>
  <c r="CV254" i="2"/>
  <c r="CW254" i="2"/>
  <c r="CX254" i="2"/>
  <c r="CY254" i="2"/>
  <c r="CZ254" i="2"/>
  <c r="DA254" i="2"/>
  <c r="DB254" i="2"/>
  <c r="DC254" i="2"/>
  <c r="DD254" i="2"/>
  <c r="DE254" i="2"/>
  <c r="DF254" i="2"/>
  <c r="DG254" i="2"/>
  <c r="DH254" i="2"/>
  <c r="DI254" i="2"/>
  <c r="DJ254" i="2"/>
  <c r="DK254" i="2"/>
  <c r="DL254" i="2"/>
  <c r="DM254" i="2"/>
  <c r="DN254" i="2"/>
  <c r="DO254" i="2"/>
  <c r="DP254" i="2"/>
  <c r="DQ254" i="2"/>
  <c r="DR254" i="2"/>
  <c r="DS254" i="2"/>
  <c r="DT254" i="2"/>
  <c r="DU254" i="2"/>
  <c r="DV254" i="2"/>
  <c r="DW254" i="2"/>
  <c r="DX254" i="2"/>
  <c r="DY254" i="2"/>
  <c r="DZ254" i="2"/>
  <c r="EA254" i="2"/>
  <c r="EB254" i="2"/>
  <c r="EC254" i="2"/>
  <c r="ED254" i="2"/>
  <c r="EE254" i="2"/>
  <c r="A255" i="2"/>
  <c r="Y255" i="2"/>
  <c r="Z255" i="2"/>
  <c r="AA255" i="2"/>
  <c r="AB255" i="2"/>
  <c r="AC255" i="2"/>
  <c r="AD255" i="2"/>
  <c r="AE255" i="2"/>
  <c r="AF255" i="2"/>
  <c r="AG255" i="2"/>
  <c r="AH255" i="2"/>
  <c r="AI255" i="2"/>
  <c r="AJ255" i="2"/>
  <c r="AK255" i="2"/>
  <c r="AL255" i="2"/>
  <c r="AM255" i="2"/>
  <c r="AN255" i="2"/>
  <c r="AO255" i="2"/>
  <c r="AP255" i="2"/>
  <c r="AQ255" i="2"/>
  <c r="AR255" i="2"/>
  <c r="AS255" i="2"/>
  <c r="AT255" i="2"/>
  <c r="AU255" i="2"/>
  <c r="AV255" i="2"/>
  <c r="AW255" i="2"/>
  <c r="AX255" i="2"/>
  <c r="AY255" i="2"/>
  <c r="AZ255" i="2"/>
  <c r="BA255" i="2"/>
  <c r="BB255" i="2"/>
  <c r="BC255" i="2"/>
  <c r="BD255" i="2"/>
  <c r="BE255" i="2"/>
  <c r="BF255" i="2"/>
  <c r="BG255" i="2"/>
  <c r="BH255" i="2"/>
  <c r="BL255" i="2"/>
  <c r="BM255" i="2"/>
  <c r="BN255" i="2"/>
  <c r="BO255" i="2"/>
  <c r="BP255" i="2"/>
  <c r="BQ255" i="2"/>
  <c r="BR255" i="2"/>
  <c r="BS255" i="2"/>
  <c r="BT255" i="2"/>
  <c r="BU255" i="2"/>
  <c r="BV255" i="2"/>
  <c r="BW255" i="2"/>
  <c r="BX255" i="2"/>
  <c r="BY255" i="2"/>
  <c r="BZ255" i="2"/>
  <c r="CA255" i="2"/>
  <c r="CB255" i="2"/>
  <c r="CC255" i="2"/>
  <c r="CD255" i="2"/>
  <c r="CE255" i="2"/>
  <c r="CF255" i="2"/>
  <c r="CG255" i="2"/>
  <c r="CH255" i="2"/>
  <c r="CI255" i="2"/>
  <c r="CJ255" i="2"/>
  <c r="CK255" i="2"/>
  <c r="CL255" i="2"/>
  <c r="CM255" i="2"/>
  <c r="CN255" i="2"/>
  <c r="CO255" i="2"/>
  <c r="CP255" i="2"/>
  <c r="CQ255" i="2"/>
  <c r="CR255" i="2"/>
  <c r="CS255" i="2"/>
  <c r="CT255" i="2"/>
  <c r="CU255" i="2"/>
  <c r="CV255" i="2"/>
  <c r="CW255" i="2"/>
  <c r="CX255" i="2"/>
  <c r="CY255" i="2"/>
  <c r="CZ255" i="2"/>
  <c r="DA255" i="2"/>
  <c r="DB255" i="2"/>
  <c r="DC255" i="2"/>
  <c r="DD255" i="2"/>
  <c r="DE255" i="2"/>
  <c r="DF255" i="2"/>
  <c r="DG255" i="2"/>
  <c r="DH255" i="2"/>
  <c r="DI255" i="2"/>
  <c r="DJ255" i="2"/>
  <c r="DK255" i="2"/>
  <c r="DL255" i="2"/>
  <c r="DM255" i="2"/>
  <c r="DN255" i="2"/>
  <c r="DO255" i="2"/>
  <c r="DP255" i="2"/>
  <c r="DQ255" i="2"/>
  <c r="DR255" i="2"/>
  <c r="DS255" i="2"/>
  <c r="DT255" i="2"/>
  <c r="DU255" i="2"/>
  <c r="DV255" i="2"/>
  <c r="DW255" i="2"/>
  <c r="DX255" i="2"/>
  <c r="DY255" i="2"/>
  <c r="DZ255" i="2"/>
  <c r="EA255" i="2"/>
  <c r="EB255" i="2"/>
  <c r="EC255" i="2"/>
  <c r="ED255" i="2"/>
  <c r="EE255" i="2"/>
  <c r="A260" i="2"/>
  <c r="Y260" i="2"/>
  <c r="Z260" i="2"/>
  <c r="AA260" i="2"/>
  <c r="AB260" i="2"/>
  <c r="AC260" i="2"/>
  <c r="AD260" i="2"/>
  <c r="AE260" i="2"/>
  <c r="AF260" i="2"/>
  <c r="AG260" i="2"/>
  <c r="AH260" i="2"/>
  <c r="AI260" i="2"/>
  <c r="AJ260" i="2"/>
  <c r="AK260" i="2"/>
  <c r="AL260" i="2"/>
  <c r="AM260" i="2"/>
  <c r="AN260" i="2"/>
  <c r="AO260" i="2"/>
  <c r="AP260" i="2"/>
  <c r="AQ260" i="2"/>
  <c r="AR260" i="2"/>
  <c r="AS260" i="2"/>
  <c r="AT260" i="2"/>
  <c r="AU260" i="2"/>
  <c r="AV260" i="2"/>
  <c r="AW260" i="2"/>
  <c r="AX260" i="2"/>
  <c r="AY260" i="2"/>
  <c r="AZ260" i="2"/>
  <c r="BA260" i="2"/>
  <c r="BB260" i="2"/>
  <c r="BC260" i="2"/>
  <c r="BD260" i="2"/>
  <c r="BE260" i="2"/>
  <c r="BF260" i="2"/>
  <c r="BG260" i="2"/>
  <c r="BH260" i="2"/>
  <c r="BL260" i="2"/>
  <c r="BM260" i="2"/>
  <c r="BN260" i="2"/>
  <c r="BO260" i="2"/>
  <c r="BP260" i="2"/>
  <c r="BQ260" i="2"/>
  <c r="BR260" i="2"/>
  <c r="BS260" i="2"/>
  <c r="BT260" i="2"/>
  <c r="BU260" i="2"/>
  <c r="BV260" i="2"/>
  <c r="BW260" i="2"/>
  <c r="BX260" i="2"/>
  <c r="BY260" i="2"/>
  <c r="BZ260" i="2"/>
  <c r="CA260" i="2"/>
  <c r="CB260" i="2"/>
  <c r="CC260" i="2"/>
  <c r="CD260" i="2"/>
  <c r="CE260" i="2"/>
  <c r="CF260" i="2"/>
  <c r="CG260" i="2"/>
  <c r="CH260" i="2"/>
  <c r="CI260" i="2"/>
  <c r="CJ260" i="2"/>
  <c r="CK260" i="2"/>
  <c r="CL260" i="2"/>
  <c r="CM260" i="2"/>
  <c r="CN260" i="2"/>
  <c r="CO260" i="2"/>
  <c r="CP260" i="2"/>
  <c r="CQ260" i="2"/>
  <c r="CR260" i="2"/>
  <c r="CS260" i="2"/>
  <c r="CT260" i="2"/>
  <c r="CU260" i="2"/>
  <c r="CV260" i="2"/>
  <c r="CW260" i="2"/>
  <c r="CX260" i="2"/>
  <c r="CY260" i="2"/>
  <c r="CZ260" i="2"/>
  <c r="DA260" i="2"/>
  <c r="DB260" i="2"/>
  <c r="DC260" i="2"/>
  <c r="DD260" i="2"/>
  <c r="DE260" i="2"/>
  <c r="DF260" i="2"/>
  <c r="DG260" i="2"/>
  <c r="DH260" i="2"/>
  <c r="DI260" i="2"/>
  <c r="DJ260" i="2"/>
  <c r="DK260" i="2"/>
  <c r="DL260" i="2"/>
  <c r="DM260" i="2"/>
  <c r="DN260" i="2"/>
  <c r="DO260" i="2"/>
  <c r="DP260" i="2"/>
  <c r="DQ260" i="2"/>
  <c r="DR260" i="2"/>
  <c r="DS260" i="2"/>
  <c r="DT260" i="2"/>
  <c r="DU260" i="2"/>
  <c r="DV260" i="2"/>
  <c r="DW260" i="2"/>
  <c r="DX260" i="2"/>
  <c r="DY260" i="2"/>
  <c r="DZ260" i="2"/>
  <c r="EA260" i="2"/>
  <c r="EB260" i="2"/>
  <c r="EC260" i="2"/>
  <c r="ED260" i="2"/>
  <c r="EE260" i="2"/>
  <c r="A265" i="2"/>
  <c r="AC265" i="2"/>
  <c r="AD265" i="2"/>
  <c r="AE265" i="2"/>
  <c r="AF265" i="2"/>
  <c r="AG265" i="2"/>
  <c r="AH265" i="2"/>
  <c r="AI265" i="2"/>
  <c r="AJ265" i="2"/>
  <c r="AK265" i="2"/>
  <c r="AL265" i="2"/>
  <c r="AM265" i="2"/>
  <c r="AN265" i="2"/>
  <c r="AO265" i="2"/>
  <c r="AP265" i="2"/>
  <c r="AQ265" i="2"/>
  <c r="AR265" i="2"/>
  <c r="AS265" i="2"/>
  <c r="AT265" i="2"/>
  <c r="AU265" i="2"/>
  <c r="AV265" i="2"/>
  <c r="AW265" i="2"/>
  <c r="AX265" i="2"/>
  <c r="AY265" i="2"/>
  <c r="AZ265" i="2"/>
  <c r="BA265" i="2"/>
  <c r="BB265" i="2"/>
  <c r="BC265" i="2"/>
  <c r="BD265" i="2"/>
  <c r="BE265" i="2"/>
  <c r="BF265" i="2"/>
  <c r="BG265" i="2"/>
  <c r="BH265" i="2"/>
  <c r="BI265" i="2"/>
  <c r="BJ265" i="2"/>
  <c r="BK265" i="2"/>
  <c r="BL265" i="2"/>
  <c r="A270" i="2"/>
  <c r="BP270" i="2"/>
  <c r="BQ270" i="2"/>
  <c r="BR270" i="2"/>
  <c r="BS270" i="2"/>
  <c r="BT270" i="2"/>
  <c r="BU270" i="2"/>
  <c r="BV270" i="2"/>
  <c r="BW270" i="2"/>
  <c r="BX270" i="2"/>
  <c r="BY270" i="2"/>
  <c r="BZ270" i="2"/>
  <c r="CA270" i="2"/>
  <c r="CB270" i="2"/>
  <c r="CC270" i="2"/>
  <c r="CD270" i="2"/>
  <c r="CE270" i="2"/>
  <c r="CF270" i="2"/>
  <c r="CG270" i="2"/>
  <c r="CH270" i="2"/>
  <c r="CI270" i="2"/>
  <c r="CJ270" i="2"/>
  <c r="CK270" i="2"/>
  <c r="CL270" i="2"/>
  <c r="CM270" i="2"/>
  <c r="CN270" i="2"/>
  <c r="CO270" i="2"/>
  <c r="CP270" i="2"/>
  <c r="CQ270" i="2"/>
  <c r="CR270" i="2"/>
  <c r="CS270" i="2"/>
  <c r="CT270" i="2"/>
  <c r="CU270" i="2"/>
  <c r="CV270" i="2"/>
  <c r="CW270" i="2"/>
  <c r="CX270" i="2"/>
  <c r="CY270" i="2"/>
  <c r="CZ270" i="2"/>
  <c r="DA270" i="2"/>
  <c r="DB270" i="2"/>
  <c r="DC270" i="2"/>
  <c r="DD270" i="2"/>
  <c r="DE270" i="2"/>
  <c r="DF270" i="2"/>
  <c r="DG270" i="2"/>
  <c r="DH270" i="2"/>
  <c r="DI270" i="2"/>
  <c r="DJ270" i="2"/>
  <c r="DK270" i="2"/>
  <c r="DL270" i="2"/>
  <c r="DM270" i="2"/>
  <c r="DN270" i="2"/>
  <c r="DO270" i="2"/>
  <c r="DP270" i="2"/>
  <c r="DQ270" i="2"/>
  <c r="DR270" i="2"/>
  <c r="DS270" i="2"/>
  <c r="DT270" i="2"/>
  <c r="DU270" i="2"/>
  <c r="DV270" i="2"/>
  <c r="DW270" i="2"/>
  <c r="DX270" i="2"/>
  <c r="DY270" i="2"/>
  <c r="DZ270" i="2"/>
  <c r="EA270" i="2"/>
  <c r="EB270" i="2"/>
  <c r="EC270" i="2"/>
  <c r="ED270" i="2"/>
  <c r="EE270" i="2"/>
  <c r="A271" i="2"/>
  <c r="AC271" i="2"/>
  <c r="AD271" i="2"/>
  <c r="AE271" i="2"/>
  <c r="AF271" i="2"/>
  <c r="AG271" i="2"/>
  <c r="AH271" i="2"/>
  <c r="AI271" i="2"/>
  <c r="AJ271" i="2"/>
  <c r="AK271" i="2"/>
  <c r="AL271" i="2"/>
  <c r="AM271" i="2"/>
  <c r="AN271" i="2"/>
  <c r="AO271" i="2"/>
  <c r="AP271" i="2"/>
  <c r="AQ271" i="2"/>
  <c r="AR271" i="2"/>
  <c r="AS271" i="2"/>
  <c r="AT271" i="2"/>
  <c r="AU271" i="2"/>
  <c r="AV271" i="2"/>
  <c r="AW271" i="2"/>
  <c r="AX271" i="2"/>
  <c r="AY271" i="2"/>
  <c r="AZ271" i="2"/>
  <c r="BA271" i="2"/>
  <c r="BB271" i="2"/>
  <c r="BC271" i="2"/>
  <c r="BD271" i="2"/>
  <c r="BE271" i="2"/>
  <c r="BF271" i="2"/>
  <c r="BG271" i="2"/>
  <c r="BH271" i="2"/>
  <c r="BI271" i="2"/>
  <c r="BJ271" i="2"/>
  <c r="BK271" i="2"/>
  <c r="BL271" i="2"/>
  <c r="BP271" i="2"/>
  <c r="BQ271" i="2"/>
  <c r="BR271" i="2"/>
  <c r="BS271" i="2"/>
  <c r="BT271" i="2"/>
  <c r="BU271" i="2"/>
  <c r="BV271" i="2"/>
  <c r="BW271" i="2"/>
  <c r="BX271" i="2"/>
  <c r="BY271" i="2"/>
  <c r="BZ271" i="2"/>
  <c r="CA271" i="2"/>
  <c r="CB271" i="2"/>
  <c r="CC271" i="2"/>
  <c r="CD271" i="2"/>
  <c r="CE271" i="2"/>
  <c r="CF271" i="2"/>
  <c r="CG271" i="2"/>
  <c r="CH271" i="2"/>
  <c r="CI271" i="2"/>
  <c r="CJ271" i="2"/>
  <c r="CK271" i="2"/>
  <c r="CL271" i="2"/>
  <c r="CM271" i="2"/>
  <c r="CN271" i="2"/>
  <c r="CO271" i="2"/>
  <c r="CP271" i="2"/>
  <c r="CQ271" i="2"/>
  <c r="CR271" i="2"/>
  <c r="CS271" i="2"/>
  <c r="CT271" i="2"/>
  <c r="CU271" i="2"/>
  <c r="CV271" i="2"/>
  <c r="CW271" i="2"/>
  <c r="CX271" i="2"/>
  <c r="CY271" i="2"/>
  <c r="CZ271" i="2"/>
  <c r="DA271" i="2"/>
  <c r="DB271" i="2"/>
  <c r="DC271" i="2"/>
  <c r="DD271" i="2"/>
  <c r="DE271" i="2"/>
  <c r="DF271" i="2"/>
  <c r="DG271" i="2"/>
  <c r="DH271" i="2"/>
  <c r="DI271" i="2"/>
  <c r="DJ271" i="2"/>
  <c r="DK271" i="2"/>
  <c r="DL271" i="2"/>
  <c r="DM271" i="2"/>
  <c r="DN271" i="2"/>
  <c r="DO271" i="2"/>
  <c r="DP271" i="2"/>
  <c r="DQ271" i="2"/>
  <c r="DR271" i="2"/>
  <c r="DS271" i="2"/>
  <c r="DT271" i="2"/>
  <c r="DU271" i="2"/>
  <c r="DV271" i="2"/>
  <c r="DW271" i="2"/>
  <c r="DX271" i="2"/>
  <c r="DY271" i="2"/>
  <c r="DZ271" i="2"/>
  <c r="EA271" i="2"/>
  <c r="EB271" i="2"/>
  <c r="EC271" i="2"/>
  <c r="ED271" i="2"/>
  <c r="EE271" i="2"/>
  <c r="A276" i="2"/>
  <c r="AC276" i="2"/>
  <c r="AD276" i="2"/>
  <c r="AE276" i="2"/>
  <c r="AF276" i="2"/>
  <c r="AG276" i="2"/>
  <c r="AH276" i="2"/>
  <c r="AI276" i="2"/>
  <c r="AJ276" i="2"/>
  <c r="AK276" i="2"/>
  <c r="AL276" i="2"/>
  <c r="AM276" i="2"/>
  <c r="AN276" i="2"/>
  <c r="AO276" i="2"/>
  <c r="AP276" i="2"/>
  <c r="AQ276" i="2"/>
  <c r="AR276" i="2"/>
  <c r="AS276" i="2"/>
  <c r="AT276" i="2"/>
  <c r="AU276" i="2"/>
  <c r="AV276" i="2"/>
  <c r="AW276" i="2"/>
  <c r="AX276" i="2"/>
  <c r="AY276" i="2"/>
  <c r="AZ276" i="2"/>
  <c r="BA276" i="2"/>
  <c r="BB276" i="2"/>
  <c r="BC276" i="2"/>
  <c r="BD276" i="2"/>
  <c r="BE276" i="2"/>
  <c r="BF276" i="2"/>
  <c r="BG276" i="2"/>
  <c r="BH276" i="2"/>
  <c r="BI276" i="2"/>
  <c r="BJ276" i="2"/>
  <c r="BK276" i="2"/>
  <c r="BL276" i="2"/>
  <c r="BP276" i="2"/>
  <c r="BQ276" i="2"/>
  <c r="BR276" i="2"/>
  <c r="BS276" i="2"/>
  <c r="BT276" i="2"/>
  <c r="BU276" i="2"/>
  <c r="BV276" i="2"/>
  <c r="BW276" i="2"/>
  <c r="BX276" i="2"/>
  <c r="BY276" i="2"/>
  <c r="BZ276" i="2"/>
  <c r="CA276" i="2"/>
  <c r="CB276" i="2"/>
  <c r="CC276" i="2"/>
  <c r="CD276" i="2"/>
  <c r="CE276" i="2"/>
  <c r="CF276" i="2"/>
  <c r="CG276" i="2"/>
  <c r="CH276" i="2"/>
  <c r="CI276" i="2"/>
  <c r="CJ276" i="2"/>
  <c r="CK276" i="2"/>
  <c r="CL276" i="2"/>
  <c r="CM276" i="2"/>
  <c r="CN276" i="2"/>
  <c r="CO276" i="2"/>
  <c r="CP276" i="2"/>
  <c r="CQ276" i="2"/>
  <c r="CR276" i="2"/>
  <c r="CS276" i="2"/>
  <c r="CT276" i="2"/>
  <c r="CU276" i="2"/>
  <c r="CV276" i="2"/>
  <c r="CW276" i="2"/>
  <c r="CX276" i="2"/>
  <c r="CY276" i="2"/>
  <c r="CZ276" i="2"/>
  <c r="DA276" i="2"/>
  <c r="DB276" i="2"/>
  <c r="DC276" i="2"/>
  <c r="DD276" i="2"/>
  <c r="DE276" i="2"/>
  <c r="DF276" i="2"/>
  <c r="DG276" i="2"/>
  <c r="DH276" i="2"/>
  <c r="DI276" i="2"/>
  <c r="DJ276" i="2"/>
  <c r="DK276" i="2"/>
  <c r="DL276" i="2"/>
  <c r="DM276" i="2"/>
  <c r="DN276" i="2"/>
  <c r="DO276" i="2"/>
  <c r="DP276" i="2"/>
  <c r="DQ276" i="2"/>
  <c r="DR276" i="2"/>
  <c r="DS276" i="2"/>
  <c r="DT276" i="2"/>
  <c r="DU276" i="2"/>
  <c r="DV276" i="2"/>
  <c r="DW276" i="2"/>
  <c r="DX276" i="2"/>
  <c r="DY276" i="2"/>
  <c r="DZ276" i="2"/>
  <c r="EA276" i="2"/>
  <c r="EB276" i="2"/>
  <c r="EC276" i="2"/>
  <c r="ED276" i="2"/>
  <c r="EE276" i="2"/>
  <c r="A281" i="2"/>
  <c r="X281" i="2"/>
  <c r="Y281" i="2"/>
  <c r="Z281" i="2"/>
  <c r="AA281" i="2"/>
  <c r="AB281" i="2"/>
  <c r="AC281" i="2"/>
  <c r="AD281" i="2"/>
  <c r="AE281" i="2"/>
  <c r="AF281" i="2"/>
  <c r="AG281" i="2"/>
  <c r="AH281" i="2"/>
  <c r="AI281" i="2"/>
  <c r="AJ281" i="2"/>
  <c r="AK281" i="2"/>
  <c r="AL281" i="2"/>
  <c r="AM281" i="2"/>
  <c r="AN281" i="2"/>
  <c r="AO281" i="2"/>
  <c r="AP281" i="2"/>
  <c r="AQ281" i="2"/>
  <c r="AR281" i="2"/>
  <c r="AS281" i="2"/>
  <c r="AT281" i="2"/>
  <c r="AU281" i="2"/>
  <c r="AV281" i="2"/>
  <c r="AW281" i="2"/>
  <c r="AX281" i="2"/>
  <c r="AY281" i="2"/>
  <c r="AZ281" i="2"/>
  <c r="BA281" i="2"/>
  <c r="BB281" i="2"/>
  <c r="BC281" i="2"/>
  <c r="BD281" i="2"/>
  <c r="BE281" i="2"/>
  <c r="BF281" i="2"/>
  <c r="BG281" i="2"/>
  <c r="A286" i="2"/>
  <c r="BK286" i="2"/>
  <c r="BL286" i="2"/>
  <c r="BM286" i="2"/>
  <c r="BN286" i="2"/>
  <c r="BO286" i="2"/>
  <c r="BP286" i="2"/>
  <c r="BQ286" i="2"/>
  <c r="BR286" i="2"/>
  <c r="BS286" i="2"/>
  <c r="BT286" i="2"/>
  <c r="BU286" i="2"/>
  <c r="BV286" i="2"/>
  <c r="BW286" i="2"/>
  <c r="BX286" i="2"/>
  <c r="BY286" i="2"/>
  <c r="BZ286" i="2"/>
  <c r="CA286" i="2"/>
  <c r="CB286" i="2"/>
  <c r="CC286" i="2"/>
  <c r="CD286" i="2"/>
  <c r="CE286" i="2"/>
  <c r="CF286" i="2"/>
  <c r="CG286" i="2"/>
  <c r="CH286" i="2"/>
  <c r="CI286" i="2"/>
  <c r="CJ286" i="2"/>
  <c r="CK286" i="2"/>
  <c r="CL286" i="2"/>
  <c r="CM286" i="2"/>
  <c r="CN286" i="2"/>
  <c r="CO286" i="2"/>
  <c r="CP286" i="2"/>
  <c r="CQ286" i="2"/>
  <c r="CR286" i="2"/>
  <c r="CS286" i="2"/>
  <c r="CT286" i="2"/>
  <c r="CU286" i="2"/>
  <c r="CV286" i="2"/>
  <c r="CW286" i="2"/>
  <c r="CX286" i="2"/>
  <c r="CY286" i="2"/>
  <c r="CZ286" i="2"/>
  <c r="DA286" i="2"/>
  <c r="DB286" i="2"/>
  <c r="DC286" i="2"/>
  <c r="DD286" i="2"/>
  <c r="DE286" i="2"/>
  <c r="DF286" i="2"/>
  <c r="DG286" i="2"/>
  <c r="DH286" i="2"/>
  <c r="DI286" i="2"/>
  <c r="DJ286" i="2"/>
  <c r="DK286" i="2"/>
  <c r="DL286" i="2"/>
  <c r="DM286" i="2"/>
  <c r="DN286" i="2"/>
  <c r="DO286" i="2"/>
  <c r="DP286" i="2"/>
  <c r="DQ286" i="2"/>
  <c r="DR286" i="2"/>
  <c r="DS286" i="2"/>
  <c r="DT286" i="2"/>
  <c r="DU286" i="2"/>
  <c r="DV286" i="2"/>
  <c r="DW286" i="2"/>
  <c r="DX286" i="2"/>
  <c r="DY286" i="2"/>
  <c r="DZ286" i="2"/>
  <c r="EA286" i="2"/>
  <c r="EB286" i="2"/>
  <c r="EC286" i="2"/>
  <c r="ED286" i="2"/>
  <c r="EE286" i="2"/>
  <c r="A287" i="2"/>
  <c r="X287" i="2"/>
  <c r="Y287" i="2"/>
  <c r="Z287" i="2"/>
  <c r="AA287" i="2"/>
  <c r="AB287" i="2"/>
  <c r="AC287" i="2"/>
  <c r="AD287" i="2"/>
  <c r="AE287" i="2"/>
  <c r="AF287" i="2"/>
  <c r="AG287" i="2"/>
  <c r="AH287" i="2"/>
  <c r="AI287" i="2"/>
  <c r="AJ287" i="2"/>
  <c r="AK287" i="2"/>
  <c r="AL287" i="2"/>
  <c r="AM287" i="2"/>
  <c r="AN287" i="2"/>
  <c r="AO287" i="2"/>
  <c r="AP287" i="2"/>
  <c r="AQ287" i="2"/>
  <c r="AR287" i="2"/>
  <c r="AS287" i="2"/>
  <c r="AT287" i="2"/>
  <c r="AU287" i="2"/>
  <c r="AV287" i="2"/>
  <c r="AW287" i="2"/>
  <c r="AX287" i="2"/>
  <c r="AY287" i="2"/>
  <c r="AZ287" i="2"/>
  <c r="BA287" i="2"/>
  <c r="BB287" i="2"/>
  <c r="BC287" i="2"/>
  <c r="BD287" i="2"/>
  <c r="BE287" i="2"/>
  <c r="BF287" i="2"/>
  <c r="BG287" i="2"/>
  <c r="BK287" i="2"/>
  <c r="BL287" i="2"/>
  <c r="BM287" i="2"/>
  <c r="BN287" i="2"/>
  <c r="BO287" i="2"/>
  <c r="BP287" i="2"/>
  <c r="BQ287" i="2"/>
  <c r="BR287" i="2"/>
  <c r="BS287" i="2"/>
  <c r="BT287" i="2"/>
  <c r="BU287" i="2"/>
  <c r="BV287" i="2"/>
  <c r="BW287" i="2"/>
  <c r="BX287" i="2"/>
  <c r="BY287" i="2"/>
  <c r="BZ287" i="2"/>
  <c r="CA287" i="2"/>
  <c r="CB287" i="2"/>
  <c r="CC287" i="2"/>
  <c r="CD287" i="2"/>
  <c r="CE287" i="2"/>
  <c r="CF287" i="2"/>
  <c r="CG287" i="2"/>
  <c r="CH287" i="2"/>
  <c r="CI287" i="2"/>
  <c r="CJ287" i="2"/>
  <c r="CK287" i="2"/>
  <c r="CL287" i="2"/>
  <c r="CM287" i="2"/>
  <c r="CN287" i="2"/>
  <c r="CO287" i="2"/>
  <c r="CP287" i="2"/>
  <c r="CQ287" i="2"/>
  <c r="CR287" i="2"/>
  <c r="CS287" i="2"/>
  <c r="CT287" i="2"/>
  <c r="CU287" i="2"/>
  <c r="CV287" i="2"/>
  <c r="CW287" i="2"/>
  <c r="CX287" i="2"/>
  <c r="CY287" i="2"/>
  <c r="CZ287" i="2"/>
  <c r="DA287" i="2"/>
  <c r="DB287" i="2"/>
  <c r="DC287" i="2"/>
  <c r="DD287" i="2"/>
  <c r="DE287" i="2"/>
  <c r="DF287" i="2"/>
  <c r="DG287" i="2"/>
  <c r="DH287" i="2"/>
  <c r="DI287" i="2"/>
  <c r="DJ287" i="2"/>
  <c r="DK287" i="2"/>
  <c r="DL287" i="2"/>
  <c r="DM287" i="2"/>
  <c r="DN287" i="2"/>
  <c r="DO287" i="2"/>
  <c r="DP287" i="2"/>
  <c r="DQ287" i="2"/>
  <c r="DR287" i="2"/>
  <c r="DS287" i="2"/>
  <c r="DT287" i="2"/>
  <c r="DU287" i="2"/>
  <c r="DV287" i="2"/>
  <c r="DW287" i="2"/>
  <c r="DX287" i="2"/>
  <c r="DY287" i="2"/>
  <c r="DZ287" i="2"/>
  <c r="EA287" i="2"/>
  <c r="EB287" i="2"/>
  <c r="EC287" i="2"/>
  <c r="ED287" i="2"/>
  <c r="EE287" i="2"/>
  <c r="A292" i="2"/>
  <c r="X292" i="2"/>
  <c r="Y292" i="2"/>
  <c r="Z292" i="2"/>
  <c r="AA292" i="2"/>
  <c r="AB292" i="2"/>
  <c r="AC292" i="2"/>
  <c r="AD292" i="2"/>
  <c r="AE292" i="2"/>
  <c r="AF292" i="2"/>
  <c r="AG292" i="2"/>
  <c r="AH292" i="2"/>
  <c r="AI292" i="2"/>
  <c r="AJ292" i="2"/>
  <c r="AK292" i="2"/>
  <c r="AL292" i="2"/>
  <c r="AM292" i="2"/>
  <c r="AN292" i="2"/>
  <c r="AO292" i="2"/>
  <c r="AP292" i="2"/>
  <c r="AQ292" i="2"/>
  <c r="AR292" i="2"/>
  <c r="AS292" i="2"/>
  <c r="AT292" i="2"/>
  <c r="AU292" i="2"/>
  <c r="AV292" i="2"/>
  <c r="AW292" i="2"/>
  <c r="AX292" i="2"/>
  <c r="AY292" i="2"/>
  <c r="AZ292" i="2"/>
  <c r="BA292" i="2"/>
  <c r="BB292" i="2"/>
  <c r="BC292" i="2"/>
  <c r="BD292" i="2"/>
  <c r="BE292" i="2"/>
  <c r="BF292" i="2"/>
  <c r="BG292" i="2"/>
  <c r="BK292" i="2"/>
  <c r="BL292" i="2"/>
  <c r="BM292" i="2"/>
  <c r="BN292" i="2"/>
  <c r="BO292" i="2"/>
  <c r="BP292" i="2"/>
  <c r="BQ292" i="2"/>
  <c r="BR292" i="2"/>
  <c r="BS292" i="2"/>
  <c r="BT292" i="2"/>
  <c r="BU292" i="2"/>
  <c r="BV292" i="2"/>
  <c r="BW292" i="2"/>
  <c r="BX292" i="2"/>
  <c r="BY292" i="2"/>
  <c r="BZ292" i="2"/>
  <c r="CA292" i="2"/>
  <c r="CB292" i="2"/>
  <c r="CC292" i="2"/>
  <c r="CD292" i="2"/>
  <c r="CE292" i="2"/>
  <c r="CF292" i="2"/>
  <c r="CG292" i="2"/>
  <c r="CH292" i="2"/>
  <c r="CI292" i="2"/>
  <c r="CJ292" i="2"/>
  <c r="CK292" i="2"/>
  <c r="CL292" i="2"/>
  <c r="CM292" i="2"/>
  <c r="CN292" i="2"/>
  <c r="CO292" i="2"/>
  <c r="CP292" i="2"/>
  <c r="CQ292" i="2"/>
  <c r="CR292" i="2"/>
  <c r="CS292" i="2"/>
  <c r="CT292" i="2"/>
  <c r="CU292" i="2"/>
  <c r="CV292" i="2"/>
  <c r="CW292" i="2"/>
  <c r="CX292" i="2"/>
  <c r="CY292" i="2"/>
  <c r="CZ292" i="2"/>
  <c r="DA292" i="2"/>
  <c r="DB292" i="2"/>
  <c r="DC292" i="2"/>
  <c r="DD292" i="2"/>
  <c r="DE292" i="2"/>
  <c r="DF292" i="2"/>
  <c r="DG292" i="2"/>
  <c r="DH292" i="2"/>
  <c r="DI292" i="2"/>
  <c r="DJ292" i="2"/>
  <c r="DK292" i="2"/>
  <c r="DL292" i="2"/>
  <c r="DM292" i="2"/>
  <c r="DN292" i="2"/>
  <c r="DO292" i="2"/>
  <c r="DP292" i="2"/>
  <c r="DQ292" i="2"/>
  <c r="DR292" i="2"/>
  <c r="DS292" i="2"/>
  <c r="DT292" i="2"/>
  <c r="DU292" i="2"/>
  <c r="DV292" i="2"/>
  <c r="DW292" i="2"/>
  <c r="DX292" i="2"/>
  <c r="DY292" i="2"/>
  <c r="DZ292" i="2"/>
  <c r="EA292" i="2"/>
  <c r="EB292" i="2"/>
  <c r="EC292" i="2"/>
  <c r="ED292" i="2"/>
  <c r="EE292" i="2"/>
  <c r="A297" i="2"/>
  <c r="X297" i="2"/>
  <c r="Y297" i="2"/>
  <c r="Z297" i="2"/>
  <c r="AA297" i="2"/>
  <c r="AB297" i="2"/>
  <c r="AC297" i="2"/>
  <c r="AD297" i="2"/>
  <c r="AE297" i="2"/>
  <c r="AF297" i="2"/>
  <c r="AG297" i="2"/>
  <c r="AH297" i="2"/>
  <c r="AI297" i="2"/>
  <c r="AJ297" i="2"/>
  <c r="AK297" i="2"/>
  <c r="AL297" i="2"/>
  <c r="AM297" i="2"/>
  <c r="AN297" i="2"/>
  <c r="AO297" i="2"/>
  <c r="AP297" i="2"/>
  <c r="AQ297" i="2"/>
  <c r="AR297" i="2"/>
  <c r="AS297" i="2"/>
  <c r="AT297" i="2"/>
  <c r="AU297" i="2"/>
  <c r="AV297" i="2"/>
  <c r="AW297" i="2"/>
  <c r="AX297" i="2"/>
  <c r="AY297" i="2"/>
  <c r="AZ297" i="2"/>
  <c r="BA297" i="2"/>
  <c r="BB297" i="2"/>
  <c r="BC297" i="2"/>
  <c r="BD297" i="2"/>
  <c r="BE297" i="2"/>
  <c r="BF297" i="2"/>
  <c r="BG297" i="2"/>
  <c r="A302" i="2"/>
  <c r="BK302" i="2"/>
  <c r="BL302" i="2"/>
  <c r="BM302" i="2"/>
  <c r="BN302" i="2"/>
  <c r="BO302" i="2"/>
  <c r="BP302" i="2"/>
  <c r="BQ302" i="2"/>
  <c r="BR302" i="2"/>
  <c r="BS302" i="2"/>
  <c r="BT302" i="2"/>
  <c r="BU302" i="2"/>
  <c r="BV302" i="2"/>
  <c r="BW302" i="2"/>
  <c r="BX302" i="2"/>
  <c r="BY302" i="2"/>
  <c r="BZ302" i="2"/>
  <c r="CA302" i="2"/>
  <c r="CB302" i="2"/>
  <c r="CC302" i="2"/>
  <c r="CD302" i="2"/>
  <c r="CE302" i="2"/>
  <c r="CF302" i="2"/>
  <c r="CG302" i="2"/>
  <c r="CH302" i="2"/>
  <c r="CI302" i="2"/>
  <c r="CJ302" i="2"/>
  <c r="CK302" i="2"/>
  <c r="CL302" i="2"/>
  <c r="CM302" i="2"/>
  <c r="CN302" i="2"/>
  <c r="CO302" i="2"/>
  <c r="CP302" i="2"/>
  <c r="CQ302" i="2"/>
  <c r="CR302" i="2"/>
  <c r="CS302" i="2"/>
  <c r="CT302" i="2"/>
  <c r="CU302" i="2"/>
  <c r="CV302" i="2"/>
  <c r="CW302" i="2"/>
  <c r="CX302" i="2"/>
  <c r="CY302" i="2"/>
  <c r="CZ302" i="2"/>
  <c r="DA302" i="2"/>
  <c r="DB302" i="2"/>
  <c r="DC302" i="2"/>
  <c r="DD302" i="2"/>
  <c r="DE302" i="2"/>
  <c r="DF302" i="2"/>
  <c r="DG302" i="2"/>
  <c r="DH302" i="2"/>
  <c r="DI302" i="2"/>
  <c r="DJ302" i="2"/>
  <c r="DK302" i="2"/>
  <c r="DL302" i="2"/>
  <c r="DM302" i="2"/>
  <c r="DN302" i="2"/>
  <c r="DO302" i="2"/>
  <c r="DP302" i="2"/>
  <c r="DQ302" i="2"/>
  <c r="DR302" i="2"/>
  <c r="DS302" i="2"/>
  <c r="DT302" i="2"/>
  <c r="DU302" i="2"/>
  <c r="DV302" i="2"/>
  <c r="DW302" i="2"/>
  <c r="DX302" i="2"/>
  <c r="DY302" i="2"/>
  <c r="DZ302" i="2"/>
  <c r="EA302" i="2"/>
  <c r="EB302" i="2"/>
  <c r="EC302" i="2"/>
  <c r="ED302" i="2"/>
  <c r="EE302" i="2"/>
  <c r="A303" i="2"/>
  <c r="X303" i="2"/>
  <c r="Y303" i="2"/>
  <c r="Z303" i="2"/>
  <c r="AA303" i="2"/>
  <c r="AB303" i="2"/>
  <c r="AC303" i="2"/>
  <c r="AD303" i="2"/>
  <c r="AE303" i="2"/>
  <c r="AF303" i="2"/>
  <c r="AG303" i="2"/>
  <c r="AH303" i="2"/>
  <c r="AI303" i="2"/>
  <c r="AJ303" i="2"/>
  <c r="AK303" i="2"/>
  <c r="AL303" i="2"/>
  <c r="AM303" i="2"/>
  <c r="AN303" i="2"/>
  <c r="AO303" i="2"/>
  <c r="AP303" i="2"/>
  <c r="AQ303" i="2"/>
  <c r="AR303" i="2"/>
  <c r="AS303" i="2"/>
  <c r="AT303" i="2"/>
  <c r="AU303" i="2"/>
  <c r="AV303" i="2"/>
  <c r="AW303" i="2"/>
  <c r="AX303" i="2"/>
  <c r="AY303" i="2"/>
  <c r="AZ303" i="2"/>
  <c r="BA303" i="2"/>
  <c r="BB303" i="2"/>
  <c r="BC303" i="2"/>
  <c r="BD303" i="2"/>
  <c r="BE303" i="2"/>
  <c r="BF303" i="2"/>
  <c r="BG303" i="2"/>
  <c r="BK303" i="2"/>
  <c r="BL303" i="2"/>
  <c r="BM303" i="2"/>
  <c r="BN303" i="2"/>
  <c r="BO303" i="2"/>
  <c r="BP303" i="2"/>
  <c r="BQ303" i="2"/>
  <c r="BR303" i="2"/>
  <c r="BS303" i="2"/>
  <c r="BT303" i="2"/>
  <c r="BU303" i="2"/>
  <c r="BV303" i="2"/>
  <c r="BW303" i="2"/>
  <c r="BX303" i="2"/>
  <c r="BY303" i="2"/>
  <c r="BZ303" i="2"/>
  <c r="CA303" i="2"/>
  <c r="CB303" i="2"/>
  <c r="CC303" i="2"/>
  <c r="CD303" i="2"/>
  <c r="CE303" i="2"/>
  <c r="CF303" i="2"/>
  <c r="CG303" i="2"/>
  <c r="CH303" i="2"/>
  <c r="CI303" i="2"/>
  <c r="CJ303" i="2"/>
  <c r="CK303" i="2"/>
  <c r="CL303" i="2"/>
  <c r="CM303" i="2"/>
  <c r="CN303" i="2"/>
  <c r="CO303" i="2"/>
  <c r="CP303" i="2"/>
  <c r="CQ303" i="2"/>
  <c r="CR303" i="2"/>
  <c r="CS303" i="2"/>
  <c r="CT303" i="2"/>
  <c r="CU303" i="2"/>
  <c r="CV303" i="2"/>
  <c r="CW303" i="2"/>
  <c r="CX303" i="2"/>
  <c r="CY303" i="2"/>
  <c r="CZ303" i="2"/>
  <c r="DA303" i="2"/>
  <c r="DB303" i="2"/>
  <c r="DC303" i="2"/>
  <c r="DD303" i="2"/>
  <c r="DE303" i="2"/>
  <c r="DF303" i="2"/>
  <c r="DG303" i="2"/>
  <c r="DH303" i="2"/>
  <c r="DI303" i="2"/>
  <c r="DJ303" i="2"/>
  <c r="DK303" i="2"/>
  <c r="DL303" i="2"/>
  <c r="DM303" i="2"/>
  <c r="DN303" i="2"/>
  <c r="DO303" i="2"/>
  <c r="DP303" i="2"/>
  <c r="DQ303" i="2"/>
  <c r="DR303" i="2"/>
  <c r="DS303" i="2"/>
  <c r="DT303" i="2"/>
  <c r="DU303" i="2"/>
  <c r="DV303" i="2"/>
  <c r="DW303" i="2"/>
  <c r="DX303" i="2"/>
  <c r="DY303" i="2"/>
  <c r="DZ303" i="2"/>
  <c r="EA303" i="2"/>
  <c r="EB303" i="2"/>
  <c r="EC303" i="2"/>
  <c r="ED303" i="2"/>
  <c r="EE303" i="2"/>
  <c r="A308" i="2"/>
  <c r="X308" i="2"/>
  <c r="Y308" i="2"/>
  <c r="Z308" i="2"/>
  <c r="AA308" i="2"/>
  <c r="AB308" i="2"/>
  <c r="AC308" i="2"/>
  <c r="AD308" i="2"/>
  <c r="AE308" i="2"/>
  <c r="AF308" i="2"/>
  <c r="AG308" i="2"/>
  <c r="AH308" i="2"/>
  <c r="AI308" i="2"/>
  <c r="AJ308" i="2"/>
  <c r="AK308" i="2"/>
  <c r="AL308" i="2"/>
  <c r="AM308" i="2"/>
  <c r="AN308" i="2"/>
  <c r="AO308" i="2"/>
  <c r="AP308" i="2"/>
  <c r="AQ308" i="2"/>
  <c r="AR308" i="2"/>
  <c r="AS308" i="2"/>
  <c r="AT308" i="2"/>
  <c r="AU308" i="2"/>
  <c r="AV308" i="2"/>
  <c r="AW308" i="2"/>
  <c r="AX308" i="2"/>
  <c r="AY308" i="2"/>
  <c r="AZ308" i="2"/>
  <c r="BA308" i="2"/>
  <c r="BB308" i="2"/>
  <c r="BC308" i="2"/>
  <c r="BD308" i="2"/>
  <c r="BE308" i="2"/>
  <c r="BF308" i="2"/>
  <c r="BG308" i="2"/>
  <c r="BK308" i="2"/>
  <c r="BL308" i="2"/>
  <c r="BM308" i="2"/>
  <c r="BN308" i="2"/>
  <c r="BO308" i="2"/>
  <c r="BP308" i="2"/>
  <c r="BQ308" i="2"/>
  <c r="BR308" i="2"/>
  <c r="BS308" i="2"/>
  <c r="BT308" i="2"/>
  <c r="BU308" i="2"/>
  <c r="BV308" i="2"/>
  <c r="BW308" i="2"/>
  <c r="BX308" i="2"/>
  <c r="BY308" i="2"/>
  <c r="BZ308" i="2"/>
  <c r="CA308" i="2"/>
  <c r="CB308" i="2"/>
  <c r="CC308" i="2"/>
  <c r="CD308" i="2"/>
  <c r="CE308" i="2"/>
  <c r="CF308" i="2"/>
  <c r="CG308" i="2"/>
  <c r="CH308" i="2"/>
  <c r="CI308" i="2"/>
  <c r="CJ308" i="2"/>
  <c r="CK308" i="2"/>
  <c r="CL308" i="2"/>
  <c r="CM308" i="2"/>
  <c r="CN308" i="2"/>
  <c r="CO308" i="2"/>
  <c r="CP308" i="2"/>
  <c r="CQ308" i="2"/>
  <c r="CR308" i="2"/>
  <c r="CS308" i="2"/>
  <c r="CT308" i="2"/>
  <c r="CU308" i="2"/>
  <c r="CV308" i="2"/>
  <c r="CW308" i="2"/>
  <c r="CX308" i="2"/>
  <c r="CY308" i="2"/>
  <c r="CZ308" i="2"/>
  <c r="DA308" i="2"/>
  <c r="DB308" i="2"/>
  <c r="DC308" i="2"/>
  <c r="DD308" i="2"/>
  <c r="DE308" i="2"/>
  <c r="DF308" i="2"/>
  <c r="DG308" i="2"/>
  <c r="DH308" i="2"/>
  <c r="DI308" i="2"/>
  <c r="DJ308" i="2"/>
  <c r="DK308" i="2"/>
  <c r="DL308" i="2"/>
  <c r="DM308" i="2"/>
  <c r="DN308" i="2"/>
  <c r="DO308" i="2"/>
  <c r="DP308" i="2"/>
  <c r="DQ308" i="2"/>
  <c r="DR308" i="2"/>
  <c r="DS308" i="2"/>
  <c r="DT308" i="2"/>
  <c r="DU308" i="2"/>
  <c r="DV308" i="2"/>
  <c r="DW308" i="2"/>
  <c r="DX308" i="2"/>
  <c r="DY308" i="2"/>
  <c r="DZ308" i="2"/>
  <c r="EA308" i="2"/>
  <c r="EB308" i="2"/>
  <c r="EC308" i="2"/>
  <c r="ED308" i="2"/>
  <c r="EE308" i="2"/>
  <c r="A313" i="2"/>
  <c r="X313" i="2"/>
  <c r="Y313" i="2"/>
  <c r="Z313" i="2"/>
  <c r="AA313" i="2"/>
  <c r="AB313" i="2"/>
  <c r="AC313" i="2"/>
  <c r="AD313" i="2"/>
  <c r="AE313" i="2"/>
  <c r="AF313" i="2"/>
  <c r="AG313" i="2"/>
  <c r="AH313" i="2"/>
  <c r="AI313" i="2"/>
  <c r="AJ313" i="2"/>
  <c r="AK313" i="2"/>
  <c r="AL313" i="2"/>
  <c r="AM313" i="2"/>
  <c r="AN313" i="2"/>
  <c r="AO313" i="2"/>
  <c r="AP313" i="2"/>
  <c r="AQ313" i="2"/>
  <c r="AR313" i="2"/>
  <c r="AS313" i="2"/>
  <c r="AT313" i="2"/>
  <c r="AU313" i="2"/>
  <c r="AV313" i="2"/>
  <c r="AW313" i="2"/>
  <c r="AX313" i="2"/>
  <c r="AY313" i="2"/>
  <c r="AZ313" i="2"/>
  <c r="BA313" i="2"/>
  <c r="BB313" i="2"/>
  <c r="BC313" i="2"/>
  <c r="BD313" i="2"/>
  <c r="BE313" i="2"/>
  <c r="BF313" i="2"/>
  <c r="BG313" i="2"/>
  <c r="A318" i="2"/>
  <c r="BK318" i="2"/>
  <c r="BL318" i="2"/>
  <c r="BM318" i="2"/>
  <c r="BN318" i="2"/>
  <c r="BO318" i="2"/>
  <c r="BP318" i="2"/>
  <c r="BQ318" i="2"/>
  <c r="BR318" i="2"/>
  <c r="BS318" i="2"/>
  <c r="BT318" i="2"/>
  <c r="BU318" i="2"/>
  <c r="BV318" i="2"/>
  <c r="BW318" i="2"/>
  <c r="BX318" i="2"/>
  <c r="BY318" i="2"/>
  <c r="BZ318" i="2"/>
  <c r="CA318" i="2"/>
  <c r="CB318" i="2"/>
  <c r="CC318" i="2"/>
  <c r="CD318" i="2"/>
  <c r="CE318" i="2"/>
  <c r="CF318" i="2"/>
  <c r="CG318" i="2"/>
  <c r="CH318" i="2"/>
  <c r="CI318" i="2"/>
  <c r="CJ318" i="2"/>
  <c r="CK318" i="2"/>
  <c r="CL318" i="2"/>
  <c r="CM318" i="2"/>
  <c r="CN318" i="2"/>
  <c r="CO318" i="2"/>
  <c r="CP318" i="2"/>
  <c r="CQ318" i="2"/>
  <c r="CR318" i="2"/>
  <c r="CS318" i="2"/>
  <c r="CT318" i="2"/>
  <c r="CU318" i="2"/>
  <c r="CV318" i="2"/>
  <c r="CW318" i="2"/>
  <c r="CX318" i="2"/>
  <c r="CY318" i="2"/>
  <c r="CZ318" i="2"/>
  <c r="DA318" i="2"/>
  <c r="DB318" i="2"/>
  <c r="DC318" i="2"/>
  <c r="DD318" i="2"/>
  <c r="DE318" i="2"/>
  <c r="DF318" i="2"/>
  <c r="DG318" i="2"/>
  <c r="DH318" i="2"/>
  <c r="DI318" i="2"/>
  <c r="DJ318" i="2"/>
  <c r="DK318" i="2"/>
  <c r="DL318" i="2"/>
  <c r="DM318" i="2"/>
  <c r="DN318" i="2"/>
  <c r="DO318" i="2"/>
  <c r="DP318" i="2"/>
  <c r="DQ318" i="2"/>
  <c r="DR318" i="2"/>
  <c r="DS318" i="2"/>
  <c r="DT318" i="2"/>
  <c r="DU318" i="2"/>
  <c r="DV318" i="2"/>
  <c r="DW318" i="2"/>
  <c r="DX318" i="2"/>
  <c r="DY318" i="2"/>
  <c r="DZ318" i="2"/>
  <c r="EA318" i="2"/>
  <c r="EB318" i="2"/>
  <c r="EC318" i="2"/>
  <c r="ED318" i="2"/>
  <c r="EE318" i="2"/>
  <c r="A319" i="2"/>
  <c r="X319" i="2"/>
  <c r="Y319" i="2"/>
  <c r="Z319" i="2"/>
  <c r="AA319" i="2"/>
  <c r="AB319" i="2"/>
  <c r="AC319" i="2"/>
  <c r="AD319" i="2"/>
  <c r="AE319" i="2"/>
  <c r="AF319" i="2"/>
  <c r="AG319" i="2"/>
  <c r="AH319" i="2"/>
  <c r="AI319" i="2"/>
  <c r="AJ319" i="2"/>
  <c r="AK319" i="2"/>
  <c r="AL319" i="2"/>
  <c r="AM319" i="2"/>
  <c r="AN319" i="2"/>
  <c r="AO319" i="2"/>
  <c r="AP319" i="2"/>
  <c r="AQ319" i="2"/>
  <c r="AR319" i="2"/>
  <c r="AS319" i="2"/>
  <c r="AT319" i="2"/>
  <c r="AU319" i="2"/>
  <c r="AV319" i="2"/>
  <c r="AW319" i="2"/>
  <c r="AX319" i="2"/>
  <c r="AY319" i="2"/>
  <c r="AZ319" i="2"/>
  <c r="BA319" i="2"/>
  <c r="BB319" i="2"/>
  <c r="BC319" i="2"/>
  <c r="BD319" i="2"/>
  <c r="BE319" i="2"/>
  <c r="BF319" i="2"/>
  <c r="BG319" i="2"/>
  <c r="BK319" i="2"/>
  <c r="BL319" i="2"/>
  <c r="BM319" i="2"/>
  <c r="BN319" i="2"/>
  <c r="BO319" i="2"/>
  <c r="BP319" i="2"/>
  <c r="BQ319" i="2"/>
  <c r="BR319" i="2"/>
  <c r="BS319" i="2"/>
  <c r="BT319" i="2"/>
  <c r="BU319" i="2"/>
  <c r="BV319" i="2"/>
  <c r="BW319" i="2"/>
  <c r="BX319" i="2"/>
  <c r="BY319" i="2"/>
  <c r="BZ319" i="2"/>
  <c r="CA319" i="2"/>
  <c r="CB319" i="2"/>
  <c r="CC319" i="2"/>
  <c r="CD319" i="2"/>
  <c r="CE319" i="2"/>
  <c r="CF319" i="2"/>
  <c r="CG319" i="2"/>
  <c r="CH319" i="2"/>
  <c r="CI319" i="2"/>
  <c r="CJ319" i="2"/>
  <c r="CK319" i="2"/>
  <c r="CL319" i="2"/>
  <c r="CM319" i="2"/>
  <c r="CN319" i="2"/>
  <c r="CO319" i="2"/>
  <c r="CP319" i="2"/>
  <c r="CQ319" i="2"/>
  <c r="CR319" i="2"/>
  <c r="CS319" i="2"/>
  <c r="CT319" i="2"/>
  <c r="CU319" i="2"/>
  <c r="CV319" i="2"/>
  <c r="CW319" i="2"/>
  <c r="CX319" i="2"/>
  <c r="CY319" i="2"/>
  <c r="CZ319" i="2"/>
  <c r="DA319" i="2"/>
  <c r="DB319" i="2"/>
  <c r="DC319" i="2"/>
  <c r="DD319" i="2"/>
  <c r="DE319" i="2"/>
  <c r="DF319" i="2"/>
  <c r="DG319" i="2"/>
  <c r="DH319" i="2"/>
  <c r="DI319" i="2"/>
  <c r="DJ319" i="2"/>
  <c r="DK319" i="2"/>
  <c r="DL319" i="2"/>
  <c r="DM319" i="2"/>
  <c r="DN319" i="2"/>
  <c r="DO319" i="2"/>
  <c r="DP319" i="2"/>
  <c r="DQ319" i="2"/>
  <c r="DR319" i="2"/>
  <c r="DS319" i="2"/>
  <c r="DT319" i="2"/>
  <c r="DU319" i="2"/>
  <c r="DV319" i="2"/>
  <c r="DW319" i="2"/>
  <c r="DX319" i="2"/>
  <c r="DY319" i="2"/>
  <c r="DZ319" i="2"/>
  <c r="EA319" i="2"/>
  <c r="EB319" i="2"/>
  <c r="EC319" i="2"/>
  <c r="ED319" i="2"/>
  <c r="EE319" i="2"/>
  <c r="A324" i="2"/>
  <c r="X324" i="2"/>
  <c r="Y324" i="2"/>
  <c r="Z324" i="2"/>
  <c r="AA324" i="2"/>
  <c r="AB324" i="2"/>
  <c r="AC324" i="2"/>
  <c r="AD324" i="2"/>
  <c r="AE324" i="2"/>
  <c r="AF324" i="2"/>
  <c r="AG324" i="2"/>
  <c r="AH324" i="2"/>
  <c r="AI324" i="2"/>
  <c r="AJ324" i="2"/>
  <c r="AK324" i="2"/>
  <c r="AL324" i="2"/>
  <c r="AM324" i="2"/>
  <c r="AN324" i="2"/>
  <c r="AO324" i="2"/>
  <c r="AP324" i="2"/>
  <c r="AQ324" i="2"/>
  <c r="AR324" i="2"/>
  <c r="AS324" i="2"/>
  <c r="AT324" i="2"/>
  <c r="AU324" i="2"/>
  <c r="AV324" i="2"/>
  <c r="AW324" i="2"/>
  <c r="AX324" i="2"/>
  <c r="AY324" i="2"/>
  <c r="AZ324" i="2"/>
  <c r="BA324" i="2"/>
  <c r="BB324" i="2"/>
  <c r="BC324" i="2"/>
  <c r="BD324" i="2"/>
  <c r="BE324" i="2"/>
  <c r="BF324" i="2"/>
  <c r="BG324" i="2"/>
  <c r="BK324" i="2"/>
  <c r="BL324" i="2"/>
  <c r="BM324" i="2"/>
  <c r="BN324" i="2"/>
  <c r="BO324" i="2"/>
  <c r="BP324" i="2"/>
  <c r="BQ324" i="2"/>
  <c r="BR324" i="2"/>
  <c r="BS324" i="2"/>
  <c r="BT324" i="2"/>
  <c r="BU324" i="2"/>
  <c r="BV324" i="2"/>
  <c r="BW324" i="2"/>
  <c r="BX324" i="2"/>
  <c r="BY324" i="2"/>
  <c r="BZ324" i="2"/>
  <c r="CA324" i="2"/>
  <c r="CB324" i="2"/>
  <c r="CC324" i="2"/>
  <c r="CD324" i="2"/>
  <c r="CE324" i="2"/>
  <c r="CF324" i="2"/>
  <c r="CG324" i="2"/>
  <c r="CH324" i="2"/>
  <c r="CI324" i="2"/>
  <c r="CJ324" i="2"/>
  <c r="CK324" i="2"/>
  <c r="CL324" i="2"/>
  <c r="CM324" i="2"/>
  <c r="CN324" i="2"/>
  <c r="CO324" i="2"/>
  <c r="CP324" i="2"/>
  <c r="CQ324" i="2"/>
  <c r="CR324" i="2"/>
  <c r="CS324" i="2"/>
  <c r="CT324" i="2"/>
  <c r="CU324" i="2"/>
  <c r="CV324" i="2"/>
  <c r="CW324" i="2"/>
  <c r="CX324" i="2"/>
  <c r="CY324" i="2"/>
  <c r="CZ324" i="2"/>
  <c r="DA324" i="2"/>
  <c r="DB324" i="2"/>
  <c r="DC324" i="2"/>
  <c r="DD324" i="2"/>
  <c r="DE324" i="2"/>
  <c r="DF324" i="2"/>
  <c r="DG324" i="2"/>
  <c r="DH324" i="2"/>
  <c r="DI324" i="2"/>
  <c r="DJ324" i="2"/>
  <c r="DK324" i="2"/>
  <c r="DL324" i="2"/>
  <c r="DM324" i="2"/>
  <c r="DN324" i="2"/>
  <c r="DO324" i="2"/>
  <c r="DP324" i="2"/>
  <c r="DQ324" i="2"/>
  <c r="DR324" i="2"/>
  <c r="DS324" i="2"/>
  <c r="DT324" i="2"/>
  <c r="DU324" i="2"/>
  <c r="DV324" i="2"/>
  <c r="DW324" i="2"/>
  <c r="DX324" i="2"/>
  <c r="DY324" i="2"/>
  <c r="DZ324" i="2"/>
  <c r="EA324" i="2"/>
  <c r="EB324" i="2"/>
  <c r="EC324" i="2"/>
  <c r="ED324" i="2"/>
  <c r="EE324" i="2"/>
  <c r="A13" i="4"/>
  <c r="X13" i="4"/>
  <c r="Y13" i="4"/>
  <c r="Z13" i="4"/>
  <c r="AA13" i="4"/>
  <c r="AB13" i="4"/>
  <c r="AC13" i="4"/>
  <c r="AD13" i="4"/>
  <c r="AE13" i="4"/>
  <c r="AF13" i="4"/>
  <c r="AG13" i="4"/>
  <c r="AH13" i="4"/>
  <c r="AI13" i="4"/>
  <c r="AJ13" i="4"/>
  <c r="AK13" i="4"/>
  <c r="AL13" i="4"/>
  <c r="AM13" i="4"/>
  <c r="AN13" i="4"/>
  <c r="AO13" i="4"/>
  <c r="AP13" i="4"/>
  <c r="AQ13" i="4"/>
  <c r="AR13" i="4"/>
  <c r="AS13" i="4"/>
  <c r="AT13" i="4"/>
  <c r="AU13" i="4"/>
  <c r="AV13" i="4"/>
  <c r="AW13" i="4"/>
  <c r="AX13" i="4"/>
  <c r="AY13" i="4"/>
  <c r="AZ13" i="4"/>
  <c r="BA13" i="4"/>
  <c r="BB13" i="4"/>
  <c r="BC13" i="4"/>
  <c r="BD13" i="4"/>
  <c r="BE13" i="4"/>
  <c r="BF13" i="4"/>
  <c r="BG13" i="4"/>
  <c r="BH13" i="4"/>
  <c r="BI13" i="4"/>
  <c r="BJ13" i="4"/>
  <c r="BK13" i="4"/>
  <c r="BL13" i="4"/>
  <c r="BM13" i="4"/>
  <c r="BN13" i="4"/>
  <c r="BO13" i="4"/>
  <c r="BP13" i="4"/>
  <c r="BQ13" i="4"/>
  <c r="BR13" i="4"/>
  <c r="BS13" i="4"/>
  <c r="BT13" i="4"/>
  <c r="BU13" i="4"/>
  <c r="BV13" i="4"/>
  <c r="BW13" i="4"/>
  <c r="BX13" i="4"/>
  <c r="BY13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DL13" i="4"/>
  <c r="DM13" i="4"/>
  <c r="DN13" i="4"/>
  <c r="DO13" i="4"/>
  <c r="DP13" i="4"/>
  <c r="DQ13" i="4"/>
  <c r="DR13" i="4"/>
  <c r="DS13" i="4"/>
  <c r="DT13" i="4"/>
  <c r="DU13" i="4"/>
  <c r="DV13" i="4"/>
  <c r="DW13" i="4"/>
  <c r="DX13" i="4"/>
  <c r="DY13" i="4"/>
  <c r="DZ13" i="4"/>
  <c r="EA13" i="4"/>
  <c r="EB13" i="4"/>
  <c r="EC13" i="4"/>
  <c r="ED13" i="4"/>
  <c r="EE13" i="4"/>
  <c r="A15" i="4"/>
  <c r="X15" i="4"/>
  <c r="Y15" i="4"/>
  <c r="Z15" i="4"/>
  <c r="AA15" i="4"/>
  <c r="AB15" i="4"/>
  <c r="AC15" i="4"/>
  <c r="AD15" i="4"/>
  <c r="AE15" i="4"/>
  <c r="AF15" i="4"/>
  <c r="AG15" i="4"/>
  <c r="AH15" i="4"/>
  <c r="AI15" i="4"/>
  <c r="AJ15" i="4"/>
  <c r="AK15" i="4"/>
  <c r="AL15" i="4"/>
  <c r="AM15" i="4"/>
  <c r="AN15" i="4"/>
  <c r="AO15" i="4"/>
  <c r="AP15" i="4"/>
  <c r="AQ15" i="4"/>
  <c r="AR15" i="4"/>
  <c r="AS15" i="4"/>
  <c r="AT15" i="4"/>
  <c r="AU15" i="4"/>
  <c r="AV15" i="4"/>
  <c r="AW15" i="4"/>
  <c r="AX15" i="4"/>
  <c r="AY15" i="4"/>
  <c r="AZ15" i="4"/>
  <c r="BA15" i="4"/>
  <c r="BB15" i="4"/>
  <c r="BC15" i="4"/>
  <c r="BD15" i="4"/>
  <c r="BE15" i="4"/>
  <c r="BF15" i="4"/>
  <c r="BG15" i="4"/>
  <c r="BH15" i="4"/>
  <c r="BI15" i="4"/>
  <c r="BJ15" i="4"/>
  <c r="BK15" i="4"/>
  <c r="BL15" i="4"/>
  <c r="BM15" i="4"/>
  <c r="BN15" i="4"/>
  <c r="BO15" i="4"/>
  <c r="BP15" i="4"/>
  <c r="BQ15" i="4"/>
  <c r="BR15" i="4"/>
  <c r="BS15" i="4"/>
  <c r="BT15" i="4"/>
  <c r="BU15" i="4"/>
  <c r="BV15" i="4"/>
  <c r="BW15" i="4"/>
  <c r="BX15" i="4"/>
  <c r="BY15" i="4"/>
  <c r="BZ15" i="4"/>
  <c r="CA15" i="4"/>
  <c r="CB15" i="4"/>
  <c r="CC15" i="4"/>
  <c r="CD15" i="4"/>
  <c r="CE15" i="4"/>
  <c r="CF15" i="4"/>
  <c r="CG15" i="4"/>
  <c r="CH15" i="4"/>
  <c r="CI15" i="4"/>
  <c r="CJ15" i="4"/>
  <c r="CK15" i="4"/>
  <c r="CL15" i="4"/>
  <c r="CM15" i="4"/>
  <c r="CN15" i="4"/>
  <c r="CO15" i="4"/>
  <c r="CP15" i="4"/>
  <c r="CQ15" i="4"/>
  <c r="CR15" i="4"/>
  <c r="CS15" i="4"/>
  <c r="CT15" i="4"/>
  <c r="CU15" i="4"/>
  <c r="CV15" i="4"/>
  <c r="CW15" i="4"/>
  <c r="CX15" i="4"/>
  <c r="CY15" i="4"/>
  <c r="CZ15" i="4"/>
  <c r="DA15" i="4"/>
  <c r="DB15" i="4"/>
  <c r="DC15" i="4"/>
  <c r="DD15" i="4"/>
  <c r="DE15" i="4"/>
  <c r="DF15" i="4"/>
  <c r="DG15" i="4"/>
  <c r="DH15" i="4"/>
  <c r="DI15" i="4"/>
  <c r="DJ15" i="4"/>
  <c r="DK15" i="4"/>
  <c r="DL15" i="4"/>
  <c r="DM15" i="4"/>
  <c r="DN15" i="4"/>
  <c r="DO15" i="4"/>
  <c r="DP15" i="4"/>
  <c r="DQ15" i="4"/>
  <c r="DR15" i="4"/>
  <c r="DS15" i="4"/>
  <c r="DT15" i="4"/>
  <c r="DU15" i="4"/>
  <c r="DV15" i="4"/>
  <c r="DW15" i="4"/>
  <c r="DX15" i="4"/>
  <c r="DY15" i="4"/>
  <c r="DZ15" i="4"/>
  <c r="EA15" i="4"/>
  <c r="EB15" i="4"/>
  <c r="EC15" i="4"/>
  <c r="ED15" i="4"/>
  <c r="EE15" i="4"/>
  <c r="A17" i="4"/>
  <c r="X17" i="4"/>
  <c r="Y17" i="4"/>
  <c r="Z17" i="4"/>
  <c r="AA17" i="4"/>
  <c r="AB17" i="4"/>
  <c r="AC17" i="4"/>
  <c r="AD17" i="4"/>
  <c r="AE17" i="4"/>
  <c r="AF17" i="4"/>
  <c r="AG17" i="4"/>
  <c r="AH17" i="4"/>
  <c r="AI17" i="4"/>
  <c r="AJ17" i="4"/>
  <c r="AK17" i="4"/>
  <c r="AL17" i="4"/>
  <c r="AM17" i="4"/>
  <c r="AN17" i="4"/>
  <c r="AO17" i="4"/>
  <c r="AP17" i="4"/>
  <c r="AQ17" i="4"/>
  <c r="AR17" i="4"/>
  <c r="AS17" i="4"/>
  <c r="AT17" i="4"/>
  <c r="AU17" i="4"/>
  <c r="AV17" i="4"/>
  <c r="AW17" i="4"/>
  <c r="AX17" i="4"/>
  <c r="AY17" i="4"/>
  <c r="AZ17" i="4"/>
  <c r="BA17" i="4"/>
  <c r="BB17" i="4"/>
  <c r="BC17" i="4"/>
  <c r="BD17" i="4"/>
  <c r="BE17" i="4"/>
  <c r="BF17" i="4"/>
  <c r="BG17" i="4"/>
  <c r="BH17" i="4"/>
  <c r="BI17" i="4"/>
  <c r="BJ17" i="4"/>
  <c r="BK17" i="4"/>
  <c r="BL17" i="4"/>
  <c r="BM17" i="4"/>
  <c r="BN17" i="4"/>
  <c r="BO17" i="4"/>
  <c r="BP17" i="4"/>
  <c r="BQ17" i="4"/>
  <c r="BR17" i="4"/>
  <c r="BS17" i="4"/>
  <c r="BT17" i="4"/>
  <c r="BU17" i="4"/>
  <c r="BV17" i="4"/>
  <c r="BW17" i="4"/>
  <c r="BX17" i="4"/>
  <c r="BY17" i="4"/>
  <c r="BZ17" i="4"/>
  <c r="CA17" i="4"/>
  <c r="CB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7" i="4"/>
  <c r="DM17" i="4"/>
  <c r="DN17" i="4"/>
  <c r="DO17" i="4"/>
  <c r="DP17" i="4"/>
  <c r="DQ17" i="4"/>
  <c r="DR17" i="4"/>
  <c r="DS17" i="4"/>
  <c r="DT17" i="4"/>
  <c r="DU17" i="4"/>
  <c r="DV17" i="4"/>
  <c r="DW17" i="4"/>
  <c r="DX17" i="4"/>
  <c r="DY17" i="4"/>
  <c r="DZ17" i="4"/>
  <c r="EA17" i="4"/>
  <c r="EB17" i="4"/>
  <c r="EC17" i="4"/>
  <c r="ED17" i="4"/>
  <c r="EE17" i="4"/>
  <c r="A23" i="4"/>
  <c r="X23" i="4"/>
  <c r="Y23" i="4"/>
  <c r="Z23" i="4"/>
  <c r="AA23" i="4"/>
  <c r="AB23" i="4"/>
  <c r="AC23" i="4"/>
  <c r="AD23" i="4"/>
  <c r="AE23" i="4"/>
  <c r="AF23" i="4"/>
  <c r="AG23" i="4"/>
  <c r="AH23" i="4"/>
  <c r="AI23" i="4"/>
  <c r="AJ23" i="4"/>
  <c r="AK23" i="4"/>
  <c r="AL23" i="4"/>
  <c r="AM23" i="4"/>
  <c r="AN23" i="4"/>
  <c r="AO23" i="4"/>
  <c r="AP23" i="4"/>
  <c r="AQ23" i="4"/>
  <c r="AR23" i="4"/>
  <c r="AS23" i="4"/>
  <c r="AT23" i="4"/>
  <c r="AU23" i="4"/>
  <c r="AV23" i="4"/>
  <c r="AW23" i="4"/>
  <c r="AX23" i="4"/>
  <c r="AY23" i="4"/>
  <c r="AZ23" i="4"/>
  <c r="BA23" i="4"/>
  <c r="BB23" i="4"/>
  <c r="BC23" i="4"/>
  <c r="BD23" i="4"/>
  <c r="BE23" i="4"/>
  <c r="BF23" i="4"/>
  <c r="BG23" i="4"/>
  <c r="BH23" i="4"/>
  <c r="BI23" i="4"/>
  <c r="BJ23" i="4"/>
  <c r="BK23" i="4"/>
  <c r="BL23" i="4"/>
  <c r="BM23" i="4"/>
  <c r="BN23" i="4"/>
  <c r="BO23" i="4"/>
  <c r="BP23" i="4"/>
  <c r="BQ23" i="4"/>
  <c r="BR23" i="4"/>
  <c r="BS23" i="4"/>
  <c r="BT23" i="4"/>
  <c r="BU23" i="4"/>
  <c r="BV23" i="4"/>
  <c r="BW23" i="4"/>
  <c r="BX23" i="4"/>
  <c r="BY23" i="4"/>
  <c r="BZ23" i="4"/>
  <c r="CA23" i="4"/>
  <c r="CB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3" i="4"/>
  <c r="DM23" i="4"/>
  <c r="DN23" i="4"/>
  <c r="DO23" i="4"/>
  <c r="DP23" i="4"/>
  <c r="DQ23" i="4"/>
  <c r="DR23" i="4"/>
  <c r="DS23" i="4"/>
  <c r="DT23" i="4"/>
  <c r="DU23" i="4"/>
  <c r="DV23" i="4"/>
  <c r="DW23" i="4"/>
  <c r="DX23" i="4"/>
  <c r="DY23" i="4"/>
  <c r="DZ23" i="4"/>
  <c r="EA23" i="4"/>
  <c r="EB23" i="4"/>
  <c r="EC23" i="4"/>
  <c r="ED23" i="4"/>
  <c r="EE23" i="4"/>
  <c r="A25" i="4"/>
  <c r="X25" i="4"/>
  <c r="Y25" i="4"/>
  <c r="Z25" i="4"/>
  <c r="AA25" i="4"/>
  <c r="AB25" i="4"/>
  <c r="AC25" i="4"/>
  <c r="AD25" i="4"/>
  <c r="AE25" i="4"/>
  <c r="AF25" i="4"/>
  <c r="AG25" i="4"/>
  <c r="AH25" i="4"/>
  <c r="AI25" i="4"/>
  <c r="AJ25" i="4"/>
  <c r="AK25" i="4"/>
  <c r="AL25" i="4"/>
  <c r="AM25" i="4"/>
  <c r="AN25" i="4"/>
  <c r="AO25" i="4"/>
  <c r="AP25" i="4"/>
  <c r="AQ25" i="4"/>
  <c r="AR25" i="4"/>
  <c r="AS25" i="4"/>
  <c r="AT25" i="4"/>
  <c r="AU25" i="4"/>
  <c r="AV25" i="4"/>
  <c r="AW25" i="4"/>
  <c r="AX25" i="4"/>
  <c r="AY25" i="4"/>
  <c r="AZ25" i="4"/>
  <c r="BA25" i="4"/>
  <c r="BB25" i="4"/>
  <c r="BC25" i="4"/>
  <c r="BD25" i="4"/>
  <c r="BE25" i="4"/>
  <c r="BF25" i="4"/>
  <c r="BG25" i="4"/>
  <c r="BH25" i="4"/>
  <c r="BI25" i="4"/>
  <c r="BJ25" i="4"/>
  <c r="BK25" i="4"/>
  <c r="BL25" i="4"/>
  <c r="BM25" i="4"/>
  <c r="BN25" i="4"/>
  <c r="BO25" i="4"/>
  <c r="BP25" i="4"/>
  <c r="BQ25" i="4"/>
  <c r="BR25" i="4"/>
  <c r="BS25" i="4"/>
  <c r="BT25" i="4"/>
  <c r="BU25" i="4"/>
  <c r="BV25" i="4"/>
  <c r="BW25" i="4"/>
  <c r="BX25" i="4"/>
  <c r="BY25" i="4"/>
  <c r="BZ25" i="4"/>
  <c r="CA25" i="4"/>
  <c r="CB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DL25" i="4"/>
  <c r="DM25" i="4"/>
  <c r="DN25" i="4"/>
  <c r="DO25" i="4"/>
  <c r="DP25" i="4"/>
  <c r="DQ25" i="4"/>
  <c r="DR25" i="4"/>
  <c r="DS25" i="4"/>
  <c r="DT25" i="4"/>
  <c r="DU25" i="4"/>
  <c r="DV25" i="4"/>
  <c r="DW25" i="4"/>
  <c r="DX25" i="4"/>
  <c r="DY25" i="4"/>
  <c r="DZ25" i="4"/>
  <c r="EA25" i="4"/>
  <c r="EB25" i="4"/>
  <c r="EC25" i="4"/>
  <c r="ED25" i="4"/>
  <c r="EE25" i="4"/>
  <c r="A27" i="4"/>
  <c r="X27" i="4"/>
  <c r="Y27" i="4"/>
  <c r="Z27" i="4"/>
  <c r="AA27" i="4"/>
  <c r="AB27" i="4"/>
  <c r="AC27" i="4"/>
  <c r="AD27" i="4"/>
  <c r="AE27" i="4"/>
  <c r="AF27" i="4"/>
  <c r="AG27" i="4"/>
  <c r="AH27" i="4"/>
  <c r="AI27" i="4"/>
  <c r="AJ27" i="4"/>
  <c r="AK27" i="4"/>
  <c r="AL27" i="4"/>
  <c r="AM27" i="4"/>
  <c r="AN27" i="4"/>
  <c r="AO27" i="4"/>
  <c r="AP27" i="4"/>
  <c r="AQ27" i="4"/>
  <c r="AR27" i="4"/>
  <c r="AS27" i="4"/>
  <c r="AT27" i="4"/>
  <c r="AU27" i="4"/>
  <c r="AV27" i="4"/>
  <c r="AW27" i="4"/>
  <c r="AX27" i="4"/>
  <c r="AY27" i="4"/>
  <c r="AZ27" i="4"/>
  <c r="BA27" i="4"/>
  <c r="BB27" i="4"/>
  <c r="BC27" i="4"/>
  <c r="BD27" i="4"/>
  <c r="BE27" i="4"/>
  <c r="BF27" i="4"/>
  <c r="BG27" i="4"/>
  <c r="BH27" i="4"/>
  <c r="BI27" i="4"/>
  <c r="BJ27" i="4"/>
  <c r="BK27" i="4"/>
  <c r="BL27" i="4"/>
  <c r="BM27" i="4"/>
  <c r="BN27" i="4"/>
  <c r="BO27" i="4"/>
  <c r="BP27" i="4"/>
  <c r="BQ27" i="4"/>
  <c r="BR27" i="4"/>
  <c r="BS27" i="4"/>
  <c r="BT27" i="4"/>
  <c r="BU27" i="4"/>
  <c r="BV27" i="4"/>
  <c r="BW27" i="4"/>
  <c r="BX27" i="4"/>
  <c r="BY27" i="4"/>
  <c r="BZ27" i="4"/>
  <c r="CA27" i="4"/>
  <c r="CB27" i="4"/>
  <c r="CC27" i="4"/>
  <c r="CD27" i="4"/>
  <c r="CE27" i="4"/>
  <c r="CF27" i="4"/>
  <c r="CG27" i="4"/>
  <c r="CH27" i="4"/>
  <c r="CI27" i="4"/>
  <c r="CJ27" i="4"/>
  <c r="CK27" i="4"/>
  <c r="CL27" i="4"/>
  <c r="CM27" i="4"/>
  <c r="CN27" i="4"/>
  <c r="CO27" i="4"/>
  <c r="CP27" i="4"/>
  <c r="CQ27" i="4"/>
  <c r="CR27" i="4"/>
  <c r="CS27" i="4"/>
  <c r="CT27" i="4"/>
  <c r="CU27" i="4"/>
  <c r="CV27" i="4"/>
  <c r="CW27" i="4"/>
  <c r="CX27" i="4"/>
  <c r="CY27" i="4"/>
  <c r="CZ27" i="4"/>
  <c r="DA27" i="4"/>
  <c r="DB27" i="4"/>
  <c r="DC27" i="4"/>
  <c r="DD27" i="4"/>
  <c r="DE27" i="4"/>
  <c r="DF27" i="4"/>
  <c r="DG27" i="4"/>
  <c r="DH27" i="4"/>
  <c r="DI27" i="4"/>
  <c r="DJ27" i="4"/>
  <c r="DK27" i="4"/>
  <c r="DL27" i="4"/>
  <c r="DM27" i="4"/>
  <c r="DN27" i="4"/>
  <c r="DO27" i="4"/>
  <c r="DP27" i="4"/>
  <c r="DQ27" i="4"/>
  <c r="DR27" i="4"/>
  <c r="DS27" i="4"/>
  <c r="DT27" i="4"/>
  <c r="DU27" i="4"/>
  <c r="DV27" i="4"/>
  <c r="DW27" i="4"/>
  <c r="DX27" i="4"/>
  <c r="DY27" i="4"/>
  <c r="DZ27" i="4"/>
  <c r="EA27" i="4"/>
  <c r="EB27" i="4"/>
  <c r="EC27" i="4"/>
  <c r="ED27" i="4"/>
  <c r="EE27" i="4"/>
  <c r="A36" i="4"/>
  <c r="X36" i="4"/>
  <c r="Y36" i="4"/>
  <c r="Z36" i="4"/>
  <c r="AA36" i="4"/>
  <c r="AB36" i="4"/>
  <c r="AC36" i="4"/>
  <c r="AD36" i="4"/>
  <c r="AE36" i="4"/>
  <c r="AF36" i="4"/>
  <c r="AG36" i="4"/>
  <c r="AH36" i="4"/>
  <c r="AI36" i="4"/>
  <c r="AJ36" i="4"/>
  <c r="AK36" i="4"/>
  <c r="AL36" i="4"/>
  <c r="AM36" i="4"/>
  <c r="AN36" i="4"/>
  <c r="AO36" i="4"/>
  <c r="AP36" i="4"/>
  <c r="AQ36" i="4"/>
  <c r="AR36" i="4"/>
  <c r="AS36" i="4"/>
  <c r="AT36" i="4"/>
  <c r="AU36" i="4"/>
  <c r="AV36" i="4"/>
  <c r="AW36" i="4"/>
  <c r="AX36" i="4"/>
  <c r="AY36" i="4"/>
  <c r="AZ36" i="4"/>
  <c r="BA36" i="4"/>
  <c r="BB36" i="4"/>
  <c r="BC36" i="4"/>
  <c r="BD36" i="4"/>
  <c r="BE36" i="4"/>
  <c r="BF36" i="4"/>
  <c r="BG36" i="4"/>
  <c r="BH36" i="4"/>
  <c r="BI36" i="4"/>
  <c r="BJ36" i="4"/>
  <c r="BK36" i="4"/>
  <c r="BL36" i="4"/>
  <c r="BM36" i="4"/>
  <c r="BN36" i="4"/>
  <c r="BO36" i="4"/>
  <c r="BP36" i="4"/>
  <c r="BQ36" i="4"/>
  <c r="BR36" i="4"/>
  <c r="BS36" i="4"/>
  <c r="BT36" i="4"/>
  <c r="BU36" i="4"/>
  <c r="BV36" i="4"/>
  <c r="BW36" i="4"/>
  <c r="BX36" i="4"/>
  <c r="BY36" i="4"/>
  <c r="BZ36" i="4"/>
  <c r="CA36" i="4"/>
  <c r="CB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6" i="4"/>
  <c r="DM36" i="4"/>
  <c r="DN36" i="4"/>
  <c r="DO36" i="4"/>
  <c r="DP36" i="4"/>
  <c r="DQ36" i="4"/>
  <c r="DR36" i="4"/>
  <c r="DS36" i="4"/>
  <c r="DT36" i="4"/>
  <c r="DU36" i="4"/>
  <c r="DV36" i="4"/>
  <c r="DW36" i="4"/>
  <c r="DX36" i="4"/>
  <c r="DY36" i="4"/>
  <c r="DZ36" i="4"/>
  <c r="EA36" i="4"/>
  <c r="EB36" i="4"/>
  <c r="EC36" i="4"/>
  <c r="ED36" i="4"/>
  <c r="EE36" i="4"/>
  <c r="A39" i="4"/>
  <c r="X39" i="4"/>
  <c r="Y39" i="4"/>
  <c r="Z39" i="4"/>
  <c r="AA39" i="4"/>
  <c r="AB39" i="4"/>
  <c r="AC39" i="4"/>
  <c r="AD39" i="4"/>
  <c r="AE39" i="4"/>
  <c r="AF39" i="4"/>
  <c r="AG39" i="4"/>
  <c r="AH39" i="4"/>
  <c r="AI39" i="4"/>
  <c r="AJ39" i="4"/>
  <c r="AK39" i="4"/>
  <c r="AL39" i="4"/>
  <c r="AM39" i="4"/>
  <c r="AN39" i="4"/>
  <c r="AO39" i="4"/>
  <c r="AP39" i="4"/>
  <c r="AQ39" i="4"/>
  <c r="AR39" i="4"/>
  <c r="AS39" i="4"/>
  <c r="AT39" i="4"/>
  <c r="AU39" i="4"/>
  <c r="AV39" i="4"/>
  <c r="AW39" i="4"/>
  <c r="AX39" i="4"/>
  <c r="AY39" i="4"/>
  <c r="AZ39" i="4"/>
  <c r="BA39" i="4"/>
  <c r="BB39" i="4"/>
  <c r="BC39" i="4"/>
  <c r="BD39" i="4"/>
  <c r="BE39" i="4"/>
  <c r="BF39" i="4"/>
  <c r="BG39" i="4"/>
  <c r="BH39" i="4"/>
  <c r="BI39" i="4"/>
  <c r="BJ39" i="4"/>
  <c r="BK39" i="4"/>
  <c r="BL39" i="4"/>
  <c r="BM39" i="4"/>
  <c r="BN39" i="4"/>
  <c r="BO39" i="4"/>
  <c r="BP39" i="4"/>
  <c r="BQ39" i="4"/>
  <c r="BR39" i="4"/>
  <c r="BS39" i="4"/>
  <c r="BT39" i="4"/>
  <c r="BU39" i="4"/>
  <c r="BV39" i="4"/>
  <c r="BW39" i="4"/>
  <c r="BX39" i="4"/>
  <c r="BY39" i="4"/>
  <c r="BZ39" i="4"/>
  <c r="CA39" i="4"/>
  <c r="CB39" i="4"/>
  <c r="CC39" i="4"/>
  <c r="CD39" i="4"/>
  <c r="CE39" i="4"/>
  <c r="CF39" i="4"/>
  <c r="CG39" i="4"/>
  <c r="CH39" i="4"/>
  <c r="CI39" i="4"/>
  <c r="A48" i="4"/>
  <c r="CI48" i="4"/>
  <c r="A49" i="4"/>
  <c r="CI49" i="4"/>
  <c r="A50" i="4"/>
  <c r="CI50" i="4"/>
  <c r="A52" i="4"/>
  <c r="X52" i="4"/>
  <c r="Y52" i="4"/>
  <c r="Z52" i="4"/>
  <c r="AA52" i="4"/>
  <c r="AB52" i="4"/>
  <c r="AC52" i="4"/>
  <c r="AD52" i="4"/>
  <c r="AE52" i="4"/>
  <c r="AF52" i="4"/>
  <c r="AG52" i="4"/>
  <c r="AH52" i="4"/>
  <c r="AI52" i="4"/>
  <c r="AJ52" i="4"/>
  <c r="AK52" i="4"/>
  <c r="AL52" i="4"/>
  <c r="AM52" i="4"/>
  <c r="AN52" i="4"/>
  <c r="AO52" i="4"/>
  <c r="AP52" i="4"/>
  <c r="AQ52" i="4"/>
  <c r="AR52" i="4"/>
  <c r="AS52" i="4"/>
  <c r="AT52" i="4"/>
  <c r="AU52" i="4"/>
  <c r="AV52" i="4"/>
  <c r="AW52" i="4"/>
  <c r="AX52" i="4"/>
  <c r="AY52" i="4"/>
  <c r="AZ52" i="4"/>
  <c r="BA52" i="4"/>
  <c r="BB52" i="4"/>
  <c r="BC52" i="4"/>
  <c r="BD52" i="4"/>
  <c r="BE52" i="4"/>
  <c r="BF52" i="4"/>
  <c r="BG52" i="4"/>
  <c r="BH52" i="4"/>
  <c r="BI52" i="4"/>
  <c r="BJ52" i="4"/>
  <c r="BK52" i="4"/>
  <c r="BL52" i="4"/>
  <c r="BM52" i="4"/>
  <c r="BN52" i="4"/>
  <c r="BO52" i="4"/>
  <c r="BP52" i="4"/>
  <c r="BQ52" i="4"/>
  <c r="BR52" i="4"/>
  <c r="BS52" i="4"/>
  <c r="BT52" i="4"/>
  <c r="BU52" i="4"/>
  <c r="BV52" i="4"/>
  <c r="BW52" i="4"/>
  <c r="BX52" i="4"/>
  <c r="BY52" i="4"/>
  <c r="BZ52" i="4"/>
  <c r="CA52" i="4"/>
  <c r="CB52" i="4"/>
  <c r="CC52" i="4"/>
  <c r="CD52" i="4"/>
  <c r="CE52" i="4"/>
  <c r="CF52" i="4"/>
  <c r="CG52" i="4"/>
  <c r="CH52" i="4"/>
  <c r="CI52" i="4"/>
  <c r="A55" i="4"/>
  <c r="C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X55" i="4"/>
  <c r="Y55" i="4"/>
  <c r="Z55" i="4"/>
  <c r="AA55" i="4"/>
  <c r="AB55" i="4"/>
  <c r="AC55" i="4"/>
  <c r="AD55" i="4"/>
  <c r="AE55" i="4"/>
  <c r="AF55" i="4"/>
  <c r="AG55" i="4"/>
  <c r="AH55" i="4"/>
  <c r="AI55" i="4"/>
  <c r="AJ55" i="4"/>
  <c r="AK55" i="4"/>
  <c r="AL55" i="4"/>
  <c r="AM55" i="4"/>
  <c r="AN55" i="4"/>
  <c r="AO55" i="4"/>
  <c r="AP55" i="4"/>
  <c r="AQ55" i="4"/>
  <c r="AR55" i="4"/>
  <c r="AS55" i="4"/>
  <c r="AT55" i="4"/>
  <c r="AU55" i="4"/>
  <c r="AV55" i="4"/>
  <c r="AW55" i="4"/>
  <c r="AX55" i="4"/>
  <c r="AY55" i="4"/>
  <c r="AZ55" i="4"/>
  <c r="BA55" i="4"/>
  <c r="BB55" i="4"/>
  <c r="BC55" i="4"/>
  <c r="BD55" i="4"/>
  <c r="BE55" i="4"/>
  <c r="BF55" i="4"/>
  <c r="BG55" i="4"/>
  <c r="BH55" i="4"/>
  <c r="BI55" i="4"/>
  <c r="BJ55" i="4"/>
  <c r="BK55" i="4"/>
  <c r="BL55" i="4"/>
  <c r="BM55" i="4"/>
  <c r="BN55" i="4"/>
  <c r="BO55" i="4"/>
  <c r="BP55" i="4"/>
  <c r="BQ55" i="4"/>
  <c r="BR55" i="4"/>
  <c r="BS55" i="4"/>
  <c r="BT55" i="4"/>
  <c r="BU55" i="4"/>
  <c r="BV55" i="4"/>
  <c r="BW55" i="4"/>
  <c r="BX55" i="4"/>
  <c r="BY55" i="4"/>
  <c r="BZ55" i="4"/>
  <c r="CA55" i="4"/>
  <c r="CB55" i="4"/>
  <c r="CC55" i="4"/>
  <c r="CD55" i="4"/>
  <c r="CE55" i="4"/>
  <c r="CF55" i="4"/>
  <c r="CG55" i="4"/>
  <c r="CH55" i="4"/>
  <c r="A56" i="4"/>
  <c r="BX56" i="4"/>
  <c r="BY56" i="4"/>
  <c r="BZ56" i="4"/>
  <c r="CA56" i="4"/>
  <c r="CB56" i="4"/>
  <c r="CC56" i="4"/>
  <c r="CD56" i="4"/>
  <c r="CE56" i="4"/>
  <c r="CF56" i="4"/>
  <c r="CG56" i="4"/>
  <c r="CH56" i="4"/>
  <c r="CI56" i="4"/>
  <c r="A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AD57" i="4"/>
  <c r="AE57" i="4"/>
  <c r="AF57" i="4"/>
  <c r="AG57" i="4"/>
  <c r="AH57" i="4"/>
  <c r="AI57" i="4"/>
  <c r="AJ57" i="4"/>
  <c r="AK57" i="4"/>
  <c r="AL57" i="4"/>
  <c r="AM57" i="4"/>
  <c r="AN57" i="4"/>
  <c r="AO57" i="4"/>
  <c r="AP57" i="4"/>
  <c r="AQ57" i="4"/>
  <c r="AR57" i="4"/>
  <c r="AS57" i="4"/>
  <c r="AT57" i="4"/>
  <c r="AU57" i="4"/>
  <c r="AV57" i="4"/>
  <c r="AW57" i="4"/>
  <c r="AX57" i="4"/>
  <c r="AY57" i="4"/>
  <c r="AZ57" i="4"/>
  <c r="BA57" i="4"/>
  <c r="BB57" i="4"/>
  <c r="BC57" i="4"/>
  <c r="BD57" i="4"/>
  <c r="BE57" i="4"/>
  <c r="BF57" i="4"/>
  <c r="BG57" i="4"/>
  <c r="BH57" i="4"/>
  <c r="BI57" i="4"/>
  <c r="BJ57" i="4"/>
  <c r="BK57" i="4"/>
  <c r="BL57" i="4"/>
  <c r="BM57" i="4"/>
  <c r="BN57" i="4"/>
  <c r="BO57" i="4"/>
  <c r="BP57" i="4"/>
  <c r="BQ57" i="4"/>
  <c r="BR57" i="4"/>
  <c r="BS57" i="4"/>
  <c r="BT57" i="4"/>
  <c r="BU57" i="4"/>
  <c r="BV57" i="4"/>
  <c r="BW57" i="4"/>
  <c r="BX57" i="4"/>
  <c r="BY57" i="4"/>
  <c r="BZ57" i="4"/>
  <c r="CA57" i="4"/>
  <c r="CB57" i="4"/>
  <c r="CC57" i="4"/>
  <c r="CD57" i="4"/>
  <c r="CE57" i="4"/>
  <c r="CF57" i="4"/>
  <c r="CG57" i="4"/>
  <c r="CH57" i="4"/>
  <c r="CI57" i="4"/>
  <c r="CJ57" i="4"/>
  <c r="CK57" i="4"/>
  <c r="CL57" i="4"/>
  <c r="CM57" i="4"/>
  <c r="CN57" i="4"/>
  <c r="CO57" i="4"/>
  <c r="CP57" i="4"/>
  <c r="CQ57" i="4"/>
  <c r="CR57" i="4"/>
  <c r="CS57" i="4"/>
  <c r="CT57" i="4"/>
  <c r="CU57" i="4"/>
  <c r="CV57" i="4"/>
  <c r="CW57" i="4"/>
  <c r="CX57" i="4"/>
  <c r="CY57" i="4"/>
  <c r="CZ57" i="4"/>
  <c r="DA57" i="4"/>
  <c r="DB57" i="4"/>
  <c r="DC57" i="4"/>
  <c r="DD57" i="4"/>
  <c r="DE57" i="4"/>
  <c r="DF57" i="4"/>
  <c r="DG57" i="4"/>
  <c r="DH57" i="4"/>
  <c r="DI57" i="4"/>
  <c r="DJ57" i="4"/>
  <c r="DK57" i="4"/>
  <c r="DL57" i="4"/>
  <c r="DM57" i="4"/>
  <c r="DN57" i="4"/>
  <c r="DO57" i="4"/>
  <c r="DP57" i="4"/>
  <c r="DQ57" i="4"/>
  <c r="DR57" i="4"/>
  <c r="DS57" i="4"/>
  <c r="DT57" i="4"/>
  <c r="DU57" i="4"/>
  <c r="DV57" i="4"/>
  <c r="DW57" i="4"/>
  <c r="DX57" i="4"/>
  <c r="DY57" i="4"/>
  <c r="DZ57" i="4"/>
  <c r="EA57" i="4"/>
  <c r="EB57" i="4"/>
  <c r="EC57" i="4"/>
  <c r="ED57" i="4"/>
  <c r="EE57" i="4"/>
  <c r="A58" i="4"/>
  <c r="AM58" i="4"/>
  <c r="CI58" i="4"/>
  <c r="A59" i="4"/>
  <c r="C59" i="4"/>
  <c r="AM59" i="4"/>
  <c r="A61" i="4"/>
  <c r="C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Y61" i="4"/>
  <c r="Z61" i="4"/>
  <c r="AA61" i="4"/>
  <c r="AB61" i="4"/>
  <c r="AC61" i="4"/>
  <c r="AD61" i="4"/>
  <c r="AE61" i="4"/>
  <c r="AF61" i="4"/>
  <c r="AG61" i="4"/>
  <c r="AH61" i="4"/>
  <c r="AI61" i="4"/>
  <c r="AJ61" i="4"/>
  <c r="AK61" i="4"/>
  <c r="AL61" i="4"/>
  <c r="AM61" i="4"/>
  <c r="AN61" i="4"/>
  <c r="AO61" i="4"/>
  <c r="AP61" i="4"/>
  <c r="AQ61" i="4"/>
  <c r="AR61" i="4"/>
  <c r="AS61" i="4"/>
  <c r="AT61" i="4"/>
  <c r="AU61" i="4"/>
  <c r="AV61" i="4"/>
  <c r="AW61" i="4"/>
  <c r="AX61" i="4"/>
  <c r="AY61" i="4"/>
  <c r="AZ61" i="4"/>
  <c r="BA61" i="4"/>
  <c r="BB61" i="4"/>
  <c r="BC61" i="4"/>
  <c r="BD61" i="4"/>
  <c r="BE61" i="4"/>
  <c r="BF61" i="4"/>
  <c r="BG61" i="4"/>
  <c r="BH61" i="4"/>
  <c r="BI61" i="4"/>
  <c r="BJ61" i="4"/>
  <c r="BK61" i="4"/>
  <c r="BL61" i="4"/>
  <c r="BM61" i="4"/>
  <c r="BN61" i="4"/>
  <c r="BO61" i="4"/>
  <c r="BP61" i="4"/>
  <c r="BQ61" i="4"/>
  <c r="BR61" i="4"/>
  <c r="BS61" i="4"/>
  <c r="BT61" i="4"/>
  <c r="BU61" i="4"/>
  <c r="BV61" i="4"/>
  <c r="BW61" i="4"/>
  <c r="BX61" i="4"/>
  <c r="BY61" i="4"/>
  <c r="BZ61" i="4"/>
  <c r="CA61" i="4"/>
  <c r="CB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DL61" i="4"/>
  <c r="DM61" i="4"/>
  <c r="DN61" i="4"/>
  <c r="DO61" i="4"/>
  <c r="DP61" i="4"/>
  <c r="DQ61" i="4"/>
  <c r="DR61" i="4"/>
  <c r="DS61" i="4"/>
  <c r="DT61" i="4"/>
  <c r="DU61" i="4"/>
  <c r="DV61" i="4"/>
  <c r="DW61" i="4"/>
  <c r="DX61" i="4"/>
  <c r="DY61" i="4"/>
  <c r="DZ61" i="4"/>
  <c r="EA61" i="4"/>
  <c r="EB61" i="4"/>
  <c r="EC61" i="4"/>
  <c r="ED61" i="4"/>
  <c r="EE61" i="4"/>
  <c r="A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V64" i="4"/>
  <c r="W64" i="4"/>
  <c r="X64" i="4"/>
  <c r="Y64" i="4"/>
  <c r="Z64" i="4"/>
  <c r="AA64" i="4"/>
  <c r="AB64" i="4"/>
  <c r="AC64" i="4"/>
  <c r="AD64" i="4"/>
  <c r="AE64" i="4"/>
  <c r="AF64" i="4"/>
  <c r="AG64" i="4"/>
  <c r="AH64" i="4"/>
  <c r="AI64" i="4"/>
  <c r="AJ64" i="4"/>
  <c r="AK64" i="4"/>
  <c r="AL64" i="4"/>
  <c r="AM64" i="4"/>
  <c r="AN64" i="4"/>
  <c r="AO64" i="4"/>
  <c r="AP64" i="4"/>
  <c r="AQ64" i="4"/>
  <c r="AR64" i="4"/>
  <c r="AS64" i="4"/>
  <c r="AT64" i="4"/>
  <c r="AU64" i="4"/>
  <c r="AV64" i="4"/>
  <c r="AW64" i="4"/>
  <c r="AX64" i="4"/>
  <c r="AY64" i="4"/>
  <c r="AZ64" i="4"/>
  <c r="BA64" i="4"/>
  <c r="BB64" i="4"/>
  <c r="BC64" i="4"/>
  <c r="BD64" i="4"/>
  <c r="BE64" i="4"/>
  <c r="BF64" i="4"/>
  <c r="BG64" i="4"/>
  <c r="BH64" i="4"/>
  <c r="BI64" i="4"/>
  <c r="BJ64" i="4"/>
  <c r="BK64" i="4"/>
  <c r="BL64" i="4"/>
  <c r="BM64" i="4"/>
  <c r="BN64" i="4"/>
  <c r="BO64" i="4"/>
  <c r="BP64" i="4"/>
  <c r="BQ64" i="4"/>
  <c r="BR64" i="4"/>
  <c r="BS64" i="4"/>
  <c r="BT64" i="4"/>
  <c r="BU64" i="4"/>
  <c r="BV64" i="4"/>
  <c r="BW64" i="4"/>
  <c r="BX64" i="4"/>
  <c r="BY64" i="4"/>
  <c r="BZ64" i="4"/>
  <c r="CA64" i="4"/>
  <c r="CB64" i="4"/>
  <c r="CC64" i="4"/>
  <c r="CD64" i="4"/>
  <c r="CE64" i="4"/>
  <c r="CF64" i="4"/>
  <c r="CG64" i="4"/>
  <c r="CH64" i="4"/>
  <c r="CI64" i="4"/>
  <c r="CJ64" i="4"/>
  <c r="CK64" i="4"/>
  <c r="CL64" i="4"/>
  <c r="CM64" i="4"/>
  <c r="CN64" i="4"/>
  <c r="CO64" i="4"/>
  <c r="CP64" i="4"/>
  <c r="CQ64" i="4"/>
  <c r="CR64" i="4"/>
  <c r="CS64" i="4"/>
  <c r="CT64" i="4"/>
  <c r="CU64" i="4"/>
  <c r="CV64" i="4"/>
  <c r="CW64" i="4"/>
  <c r="CX64" i="4"/>
  <c r="CY64" i="4"/>
  <c r="CZ64" i="4"/>
  <c r="DA64" i="4"/>
  <c r="DB64" i="4"/>
  <c r="DC64" i="4"/>
  <c r="DD64" i="4"/>
  <c r="DE64" i="4"/>
  <c r="DF64" i="4"/>
  <c r="DG64" i="4"/>
  <c r="DH64" i="4"/>
  <c r="DI64" i="4"/>
  <c r="DJ64" i="4"/>
  <c r="DK64" i="4"/>
  <c r="DL64" i="4"/>
  <c r="DM64" i="4"/>
  <c r="DN64" i="4"/>
  <c r="DO64" i="4"/>
  <c r="DP64" i="4"/>
  <c r="DQ64" i="4"/>
  <c r="DR64" i="4"/>
  <c r="DS64" i="4"/>
  <c r="DT64" i="4"/>
  <c r="DU64" i="4"/>
  <c r="DV64" i="4"/>
  <c r="DW64" i="4"/>
  <c r="DX64" i="4"/>
  <c r="DY64" i="4"/>
  <c r="DZ64" i="4"/>
  <c r="EA64" i="4"/>
  <c r="EB64" i="4"/>
  <c r="EC64" i="4"/>
  <c r="ED64" i="4"/>
  <c r="EE64" i="4"/>
  <c r="A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Y65" i="4"/>
  <c r="Z65" i="4"/>
  <c r="AA65" i="4"/>
  <c r="AB65" i="4"/>
  <c r="AC65" i="4"/>
  <c r="AD65" i="4"/>
  <c r="AE65" i="4"/>
  <c r="AF65" i="4"/>
  <c r="AG65" i="4"/>
  <c r="AH65" i="4"/>
  <c r="AI65" i="4"/>
  <c r="AJ65" i="4"/>
  <c r="AK65" i="4"/>
  <c r="AL65" i="4"/>
  <c r="AM65" i="4"/>
  <c r="AN65" i="4"/>
  <c r="AO65" i="4"/>
  <c r="AP65" i="4"/>
  <c r="AQ65" i="4"/>
  <c r="AR65" i="4"/>
  <c r="AS65" i="4"/>
  <c r="AT65" i="4"/>
  <c r="AU65" i="4"/>
  <c r="AV65" i="4"/>
  <c r="AW65" i="4"/>
  <c r="AX65" i="4"/>
  <c r="AY65" i="4"/>
  <c r="AZ65" i="4"/>
  <c r="BA65" i="4"/>
  <c r="BB65" i="4"/>
  <c r="BC65" i="4"/>
  <c r="BD65" i="4"/>
  <c r="BE65" i="4"/>
  <c r="BF65" i="4"/>
  <c r="BG65" i="4"/>
  <c r="BH65" i="4"/>
  <c r="BI65" i="4"/>
  <c r="BJ65" i="4"/>
  <c r="BK65" i="4"/>
  <c r="BL65" i="4"/>
  <c r="BM65" i="4"/>
  <c r="BN65" i="4"/>
  <c r="BO65" i="4"/>
  <c r="BP65" i="4"/>
  <c r="BQ65" i="4"/>
  <c r="BR65" i="4"/>
  <c r="BS65" i="4"/>
  <c r="BT65" i="4"/>
  <c r="BU65" i="4"/>
  <c r="BV65" i="4"/>
  <c r="BW65" i="4"/>
  <c r="BX65" i="4"/>
  <c r="BY65" i="4"/>
  <c r="BZ65" i="4"/>
  <c r="CA65" i="4"/>
  <c r="CB65" i="4"/>
  <c r="CC65" i="4"/>
  <c r="CD65" i="4"/>
  <c r="CE65" i="4"/>
  <c r="CF65" i="4"/>
  <c r="CG65" i="4"/>
  <c r="CH65" i="4"/>
  <c r="CI65" i="4"/>
  <c r="CJ65" i="4"/>
  <c r="CK65" i="4"/>
  <c r="CL65" i="4"/>
  <c r="CM65" i="4"/>
  <c r="CN65" i="4"/>
  <c r="CO65" i="4"/>
  <c r="CP65" i="4"/>
  <c r="CQ65" i="4"/>
  <c r="CR65" i="4"/>
  <c r="CS65" i="4"/>
  <c r="CT65" i="4"/>
  <c r="CU65" i="4"/>
  <c r="CV65" i="4"/>
  <c r="CW65" i="4"/>
  <c r="CX65" i="4"/>
  <c r="CY65" i="4"/>
  <c r="CZ65" i="4"/>
  <c r="DA65" i="4"/>
  <c r="DB65" i="4"/>
  <c r="DC65" i="4"/>
  <c r="DD65" i="4"/>
  <c r="DE65" i="4"/>
  <c r="DF65" i="4"/>
  <c r="DG65" i="4"/>
  <c r="DH65" i="4"/>
  <c r="DI65" i="4"/>
  <c r="DJ65" i="4"/>
  <c r="DK65" i="4"/>
  <c r="DL65" i="4"/>
  <c r="DM65" i="4"/>
  <c r="DN65" i="4"/>
  <c r="DO65" i="4"/>
  <c r="DP65" i="4"/>
  <c r="DQ65" i="4"/>
  <c r="DR65" i="4"/>
  <c r="DS65" i="4"/>
  <c r="DT65" i="4"/>
  <c r="DU65" i="4"/>
  <c r="DV65" i="4"/>
  <c r="DW65" i="4"/>
  <c r="DX65" i="4"/>
  <c r="DY65" i="4"/>
  <c r="DZ65" i="4"/>
  <c r="EA65" i="4"/>
  <c r="EB65" i="4"/>
  <c r="EC65" i="4"/>
  <c r="ED65" i="4"/>
  <c r="EE65" i="4"/>
  <c r="A66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AC66" i="4"/>
  <c r="AD66" i="4"/>
  <c r="AE66" i="4"/>
  <c r="AF66" i="4"/>
  <c r="AG66" i="4"/>
  <c r="AH66" i="4"/>
  <c r="AI66" i="4"/>
  <c r="AJ66" i="4"/>
  <c r="AK66" i="4"/>
  <c r="AL66" i="4"/>
  <c r="AM66" i="4"/>
  <c r="AN66" i="4"/>
  <c r="AO66" i="4"/>
  <c r="AP66" i="4"/>
  <c r="AQ66" i="4"/>
  <c r="AR66" i="4"/>
  <c r="AS66" i="4"/>
  <c r="AT66" i="4"/>
  <c r="AU66" i="4"/>
  <c r="AV66" i="4"/>
  <c r="AW66" i="4"/>
  <c r="AX66" i="4"/>
  <c r="AY66" i="4"/>
  <c r="AZ66" i="4"/>
  <c r="BA66" i="4"/>
  <c r="BB66" i="4"/>
  <c r="BC66" i="4"/>
  <c r="BD66" i="4"/>
  <c r="BE66" i="4"/>
  <c r="BF66" i="4"/>
  <c r="BG66" i="4"/>
  <c r="BH66" i="4"/>
  <c r="BI66" i="4"/>
  <c r="BJ66" i="4"/>
  <c r="BK66" i="4"/>
  <c r="BL66" i="4"/>
  <c r="BM66" i="4"/>
  <c r="BN66" i="4"/>
  <c r="BO66" i="4"/>
  <c r="BP66" i="4"/>
  <c r="BQ66" i="4"/>
  <c r="BR66" i="4"/>
  <c r="BS66" i="4"/>
  <c r="BT66" i="4"/>
  <c r="BU66" i="4"/>
  <c r="BV66" i="4"/>
  <c r="BW66" i="4"/>
  <c r="BX66" i="4"/>
  <c r="BY66" i="4"/>
  <c r="BZ66" i="4"/>
  <c r="CA66" i="4"/>
  <c r="CB66" i="4"/>
  <c r="CC66" i="4"/>
  <c r="CD66" i="4"/>
  <c r="CE66" i="4"/>
  <c r="CF66" i="4"/>
  <c r="CG66" i="4"/>
  <c r="CH66" i="4"/>
  <c r="CI66" i="4"/>
  <c r="CJ66" i="4"/>
  <c r="CK66" i="4"/>
  <c r="CL66" i="4"/>
  <c r="CM66" i="4"/>
  <c r="CN66" i="4"/>
  <c r="CO66" i="4"/>
  <c r="CP66" i="4"/>
  <c r="CQ66" i="4"/>
  <c r="CR66" i="4"/>
  <c r="CS66" i="4"/>
  <c r="CT66" i="4"/>
  <c r="CU66" i="4"/>
  <c r="CV66" i="4"/>
  <c r="CW66" i="4"/>
  <c r="CX66" i="4"/>
  <c r="CY66" i="4"/>
  <c r="CZ66" i="4"/>
  <c r="DA66" i="4"/>
  <c r="DB66" i="4"/>
  <c r="DC66" i="4"/>
  <c r="DD66" i="4"/>
  <c r="DE66" i="4"/>
  <c r="DF66" i="4"/>
  <c r="DG66" i="4"/>
  <c r="DH66" i="4"/>
  <c r="DI66" i="4"/>
  <c r="DJ66" i="4"/>
  <c r="DK66" i="4"/>
  <c r="DL66" i="4"/>
  <c r="DM66" i="4"/>
  <c r="DN66" i="4"/>
  <c r="DO66" i="4"/>
  <c r="DP66" i="4"/>
  <c r="DQ66" i="4"/>
  <c r="DR66" i="4"/>
  <c r="DS66" i="4"/>
  <c r="DT66" i="4"/>
  <c r="DU66" i="4"/>
  <c r="DV66" i="4"/>
  <c r="DW66" i="4"/>
  <c r="DX66" i="4"/>
  <c r="DY66" i="4"/>
  <c r="DZ66" i="4"/>
  <c r="EA66" i="4"/>
  <c r="EB66" i="4"/>
  <c r="EC66" i="4"/>
  <c r="ED66" i="4"/>
  <c r="EE66" i="4"/>
  <c r="A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AD67" i="4"/>
  <c r="AE67" i="4"/>
  <c r="AF67" i="4"/>
  <c r="AG67" i="4"/>
  <c r="AH67" i="4"/>
  <c r="AI67" i="4"/>
  <c r="AJ67" i="4"/>
  <c r="AK67" i="4"/>
  <c r="AL67" i="4"/>
  <c r="AM67" i="4"/>
  <c r="AN67" i="4"/>
  <c r="AO67" i="4"/>
  <c r="AP67" i="4"/>
  <c r="AQ67" i="4"/>
  <c r="AR67" i="4"/>
  <c r="AS67" i="4"/>
  <c r="AT67" i="4"/>
  <c r="AU67" i="4"/>
  <c r="AV67" i="4"/>
  <c r="AW67" i="4"/>
  <c r="AX67" i="4"/>
  <c r="AY67" i="4"/>
  <c r="AZ67" i="4"/>
  <c r="BA67" i="4"/>
  <c r="BB67" i="4"/>
  <c r="BC67" i="4"/>
  <c r="BD67" i="4"/>
  <c r="BE67" i="4"/>
  <c r="BF67" i="4"/>
  <c r="BG67" i="4"/>
  <c r="BH67" i="4"/>
  <c r="BI67" i="4"/>
  <c r="BJ67" i="4"/>
  <c r="BK67" i="4"/>
  <c r="BL67" i="4"/>
  <c r="BM67" i="4"/>
  <c r="BN67" i="4"/>
  <c r="BO67" i="4"/>
  <c r="BP67" i="4"/>
  <c r="BQ67" i="4"/>
  <c r="BR67" i="4"/>
  <c r="BS67" i="4"/>
  <c r="BT67" i="4"/>
  <c r="BU67" i="4"/>
  <c r="BV67" i="4"/>
  <c r="BW67" i="4"/>
  <c r="BX67" i="4"/>
  <c r="BY67" i="4"/>
  <c r="BZ67" i="4"/>
  <c r="CA67" i="4"/>
  <c r="CB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7" i="4"/>
  <c r="DM67" i="4"/>
  <c r="DN67" i="4"/>
  <c r="DO67" i="4"/>
  <c r="DP67" i="4"/>
  <c r="DQ67" i="4"/>
  <c r="DR67" i="4"/>
  <c r="DS67" i="4"/>
  <c r="DT67" i="4"/>
  <c r="DU67" i="4"/>
  <c r="DV67" i="4"/>
  <c r="DW67" i="4"/>
  <c r="DX67" i="4"/>
  <c r="DY67" i="4"/>
  <c r="DZ67" i="4"/>
  <c r="EA67" i="4"/>
  <c r="EB67" i="4"/>
  <c r="EC67" i="4"/>
  <c r="ED67" i="4"/>
  <c r="EE67" i="4"/>
  <c r="A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AD68" i="4"/>
  <c r="AE68" i="4"/>
  <c r="AF68" i="4"/>
  <c r="AG68" i="4"/>
  <c r="AH68" i="4"/>
  <c r="AI68" i="4"/>
  <c r="AJ68" i="4"/>
  <c r="AK68" i="4"/>
  <c r="AL68" i="4"/>
  <c r="AM68" i="4"/>
  <c r="AN68" i="4"/>
  <c r="AO68" i="4"/>
  <c r="AP68" i="4"/>
  <c r="AQ68" i="4"/>
  <c r="AR68" i="4"/>
  <c r="AS68" i="4"/>
  <c r="AT68" i="4"/>
  <c r="AU68" i="4"/>
  <c r="AV68" i="4"/>
  <c r="AW68" i="4"/>
  <c r="AX68" i="4"/>
  <c r="AY68" i="4"/>
  <c r="AZ68" i="4"/>
  <c r="BA68" i="4"/>
  <c r="BB68" i="4"/>
  <c r="BC68" i="4"/>
  <c r="BD68" i="4"/>
  <c r="BE68" i="4"/>
  <c r="BF68" i="4"/>
  <c r="BG68" i="4"/>
  <c r="BH68" i="4"/>
  <c r="BI68" i="4"/>
  <c r="BJ68" i="4"/>
  <c r="BK68" i="4"/>
  <c r="BL68" i="4"/>
  <c r="BM68" i="4"/>
  <c r="BN68" i="4"/>
  <c r="BO68" i="4"/>
  <c r="BP68" i="4"/>
  <c r="BQ68" i="4"/>
  <c r="BR68" i="4"/>
  <c r="BS68" i="4"/>
  <c r="BT68" i="4"/>
  <c r="BU68" i="4"/>
  <c r="BV68" i="4"/>
  <c r="BW68" i="4"/>
  <c r="BX68" i="4"/>
  <c r="BY68" i="4"/>
  <c r="BZ68" i="4"/>
  <c r="CA68" i="4"/>
  <c r="CB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8" i="4"/>
  <c r="DM68" i="4"/>
  <c r="DN68" i="4"/>
  <c r="DO68" i="4"/>
  <c r="DP68" i="4"/>
  <c r="DQ68" i="4"/>
  <c r="DR68" i="4"/>
  <c r="DS68" i="4"/>
  <c r="DT68" i="4"/>
  <c r="DU68" i="4"/>
  <c r="DV68" i="4"/>
  <c r="DW68" i="4"/>
  <c r="DX68" i="4"/>
  <c r="DY68" i="4"/>
  <c r="DZ68" i="4"/>
  <c r="EA68" i="4"/>
  <c r="EB68" i="4"/>
  <c r="EC68" i="4"/>
  <c r="ED68" i="4"/>
  <c r="EE68" i="4"/>
  <c r="A69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AD69" i="4"/>
  <c r="AE69" i="4"/>
  <c r="AF69" i="4"/>
  <c r="AG69" i="4"/>
  <c r="AH69" i="4"/>
  <c r="AI69" i="4"/>
  <c r="AJ69" i="4"/>
  <c r="AK69" i="4"/>
  <c r="AL69" i="4"/>
  <c r="AM69" i="4"/>
  <c r="AN69" i="4"/>
  <c r="AO69" i="4"/>
  <c r="AP69" i="4"/>
  <c r="AQ69" i="4"/>
  <c r="AR69" i="4"/>
  <c r="AS69" i="4"/>
  <c r="AT69" i="4"/>
  <c r="AU69" i="4"/>
  <c r="AV69" i="4"/>
  <c r="AW69" i="4"/>
  <c r="AX69" i="4"/>
  <c r="AY69" i="4"/>
  <c r="AZ69" i="4"/>
  <c r="BA69" i="4"/>
  <c r="BB69" i="4"/>
  <c r="BC69" i="4"/>
  <c r="BD69" i="4"/>
  <c r="BE69" i="4"/>
  <c r="BF69" i="4"/>
  <c r="BG69" i="4"/>
  <c r="BH69" i="4"/>
  <c r="BI69" i="4"/>
  <c r="BJ69" i="4"/>
  <c r="BK69" i="4"/>
  <c r="BL69" i="4"/>
  <c r="BM69" i="4"/>
  <c r="BN69" i="4"/>
  <c r="BO69" i="4"/>
  <c r="BP69" i="4"/>
  <c r="BQ69" i="4"/>
  <c r="BR69" i="4"/>
  <c r="BS69" i="4"/>
  <c r="BT69" i="4"/>
  <c r="BU69" i="4"/>
  <c r="BV69" i="4"/>
  <c r="BW69" i="4"/>
  <c r="BX69" i="4"/>
  <c r="BY69" i="4"/>
  <c r="BZ69" i="4"/>
  <c r="CA69" i="4"/>
  <c r="CB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69" i="4"/>
  <c r="DM69" i="4"/>
  <c r="DN69" i="4"/>
  <c r="DO69" i="4"/>
  <c r="DP69" i="4"/>
  <c r="DQ69" i="4"/>
  <c r="DR69" i="4"/>
  <c r="DS69" i="4"/>
  <c r="DT69" i="4"/>
  <c r="DU69" i="4"/>
  <c r="DV69" i="4"/>
  <c r="DW69" i="4"/>
  <c r="DX69" i="4"/>
  <c r="DY69" i="4"/>
  <c r="DZ69" i="4"/>
  <c r="EA69" i="4"/>
  <c r="EB69" i="4"/>
  <c r="EC69" i="4"/>
  <c r="ED69" i="4"/>
  <c r="EE69" i="4"/>
  <c r="A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K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C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BU71" i="4"/>
  <c r="BV71" i="4"/>
  <c r="BW71" i="4"/>
  <c r="BX71" i="4"/>
  <c r="BY71" i="4"/>
  <c r="BZ71" i="4"/>
  <c r="CA71" i="4"/>
  <c r="CB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1" i="4"/>
  <c r="DM71" i="4"/>
  <c r="DN71" i="4"/>
  <c r="DO71" i="4"/>
  <c r="DP71" i="4"/>
  <c r="DQ71" i="4"/>
  <c r="DR71" i="4"/>
  <c r="DS71" i="4"/>
  <c r="DT71" i="4"/>
  <c r="DU71" i="4"/>
  <c r="DV71" i="4"/>
  <c r="DW71" i="4"/>
  <c r="DX71" i="4"/>
  <c r="DY71" i="4"/>
  <c r="DZ71" i="4"/>
  <c r="EA71" i="4"/>
  <c r="EB71" i="4"/>
  <c r="EC71" i="4"/>
  <c r="ED71" i="4"/>
  <c r="EE71" i="4"/>
  <c r="A72" i="4"/>
  <c r="X72" i="4"/>
  <c r="Y72" i="4"/>
  <c r="Z72" i="4"/>
  <c r="AA72" i="4"/>
  <c r="AB72" i="4"/>
  <c r="AC72" i="4"/>
  <c r="AD72" i="4"/>
  <c r="AE72" i="4"/>
  <c r="AF72" i="4"/>
  <c r="AG72" i="4"/>
  <c r="AH72" i="4"/>
  <c r="AI72" i="4"/>
  <c r="AJ72" i="4"/>
  <c r="AK72" i="4"/>
  <c r="AL72" i="4"/>
  <c r="AM72" i="4"/>
  <c r="AN72" i="4"/>
  <c r="AO72" i="4"/>
  <c r="AP72" i="4"/>
  <c r="AQ72" i="4"/>
  <c r="AR72" i="4"/>
  <c r="AS72" i="4"/>
  <c r="AT72" i="4"/>
  <c r="AU72" i="4"/>
  <c r="AV72" i="4"/>
  <c r="AW72" i="4"/>
  <c r="AX72" i="4"/>
  <c r="AY72" i="4"/>
  <c r="AZ72" i="4"/>
  <c r="BA72" i="4"/>
  <c r="BB72" i="4"/>
  <c r="BC72" i="4"/>
  <c r="BD72" i="4"/>
  <c r="BE72" i="4"/>
  <c r="BF72" i="4"/>
  <c r="BG72" i="4"/>
  <c r="BH72" i="4"/>
  <c r="BI72" i="4"/>
  <c r="BJ72" i="4"/>
  <c r="BK72" i="4"/>
  <c r="BL72" i="4"/>
  <c r="BM72" i="4"/>
  <c r="BN72" i="4"/>
  <c r="BO72" i="4"/>
  <c r="BP72" i="4"/>
  <c r="BQ72" i="4"/>
  <c r="BR72" i="4"/>
  <c r="BS72" i="4"/>
  <c r="BT72" i="4"/>
  <c r="BU72" i="4"/>
  <c r="BV72" i="4"/>
  <c r="BW72" i="4"/>
  <c r="BX72" i="4"/>
  <c r="BY72" i="4"/>
  <c r="BZ72" i="4"/>
  <c r="CA72" i="4"/>
  <c r="CB72" i="4"/>
  <c r="CC72" i="4"/>
  <c r="CD72" i="4"/>
  <c r="CE72" i="4"/>
  <c r="CF72" i="4"/>
  <c r="CG72" i="4"/>
  <c r="CH72" i="4"/>
  <c r="CI72" i="4"/>
  <c r="CJ72" i="4"/>
  <c r="CK72" i="4"/>
  <c r="CL72" i="4"/>
  <c r="CM72" i="4"/>
  <c r="CN72" i="4"/>
  <c r="CO72" i="4"/>
  <c r="CP72" i="4"/>
  <c r="CQ72" i="4"/>
  <c r="CR72" i="4"/>
  <c r="CS72" i="4"/>
  <c r="CT72" i="4"/>
  <c r="CU72" i="4"/>
  <c r="CV72" i="4"/>
  <c r="CW72" i="4"/>
  <c r="CX72" i="4"/>
  <c r="CY72" i="4"/>
  <c r="CZ72" i="4"/>
  <c r="DA72" i="4"/>
  <c r="DB72" i="4"/>
  <c r="DC72" i="4"/>
  <c r="DD72" i="4"/>
  <c r="DE72" i="4"/>
  <c r="DF72" i="4"/>
  <c r="DG72" i="4"/>
  <c r="DH72" i="4"/>
  <c r="DI72" i="4"/>
  <c r="DJ72" i="4"/>
  <c r="DK72" i="4"/>
  <c r="DL72" i="4"/>
  <c r="DM72" i="4"/>
  <c r="DN72" i="4"/>
  <c r="DO72" i="4"/>
  <c r="DP72" i="4"/>
  <c r="DQ72" i="4"/>
  <c r="DR72" i="4"/>
  <c r="DS72" i="4"/>
  <c r="DT72" i="4"/>
  <c r="DU72" i="4"/>
  <c r="DV72" i="4"/>
  <c r="DW72" i="4"/>
  <c r="DX72" i="4"/>
  <c r="DY72" i="4"/>
  <c r="DZ72" i="4"/>
  <c r="EA72" i="4"/>
  <c r="EB72" i="4"/>
  <c r="EC72" i="4"/>
  <c r="ED72" i="4"/>
  <c r="EE72" i="4"/>
  <c r="A76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S76" i="4"/>
  <c r="T76" i="4"/>
  <c r="U76" i="4"/>
  <c r="V76" i="4"/>
  <c r="W76" i="4"/>
  <c r="X76" i="4"/>
  <c r="Y76" i="4"/>
  <c r="Z76" i="4"/>
  <c r="AA76" i="4"/>
  <c r="AB76" i="4"/>
  <c r="AC76" i="4"/>
  <c r="AD76" i="4"/>
  <c r="AE76" i="4"/>
  <c r="AF76" i="4"/>
  <c r="AG76" i="4"/>
  <c r="AH76" i="4"/>
  <c r="AI76" i="4"/>
  <c r="AJ76" i="4"/>
  <c r="AK76" i="4"/>
  <c r="AL76" i="4"/>
  <c r="AM76" i="4"/>
  <c r="AN76" i="4"/>
  <c r="AO76" i="4"/>
  <c r="AP76" i="4"/>
  <c r="AQ76" i="4"/>
  <c r="AR76" i="4"/>
  <c r="AS76" i="4"/>
  <c r="AT76" i="4"/>
  <c r="AU76" i="4"/>
  <c r="AV76" i="4"/>
  <c r="AW76" i="4"/>
  <c r="AX76" i="4"/>
  <c r="AY76" i="4"/>
  <c r="AZ76" i="4"/>
  <c r="BA76" i="4"/>
  <c r="BB76" i="4"/>
  <c r="BC76" i="4"/>
  <c r="BD76" i="4"/>
  <c r="BE76" i="4"/>
  <c r="BF76" i="4"/>
  <c r="BG76" i="4"/>
  <c r="BH76" i="4"/>
  <c r="BI76" i="4"/>
  <c r="BJ76" i="4"/>
  <c r="BK76" i="4"/>
  <c r="BL76" i="4"/>
  <c r="BM76" i="4"/>
  <c r="BN76" i="4"/>
  <c r="BO76" i="4"/>
  <c r="BP76" i="4"/>
  <c r="BQ76" i="4"/>
  <c r="BR76" i="4"/>
  <c r="BS76" i="4"/>
  <c r="BT76" i="4"/>
  <c r="BU76" i="4"/>
  <c r="BV76" i="4"/>
  <c r="BW76" i="4"/>
  <c r="BX76" i="4"/>
  <c r="BY76" i="4"/>
  <c r="BZ76" i="4"/>
  <c r="CA76" i="4"/>
  <c r="CB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DL76" i="4"/>
  <c r="DM76" i="4"/>
  <c r="DN76" i="4"/>
  <c r="DO76" i="4"/>
  <c r="DP76" i="4"/>
  <c r="DQ76" i="4"/>
  <c r="DR76" i="4"/>
  <c r="DS76" i="4"/>
  <c r="DT76" i="4"/>
  <c r="DU76" i="4"/>
  <c r="DV76" i="4"/>
  <c r="DW76" i="4"/>
  <c r="DX76" i="4"/>
  <c r="DY76" i="4"/>
  <c r="DZ76" i="4"/>
  <c r="EA76" i="4"/>
  <c r="EB76" i="4"/>
  <c r="EC76" i="4"/>
  <c r="ED76" i="4"/>
  <c r="EE76" i="4"/>
  <c r="E2" i="1"/>
  <c r="H2" i="1"/>
  <c r="E3" i="1"/>
  <c r="H3" i="1"/>
  <c r="L3" i="1"/>
  <c r="E4" i="1"/>
  <c r="H4" i="1"/>
  <c r="E5" i="1"/>
  <c r="H5" i="1"/>
  <c r="E6" i="1"/>
  <c r="H8" i="1"/>
  <c r="H9" i="1"/>
  <c r="H10" i="1"/>
  <c r="H11" i="1"/>
  <c r="AB12" i="1"/>
  <c r="AB13" i="1"/>
  <c r="H16" i="1"/>
  <c r="H17" i="1"/>
  <c r="H18" i="1"/>
  <c r="H19" i="1"/>
  <c r="H22" i="1"/>
  <c r="I22" i="1"/>
  <c r="E23" i="1"/>
  <c r="I23" i="1"/>
  <c r="H24" i="1"/>
  <c r="I24" i="1"/>
  <c r="I25" i="1"/>
  <c r="H26" i="1"/>
  <c r="I26" i="1"/>
  <c r="E31" i="1"/>
  <c r="H32" i="1"/>
  <c r="I32" i="1"/>
  <c r="H39" i="1"/>
  <c r="I39" i="1"/>
  <c r="H40" i="1"/>
  <c r="I40" i="1"/>
  <c r="H41" i="1"/>
  <c r="I41" i="1"/>
  <c r="H42" i="1"/>
  <c r="I42" i="1"/>
</calcChain>
</file>

<file path=xl/sharedStrings.xml><?xml version="1.0" encoding="utf-8"?>
<sst xmlns="http://schemas.openxmlformats.org/spreadsheetml/2006/main" count="910" uniqueCount="298">
  <si>
    <t>Property Details</t>
  </si>
  <si>
    <t>Net Leasable Area</t>
  </si>
  <si>
    <t>Land Square Footage</t>
  </si>
  <si>
    <t>FAR</t>
  </si>
  <si>
    <t>Street Address</t>
  </si>
  <si>
    <t>City/State/Zip</t>
  </si>
  <si>
    <t>555 Main Street</t>
  </si>
  <si>
    <t>San Francisco, CA</t>
  </si>
  <si>
    <t>Land Acquisition Information</t>
  </si>
  <si>
    <t>Land Acquisition Price</t>
  </si>
  <si>
    <t>Land Price/Acre</t>
  </si>
  <si>
    <t>Land Price/SF</t>
  </si>
  <si>
    <t>Land Acquisition Fee</t>
  </si>
  <si>
    <t>Closing Costs</t>
  </si>
  <si>
    <t>Escrow Closing Date</t>
  </si>
  <si>
    <t>Sale Information</t>
  </si>
  <si>
    <t>Costs of Sale (as % of Sale Price)</t>
  </si>
  <si>
    <t>Exit Cap Rate</t>
  </si>
  <si>
    <t>Hold Period</t>
  </si>
  <si>
    <t>Investor Distributions</t>
  </si>
  <si>
    <t>Distribution Frequency</t>
  </si>
  <si>
    <t>Monthly</t>
  </si>
  <si>
    <t>Quarterly</t>
  </si>
  <si>
    <t>Annually</t>
  </si>
  <si>
    <t>Project-Level Fees</t>
  </si>
  <si>
    <t>Asset Management Fee</t>
  </si>
  <si>
    <t>Disposition Fee</t>
  </si>
  <si>
    <t>Construction Management Fee</t>
  </si>
  <si>
    <t>Lease-Up Information</t>
  </si>
  <si>
    <t>Lease-Up Start</t>
  </si>
  <si>
    <t>Lease-Up End</t>
  </si>
  <si>
    <t>Summary Details</t>
  </si>
  <si>
    <t>Stabilized Yield on Cost</t>
  </si>
  <si>
    <t>Stabilized DSCR</t>
  </si>
  <si>
    <t>Stabilized Debt Yield</t>
  </si>
  <si>
    <t>Total Project Cost</t>
  </si>
  <si>
    <t>All-In Basis Per SF</t>
  </si>
  <si>
    <t>Development Capital Budget</t>
  </si>
  <si>
    <t>Hard Costs</t>
  </si>
  <si>
    <t>Soft Costs</t>
  </si>
  <si>
    <t>Contingency</t>
  </si>
  <si>
    <t>Tenant Improvements</t>
  </si>
  <si>
    <t>Leasing Commissions</t>
  </si>
  <si>
    <t>TI/LC Costs Per SF</t>
  </si>
  <si>
    <t>Total Capital Costs</t>
  </si>
  <si>
    <t>Total Capital Costs Per SF</t>
  </si>
  <si>
    <t>Month Construction Starts</t>
  </si>
  <si>
    <t>Month Construction Ends</t>
  </si>
  <si>
    <t>Construction Loan Details</t>
  </si>
  <si>
    <t>Loan-To-Cost (LTC)</t>
  </si>
  <si>
    <t>Construction Loan Amount</t>
  </si>
  <si>
    <t>Interest Rate Spread</t>
  </si>
  <si>
    <t>Loan Fees (as % of Loan Proceeds)</t>
  </si>
  <si>
    <t>Loan Term</t>
  </si>
  <si>
    <t>Permanent Financing Details</t>
  </si>
  <si>
    <t>Refinance Month</t>
  </si>
  <si>
    <t>Size Loan By</t>
  </si>
  <si>
    <t>Permanent Loan Amount</t>
  </si>
  <si>
    <t>Fixed/Floating</t>
  </si>
  <si>
    <t>Interest-Only Period</t>
  </si>
  <si>
    <t>Amortization</t>
  </si>
  <si>
    <t>Cap Rate Used For Valuation</t>
  </si>
  <si>
    <t>LTV</t>
  </si>
  <si>
    <t>LTC</t>
  </si>
  <si>
    <t>DSCR</t>
  </si>
  <si>
    <t>Debt Yield</t>
  </si>
  <si>
    <t>Fixed</t>
  </si>
  <si>
    <t>Floating</t>
  </si>
  <si>
    <t>Levered Return Metrics</t>
  </si>
  <si>
    <t>IRR</t>
  </si>
  <si>
    <t>Equity Multiple</t>
  </si>
  <si>
    <t>Average Cash-on-Cash Return</t>
  </si>
  <si>
    <t>Total Profit</t>
  </si>
  <si>
    <t>Unlevered Return Metrics</t>
  </si>
  <si>
    <t>Sale Details</t>
  </si>
  <si>
    <t>Sale Date</t>
  </si>
  <si>
    <t>Stabilized Yield vs. Exit Cap Rate</t>
  </si>
  <si>
    <t>Sale Price</t>
  </si>
  <si>
    <t>Sale Price Per SF</t>
  </si>
  <si>
    <t>Costs of Sale</t>
  </si>
  <si>
    <t>Total Sources</t>
  </si>
  <si>
    <t>Construction Period</t>
  </si>
  <si>
    <t>Life</t>
  </si>
  <si>
    <t>Construction Loan Proceeds</t>
  </si>
  <si>
    <t>Permanent Loan Proceeds</t>
  </si>
  <si>
    <t>Equity</t>
  </si>
  <si>
    <t>Cash Flow</t>
  </si>
  <si>
    <t>Total</t>
  </si>
  <si>
    <t>Total Uses</t>
  </si>
  <si>
    <t>Land Closing Costs</t>
  </si>
  <si>
    <t>Operating Shortfalls</t>
  </si>
  <si>
    <t>Capitalized Interest</t>
  </si>
  <si>
    <t>Loan Fees</t>
  </si>
  <si>
    <t>Effect on Levered IRR / Equity Multiple</t>
  </si>
  <si>
    <t>Sensitivity Intervals</t>
  </si>
  <si>
    <t>Exit Cap</t>
  </si>
  <si>
    <t>Consolidated Rent Roll</t>
  </si>
  <si>
    <t>Suite</t>
  </si>
  <si>
    <t>SF</t>
  </si>
  <si>
    <t>NNN</t>
  </si>
  <si>
    <t>Total/Weighted Average</t>
  </si>
  <si>
    <t>In-Place Tenant Details</t>
  </si>
  <si>
    <t>Suite Number</t>
  </si>
  <si>
    <t>Tenant Name</t>
  </si>
  <si>
    <t>Start Date</t>
  </si>
  <si>
    <t>End Date</t>
  </si>
  <si>
    <t>Pro Rata Share</t>
  </si>
  <si>
    <t>Reimbursements</t>
  </si>
  <si>
    <t>YouTube</t>
  </si>
  <si>
    <t>FSG</t>
  </si>
  <si>
    <t>Base Year Stop</t>
  </si>
  <si>
    <t>MG</t>
  </si>
  <si>
    <t>Reimbursement Structure</t>
  </si>
  <si>
    <t>Expense</t>
  </si>
  <si>
    <t>Reimburse For MG</t>
  </si>
  <si>
    <t>Reimburse For BYS</t>
  </si>
  <si>
    <t>BYS Amount</t>
  </si>
  <si>
    <t>Property Taxes</t>
  </si>
  <si>
    <t>Insurance</t>
  </si>
  <si>
    <t>CAM</t>
  </si>
  <si>
    <t>Management Fee</t>
  </si>
  <si>
    <t>Other</t>
  </si>
  <si>
    <t>Rent Escalation Schedule</t>
  </si>
  <si>
    <t>Amount/SF/Year</t>
  </si>
  <si>
    <t>Re-Leasing Assumptions</t>
  </si>
  <si>
    <t>Renewal Probability</t>
  </si>
  <si>
    <t>Lease Term (New)</t>
  </si>
  <si>
    <t>Lease Term (Renew)</t>
  </si>
  <si>
    <t>Downtime</t>
  </si>
  <si>
    <t>Free Rent (New)</t>
  </si>
  <si>
    <t>Free Rent (Renew)</t>
  </si>
  <si>
    <t>Market Rent (New)</t>
  </si>
  <si>
    <t>Market Rent (Renewal)</t>
  </si>
  <si>
    <t>Market Rent Growth/Year</t>
  </si>
  <si>
    <t>Re-Leasing Reimbursement Structure</t>
  </si>
  <si>
    <t>Re-Leasing Costs</t>
  </si>
  <si>
    <t>TI/SF (New)</t>
  </si>
  <si>
    <t>TI/SF (Renew)</t>
  </si>
  <si>
    <t>Annual TI Growth</t>
  </si>
  <si>
    <t>New LCs (Years 1-5)</t>
  </si>
  <si>
    <t>New LCs (Years 6+)</t>
  </si>
  <si>
    <t>Renewal LCs (Years 1-5)</t>
  </si>
  <si>
    <t>Renewal LCs (Years 6+)</t>
  </si>
  <si>
    <t>Percentage Rent</t>
  </si>
  <si>
    <t>Annual Sales</t>
  </si>
  <si>
    <t>Health Ratio</t>
  </si>
  <si>
    <t>% Rent</t>
  </si>
  <si>
    <t>Breakpoint</t>
  </si>
  <si>
    <t>Sales Growth/Year</t>
  </si>
  <si>
    <t>Year</t>
  </si>
  <si>
    <t>Month</t>
  </si>
  <si>
    <t>Month Ending</t>
  </si>
  <si>
    <t>Suite / Tenant</t>
  </si>
  <si>
    <t>In-Place Base Rent</t>
  </si>
  <si>
    <t>In-Place Reimbursements</t>
  </si>
  <si>
    <t>Total Percentage Rent</t>
  </si>
  <si>
    <t>Up-Front Free Rent</t>
  </si>
  <si>
    <t>Re-Leasing Base Rent</t>
  </si>
  <si>
    <t>Re-Leasing Free Rent</t>
  </si>
  <si>
    <t>Re-Leasing Reimbursements</t>
  </si>
  <si>
    <t>Total Suite Operating Cash Flow</t>
  </si>
  <si>
    <t>Up-Front Tenant Improvements</t>
  </si>
  <si>
    <t>Up-Front Leasing Commissions</t>
  </si>
  <si>
    <t>Re-Leasing Tenant Improvements</t>
  </si>
  <si>
    <t>Re-Leasing Leasing Commissions</t>
  </si>
  <si>
    <t>Total Net Suite Cash Flow</t>
  </si>
  <si>
    <t>CF Code</t>
  </si>
  <si>
    <t>BRR</t>
  </si>
  <si>
    <t>PR</t>
  </si>
  <si>
    <t>FR</t>
  </si>
  <si>
    <t>LC</t>
  </si>
  <si>
    <t>TI</t>
  </si>
  <si>
    <t>Google</t>
  </si>
  <si>
    <t>Twitter</t>
  </si>
  <si>
    <t>Uber</t>
  </si>
  <si>
    <t>Airbnb</t>
  </si>
  <si>
    <t>Lyft</t>
  </si>
  <si>
    <t>Facebook</t>
  </si>
  <si>
    <t>Snap Inc.</t>
  </si>
  <si>
    <t>Drobpox</t>
  </si>
  <si>
    <t>Box</t>
  </si>
  <si>
    <t>Binary Formulas</t>
  </si>
  <si>
    <t>Occupancy Calculations</t>
  </si>
  <si>
    <t>Occupancy</t>
  </si>
  <si>
    <t>Stabilized Operating Expenses</t>
  </si>
  <si>
    <t>Per SF/Year</t>
  </si>
  <si>
    <t>% Fixed</t>
  </si>
  <si>
    <t>Other Assumptions</t>
  </si>
  <si>
    <t>Annual Expense Growth</t>
  </si>
  <si>
    <t>Management Fee as % of EGR</t>
  </si>
  <si>
    <t>Annual Capital Reserves/SF</t>
  </si>
  <si>
    <t>Property Tax Information</t>
  </si>
  <si>
    <t>Property Tax Rate</t>
  </si>
  <si>
    <t>Fixed Charge Assessments</t>
  </si>
  <si>
    <t>Current Assessed Land Value</t>
  </si>
  <si>
    <t>Percentage of Value Assessed</t>
  </si>
  <si>
    <t>Reassessed Upon Sale</t>
  </si>
  <si>
    <t>Credit Loss</t>
  </si>
  <si>
    <t>Property Tax Growth Rates</t>
  </si>
  <si>
    <t>Assessed Value</t>
  </si>
  <si>
    <t>Less Credits</t>
  </si>
  <si>
    <t>Total Property Taxes</t>
  </si>
  <si>
    <t>Actual Operating Expenses</t>
  </si>
  <si>
    <t>Quarter</t>
  </si>
  <si>
    <t>Revenue</t>
  </si>
  <si>
    <t>Base Rental Revenue</t>
  </si>
  <si>
    <t>Free Rent</t>
  </si>
  <si>
    <t>Net Rental Income</t>
  </si>
  <si>
    <t>Other Income</t>
  </si>
  <si>
    <t>CAM Reimbursements</t>
  </si>
  <si>
    <t>Total Other Income</t>
  </si>
  <si>
    <t>Effective Gross Revenue</t>
  </si>
  <si>
    <t>Operating Expenses</t>
  </si>
  <si>
    <t>Total Operating Expenses</t>
  </si>
  <si>
    <t>Net Operating Income</t>
  </si>
  <si>
    <t>Capital Expenses</t>
  </si>
  <si>
    <t>Construction Expenses</t>
  </si>
  <si>
    <t>Capital Reserves</t>
  </si>
  <si>
    <t>Total Capital Expenses</t>
  </si>
  <si>
    <t>Cash Flow Before Debt Service</t>
  </si>
  <si>
    <t>Partnership Expenses</t>
  </si>
  <si>
    <t>Acquisition Information</t>
  </si>
  <si>
    <t>Sale Proceeds</t>
  </si>
  <si>
    <t>Total Unlevered Cash Flow</t>
  </si>
  <si>
    <t>Loan Information</t>
  </si>
  <si>
    <t>Construction/Permanent Loan Proceeds</t>
  </si>
  <si>
    <t>Principal Payment</t>
  </si>
  <si>
    <t>Interest Payment</t>
  </si>
  <si>
    <t>Loan Payoff</t>
  </si>
  <si>
    <t>Total Levered Cash Flow</t>
  </si>
  <si>
    <t>Beginning Cash Balance</t>
  </si>
  <si>
    <t>Positive Cash Flow</t>
  </si>
  <si>
    <t>Capital Contributions</t>
  </si>
  <si>
    <t>Capital Distributions</t>
  </si>
  <si>
    <t>Ending Cash Balance</t>
  </si>
  <si>
    <t>Total Investor Cash Flow</t>
  </si>
  <si>
    <t>Positive Operating Cash Flow</t>
  </si>
  <si>
    <t>Item</t>
  </si>
  <si>
    <t>Per SF</t>
  </si>
  <si>
    <t>Month Start</t>
  </si>
  <si>
    <t>Month End</t>
  </si>
  <si>
    <t>Total Months</t>
  </si>
  <si>
    <t>Engineering Fees</t>
  </si>
  <si>
    <t>Construction Costs</t>
  </si>
  <si>
    <t>Rezoning Fees</t>
  </si>
  <si>
    <t>Subtotal</t>
  </si>
  <si>
    <t>Checks</t>
  </si>
  <si>
    <t>Type</t>
  </si>
  <si>
    <t>SD</t>
  </si>
  <si>
    <t>S-Curve</t>
  </si>
  <si>
    <t>Straight-Line</t>
  </si>
  <si>
    <t>Legal Fees</t>
  </si>
  <si>
    <t>City Fees</t>
  </si>
  <si>
    <t>Capitalized Property Taxes</t>
  </si>
  <si>
    <t>Capitalized Insurance</t>
  </si>
  <si>
    <t>Capitalized Marketing</t>
  </si>
  <si>
    <t>Total Construction Budget</t>
  </si>
  <si>
    <t>Contingency %</t>
  </si>
  <si>
    <t>Percentage of Funding</t>
  </si>
  <si>
    <t>Debt</t>
  </si>
  <si>
    <t>%</t>
  </si>
  <si>
    <t>Check</t>
  </si>
  <si>
    <t>Constraint</t>
  </si>
  <si>
    <t>Loan Amount</t>
  </si>
  <si>
    <t>Operating Metrics</t>
  </si>
  <si>
    <t>Date</t>
  </si>
  <si>
    <t>Total Land/Construction/Financing Costs</t>
  </si>
  <si>
    <t>Equity Financing</t>
  </si>
  <si>
    <t>Circuit Breaker</t>
  </si>
  <si>
    <t>On/Off</t>
  </si>
  <si>
    <t>Starting Equity Balance</t>
  </si>
  <si>
    <t>Equity Draws</t>
  </si>
  <si>
    <t>Ending Equity Balance</t>
  </si>
  <si>
    <t>Construction Financing</t>
  </si>
  <si>
    <t>Starting Loan Balance</t>
  </si>
  <si>
    <t>Construction Loan Draws</t>
  </si>
  <si>
    <t>Interest Expense</t>
  </si>
  <si>
    <t>Ending Loan Balance</t>
  </si>
  <si>
    <t>Rate</t>
  </si>
  <si>
    <t>All-In Interest Rate</t>
  </si>
  <si>
    <t>Permanent Financing</t>
  </si>
  <si>
    <t>Total Loan Payment</t>
  </si>
  <si>
    <t>Interest Rate Index (Fixed Rate)</t>
  </si>
  <si>
    <t>Unlevered Cash-on-Cash Return</t>
  </si>
  <si>
    <t>Levered Cash-on-Cash Return</t>
  </si>
  <si>
    <t>Month Reference</t>
  </si>
  <si>
    <t>Operating Shortfalls (Life)</t>
  </si>
  <si>
    <t>Lease-Up</t>
  </si>
  <si>
    <t>TI Allowances</t>
  </si>
  <si>
    <t>Development Costs</t>
  </si>
  <si>
    <t>Land Costs</t>
  </si>
  <si>
    <t>TI &amp; LC Costs</t>
  </si>
  <si>
    <t>CM Fees</t>
  </si>
  <si>
    <t>Monthly Cash Flows Equal Annual Cash Flows</t>
  </si>
  <si>
    <t>Equity Investment Equal Sum of All Negative Cash Flows (Construction Financing)</t>
  </si>
  <si>
    <t>Total Levered Cash Flows Equal Total Investor Cash Flow</t>
  </si>
  <si>
    <t>Sum of Sources Equal Total Sources (Construction)</t>
  </si>
  <si>
    <t>Sum of Sources Equal Total Sources (Life)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</si>
</sst>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6" formatCode="&quot;$&quot;#,##0_);[Red]\(&quot;$&quot;#,##0\)"/>
    <numFmt numFmtId="8" formatCode="&quot;$&quot;#,##0.00_);[Red]\(&quot;$&quot;#,##0.00\)"/>
    <numFmt numFmtId="164" formatCode="&quot;$&quot;#,##0"/>
    <numFmt numFmtId="165" formatCode="0\ &quot;Months&quot;"/>
    <numFmt numFmtId="166" formatCode="&quot;Month&quot;\ 0"/>
    <numFmt numFmtId="167" formatCode="0.00&quot;x&quot;"/>
    <numFmt numFmtId="168" formatCode="0\ &quot;Years&quot;"/>
    <numFmt numFmtId="169" formatCode="&quot;Yes&quot;;;&quot;No&quot;"/>
    <numFmt numFmtId="170" formatCode="&quot;$&quot;#,##0.00"/>
    <numFmt numFmtId="171" formatCode="&quot;Year&quot;\ 0"/>
    <numFmt numFmtId="172" formatCode="&quot;Month&quot;"/>
    <numFmt numFmtId="173" formatCode="&quot;On&quot;;;&quot;Off&quot;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Franklin Gothic Book"/>
      <family val="2"/>
    </font>
    <font>
      <b/>
      <sz val="10"/>
      <color theme="0"/>
      <name val="Franklin Gothic Book"/>
      <family val="2"/>
    </font>
    <font>
      <sz val="10"/>
      <color rgb="FF0000FF"/>
      <name val="Franklin Gothic Book"/>
      <family val="2"/>
    </font>
    <font>
      <sz val="10"/>
      <name val="Franklin Gothic Book"/>
      <family val="2"/>
    </font>
    <font>
      <b/>
      <sz val="10"/>
      <color theme="1"/>
      <name val="Franklin Gothic Book"/>
      <family val="2"/>
    </font>
    <font>
      <b/>
      <sz val="10"/>
      <name val="Franklin Gothic Book"/>
      <family val="2"/>
    </font>
    <font>
      <b/>
      <i/>
      <sz val="10"/>
      <color theme="0"/>
      <name val="Franklin Gothic Book"/>
      <family val="2"/>
    </font>
    <font>
      <i/>
      <sz val="10"/>
      <color theme="1"/>
      <name val="Franklin Gothic Book"/>
      <family val="2"/>
    </font>
    <font>
      <b/>
      <i/>
      <sz val="10"/>
      <color theme="1"/>
      <name val="Franklin Gothic Book"/>
      <family val="2"/>
    </font>
    <font>
      <b/>
      <u/>
      <sz val="10"/>
      <color theme="1"/>
      <name val="Franklin Gothic Book"/>
      <family val="2"/>
    </font>
    <font>
      <b/>
      <u/>
      <sz val="10"/>
      <color theme="0"/>
      <name val="Franklin Gothic Book"/>
      <family val="2"/>
    </font>
  </fonts>
  <fills count="7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rgb="FF3E3E3E"/>
      </left>
      <right/>
      <top style="thin">
        <color indexed="64"/>
      </top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1" fillId="0" borderId="0"/>
  </cellStyleXfs>
  <cellXfs count="265">
    <xf numFmtId="0" fontId="0" fillId="0" borderId="0" xfId="0"/>
    <xf numFmtId="0" fontId="2" fillId="0" borderId="0" xfId="0" applyFont="1"/>
    <xf numFmtId="0" fontId="2" fillId="0" borderId="0" xfId="0" applyFont="1" applyAlignment="1">
      <alignment horizontal="right"/>
    </xf>
    <xf numFmtId="38" fontId="2" fillId="0" borderId="0" xfId="0" applyNumberFormat="1" applyFont="1" applyAlignment="1">
      <alignment horizontal="center"/>
    </xf>
    <xf numFmtId="6" fontId="3" fillId="2" borderId="1" xfId="0" applyNumberFormat="1" applyFont="1" applyFill="1" applyBorder="1" applyAlignment="1" applyProtection="1">
      <alignment horizontal="centerContinuous"/>
      <protection hidden="1"/>
    </xf>
    <xf numFmtId="0" fontId="3" fillId="2" borderId="2" xfId="0" applyFont="1" applyFill="1" applyBorder="1" applyAlignment="1" applyProtection="1">
      <alignment horizontal="centerContinuous"/>
      <protection hidden="1"/>
    </xf>
    <xf numFmtId="0" fontId="2" fillId="0" borderId="0" xfId="0" applyFont="1" applyProtection="1">
      <protection hidden="1"/>
    </xf>
    <xf numFmtId="6" fontId="3" fillId="4" borderId="1" xfId="0" applyNumberFormat="1" applyFont="1" applyFill="1" applyBorder="1" applyAlignment="1" applyProtection="1">
      <alignment horizontal="centerContinuous"/>
      <protection hidden="1"/>
    </xf>
    <xf numFmtId="0" fontId="3" fillId="4" borderId="2" xfId="0" applyFont="1" applyFill="1" applyBorder="1" applyAlignment="1" applyProtection="1">
      <alignment horizontal="centerContinuous"/>
      <protection hidden="1"/>
    </xf>
    <xf numFmtId="0" fontId="3" fillId="4" borderId="7" xfId="0" applyFont="1" applyFill="1" applyBorder="1" applyAlignment="1" applyProtection="1">
      <alignment horizontal="centerContinuous"/>
      <protection hidden="1"/>
    </xf>
    <xf numFmtId="0" fontId="3" fillId="4" borderId="8" xfId="0" applyFont="1" applyFill="1" applyBorder="1" applyAlignment="1" applyProtection="1">
      <alignment horizontal="centerContinuous"/>
      <protection hidden="1"/>
    </xf>
    <xf numFmtId="0" fontId="3" fillId="4" borderId="9" xfId="0" applyFont="1" applyFill="1" applyBorder="1" applyAlignment="1" applyProtection="1">
      <alignment horizontal="centerContinuous"/>
      <protection hidden="1"/>
    </xf>
    <xf numFmtId="0" fontId="3" fillId="2" borderId="7" xfId="0" applyFont="1" applyFill="1" applyBorder="1" applyAlignment="1" applyProtection="1">
      <alignment horizontal="centerContinuous"/>
      <protection hidden="1"/>
    </xf>
    <xf numFmtId="0" fontId="3" fillId="2" borderId="8" xfId="0" applyFont="1" applyFill="1" applyBorder="1" applyAlignment="1" applyProtection="1">
      <alignment horizontal="centerContinuous"/>
      <protection hidden="1"/>
    </xf>
    <xf numFmtId="0" fontId="3" fillId="2" borderId="9" xfId="0" applyFont="1" applyFill="1" applyBorder="1" applyAlignment="1" applyProtection="1">
      <alignment horizontal="centerContinuous"/>
      <protection hidden="1"/>
    </xf>
    <xf numFmtId="0" fontId="2" fillId="3" borderId="3" xfId="0" applyFont="1" applyFill="1" applyBorder="1" applyAlignment="1" applyProtection="1">
      <alignment horizontal="right"/>
      <protection hidden="1"/>
    </xf>
    <xf numFmtId="3" fontId="2" fillId="0" borderId="3" xfId="0" applyNumberFormat="1" applyFont="1" applyBorder="1" applyAlignment="1" applyProtection="1">
      <alignment horizontal="center"/>
      <protection hidden="1"/>
    </xf>
    <xf numFmtId="10" fontId="5" fillId="0" borderId="3" xfId="1" applyNumberFormat="1" applyFont="1" applyBorder="1" applyAlignment="1" applyProtection="1">
      <alignment horizontal="center"/>
      <protection hidden="1"/>
    </xf>
    <xf numFmtId="10" fontId="5" fillId="5" borderId="3" xfId="1" applyNumberFormat="1" applyFont="1" applyFill="1" applyBorder="1" applyAlignment="1" applyProtection="1">
      <alignment horizontal="center"/>
      <protection hidden="1"/>
    </xf>
    <xf numFmtId="0" fontId="6" fillId="3" borderId="10" xfId="0" applyFont="1" applyFill="1" applyBorder="1" applyProtection="1">
      <protection hidden="1"/>
    </xf>
    <xf numFmtId="0" fontId="6" fillId="3" borderId="13" xfId="0" applyFont="1" applyFill="1" applyBorder="1" applyProtection="1">
      <protection hidden="1"/>
    </xf>
    <xf numFmtId="0" fontId="6" fillId="3" borderId="13" xfId="0" applyFont="1" applyFill="1" applyBorder="1" applyAlignment="1" applyProtection="1">
      <alignment horizontal="centerContinuous"/>
      <protection hidden="1"/>
    </xf>
    <xf numFmtId="0" fontId="6" fillId="3" borderId="14" xfId="0" applyFont="1" applyFill="1" applyBorder="1" applyAlignment="1" applyProtection="1">
      <alignment horizontal="centerContinuous"/>
      <protection hidden="1"/>
    </xf>
    <xf numFmtId="0" fontId="2" fillId="3" borderId="1" xfId="0" applyFont="1" applyFill="1" applyBorder="1" applyAlignment="1" applyProtection="1">
      <alignment horizontal="center"/>
      <protection hidden="1"/>
    </xf>
    <xf numFmtId="0" fontId="2" fillId="3" borderId="15" xfId="0" applyFont="1" applyFill="1" applyBorder="1" applyAlignment="1" applyProtection="1">
      <alignment horizontal="center"/>
      <protection hidden="1"/>
    </xf>
    <xf numFmtId="0" fontId="2" fillId="3" borderId="2" xfId="0" applyFont="1" applyFill="1" applyBorder="1" applyAlignment="1" applyProtection="1">
      <alignment horizontal="center"/>
      <protection hidden="1"/>
    </xf>
    <xf numFmtId="165" fontId="4" fillId="0" borderId="3" xfId="1" applyNumberFormat="1" applyFont="1" applyBorder="1" applyAlignment="1" applyProtection="1">
      <alignment horizontal="center"/>
      <protection hidden="1"/>
    </xf>
    <xf numFmtId="0" fontId="2" fillId="3" borderId="4" xfId="0" applyFont="1" applyFill="1" applyBorder="1" applyAlignment="1" applyProtection="1">
      <alignment horizontal="right"/>
      <protection hidden="1"/>
    </xf>
    <xf numFmtId="3" fontId="4" fillId="0" borderId="4" xfId="0" applyNumberFormat="1" applyFont="1" applyBorder="1" applyAlignment="1" applyProtection="1">
      <alignment horizontal="center"/>
      <protection hidden="1"/>
    </xf>
    <xf numFmtId="167" fontId="5" fillId="0" borderId="4" xfId="0" applyNumberFormat="1" applyFont="1" applyBorder="1" applyAlignment="1" applyProtection="1">
      <alignment horizontal="center"/>
      <protection hidden="1"/>
    </xf>
    <xf numFmtId="167" fontId="5" fillId="5" borderId="4" xfId="0" applyNumberFormat="1" applyFont="1" applyFill="1" applyBorder="1" applyAlignment="1" applyProtection="1">
      <alignment horizontal="center"/>
      <protection hidden="1"/>
    </xf>
    <xf numFmtId="0" fontId="6" fillId="3" borderId="4" xfId="0" applyFont="1" applyFill="1" applyBorder="1" applyProtection="1">
      <protection hidden="1"/>
    </xf>
    <xf numFmtId="0" fontId="2" fillId="5" borderId="6" xfId="0" applyFont="1" applyFill="1" applyBorder="1" applyAlignment="1" applyProtection="1">
      <alignment horizontal="center"/>
      <protection hidden="1"/>
    </xf>
    <xf numFmtId="165" fontId="2" fillId="5" borderId="6" xfId="0" applyNumberFormat="1" applyFont="1" applyFill="1" applyBorder="1" applyAlignment="1" applyProtection="1">
      <alignment horizontal="center"/>
      <protection hidden="1"/>
    </xf>
    <xf numFmtId="165" fontId="4" fillId="5" borderId="6" xfId="0" applyNumberFormat="1" applyFont="1" applyFill="1" applyBorder="1" applyAlignment="1" applyProtection="1">
      <alignment horizontal="center"/>
      <protection hidden="1"/>
    </xf>
    <xf numFmtId="0" fontId="2" fillId="0" borderId="10" xfId="0" applyFont="1" applyBorder="1" applyAlignment="1" applyProtection="1">
      <alignment horizontal="center"/>
      <protection hidden="1"/>
    </xf>
    <xf numFmtId="0" fontId="2" fillId="0" borderId="0" xfId="0" applyFont="1" applyAlignment="1" applyProtection="1">
      <alignment horizontal="center"/>
      <protection hidden="1"/>
    </xf>
    <xf numFmtId="3" fontId="2" fillId="0" borderId="0" xfId="0" applyNumberFormat="1" applyFont="1" applyAlignment="1" applyProtection="1">
      <alignment horizontal="center"/>
      <protection hidden="1"/>
    </xf>
    <xf numFmtId="8" fontId="2" fillId="0" borderId="0" xfId="0" applyNumberFormat="1" applyFont="1" applyAlignment="1" applyProtection="1">
      <alignment horizontal="center"/>
      <protection hidden="1"/>
    </xf>
    <xf numFmtId="14" fontId="2" fillId="0" borderId="0" xfId="0" applyNumberFormat="1" applyFont="1" applyAlignment="1" applyProtection="1">
      <alignment horizontal="center"/>
      <protection hidden="1"/>
    </xf>
    <xf numFmtId="14" fontId="2" fillId="0" borderId="11" xfId="0" applyNumberFormat="1" applyFont="1" applyBorder="1" applyAlignment="1" applyProtection="1">
      <alignment horizontal="center"/>
      <protection hidden="1"/>
    </xf>
    <xf numFmtId="0" fontId="2" fillId="3" borderId="5" xfId="0" applyFont="1" applyFill="1" applyBorder="1" applyAlignment="1" applyProtection="1">
      <alignment horizontal="right"/>
      <protection hidden="1"/>
    </xf>
    <xf numFmtId="10" fontId="4" fillId="0" borderId="5" xfId="1" applyNumberFormat="1" applyFont="1" applyBorder="1" applyAlignment="1" applyProtection="1">
      <alignment horizontal="center"/>
      <protection hidden="1"/>
    </xf>
    <xf numFmtId="2" fontId="2" fillId="0" borderId="4" xfId="0" applyNumberFormat="1" applyFont="1" applyBorder="1" applyAlignment="1" applyProtection="1">
      <alignment horizontal="center"/>
      <protection hidden="1"/>
    </xf>
    <xf numFmtId="10" fontId="5" fillId="0" borderId="4" xfId="1" applyNumberFormat="1" applyFont="1" applyBorder="1" applyAlignment="1" applyProtection="1">
      <alignment horizontal="center"/>
      <protection hidden="1"/>
    </xf>
    <xf numFmtId="10" fontId="5" fillId="5" borderId="4" xfId="1" applyNumberFormat="1" applyFont="1" applyFill="1" applyBorder="1" applyAlignment="1" applyProtection="1">
      <alignment horizontal="center"/>
      <protection hidden="1"/>
    </xf>
    <xf numFmtId="10" fontId="2" fillId="5" borderId="6" xfId="0" applyNumberFormat="1" applyFont="1" applyFill="1" applyBorder="1" applyAlignment="1" applyProtection="1">
      <alignment horizontal="center"/>
      <protection hidden="1"/>
    </xf>
    <xf numFmtId="0" fontId="2" fillId="0" borderId="6" xfId="0" applyFont="1" applyBorder="1" applyAlignment="1" applyProtection="1">
      <alignment horizontal="center"/>
      <protection hidden="1"/>
    </xf>
    <xf numFmtId="0" fontId="4" fillId="0" borderId="4" xfId="0" applyFont="1" applyBorder="1" applyAlignment="1" applyProtection="1">
      <alignment horizontal="center"/>
      <protection hidden="1"/>
    </xf>
    <xf numFmtId="164" fontId="5" fillId="0" borderId="4" xfId="0" applyNumberFormat="1" applyFont="1" applyBorder="1" applyAlignment="1" applyProtection="1">
      <alignment horizontal="center"/>
      <protection hidden="1"/>
    </xf>
    <xf numFmtId="164" fontId="5" fillId="5" borderId="5" xfId="0" applyNumberFormat="1" applyFont="1" applyFill="1" applyBorder="1" applyAlignment="1" applyProtection="1">
      <alignment horizontal="center"/>
      <protection hidden="1"/>
    </xf>
    <xf numFmtId="0" fontId="4" fillId="0" borderId="5" xfId="0" applyFont="1" applyBorder="1" applyAlignment="1" applyProtection="1">
      <alignment horizontal="center"/>
      <protection hidden="1"/>
    </xf>
    <xf numFmtId="164" fontId="5" fillId="0" borderId="5" xfId="0" applyNumberFormat="1" applyFont="1" applyBorder="1" applyAlignment="1" applyProtection="1">
      <alignment horizontal="center"/>
      <protection hidden="1"/>
    </xf>
    <xf numFmtId="10" fontId="4" fillId="5" borderId="6" xfId="0" applyNumberFormat="1" applyFont="1" applyFill="1" applyBorder="1" applyAlignment="1" applyProtection="1">
      <alignment horizontal="center"/>
      <protection hidden="1"/>
    </xf>
    <xf numFmtId="38" fontId="5" fillId="0" borderId="3" xfId="1" applyNumberFormat="1" applyFont="1" applyBorder="1" applyAlignment="1" applyProtection="1">
      <alignment horizontal="center"/>
      <protection hidden="1"/>
    </xf>
    <xf numFmtId="38" fontId="5" fillId="0" borderId="4" xfId="1" applyNumberFormat="1" applyFont="1" applyBorder="1" applyAlignment="1" applyProtection="1">
      <alignment horizontal="center"/>
      <protection hidden="1"/>
    </xf>
    <xf numFmtId="0" fontId="6" fillId="3" borderId="5" xfId="0" applyFont="1" applyFill="1" applyBorder="1" applyProtection="1">
      <protection hidden="1"/>
    </xf>
    <xf numFmtId="164" fontId="4" fillId="0" borderId="3" xfId="0" applyNumberFormat="1" applyFont="1" applyBorder="1" applyAlignment="1" applyProtection="1">
      <alignment horizontal="center"/>
      <protection hidden="1"/>
    </xf>
    <xf numFmtId="6" fontId="5" fillId="0" borderId="3" xfId="1" applyNumberFormat="1" applyFont="1" applyBorder="1" applyAlignment="1" applyProtection="1">
      <alignment horizontal="center"/>
      <protection hidden="1"/>
    </xf>
    <xf numFmtId="6" fontId="5" fillId="0" borderId="4" xfId="0" applyNumberFormat="1" applyFont="1" applyBorder="1" applyAlignment="1" applyProtection="1">
      <alignment horizontal="center"/>
      <protection hidden="1"/>
    </xf>
    <xf numFmtId="164" fontId="2" fillId="0" borderId="4" xfId="0" applyNumberFormat="1" applyFont="1" applyBorder="1" applyAlignment="1" applyProtection="1">
      <alignment horizontal="center"/>
      <protection hidden="1"/>
    </xf>
    <xf numFmtId="0" fontId="2" fillId="0" borderId="12" xfId="0" applyFont="1" applyBorder="1" applyAlignment="1" applyProtection="1">
      <alignment horizontal="center"/>
      <protection hidden="1"/>
    </xf>
    <xf numFmtId="0" fontId="2" fillId="0" borderId="13" xfId="0" applyFont="1" applyBorder="1" applyAlignment="1" applyProtection="1">
      <alignment horizontal="center"/>
      <protection hidden="1"/>
    </xf>
    <xf numFmtId="3" fontId="2" fillId="0" borderId="13" xfId="0" applyNumberFormat="1" applyFont="1" applyBorder="1" applyAlignment="1" applyProtection="1">
      <alignment horizontal="center"/>
      <protection hidden="1"/>
    </xf>
    <xf numFmtId="8" fontId="2" fillId="0" borderId="13" xfId="0" applyNumberFormat="1" applyFont="1" applyBorder="1" applyAlignment="1" applyProtection="1">
      <alignment horizontal="center"/>
      <protection hidden="1"/>
    </xf>
    <xf numFmtId="14" fontId="2" fillId="0" borderId="13" xfId="0" applyNumberFormat="1" applyFont="1" applyBorder="1" applyAlignment="1" applyProtection="1">
      <alignment horizontal="center"/>
      <protection hidden="1"/>
    </xf>
    <xf numFmtId="14" fontId="2" fillId="0" borderId="14" xfId="0" applyNumberFormat="1" applyFont="1" applyBorder="1" applyAlignment="1" applyProtection="1">
      <alignment horizontal="center"/>
      <protection hidden="1"/>
    </xf>
    <xf numFmtId="38" fontId="5" fillId="0" borderId="5" xfId="1" applyNumberFormat="1" applyFont="1" applyBorder="1" applyAlignment="1" applyProtection="1">
      <alignment horizontal="center"/>
      <protection hidden="1"/>
    </xf>
    <xf numFmtId="164" fontId="4" fillId="0" borderId="4" xfId="0" applyNumberFormat="1" applyFont="1" applyBorder="1" applyAlignment="1" applyProtection="1">
      <alignment horizontal="center"/>
      <protection hidden="1"/>
    </xf>
    <xf numFmtId="0" fontId="6" fillId="3" borderId="12" xfId="0" applyFont="1" applyFill="1" applyBorder="1" applyAlignment="1" applyProtection="1">
      <alignment horizontal="center"/>
      <protection hidden="1"/>
    </xf>
    <xf numFmtId="0" fontId="6" fillId="3" borderId="13" xfId="0" applyFont="1" applyFill="1" applyBorder="1" applyAlignment="1" applyProtection="1">
      <alignment horizontal="center"/>
      <protection hidden="1"/>
    </xf>
    <xf numFmtId="3" fontId="6" fillId="3" borderId="13" xfId="0" applyNumberFormat="1" applyFont="1" applyFill="1" applyBorder="1" applyAlignment="1" applyProtection="1">
      <alignment horizontal="center"/>
      <protection hidden="1"/>
    </xf>
    <xf numFmtId="8" fontId="6" fillId="3" borderId="13" xfId="0" applyNumberFormat="1" applyFont="1" applyFill="1" applyBorder="1" applyAlignment="1" applyProtection="1">
      <alignment horizontal="center"/>
      <protection hidden="1"/>
    </xf>
    <xf numFmtId="14" fontId="6" fillId="3" borderId="13" xfId="0" applyNumberFormat="1" applyFont="1" applyFill="1" applyBorder="1" applyAlignment="1" applyProtection="1">
      <alignment horizontal="center"/>
      <protection hidden="1"/>
    </xf>
    <xf numFmtId="14" fontId="6" fillId="3" borderId="14" xfId="0" applyNumberFormat="1" applyFont="1" applyFill="1" applyBorder="1" applyAlignment="1" applyProtection="1">
      <alignment horizontal="center"/>
      <protection hidden="1"/>
    </xf>
    <xf numFmtId="0" fontId="6" fillId="3" borderId="5" xfId="0" applyFont="1" applyFill="1" applyBorder="1" applyAlignment="1" applyProtection="1">
      <alignment horizontal="right"/>
      <protection hidden="1"/>
    </xf>
    <xf numFmtId="38" fontId="7" fillId="0" borderId="5" xfId="1" applyNumberFormat="1" applyFont="1" applyBorder="1" applyAlignment="1" applyProtection="1">
      <alignment horizontal="center"/>
      <protection hidden="1"/>
    </xf>
    <xf numFmtId="14" fontId="4" fillId="0" borderId="5" xfId="0" applyNumberFormat="1" applyFont="1" applyBorder="1" applyAlignment="1" applyProtection="1">
      <alignment horizontal="center"/>
      <protection hidden="1"/>
    </xf>
    <xf numFmtId="14" fontId="5" fillId="0" borderId="3" xfId="1" applyNumberFormat="1" applyFont="1" applyBorder="1" applyAlignment="1" applyProtection="1">
      <alignment horizontal="center"/>
      <protection hidden="1"/>
    </xf>
    <xf numFmtId="10" fontId="4" fillId="0" borderId="3" xfId="1" applyNumberFormat="1" applyFont="1" applyBorder="1" applyAlignment="1" applyProtection="1">
      <alignment horizontal="center"/>
      <protection hidden="1"/>
    </xf>
    <xf numFmtId="10" fontId="4" fillId="0" borderId="4" xfId="1" applyNumberFormat="1" applyFont="1" applyBorder="1" applyAlignment="1" applyProtection="1">
      <alignment horizontal="center"/>
      <protection hidden="1"/>
    </xf>
    <xf numFmtId="166" fontId="5" fillId="0" borderId="4" xfId="1" applyNumberFormat="1" applyFont="1" applyBorder="1" applyAlignment="1" applyProtection="1">
      <alignment horizontal="center"/>
      <protection hidden="1"/>
    </xf>
    <xf numFmtId="165" fontId="4" fillId="0" borderId="5" xfId="0" applyNumberFormat="1" applyFont="1" applyBorder="1" applyAlignment="1" applyProtection="1">
      <alignment horizontal="center"/>
      <protection hidden="1"/>
    </xf>
    <xf numFmtId="166" fontId="5" fillId="0" borderId="5" xfId="1" applyNumberFormat="1" applyFont="1" applyBorder="1" applyAlignment="1" applyProtection="1">
      <alignment horizontal="center"/>
      <protection hidden="1"/>
    </xf>
    <xf numFmtId="9" fontId="4" fillId="0" borderId="3" xfId="1" applyFont="1" applyBorder="1" applyAlignment="1" applyProtection="1">
      <alignment horizontal="center"/>
      <protection hidden="1"/>
    </xf>
    <xf numFmtId="6" fontId="5" fillId="0" borderId="4" xfId="1" applyNumberFormat="1" applyFont="1" applyBorder="1" applyAlignment="1" applyProtection="1">
      <alignment horizontal="center"/>
      <protection hidden="1"/>
    </xf>
    <xf numFmtId="6" fontId="2" fillId="0" borderId="0" xfId="0" applyNumberFormat="1" applyFont="1" applyProtection="1">
      <protection hidden="1"/>
    </xf>
    <xf numFmtId="0" fontId="6" fillId="3" borderId="6" xfId="0" applyFont="1" applyFill="1" applyBorder="1" applyAlignment="1" applyProtection="1">
      <alignment horizontal="right"/>
      <protection hidden="1"/>
    </xf>
    <xf numFmtId="6" fontId="7" fillId="0" borderId="6" xfId="0" applyNumberFormat="1" applyFont="1" applyBorder="1" applyAlignment="1" applyProtection="1">
      <alignment horizontal="center"/>
      <protection hidden="1"/>
    </xf>
    <xf numFmtId="0" fontId="2" fillId="0" borderId="0" xfId="0" applyFont="1" applyAlignment="1" applyProtection="1">
      <alignment horizontal="right"/>
      <protection hidden="1"/>
    </xf>
    <xf numFmtId="6" fontId="5" fillId="0" borderId="0" xfId="0" applyNumberFormat="1" applyFont="1" applyAlignment="1" applyProtection="1">
      <alignment horizontal="center"/>
      <protection hidden="1"/>
    </xf>
    <xf numFmtId="166" fontId="5" fillId="0" borderId="3" xfId="1" applyNumberFormat="1" applyFont="1" applyBorder="1" applyAlignment="1" applyProtection="1">
      <alignment horizontal="center"/>
      <protection hidden="1"/>
    </xf>
    <xf numFmtId="6" fontId="4" fillId="0" borderId="4" xfId="1" applyNumberFormat="1" applyFont="1" applyBorder="1" applyAlignment="1" applyProtection="1">
      <alignment horizontal="center"/>
      <protection hidden="1"/>
    </xf>
    <xf numFmtId="165" fontId="4" fillId="0" borderId="4" xfId="0" applyNumberFormat="1" applyFont="1" applyBorder="1" applyAlignment="1" applyProtection="1">
      <alignment horizontal="center"/>
      <protection hidden="1"/>
    </xf>
    <xf numFmtId="168" fontId="4" fillId="0" borderId="4" xfId="0" applyNumberFormat="1" applyFont="1" applyBorder="1" applyAlignment="1" applyProtection="1">
      <alignment horizontal="center"/>
      <protection hidden="1"/>
    </xf>
    <xf numFmtId="0" fontId="8" fillId="2" borderId="0" xfId="0" applyFont="1" applyFill="1" applyAlignment="1" applyProtection="1">
      <alignment horizontal="right"/>
      <protection hidden="1"/>
    </xf>
    <xf numFmtId="1" fontId="3" fillId="2" borderId="0" xfId="0" applyNumberFormat="1" applyFont="1" applyFill="1" applyAlignment="1" applyProtection="1">
      <alignment horizontal="center"/>
      <protection hidden="1"/>
    </xf>
    <xf numFmtId="0" fontId="3" fillId="2" borderId="0" xfId="0" applyFont="1" applyFill="1" applyAlignment="1" applyProtection="1">
      <alignment horizontal="center"/>
      <protection hidden="1"/>
    </xf>
    <xf numFmtId="0" fontId="3" fillId="2" borderId="11" xfId="0" applyFont="1" applyFill="1" applyBorder="1" applyAlignment="1" applyProtection="1">
      <alignment horizontal="center"/>
      <protection hidden="1"/>
    </xf>
    <xf numFmtId="0" fontId="8" fillId="2" borderId="13" xfId="0" applyFont="1" applyFill="1" applyBorder="1" applyAlignment="1" applyProtection="1">
      <alignment horizontal="right"/>
      <protection hidden="1"/>
    </xf>
    <xf numFmtId="14" fontId="3" fillId="2" borderId="13" xfId="0" applyNumberFormat="1" applyFont="1" applyFill="1" applyBorder="1" applyAlignment="1" applyProtection="1">
      <alignment horizontal="center"/>
      <protection hidden="1"/>
    </xf>
    <xf numFmtId="0" fontId="2" fillId="3" borderId="6" xfId="0" applyFont="1" applyFill="1" applyBorder="1" applyAlignment="1" applyProtection="1">
      <alignment horizontal="right"/>
      <protection hidden="1"/>
    </xf>
    <xf numFmtId="9" fontId="2" fillId="0" borderId="1" xfId="1" applyFont="1" applyBorder="1" applyAlignment="1" applyProtection="1">
      <alignment horizontal="center"/>
      <protection hidden="1"/>
    </xf>
    <xf numFmtId="9" fontId="2" fillId="0" borderId="15" xfId="1" applyFont="1" applyBorder="1" applyAlignment="1" applyProtection="1">
      <alignment horizontal="center"/>
      <protection hidden="1"/>
    </xf>
    <xf numFmtId="9" fontId="2" fillId="0" borderId="2" xfId="1" applyFont="1" applyBorder="1" applyAlignment="1" applyProtection="1">
      <alignment horizontal="center"/>
      <protection hidden="1"/>
    </xf>
    <xf numFmtId="38" fontId="2" fillId="0" borderId="7" xfId="1" applyNumberFormat="1" applyFont="1" applyBorder="1" applyAlignment="1" applyProtection="1">
      <alignment horizontal="center"/>
      <protection hidden="1"/>
    </xf>
    <xf numFmtId="38" fontId="2" fillId="0" borderId="8" xfId="1" applyNumberFormat="1" applyFont="1" applyBorder="1" applyAlignment="1" applyProtection="1">
      <alignment horizontal="center"/>
      <protection hidden="1"/>
    </xf>
    <xf numFmtId="38" fontId="2" fillId="0" borderId="9" xfId="1" applyNumberFormat="1" applyFont="1" applyBorder="1" applyAlignment="1" applyProtection="1">
      <alignment horizontal="center"/>
      <protection hidden="1"/>
    </xf>
    <xf numFmtId="38" fontId="2" fillId="0" borderId="10" xfId="1" applyNumberFormat="1" applyFont="1" applyBorder="1" applyAlignment="1" applyProtection="1">
      <alignment horizontal="center"/>
      <protection hidden="1"/>
    </xf>
    <xf numFmtId="38" fontId="2" fillId="0" borderId="0" xfId="1" applyNumberFormat="1" applyFont="1" applyBorder="1" applyAlignment="1" applyProtection="1">
      <alignment horizontal="center"/>
      <protection hidden="1"/>
    </xf>
    <xf numFmtId="38" fontId="2" fillId="0" borderId="11" xfId="1" applyNumberFormat="1" applyFont="1" applyBorder="1" applyAlignment="1" applyProtection="1">
      <alignment horizontal="center"/>
      <protection hidden="1"/>
    </xf>
    <xf numFmtId="38" fontId="2" fillId="0" borderId="12" xfId="1" applyNumberFormat="1" applyFont="1" applyBorder="1" applyAlignment="1" applyProtection="1">
      <alignment horizontal="center"/>
      <protection hidden="1"/>
    </xf>
    <xf numFmtId="38" fontId="2" fillId="0" borderId="13" xfId="1" applyNumberFormat="1" applyFont="1" applyBorder="1" applyAlignment="1" applyProtection="1">
      <alignment horizontal="center"/>
      <protection hidden="1"/>
    </xf>
    <xf numFmtId="38" fontId="2" fillId="0" borderId="14" xfId="1" applyNumberFormat="1" applyFont="1" applyBorder="1" applyAlignment="1" applyProtection="1">
      <alignment horizontal="center"/>
      <protection hidden="1"/>
    </xf>
    <xf numFmtId="0" fontId="3" fillId="2" borderId="1" xfId="0" applyFont="1" applyFill="1" applyBorder="1" applyAlignment="1" applyProtection="1">
      <alignment horizontal="centerContinuous"/>
      <protection hidden="1"/>
    </xf>
    <xf numFmtId="0" fontId="3" fillId="2" borderId="15" xfId="0" applyFont="1" applyFill="1" applyBorder="1" applyAlignment="1" applyProtection="1">
      <alignment horizontal="centerContinuous"/>
      <protection hidden="1"/>
    </xf>
    <xf numFmtId="0" fontId="2" fillId="3" borderId="6" xfId="0" applyFont="1" applyFill="1" applyBorder="1" applyAlignment="1" applyProtection="1">
      <alignment horizontal="center"/>
      <protection hidden="1"/>
    </xf>
    <xf numFmtId="0" fontId="4" fillId="0" borderId="6" xfId="0" applyFont="1" applyBorder="1" applyAlignment="1" applyProtection="1">
      <alignment horizontal="center"/>
      <protection hidden="1"/>
    </xf>
    <xf numFmtId="3" fontId="4" fillId="0" borderId="6" xfId="0" applyNumberFormat="1" applyFont="1" applyBorder="1" applyAlignment="1" applyProtection="1">
      <alignment horizontal="center"/>
      <protection hidden="1"/>
    </xf>
    <xf numFmtId="14" fontId="2" fillId="0" borderId="6" xfId="0" applyNumberFormat="1" applyFont="1" applyBorder="1" applyAlignment="1" applyProtection="1">
      <alignment horizontal="center"/>
      <protection hidden="1"/>
    </xf>
    <xf numFmtId="10" fontId="2" fillId="0" borderId="6" xfId="0" applyNumberFormat="1" applyFont="1" applyBorder="1" applyAlignment="1" applyProtection="1">
      <alignment horizontal="center"/>
      <protection hidden="1"/>
    </xf>
    <xf numFmtId="0" fontId="4" fillId="0" borderId="1" xfId="0" applyFont="1" applyBorder="1" applyAlignment="1" applyProtection="1">
      <alignment horizontal="center"/>
      <protection hidden="1"/>
    </xf>
    <xf numFmtId="0" fontId="5" fillId="3" borderId="6" xfId="0" applyFont="1" applyFill="1" applyBorder="1" applyAlignment="1" applyProtection="1">
      <alignment horizontal="center"/>
      <protection hidden="1"/>
    </xf>
    <xf numFmtId="169" fontId="4" fillId="0" borderId="6" xfId="0" applyNumberFormat="1" applyFont="1" applyBorder="1" applyAlignment="1" applyProtection="1">
      <alignment horizontal="center"/>
      <protection hidden="1"/>
    </xf>
    <xf numFmtId="6" fontId="4" fillId="0" borderId="6" xfId="0" applyNumberFormat="1" applyFont="1" applyBorder="1" applyAlignment="1" applyProtection="1">
      <alignment horizontal="center"/>
      <protection hidden="1"/>
    </xf>
    <xf numFmtId="14" fontId="4" fillId="0" borderId="6" xfId="0" applyNumberFormat="1" applyFont="1" applyBorder="1" applyAlignment="1" applyProtection="1">
      <alignment horizontal="center"/>
      <protection hidden="1"/>
    </xf>
    <xf numFmtId="170" fontId="4" fillId="0" borderId="6" xfId="0" applyNumberFormat="1" applyFont="1" applyBorder="1" applyAlignment="1" applyProtection="1">
      <alignment horizontal="center"/>
      <protection hidden="1"/>
    </xf>
    <xf numFmtId="9" fontId="4" fillId="0" borderId="6" xfId="0" applyNumberFormat="1" applyFont="1" applyBorder="1" applyAlignment="1" applyProtection="1">
      <alignment horizontal="center"/>
      <protection hidden="1"/>
    </xf>
    <xf numFmtId="168" fontId="4" fillId="0" borderId="6" xfId="0" applyNumberFormat="1" applyFont="1" applyBorder="1" applyAlignment="1" applyProtection="1">
      <alignment horizontal="center"/>
      <protection hidden="1"/>
    </xf>
    <xf numFmtId="165" fontId="4" fillId="0" borderId="6" xfId="0" applyNumberFormat="1" applyFont="1" applyBorder="1" applyAlignment="1" applyProtection="1">
      <alignment horizontal="center"/>
      <protection hidden="1"/>
    </xf>
    <xf numFmtId="10" fontId="4" fillId="0" borderId="6" xfId="1" applyNumberFormat="1" applyFont="1" applyBorder="1" applyAlignment="1" applyProtection="1">
      <alignment horizontal="center"/>
      <protection hidden="1"/>
    </xf>
    <xf numFmtId="164" fontId="4" fillId="0" borderId="6" xfId="0" applyNumberFormat="1" applyFont="1" applyBorder="1" applyAlignment="1" applyProtection="1">
      <alignment horizontal="center"/>
      <protection hidden="1"/>
    </xf>
    <xf numFmtId="10" fontId="5" fillId="0" borderId="6" xfId="1" applyNumberFormat="1" applyFont="1" applyBorder="1" applyAlignment="1" applyProtection="1">
      <alignment horizontal="center"/>
      <protection hidden="1"/>
    </xf>
    <xf numFmtId="169" fontId="2" fillId="0" borderId="0" xfId="0" applyNumberFormat="1" applyFont="1" applyProtection="1">
      <protection hidden="1"/>
    </xf>
    <xf numFmtId="14" fontId="4" fillId="0" borderId="0" xfId="0" applyNumberFormat="1" applyFont="1" applyAlignment="1" applyProtection="1">
      <alignment horizontal="center"/>
      <protection hidden="1"/>
    </xf>
    <xf numFmtId="170" fontId="4" fillId="0" borderId="0" xfId="0" applyNumberFormat="1" applyFont="1" applyAlignment="1" applyProtection="1">
      <alignment horizontal="center"/>
      <protection hidden="1"/>
    </xf>
    <xf numFmtId="0" fontId="3" fillId="2" borderId="7" xfId="0" applyFont="1" applyFill="1" applyBorder="1" applyProtection="1">
      <protection hidden="1"/>
    </xf>
    <xf numFmtId="0" fontId="3" fillId="2" borderId="8" xfId="0" applyFont="1" applyFill="1" applyBorder="1" applyProtection="1">
      <protection hidden="1"/>
    </xf>
    <xf numFmtId="0" fontId="8" fillId="2" borderId="8" xfId="0" applyFont="1" applyFill="1" applyBorder="1" applyAlignment="1" applyProtection="1">
      <alignment horizontal="right"/>
      <protection hidden="1"/>
    </xf>
    <xf numFmtId="0" fontId="3" fillId="2" borderId="8" xfId="0" applyFont="1" applyFill="1" applyBorder="1" applyAlignment="1" applyProtection="1">
      <alignment horizontal="center"/>
      <protection hidden="1"/>
    </xf>
    <xf numFmtId="0" fontId="3" fillId="2" borderId="9" xfId="0" applyFont="1" applyFill="1" applyBorder="1" applyAlignment="1" applyProtection="1">
      <alignment horizontal="center"/>
      <protection hidden="1"/>
    </xf>
    <xf numFmtId="0" fontId="3" fillId="2" borderId="10" xfId="0" applyFont="1" applyFill="1" applyBorder="1" applyProtection="1">
      <protection hidden="1"/>
    </xf>
    <xf numFmtId="0" fontId="3" fillId="2" borderId="0" xfId="0" applyFont="1" applyFill="1" applyProtection="1">
      <protection hidden="1"/>
    </xf>
    <xf numFmtId="0" fontId="3" fillId="2" borderId="12" xfId="0" applyFont="1" applyFill="1" applyBorder="1" applyProtection="1">
      <protection hidden="1"/>
    </xf>
    <xf numFmtId="0" fontId="3" fillId="2" borderId="13" xfId="0" applyFont="1" applyFill="1" applyBorder="1" applyProtection="1">
      <protection hidden="1"/>
    </xf>
    <xf numFmtId="14" fontId="3" fillId="2" borderId="14" xfId="0" applyNumberFormat="1" applyFont="1" applyFill="1" applyBorder="1" applyAlignment="1" applyProtection="1">
      <alignment horizontal="center"/>
      <protection hidden="1"/>
    </xf>
    <xf numFmtId="0" fontId="2" fillId="3" borderId="7" xfId="0" applyFont="1" applyFill="1" applyBorder="1" applyProtection="1">
      <protection hidden="1"/>
    </xf>
    <xf numFmtId="0" fontId="2" fillId="3" borderId="8" xfId="0" applyFont="1" applyFill="1" applyBorder="1" applyProtection="1">
      <protection hidden="1"/>
    </xf>
    <xf numFmtId="0" fontId="6" fillId="3" borderId="8" xfId="0" applyFont="1" applyFill="1" applyBorder="1" applyAlignment="1" applyProtection="1">
      <alignment horizontal="right"/>
      <protection hidden="1"/>
    </xf>
    <xf numFmtId="0" fontId="2" fillId="3" borderId="9" xfId="0" applyFont="1" applyFill="1" applyBorder="1" applyProtection="1">
      <protection hidden="1"/>
    </xf>
    <xf numFmtId="0" fontId="2" fillId="3" borderId="12" xfId="0" applyFont="1" applyFill="1" applyBorder="1" applyProtection="1">
      <protection hidden="1"/>
    </xf>
    <xf numFmtId="0" fontId="6" fillId="3" borderId="13" xfId="0" applyFont="1" applyFill="1" applyBorder="1" applyAlignment="1" applyProtection="1">
      <alignment horizontal="right"/>
      <protection hidden="1"/>
    </xf>
    <xf numFmtId="0" fontId="2" fillId="3" borderId="13" xfId="0" applyFont="1" applyFill="1" applyBorder="1" applyProtection="1">
      <protection hidden="1"/>
    </xf>
    <xf numFmtId="0" fontId="2" fillId="3" borderId="14" xfId="0" applyFont="1" applyFill="1" applyBorder="1" applyProtection="1">
      <protection hidden="1"/>
    </xf>
    <xf numFmtId="38" fontId="9" fillId="0" borderId="0" xfId="0" applyNumberFormat="1" applyFont="1" applyAlignment="1" applyProtection="1">
      <alignment horizontal="center"/>
      <protection hidden="1"/>
    </xf>
    <xf numFmtId="0" fontId="2" fillId="0" borderId="7" xfId="0" applyFont="1" applyBorder="1" applyAlignment="1" applyProtection="1">
      <alignment horizontal="center"/>
      <protection hidden="1"/>
    </xf>
    <xf numFmtId="38" fontId="2" fillId="0" borderId="0" xfId="0" applyNumberFormat="1" applyFont="1" applyAlignment="1" applyProtection="1">
      <alignment horizontal="center"/>
      <protection hidden="1"/>
    </xf>
    <xf numFmtId="38" fontId="2" fillId="0" borderId="9" xfId="0" applyNumberFormat="1" applyFont="1" applyBorder="1" applyAlignment="1" applyProtection="1">
      <alignment horizontal="center"/>
      <protection hidden="1"/>
    </xf>
    <xf numFmtId="38" fontId="2" fillId="0" borderId="11" xfId="0" applyNumberFormat="1" applyFont="1" applyBorder="1" applyAlignment="1" applyProtection="1">
      <alignment horizontal="center"/>
      <protection hidden="1"/>
    </xf>
    <xf numFmtId="38" fontId="10" fillId="0" borderId="15" xfId="0" applyNumberFormat="1" applyFont="1" applyBorder="1" applyAlignment="1" applyProtection="1">
      <alignment horizontal="center"/>
      <protection hidden="1"/>
    </xf>
    <xf numFmtId="0" fontId="2" fillId="0" borderId="1" xfId="0" applyFont="1" applyBorder="1" applyAlignment="1" applyProtection="1">
      <alignment horizontal="center"/>
      <protection hidden="1"/>
    </xf>
    <xf numFmtId="0" fontId="6" fillId="0" borderId="15" xfId="0" applyFont="1" applyBorder="1" applyAlignment="1" applyProtection="1">
      <alignment horizontal="right"/>
      <protection hidden="1"/>
    </xf>
    <xf numFmtId="38" fontId="6" fillId="0" borderId="15" xfId="0" applyNumberFormat="1" applyFont="1" applyBorder="1" applyAlignment="1" applyProtection="1">
      <alignment horizontal="center"/>
      <protection hidden="1"/>
    </xf>
    <xf numFmtId="38" fontId="6" fillId="0" borderId="2" xfId="0" applyNumberFormat="1" applyFont="1" applyBorder="1" applyAlignment="1" applyProtection="1">
      <alignment horizontal="center"/>
      <protection hidden="1"/>
    </xf>
    <xf numFmtId="0" fontId="2" fillId="0" borderId="1" xfId="0" applyFont="1" applyBorder="1" applyProtection="1">
      <protection hidden="1"/>
    </xf>
    <xf numFmtId="38" fontId="2" fillId="0" borderId="0" xfId="0" applyNumberFormat="1" applyFont="1" applyProtection="1">
      <protection hidden="1"/>
    </xf>
    <xf numFmtId="0" fontId="3" fillId="2" borderId="6" xfId="0" applyFont="1" applyFill="1" applyBorder="1" applyAlignment="1" applyProtection="1">
      <alignment horizontal="center"/>
      <protection hidden="1"/>
    </xf>
    <xf numFmtId="0" fontId="2" fillId="0" borderId="3" xfId="0" applyFont="1" applyBorder="1" applyAlignment="1" applyProtection="1">
      <alignment horizontal="center"/>
      <protection hidden="1"/>
    </xf>
    <xf numFmtId="0" fontId="2" fillId="0" borderId="4" xfId="0" applyFont="1" applyBorder="1" applyAlignment="1" applyProtection="1">
      <alignment horizontal="center"/>
      <protection hidden="1"/>
    </xf>
    <xf numFmtId="0" fontId="2" fillId="0" borderId="5" xfId="0" applyFont="1" applyBorder="1" applyAlignment="1" applyProtection="1">
      <alignment horizontal="center"/>
      <protection hidden="1"/>
    </xf>
    <xf numFmtId="0" fontId="6" fillId="0" borderId="0" xfId="0" applyFont="1" applyProtection="1">
      <protection hidden="1"/>
    </xf>
    <xf numFmtId="0" fontId="3" fillId="2" borderId="1" xfId="0" applyFont="1" applyFill="1" applyBorder="1" applyProtection="1">
      <protection hidden="1"/>
    </xf>
    <xf numFmtId="0" fontId="3" fillId="2" borderId="15" xfId="0" applyFont="1" applyFill="1" applyBorder="1" applyAlignment="1" applyProtection="1">
      <alignment horizontal="center"/>
      <protection hidden="1"/>
    </xf>
    <xf numFmtId="0" fontId="3" fillId="2" borderId="2" xfId="0" applyFont="1" applyFill="1" applyBorder="1" applyAlignment="1" applyProtection="1">
      <alignment horizontal="center"/>
      <protection hidden="1"/>
    </xf>
    <xf numFmtId="0" fontId="2" fillId="0" borderId="7" xfId="0" applyFont="1" applyBorder="1" applyProtection="1">
      <protection hidden="1"/>
    </xf>
    <xf numFmtId="3" fontId="2" fillId="0" borderId="8" xfId="0" applyNumberFormat="1" applyFont="1" applyBorder="1" applyAlignment="1" applyProtection="1">
      <alignment horizontal="center"/>
      <protection hidden="1"/>
    </xf>
    <xf numFmtId="0" fontId="2" fillId="0" borderId="8" xfId="0" applyFont="1" applyBorder="1" applyAlignment="1" applyProtection="1">
      <alignment horizontal="center"/>
      <protection hidden="1"/>
    </xf>
    <xf numFmtId="0" fontId="2" fillId="0" borderId="9" xfId="0" applyFont="1" applyBorder="1" applyAlignment="1" applyProtection="1">
      <alignment horizontal="center"/>
      <protection hidden="1"/>
    </xf>
    <xf numFmtId="0" fontId="2" fillId="0" borderId="10" xfId="0" applyFont="1" applyBorder="1" applyProtection="1">
      <protection hidden="1"/>
    </xf>
    <xf numFmtId="0" fontId="2" fillId="0" borderId="11" xfId="0" applyFont="1" applyBorder="1" applyAlignment="1" applyProtection="1">
      <alignment horizontal="center"/>
      <protection hidden="1"/>
    </xf>
    <xf numFmtId="0" fontId="6" fillId="0" borderId="1" xfId="0" applyFont="1" applyBorder="1" applyProtection="1">
      <protection hidden="1"/>
    </xf>
    <xf numFmtId="3" fontId="6" fillId="0" borderId="15" xfId="0" applyNumberFormat="1" applyFont="1" applyBorder="1" applyAlignment="1" applyProtection="1">
      <alignment horizontal="center"/>
      <protection hidden="1"/>
    </xf>
    <xf numFmtId="0" fontId="6" fillId="0" borderId="15" xfId="0" applyFont="1" applyBorder="1" applyAlignment="1" applyProtection="1">
      <alignment horizontal="center"/>
      <protection hidden="1"/>
    </xf>
    <xf numFmtId="0" fontId="6" fillId="0" borderId="2" xfId="0" applyFont="1" applyBorder="1" applyAlignment="1" applyProtection="1">
      <alignment horizontal="center"/>
      <protection hidden="1"/>
    </xf>
    <xf numFmtId="0" fontId="9" fillId="0" borderId="0" xfId="0" applyFont="1" applyAlignment="1" applyProtection="1">
      <alignment horizontal="center"/>
      <protection hidden="1"/>
    </xf>
    <xf numFmtId="10" fontId="9" fillId="0" borderId="0" xfId="1" applyNumberFormat="1" applyFont="1" applyAlignment="1" applyProtection="1">
      <alignment horizontal="center"/>
      <protection hidden="1"/>
    </xf>
    <xf numFmtId="171" fontId="3" fillId="2" borderId="0" xfId="0" applyNumberFormat="1" applyFont="1" applyFill="1" applyAlignment="1" applyProtection="1">
      <alignment horizontal="center"/>
      <protection hidden="1"/>
    </xf>
    <xf numFmtId="0" fontId="6" fillId="3" borderId="1" xfId="0" applyFont="1" applyFill="1" applyBorder="1" applyAlignment="1" applyProtection="1">
      <alignment horizontal="center"/>
      <protection hidden="1"/>
    </xf>
    <xf numFmtId="0" fontId="6" fillId="3" borderId="15" xfId="0" applyFont="1" applyFill="1" applyBorder="1" applyAlignment="1" applyProtection="1">
      <alignment horizontal="center"/>
      <protection hidden="1"/>
    </xf>
    <xf numFmtId="0" fontId="6" fillId="3" borderId="2" xfId="0" applyFont="1" applyFill="1" applyBorder="1" applyAlignment="1" applyProtection="1">
      <alignment horizontal="center"/>
      <protection hidden="1"/>
    </xf>
    <xf numFmtId="6" fontId="5" fillId="0" borderId="7" xfId="0" applyNumberFormat="1" applyFont="1" applyBorder="1" applyAlignment="1" applyProtection="1">
      <alignment horizontal="center"/>
      <protection hidden="1"/>
    </xf>
    <xf numFmtId="8" fontId="2" fillId="0" borderId="8" xfId="0" applyNumberFormat="1" applyFont="1" applyBorder="1" applyAlignment="1" applyProtection="1">
      <alignment horizontal="center"/>
      <protection hidden="1"/>
    </xf>
    <xf numFmtId="9" fontId="5" fillId="0" borderId="9" xfId="0" applyNumberFormat="1" applyFont="1" applyBorder="1" applyAlignment="1" applyProtection="1">
      <alignment horizontal="center"/>
      <protection hidden="1"/>
    </xf>
    <xf numFmtId="6" fontId="4" fillId="0" borderId="10" xfId="0" applyNumberFormat="1" applyFont="1" applyBorder="1" applyAlignment="1" applyProtection="1">
      <alignment horizontal="center"/>
      <protection hidden="1"/>
    </xf>
    <xf numFmtId="9" fontId="4" fillId="0" borderId="11" xfId="0" applyNumberFormat="1" applyFont="1" applyBorder="1" applyAlignment="1" applyProtection="1">
      <alignment horizontal="center"/>
      <protection hidden="1"/>
    </xf>
    <xf numFmtId="6" fontId="5" fillId="0" borderId="10" xfId="0" applyNumberFormat="1" applyFont="1" applyBorder="1" applyAlignment="1" applyProtection="1">
      <alignment horizontal="center"/>
      <protection hidden="1"/>
    </xf>
    <xf numFmtId="9" fontId="5" fillId="0" borderId="11" xfId="0" applyNumberFormat="1" applyFont="1" applyBorder="1" applyAlignment="1" applyProtection="1">
      <alignment horizontal="center"/>
      <protection hidden="1"/>
    </xf>
    <xf numFmtId="6" fontId="5" fillId="0" borderId="6" xfId="1" applyNumberFormat="1" applyFont="1" applyFill="1" applyBorder="1" applyAlignment="1" applyProtection="1">
      <alignment horizontal="center"/>
      <protection hidden="1"/>
    </xf>
    <xf numFmtId="6" fontId="6" fillId="0" borderId="1" xfId="0" applyNumberFormat="1" applyFont="1" applyBorder="1" applyAlignment="1" applyProtection="1">
      <alignment horizontal="center"/>
      <protection hidden="1"/>
    </xf>
    <xf numFmtId="8" fontId="6" fillId="0" borderId="15" xfId="0" applyNumberFormat="1" applyFont="1" applyBorder="1" applyAlignment="1" applyProtection="1">
      <alignment horizontal="center"/>
      <protection hidden="1"/>
    </xf>
    <xf numFmtId="9" fontId="6" fillId="0" borderId="2" xfId="1" applyFont="1" applyBorder="1" applyAlignment="1" applyProtection="1">
      <alignment horizontal="center"/>
      <protection hidden="1"/>
    </xf>
    <xf numFmtId="6" fontId="5" fillId="0" borderId="6" xfId="1" applyNumberFormat="1" applyFont="1" applyBorder="1" applyAlignment="1" applyProtection="1">
      <alignment horizontal="center"/>
      <protection hidden="1"/>
    </xf>
    <xf numFmtId="6" fontId="4" fillId="0" borderId="6" xfId="1" applyNumberFormat="1" applyFont="1" applyBorder="1" applyAlignment="1" applyProtection="1">
      <alignment horizontal="center"/>
      <protection hidden="1"/>
    </xf>
    <xf numFmtId="6" fontId="7" fillId="0" borderId="6" xfId="1" applyNumberFormat="1" applyFont="1" applyBorder="1" applyAlignment="1" applyProtection="1">
      <alignment horizontal="center"/>
      <protection hidden="1"/>
    </xf>
    <xf numFmtId="0" fontId="2" fillId="3" borderId="7" xfId="0" applyFont="1" applyFill="1" applyBorder="1" applyAlignment="1" applyProtection="1">
      <alignment horizontal="right"/>
      <protection hidden="1"/>
    </xf>
    <xf numFmtId="10" fontId="4" fillId="0" borderId="3" xfId="0" applyNumberFormat="1" applyFont="1" applyBorder="1" applyAlignment="1" applyProtection="1">
      <alignment horizontal="center"/>
      <protection hidden="1"/>
    </xf>
    <xf numFmtId="0" fontId="2" fillId="3" borderId="10" xfId="0" applyFont="1" applyFill="1" applyBorder="1" applyAlignment="1" applyProtection="1">
      <alignment horizontal="right"/>
      <protection hidden="1"/>
    </xf>
    <xf numFmtId="10" fontId="4" fillId="0" borderId="4" xfId="0" applyNumberFormat="1" applyFont="1" applyBorder="1" applyAlignment="1" applyProtection="1">
      <alignment horizontal="center"/>
      <protection hidden="1"/>
    </xf>
    <xf numFmtId="0" fontId="2" fillId="3" borderId="12" xfId="0" applyFont="1" applyFill="1" applyBorder="1" applyAlignment="1" applyProtection="1">
      <alignment horizontal="right"/>
      <protection hidden="1"/>
    </xf>
    <xf numFmtId="8" fontId="4" fillId="0" borderId="5" xfId="0" applyNumberFormat="1" applyFont="1" applyBorder="1" applyAlignment="1" applyProtection="1">
      <alignment horizontal="center"/>
      <protection hidden="1"/>
    </xf>
    <xf numFmtId="6" fontId="4" fillId="0" borderId="4" xfId="0" applyNumberFormat="1" applyFont="1" applyBorder="1" applyAlignment="1" applyProtection="1">
      <alignment horizontal="center"/>
      <protection hidden="1"/>
    </xf>
    <xf numFmtId="9" fontId="4" fillId="0" borderId="4" xfId="0" applyNumberFormat="1" applyFont="1" applyBorder="1" applyAlignment="1" applyProtection="1">
      <alignment horizontal="center"/>
      <protection hidden="1"/>
    </xf>
    <xf numFmtId="169" fontId="4" fillId="0" borderId="5" xfId="0" applyNumberFormat="1" applyFont="1" applyBorder="1" applyAlignment="1" applyProtection="1">
      <alignment horizontal="center"/>
      <protection hidden="1"/>
    </xf>
    <xf numFmtId="38" fontId="2" fillId="0" borderId="7" xfId="0" applyNumberFormat="1" applyFont="1" applyBorder="1" applyAlignment="1" applyProtection="1">
      <alignment horizontal="center"/>
      <protection hidden="1"/>
    </xf>
    <xf numFmtId="38" fontId="2" fillId="0" borderId="8" xfId="0" applyNumberFormat="1" applyFont="1" applyBorder="1" applyAlignment="1" applyProtection="1">
      <alignment horizontal="center"/>
      <protection hidden="1"/>
    </xf>
    <xf numFmtId="38" fontId="2" fillId="0" borderId="10" xfId="0" applyNumberFormat="1" applyFont="1" applyBorder="1" applyAlignment="1" applyProtection="1">
      <alignment horizontal="center"/>
      <protection hidden="1"/>
    </xf>
    <xf numFmtId="38" fontId="2" fillId="0" borderId="12" xfId="0" applyNumberFormat="1" applyFont="1" applyBorder="1" applyAlignment="1" applyProtection="1">
      <alignment horizontal="center"/>
      <protection hidden="1"/>
    </xf>
    <xf numFmtId="38" fontId="2" fillId="0" borderId="13" xfId="0" applyNumberFormat="1" applyFont="1" applyBorder="1" applyAlignment="1" applyProtection="1">
      <alignment horizontal="center"/>
      <protection hidden="1"/>
    </xf>
    <xf numFmtId="38" fontId="2" fillId="0" borderId="14" xfId="0" applyNumberFormat="1" applyFont="1" applyBorder="1" applyAlignment="1" applyProtection="1">
      <alignment horizontal="center"/>
      <protection hidden="1"/>
    </xf>
    <xf numFmtId="0" fontId="6" fillId="3" borderId="4" xfId="0" applyFont="1" applyFill="1" applyBorder="1" applyAlignment="1" applyProtection="1">
      <alignment horizontal="right"/>
      <protection hidden="1"/>
    </xf>
    <xf numFmtId="38" fontId="2" fillId="0" borderId="15" xfId="0" applyNumberFormat="1" applyFont="1" applyBorder="1" applyAlignment="1" applyProtection="1">
      <alignment horizontal="center"/>
      <protection hidden="1"/>
    </xf>
    <xf numFmtId="0" fontId="2" fillId="0" borderId="8" xfId="0" applyFont="1" applyBorder="1" applyAlignment="1" applyProtection="1">
      <alignment horizontal="right"/>
      <protection hidden="1"/>
    </xf>
    <xf numFmtId="0" fontId="6" fillId="3" borderId="3" xfId="0" applyFont="1" applyFill="1" applyBorder="1" applyAlignment="1" applyProtection="1">
      <alignment horizontal="right"/>
      <protection hidden="1"/>
    </xf>
    <xf numFmtId="0" fontId="9" fillId="0" borderId="0" xfId="0" applyFont="1" applyAlignment="1" applyProtection="1">
      <alignment horizontal="right"/>
      <protection hidden="1"/>
    </xf>
    <xf numFmtId="10" fontId="9" fillId="0" borderId="15" xfId="1" applyNumberFormat="1" applyFont="1" applyBorder="1" applyAlignment="1" applyProtection="1">
      <alignment horizontal="center"/>
      <protection hidden="1"/>
    </xf>
    <xf numFmtId="10" fontId="9" fillId="0" borderId="2" xfId="1" applyNumberFormat="1" applyFont="1" applyBorder="1" applyAlignment="1" applyProtection="1">
      <alignment horizontal="center"/>
      <protection hidden="1"/>
    </xf>
    <xf numFmtId="172" fontId="8" fillId="2" borderId="0" xfId="0" applyNumberFormat="1" applyFont="1" applyFill="1" applyAlignment="1" applyProtection="1">
      <alignment horizontal="right"/>
      <protection hidden="1"/>
    </xf>
    <xf numFmtId="0" fontId="12" fillId="2" borderId="1" xfId="0" applyFont="1" applyFill="1" applyBorder="1" applyAlignment="1" applyProtection="1">
      <alignment horizontal="center"/>
      <protection hidden="1"/>
    </xf>
    <xf numFmtId="0" fontId="12" fillId="2" borderId="15" xfId="0" applyFont="1" applyFill="1" applyBorder="1" applyAlignment="1" applyProtection="1">
      <alignment horizontal="center"/>
      <protection hidden="1"/>
    </xf>
    <xf numFmtId="0" fontId="12" fillId="2" borderId="2" xfId="0" applyFont="1" applyFill="1" applyBorder="1" applyAlignment="1" applyProtection="1">
      <alignment horizontal="center"/>
      <protection hidden="1"/>
    </xf>
    <xf numFmtId="0" fontId="11" fillId="3" borderId="1" xfId="0" applyFont="1" applyFill="1" applyBorder="1" applyAlignment="1" applyProtection="1">
      <alignment horizontal="center"/>
      <protection hidden="1"/>
    </xf>
    <xf numFmtId="0" fontId="11" fillId="3" borderId="15" xfId="0" applyFont="1" applyFill="1" applyBorder="1" applyAlignment="1" applyProtection="1">
      <alignment horizontal="center"/>
      <protection hidden="1"/>
    </xf>
    <xf numFmtId="0" fontId="11" fillId="3" borderId="2" xfId="0" applyFont="1" applyFill="1" applyBorder="1" applyAlignment="1" applyProtection="1">
      <alignment horizontal="center"/>
      <protection hidden="1"/>
    </xf>
    <xf numFmtId="0" fontId="2" fillId="6" borderId="6" xfId="0" applyFont="1" applyFill="1" applyBorder="1" applyAlignment="1" applyProtection="1">
      <alignment horizontal="right"/>
      <protection hidden="1"/>
    </xf>
    <xf numFmtId="6" fontId="2" fillId="0" borderId="6" xfId="0" applyNumberFormat="1" applyFont="1" applyBorder="1" applyAlignment="1" applyProtection="1">
      <alignment horizontal="center"/>
      <protection hidden="1"/>
    </xf>
    <xf numFmtId="166" fontId="4" fillId="0" borderId="6" xfId="0" applyNumberFormat="1" applyFont="1" applyBorder="1" applyAlignment="1" applyProtection="1">
      <alignment horizontal="center"/>
      <protection hidden="1"/>
    </xf>
    <xf numFmtId="165" fontId="2" fillId="0" borderId="6" xfId="0" applyNumberFormat="1" applyFont="1" applyBorder="1" applyAlignment="1" applyProtection="1">
      <alignment horizontal="center"/>
      <protection hidden="1"/>
    </xf>
    <xf numFmtId="6" fontId="6" fillId="3" borderId="6" xfId="0" applyNumberFormat="1" applyFont="1" applyFill="1" applyBorder="1" applyAlignment="1" applyProtection="1">
      <alignment horizontal="center"/>
      <protection hidden="1"/>
    </xf>
    <xf numFmtId="166" fontId="6" fillId="3" borderId="6" xfId="0" applyNumberFormat="1" applyFont="1" applyFill="1" applyBorder="1" applyAlignment="1" applyProtection="1">
      <alignment horizontal="center"/>
      <protection hidden="1"/>
    </xf>
    <xf numFmtId="165" fontId="6" fillId="3" borderId="6" xfId="0" applyNumberFormat="1" applyFont="1" applyFill="1" applyBorder="1" applyAlignment="1" applyProtection="1">
      <alignment horizontal="center"/>
      <protection hidden="1"/>
    </xf>
    <xf numFmtId="38" fontId="6" fillId="0" borderId="1" xfId="0" applyNumberFormat="1" applyFont="1" applyBorder="1" applyAlignment="1" applyProtection="1">
      <alignment horizontal="center"/>
      <protection hidden="1"/>
    </xf>
    <xf numFmtId="6" fontId="5" fillId="0" borderId="6" xfId="0" applyNumberFormat="1" applyFont="1" applyBorder="1" applyAlignment="1" applyProtection="1">
      <alignment horizontal="center"/>
      <protection hidden="1"/>
    </xf>
    <xf numFmtId="166" fontId="5" fillId="0" borderId="6" xfId="0" applyNumberFormat="1" applyFont="1" applyBorder="1" applyAlignment="1" applyProtection="1">
      <alignment horizontal="center"/>
      <protection hidden="1"/>
    </xf>
    <xf numFmtId="0" fontId="3" fillId="2" borderId="1" xfId="0" applyFont="1" applyFill="1" applyBorder="1" applyAlignment="1" applyProtection="1">
      <alignment horizontal="right"/>
      <protection hidden="1"/>
    </xf>
    <xf numFmtId="167" fontId="4" fillId="0" borderId="6" xfId="0" applyNumberFormat="1" applyFont="1" applyBorder="1" applyAlignment="1" applyProtection="1">
      <alignment horizontal="center"/>
      <protection hidden="1"/>
    </xf>
    <xf numFmtId="10" fontId="4" fillId="0" borderId="6" xfId="0" applyNumberFormat="1" applyFont="1" applyBorder="1" applyAlignment="1" applyProtection="1">
      <alignment horizontal="center"/>
      <protection hidden="1"/>
    </xf>
    <xf numFmtId="173" fontId="4" fillId="0" borderId="6" xfId="0" applyNumberFormat="1" applyFont="1" applyBorder="1" applyAlignment="1" applyProtection="1">
      <alignment horizontal="center"/>
      <protection hidden="1"/>
    </xf>
    <xf numFmtId="164" fontId="2" fillId="0" borderId="6" xfId="0" applyNumberFormat="1" applyFont="1" applyBorder="1" applyAlignment="1" applyProtection="1">
      <alignment horizontal="center"/>
      <protection hidden="1"/>
    </xf>
    <xf numFmtId="0" fontId="3" fillId="2" borderId="15" xfId="0" applyFont="1" applyFill="1" applyBorder="1" applyProtection="1">
      <protection hidden="1"/>
    </xf>
    <xf numFmtId="0" fontId="3" fillId="2" borderId="2" xfId="0" applyFont="1" applyFill="1" applyBorder="1" applyProtection="1">
      <protection hidden="1"/>
    </xf>
    <xf numFmtId="0" fontId="11" fillId="3" borderId="3" xfId="0" applyFont="1" applyFill="1" applyBorder="1" applyAlignment="1" applyProtection="1">
      <alignment horizontal="right"/>
      <protection hidden="1"/>
    </xf>
    <xf numFmtId="0" fontId="11" fillId="3" borderId="8" xfId="0" applyFont="1" applyFill="1" applyBorder="1" applyAlignment="1" applyProtection="1">
      <alignment horizontal="center"/>
      <protection hidden="1"/>
    </xf>
    <xf numFmtId="0" fontId="11" fillId="3" borderId="9" xfId="0" applyFont="1" applyFill="1" applyBorder="1" applyAlignment="1" applyProtection="1">
      <alignment horizontal="center"/>
      <protection hidden="1"/>
    </xf>
    <xf numFmtId="0" fontId="11" fillId="3" borderId="5" xfId="0" applyFont="1" applyFill="1" applyBorder="1" applyAlignment="1" applyProtection="1">
      <alignment horizontal="right"/>
      <protection hidden="1"/>
    </xf>
    <xf numFmtId="14" fontId="11" fillId="3" borderId="13" xfId="0" applyNumberFormat="1" applyFont="1" applyFill="1" applyBorder="1" applyAlignment="1" applyProtection="1">
      <alignment horizontal="center"/>
      <protection hidden="1"/>
    </xf>
    <xf numFmtId="14" fontId="11" fillId="3" borderId="14" xfId="0" applyNumberFormat="1" applyFont="1" applyFill="1" applyBorder="1" applyAlignment="1" applyProtection="1">
      <alignment horizontal="center"/>
      <protection hidden="1"/>
    </xf>
    <xf numFmtId="38" fontId="2" fillId="0" borderId="0" xfId="0" applyNumberFormat="1" applyFont="1" applyAlignment="1" applyProtection="1">
      <alignment horizontal="right"/>
      <protection hidden="1"/>
    </xf>
    <xf numFmtId="0" fontId="2" fillId="6" borderId="4" xfId="0" applyFont="1" applyFill="1" applyBorder="1" applyAlignment="1" applyProtection="1">
      <alignment horizontal="right"/>
      <protection hidden="1"/>
    </xf>
    <xf numFmtId="0" fontId="2" fillId="6" borderId="5" xfId="0" applyFont="1" applyFill="1" applyBorder="1" applyAlignment="1" applyProtection="1">
      <alignment horizontal="right"/>
      <protection hidden="1"/>
    </xf>
    <xf numFmtId="0" fontId="6" fillId="6" borderId="6" xfId="0" applyFont="1" applyFill="1" applyBorder="1" applyAlignment="1" applyProtection="1">
      <alignment horizontal="right"/>
      <protection hidden="1"/>
    </xf>
    <xf numFmtId="10" fontId="9" fillId="0" borderId="1" xfId="1" applyNumberFormat="1" applyFont="1" applyBorder="1" applyAlignment="1" applyProtection="1">
      <alignment horizontal="center"/>
      <protection hidden="1"/>
    </xf>
    <xf numFmtId="0" fontId="3" fillId="2" borderId="7" xfId="0" applyFont="1" applyFill="1" applyBorder="1" applyAlignment="1" applyProtection="1">
      <alignment horizontal="center"/>
      <protection hidden="1"/>
    </xf>
    <xf numFmtId="0" fontId="3" fillId="2" borderId="16" xfId="0" applyFont="1" applyFill="1" applyBorder="1" applyAlignment="1" applyProtection="1">
      <alignment horizontal="center"/>
      <protection hidden="1"/>
    </xf>
    <xf numFmtId="14" fontId="5" fillId="0" borderId="6" xfId="0" applyNumberFormat="1" applyFont="1" applyBorder="1" applyAlignment="1" applyProtection="1">
      <alignment horizontal="center"/>
      <protection hidden="1"/>
    </xf>
    <xf numFmtId="10" fontId="5" fillId="0" borderId="6" xfId="0" applyNumberFormat="1" applyFont="1" applyBorder="1" applyAlignment="1" applyProtection="1">
      <alignment horizontal="center" vertical="center"/>
      <protection hidden="1"/>
    </xf>
  </cellXfs>
  <cellStyles count="3">
    <cellStyle name="Normal" xfId="0" builtinId="0"/>
    <cellStyle name="Normal 2 2 2" xfId="2" xr:uid="{B777FBBE-3662-44D7-B847-C0F028EC865D}"/>
    <cellStyle name="Percent" xfId="1" builtinId="5"/>
  </cellStyles>
  <dxfs count="14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1" defaultTableStyle="TableStyleMedium2" defaultPivotStyle="PivotStyleLight16">
    <tableStyle name="Invisible" pivot="0" table="0" count="0" xr9:uid="{75A5C5CA-9CD1-4696-9AC3-DAD10D453F6B}"/>
  </tableStyles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800">
                <a:latin typeface="Franklin Gothic Book" panose="020B0503020102020204" pitchFamily="34" charset="0"/>
              </a:rPr>
              <a:t>LEASE-UP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lt1">
                  <a:lumMod val="8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Summary!$A$46</c:f>
              <c:strCache>
                <c:ptCount val="1"/>
                <c:pt idx="0">
                  <c:v>Lease-Up</c:v>
                </c:pt>
              </c:strCache>
            </c:strRef>
          </c:tx>
          <c:spPr>
            <a:gradFill>
              <a:gsLst>
                <a:gs pos="100000">
                  <a:schemeClr val="accent1"/>
                </a:gs>
                <a:gs pos="0">
                  <a:schemeClr val="accent1">
                    <a:lumMod val="75000"/>
                  </a:schemeClr>
                </a:gs>
              </a:gsLst>
              <a:lin ang="0" scaled="1"/>
            </a:gradFill>
            <a:ln>
              <a:noFill/>
            </a:ln>
            <a:effectLst>
              <a:innerShdw dist="12700" dir="16200000">
                <a:schemeClr val="lt1">
                  <a:alpha val="75000"/>
                </a:schemeClr>
              </a:innerShdw>
            </a:effectLst>
          </c:spPr>
          <c:cat>
            <c:strRef>
              <c:f>Summary!$B$45:$ED$45</c:f>
              <c:strCache>
                <c:ptCount val="11"/>
                <c:pt idx="0">
                  <c:v>12/31/2021</c:v>
                </c:pt>
                <c:pt idx="1">
                  <c:v>1/31/2022</c:v>
                </c:pt>
                <c:pt idx="2">
                  <c:v>2/28/2022</c:v>
                </c:pt>
                <c:pt idx="3">
                  <c:v>3/31/2022</c:v>
                </c:pt>
                <c:pt idx="4">
                  <c:v>4/30/2022</c:v>
                </c:pt>
                <c:pt idx="5">
                  <c:v>5/31/2022</c:v>
                </c:pt>
                <c:pt idx="6">
                  <c:v>6/30/2022</c:v>
                </c:pt>
                <c:pt idx="7">
                  <c:v>7/31/2022</c:v>
                </c:pt>
                <c:pt idx="8">
                  <c:v>8/31/2022</c:v>
                </c:pt>
                <c:pt idx="9">
                  <c:v>9/30/2022</c:v>
                </c:pt>
                <c:pt idx="10">
                  <c:v>10/31/2022</c:v>
                </c:pt>
              </c:strCache>
            </c:strRef>
          </c:cat>
          <c:val>
            <c:numRef>
              <c:f>Summary!$B$46:$ED$46</c:f>
              <c:numCache>
                <c:formatCode>0%</c:formatCode>
                <c:ptCount val="133"/>
                <c:pt idx="0">
                  <c:v>0</c:v>
                </c:pt>
                <c:pt idx="1">
                  <c:v>0.45132743362831856</c:v>
                </c:pt>
                <c:pt idx="2">
                  <c:v>0.49557522123893805</c:v>
                </c:pt>
                <c:pt idx="3">
                  <c:v>0.52212389380530977</c:v>
                </c:pt>
                <c:pt idx="4">
                  <c:v>0.52212389380530977</c:v>
                </c:pt>
                <c:pt idx="5">
                  <c:v>0.64601769911504425</c:v>
                </c:pt>
                <c:pt idx="6">
                  <c:v>0.76991150442477874</c:v>
                </c:pt>
                <c:pt idx="7">
                  <c:v>0.76991150442477874</c:v>
                </c:pt>
                <c:pt idx="8">
                  <c:v>0.76991150442477874</c:v>
                </c:pt>
                <c:pt idx="9">
                  <c:v>0.8584070796460177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5E-4D7E-A315-CFF75E5CC1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lt1">
                  <a:alpha val="40000"/>
                </a:schemeClr>
              </a:solidFill>
              <a:round/>
            </a:ln>
            <a:effectLst/>
          </c:spPr>
        </c:dropLines>
        <c:axId val="425961816"/>
        <c:axId val="425961160"/>
      </c:areaChart>
      <c:dateAx>
        <c:axId val="425961816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spPr>
          <a:noFill/>
          <a:ln w="9575" cap="flat" cmpd="sng" algn="ctr">
            <a:solidFill>
              <a:schemeClr val="lt1">
                <a:lumMod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cap="all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961160"/>
        <c:crosses val="autoZero"/>
        <c:auto val="1"/>
        <c:lblOffset val="100"/>
        <c:baseTimeUnit val="months"/>
      </c:dateAx>
      <c:valAx>
        <c:axId val="42596116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prstDash val="sysDot"/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961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lt1">
          <a:lumMod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latin typeface="Franklin Gothic Book" panose="020B0503020102020204" pitchFamily="34" charset="0"/>
              </a:rPr>
              <a:t>DEVELOPMENT COSTS OVER</a:t>
            </a:r>
            <a:r>
              <a:rPr lang="en-US" baseline="0">
                <a:latin typeface="Franklin Gothic Book" panose="020B0503020102020204" pitchFamily="34" charset="0"/>
              </a:rPr>
              <a:t> TIME</a:t>
            </a:r>
            <a:endParaRPr lang="en-US">
              <a:latin typeface="Franklin Gothic Book" panose="020B05030201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Summary!$A$50</c:f>
              <c:strCache>
                <c:ptCount val="1"/>
                <c:pt idx="0">
                  <c:v>Hard Costs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>
              <a:noFill/>
            </a:ln>
            <a:effectLst>
              <a:innerShdw dist="12700" dir="16200000">
                <a:schemeClr val="lt1"/>
              </a:innerShdw>
            </a:effectLst>
          </c:spPr>
          <c:cat>
            <c:strRef>
              <c:f>Summary!$B$49:$ED$49</c:f>
              <c:strCache>
                <c:ptCount val="36"/>
                <c:pt idx="0">
                  <c:v>5/31/2020</c:v>
                </c:pt>
                <c:pt idx="1">
                  <c:v>6/30/2020</c:v>
                </c:pt>
                <c:pt idx="2">
                  <c:v>7/31/2020</c:v>
                </c:pt>
                <c:pt idx="3">
                  <c:v>8/31/2020</c:v>
                </c:pt>
                <c:pt idx="4">
                  <c:v>9/30/2020</c:v>
                </c:pt>
                <c:pt idx="5">
                  <c:v>10/31/2020</c:v>
                </c:pt>
                <c:pt idx="6">
                  <c:v>11/30/2020</c:v>
                </c:pt>
                <c:pt idx="7">
                  <c:v>12/31/2020</c:v>
                </c:pt>
                <c:pt idx="8">
                  <c:v>1/31/2021</c:v>
                </c:pt>
                <c:pt idx="9">
                  <c:v>2/28/2021</c:v>
                </c:pt>
                <c:pt idx="10">
                  <c:v>3/31/2021</c:v>
                </c:pt>
                <c:pt idx="11">
                  <c:v>4/30/2021</c:v>
                </c:pt>
                <c:pt idx="12">
                  <c:v>5/31/2021</c:v>
                </c:pt>
                <c:pt idx="13">
                  <c:v>6/30/2021</c:v>
                </c:pt>
                <c:pt idx="14">
                  <c:v>7/31/2021</c:v>
                </c:pt>
                <c:pt idx="15">
                  <c:v>8/31/2021</c:v>
                </c:pt>
                <c:pt idx="16">
                  <c:v>9/30/2021</c:v>
                </c:pt>
                <c:pt idx="17">
                  <c:v>10/31/2021</c:v>
                </c:pt>
                <c:pt idx="18">
                  <c:v>11/30/2021</c:v>
                </c:pt>
                <c:pt idx="19">
                  <c:v>12/31/2021</c:v>
                </c:pt>
                <c:pt idx="20">
                  <c:v>1/31/2022</c:v>
                </c:pt>
                <c:pt idx="21">
                  <c:v>2/28/2022</c:v>
                </c:pt>
                <c:pt idx="22">
                  <c:v>3/31/2022</c:v>
                </c:pt>
                <c:pt idx="23">
                  <c:v>4/30/2022</c:v>
                </c:pt>
                <c:pt idx="24">
                  <c:v>5/31/2022</c:v>
                </c:pt>
                <c:pt idx="25">
                  <c:v>6/30/2022</c:v>
                </c:pt>
                <c:pt idx="26">
                  <c:v>7/31/2022</c:v>
                </c:pt>
                <c:pt idx="27">
                  <c:v>8/31/2022</c:v>
                </c:pt>
                <c:pt idx="28">
                  <c:v>9/30/2022</c:v>
                </c:pt>
                <c:pt idx="29">
                  <c:v>10/31/2022</c:v>
                </c:pt>
                <c:pt idx="30">
                  <c:v>11/30/2022</c:v>
                </c:pt>
                <c:pt idx="31">
                  <c:v>12/31/2022</c:v>
                </c:pt>
                <c:pt idx="32">
                  <c:v>1/31/2023</c:v>
                </c:pt>
                <c:pt idx="33">
                  <c:v>2/28/2023</c:v>
                </c:pt>
                <c:pt idx="34">
                  <c:v>3/31/2023</c:v>
                </c:pt>
                <c:pt idx="35">
                  <c:v>4/30/2023</c:v>
                </c:pt>
              </c:strCache>
            </c:strRef>
          </c:cat>
          <c:val>
            <c:numRef>
              <c:f>Summary!$B$50:$ED$50</c:f>
              <c:numCache>
                <c:formatCode>#,##0_);[Red]\(#,##0\)</c:formatCode>
                <c:ptCount val="133"/>
                <c:pt idx="0">
                  <c:v>116666.66666666666</c:v>
                </c:pt>
                <c:pt idx="1">
                  <c:v>233333.33333333331</c:v>
                </c:pt>
                <c:pt idx="2">
                  <c:v>350000.00000511674</c:v>
                </c:pt>
                <c:pt idx="3">
                  <c:v>433333.33727968141</c:v>
                </c:pt>
                <c:pt idx="4">
                  <c:v>516667.81327295164</c:v>
                </c:pt>
                <c:pt idx="5">
                  <c:v>600126.68496732996</c:v>
                </c:pt>
                <c:pt idx="6">
                  <c:v>605399.59212651791</c:v>
                </c:pt>
                <c:pt idx="7">
                  <c:v>691000.52779271442</c:v>
                </c:pt>
                <c:pt idx="8">
                  <c:v>1234621.0157258264</c:v>
                </c:pt>
                <c:pt idx="9">
                  <c:v>2600000</c:v>
                </c:pt>
                <c:pt idx="10">
                  <c:v>3965378.9842741741</c:v>
                </c:pt>
                <c:pt idx="11">
                  <c:v>4508999.4722072855</c:v>
                </c:pt>
                <c:pt idx="12">
                  <c:v>4594600.4078734824</c:v>
                </c:pt>
                <c:pt idx="13">
                  <c:v>4599873.3150326703</c:v>
                </c:pt>
                <c:pt idx="14">
                  <c:v>4599998.8533937149</c:v>
                </c:pt>
                <c:pt idx="15">
                  <c:v>4599999.9960536519</c:v>
                </c:pt>
                <c:pt idx="16">
                  <c:v>4599999.9999948833</c:v>
                </c:pt>
                <c:pt idx="17">
                  <c:v>4600000</c:v>
                </c:pt>
                <c:pt idx="18">
                  <c:v>4600000</c:v>
                </c:pt>
                <c:pt idx="19">
                  <c:v>4600000</c:v>
                </c:pt>
                <c:pt idx="20">
                  <c:v>4600000</c:v>
                </c:pt>
                <c:pt idx="21">
                  <c:v>4600000</c:v>
                </c:pt>
                <c:pt idx="22">
                  <c:v>4600000</c:v>
                </c:pt>
                <c:pt idx="23">
                  <c:v>4600000</c:v>
                </c:pt>
                <c:pt idx="24">
                  <c:v>4600000</c:v>
                </c:pt>
                <c:pt idx="25">
                  <c:v>4600000</c:v>
                </c:pt>
                <c:pt idx="26">
                  <c:v>4600000</c:v>
                </c:pt>
                <c:pt idx="27">
                  <c:v>4600000</c:v>
                </c:pt>
                <c:pt idx="28">
                  <c:v>4600000</c:v>
                </c:pt>
                <c:pt idx="29">
                  <c:v>4600000</c:v>
                </c:pt>
                <c:pt idx="30">
                  <c:v>4600000</c:v>
                </c:pt>
                <c:pt idx="31">
                  <c:v>4600000</c:v>
                </c:pt>
                <c:pt idx="32">
                  <c:v>4600000</c:v>
                </c:pt>
                <c:pt idx="33">
                  <c:v>4600000</c:v>
                </c:pt>
                <c:pt idx="34">
                  <c:v>4600000</c:v>
                </c:pt>
                <c:pt idx="35">
                  <c:v>4600000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55-498B-8FE2-18B47F88094C}"/>
            </c:ext>
          </c:extLst>
        </c:ser>
        <c:ser>
          <c:idx val="1"/>
          <c:order val="1"/>
          <c:tx>
            <c:strRef>
              <c:f>Summary!$A$51</c:f>
              <c:strCache>
                <c:ptCount val="1"/>
                <c:pt idx="0">
                  <c:v>Soft Costs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>
              <a:noFill/>
            </a:ln>
            <a:effectLst>
              <a:innerShdw dist="12700" dir="16200000">
                <a:schemeClr val="lt1"/>
              </a:innerShdw>
            </a:effectLst>
          </c:spPr>
          <c:cat>
            <c:strRef>
              <c:f>Summary!$B$49:$ED$49</c:f>
              <c:strCache>
                <c:ptCount val="36"/>
                <c:pt idx="0">
                  <c:v>5/31/2020</c:v>
                </c:pt>
                <c:pt idx="1">
                  <c:v>6/30/2020</c:v>
                </c:pt>
                <c:pt idx="2">
                  <c:v>7/31/2020</c:v>
                </c:pt>
                <c:pt idx="3">
                  <c:v>8/31/2020</c:v>
                </c:pt>
                <c:pt idx="4">
                  <c:v>9/30/2020</c:v>
                </c:pt>
                <c:pt idx="5">
                  <c:v>10/31/2020</c:v>
                </c:pt>
                <c:pt idx="6">
                  <c:v>11/30/2020</c:v>
                </c:pt>
                <c:pt idx="7">
                  <c:v>12/31/2020</c:v>
                </c:pt>
                <c:pt idx="8">
                  <c:v>1/31/2021</c:v>
                </c:pt>
                <c:pt idx="9">
                  <c:v>2/28/2021</c:v>
                </c:pt>
                <c:pt idx="10">
                  <c:v>3/31/2021</c:v>
                </c:pt>
                <c:pt idx="11">
                  <c:v>4/30/2021</c:v>
                </c:pt>
                <c:pt idx="12">
                  <c:v>5/31/2021</c:v>
                </c:pt>
                <c:pt idx="13">
                  <c:v>6/30/2021</c:v>
                </c:pt>
                <c:pt idx="14">
                  <c:v>7/31/2021</c:v>
                </c:pt>
                <c:pt idx="15">
                  <c:v>8/31/2021</c:v>
                </c:pt>
                <c:pt idx="16">
                  <c:v>9/30/2021</c:v>
                </c:pt>
                <c:pt idx="17">
                  <c:v>10/31/2021</c:v>
                </c:pt>
                <c:pt idx="18">
                  <c:v>11/30/2021</c:v>
                </c:pt>
                <c:pt idx="19">
                  <c:v>12/31/2021</c:v>
                </c:pt>
                <c:pt idx="20">
                  <c:v>1/31/2022</c:v>
                </c:pt>
                <c:pt idx="21">
                  <c:v>2/28/2022</c:v>
                </c:pt>
                <c:pt idx="22">
                  <c:v>3/31/2022</c:v>
                </c:pt>
                <c:pt idx="23">
                  <c:v>4/30/2022</c:v>
                </c:pt>
                <c:pt idx="24">
                  <c:v>5/31/2022</c:v>
                </c:pt>
                <c:pt idx="25">
                  <c:v>6/30/2022</c:v>
                </c:pt>
                <c:pt idx="26">
                  <c:v>7/31/2022</c:v>
                </c:pt>
                <c:pt idx="27">
                  <c:v>8/31/2022</c:v>
                </c:pt>
                <c:pt idx="28">
                  <c:v>9/30/2022</c:v>
                </c:pt>
                <c:pt idx="29">
                  <c:v>10/31/2022</c:v>
                </c:pt>
                <c:pt idx="30">
                  <c:v>11/30/2022</c:v>
                </c:pt>
                <c:pt idx="31">
                  <c:v>12/31/2022</c:v>
                </c:pt>
                <c:pt idx="32">
                  <c:v>1/31/2023</c:v>
                </c:pt>
                <c:pt idx="33">
                  <c:v>2/28/2023</c:v>
                </c:pt>
                <c:pt idx="34">
                  <c:v>3/31/2023</c:v>
                </c:pt>
                <c:pt idx="35">
                  <c:v>4/30/2023</c:v>
                </c:pt>
              </c:strCache>
            </c:strRef>
          </c:cat>
          <c:val>
            <c:numRef>
              <c:f>Summary!$B$51:$ED$51</c:f>
              <c:numCache>
                <c:formatCode>#,##0_);[Red]\(#,##0\)</c:formatCode>
                <c:ptCount val="133"/>
                <c:pt idx="0">
                  <c:v>41708.333333333328</c:v>
                </c:pt>
                <c:pt idx="1">
                  <c:v>83416.666666666657</c:v>
                </c:pt>
                <c:pt idx="2">
                  <c:v>125125.00000012791</c:v>
                </c:pt>
                <c:pt idx="3">
                  <c:v>166833.33343199204</c:v>
                </c:pt>
                <c:pt idx="4">
                  <c:v>208541.69533182378</c:v>
                </c:pt>
                <c:pt idx="5">
                  <c:v>250253.16712418324</c:v>
                </c:pt>
                <c:pt idx="6">
                  <c:v>254593.32313649627</c:v>
                </c:pt>
                <c:pt idx="7">
                  <c:v>260941.6798614845</c:v>
                </c:pt>
                <c:pt idx="8">
                  <c:v>278740.52539314562</c:v>
                </c:pt>
                <c:pt idx="9">
                  <c:v>317083.33333333331</c:v>
                </c:pt>
                <c:pt idx="10">
                  <c:v>355426.141273521</c:v>
                </c:pt>
                <c:pt idx="11">
                  <c:v>373224.98680518212</c:v>
                </c:pt>
                <c:pt idx="12">
                  <c:v>381207.51019683701</c:v>
                </c:pt>
                <c:pt idx="13">
                  <c:v>387181.83287581673</c:v>
                </c:pt>
                <c:pt idx="14">
                  <c:v>393027.47133484285</c:v>
                </c:pt>
                <c:pt idx="15">
                  <c:v>398869.99990134127</c:v>
                </c:pt>
                <c:pt idx="16">
                  <c:v>404712.49999987206</c:v>
                </c:pt>
                <c:pt idx="17">
                  <c:v>410555</c:v>
                </c:pt>
                <c:pt idx="18">
                  <c:v>416397.5</c:v>
                </c:pt>
                <c:pt idx="19">
                  <c:v>422240</c:v>
                </c:pt>
                <c:pt idx="20">
                  <c:v>422240</c:v>
                </c:pt>
                <c:pt idx="21">
                  <c:v>422240</c:v>
                </c:pt>
                <c:pt idx="22">
                  <c:v>422240</c:v>
                </c:pt>
                <c:pt idx="23">
                  <c:v>422240</c:v>
                </c:pt>
                <c:pt idx="24">
                  <c:v>422240</c:v>
                </c:pt>
                <c:pt idx="25">
                  <c:v>422240</c:v>
                </c:pt>
                <c:pt idx="26">
                  <c:v>422240</c:v>
                </c:pt>
                <c:pt idx="27">
                  <c:v>422240</c:v>
                </c:pt>
                <c:pt idx="28">
                  <c:v>422240</c:v>
                </c:pt>
                <c:pt idx="29">
                  <c:v>422240</c:v>
                </c:pt>
                <c:pt idx="30">
                  <c:v>422240</c:v>
                </c:pt>
                <c:pt idx="31">
                  <c:v>422240</c:v>
                </c:pt>
                <c:pt idx="32">
                  <c:v>422240</c:v>
                </c:pt>
                <c:pt idx="33">
                  <c:v>422240</c:v>
                </c:pt>
                <c:pt idx="34">
                  <c:v>422240</c:v>
                </c:pt>
                <c:pt idx="35">
                  <c:v>422240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55-498B-8FE2-18B47F88094C}"/>
            </c:ext>
          </c:extLst>
        </c:ser>
        <c:ser>
          <c:idx val="2"/>
          <c:order val="2"/>
          <c:tx>
            <c:strRef>
              <c:f>Summary!$A$52</c:f>
              <c:strCache>
                <c:ptCount val="1"/>
                <c:pt idx="0">
                  <c:v>Contingency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>
              <a:noFill/>
            </a:ln>
            <a:effectLst>
              <a:innerShdw dist="12700" dir="16200000">
                <a:schemeClr val="lt1"/>
              </a:innerShdw>
            </a:effectLst>
          </c:spPr>
          <c:cat>
            <c:strRef>
              <c:f>Summary!$B$49:$ED$49</c:f>
              <c:strCache>
                <c:ptCount val="36"/>
                <c:pt idx="0">
                  <c:v>5/31/2020</c:v>
                </c:pt>
                <c:pt idx="1">
                  <c:v>6/30/2020</c:v>
                </c:pt>
                <c:pt idx="2">
                  <c:v>7/31/2020</c:v>
                </c:pt>
                <c:pt idx="3">
                  <c:v>8/31/2020</c:v>
                </c:pt>
                <c:pt idx="4">
                  <c:v>9/30/2020</c:v>
                </c:pt>
                <c:pt idx="5">
                  <c:v>10/31/2020</c:v>
                </c:pt>
                <c:pt idx="6">
                  <c:v>11/30/2020</c:v>
                </c:pt>
                <c:pt idx="7">
                  <c:v>12/31/2020</c:v>
                </c:pt>
                <c:pt idx="8">
                  <c:v>1/31/2021</c:v>
                </c:pt>
                <c:pt idx="9">
                  <c:v>2/28/2021</c:v>
                </c:pt>
                <c:pt idx="10">
                  <c:v>3/31/2021</c:v>
                </c:pt>
                <c:pt idx="11">
                  <c:v>4/30/2021</c:v>
                </c:pt>
                <c:pt idx="12">
                  <c:v>5/31/2021</c:v>
                </c:pt>
                <c:pt idx="13">
                  <c:v>6/30/2021</c:v>
                </c:pt>
                <c:pt idx="14">
                  <c:v>7/31/2021</c:v>
                </c:pt>
                <c:pt idx="15">
                  <c:v>8/31/2021</c:v>
                </c:pt>
                <c:pt idx="16">
                  <c:v>9/30/2021</c:v>
                </c:pt>
                <c:pt idx="17">
                  <c:v>10/31/2021</c:v>
                </c:pt>
                <c:pt idx="18">
                  <c:v>11/30/2021</c:v>
                </c:pt>
                <c:pt idx="19">
                  <c:v>12/31/2021</c:v>
                </c:pt>
                <c:pt idx="20">
                  <c:v>1/31/2022</c:v>
                </c:pt>
                <c:pt idx="21">
                  <c:v>2/28/2022</c:v>
                </c:pt>
                <c:pt idx="22">
                  <c:v>3/31/2022</c:v>
                </c:pt>
                <c:pt idx="23">
                  <c:v>4/30/2022</c:v>
                </c:pt>
                <c:pt idx="24">
                  <c:v>5/31/2022</c:v>
                </c:pt>
                <c:pt idx="25">
                  <c:v>6/30/2022</c:v>
                </c:pt>
                <c:pt idx="26">
                  <c:v>7/31/2022</c:v>
                </c:pt>
                <c:pt idx="27">
                  <c:v>8/31/2022</c:v>
                </c:pt>
                <c:pt idx="28">
                  <c:v>9/30/2022</c:v>
                </c:pt>
                <c:pt idx="29">
                  <c:v>10/31/2022</c:v>
                </c:pt>
                <c:pt idx="30">
                  <c:v>11/30/2022</c:v>
                </c:pt>
                <c:pt idx="31">
                  <c:v>12/31/2022</c:v>
                </c:pt>
                <c:pt idx="32">
                  <c:v>1/31/2023</c:v>
                </c:pt>
                <c:pt idx="33">
                  <c:v>2/28/2023</c:v>
                </c:pt>
                <c:pt idx="34">
                  <c:v>3/31/2023</c:v>
                </c:pt>
                <c:pt idx="35">
                  <c:v>4/30/2023</c:v>
                </c:pt>
              </c:strCache>
            </c:strRef>
          </c:cat>
          <c:val>
            <c:numRef>
              <c:f>Summary!$B$52:$ED$52</c:f>
              <c:numCache>
                <c:formatCode>#,##0_);[Red]\(#,##0\)</c:formatCode>
                <c:ptCount val="133"/>
                <c:pt idx="0">
                  <c:v>15837.5</c:v>
                </c:pt>
                <c:pt idx="1">
                  <c:v>31675</c:v>
                </c:pt>
                <c:pt idx="2">
                  <c:v>47512.500000524466</c:v>
                </c:pt>
                <c:pt idx="3">
                  <c:v>60016.667071167343</c:v>
                </c:pt>
                <c:pt idx="4">
                  <c:v>72520.950860477547</c:v>
                </c:pt>
                <c:pt idx="5">
                  <c:v>85037.985209151317</c:v>
                </c:pt>
                <c:pt idx="6">
                  <c:v>85999.291526301415</c:v>
                </c:pt>
                <c:pt idx="7">
                  <c:v>95194.220765419886</c:v>
                </c:pt>
                <c:pt idx="8">
                  <c:v>151336.15411189719</c:v>
                </c:pt>
                <c:pt idx="9">
                  <c:v>291708.33333333337</c:v>
                </c:pt>
                <c:pt idx="10">
                  <c:v>432080.51255476952</c:v>
                </c:pt>
                <c:pt idx="11">
                  <c:v>488222.4459012468</c:v>
                </c:pt>
                <c:pt idx="12">
                  <c:v>497580.79180703196</c:v>
                </c:pt>
                <c:pt idx="13">
                  <c:v>498705.51479084871</c:v>
                </c:pt>
                <c:pt idx="14">
                  <c:v>499302.6324728558</c:v>
                </c:pt>
                <c:pt idx="15">
                  <c:v>499886.99959549931</c:v>
                </c:pt>
                <c:pt idx="16">
                  <c:v>500471.24999947549</c:v>
                </c:pt>
                <c:pt idx="17">
                  <c:v>501055.49999999994</c:v>
                </c:pt>
                <c:pt idx="18">
                  <c:v>501639.74999999994</c:v>
                </c:pt>
                <c:pt idx="19">
                  <c:v>502223.99999999994</c:v>
                </c:pt>
                <c:pt idx="20">
                  <c:v>502223.99999999994</c:v>
                </c:pt>
                <c:pt idx="21">
                  <c:v>502223.99999999994</c:v>
                </c:pt>
                <c:pt idx="22">
                  <c:v>502223.99999999994</c:v>
                </c:pt>
                <c:pt idx="23">
                  <c:v>502223.99999999994</c:v>
                </c:pt>
                <c:pt idx="24">
                  <c:v>502223.99999999994</c:v>
                </c:pt>
                <c:pt idx="25">
                  <c:v>502223.99999999994</c:v>
                </c:pt>
                <c:pt idx="26">
                  <c:v>502223.99999999994</c:v>
                </c:pt>
                <c:pt idx="27">
                  <c:v>502223.99999999994</c:v>
                </c:pt>
                <c:pt idx="28">
                  <c:v>502223.99999999994</c:v>
                </c:pt>
                <c:pt idx="29">
                  <c:v>502223.99999999994</c:v>
                </c:pt>
                <c:pt idx="30">
                  <c:v>502223.99999999994</c:v>
                </c:pt>
                <c:pt idx="31">
                  <c:v>502223.99999999994</c:v>
                </c:pt>
                <c:pt idx="32">
                  <c:v>502223.99999999994</c:v>
                </c:pt>
                <c:pt idx="33">
                  <c:v>502223.99999999994</c:v>
                </c:pt>
                <c:pt idx="34">
                  <c:v>502223.99999999994</c:v>
                </c:pt>
                <c:pt idx="35">
                  <c:v>502223.99999999994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55-498B-8FE2-18B47F88094C}"/>
            </c:ext>
          </c:extLst>
        </c:ser>
        <c:ser>
          <c:idx val="3"/>
          <c:order val="3"/>
          <c:tx>
            <c:strRef>
              <c:f>Summary!$A$53</c:f>
              <c:strCache>
                <c:ptCount val="1"/>
                <c:pt idx="0">
                  <c:v>TI Allowances</c:v>
                </c:pt>
              </c:strCache>
            </c:strRef>
          </c:tx>
          <c:spPr>
            <a:solidFill>
              <a:schemeClr val="accent4">
                <a:alpha val="85000"/>
              </a:schemeClr>
            </a:solidFill>
            <a:ln>
              <a:noFill/>
            </a:ln>
            <a:effectLst>
              <a:innerShdw dist="12700" dir="16200000">
                <a:schemeClr val="lt1"/>
              </a:innerShdw>
            </a:effectLst>
          </c:spPr>
          <c:cat>
            <c:strRef>
              <c:f>Summary!$B$49:$ED$49</c:f>
              <c:strCache>
                <c:ptCount val="36"/>
                <c:pt idx="0">
                  <c:v>5/31/2020</c:v>
                </c:pt>
                <c:pt idx="1">
                  <c:v>6/30/2020</c:v>
                </c:pt>
                <c:pt idx="2">
                  <c:v>7/31/2020</c:v>
                </c:pt>
                <c:pt idx="3">
                  <c:v>8/31/2020</c:v>
                </c:pt>
                <c:pt idx="4">
                  <c:v>9/30/2020</c:v>
                </c:pt>
                <c:pt idx="5">
                  <c:v>10/31/2020</c:v>
                </c:pt>
                <c:pt idx="6">
                  <c:v>11/30/2020</c:v>
                </c:pt>
                <c:pt idx="7">
                  <c:v>12/31/2020</c:v>
                </c:pt>
                <c:pt idx="8">
                  <c:v>1/31/2021</c:v>
                </c:pt>
                <c:pt idx="9">
                  <c:v>2/28/2021</c:v>
                </c:pt>
                <c:pt idx="10">
                  <c:v>3/31/2021</c:v>
                </c:pt>
                <c:pt idx="11">
                  <c:v>4/30/2021</c:v>
                </c:pt>
                <c:pt idx="12">
                  <c:v>5/31/2021</c:v>
                </c:pt>
                <c:pt idx="13">
                  <c:v>6/30/2021</c:v>
                </c:pt>
                <c:pt idx="14">
                  <c:v>7/31/2021</c:v>
                </c:pt>
                <c:pt idx="15">
                  <c:v>8/31/2021</c:v>
                </c:pt>
                <c:pt idx="16">
                  <c:v>9/30/2021</c:v>
                </c:pt>
                <c:pt idx="17">
                  <c:v>10/31/2021</c:v>
                </c:pt>
                <c:pt idx="18">
                  <c:v>11/30/2021</c:v>
                </c:pt>
                <c:pt idx="19">
                  <c:v>12/31/2021</c:v>
                </c:pt>
                <c:pt idx="20">
                  <c:v>1/31/2022</c:v>
                </c:pt>
                <c:pt idx="21">
                  <c:v>2/28/2022</c:v>
                </c:pt>
                <c:pt idx="22">
                  <c:v>3/31/2022</c:v>
                </c:pt>
                <c:pt idx="23">
                  <c:v>4/30/2022</c:v>
                </c:pt>
                <c:pt idx="24">
                  <c:v>5/31/2022</c:v>
                </c:pt>
                <c:pt idx="25">
                  <c:v>6/30/2022</c:v>
                </c:pt>
                <c:pt idx="26">
                  <c:v>7/31/2022</c:v>
                </c:pt>
                <c:pt idx="27">
                  <c:v>8/31/2022</c:v>
                </c:pt>
                <c:pt idx="28">
                  <c:v>9/30/2022</c:v>
                </c:pt>
                <c:pt idx="29">
                  <c:v>10/31/2022</c:v>
                </c:pt>
                <c:pt idx="30">
                  <c:v>11/30/2022</c:v>
                </c:pt>
                <c:pt idx="31">
                  <c:v>12/31/2022</c:v>
                </c:pt>
                <c:pt idx="32">
                  <c:v>1/31/2023</c:v>
                </c:pt>
                <c:pt idx="33">
                  <c:v>2/28/2023</c:v>
                </c:pt>
                <c:pt idx="34">
                  <c:v>3/31/2023</c:v>
                </c:pt>
                <c:pt idx="35">
                  <c:v>4/30/2023</c:v>
                </c:pt>
              </c:strCache>
            </c:strRef>
          </c:cat>
          <c:val>
            <c:numRef>
              <c:f>Summary!$B$53:$ED$53</c:f>
              <c:numCache>
                <c:formatCode>#,##0_);[Red]\(#,##0\)</c:formatCode>
                <c:ptCount val="1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328312.5</c:v>
                </c:pt>
                <c:pt idx="20">
                  <c:v>360500</c:v>
                </c:pt>
                <c:pt idx="21">
                  <c:v>379812.5</c:v>
                </c:pt>
                <c:pt idx="22">
                  <c:v>379812.5</c:v>
                </c:pt>
                <c:pt idx="23">
                  <c:v>469937.5</c:v>
                </c:pt>
                <c:pt idx="24">
                  <c:v>560062.5</c:v>
                </c:pt>
                <c:pt idx="25">
                  <c:v>560062.5</c:v>
                </c:pt>
                <c:pt idx="26">
                  <c:v>560062.5</c:v>
                </c:pt>
                <c:pt idx="27">
                  <c:v>626368.75</c:v>
                </c:pt>
                <c:pt idx="28">
                  <c:v>732458.75</c:v>
                </c:pt>
                <c:pt idx="29">
                  <c:v>732458.75</c:v>
                </c:pt>
                <c:pt idx="30">
                  <c:v>732458.75</c:v>
                </c:pt>
                <c:pt idx="31">
                  <c:v>732458.75</c:v>
                </c:pt>
                <c:pt idx="32">
                  <c:v>732458.75</c:v>
                </c:pt>
                <c:pt idx="33">
                  <c:v>732458.75</c:v>
                </c:pt>
                <c:pt idx="34">
                  <c:v>732458.75</c:v>
                </c:pt>
                <c:pt idx="35">
                  <c:v>732458.75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555-498B-8FE2-18B47F88094C}"/>
            </c:ext>
          </c:extLst>
        </c:ser>
        <c:ser>
          <c:idx val="4"/>
          <c:order val="4"/>
          <c:tx>
            <c:strRef>
              <c:f>Summary!$A$54</c:f>
              <c:strCache>
                <c:ptCount val="1"/>
                <c:pt idx="0">
                  <c:v>Leasing Commissions</c:v>
                </c:pt>
              </c:strCache>
            </c:strRef>
          </c:tx>
          <c:spPr>
            <a:solidFill>
              <a:schemeClr val="accent5">
                <a:alpha val="85000"/>
              </a:schemeClr>
            </a:solidFill>
            <a:ln>
              <a:noFill/>
            </a:ln>
            <a:effectLst>
              <a:innerShdw dist="12700" dir="16200000">
                <a:schemeClr val="lt1"/>
              </a:innerShdw>
            </a:effectLst>
          </c:spPr>
          <c:cat>
            <c:strRef>
              <c:f>Summary!$B$49:$ED$49</c:f>
              <c:strCache>
                <c:ptCount val="36"/>
                <c:pt idx="0">
                  <c:v>5/31/2020</c:v>
                </c:pt>
                <c:pt idx="1">
                  <c:v>6/30/2020</c:v>
                </c:pt>
                <c:pt idx="2">
                  <c:v>7/31/2020</c:v>
                </c:pt>
                <c:pt idx="3">
                  <c:v>8/31/2020</c:v>
                </c:pt>
                <c:pt idx="4">
                  <c:v>9/30/2020</c:v>
                </c:pt>
                <c:pt idx="5">
                  <c:v>10/31/2020</c:v>
                </c:pt>
                <c:pt idx="6">
                  <c:v>11/30/2020</c:v>
                </c:pt>
                <c:pt idx="7">
                  <c:v>12/31/2020</c:v>
                </c:pt>
                <c:pt idx="8">
                  <c:v>1/31/2021</c:v>
                </c:pt>
                <c:pt idx="9">
                  <c:v>2/28/2021</c:v>
                </c:pt>
                <c:pt idx="10">
                  <c:v>3/31/2021</c:v>
                </c:pt>
                <c:pt idx="11">
                  <c:v>4/30/2021</c:v>
                </c:pt>
                <c:pt idx="12">
                  <c:v>5/31/2021</c:v>
                </c:pt>
                <c:pt idx="13">
                  <c:v>6/30/2021</c:v>
                </c:pt>
                <c:pt idx="14">
                  <c:v>7/31/2021</c:v>
                </c:pt>
                <c:pt idx="15">
                  <c:v>8/31/2021</c:v>
                </c:pt>
                <c:pt idx="16">
                  <c:v>9/30/2021</c:v>
                </c:pt>
                <c:pt idx="17">
                  <c:v>10/31/2021</c:v>
                </c:pt>
                <c:pt idx="18">
                  <c:v>11/30/2021</c:v>
                </c:pt>
                <c:pt idx="19">
                  <c:v>12/31/2021</c:v>
                </c:pt>
                <c:pt idx="20">
                  <c:v>1/31/2022</c:v>
                </c:pt>
                <c:pt idx="21">
                  <c:v>2/28/2022</c:v>
                </c:pt>
                <c:pt idx="22">
                  <c:v>3/31/2022</c:v>
                </c:pt>
                <c:pt idx="23">
                  <c:v>4/30/2022</c:v>
                </c:pt>
                <c:pt idx="24">
                  <c:v>5/31/2022</c:v>
                </c:pt>
                <c:pt idx="25">
                  <c:v>6/30/2022</c:v>
                </c:pt>
                <c:pt idx="26">
                  <c:v>7/31/2022</c:v>
                </c:pt>
                <c:pt idx="27">
                  <c:v>8/31/2022</c:v>
                </c:pt>
                <c:pt idx="28">
                  <c:v>9/30/2022</c:v>
                </c:pt>
                <c:pt idx="29">
                  <c:v>10/31/2022</c:v>
                </c:pt>
                <c:pt idx="30">
                  <c:v>11/30/2022</c:v>
                </c:pt>
                <c:pt idx="31">
                  <c:v>12/31/2022</c:v>
                </c:pt>
                <c:pt idx="32">
                  <c:v>1/31/2023</c:v>
                </c:pt>
                <c:pt idx="33">
                  <c:v>2/28/2023</c:v>
                </c:pt>
                <c:pt idx="34">
                  <c:v>3/31/2023</c:v>
                </c:pt>
                <c:pt idx="35">
                  <c:v>4/30/2023</c:v>
                </c:pt>
              </c:strCache>
            </c:strRef>
          </c:cat>
          <c:val>
            <c:numRef>
              <c:f>Summary!$B$54:$ED$54</c:f>
              <c:numCache>
                <c:formatCode>#,##0_);[Red]\(#,##0\)</c:formatCode>
                <c:ptCount val="1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62857.854499999994</c:v>
                </c:pt>
                <c:pt idx="20">
                  <c:v>69075.447</c:v>
                </c:pt>
                <c:pt idx="21">
                  <c:v>76216.545565530745</c:v>
                </c:pt>
                <c:pt idx="22">
                  <c:v>76216.545565530745</c:v>
                </c:pt>
                <c:pt idx="23">
                  <c:v>116436.52599208325</c:v>
                </c:pt>
                <c:pt idx="24">
                  <c:v>136092.14099208324</c:v>
                </c:pt>
                <c:pt idx="25">
                  <c:v>136092.14099208324</c:v>
                </c:pt>
                <c:pt idx="26">
                  <c:v>136092.14099208324</c:v>
                </c:pt>
                <c:pt idx="27">
                  <c:v>175294.5882723158</c:v>
                </c:pt>
                <c:pt idx="28">
                  <c:v>228232.41682308109</c:v>
                </c:pt>
                <c:pt idx="29">
                  <c:v>228232.41682308109</c:v>
                </c:pt>
                <c:pt idx="30">
                  <c:v>228232.41682308109</c:v>
                </c:pt>
                <c:pt idx="31">
                  <c:v>228232.41682308109</c:v>
                </c:pt>
                <c:pt idx="32">
                  <c:v>228232.41682308109</c:v>
                </c:pt>
                <c:pt idx="33">
                  <c:v>228232.41682308109</c:v>
                </c:pt>
                <c:pt idx="34">
                  <c:v>228232.41682308109</c:v>
                </c:pt>
                <c:pt idx="35">
                  <c:v>228232.41682308109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555-498B-8FE2-18B47F88094C}"/>
            </c:ext>
          </c:extLst>
        </c:ser>
        <c:ser>
          <c:idx val="5"/>
          <c:order val="5"/>
          <c:tx>
            <c:strRef>
              <c:f>Summary!$A$55</c:f>
              <c:strCache>
                <c:ptCount val="1"/>
                <c:pt idx="0">
                  <c:v>Construction Management Fee</c:v>
                </c:pt>
              </c:strCache>
            </c:strRef>
          </c:tx>
          <c:spPr>
            <a:solidFill>
              <a:schemeClr val="accent6">
                <a:alpha val="85000"/>
              </a:schemeClr>
            </a:solidFill>
            <a:ln>
              <a:noFill/>
            </a:ln>
            <a:effectLst>
              <a:innerShdw dist="12700" dir="16200000">
                <a:schemeClr val="lt1"/>
              </a:innerShdw>
            </a:effectLst>
          </c:spPr>
          <c:cat>
            <c:strRef>
              <c:f>Summary!$B$49:$ED$49</c:f>
              <c:strCache>
                <c:ptCount val="36"/>
                <c:pt idx="0">
                  <c:v>5/31/2020</c:v>
                </c:pt>
                <c:pt idx="1">
                  <c:v>6/30/2020</c:v>
                </c:pt>
                <c:pt idx="2">
                  <c:v>7/31/2020</c:v>
                </c:pt>
                <c:pt idx="3">
                  <c:v>8/31/2020</c:v>
                </c:pt>
                <c:pt idx="4">
                  <c:v>9/30/2020</c:v>
                </c:pt>
                <c:pt idx="5">
                  <c:v>10/31/2020</c:v>
                </c:pt>
                <c:pt idx="6">
                  <c:v>11/30/2020</c:v>
                </c:pt>
                <c:pt idx="7">
                  <c:v>12/31/2020</c:v>
                </c:pt>
                <c:pt idx="8">
                  <c:v>1/31/2021</c:v>
                </c:pt>
                <c:pt idx="9">
                  <c:v>2/28/2021</c:v>
                </c:pt>
                <c:pt idx="10">
                  <c:v>3/31/2021</c:v>
                </c:pt>
                <c:pt idx="11">
                  <c:v>4/30/2021</c:v>
                </c:pt>
                <c:pt idx="12">
                  <c:v>5/31/2021</c:v>
                </c:pt>
                <c:pt idx="13">
                  <c:v>6/30/2021</c:v>
                </c:pt>
                <c:pt idx="14">
                  <c:v>7/31/2021</c:v>
                </c:pt>
                <c:pt idx="15">
                  <c:v>8/31/2021</c:v>
                </c:pt>
                <c:pt idx="16">
                  <c:v>9/30/2021</c:v>
                </c:pt>
                <c:pt idx="17">
                  <c:v>10/31/2021</c:v>
                </c:pt>
                <c:pt idx="18">
                  <c:v>11/30/2021</c:v>
                </c:pt>
                <c:pt idx="19">
                  <c:v>12/31/2021</c:v>
                </c:pt>
                <c:pt idx="20">
                  <c:v>1/31/2022</c:v>
                </c:pt>
                <c:pt idx="21">
                  <c:v>2/28/2022</c:v>
                </c:pt>
                <c:pt idx="22">
                  <c:v>3/31/2022</c:v>
                </c:pt>
                <c:pt idx="23">
                  <c:v>4/30/2022</c:v>
                </c:pt>
                <c:pt idx="24">
                  <c:v>5/31/2022</c:v>
                </c:pt>
                <c:pt idx="25">
                  <c:v>6/30/2022</c:v>
                </c:pt>
                <c:pt idx="26">
                  <c:v>7/31/2022</c:v>
                </c:pt>
                <c:pt idx="27">
                  <c:v>8/31/2022</c:v>
                </c:pt>
                <c:pt idx="28">
                  <c:v>9/30/2022</c:v>
                </c:pt>
                <c:pt idx="29">
                  <c:v>10/31/2022</c:v>
                </c:pt>
                <c:pt idx="30">
                  <c:v>11/30/2022</c:v>
                </c:pt>
                <c:pt idx="31">
                  <c:v>12/31/2022</c:v>
                </c:pt>
                <c:pt idx="32">
                  <c:v>1/31/2023</c:v>
                </c:pt>
                <c:pt idx="33">
                  <c:v>2/28/2023</c:v>
                </c:pt>
                <c:pt idx="34">
                  <c:v>3/31/2023</c:v>
                </c:pt>
                <c:pt idx="35">
                  <c:v>4/30/2023</c:v>
                </c:pt>
              </c:strCache>
            </c:strRef>
          </c:cat>
          <c:val>
            <c:numRef>
              <c:f>Summary!$B$55:$ED$55</c:f>
              <c:numCache>
                <c:formatCode>#,##0_);[Red]\(#,##0\)</c:formatCode>
                <c:ptCount val="133"/>
                <c:pt idx="0">
                  <c:v>12194.875000000002</c:v>
                </c:pt>
                <c:pt idx="1">
                  <c:v>24389.750000000004</c:v>
                </c:pt>
                <c:pt idx="2">
                  <c:v>36584.625000403845</c:v>
                </c:pt>
                <c:pt idx="3">
                  <c:v>46212.833644798862</c:v>
                </c:pt>
                <c:pt idx="4">
                  <c:v>55841.132162567723</c:v>
                </c:pt>
                <c:pt idx="5">
                  <c:v>65479.248611046532</c:v>
                </c:pt>
                <c:pt idx="6">
                  <c:v>66219.454475252103</c:v>
                </c:pt>
                <c:pt idx="7">
                  <c:v>73299.549989373336</c:v>
                </c:pt>
                <c:pt idx="8">
                  <c:v>116528.83866616088</c:v>
                </c:pt>
                <c:pt idx="9">
                  <c:v>224615.41666666674</c:v>
                </c:pt>
                <c:pt idx="10">
                  <c:v>332701.99466717261</c:v>
                </c:pt>
                <c:pt idx="11">
                  <c:v>375931.28334396012</c:v>
                </c:pt>
                <c:pt idx="12">
                  <c:v>383137.20969141467</c:v>
                </c:pt>
                <c:pt idx="13">
                  <c:v>384003.24638895359</c:v>
                </c:pt>
                <c:pt idx="14">
                  <c:v>384463.02700409904</c:v>
                </c:pt>
                <c:pt idx="15">
                  <c:v>384912.98968853458</c:v>
                </c:pt>
                <c:pt idx="16">
                  <c:v>385362.86249959626</c:v>
                </c:pt>
                <c:pt idx="17">
                  <c:v>385812.7350000001</c:v>
                </c:pt>
                <c:pt idx="18">
                  <c:v>386262.6075000001</c:v>
                </c:pt>
                <c:pt idx="19">
                  <c:v>386712.4800000001</c:v>
                </c:pt>
                <c:pt idx="20">
                  <c:v>386712.4800000001</c:v>
                </c:pt>
                <c:pt idx="21">
                  <c:v>386712.4800000001</c:v>
                </c:pt>
                <c:pt idx="22">
                  <c:v>386712.4800000001</c:v>
                </c:pt>
                <c:pt idx="23">
                  <c:v>386712.4800000001</c:v>
                </c:pt>
                <c:pt idx="24">
                  <c:v>386712.4800000001</c:v>
                </c:pt>
                <c:pt idx="25">
                  <c:v>386712.4800000001</c:v>
                </c:pt>
                <c:pt idx="26">
                  <c:v>386712.4800000001</c:v>
                </c:pt>
                <c:pt idx="27">
                  <c:v>386712.4800000001</c:v>
                </c:pt>
                <c:pt idx="28">
                  <c:v>386712.4800000001</c:v>
                </c:pt>
                <c:pt idx="29">
                  <c:v>386712.4800000001</c:v>
                </c:pt>
                <c:pt idx="30">
                  <c:v>386712.4800000001</c:v>
                </c:pt>
                <c:pt idx="31">
                  <c:v>386712.4800000001</c:v>
                </c:pt>
                <c:pt idx="32">
                  <c:v>386712.4800000001</c:v>
                </c:pt>
                <c:pt idx="33">
                  <c:v>386712.4800000001</c:v>
                </c:pt>
                <c:pt idx="34">
                  <c:v>386712.4800000001</c:v>
                </c:pt>
                <c:pt idx="35">
                  <c:v>386712.4800000001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555-498B-8FE2-18B47F880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5622168"/>
        <c:axId val="735623152"/>
      </c:areaChart>
      <c:dateAx>
        <c:axId val="735622168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623152"/>
        <c:crosses val="autoZero"/>
        <c:auto val="1"/>
        <c:lblOffset val="100"/>
        <c:baseTimeUnit val="months"/>
      </c:dateAx>
      <c:valAx>
        <c:axId val="73562315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#,##0_);[Red]\(#,##0\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6221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latin typeface="Franklin Gothic Book" panose="020B0503020102020204" pitchFamily="34" charset="0"/>
              </a:rPr>
              <a:t>DEVELOPMENT</a:t>
            </a:r>
            <a:r>
              <a:rPr lang="en-US" baseline="0">
                <a:latin typeface="Franklin Gothic Book" panose="020B0503020102020204" pitchFamily="34" charset="0"/>
              </a:rPr>
              <a:t> COSTS</a:t>
            </a:r>
            <a:endParaRPr lang="en-US">
              <a:latin typeface="Franklin Gothic Book" panose="020B05030201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Summary!$AB$5</c:f>
              <c:strCache>
                <c:ptCount val="1"/>
                <c:pt idx="0">
                  <c:v>Development Costs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9197-4F50-8EDA-EE4962C5D38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9197-4F50-8EDA-EE4962C5D38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9197-4F50-8EDA-EE4962C5D38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9197-4F50-8EDA-EE4962C5D38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9197-4F50-8EDA-EE4962C5D38F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9197-4F50-8EDA-EE4962C5D38F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9197-4F50-8EDA-EE4962C5D38F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Summary!$AA$6:$AA$12</c:f>
              <c:strCache>
                <c:ptCount val="7"/>
                <c:pt idx="0">
                  <c:v>Land Costs</c:v>
                </c:pt>
                <c:pt idx="1">
                  <c:v>TI &amp; LC Costs</c:v>
                </c:pt>
                <c:pt idx="2">
                  <c:v>Hard Costs</c:v>
                </c:pt>
                <c:pt idx="3">
                  <c:v>Soft Costs</c:v>
                </c:pt>
                <c:pt idx="4">
                  <c:v>Contingency</c:v>
                </c:pt>
                <c:pt idx="5">
                  <c:v>CM Fees</c:v>
                </c:pt>
                <c:pt idx="6">
                  <c:v>Capitalized Interest</c:v>
                </c:pt>
              </c:strCache>
            </c:strRef>
          </c:cat>
          <c:val>
            <c:numRef>
              <c:f>Summary!$AB$6:$AB$12</c:f>
              <c:numCache>
                <c:formatCode>#,##0_);[Red]\(#,##0\)</c:formatCode>
                <c:ptCount val="7"/>
                <c:pt idx="0">
                  <c:v>4115000</c:v>
                </c:pt>
                <c:pt idx="1">
                  <c:v>960691.16682308109</c:v>
                </c:pt>
                <c:pt idx="2">
                  <c:v>4600000</c:v>
                </c:pt>
                <c:pt idx="3">
                  <c:v>422240</c:v>
                </c:pt>
                <c:pt idx="4">
                  <c:v>502224</c:v>
                </c:pt>
                <c:pt idx="5">
                  <c:v>386712.4800000001</c:v>
                </c:pt>
                <c:pt idx="6">
                  <c:v>402027.6305678201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D2-49FB-BA22-C490519A8F1A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77">
  <cs:axisTitle>
    <cs:lnRef idx="0"/>
    <cs:fillRef idx="0"/>
    <cs:effectRef idx="0"/>
    <cs:fontRef idx="minor">
      <a:schemeClr val="lt1">
        <a:lumMod val="85000"/>
      </a:schemeClr>
    </cs:fontRef>
    <cs:defRPr sz="900" kern="1200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75" cap="flat" cmpd="sng" algn="ctr">
        <a:solidFill>
          <a:schemeClr val="lt1">
            <a:lumMod val="75000"/>
          </a:schemeClr>
        </a:solidFill>
        <a:round/>
        <a:headEnd type="none" w="sm" len="sm"/>
        <a:tailEnd type="none" w="sm" len="sm"/>
      </a:ln>
    </cs:spPr>
    <cs:defRPr sz="900" b="1" kern="1200" cap="all" baseline="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lt1">
            <a:lumMod val="7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85000"/>
      </a:schemeClr>
    </cs:fontRef>
    <cs:spPr>
      <a:solidFill>
        <a:schemeClr val="dk1">
          <a:lumMod val="65000"/>
          <a:lumOff val="35000"/>
        </a:schemeClr>
      </a:solidFill>
      <a:ln>
        <a:solidFill>
          <a:schemeClr val="lt1">
            <a:lumMod val="50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lumMod val="75000"/>
            </a:schemeClr>
          </a:gs>
        </a:gsLst>
        <a:lin ang="0" scaled="1"/>
      </a:gradFill>
      <a:effectLst>
        <a:innerShdw dist="12700" dir="16200000">
          <a:schemeClr val="lt1">
            <a:alpha val="75000"/>
          </a:schemeClr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lumMod val="75000"/>
            </a:schemeClr>
          </a:gs>
        </a:gsLst>
        <a:lin ang="0" scaled="1"/>
      </a:gradFill>
      <a:effectLst>
        <a:innerShdw dist="12700" dir="16200000">
          <a:schemeClr val="lt1">
            <a:alpha val="75000"/>
          </a:schemeClr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50000"/>
      </a:schemeClr>
    </cs:fontRef>
    <cs:spPr>
      <a:ln w="9525">
        <a:solidFill>
          <a:schemeClr val="lt1">
            <a:lumMod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4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4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prstDash val="sysDot"/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6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bg1">
        <a:lumMod val="85000"/>
      </a:schemeClr>
    </cs:fontRef>
    <cs:spPr>
      <a:ln w="19050" cap="flat" cmpd="sng" algn="ctr">
        <a:solidFill>
          <a:schemeClr val="bg1">
            <a:lumMod val="85000"/>
          </a:schemeClr>
        </a:solidFill>
        <a:round/>
        <a:headEnd type="none" w="sm" len="sm"/>
        <a:tailEnd type="none" w="sm" len="sm"/>
      </a:ln>
    </cs:spPr>
    <cs:defRPr sz="900" b="1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ajor">
      <a:schemeClr val="lt1">
        <a:lumMod val="8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79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effectLst>
        <a:innerShdw dist="12700" dir="16200000">
          <a:schemeClr val="lt1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effectLst>
        <a:innerShdw dist="12700" dir="16200000">
          <a:schemeClr val="lt1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9</xdr:row>
      <xdr:rowOff>0</xdr:rowOff>
    </xdr:from>
    <xdr:to>
      <xdr:col>17</xdr:col>
      <xdr:colOff>0</xdr:colOff>
      <xdr:row>23</xdr:row>
      <xdr:rowOff>95250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571D6F1-851C-485F-80DF-8786EAF306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15240</xdr:colOff>
      <xdr:row>24</xdr:row>
      <xdr:rowOff>15240</xdr:rowOff>
    </xdr:from>
    <xdr:to>
      <xdr:col>16</xdr:col>
      <xdr:colOff>674370</xdr:colOff>
      <xdr:row>41</xdr:row>
      <xdr:rowOff>87630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FFD0A5B-1427-44A8-8AC5-8860112859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3810</xdr:colOff>
      <xdr:row>14</xdr:row>
      <xdr:rowOff>19050</xdr:rowOff>
    </xdr:from>
    <xdr:to>
      <xdr:col>25</xdr:col>
      <xdr:colOff>22860</xdr:colOff>
      <xdr:row>41</xdr:row>
      <xdr:rowOff>60960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E9538B70-33B8-476F-A11B-A562F628B6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5BB878-DD27-4E16-B1BF-67360C020B1E}">
  <dimension ref="A1:ED108"/>
  <sheetViews>
    <sheetView showGridLines="0" workbookViewId="0">
      <selection activeCell="J14" sqref="J14"/>
    </sheetView>
  </sheetViews>
  <sheetFormatPr defaultColWidth="8.85546875" defaultRowHeight="13.5" x14ac:dyDescent="0.25"/>
  <cols>
    <col min="1" max="1" width="27.140625" style="6" bestFit="1" customWidth="1"/>
    <col min="2" max="2" width="15.140625" style="6" bestFit="1" customWidth="1"/>
    <col min="3" max="3" width="12.28515625" style="6" bestFit="1" customWidth="1"/>
    <col min="4" max="4" width="28.85546875" style="6" bestFit="1" customWidth="1"/>
    <col min="5" max="5" width="12.7109375" style="6" bestFit="1" customWidth="1"/>
    <col min="6" max="6" width="12.28515625" style="6" bestFit="1" customWidth="1"/>
    <col min="7" max="7" width="27.140625" style="6" bestFit="1" customWidth="1"/>
    <col min="8" max="8" width="19.7109375" style="6" bestFit="1" customWidth="1"/>
    <col min="9" max="9" width="14.85546875" style="6" bestFit="1" customWidth="1"/>
    <col min="10" max="10" width="12.28515625" style="6" bestFit="1" customWidth="1"/>
    <col min="11" max="17" width="13.85546875" style="6" bestFit="1" customWidth="1"/>
    <col min="18" max="18" width="12.28515625" style="6" bestFit="1" customWidth="1"/>
    <col min="19" max="19" width="13.7109375" style="6" bestFit="1" customWidth="1"/>
    <col min="20" max="20" width="23.7109375" style="6" bestFit="1" customWidth="1"/>
    <col min="21" max="21" width="13.7109375" style="6" bestFit="1" customWidth="1"/>
    <col min="22" max="22" width="14.5703125" style="6" bestFit="1" customWidth="1"/>
    <col min="23" max="23" width="14.7109375" style="6" bestFit="1" customWidth="1"/>
    <col min="24" max="26" width="12.28515625" style="6" bestFit="1" customWidth="1"/>
    <col min="27" max="27" width="16.42578125" style="6" bestFit="1" customWidth="1"/>
    <col min="28" max="28" width="19.42578125" style="6" bestFit="1" customWidth="1"/>
    <col min="29" max="30" width="12.28515625" style="6" bestFit="1" customWidth="1"/>
    <col min="31" max="33" width="13.7109375" style="6" bestFit="1" customWidth="1"/>
    <col min="34" max="37" width="12.28515625" style="6" bestFit="1" customWidth="1"/>
    <col min="38" max="81" width="3.85546875" style="6" bestFit="1" customWidth="1"/>
    <col min="82" max="134" width="5.140625" style="6" bestFit="1" customWidth="1"/>
    <col min="135" max="16384" width="8.85546875" style="6"/>
  </cols>
  <sheetData>
    <row r="1" spans="1:28" x14ac:dyDescent="0.25">
      <c r="A1" s="4" t="s">
        <v>0</v>
      </c>
      <c r="B1" s="5"/>
      <c r="D1" s="4" t="s">
        <v>31</v>
      </c>
      <c r="E1" s="5"/>
      <c r="G1" s="7" t="s">
        <v>68</v>
      </c>
      <c r="H1" s="8"/>
      <c r="K1" s="9" t="s">
        <v>93</v>
      </c>
      <c r="L1" s="10"/>
      <c r="M1" s="10"/>
      <c r="N1" s="10"/>
      <c r="O1" s="10"/>
      <c r="P1" s="10"/>
      <c r="Q1" s="11"/>
      <c r="S1" s="12" t="s">
        <v>96</v>
      </c>
      <c r="T1" s="13"/>
      <c r="U1" s="13"/>
      <c r="V1" s="13"/>
      <c r="W1" s="13"/>
      <c r="X1" s="13"/>
      <c r="Y1" s="14"/>
      <c r="AA1" s="4" t="s">
        <v>94</v>
      </c>
      <c r="AB1" s="5"/>
    </row>
    <row r="2" spans="1:28" x14ac:dyDescent="0.25">
      <c r="A2" s="15" t="s">
        <v>1</v>
      </c>
      <c r="B2" s="16">
        <f>SUM(Leases!B3:B147)</f>
        <v>28250</v>
      </c>
      <c r="D2" s="15" t="s">
        <v>32</v>
      </c>
      <c r="E2" s="17">
        <f ca="1">SUMIFS('Monthly CF'!D27:EE27,'Monthly CF'!D3:EE3,"&gt;="&amp;Summary!B32,'Monthly CF'!D3:EE3,"&lt;"&amp;Summary!B32+12)/Summary!E5</f>
        <v>7.091090958542709E-2</v>
      </c>
      <c r="G2" s="15" t="s">
        <v>69</v>
      </c>
      <c r="H2" s="18">
        <f ca="1">XIRR('Monthly CF'!C69:EE69,'Monthly CF'!C4:EE4)</f>
        <v>0.22057068943977357</v>
      </c>
      <c r="K2" s="19"/>
      <c r="L2" s="20"/>
      <c r="M2" s="21" t="s">
        <v>18</v>
      </c>
      <c r="N2" s="21"/>
      <c r="O2" s="21"/>
      <c r="P2" s="21"/>
      <c r="Q2" s="22"/>
      <c r="S2" s="23" t="s">
        <v>97</v>
      </c>
      <c r="T2" s="24" t="s">
        <v>103</v>
      </c>
      <c r="U2" s="24" t="s">
        <v>98</v>
      </c>
      <c r="V2" s="24" t="s">
        <v>123</v>
      </c>
      <c r="W2" s="24" t="s">
        <v>107</v>
      </c>
      <c r="X2" s="24" t="s">
        <v>104</v>
      </c>
      <c r="Y2" s="25" t="s">
        <v>105</v>
      </c>
      <c r="AA2" s="15" t="s">
        <v>18</v>
      </c>
      <c r="AB2" s="26">
        <v>12</v>
      </c>
    </row>
    <row r="3" spans="1:28" x14ac:dyDescent="0.25">
      <c r="A3" s="27" t="s">
        <v>2</v>
      </c>
      <c r="B3" s="28">
        <v>4000</v>
      </c>
      <c r="D3" s="27" t="s">
        <v>33</v>
      </c>
      <c r="E3" s="29">
        <f ca="1">SUMIFS('Monthly CF'!D27:EE27,'Monthly CF'!D3:EE3,"&gt;="&amp;Summary!B32,'Monthly CF'!D3:EE3,"&lt;"&amp;Summary!B32+12)/(-SUMIFS('Monthly CF'!D56:EE56,'Monthly CF'!D3:EE3,"&gt;="&amp;Summary!B32,'Monthly CF'!D3:EE3,"&lt;"&amp;Summary!B32+12)-SUMIFS('Monthly CF'!D57:EE57,'Monthly CF'!D3:EE3,"&gt;="&amp;Summary!B32,'Monthly CF'!D3:EE3,"&lt;"&amp;Summary!B32+12))</f>
        <v>1.9710738214413921</v>
      </c>
      <c r="G3" s="27" t="s">
        <v>70</v>
      </c>
      <c r="H3" s="30">
        <f ca="1">SUMIF('Monthly CF'!C69:EE69,"&gt;"&amp;0,'Monthly CF'!C69:EE69)/-SUMIF('Monthly CF'!C69:EE69,"&lt;"&amp;0,'Monthly CF'!C69:EE69)</f>
        <v>2.4132842780004373</v>
      </c>
      <c r="K3" s="31"/>
      <c r="L3" s="32" t="str">
        <f ca="1">TEXT(H2,"0.00%")&amp;" / "&amp;TEXT(H3,"0.00x")</f>
        <v>22.06% / 2.41x</v>
      </c>
      <c r="M3" s="33">
        <f>N3-$AB$2</f>
        <v>60</v>
      </c>
      <c r="N3" s="33">
        <f>O3-$AB$2</f>
        <v>72</v>
      </c>
      <c r="O3" s="34">
        <v>84</v>
      </c>
      <c r="P3" s="33">
        <f>O3+$AB$2</f>
        <v>96</v>
      </c>
      <c r="Q3" s="33">
        <f>P3+$AB$2</f>
        <v>108</v>
      </c>
      <c r="S3" s="35">
        <f>Leases!$A$3</f>
        <v>100</v>
      </c>
      <c r="T3" s="36" t="str">
        <f>INDEX(Leases!$A$2:$N$147,MATCH(Summary!$S3,Leases!$A$2:$A$147,0),MATCH(Summary!T$2,Leases!$A$2:$N$2,0))</f>
        <v>YouTube</v>
      </c>
      <c r="U3" s="37">
        <f>INDEX(Leases!$A$2:$N$147,MATCH(Summary!$S3,Leases!$A$2:$A$147,0),MATCH(Summary!U$2,Leases!$A$2:$N$2,0))</f>
        <v>3000</v>
      </c>
      <c r="V3" s="38">
        <f>INDEX(Leases!$A$2:$N$147,MATCH(Summary!$S3,Leases!$A$2:$A$147,0),MATCH(Summary!V$2,Leases!$A$2:$N$2,0))</f>
        <v>31</v>
      </c>
      <c r="W3" s="36" t="str">
        <f>INDEX(Leases!$A$2:$N$147,MATCH(Summary!$S3,Leases!$A$2:$A$147,0),MATCH(Summary!W$2,Leases!$A$2:$N$2,0))</f>
        <v>NNN</v>
      </c>
      <c r="X3" s="39">
        <f>INDEX(Leases!$A$2:$N$147,MATCH(Summary!$S3,Leases!$A$2:$A$147,0),MATCH(Summary!X$2,Leases!$A$2:$N$2,0))</f>
        <v>44562</v>
      </c>
      <c r="Y3" s="40">
        <f>INDEX(Leases!$A$2:$N$147,MATCH(Summary!$S3,Leases!$A$2:$A$147,0),MATCH(Summary!Y$2,Leases!$A$2:$N$2,0))</f>
        <v>45657</v>
      </c>
      <c r="AA3" s="41" t="s">
        <v>95</v>
      </c>
      <c r="AB3" s="42">
        <v>5.0000000000000001E-3</v>
      </c>
    </row>
    <row r="4" spans="1:28" x14ac:dyDescent="0.25">
      <c r="A4" s="27" t="s">
        <v>3</v>
      </c>
      <c r="B4" s="43">
        <f>B2/B3</f>
        <v>7.0625</v>
      </c>
      <c r="D4" s="27" t="s">
        <v>34</v>
      </c>
      <c r="E4" s="44">
        <f ca="1">SUMIFS('Monthly CF'!D27:EE27,'Monthly CF'!D3:EE3,"&gt;="&amp;Summary!B32,'Monthly CF'!D3:EE3,"&lt;"&amp;Summary!B32+12)/E23</f>
        <v>0.10909370705450322</v>
      </c>
      <c r="G4" s="27" t="s">
        <v>71</v>
      </c>
      <c r="H4" s="45">
        <f ca="1">AVERAGEIF('Annual CF'!D1:M1,"&lt;="&amp;Summary!B19/12,'Annual CF'!D70:M70)</f>
        <v>3.0660209034057972E-2</v>
      </c>
      <c r="K4" s="31"/>
      <c r="L4" s="46">
        <f>L5-$AB$3</f>
        <v>0.05</v>
      </c>
      <c r="M4" s="47" t="str">
        <f t="dataTable" ref="M4:Q8" dt2D="1" dtr="1" r1="B19" r2="B18" ca="1"/>
        <v>26.32% / 2.37x</v>
      </c>
      <c r="N4" s="47" t="str">
        <v>28.61% / 2.94x</v>
      </c>
      <c r="O4" s="47" t="str">
        <v>26.98% / 3.15x</v>
      </c>
      <c r="P4" s="47" t="str">
        <v>24.43% / 3.11x</v>
      </c>
      <c r="Q4" s="47" t="str">
        <v>24.67% / 3.55x</v>
      </c>
      <c r="S4" s="35">
        <f>Leases!$A$19</f>
        <v>200</v>
      </c>
      <c r="T4" s="36" t="str">
        <f>INDEX(Leases!$A$2:$N$147,MATCH(Summary!$S4,Leases!$A$2:$A$147,0),MATCH(Summary!T$2,Leases!$A$2:$N$2,0))</f>
        <v>Google</v>
      </c>
      <c r="U4" s="37">
        <f>INDEX(Leases!$A$2:$N$147,MATCH(Summary!$S4,Leases!$A$2:$A$147,0),MATCH(Summary!U$2,Leases!$A$2:$N$2,0))</f>
        <v>2500</v>
      </c>
      <c r="V4" s="38">
        <f>INDEX(Leases!$A$2:$N$147,MATCH(Summary!$S4,Leases!$A$2:$A$147,0),MATCH(Summary!V$2,Leases!$A$2:$N$2,0))</f>
        <v>28</v>
      </c>
      <c r="W4" s="36" t="str">
        <f>INDEX(Leases!$A$2:$N$147,MATCH(Summary!$S4,Leases!$A$2:$A$147,0),MATCH(Summary!W$2,Leases!$A$2:$N$2,0))</f>
        <v>NNN</v>
      </c>
      <c r="X4" s="39">
        <f>INDEX(Leases!$A$2:$N$147,MATCH(Summary!$S4,Leases!$A$2:$A$147,0),MATCH(Summary!X$2,Leases!$A$2:$N$2,0))</f>
        <v>44805</v>
      </c>
      <c r="Y4" s="40">
        <f>INDEX(Leases!$A$2:$N$147,MATCH(Summary!$S4,Leases!$A$2:$A$147,0),MATCH(Summary!Y$2,Leases!$A$2:$N$2,0))</f>
        <v>49187</v>
      </c>
    </row>
    <row r="5" spans="1:28" x14ac:dyDescent="0.25">
      <c r="A5" s="27" t="s">
        <v>4</v>
      </c>
      <c r="B5" s="48" t="s">
        <v>6</v>
      </c>
      <c r="D5" s="27" t="s">
        <v>35</v>
      </c>
      <c r="E5" s="49">
        <f ca="1">H42</f>
        <v>11498561.959887302</v>
      </c>
      <c r="G5" s="41" t="s">
        <v>72</v>
      </c>
      <c r="H5" s="50">
        <f ca="1">SUM('Monthly CF'!C69:EE69)</f>
        <v>6566183.3898808639</v>
      </c>
      <c r="K5" s="31"/>
      <c r="L5" s="46">
        <f>L6-$AB$3</f>
        <v>5.5E-2</v>
      </c>
      <c r="M5" s="47" t="str">
        <v>21.96% / 2.02x</v>
      </c>
      <c r="N5" s="47" t="str">
        <v>25.45% / 2.55x</v>
      </c>
      <c r="O5" s="47" t="str">
        <v>24.48% / 2.75x</v>
      </c>
      <c r="P5" s="47" t="str">
        <v>22.34% / 2.72x</v>
      </c>
      <c r="Q5" s="47" t="str">
        <v>22.99% / 3.13x</v>
      </c>
      <c r="S5" s="35">
        <f>Leases!$A$35</f>
        <v>300</v>
      </c>
      <c r="T5" s="36" t="str">
        <f>INDEX(Leases!$A$2:$N$147,MATCH(Summary!$S5,Leases!$A$2:$A$147,0),MATCH(Summary!T$2,Leases!$A$2:$N$2,0))</f>
        <v>Twitter</v>
      </c>
      <c r="U5" s="37">
        <f>INDEX(Leases!$A$2:$N$147,MATCH(Summary!$S5,Leases!$A$2:$A$147,0),MATCH(Summary!U$2,Leases!$A$2:$N$2,0))</f>
        <v>4000</v>
      </c>
      <c r="V5" s="38">
        <f>INDEX(Leases!$A$2:$N$147,MATCH(Summary!$S5,Leases!$A$2:$A$147,0),MATCH(Summary!V$2,Leases!$A$2:$N$2,0))</f>
        <v>33</v>
      </c>
      <c r="W5" s="36" t="str">
        <f>INDEX(Leases!$A$2:$N$147,MATCH(Summary!$S5,Leases!$A$2:$A$147,0),MATCH(Summary!W$2,Leases!$A$2:$N$2,0))</f>
        <v>NNN</v>
      </c>
      <c r="X5" s="39">
        <f>INDEX(Leases!$A$2:$N$147,MATCH(Summary!$S5,Leases!$A$2:$A$147,0),MATCH(Summary!X$2,Leases!$A$2:$N$2,0))</f>
        <v>44835</v>
      </c>
      <c r="Y5" s="40">
        <f>INDEX(Leases!$A$2:$N$147,MATCH(Summary!$S5,Leases!$A$2:$A$147,0),MATCH(Summary!Y$2,Leases!$A$2:$N$2,0))</f>
        <v>47756</v>
      </c>
      <c r="AA5" s="4"/>
      <c r="AB5" s="5" t="s">
        <v>289</v>
      </c>
    </row>
    <row r="6" spans="1:28" x14ac:dyDescent="0.25">
      <c r="A6" s="41" t="s">
        <v>5</v>
      </c>
      <c r="B6" s="51" t="s">
        <v>7</v>
      </c>
      <c r="D6" s="41" t="s">
        <v>36</v>
      </c>
      <c r="E6" s="52">
        <f ca="1">E5/B2</f>
        <v>407.02874194291331</v>
      </c>
      <c r="K6" s="31" t="s">
        <v>17</v>
      </c>
      <c r="L6" s="53">
        <v>0.06</v>
      </c>
      <c r="M6" s="47" t="str">
        <v>17.61% / 1.72x</v>
      </c>
      <c r="N6" s="47" t="str">
        <v>22.38% / 2.22x</v>
      </c>
      <c r="O6" s="47" t="str">
        <v>22.06% / 2.41x</v>
      </c>
      <c r="P6" s="47" t="str">
        <v>20.31% / 2.40x</v>
      </c>
      <c r="Q6" s="47" t="str">
        <v>21.38% / 2.79x</v>
      </c>
      <c r="S6" s="35">
        <f>Leases!$A$51</f>
        <v>400</v>
      </c>
      <c r="T6" s="36" t="str">
        <f>INDEX(Leases!$A$2:$N$147,MATCH(Summary!$S6,Leases!$A$2:$A$147,0),MATCH(Summary!T$2,Leases!$A$2:$N$2,0))</f>
        <v>Uber</v>
      </c>
      <c r="U6" s="37">
        <f>INDEX(Leases!$A$2:$N$147,MATCH(Summary!$S6,Leases!$A$2:$A$147,0),MATCH(Summary!U$2,Leases!$A$2:$N$2,0))</f>
        <v>3500</v>
      </c>
      <c r="V6" s="38">
        <f>INDEX(Leases!$A$2:$N$147,MATCH(Summary!$S6,Leases!$A$2:$A$147,0),MATCH(Summary!V$2,Leases!$A$2:$N$2,0))</f>
        <v>35</v>
      </c>
      <c r="W6" s="36" t="str">
        <f>INDEX(Leases!$A$2:$N$147,MATCH(Summary!$S6,Leases!$A$2:$A$147,0),MATCH(Summary!W$2,Leases!$A$2:$N$2,0))</f>
        <v>NNN</v>
      </c>
      <c r="X6" s="39">
        <f>INDEX(Leases!$A$2:$N$147,MATCH(Summary!$S6,Leases!$A$2:$A$147,0),MATCH(Summary!X$2,Leases!$A$2:$N$2,0))</f>
        <v>44682</v>
      </c>
      <c r="Y6" s="40">
        <f>INDEX(Leases!$A$2:$N$147,MATCH(Summary!$S6,Leases!$A$2:$A$147,0),MATCH(Summary!Y$2,Leases!$A$2:$N$2,0))</f>
        <v>46873</v>
      </c>
      <c r="AA6" s="15" t="s">
        <v>290</v>
      </c>
      <c r="AB6" s="54">
        <f>SUM(B9,B12:B13)</f>
        <v>4115000</v>
      </c>
    </row>
    <row r="7" spans="1:28" x14ac:dyDescent="0.25">
      <c r="G7" s="7" t="s">
        <v>73</v>
      </c>
      <c r="H7" s="8"/>
      <c r="K7" s="31"/>
      <c r="L7" s="46">
        <f>L6+$AB$3</f>
        <v>6.5000000000000002E-2</v>
      </c>
      <c r="M7" s="47" t="str">
        <v>13.14% / 1.47x</v>
      </c>
      <c r="N7" s="47" t="str">
        <v>19.33% / 1.94x</v>
      </c>
      <c r="O7" s="47" t="str">
        <v>19.67% / 2.13x</v>
      </c>
      <c r="P7" s="47" t="str">
        <v>18.31% / 2.13x</v>
      </c>
      <c r="Q7" s="47" t="str">
        <v>19.82% / 2.49x</v>
      </c>
      <c r="S7" s="35">
        <f>Leases!$A$67</f>
        <v>500</v>
      </c>
      <c r="T7" s="36" t="str">
        <f>INDEX(Leases!$A$2:$N$147,MATCH(Summary!$S7,Leases!$A$2:$A$147,0),MATCH(Summary!T$2,Leases!$A$2:$N$2,0))</f>
        <v>Airbnb</v>
      </c>
      <c r="U7" s="37">
        <f>INDEX(Leases!$A$2:$N$147,MATCH(Summary!$S7,Leases!$A$2:$A$147,0),MATCH(Summary!U$2,Leases!$A$2:$N$2,0))</f>
        <v>750</v>
      </c>
      <c r="V7" s="38">
        <f>INDEX(Leases!$A$2:$N$147,MATCH(Summary!$S7,Leases!$A$2:$A$147,0),MATCH(Summary!V$2,Leases!$A$2:$N$2,0))</f>
        <v>29</v>
      </c>
      <c r="W7" s="36" t="str">
        <f>INDEX(Leases!$A$2:$N$147,MATCH(Summary!$S7,Leases!$A$2:$A$147,0),MATCH(Summary!W$2,Leases!$A$2:$N$2,0))</f>
        <v>NNN</v>
      </c>
      <c r="X7" s="39">
        <f>INDEX(Leases!$A$2:$N$147,MATCH(Summary!$S7,Leases!$A$2:$A$147,0),MATCH(Summary!X$2,Leases!$A$2:$N$2,0))</f>
        <v>44621</v>
      </c>
      <c r="Y7" s="40">
        <f>INDEX(Leases!$A$2:$N$147,MATCH(Summary!$S7,Leases!$A$2:$A$147,0),MATCH(Summary!Y$2,Leases!$A$2:$N$2,0))</f>
        <v>46812</v>
      </c>
      <c r="AA7" s="27" t="s">
        <v>291</v>
      </c>
      <c r="AB7" s="55">
        <f>SUM(E12:E13)</f>
        <v>960691.16682308109</v>
      </c>
    </row>
    <row r="8" spans="1:28" x14ac:dyDescent="0.25">
      <c r="A8" s="4" t="s">
        <v>8</v>
      </c>
      <c r="B8" s="5"/>
      <c r="D8" s="4" t="s">
        <v>37</v>
      </c>
      <c r="E8" s="5"/>
      <c r="G8" s="15" t="s">
        <v>69</v>
      </c>
      <c r="H8" s="18">
        <f ca="1">XIRR('Monthly CF'!C52:EE52,'Monthly CF'!C4:EE4)</f>
        <v>0.11010976433753966</v>
      </c>
      <c r="K8" s="56"/>
      <c r="L8" s="46">
        <f>L7+$AB$3</f>
        <v>7.0000000000000007E-2</v>
      </c>
      <c r="M8" s="47" t="str">
        <v>8.35% / 1.26x</v>
      </c>
      <c r="N8" s="47" t="str">
        <v>16.24% / 1.70x</v>
      </c>
      <c r="O8" s="47" t="str">
        <v>17.28% / 1.89x</v>
      </c>
      <c r="P8" s="47" t="str">
        <v>16.30% / 1.89x</v>
      </c>
      <c r="Q8" s="47" t="str">
        <v>18.29% / 2.24x</v>
      </c>
      <c r="S8" s="35">
        <f>Leases!$A$83</f>
        <v>600</v>
      </c>
      <c r="T8" s="36" t="str">
        <f>INDEX(Leases!$A$2:$N$147,MATCH(Summary!$S8,Leases!$A$2:$A$147,0),MATCH(Summary!T$2,Leases!$A$2:$N$2,0))</f>
        <v>Lyft</v>
      </c>
      <c r="U8" s="37">
        <f>INDEX(Leases!$A$2:$N$147,MATCH(Summary!$S8,Leases!$A$2:$A$147,0),MATCH(Summary!U$2,Leases!$A$2:$N$2,0))</f>
        <v>1250</v>
      </c>
      <c r="V8" s="38">
        <f>INDEX(Leases!$A$2:$N$147,MATCH(Summary!$S8,Leases!$A$2:$A$147,0),MATCH(Summary!V$2,Leases!$A$2:$N$2,0))</f>
        <v>31</v>
      </c>
      <c r="W8" s="36" t="str">
        <f>INDEX(Leases!$A$2:$N$147,MATCH(Summary!$S8,Leases!$A$2:$A$147,0),MATCH(Summary!W$2,Leases!$A$2:$N$2,0))</f>
        <v>NNN</v>
      </c>
      <c r="X8" s="39">
        <f>INDEX(Leases!$A$2:$N$147,MATCH(Summary!$S8,Leases!$A$2:$A$147,0),MATCH(Summary!X$2,Leases!$A$2:$N$2,0))</f>
        <v>44593</v>
      </c>
      <c r="Y8" s="40">
        <f>INDEX(Leases!$A$2:$N$147,MATCH(Summary!$S8,Leases!$A$2:$A$147,0),MATCH(Summary!Y$2,Leases!$A$2:$N$2,0))</f>
        <v>45688</v>
      </c>
      <c r="AA8" s="27" t="s">
        <v>38</v>
      </c>
      <c r="AB8" s="55">
        <f>E9</f>
        <v>4600000</v>
      </c>
    </row>
    <row r="9" spans="1:28" x14ac:dyDescent="0.25">
      <c r="A9" s="15" t="s">
        <v>9</v>
      </c>
      <c r="B9" s="57">
        <v>4000000</v>
      </c>
      <c r="D9" s="15" t="s">
        <v>38</v>
      </c>
      <c r="E9" s="58">
        <f>'Construction Budget'!E22</f>
        <v>4600000</v>
      </c>
      <c r="G9" s="27" t="s">
        <v>70</v>
      </c>
      <c r="H9" s="30">
        <f ca="1">SUMIF('Monthly CF'!C52:EE52,"&gt;"&amp;0,'Monthly CF'!C52:EE52)/-SUMIF('Monthly CF'!C52:EE52,"&lt;"&amp;0,'Monthly CF'!C52:EE52)</f>
        <v>1.8373009830318936</v>
      </c>
      <c r="S9" s="35">
        <f>Leases!$A$99</f>
        <v>700</v>
      </c>
      <c r="T9" s="36" t="str">
        <f>INDEX(Leases!$A$2:$N$147,MATCH(Summary!$S9,Leases!$A$2:$A$147,0),MATCH(Summary!T$2,Leases!$A$2:$N$2,0))</f>
        <v>Facebook</v>
      </c>
      <c r="U9" s="37">
        <f>INDEX(Leases!$A$2:$N$147,MATCH(Summary!$S9,Leases!$A$2:$A$147,0),MATCH(Summary!U$2,Leases!$A$2:$N$2,0))</f>
        <v>3500</v>
      </c>
      <c r="V9" s="38">
        <f>INDEX(Leases!$A$2:$N$147,MATCH(Summary!$S9,Leases!$A$2:$A$147,0),MATCH(Summary!V$2,Leases!$A$2:$N$2,0))</f>
        <v>35</v>
      </c>
      <c r="W9" s="36" t="str">
        <f>INDEX(Leases!$A$2:$N$147,MATCH(Summary!$S9,Leases!$A$2:$A$147,0),MATCH(Summary!W$2,Leases!$A$2:$N$2,0))</f>
        <v>NNN</v>
      </c>
      <c r="X9" s="39">
        <f>INDEX(Leases!$A$2:$N$147,MATCH(Summary!$S9,Leases!$A$2:$A$147,0),MATCH(Summary!X$2,Leases!$A$2:$N$2,0))</f>
        <v>44713</v>
      </c>
      <c r="Y9" s="40">
        <f>INDEX(Leases!$A$2:$N$147,MATCH(Summary!$S9,Leases!$A$2:$A$147,0),MATCH(Summary!Y$2,Leases!$A$2:$N$2,0))</f>
        <v>45808</v>
      </c>
      <c r="AA9" s="27" t="s">
        <v>39</v>
      </c>
      <c r="AB9" s="55">
        <f t="shared" ref="AB9:AB10" si="0">E10</f>
        <v>422240</v>
      </c>
    </row>
    <row r="10" spans="1:28" x14ac:dyDescent="0.25">
      <c r="A10" s="27" t="s">
        <v>10</v>
      </c>
      <c r="B10" s="49">
        <f>B9/(B3/43560)</f>
        <v>43560000</v>
      </c>
      <c r="D10" s="27" t="s">
        <v>39</v>
      </c>
      <c r="E10" s="59">
        <f>'Construction Budget'!E42</f>
        <v>422240</v>
      </c>
      <c r="G10" s="27" t="s">
        <v>71</v>
      </c>
      <c r="H10" s="45">
        <f ca="1">AVERAGEIF('Annual CF'!D1:M1,"&lt;="&amp;Summary!B19/12,'Annual CF'!D69:M69)</f>
        <v>4.1425479171548318E-2</v>
      </c>
      <c r="S10" s="35">
        <f>Leases!$A$115</f>
        <v>800</v>
      </c>
      <c r="T10" s="36" t="str">
        <f>INDEX(Leases!$A$2:$N$147,MATCH(Summary!$S10,Leases!$A$2:$A$147,0),MATCH(Summary!T$2,Leases!$A$2:$N$2,0))</f>
        <v>Snap Inc.</v>
      </c>
      <c r="U10" s="37">
        <f>INDEX(Leases!$A$2:$N$147,MATCH(Summary!$S10,Leases!$A$2:$A$147,0),MATCH(Summary!U$2,Leases!$A$2:$N$2,0))</f>
        <v>7000</v>
      </c>
      <c r="V10" s="38">
        <f>INDEX(Leases!$A$2:$N$147,MATCH(Summary!$S10,Leases!$A$2:$A$147,0),MATCH(Summary!V$2,Leases!$A$2:$N$2,0))</f>
        <v>31</v>
      </c>
      <c r="W10" s="36" t="str">
        <f>INDEX(Leases!$A$2:$N$147,MATCH(Summary!$S10,Leases!$A$2:$A$147,0),MATCH(Summary!W$2,Leases!$A$2:$N$2,0))</f>
        <v>NNN</v>
      </c>
      <c r="X10" s="39">
        <f>INDEX(Leases!$A$2:$N$147,MATCH(Summary!$S10,Leases!$A$2:$A$147,0),MATCH(Summary!X$2,Leases!$A$2:$N$2,0))</f>
        <v>44562</v>
      </c>
      <c r="Y10" s="40">
        <f>INDEX(Leases!$A$2:$N$147,MATCH(Summary!$S10,Leases!$A$2:$A$147,0),MATCH(Summary!Y$2,Leases!$A$2:$N$2,0))</f>
        <v>45657</v>
      </c>
      <c r="AA10" s="27" t="s">
        <v>40</v>
      </c>
      <c r="AB10" s="55">
        <f t="shared" si="0"/>
        <v>502224</v>
      </c>
    </row>
    <row r="11" spans="1:28" x14ac:dyDescent="0.25">
      <c r="A11" s="27" t="s">
        <v>11</v>
      </c>
      <c r="B11" s="60">
        <f>B9/B3</f>
        <v>1000</v>
      </c>
      <c r="D11" s="27" t="s">
        <v>40</v>
      </c>
      <c r="E11" s="59">
        <f>'Construction Budget'!E46</f>
        <v>502224</v>
      </c>
      <c r="G11" s="41" t="s">
        <v>72</v>
      </c>
      <c r="H11" s="50">
        <f ca="1">SUM('Monthly CF'!C52:EE52)</f>
        <v>9563037.3497499581</v>
      </c>
      <c r="S11" s="35">
        <f>Leases!$A$131</f>
        <v>900</v>
      </c>
      <c r="T11" s="36" t="str">
        <f>INDEX(Leases!$A$2:$N$147,MATCH(Summary!$S11,Leases!$A$2:$A$147,0),MATCH(Summary!T$2,Leases!$A$2:$N$2,0))</f>
        <v>Drobpox</v>
      </c>
      <c r="U11" s="37">
        <f>INDEX(Leases!$A$2:$N$147,MATCH(Summary!$S11,Leases!$A$2:$A$147,0),MATCH(Summary!U$2,Leases!$A$2:$N$2,0))</f>
        <v>1000</v>
      </c>
      <c r="V11" s="38">
        <f>INDEX(Leases!$A$2:$N$147,MATCH(Summary!$S11,Leases!$A$2:$A$147,0),MATCH(Summary!V$2,Leases!$A$2:$N$2,0))</f>
        <v>31</v>
      </c>
      <c r="W11" s="36" t="str">
        <f>INDEX(Leases!$A$2:$N$147,MATCH(Summary!$S11,Leases!$A$2:$A$147,0),MATCH(Summary!W$2,Leases!$A$2:$N$2,0))</f>
        <v>NNN</v>
      </c>
      <c r="X11" s="39">
        <f>INDEX(Leases!$A$2:$N$147,MATCH(Summary!$S11,Leases!$A$2:$A$147,0),MATCH(Summary!X$2,Leases!$A$2:$N$2,0))</f>
        <v>44562</v>
      </c>
      <c r="Y11" s="40">
        <f>INDEX(Leases!$A$2:$N$147,MATCH(Summary!$S11,Leases!$A$2:$A$147,0),MATCH(Summary!Y$2,Leases!$A$2:$N$2,0))</f>
        <v>45657</v>
      </c>
      <c r="AA11" s="27" t="s">
        <v>292</v>
      </c>
      <c r="AB11" s="55">
        <f>E15</f>
        <v>386712.4800000001</v>
      </c>
    </row>
    <row r="12" spans="1:28" x14ac:dyDescent="0.25">
      <c r="A12" s="27" t="s">
        <v>12</v>
      </c>
      <c r="B12" s="60">
        <f>B9*B25</f>
        <v>40000</v>
      </c>
      <c r="D12" s="27" t="s">
        <v>41</v>
      </c>
      <c r="E12" s="59">
        <f>-SUMIF('Monthly CF'!$D$3:$EE$3,"&lt;="&amp;Summary!$E$26,'Monthly CF'!D31:EE31)</f>
        <v>732458.75</v>
      </c>
      <c r="S12" s="61">
        <f>Leases!$A$147</f>
        <v>1000</v>
      </c>
      <c r="T12" s="62" t="str">
        <f>INDEX(Leases!$A$2:$N$147,MATCH(Summary!$S12,Leases!$A$2:$A$147,0),MATCH(Summary!T$2,Leases!$A$2:$N$2,0))</f>
        <v>Box</v>
      </c>
      <c r="U12" s="63">
        <f>INDEX(Leases!$A$2:$N$147,MATCH(Summary!$S12,Leases!$A$2:$A$147,0),MATCH(Summary!U$2,Leases!$A$2:$N$2,0))</f>
        <v>1750</v>
      </c>
      <c r="V12" s="64">
        <f>INDEX(Leases!$A$2:$N$147,MATCH(Summary!$S12,Leases!$A$2:$A$147,0),MATCH(Summary!V$2,Leases!$A$2:$N$2,0))</f>
        <v>29</v>
      </c>
      <c r="W12" s="62" t="str">
        <f>INDEX(Leases!$A$2:$N$147,MATCH(Summary!$S12,Leases!$A$2:$A$147,0),MATCH(Summary!W$2,Leases!$A$2:$N$2,0))</f>
        <v>NNN</v>
      </c>
      <c r="X12" s="65">
        <f>INDEX(Leases!$A$2:$N$147,MATCH(Summary!$S12,Leases!$A$2:$A$147,0),MATCH(Summary!X$2,Leases!$A$2:$N$2,0))</f>
        <v>44562</v>
      </c>
      <c r="Y12" s="66">
        <f>INDEX(Leases!$A$2:$N$147,MATCH(Summary!$S12,Leases!$A$2:$A$147,0),MATCH(Summary!Y$2,Leases!$A$2:$N$2,0))</f>
        <v>45657</v>
      </c>
      <c r="AA12" s="41" t="s">
        <v>91</v>
      </c>
      <c r="AB12" s="67">
        <f ca="1">H40</f>
        <v>402027.6305678201</v>
      </c>
    </row>
    <row r="13" spans="1:28" x14ac:dyDescent="0.25">
      <c r="A13" s="27" t="s">
        <v>13</v>
      </c>
      <c r="B13" s="68">
        <v>75000</v>
      </c>
      <c r="D13" s="27" t="s">
        <v>42</v>
      </c>
      <c r="E13" s="59">
        <f>-SUMIF('Monthly CF'!$D$3:$EE$3,"&lt;="&amp;Summary!$E$26,'Monthly CF'!D32:EE32)</f>
        <v>228232.41682308109</v>
      </c>
      <c r="G13" s="4" t="s">
        <v>74</v>
      </c>
      <c r="H13" s="5"/>
      <c r="S13" s="69"/>
      <c r="T13" s="70" t="s">
        <v>100</v>
      </c>
      <c r="U13" s="71">
        <f>SUM(U3:U12)</f>
        <v>28250</v>
      </c>
      <c r="V13" s="72">
        <f>SUMPRODUCT(V3:V12,$U$3:$U$12)/$U$13</f>
        <v>31.831858407079647</v>
      </c>
      <c r="W13" s="70"/>
      <c r="X13" s="73">
        <f t="shared" ref="X13:Y13" si="1">SUMPRODUCT(X3:X12,$U$3:$U$12)/$U$13</f>
        <v>44658.672566371679</v>
      </c>
      <c r="Y13" s="74">
        <f t="shared" si="1"/>
        <v>46467.991150442474</v>
      </c>
      <c r="AA13" s="75" t="s">
        <v>87</v>
      </c>
      <c r="AB13" s="76">
        <f ca="1">SUM(AB6:AB12)</f>
        <v>11388895.277390903</v>
      </c>
    </row>
    <row r="14" spans="1:28" x14ac:dyDescent="0.25">
      <c r="A14" s="41" t="s">
        <v>14</v>
      </c>
      <c r="B14" s="77">
        <v>43951</v>
      </c>
      <c r="D14" s="27" t="s">
        <v>43</v>
      </c>
      <c r="E14" s="59">
        <f>SUM(E12:E13)/B2</f>
        <v>34.00676696718871</v>
      </c>
      <c r="G14" s="15" t="s">
        <v>75</v>
      </c>
      <c r="H14" s="78">
        <f>EOMONTH(B14,B19)</f>
        <v>46507</v>
      </c>
    </row>
    <row r="15" spans="1:28" x14ac:dyDescent="0.25">
      <c r="D15" s="27" t="s">
        <v>27</v>
      </c>
      <c r="E15" s="59">
        <f>-'Monthly CF'!A40</f>
        <v>386712.4800000001</v>
      </c>
      <c r="G15" s="27" t="s">
        <v>17</v>
      </c>
      <c r="H15" s="44">
        <f>B18</f>
        <v>0.06</v>
      </c>
    </row>
    <row r="16" spans="1:28" x14ac:dyDescent="0.25">
      <c r="A16" s="4" t="s">
        <v>15</v>
      </c>
      <c r="B16" s="5"/>
      <c r="D16" s="27" t="s">
        <v>44</v>
      </c>
      <c r="E16" s="59">
        <f>SUM(E15,E9:E13)</f>
        <v>6871867.6468230812</v>
      </c>
      <c r="G16" s="27" t="s">
        <v>76</v>
      </c>
      <c r="H16" s="44">
        <f ca="1">E2-H15</f>
        <v>1.0910909585427092E-2</v>
      </c>
    </row>
    <row r="17" spans="1:11" x14ac:dyDescent="0.25">
      <c r="A17" s="15" t="s">
        <v>16</v>
      </c>
      <c r="B17" s="79">
        <v>0.03</v>
      </c>
      <c r="D17" s="27" t="s">
        <v>45</v>
      </c>
      <c r="E17" s="59">
        <f>E16/B2</f>
        <v>243.25195209993208</v>
      </c>
      <c r="G17" s="27" t="s">
        <v>77</v>
      </c>
      <c r="H17" s="49">
        <f ca="1">'Monthly CF'!A48</f>
        <v>17826935.288385659</v>
      </c>
    </row>
    <row r="18" spans="1:11" x14ac:dyDescent="0.25">
      <c r="A18" s="27" t="s">
        <v>17</v>
      </c>
      <c r="B18" s="80">
        <v>0.06</v>
      </c>
      <c r="D18" s="27" t="s">
        <v>46</v>
      </c>
      <c r="E18" s="81">
        <f>'Construction Budget'!G47</f>
        <v>1</v>
      </c>
      <c r="G18" s="27" t="s">
        <v>78</v>
      </c>
      <c r="H18" s="49">
        <f ca="1">H17/B2</f>
        <v>631.0419571109968</v>
      </c>
    </row>
    <row r="19" spans="1:11" x14ac:dyDescent="0.25">
      <c r="A19" s="41" t="s">
        <v>18</v>
      </c>
      <c r="B19" s="82">
        <v>84</v>
      </c>
      <c r="D19" s="41" t="s">
        <v>47</v>
      </c>
      <c r="E19" s="83">
        <f>'Construction Budget'!H47</f>
        <v>20</v>
      </c>
      <c r="G19" s="41" t="s">
        <v>79</v>
      </c>
      <c r="H19" s="52">
        <f ca="1">H17*B17</f>
        <v>534808.05865156977</v>
      </c>
    </row>
    <row r="21" spans="1:11" x14ac:dyDescent="0.25">
      <c r="A21" s="4" t="s">
        <v>19</v>
      </c>
      <c r="B21" s="5"/>
      <c r="D21" s="4" t="s">
        <v>48</v>
      </c>
      <c r="E21" s="5"/>
      <c r="G21" s="4" t="s">
        <v>80</v>
      </c>
      <c r="H21" s="5" t="s">
        <v>81</v>
      </c>
      <c r="I21" s="5" t="s">
        <v>82</v>
      </c>
    </row>
    <row r="22" spans="1:11" x14ac:dyDescent="0.25">
      <c r="A22" s="41" t="s">
        <v>20</v>
      </c>
      <c r="B22" s="82" t="s">
        <v>22</v>
      </c>
      <c r="D22" s="15" t="s">
        <v>49</v>
      </c>
      <c r="E22" s="84">
        <v>0.65</v>
      </c>
      <c r="G22" s="15" t="s">
        <v>83</v>
      </c>
      <c r="H22" s="58">
        <f ca="1">E22*H26</f>
        <v>7474065.2739267461</v>
      </c>
      <c r="I22" s="58">
        <f ca="1">IF(E31&gt;0,0,H22)</f>
        <v>0</v>
      </c>
    </row>
    <row r="23" spans="1:11" x14ac:dyDescent="0.25">
      <c r="D23" s="27" t="s">
        <v>50</v>
      </c>
      <c r="E23" s="85">
        <f ca="1">H22</f>
        <v>7474065.2739267461</v>
      </c>
      <c r="G23" s="27" t="s">
        <v>84</v>
      </c>
      <c r="H23" s="59">
        <v>0</v>
      </c>
      <c r="I23" s="59">
        <f ca="1">MIN(E31,I26-I24)</f>
        <v>11692831.393969603</v>
      </c>
      <c r="K23" s="86"/>
    </row>
    <row r="24" spans="1:11" x14ac:dyDescent="0.25">
      <c r="A24" s="4" t="s">
        <v>24</v>
      </c>
      <c r="B24" s="5"/>
      <c r="D24" s="27" t="s">
        <v>51</v>
      </c>
      <c r="E24" s="80">
        <v>0.03</v>
      </c>
      <c r="G24" s="27" t="s">
        <v>85</v>
      </c>
      <c r="H24" s="59">
        <f ca="1">H26-H22</f>
        <v>4024496.6859605554</v>
      </c>
      <c r="I24" s="59">
        <f ca="1">IF(E26&gt;=B19,H24,MAX(H24-(E31+HLOOKUP(E29,'Monthly CF'!C3:EE59,56,0)+HLOOKUP(E29,'Monthly CF'!C3:EE59,57,0)),0)-SUMIFS('Monthly CF'!C69:EE69,'Monthly CF'!C3:EE3,"&gt;"&amp;Summary!E29,'Monthly CF'!C69:EE69,"&lt;"&amp;0))</f>
        <v>621549.04743635526</v>
      </c>
      <c r="K24" s="86"/>
    </row>
    <row r="25" spans="1:11" x14ac:dyDescent="0.25">
      <c r="A25" s="15" t="s">
        <v>12</v>
      </c>
      <c r="B25" s="79">
        <v>0.01</v>
      </c>
      <c r="D25" s="27" t="s">
        <v>52</v>
      </c>
      <c r="E25" s="80">
        <v>0.01</v>
      </c>
      <c r="G25" s="27" t="s">
        <v>86</v>
      </c>
      <c r="H25" s="59">
        <v>0</v>
      </c>
      <c r="I25" s="59">
        <f ca="1">I26-SUM(I23:I24)</f>
        <v>0</v>
      </c>
    </row>
    <row r="26" spans="1:11" x14ac:dyDescent="0.25">
      <c r="A26" s="27" t="s">
        <v>25</v>
      </c>
      <c r="B26" s="80">
        <v>0.01</v>
      </c>
      <c r="D26" s="41" t="s">
        <v>53</v>
      </c>
      <c r="E26" s="82">
        <v>36</v>
      </c>
      <c r="G26" s="87" t="s">
        <v>87</v>
      </c>
      <c r="H26" s="88">
        <f ca="1">H42</f>
        <v>11498561.959887302</v>
      </c>
      <c r="I26" s="88">
        <f ca="1">I42</f>
        <v>12314380.441405958</v>
      </c>
    </row>
    <row r="27" spans="1:11" x14ac:dyDescent="0.25">
      <c r="A27" s="27" t="s">
        <v>26</v>
      </c>
      <c r="B27" s="80">
        <v>0.01</v>
      </c>
      <c r="G27" s="89"/>
      <c r="H27" s="90"/>
      <c r="I27" s="90"/>
    </row>
    <row r="28" spans="1:11" x14ac:dyDescent="0.25">
      <c r="A28" s="41" t="s">
        <v>27</v>
      </c>
      <c r="B28" s="42">
        <v>7.0000000000000007E-2</v>
      </c>
      <c r="D28" s="4" t="s">
        <v>54</v>
      </c>
      <c r="E28" s="5"/>
      <c r="G28" s="4" t="s">
        <v>88</v>
      </c>
      <c r="H28" s="5" t="s">
        <v>81</v>
      </c>
      <c r="I28" s="5" t="s">
        <v>82</v>
      </c>
    </row>
    <row r="29" spans="1:11" x14ac:dyDescent="0.25">
      <c r="D29" s="15" t="s">
        <v>55</v>
      </c>
      <c r="E29" s="91">
        <f>E26</f>
        <v>36</v>
      </c>
      <c r="G29" s="15" t="s">
        <v>9</v>
      </c>
      <c r="H29" s="58">
        <f>B9</f>
        <v>4000000</v>
      </c>
      <c r="I29" s="58">
        <f>B9</f>
        <v>4000000</v>
      </c>
    </row>
    <row r="30" spans="1:11" x14ac:dyDescent="0.25">
      <c r="A30" s="4" t="s">
        <v>28</v>
      </c>
      <c r="B30" s="5"/>
      <c r="D30" s="27" t="s">
        <v>56</v>
      </c>
      <c r="E30" s="92" t="s">
        <v>62</v>
      </c>
      <c r="G30" s="27" t="s">
        <v>12</v>
      </c>
      <c r="H30" s="59">
        <f>B12</f>
        <v>40000</v>
      </c>
      <c r="I30" s="59">
        <f>B12</f>
        <v>40000</v>
      </c>
    </row>
    <row r="31" spans="1:11" x14ac:dyDescent="0.25">
      <c r="A31" s="15" t="s">
        <v>29</v>
      </c>
      <c r="B31" s="91">
        <f>HLOOKUP(EOMONTH(MIN($X$3:$X$12),0),'Monthly CF'!$C$4:$EE$74,71,0)</f>
        <v>21</v>
      </c>
      <c r="D31" s="27" t="s">
        <v>57</v>
      </c>
      <c r="E31" s="85">
        <f ca="1">IF(E29&gt;=B19,0,HLOOKUP(E30,Financing!G1:J3,3,0))</f>
        <v>11693022.153749999</v>
      </c>
      <c r="G31" s="27" t="s">
        <v>89</v>
      </c>
      <c r="H31" s="59">
        <f>B13</f>
        <v>75000</v>
      </c>
      <c r="I31" s="59">
        <f>B13</f>
        <v>75000</v>
      </c>
    </row>
    <row r="32" spans="1:11" x14ac:dyDescent="0.25">
      <c r="A32" s="41" t="s">
        <v>30</v>
      </c>
      <c r="B32" s="83">
        <f>HLOOKUP(EOMONTH(MAX($X$3:$X$12),0),'Monthly CF'!$C$4:$EE$74,71,0)</f>
        <v>30</v>
      </c>
      <c r="D32" s="27" t="s">
        <v>58</v>
      </c>
      <c r="E32" s="80" t="s">
        <v>66</v>
      </c>
      <c r="G32" s="27" t="s">
        <v>25</v>
      </c>
      <c r="H32" s="59">
        <f ca="1">-SUMIF('Monthly CF'!D3:EE3,"&lt;="&amp;Summary!E26,'Monthly CF'!D39:EE39)</f>
        <v>7575.9318411826389</v>
      </c>
      <c r="I32" s="59">
        <f ca="1">-'Monthly CF'!A39</f>
        <v>53848.579593105562</v>
      </c>
    </row>
    <row r="33" spans="1:134" x14ac:dyDescent="0.25">
      <c r="D33" s="27" t="s">
        <v>282</v>
      </c>
      <c r="E33" s="80">
        <v>0.02</v>
      </c>
      <c r="G33" s="27" t="s">
        <v>27</v>
      </c>
      <c r="H33" s="59">
        <f>E15</f>
        <v>386712.4800000001</v>
      </c>
      <c r="I33" s="59">
        <f>-'Monthly CF'!A40</f>
        <v>386712.4800000001</v>
      </c>
    </row>
    <row r="34" spans="1:134" x14ac:dyDescent="0.25">
      <c r="D34" s="27" t="s">
        <v>51</v>
      </c>
      <c r="E34" s="80">
        <v>2.5000000000000001E-2</v>
      </c>
      <c r="G34" s="27" t="s">
        <v>41</v>
      </c>
      <c r="H34" s="59">
        <f>E12</f>
        <v>732458.75</v>
      </c>
      <c r="I34" s="59">
        <f>-'Monthly CF'!A31</f>
        <v>1128750.402001</v>
      </c>
    </row>
    <row r="35" spans="1:134" x14ac:dyDescent="0.25">
      <c r="D35" s="27" t="s">
        <v>59</v>
      </c>
      <c r="E35" s="93">
        <v>36</v>
      </c>
      <c r="G35" s="27" t="s">
        <v>42</v>
      </c>
      <c r="H35" s="59">
        <f>E13</f>
        <v>228232.41682308109</v>
      </c>
      <c r="I35" s="59">
        <f>-'Monthly CF'!A32</f>
        <v>442910.80104769004</v>
      </c>
    </row>
    <row r="36" spans="1:134" x14ac:dyDescent="0.25">
      <c r="D36" s="27" t="s">
        <v>52</v>
      </c>
      <c r="E36" s="80">
        <v>0.01</v>
      </c>
      <c r="G36" s="27" t="s">
        <v>38</v>
      </c>
      <c r="H36" s="59">
        <f>E9</f>
        <v>4600000</v>
      </c>
      <c r="I36" s="59">
        <f>'Construction Budget'!E22</f>
        <v>4600000</v>
      </c>
    </row>
    <row r="37" spans="1:134" x14ac:dyDescent="0.25">
      <c r="D37" s="27" t="s">
        <v>60</v>
      </c>
      <c r="E37" s="94">
        <v>30</v>
      </c>
      <c r="G37" s="27" t="s">
        <v>39</v>
      </c>
      <c r="H37" s="59">
        <f t="shared" ref="H37:H38" si="2">E10</f>
        <v>422240</v>
      </c>
      <c r="I37" s="59">
        <f>'Construction Budget'!E42</f>
        <v>422240</v>
      </c>
    </row>
    <row r="38" spans="1:134" x14ac:dyDescent="0.25">
      <c r="D38" s="41" t="s">
        <v>61</v>
      </c>
      <c r="E38" s="42">
        <v>5.5E-2</v>
      </c>
      <c r="G38" s="27" t="s">
        <v>40</v>
      </c>
      <c r="H38" s="59">
        <f t="shared" si="2"/>
        <v>502224</v>
      </c>
      <c r="I38" s="59">
        <f>'Construction Budget'!E46</f>
        <v>502224</v>
      </c>
    </row>
    <row r="39" spans="1:134" x14ac:dyDescent="0.25">
      <c r="G39" s="27" t="s">
        <v>90</v>
      </c>
      <c r="H39" s="59">
        <f ca="1">-SUM('Monthly CF'!D71:EE71)</f>
        <v>27350.097915949653</v>
      </c>
      <c r="I39" s="59">
        <f ca="1">IF(Financing!M2=1,0,-'Monthly CF'!A76)</f>
        <v>68995.673919574576</v>
      </c>
    </row>
    <row r="40" spans="1:134" x14ac:dyDescent="0.25">
      <c r="G40" s="27" t="s">
        <v>91</v>
      </c>
      <c r="H40" s="59">
        <f ca="1">IF(Financing!M2=1,0,Financing!A25)</f>
        <v>402027.6305678201</v>
      </c>
      <c r="I40" s="59">
        <f ca="1">IF(Financing!M2=1,0,Financing!A25)</f>
        <v>402027.6305678201</v>
      </c>
    </row>
    <row r="41" spans="1:134" x14ac:dyDescent="0.25">
      <c r="G41" s="27" t="s">
        <v>92</v>
      </c>
      <c r="H41" s="59">
        <f ca="1">IF(Financing!M2=1,0,Summary!E23*Summary!E25)</f>
        <v>74740.652739267462</v>
      </c>
      <c r="I41" s="59">
        <f ca="1">IF(Financing!M2=1,0,-'Monthly CF'!A59)</f>
        <v>191670.87427676746</v>
      </c>
    </row>
    <row r="42" spans="1:134" x14ac:dyDescent="0.25">
      <c r="G42" s="87" t="s">
        <v>87</v>
      </c>
      <c r="H42" s="88">
        <f ca="1">SUM(H29:H41)</f>
        <v>11498561.959887302</v>
      </c>
      <c r="I42" s="88">
        <f ca="1">SUM(I29:I41)</f>
        <v>12314380.441405958</v>
      </c>
    </row>
    <row r="44" spans="1:134" x14ac:dyDescent="0.25">
      <c r="A44" s="95" t="s">
        <v>150</v>
      </c>
      <c r="B44" s="96">
        <f>B31-1</f>
        <v>20</v>
      </c>
      <c r="C44" s="96">
        <f>B44+1</f>
        <v>21</v>
      </c>
      <c r="D44" s="97">
        <f>C44+1</f>
        <v>22</v>
      </c>
      <c r="E44" s="97">
        <f t="shared" ref="E44:BP44" si="3">D44+1</f>
        <v>23</v>
      </c>
      <c r="F44" s="97">
        <f t="shared" si="3"/>
        <v>24</v>
      </c>
      <c r="G44" s="97">
        <f t="shared" si="3"/>
        <v>25</v>
      </c>
      <c r="H44" s="97">
        <f t="shared" si="3"/>
        <v>26</v>
      </c>
      <c r="I44" s="97">
        <f t="shared" si="3"/>
        <v>27</v>
      </c>
      <c r="J44" s="97">
        <f t="shared" si="3"/>
        <v>28</v>
      </c>
      <c r="K44" s="97">
        <f t="shared" si="3"/>
        <v>29</v>
      </c>
      <c r="L44" s="97">
        <f t="shared" si="3"/>
        <v>30</v>
      </c>
      <c r="M44" s="97">
        <f t="shared" si="3"/>
        <v>31</v>
      </c>
      <c r="N44" s="97">
        <f t="shared" si="3"/>
        <v>32</v>
      </c>
      <c r="O44" s="97">
        <f t="shared" si="3"/>
        <v>33</v>
      </c>
      <c r="P44" s="97">
        <f t="shared" si="3"/>
        <v>34</v>
      </c>
      <c r="Q44" s="97">
        <f t="shared" si="3"/>
        <v>35</v>
      </c>
      <c r="R44" s="97">
        <f t="shared" si="3"/>
        <v>36</v>
      </c>
      <c r="S44" s="97">
        <f t="shared" si="3"/>
        <v>37</v>
      </c>
      <c r="T44" s="97">
        <f t="shared" si="3"/>
        <v>38</v>
      </c>
      <c r="U44" s="97">
        <f t="shared" si="3"/>
        <v>39</v>
      </c>
      <c r="V44" s="97">
        <f t="shared" si="3"/>
        <v>40</v>
      </c>
      <c r="W44" s="97">
        <f t="shared" si="3"/>
        <v>41</v>
      </c>
      <c r="X44" s="97">
        <f t="shared" si="3"/>
        <v>42</v>
      </c>
      <c r="Y44" s="97">
        <f t="shared" si="3"/>
        <v>43</v>
      </c>
      <c r="Z44" s="97">
        <f t="shared" si="3"/>
        <v>44</v>
      </c>
      <c r="AA44" s="97">
        <f t="shared" si="3"/>
        <v>45</v>
      </c>
      <c r="AB44" s="97">
        <f t="shared" si="3"/>
        <v>46</v>
      </c>
      <c r="AC44" s="97">
        <f t="shared" si="3"/>
        <v>47</v>
      </c>
      <c r="AD44" s="97">
        <f t="shared" si="3"/>
        <v>48</v>
      </c>
      <c r="AE44" s="97">
        <f t="shared" si="3"/>
        <v>49</v>
      </c>
      <c r="AF44" s="97">
        <f t="shared" si="3"/>
        <v>50</v>
      </c>
      <c r="AG44" s="97">
        <f t="shared" si="3"/>
        <v>51</v>
      </c>
      <c r="AH44" s="97">
        <f t="shared" si="3"/>
        <v>52</v>
      </c>
      <c r="AI44" s="97">
        <f t="shared" si="3"/>
        <v>53</v>
      </c>
      <c r="AJ44" s="97">
        <f t="shared" si="3"/>
        <v>54</v>
      </c>
      <c r="AK44" s="97">
        <f t="shared" si="3"/>
        <v>55</v>
      </c>
      <c r="AL44" s="97">
        <f t="shared" si="3"/>
        <v>56</v>
      </c>
      <c r="AM44" s="97">
        <f t="shared" si="3"/>
        <v>57</v>
      </c>
      <c r="AN44" s="97">
        <f t="shared" si="3"/>
        <v>58</v>
      </c>
      <c r="AO44" s="97">
        <f t="shared" si="3"/>
        <v>59</v>
      </c>
      <c r="AP44" s="97">
        <f t="shared" si="3"/>
        <v>60</v>
      </c>
      <c r="AQ44" s="97">
        <f t="shared" si="3"/>
        <v>61</v>
      </c>
      <c r="AR44" s="97">
        <f t="shared" si="3"/>
        <v>62</v>
      </c>
      <c r="AS44" s="97">
        <f t="shared" si="3"/>
        <v>63</v>
      </c>
      <c r="AT44" s="97">
        <f t="shared" si="3"/>
        <v>64</v>
      </c>
      <c r="AU44" s="97">
        <f t="shared" si="3"/>
        <v>65</v>
      </c>
      <c r="AV44" s="97">
        <f t="shared" si="3"/>
        <v>66</v>
      </c>
      <c r="AW44" s="97">
        <f t="shared" si="3"/>
        <v>67</v>
      </c>
      <c r="AX44" s="97">
        <f t="shared" si="3"/>
        <v>68</v>
      </c>
      <c r="AY44" s="97">
        <f t="shared" si="3"/>
        <v>69</v>
      </c>
      <c r="AZ44" s="97">
        <f t="shared" si="3"/>
        <v>70</v>
      </c>
      <c r="BA44" s="97">
        <f t="shared" si="3"/>
        <v>71</v>
      </c>
      <c r="BB44" s="97">
        <f t="shared" si="3"/>
        <v>72</v>
      </c>
      <c r="BC44" s="97">
        <f t="shared" si="3"/>
        <v>73</v>
      </c>
      <c r="BD44" s="97">
        <f t="shared" si="3"/>
        <v>74</v>
      </c>
      <c r="BE44" s="97">
        <f t="shared" si="3"/>
        <v>75</v>
      </c>
      <c r="BF44" s="97">
        <f t="shared" si="3"/>
        <v>76</v>
      </c>
      <c r="BG44" s="97">
        <f t="shared" si="3"/>
        <v>77</v>
      </c>
      <c r="BH44" s="97">
        <f t="shared" si="3"/>
        <v>78</v>
      </c>
      <c r="BI44" s="97">
        <f t="shared" si="3"/>
        <v>79</v>
      </c>
      <c r="BJ44" s="97">
        <f t="shared" si="3"/>
        <v>80</v>
      </c>
      <c r="BK44" s="97">
        <f t="shared" si="3"/>
        <v>81</v>
      </c>
      <c r="BL44" s="97">
        <f t="shared" si="3"/>
        <v>82</v>
      </c>
      <c r="BM44" s="97">
        <f t="shared" si="3"/>
        <v>83</v>
      </c>
      <c r="BN44" s="97">
        <f t="shared" si="3"/>
        <v>84</v>
      </c>
      <c r="BO44" s="97">
        <f t="shared" si="3"/>
        <v>85</v>
      </c>
      <c r="BP44" s="97">
        <f t="shared" si="3"/>
        <v>86</v>
      </c>
      <c r="BQ44" s="97">
        <f t="shared" ref="BQ44:EB44" si="4">BP44+1</f>
        <v>87</v>
      </c>
      <c r="BR44" s="97">
        <f t="shared" si="4"/>
        <v>88</v>
      </c>
      <c r="BS44" s="97">
        <f t="shared" si="4"/>
        <v>89</v>
      </c>
      <c r="BT44" s="97">
        <f t="shared" si="4"/>
        <v>90</v>
      </c>
      <c r="BU44" s="97">
        <f t="shared" si="4"/>
        <v>91</v>
      </c>
      <c r="BV44" s="97">
        <f t="shared" si="4"/>
        <v>92</v>
      </c>
      <c r="BW44" s="97">
        <f t="shared" si="4"/>
        <v>93</v>
      </c>
      <c r="BX44" s="97">
        <f t="shared" si="4"/>
        <v>94</v>
      </c>
      <c r="BY44" s="97">
        <f t="shared" si="4"/>
        <v>95</v>
      </c>
      <c r="BZ44" s="97">
        <f t="shared" si="4"/>
        <v>96</v>
      </c>
      <c r="CA44" s="97">
        <f t="shared" si="4"/>
        <v>97</v>
      </c>
      <c r="CB44" s="97">
        <f t="shared" si="4"/>
        <v>98</v>
      </c>
      <c r="CC44" s="97">
        <f t="shared" si="4"/>
        <v>99</v>
      </c>
      <c r="CD44" s="97">
        <f t="shared" si="4"/>
        <v>100</v>
      </c>
      <c r="CE44" s="97">
        <f t="shared" si="4"/>
        <v>101</v>
      </c>
      <c r="CF44" s="97">
        <f t="shared" si="4"/>
        <v>102</v>
      </c>
      <c r="CG44" s="97">
        <f t="shared" si="4"/>
        <v>103</v>
      </c>
      <c r="CH44" s="97">
        <f t="shared" si="4"/>
        <v>104</v>
      </c>
      <c r="CI44" s="97">
        <f t="shared" si="4"/>
        <v>105</v>
      </c>
      <c r="CJ44" s="97">
        <f t="shared" si="4"/>
        <v>106</v>
      </c>
      <c r="CK44" s="97">
        <f t="shared" si="4"/>
        <v>107</v>
      </c>
      <c r="CL44" s="97">
        <f t="shared" si="4"/>
        <v>108</v>
      </c>
      <c r="CM44" s="97">
        <f t="shared" si="4"/>
        <v>109</v>
      </c>
      <c r="CN44" s="97">
        <f t="shared" si="4"/>
        <v>110</v>
      </c>
      <c r="CO44" s="97">
        <f t="shared" si="4"/>
        <v>111</v>
      </c>
      <c r="CP44" s="97">
        <f t="shared" si="4"/>
        <v>112</v>
      </c>
      <c r="CQ44" s="97">
        <f t="shared" si="4"/>
        <v>113</v>
      </c>
      <c r="CR44" s="97">
        <f t="shared" si="4"/>
        <v>114</v>
      </c>
      <c r="CS44" s="97">
        <f t="shared" si="4"/>
        <v>115</v>
      </c>
      <c r="CT44" s="97">
        <f t="shared" si="4"/>
        <v>116</v>
      </c>
      <c r="CU44" s="97">
        <f t="shared" si="4"/>
        <v>117</v>
      </c>
      <c r="CV44" s="97">
        <f t="shared" si="4"/>
        <v>118</v>
      </c>
      <c r="CW44" s="97">
        <f t="shared" si="4"/>
        <v>119</v>
      </c>
      <c r="CX44" s="97">
        <f t="shared" si="4"/>
        <v>120</v>
      </c>
      <c r="CY44" s="97">
        <f t="shared" si="4"/>
        <v>121</v>
      </c>
      <c r="CZ44" s="97">
        <f t="shared" si="4"/>
        <v>122</v>
      </c>
      <c r="DA44" s="97">
        <f t="shared" si="4"/>
        <v>123</v>
      </c>
      <c r="DB44" s="97">
        <f t="shared" si="4"/>
        <v>124</v>
      </c>
      <c r="DC44" s="97">
        <f t="shared" si="4"/>
        <v>125</v>
      </c>
      <c r="DD44" s="97">
        <f t="shared" si="4"/>
        <v>126</v>
      </c>
      <c r="DE44" s="97">
        <f t="shared" si="4"/>
        <v>127</v>
      </c>
      <c r="DF44" s="97">
        <f t="shared" si="4"/>
        <v>128</v>
      </c>
      <c r="DG44" s="97">
        <f t="shared" si="4"/>
        <v>129</v>
      </c>
      <c r="DH44" s="97">
        <f t="shared" si="4"/>
        <v>130</v>
      </c>
      <c r="DI44" s="97">
        <f t="shared" si="4"/>
        <v>131</v>
      </c>
      <c r="DJ44" s="97">
        <f t="shared" si="4"/>
        <v>132</v>
      </c>
      <c r="DK44" s="97">
        <f t="shared" si="4"/>
        <v>133</v>
      </c>
      <c r="DL44" s="97">
        <f t="shared" si="4"/>
        <v>134</v>
      </c>
      <c r="DM44" s="97">
        <f t="shared" si="4"/>
        <v>135</v>
      </c>
      <c r="DN44" s="97">
        <f t="shared" si="4"/>
        <v>136</v>
      </c>
      <c r="DO44" s="97">
        <f t="shared" si="4"/>
        <v>137</v>
      </c>
      <c r="DP44" s="97">
        <f t="shared" si="4"/>
        <v>138</v>
      </c>
      <c r="DQ44" s="97">
        <f t="shared" si="4"/>
        <v>139</v>
      </c>
      <c r="DR44" s="97">
        <f t="shared" si="4"/>
        <v>140</v>
      </c>
      <c r="DS44" s="97">
        <f t="shared" si="4"/>
        <v>141</v>
      </c>
      <c r="DT44" s="97">
        <f t="shared" si="4"/>
        <v>142</v>
      </c>
      <c r="DU44" s="97">
        <f t="shared" si="4"/>
        <v>143</v>
      </c>
      <c r="DV44" s="97">
        <f t="shared" si="4"/>
        <v>144</v>
      </c>
      <c r="DW44" s="97">
        <f t="shared" si="4"/>
        <v>145</v>
      </c>
      <c r="DX44" s="97">
        <f t="shared" si="4"/>
        <v>146</v>
      </c>
      <c r="DY44" s="97">
        <f t="shared" si="4"/>
        <v>147</v>
      </c>
      <c r="DZ44" s="97">
        <f t="shared" si="4"/>
        <v>148</v>
      </c>
      <c r="EA44" s="97">
        <f t="shared" si="4"/>
        <v>149</v>
      </c>
      <c r="EB44" s="97">
        <f t="shared" si="4"/>
        <v>150</v>
      </c>
      <c r="EC44" s="97">
        <f t="shared" ref="EC44:ED44" si="5">EB44+1</f>
        <v>151</v>
      </c>
      <c r="ED44" s="98">
        <f t="shared" si="5"/>
        <v>152</v>
      </c>
    </row>
    <row r="45" spans="1:134" x14ac:dyDescent="0.25">
      <c r="A45" s="99" t="s">
        <v>151</v>
      </c>
      <c r="B45" s="100">
        <f>IF(B44&lt;=$B$32,HLOOKUP(B44,'Monthly CF'!$C$3:$EE$4,2,0),"")</f>
        <v>44561</v>
      </c>
      <c r="C45" s="100">
        <f>IF(C44&lt;=$B$32,HLOOKUP(C44,'Monthly CF'!$C$3:$EE$4,2,0),"")</f>
        <v>44592</v>
      </c>
      <c r="D45" s="100">
        <f>IF(D44&lt;=$B$32,HLOOKUP(D44,'Monthly CF'!$C$3:$EE$4,2,0),"")</f>
        <v>44620</v>
      </c>
      <c r="E45" s="100">
        <f>IF(E44&lt;=$B$32,HLOOKUP(E44,'Monthly CF'!$C$3:$EE$4,2,0),"")</f>
        <v>44651</v>
      </c>
      <c r="F45" s="100">
        <f>IF(F44&lt;=$B$32,HLOOKUP(F44,'Monthly CF'!$C$3:$EE$4,2,0),"")</f>
        <v>44681</v>
      </c>
      <c r="G45" s="100">
        <f>IF(G44&lt;=$B$32,HLOOKUP(G44,'Monthly CF'!$C$3:$EE$4,2,0),"")</f>
        <v>44712</v>
      </c>
      <c r="H45" s="100">
        <f>IF(H44&lt;=$B$32,HLOOKUP(H44,'Monthly CF'!$C$3:$EE$4,2,0),"")</f>
        <v>44742</v>
      </c>
      <c r="I45" s="100">
        <f>IF(I44&lt;=$B$32,HLOOKUP(I44,'Monthly CF'!$C$3:$EE$4,2,0),"")</f>
        <v>44773</v>
      </c>
      <c r="J45" s="100">
        <f>IF(J44&lt;=$B$32,HLOOKUP(J44,'Monthly CF'!$C$3:$EE$4,2,0),"")</f>
        <v>44804</v>
      </c>
      <c r="K45" s="100">
        <f>IF(K44&lt;=$B$32,HLOOKUP(K44,'Monthly CF'!$C$3:$EE$4,2,0),"")</f>
        <v>44834</v>
      </c>
      <c r="L45" s="100">
        <f>IF(L44&lt;=$B$32,HLOOKUP(L44,'Monthly CF'!$C$3:$EE$4,2,0),"")</f>
        <v>44865</v>
      </c>
      <c r="M45" s="100" t="str">
        <f>IF(M44&lt;=$B$32,HLOOKUP(M44,'Monthly CF'!$C$3:$EE$4,2,0),"")</f>
        <v/>
      </c>
      <c r="N45" s="100" t="str">
        <f>IF(N44&lt;=$B$32,HLOOKUP(N44,'Monthly CF'!$C$3:$EE$4,2,0),"")</f>
        <v/>
      </c>
      <c r="O45" s="100" t="str">
        <f>IF(O44&lt;=$B$32,HLOOKUP(O44,'Monthly CF'!$C$3:$EE$4,2,0),"")</f>
        <v/>
      </c>
      <c r="P45" s="100" t="str">
        <f>IF(P44&lt;=$B$32,HLOOKUP(P44,'Monthly CF'!$C$3:$EE$4,2,0),"")</f>
        <v/>
      </c>
      <c r="Q45" s="100" t="str">
        <f>IF(Q44&lt;=$B$32,HLOOKUP(Q44,'Monthly CF'!$C$3:$EE$4,2,0),"")</f>
        <v/>
      </c>
      <c r="R45" s="100" t="str">
        <f>IF(R44&lt;=$B$32,HLOOKUP(R44,'Monthly CF'!$C$3:$EE$4,2,0),"")</f>
        <v/>
      </c>
      <c r="S45" s="100" t="str">
        <f>IF(S44&lt;=$B$32,HLOOKUP(S44,'Monthly CF'!$C$3:$EE$4,2,0),"")</f>
        <v/>
      </c>
      <c r="T45" s="100" t="str">
        <f>IF(T44&lt;=$B$32,HLOOKUP(T44,'Monthly CF'!$C$3:$EE$4,2,0),"")</f>
        <v/>
      </c>
      <c r="U45" s="100" t="str">
        <f>IF(U44&lt;=$B$32,HLOOKUP(U44,'Monthly CF'!$C$3:$EE$4,2,0),"")</f>
        <v/>
      </c>
      <c r="V45" s="100" t="str">
        <f>IF(V44&lt;=$B$32,HLOOKUP(V44,'Monthly CF'!$C$3:$EE$4,2,0),"")</f>
        <v/>
      </c>
      <c r="W45" s="100" t="str">
        <f>IF(W44&lt;=$B$32,HLOOKUP(W44,'Monthly CF'!$C$3:$EE$4,2,0),"")</f>
        <v/>
      </c>
      <c r="X45" s="100" t="str">
        <f>IF(X44&lt;=$B$32,HLOOKUP(X44,'Monthly CF'!$C$3:$EE$4,2,0),"")</f>
        <v/>
      </c>
      <c r="Y45" s="100" t="str">
        <f>IF(Y44&lt;=$B$32,HLOOKUP(Y44,'Monthly CF'!$C$3:$EE$4,2,0),"")</f>
        <v/>
      </c>
      <c r="Z45" s="100" t="str">
        <f>IF(Z44&lt;=$B$32,HLOOKUP(Z44,'Monthly CF'!$C$3:$EE$4,2,0),"")</f>
        <v/>
      </c>
      <c r="AA45" s="100" t="str">
        <f>IF(AA44&lt;=$B$32,HLOOKUP(AA44,'Monthly CF'!$C$3:$EE$4,2,0),"")</f>
        <v/>
      </c>
      <c r="AB45" s="100" t="str">
        <f>IF(AB44&lt;=$B$32,HLOOKUP(AB44,'Monthly CF'!$C$3:$EE$4,2,0),"")</f>
        <v/>
      </c>
      <c r="AC45" s="100" t="str">
        <f>IF(AC44&lt;=$B$32,HLOOKUP(AC44,'Monthly CF'!$C$3:$EE$4,2,0),"")</f>
        <v/>
      </c>
      <c r="AD45" s="100" t="str">
        <f>IF(AD44&lt;=$B$32,HLOOKUP(AD44,'Monthly CF'!$C$3:$EE$4,2,0),"")</f>
        <v/>
      </c>
      <c r="AE45" s="100" t="str">
        <f>IF(AE44&lt;=$B$32,HLOOKUP(AE44,'Monthly CF'!$C$3:$EE$4,2,0),"")</f>
        <v/>
      </c>
      <c r="AF45" s="100" t="str">
        <f>IF(AF44&lt;=$B$32,HLOOKUP(AF44,'Monthly CF'!$C$3:$EE$4,2,0),"")</f>
        <v/>
      </c>
      <c r="AG45" s="100" t="str">
        <f>IF(AG44&lt;=$B$32,HLOOKUP(AG44,'Monthly CF'!$C$3:$EE$4,2,0),"")</f>
        <v/>
      </c>
      <c r="AH45" s="100" t="str">
        <f>IF(AH44&lt;=$B$32,HLOOKUP(AH44,'Monthly CF'!$C$3:$EE$4,2,0),"")</f>
        <v/>
      </c>
      <c r="AI45" s="100" t="str">
        <f>IF(AI44&lt;=$B$32,HLOOKUP(AI44,'Monthly CF'!$C$3:$EE$4,2,0),"")</f>
        <v/>
      </c>
      <c r="AJ45" s="100" t="str">
        <f>IF(AJ44&lt;=$B$32,HLOOKUP(AJ44,'Monthly CF'!$C$3:$EE$4,2,0),"")</f>
        <v/>
      </c>
      <c r="AK45" s="100" t="str">
        <f>IF(AK44&lt;=$B$32,HLOOKUP(AK44,'Monthly CF'!$C$3:$EE$4,2,0),"")</f>
        <v/>
      </c>
      <c r="AL45" s="100" t="str">
        <f>IF(AL44&lt;=$B$32,HLOOKUP(AL44,'Monthly CF'!$C$3:$EE$4,2,0),"")</f>
        <v/>
      </c>
      <c r="AM45" s="100" t="str">
        <f>IF(AM44&lt;=$B$32,HLOOKUP(AM44,'Monthly CF'!$C$3:$EE$4,2,0),"")</f>
        <v/>
      </c>
      <c r="AN45" s="100" t="str">
        <f>IF(AN44&lt;=$B$32,HLOOKUP(AN44,'Monthly CF'!$C$3:$EE$4,2,0),"")</f>
        <v/>
      </c>
      <c r="AO45" s="100" t="str">
        <f>IF(AO44&lt;=$B$32,HLOOKUP(AO44,'Monthly CF'!$C$3:$EE$4,2,0),"")</f>
        <v/>
      </c>
      <c r="AP45" s="100" t="str">
        <f>IF(AP44&lt;=$B$32,HLOOKUP(AP44,'Monthly CF'!$C$3:$EE$4,2,0),"")</f>
        <v/>
      </c>
      <c r="AQ45" s="100" t="str">
        <f>IF(AQ44&lt;=$B$32,HLOOKUP(AQ44,'Monthly CF'!$C$3:$EE$4,2,0),"")</f>
        <v/>
      </c>
      <c r="AR45" s="100" t="str">
        <f>IF(AR44&lt;=$B$32,HLOOKUP(AR44,'Monthly CF'!$C$3:$EE$4,2,0),"")</f>
        <v/>
      </c>
      <c r="AS45" s="100" t="str">
        <f>IF(AS44&lt;=$B$32,HLOOKUP(AS44,'Monthly CF'!$C$3:$EE$4,2,0),"")</f>
        <v/>
      </c>
      <c r="AT45" s="100" t="str">
        <f>IF(AT44&lt;=$B$32,HLOOKUP(AT44,'Monthly CF'!$C$3:$EE$4,2,0),"")</f>
        <v/>
      </c>
      <c r="AU45" s="100" t="str">
        <f>IF(AU44&lt;=$B$32,HLOOKUP(AU44,'Monthly CF'!$C$3:$EE$4,2,0),"")</f>
        <v/>
      </c>
      <c r="AV45" s="100" t="str">
        <f>IF(AV44&lt;=$B$32,HLOOKUP(AV44,'Monthly CF'!$C$3:$EE$4,2,0),"")</f>
        <v/>
      </c>
      <c r="AW45" s="100" t="str">
        <f>IF(AW44&lt;=$B$32,HLOOKUP(AW44,'Monthly CF'!$C$3:$EE$4,2,0),"")</f>
        <v/>
      </c>
      <c r="AX45" s="100" t="str">
        <f>IF(AX44&lt;=$B$32,HLOOKUP(AX44,'Monthly CF'!$C$3:$EE$4,2,0),"")</f>
        <v/>
      </c>
      <c r="AY45" s="100" t="str">
        <f>IF(AY44&lt;=$B$32,HLOOKUP(AY44,'Monthly CF'!$C$3:$EE$4,2,0),"")</f>
        <v/>
      </c>
      <c r="AZ45" s="100" t="str">
        <f>IF(AZ44&lt;=$B$32,HLOOKUP(AZ44,'Monthly CF'!$C$3:$EE$4,2,0),"")</f>
        <v/>
      </c>
      <c r="BA45" s="100" t="str">
        <f>IF(BA44&lt;=$B$32,HLOOKUP(BA44,'Monthly CF'!$C$3:$EE$4,2,0),"")</f>
        <v/>
      </c>
      <c r="BB45" s="100" t="str">
        <f>IF(BB44&lt;=$B$32,HLOOKUP(BB44,'Monthly CF'!$C$3:$EE$4,2,0),"")</f>
        <v/>
      </c>
      <c r="BC45" s="100" t="str">
        <f>IF(BC44&lt;=$B$32,HLOOKUP(BC44,'Monthly CF'!$C$3:$EE$4,2,0),"")</f>
        <v/>
      </c>
      <c r="BD45" s="100" t="str">
        <f>IF(BD44&lt;=$B$32,HLOOKUP(BD44,'Monthly CF'!$C$3:$EE$4,2,0),"")</f>
        <v/>
      </c>
      <c r="BE45" s="100" t="str">
        <f>IF(BE44&lt;=$B$32,HLOOKUP(BE44,'Monthly CF'!$C$3:$EE$4,2,0),"")</f>
        <v/>
      </c>
      <c r="BF45" s="100" t="str">
        <f>IF(BF44&lt;=$B$32,HLOOKUP(BF44,'Monthly CF'!$C$3:$EE$4,2,0),"")</f>
        <v/>
      </c>
      <c r="BG45" s="100" t="str">
        <f>IF(BG44&lt;=$B$32,HLOOKUP(BG44,'Monthly CF'!$C$3:$EE$4,2,0),"")</f>
        <v/>
      </c>
      <c r="BH45" s="100" t="str">
        <f>IF(BH44&lt;=$B$32,HLOOKUP(BH44,'Monthly CF'!$C$3:$EE$4,2,0),"")</f>
        <v/>
      </c>
      <c r="BI45" s="100" t="str">
        <f>IF(BI44&lt;=$B$32,HLOOKUP(BI44,'Monthly CF'!$C$3:$EE$4,2,0),"")</f>
        <v/>
      </c>
      <c r="BJ45" s="100" t="str">
        <f>IF(BJ44&lt;=$B$32,HLOOKUP(BJ44,'Monthly CF'!$C$3:$EE$4,2,0),"")</f>
        <v/>
      </c>
      <c r="BK45" s="100" t="str">
        <f>IF(BK44&lt;=$B$32,HLOOKUP(BK44,'Monthly CF'!$C$3:$EE$4,2,0),"")</f>
        <v/>
      </c>
      <c r="BL45" s="100" t="str">
        <f>IF(BL44&lt;=$B$32,HLOOKUP(BL44,'Monthly CF'!$C$3:$EE$4,2,0),"")</f>
        <v/>
      </c>
      <c r="BM45" s="100" t="str">
        <f>IF(BM44&lt;=$B$32,HLOOKUP(BM44,'Monthly CF'!$C$3:$EE$4,2,0),"")</f>
        <v/>
      </c>
      <c r="BN45" s="100" t="str">
        <f>IF(BN44&lt;=$B$32,HLOOKUP(BN44,'Monthly CF'!$C$3:$EE$4,2,0),"")</f>
        <v/>
      </c>
      <c r="BO45" s="100" t="str">
        <f>IF(BO44&lt;=$B$32,HLOOKUP(BO44,'Monthly CF'!$C$3:$EE$4,2,0),"")</f>
        <v/>
      </c>
      <c r="BP45" s="100" t="str">
        <f>IF(BP44&lt;=$B$32,HLOOKUP(BP44,'Monthly CF'!$C$3:$EE$4,2,0),"")</f>
        <v/>
      </c>
      <c r="BQ45" s="100" t="str">
        <f>IF(BQ44&lt;=$B$32,HLOOKUP(BQ44,'Monthly CF'!$C$3:$EE$4,2,0),"")</f>
        <v/>
      </c>
      <c r="BR45" s="100" t="str">
        <f>IF(BR44&lt;=$B$32,HLOOKUP(BR44,'Monthly CF'!$C$3:$EE$4,2,0),"")</f>
        <v/>
      </c>
      <c r="BS45" s="100" t="str">
        <f>IF(BS44&lt;=$B$32,HLOOKUP(BS44,'Monthly CF'!$C$3:$EE$4,2,0),"")</f>
        <v/>
      </c>
      <c r="BT45" s="100" t="str">
        <f>IF(BT44&lt;=$B$32,HLOOKUP(BT44,'Monthly CF'!$C$3:$EE$4,2,0),"")</f>
        <v/>
      </c>
      <c r="BU45" s="100" t="str">
        <f>IF(BU44&lt;=$B$32,HLOOKUP(BU44,'Monthly CF'!$C$3:$EE$4,2,0),"")</f>
        <v/>
      </c>
      <c r="BV45" s="100" t="str">
        <f>IF(BV44&lt;=$B$32,HLOOKUP(BV44,'Monthly CF'!$C$3:$EE$4,2,0),"")</f>
        <v/>
      </c>
      <c r="BW45" s="100" t="str">
        <f>IF(BW44&lt;=$B$32,HLOOKUP(BW44,'Monthly CF'!$C$3:$EE$4,2,0),"")</f>
        <v/>
      </c>
      <c r="BX45" s="100" t="str">
        <f>IF(BX44&lt;=$B$32,HLOOKUP(BX44,'Monthly CF'!$C$3:$EE$4,2,0),"")</f>
        <v/>
      </c>
      <c r="BY45" s="100" t="str">
        <f>IF(BY44&lt;=$B$32,HLOOKUP(BY44,'Monthly CF'!$C$3:$EE$4,2,0),"")</f>
        <v/>
      </c>
      <c r="BZ45" s="100" t="str">
        <f>IF(BZ44&lt;=$B$32,HLOOKUP(BZ44,'Monthly CF'!$C$3:$EE$4,2,0),"")</f>
        <v/>
      </c>
      <c r="CA45" s="100" t="str">
        <f>IF(CA44&lt;=$B$32,HLOOKUP(CA44,'Monthly CF'!$C$3:$EE$4,2,0),"")</f>
        <v/>
      </c>
      <c r="CB45" s="100" t="str">
        <f>IF(CB44&lt;=$B$32,HLOOKUP(CB44,'Monthly CF'!$C$3:$EE$4,2,0),"")</f>
        <v/>
      </c>
      <c r="CC45" s="100" t="str">
        <f>IF(CC44&lt;=$B$32,HLOOKUP(CC44,'Monthly CF'!$C$3:$EE$4,2,0),"")</f>
        <v/>
      </c>
      <c r="CD45" s="100" t="str">
        <f>IF(CD44&lt;=$B$32,HLOOKUP(CD44,'Monthly CF'!$C$3:$EE$4,2,0),"")</f>
        <v/>
      </c>
      <c r="CE45" s="100" t="str">
        <f>IF(CE44&lt;=$B$32,HLOOKUP(CE44,'Monthly CF'!$C$3:$EE$4,2,0),"")</f>
        <v/>
      </c>
      <c r="CF45" s="100" t="str">
        <f>IF(CF44&lt;=$B$32,HLOOKUP(CF44,'Monthly CF'!$C$3:$EE$4,2,0),"")</f>
        <v/>
      </c>
      <c r="CG45" s="100" t="str">
        <f>IF(CG44&lt;=$B$32,HLOOKUP(CG44,'Monthly CF'!$C$3:$EE$4,2,0),"")</f>
        <v/>
      </c>
      <c r="CH45" s="100" t="str">
        <f>IF(CH44&lt;=$B$32,HLOOKUP(CH44,'Monthly CF'!$C$3:$EE$4,2,0),"")</f>
        <v/>
      </c>
      <c r="CI45" s="100" t="str">
        <f>IF(CI44&lt;=$B$32,HLOOKUP(CI44,'Monthly CF'!$C$3:$EE$4,2,0),"")</f>
        <v/>
      </c>
      <c r="CJ45" s="100" t="str">
        <f>IF(CJ44&lt;=$B$32,HLOOKUP(CJ44,'Monthly CF'!$C$3:$EE$4,2,0),"")</f>
        <v/>
      </c>
      <c r="CK45" s="100" t="str">
        <f>IF(CK44&lt;=$B$32,HLOOKUP(CK44,'Monthly CF'!$C$3:$EE$4,2,0),"")</f>
        <v/>
      </c>
      <c r="CL45" s="100" t="str">
        <f>IF(CL44&lt;=$B$32,HLOOKUP(CL44,'Monthly CF'!$C$3:$EE$4,2,0),"")</f>
        <v/>
      </c>
      <c r="CM45" s="100" t="str">
        <f>IF(CM44&lt;=$B$32,HLOOKUP(CM44,'Monthly CF'!$C$3:$EE$4,2,0),"")</f>
        <v/>
      </c>
      <c r="CN45" s="100" t="str">
        <f>IF(CN44&lt;=$B$32,HLOOKUP(CN44,'Monthly CF'!$C$3:$EE$4,2,0),"")</f>
        <v/>
      </c>
      <c r="CO45" s="100" t="str">
        <f>IF(CO44&lt;=$B$32,HLOOKUP(CO44,'Monthly CF'!$C$3:$EE$4,2,0),"")</f>
        <v/>
      </c>
      <c r="CP45" s="100" t="str">
        <f>IF(CP44&lt;=$B$32,HLOOKUP(CP44,'Monthly CF'!$C$3:$EE$4,2,0),"")</f>
        <v/>
      </c>
      <c r="CQ45" s="100" t="str">
        <f>IF(CQ44&lt;=$B$32,HLOOKUP(CQ44,'Monthly CF'!$C$3:$EE$4,2,0),"")</f>
        <v/>
      </c>
      <c r="CR45" s="100" t="str">
        <f>IF(CR44&lt;=$B$32,HLOOKUP(CR44,'Monthly CF'!$C$3:$EE$4,2,0),"")</f>
        <v/>
      </c>
      <c r="CS45" s="100" t="str">
        <f>IF(CS44&lt;=$B$32,HLOOKUP(CS44,'Monthly CF'!$C$3:$EE$4,2,0),"")</f>
        <v/>
      </c>
      <c r="CT45" s="100" t="str">
        <f>IF(CT44&lt;=$B$32,HLOOKUP(CT44,'Monthly CF'!$C$3:$EE$4,2,0),"")</f>
        <v/>
      </c>
      <c r="CU45" s="100" t="str">
        <f>IF(CU44&lt;=$B$32,HLOOKUP(CU44,'Monthly CF'!$C$3:$EE$4,2,0),"")</f>
        <v/>
      </c>
      <c r="CV45" s="100" t="str">
        <f>IF(CV44&lt;=$B$32,HLOOKUP(CV44,'Monthly CF'!$C$3:$EE$4,2,0),"")</f>
        <v/>
      </c>
      <c r="CW45" s="100" t="str">
        <f>IF(CW44&lt;=$B$32,HLOOKUP(CW44,'Monthly CF'!$C$3:$EE$4,2,0),"")</f>
        <v/>
      </c>
      <c r="CX45" s="100" t="str">
        <f>IF(CX44&lt;=$B$32,HLOOKUP(CX44,'Monthly CF'!$C$3:$EE$4,2,0),"")</f>
        <v/>
      </c>
      <c r="CY45" s="100" t="str">
        <f>IF(CY44&lt;=$B$32,HLOOKUP(CY44,'Monthly CF'!$C$3:$EE$4,2,0),"")</f>
        <v/>
      </c>
      <c r="CZ45" s="100" t="str">
        <f>IF(CZ44&lt;=$B$32,HLOOKUP(CZ44,'Monthly CF'!$C$3:$EE$4,2,0),"")</f>
        <v/>
      </c>
      <c r="DA45" s="100" t="str">
        <f>IF(DA44&lt;=$B$32,HLOOKUP(DA44,'Monthly CF'!$C$3:$EE$4,2,0),"")</f>
        <v/>
      </c>
      <c r="DB45" s="100" t="str">
        <f>IF(DB44&lt;=$B$32,HLOOKUP(DB44,'Monthly CF'!$C$3:$EE$4,2,0),"")</f>
        <v/>
      </c>
      <c r="DC45" s="100" t="str">
        <f>IF(DC44&lt;=$B$32,HLOOKUP(DC44,'Monthly CF'!$C$3:$EE$4,2,0),"")</f>
        <v/>
      </c>
      <c r="DD45" s="100" t="str">
        <f>IF(DD44&lt;=$B$32,HLOOKUP(DD44,'Monthly CF'!$C$3:$EE$4,2,0),"")</f>
        <v/>
      </c>
      <c r="DE45" s="100" t="str">
        <f>IF(DE44&lt;=$B$32,HLOOKUP(DE44,'Monthly CF'!$C$3:$EE$4,2,0),"")</f>
        <v/>
      </c>
      <c r="DF45" s="100" t="str">
        <f>IF(DF44&lt;=$B$32,HLOOKUP(DF44,'Monthly CF'!$C$3:$EE$4,2,0),"")</f>
        <v/>
      </c>
      <c r="DG45" s="100" t="str">
        <f>IF(DG44&lt;=$B$32,HLOOKUP(DG44,'Monthly CF'!$C$3:$EE$4,2,0),"")</f>
        <v/>
      </c>
      <c r="DH45" s="100" t="str">
        <f>IF(DH44&lt;=$B$32,HLOOKUP(DH44,'Monthly CF'!$C$3:$EE$4,2,0),"")</f>
        <v/>
      </c>
      <c r="DI45" s="100" t="str">
        <f>IF(DI44&lt;=$B$32,HLOOKUP(DI44,'Monthly CF'!$C$3:$EE$4,2,0),"")</f>
        <v/>
      </c>
      <c r="DJ45" s="100" t="str">
        <f>IF(DJ44&lt;=$B$32,HLOOKUP(DJ44,'Monthly CF'!$C$3:$EE$4,2,0),"")</f>
        <v/>
      </c>
      <c r="DK45" s="100" t="str">
        <f>IF(DK44&lt;=$B$32,HLOOKUP(DK44,'Monthly CF'!$C$3:$EE$4,2,0),"")</f>
        <v/>
      </c>
      <c r="DL45" s="100" t="str">
        <f>IF(DL44&lt;=$B$32,HLOOKUP(DL44,'Monthly CF'!$C$3:$EE$4,2,0),"")</f>
        <v/>
      </c>
      <c r="DM45" s="100" t="str">
        <f>IF(DM44&lt;=$B$32,HLOOKUP(DM44,'Monthly CF'!$C$3:$EE$4,2,0),"")</f>
        <v/>
      </c>
      <c r="DN45" s="100" t="str">
        <f>IF(DN44&lt;=$B$32,HLOOKUP(DN44,'Monthly CF'!$C$3:$EE$4,2,0),"")</f>
        <v/>
      </c>
      <c r="DO45" s="100" t="str">
        <f>IF(DO44&lt;=$B$32,HLOOKUP(DO44,'Monthly CF'!$C$3:$EE$4,2,0),"")</f>
        <v/>
      </c>
      <c r="DP45" s="100" t="str">
        <f>IF(DP44&lt;=$B$32,HLOOKUP(DP44,'Monthly CF'!$C$3:$EE$4,2,0),"")</f>
        <v/>
      </c>
      <c r="DQ45" s="100" t="str">
        <f>IF(DQ44&lt;=$B$32,HLOOKUP(DQ44,'Monthly CF'!$C$3:$EE$4,2,0),"")</f>
        <v/>
      </c>
      <c r="DR45" s="100" t="str">
        <f>IF(DR44&lt;=$B$32,HLOOKUP(DR44,'Monthly CF'!$C$3:$EE$4,2,0),"")</f>
        <v/>
      </c>
      <c r="DS45" s="100" t="str">
        <f>IF(DS44&lt;=$B$32,HLOOKUP(DS44,'Monthly CF'!$C$3:$EE$4,2,0),"")</f>
        <v/>
      </c>
      <c r="DT45" s="100" t="str">
        <f>IF(DT44&lt;=$B$32,HLOOKUP(DT44,'Monthly CF'!$C$3:$EE$4,2,0),"")</f>
        <v/>
      </c>
      <c r="DU45" s="100" t="str">
        <f>IF(DU44&lt;=$B$32,HLOOKUP(DU44,'Monthly CF'!$C$3:$EE$4,2,0),"")</f>
        <v/>
      </c>
      <c r="DV45" s="100" t="str">
        <f>IF(DV44&lt;=$B$32,HLOOKUP(DV44,'Monthly CF'!$C$3:$EE$4,2,0),"")</f>
        <v/>
      </c>
      <c r="DW45" s="100" t="str">
        <f>IF(DW44&lt;=$B$32,HLOOKUP(DW44,'Monthly CF'!$C$3:$EE$4,2,0),"")</f>
        <v/>
      </c>
      <c r="DX45" s="100" t="str">
        <f>IF(DX44&lt;=$B$32,HLOOKUP(DX44,'Monthly CF'!$C$3:$EE$4,2,0),"")</f>
        <v/>
      </c>
      <c r="DY45" s="100" t="str">
        <f>IF(DY44&lt;=$B$32,HLOOKUP(DY44,'Monthly CF'!$C$3:$EE$4,2,0),"")</f>
        <v/>
      </c>
      <c r="DZ45" s="100" t="str">
        <f>IF(DZ44&lt;=$B$32,HLOOKUP(DZ44,'Monthly CF'!$C$3:$EE$4,2,0),"")</f>
        <v/>
      </c>
      <c r="EA45" s="100" t="str">
        <f>IF(EA44&lt;=$B$32,HLOOKUP(EA44,'Monthly CF'!$C$3:$EE$4,2,0),"")</f>
        <v/>
      </c>
      <c r="EB45" s="100" t="str">
        <f>IF(EB44&lt;=$B$32,HLOOKUP(EB44,'Monthly CF'!$C$3:$EE$4,2,0),"")</f>
        <v/>
      </c>
      <c r="EC45" s="100" t="str">
        <f>IF(EC44&lt;=$B$32,HLOOKUP(EC44,'Monthly CF'!$C$3:$EE$4,2,0),"")</f>
        <v/>
      </c>
      <c r="ED45" s="100" t="str">
        <f>IF(ED44&lt;=$B$32,HLOOKUP(ED44,'Monthly CF'!$C$3:$EE$4,2,0),"")</f>
        <v/>
      </c>
    </row>
    <row r="46" spans="1:134" x14ac:dyDescent="0.25">
      <c r="A46" s="101" t="s">
        <v>287</v>
      </c>
      <c r="B46" s="102">
        <f>IF(B44&lt;=$B$32,HLOOKUP(B44,Leases!$D$164:$NK$365,202,0),"")</f>
        <v>0</v>
      </c>
      <c r="C46" s="103">
        <f>IF(C44&lt;=$B$32,HLOOKUP(C44,Leases!$D$164:$NK$365,202,0),"")</f>
        <v>0.45132743362831856</v>
      </c>
      <c r="D46" s="103">
        <f>IF(D44&lt;=$B$32,HLOOKUP(D44,Leases!$D$164:$NK$365,202,0),"")</f>
        <v>0.49557522123893805</v>
      </c>
      <c r="E46" s="103">
        <f>IF(E44&lt;=$B$32,HLOOKUP(E44,Leases!$D$164:$NK$365,202,0),"")</f>
        <v>0.52212389380530977</v>
      </c>
      <c r="F46" s="103">
        <f>IF(F44&lt;=$B$32,HLOOKUP(F44,Leases!$D$164:$NK$365,202,0),"")</f>
        <v>0.52212389380530977</v>
      </c>
      <c r="G46" s="103">
        <f>IF(G44&lt;=$B$32,HLOOKUP(G44,Leases!$D$164:$NK$365,202,0),"")</f>
        <v>0.64601769911504425</v>
      </c>
      <c r="H46" s="103">
        <f>IF(H44&lt;=$B$32,HLOOKUP(H44,Leases!$D$164:$NK$365,202,0),"")</f>
        <v>0.76991150442477874</v>
      </c>
      <c r="I46" s="103">
        <f>IF(I44&lt;=$B$32,HLOOKUP(I44,Leases!$D$164:$NK$365,202,0),"")</f>
        <v>0.76991150442477874</v>
      </c>
      <c r="J46" s="103">
        <f>IF(J44&lt;=$B$32,HLOOKUP(J44,Leases!$D$164:$NK$365,202,0),"")</f>
        <v>0.76991150442477874</v>
      </c>
      <c r="K46" s="103">
        <f>IF(K44&lt;=$B$32,HLOOKUP(K44,Leases!$D$164:$NK$365,202,0),"")</f>
        <v>0.8584070796460177</v>
      </c>
      <c r="L46" s="103">
        <f>IF(L44&lt;=$B$32,HLOOKUP(L44,Leases!$D$164:$NK$365,202,0),"")</f>
        <v>1</v>
      </c>
      <c r="M46" s="103" t="str">
        <f>IF(M44&lt;=$B$32,HLOOKUP(M44,Leases!$D$164:$NK$365,202,0),"")</f>
        <v/>
      </c>
      <c r="N46" s="103" t="str">
        <f>IF(N44&lt;=$B$32,HLOOKUP(N44,Leases!$D$164:$NK$365,202,0),"")</f>
        <v/>
      </c>
      <c r="O46" s="103" t="str">
        <f>IF(O44&lt;=$B$32,HLOOKUP(O44,Leases!$D$164:$NK$365,202,0),"")</f>
        <v/>
      </c>
      <c r="P46" s="103" t="str">
        <f>IF(P44&lt;=$B$32,HLOOKUP(P44,Leases!$D$164:$NK$365,202,0),"")</f>
        <v/>
      </c>
      <c r="Q46" s="103" t="str">
        <f>IF(Q44&lt;=$B$32,HLOOKUP(Q44,Leases!$D$164:$NK$365,202,0),"")</f>
        <v/>
      </c>
      <c r="R46" s="103" t="str">
        <f>IF(R44&lt;=$B$32,HLOOKUP(R44,Leases!$D$164:$NK$365,202,0),"")</f>
        <v/>
      </c>
      <c r="S46" s="103" t="str">
        <f>IF(S44&lt;=$B$32,HLOOKUP(S44,Leases!$D$164:$NK$365,202,0),"")</f>
        <v/>
      </c>
      <c r="T46" s="103" t="str">
        <f>IF(T44&lt;=$B$32,HLOOKUP(T44,Leases!$D$164:$NK$365,202,0),"")</f>
        <v/>
      </c>
      <c r="U46" s="103" t="str">
        <f>IF(U44&lt;=$B$32,HLOOKUP(U44,Leases!$D$164:$NK$365,202,0),"")</f>
        <v/>
      </c>
      <c r="V46" s="103" t="str">
        <f>IF(V44&lt;=$B$32,HLOOKUP(V44,Leases!$D$164:$NK$365,202,0),"")</f>
        <v/>
      </c>
      <c r="W46" s="103" t="str">
        <f>IF(W44&lt;=$B$32,HLOOKUP(W44,Leases!$D$164:$NK$365,202,0),"")</f>
        <v/>
      </c>
      <c r="X46" s="103" t="str">
        <f>IF(X44&lt;=$B$32,HLOOKUP(X44,Leases!$D$164:$NK$365,202,0),"")</f>
        <v/>
      </c>
      <c r="Y46" s="103" t="str">
        <f>IF(Y44&lt;=$B$32,HLOOKUP(Y44,Leases!$D$164:$NK$365,202,0),"")</f>
        <v/>
      </c>
      <c r="Z46" s="103" t="str">
        <f>IF(Z44&lt;=$B$32,HLOOKUP(Z44,Leases!$D$164:$NK$365,202,0),"")</f>
        <v/>
      </c>
      <c r="AA46" s="103" t="str">
        <f>IF(AA44&lt;=$B$32,HLOOKUP(AA44,Leases!$D$164:$NK$365,202,0),"")</f>
        <v/>
      </c>
      <c r="AB46" s="103" t="str">
        <f>IF(AB44&lt;=$B$32,HLOOKUP(AB44,Leases!$D$164:$NK$365,202,0),"")</f>
        <v/>
      </c>
      <c r="AC46" s="103" t="str">
        <f>IF(AC44&lt;=$B$32,HLOOKUP(AC44,Leases!$D$164:$NK$365,202,0),"")</f>
        <v/>
      </c>
      <c r="AD46" s="103" t="str">
        <f>IF(AD44&lt;=$B$32,HLOOKUP(AD44,Leases!$D$164:$NK$365,202,0),"")</f>
        <v/>
      </c>
      <c r="AE46" s="103" t="str">
        <f>IF(AE44&lt;=$B$32,HLOOKUP(AE44,Leases!$D$164:$NK$365,202,0),"")</f>
        <v/>
      </c>
      <c r="AF46" s="103" t="str">
        <f>IF(AF44&lt;=$B$32,HLOOKUP(AF44,Leases!$D$164:$NK$365,202,0),"")</f>
        <v/>
      </c>
      <c r="AG46" s="103" t="str">
        <f>IF(AG44&lt;=$B$32,HLOOKUP(AG44,Leases!$D$164:$NK$365,202,0),"")</f>
        <v/>
      </c>
      <c r="AH46" s="103" t="str">
        <f>IF(AH44&lt;=$B$32,HLOOKUP(AH44,Leases!$D$164:$NK$365,202,0),"")</f>
        <v/>
      </c>
      <c r="AI46" s="103" t="str">
        <f>IF(AI44&lt;=$B$32,HLOOKUP(AI44,Leases!$D$164:$NK$365,202,0),"")</f>
        <v/>
      </c>
      <c r="AJ46" s="103" t="str">
        <f>IF(AJ44&lt;=$B$32,HLOOKUP(AJ44,Leases!$D$164:$NK$365,202,0),"")</f>
        <v/>
      </c>
      <c r="AK46" s="103" t="str">
        <f>IF(AK44&lt;=$B$32,HLOOKUP(AK44,Leases!$D$164:$NK$365,202,0),"")</f>
        <v/>
      </c>
      <c r="AL46" s="103" t="str">
        <f>IF(AL44&lt;=$B$32,HLOOKUP(AL44,Leases!$D$164:$NK$365,202,0),"")</f>
        <v/>
      </c>
      <c r="AM46" s="103" t="str">
        <f>IF(AM44&lt;=$B$32,HLOOKUP(AM44,Leases!$D$164:$NK$365,202,0),"")</f>
        <v/>
      </c>
      <c r="AN46" s="103" t="str">
        <f>IF(AN44&lt;=$B$32,HLOOKUP(AN44,Leases!$D$164:$NK$365,202,0),"")</f>
        <v/>
      </c>
      <c r="AO46" s="103" t="str">
        <f>IF(AO44&lt;=$B$32,HLOOKUP(AO44,Leases!$D$164:$NK$365,202,0),"")</f>
        <v/>
      </c>
      <c r="AP46" s="103" t="str">
        <f>IF(AP44&lt;=$B$32,HLOOKUP(AP44,Leases!$D$164:$NK$365,202,0),"")</f>
        <v/>
      </c>
      <c r="AQ46" s="103" t="str">
        <f>IF(AQ44&lt;=$B$32,HLOOKUP(AQ44,Leases!$D$164:$NK$365,202,0),"")</f>
        <v/>
      </c>
      <c r="AR46" s="103" t="str">
        <f>IF(AR44&lt;=$B$32,HLOOKUP(AR44,Leases!$D$164:$NK$365,202,0),"")</f>
        <v/>
      </c>
      <c r="AS46" s="103" t="str">
        <f>IF(AS44&lt;=$B$32,HLOOKUP(AS44,Leases!$D$164:$NK$365,202,0),"")</f>
        <v/>
      </c>
      <c r="AT46" s="103" t="str">
        <f>IF(AT44&lt;=$B$32,HLOOKUP(AT44,Leases!$D$164:$NK$365,202,0),"")</f>
        <v/>
      </c>
      <c r="AU46" s="103" t="str">
        <f>IF(AU44&lt;=$B$32,HLOOKUP(AU44,Leases!$D$164:$NK$365,202,0),"")</f>
        <v/>
      </c>
      <c r="AV46" s="103" t="str">
        <f>IF(AV44&lt;=$B$32,HLOOKUP(AV44,Leases!$D$164:$NK$365,202,0),"")</f>
        <v/>
      </c>
      <c r="AW46" s="103" t="str">
        <f>IF(AW44&lt;=$B$32,HLOOKUP(AW44,Leases!$D$164:$NK$365,202,0),"")</f>
        <v/>
      </c>
      <c r="AX46" s="103" t="str">
        <f>IF(AX44&lt;=$B$32,HLOOKUP(AX44,Leases!$D$164:$NK$365,202,0),"")</f>
        <v/>
      </c>
      <c r="AY46" s="103" t="str">
        <f>IF(AY44&lt;=$B$32,HLOOKUP(AY44,Leases!$D$164:$NK$365,202,0),"")</f>
        <v/>
      </c>
      <c r="AZ46" s="103" t="str">
        <f>IF(AZ44&lt;=$B$32,HLOOKUP(AZ44,Leases!$D$164:$NK$365,202,0),"")</f>
        <v/>
      </c>
      <c r="BA46" s="103" t="str">
        <f>IF(BA44&lt;=$B$32,HLOOKUP(BA44,Leases!$D$164:$NK$365,202,0),"")</f>
        <v/>
      </c>
      <c r="BB46" s="103" t="str">
        <f>IF(BB44&lt;=$B$32,HLOOKUP(BB44,Leases!$D$164:$NK$365,202,0),"")</f>
        <v/>
      </c>
      <c r="BC46" s="103" t="str">
        <f>IF(BC44&lt;=$B$32,HLOOKUP(BC44,Leases!$D$164:$NK$365,202,0),"")</f>
        <v/>
      </c>
      <c r="BD46" s="103" t="str">
        <f>IF(BD44&lt;=$B$32,HLOOKUP(BD44,Leases!$D$164:$NK$365,202,0),"")</f>
        <v/>
      </c>
      <c r="BE46" s="103" t="str">
        <f>IF(BE44&lt;=$B$32,HLOOKUP(BE44,Leases!$D$164:$NK$365,202,0),"")</f>
        <v/>
      </c>
      <c r="BF46" s="103" t="str">
        <f>IF(BF44&lt;=$B$32,HLOOKUP(BF44,Leases!$D$164:$NK$365,202,0),"")</f>
        <v/>
      </c>
      <c r="BG46" s="103" t="str">
        <f>IF(BG44&lt;=$B$32,HLOOKUP(BG44,Leases!$D$164:$NK$365,202,0),"")</f>
        <v/>
      </c>
      <c r="BH46" s="103" t="str">
        <f>IF(BH44&lt;=$B$32,HLOOKUP(BH44,Leases!$D$164:$NK$365,202,0),"")</f>
        <v/>
      </c>
      <c r="BI46" s="103" t="str">
        <f>IF(BI44&lt;=$B$32,HLOOKUP(BI44,Leases!$D$164:$NK$365,202,0),"")</f>
        <v/>
      </c>
      <c r="BJ46" s="103" t="str">
        <f>IF(BJ44&lt;=$B$32,HLOOKUP(BJ44,Leases!$D$164:$NK$365,202,0),"")</f>
        <v/>
      </c>
      <c r="BK46" s="103" t="str">
        <f>IF(BK44&lt;=$B$32,HLOOKUP(BK44,Leases!$D$164:$NK$365,202,0),"")</f>
        <v/>
      </c>
      <c r="BL46" s="103" t="str">
        <f>IF(BL44&lt;=$B$32,HLOOKUP(BL44,Leases!$D$164:$NK$365,202,0),"")</f>
        <v/>
      </c>
      <c r="BM46" s="103" t="str">
        <f>IF(BM44&lt;=$B$32,HLOOKUP(BM44,Leases!$D$164:$NK$365,202,0),"")</f>
        <v/>
      </c>
      <c r="BN46" s="103" t="str">
        <f>IF(BN44&lt;=$B$32,HLOOKUP(BN44,Leases!$D$164:$NK$365,202,0),"")</f>
        <v/>
      </c>
      <c r="BO46" s="103" t="str">
        <f>IF(BO44&lt;=$B$32,HLOOKUP(BO44,Leases!$D$164:$NK$365,202,0),"")</f>
        <v/>
      </c>
      <c r="BP46" s="103" t="str">
        <f>IF(BP44&lt;=$B$32,HLOOKUP(BP44,Leases!$D$164:$NK$365,202,0),"")</f>
        <v/>
      </c>
      <c r="BQ46" s="103" t="str">
        <f>IF(BQ44&lt;=$B$32,HLOOKUP(BQ44,Leases!$D$164:$NK$365,202,0),"")</f>
        <v/>
      </c>
      <c r="BR46" s="103" t="str">
        <f>IF(BR44&lt;=$B$32,HLOOKUP(BR44,Leases!$D$164:$NK$365,202,0),"")</f>
        <v/>
      </c>
      <c r="BS46" s="103" t="str">
        <f>IF(BS44&lt;=$B$32,HLOOKUP(BS44,Leases!$D$164:$NK$365,202,0),"")</f>
        <v/>
      </c>
      <c r="BT46" s="103" t="str">
        <f>IF(BT44&lt;=$B$32,HLOOKUP(BT44,Leases!$D$164:$NK$365,202,0),"")</f>
        <v/>
      </c>
      <c r="BU46" s="103" t="str">
        <f>IF(BU44&lt;=$B$32,HLOOKUP(BU44,Leases!$D$164:$NK$365,202,0),"")</f>
        <v/>
      </c>
      <c r="BV46" s="103" t="str">
        <f>IF(BV44&lt;=$B$32,HLOOKUP(BV44,Leases!$D$164:$NK$365,202,0),"")</f>
        <v/>
      </c>
      <c r="BW46" s="103" t="str">
        <f>IF(BW44&lt;=$B$32,HLOOKUP(BW44,Leases!$D$164:$NK$365,202,0),"")</f>
        <v/>
      </c>
      <c r="BX46" s="103" t="str">
        <f>IF(BX44&lt;=$B$32,HLOOKUP(BX44,Leases!$D$164:$NK$365,202,0),"")</f>
        <v/>
      </c>
      <c r="BY46" s="103" t="str">
        <f>IF(BY44&lt;=$B$32,HLOOKUP(BY44,Leases!$D$164:$NK$365,202,0),"")</f>
        <v/>
      </c>
      <c r="BZ46" s="103" t="str">
        <f>IF(BZ44&lt;=$B$32,HLOOKUP(BZ44,Leases!$D$164:$NK$365,202,0),"")</f>
        <v/>
      </c>
      <c r="CA46" s="103" t="str">
        <f>IF(CA44&lt;=$B$32,HLOOKUP(CA44,Leases!$D$164:$NK$365,202,0),"")</f>
        <v/>
      </c>
      <c r="CB46" s="103" t="str">
        <f>IF(CB44&lt;=$B$32,HLOOKUP(CB44,Leases!$D$164:$NK$365,202,0),"")</f>
        <v/>
      </c>
      <c r="CC46" s="103" t="str">
        <f>IF(CC44&lt;=$B$32,HLOOKUP(CC44,Leases!$D$164:$NK$365,202,0),"")</f>
        <v/>
      </c>
      <c r="CD46" s="103" t="str">
        <f>IF(CD44&lt;=$B$32,HLOOKUP(CD44,Leases!$D$164:$NK$365,202,0),"")</f>
        <v/>
      </c>
      <c r="CE46" s="103" t="str">
        <f>IF(CE44&lt;=$B$32,HLOOKUP(CE44,Leases!$D$164:$NK$365,202,0),"")</f>
        <v/>
      </c>
      <c r="CF46" s="103" t="str">
        <f>IF(CF44&lt;=$B$32,HLOOKUP(CF44,Leases!$D$164:$NK$365,202,0),"")</f>
        <v/>
      </c>
      <c r="CG46" s="103" t="str">
        <f>IF(CG44&lt;=$B$32,HLOOKUP(CG44,Leases!$D$164:$NK$365,202,0),"")</f>
        <v/>
      </c>
      <c r="CH46" s="103" t="str">
        <f>IF(CH44&lt;=$B$32,HLOOKUP(CH44,Leases!$D$164:$NK$365,202,0),"")</f>
        <v/>
      </c>
      <c r="CI46" s="103" t="str">
        <f>IF(CI44&lt;=$B$32,HLOOKUP(CI44,Leases!$D$164:$NK$365,202,0),"")</f>
        <v/>
      </c>
      <c r="CJ46" s="103" t="str">
        <f>IF(CJ44&lt;=$B$32,HLOOKUP(CJ44,Leases!$D$164:$NK$365,202,0),"")</f>
        <v/>
      </c>
      <c r="CK46" s="103" t="str">
        <f>IF(CK44&lt;=$B$32,HLOOKUP(CK44,Leases!$D$164:$NK$365,202,0),"")</f>
        <v/>
      </c>
      <c r="CL46" s="103" t="str">
        <f>IF(CL44&lt;=$B$32,HLOOKUP(CL44,Leases!$D$164:$NK$365,202,0),"")</f>
        <v/>
      </c>
      <c r="CM46" s="103" t="str">
        <f>IF(CM44&lt;=$B$32,HLOOKUP(CM44,Leases!$D$164:$NK$365,202,0),"")</f>
        <v/>
      </c>
      <c r="CN46" s="103" t="str">
        <f>IF(CN44&lt;=$B$32,HLOOKUP(CN44,Leases!$D$164:$NK$365,202,0),"")</f>
        <v/>
      </c>
      <c r="CO46" s="103" t="str">
        <f>IF(CO44&lt;=$B$32,HLOOKUP(CO44,Leases!$D$164:$NK$365,202,0),"")</f>
        <v/>
      </c>
      <c r="CP46" s="103" t="str">
        <f>IF(CP44&lt;=$B$32,HLOOKUP(CP44,Leases!$D$164:$NK$365,202,0),"")</f>
        <v/>
      </c>
      <c r="CQ46" s="103" t="str">
        <f>IF(CQ44&lt;=$B$32,HLOOKUP(CQ44,Leases!$D$164:$NK$365,202,0),"")</f>
        <v/>
      </c>
      <c r="CR46" s="103" t="str">
        <f>IF(CR44&lt;=$B$32,HLOOKUP(CR44,Leases!$D$164:$NK$365,202,0),"")</f>
        <v/>
      </c>
      <c r="CS46" s="103" t="str">
        <f>IF(CS44&lt;=$B$32,HLOOKUP(CS44,Leases!$D$164:$NK$365,202,0),"")</f>
        <v/>
      </c>
      <c r="CT46" s="103" t="str">
        <f>IF(CT44&lt;=$B$32,HLOOKUP(CT44,Leases!$D$164:$NK$365,202,0),"")</f>
        <v/>
      </c>
      <c r="CU46" s="103" t="str">
        <f>IF(CU44&lt;=$B$32,HLOOKUP(CU44,Leases!$D$164:$NK$365,202,0),"")</f>
        <v/>
      </c>
      <c r="CV46" s="103" t="str">
        <f>IF(CV44&lt;=$B$32,HLOOKUP(CV44,Leases!$D$164:$NK$365,202,0),"")</f>
        <v/>
      </c>
      <c r="CW46" s="103" t="str">
        <f>IF(CW44&lt;=$B$32,HLOOKUP(CW44,Leases!$D$164:$NK$365,202,0),"")</f>
        <v/>
      </c>
      <c r="CX46" s="103" t="str">
        <f>IF(CX44&lt;=$B$32,HLOOKUP(CX44,Leases!$D$164:$NK$365,202,0),"")</f>
        <v/>
      </c>
      <c r="CY46" s="103" t="str">
        <f>IF(CY44&lt;=$B$32,HLOOKUP(CY44,Leases!$D$164:$NK$365,202,0),"")</f>
        <v/>
      </c>
      <c r="CZ46" s="103" t="str">
        <f>IF(CZ44&lt;=$B$32,HLOOKUP(CZ44,Leases!$D$164:$NK$365,202,0),"")</f>
        <v/>
      </c>
      <c r="DA46" s="103" t="str">
        <f>IF(DA44&lt;=$B$32,HLOOKUP(DA44,Leases!$D$164:$NK$365,202,0),"")</f>
        <v/>
      </c>
      <c r="DB46" s="103" t="str">
        <f>IF(DB44&lt;=$B$32,HLOOKUP(DB44,Leases!$D$164:$NK$365,202,0),"")</f>
        <v/>
      </c>
      <c r="DC46" s="103" t="str">
        <f>IF(DC44&lt;=$B$32,HLOOKUP(DC44,Leases!$D$164:$NK$365,202,0),"")</f>
        <v/>
      </c>
      <c r="DD46" s="103" t="str">
        <f>IF(DD44&lt;=$B$32,HLOOKUP(DD44,Leases!$D$164:$NK$365,202,0),"")</f>
        <v/>
      </c>
      <c r="DE46" s="103" t="str">
        <f>IF(DE44&lt;=$B$32,HLOOKUP(DE44,Leases!$D$164:$NK$365,202,0),"")</f>
        <v/>
      </c>
      <c r="DF46" s="103" t="str">
        <f>IF(DF44&lt;=$B$32,HLOOKUP(DF44,Leases!$D$164:$NK$365,202,0),"")</f>
        <v/>
      </c>
      <c r="DG46" s="103" t="str">
        <f>IF(DG44&lt;=$B$32,HLOOKUP(DG44,Leases!$D$164:$NK$365,202,0),"")</f>
        <v/>
      </c>
      <c r="DH46" s="103" t="str">
        <f>IF(DH44&lt;=$B$32,HLOOKUP(DH44,Leases!$D$164:$NK$365,202,0),"")</f>
        <v/>
      </c>
      <c r="DI46" s="103" t="str">
        <f>IF(DI44&lt;=$B$32,HLOOKUP(DI44,Leases!$D$164:$NK$365,202,0),"")</f>
        <v/>
      </c>
      <c r="DJ46" s="103" t="str">
        <f>IF(DJ44&lt;=$B$32,HLOOKUP(DJ44,Leases!$D$164:$NK$365,202,0),"")</f>
        <v/>
      </c>
      <c r="DK46" s="103" t="str">
        <f>IF(DK44&lt;=$B$32,HLOOKUP(DK44,Leases!$D$164:$NK$365,202,0),"")</f>
        <v/>
      </c>
      <c r="DL46" s="103" t="str">
        <f>IF(DL44&lt;=$B$32,HLOOKUP(DL44,Leases!$D$164:$NK$365,202,0),"")</f>
        <v/>
      </c>
      <c r="DM46" s="103" t="str">
        <f>IF(DM44&lt;=$B$32,HLOOKUP(DM44,Leases!$D$164:$NK$365,202,0),"")</f>
        <v/>
      </c>
      <c r="DN46" s="103" t="str">
        <f>IF(DN44&lt;=$B$32,HLOOKUP(DN44,Leases!$D$164:$NK$365,202,0),"")</f>
        <v/>
      </c>
      <c r="DO46" s="103" t="str">
        <f>IF(DO44&lt;=$B$32,HLOOKUP(DO44,Leases!$D$164:$NK$365,202,0),"")</f>
        <v/>
      </c>
      <c r="DP46" s="103" t="str">
        <f>IF(DP44&lt;=$B$32,HLOOKUP(DP44,Leases!$D$164:$NK$365,202,0),"")</f>
        <v/>
      </c>
      <c r="DQ46" s="103" t="str">
        <f>IF(DQ44&lt;=$B$32,HLOOKUP(DQ44,Leases!$D$164:$NK$365,202,0),"")</f>
        <v/>
      </c>
      <c r="DR46" s="103" t="str">
        <f>IF(DR44&lt;=$B$32,HLOOKUP(DR44,Leases!$D$164:$NK$365,202,0),"")</f>
        <v/>
      </c>
      <c r="DS46" s="103" t="str">
        <f>IF(DS44&lt;=$B$32,HLOOKUP(DS44,Leases!$D$164:$NK$365,202,0),"")</f>
        <v/>
      </c>
      <c r="DT46" s="103" t="str">
        <f>IF(DT44&lt;=$B$32,HLOOKUP(DT44,Leases!$D$164:$NK$365,202,0),"")</f>
        <v/>
      </c>
      <c r="DU46" s="103" t="str">
        <f>IF(DU44&lt;=$B$32,HLOOKUP(DU44,Leases!$D$164:$NK$365,202,0),"")</f>
        <v/>
      </c>
      <c r="DV46" s="103" t="str">
        <f>IF(DV44&lt;=$B$32,HLOOKUP(DV44,Leases!$D$164:$NK$365,202,0),"")</f>
        <v/>
      </c>
      <c r="DW46" s="103" t="str">
        <f>IF(DW44&lt;=$B$32,HLOOKUP(DW44,Leases!$D$164:$NK$365,202,0),"")</f>
        <v/>
      </c>
      <c r="DX46" s="103" t="str">
        <f>IF(DX44&lt;=$B$32,HLOOKUP(DX44,Leases!$D$164:$NK$365,202,0),"")</f>
        <v/>
      </c>
      <c r="DY46" s="103" t="str">
        <f>IF(DY44&lt;=$B$32,HLOOKUP(DY44,Leases!$D$164:$NK$365,202,0),"")</f>
        <v/>
      </c>
      <c r="DZ46" s="103" t="str">
        <f>IF(DZ44&lt;=$B$32,HLOOKUP(DZ44,Leases!$D$164:$NK$365,202,0),"")</f>
        <v/>
      </c>
      <c r="EA46" s="103" t="str">
        <f>IF(EA44&lt;=$B$32,HLOOKUP(EA44,Leases!$D$164:$NK$365,202,0),"")</f>
        <v/>
      </c>
      <c r="EB46" s="103" t="str">
        <f>IF(EB44&lt;=$B$32,HLOOKUP(EB44,Leases!$D$164:$NK$365,202,0),"")</f>
        <v/>
      </c>
      <c r="EC46" s="103" t="str">
        <f>IF(EC44&lt;=$B$32,HLOOKUP(EC44,Leases!$D$164:$NK$365,202,0),"")</f>
        <v/>
      </c>
      <c r="ED46" s="104" t="str">
        <f>IF(ED44&lt;=$B$32,HLOOKUP(ED44,Leases!$D$164:$NK$365,202,0),"")</f>
        <v/>
      </c>
    </row>
    <row r="48" spans="1:134" x14ac:dyDescent="0.25">
      <c r="A48" s="95" t="s">
        <v>150</v>
      </c>
      <c r="B48" s="96">
        <v>1</v>
      </c>
      <c r="C48" s="96">
        <f>B48+1</f>
        <v>2</v>
      </c>
      <c r="D48" s="97">
        <f>C48+1</f>
        <v>3</v>
      </c>
      <c r="E48" s="97">
        <f t="shared" ref="E48" si="6">D48+1</f>
        <v>4</v>
      </c>
      <c r="F48" s="97">
        <f t="shared" ref="F48" si="7">E48+1</f>
        <v>5</v>
      </c>
      <c r="G48" s="97">
        <f t="shared" ref="G48" si="8">F48+1</f>
        <v>6</v>
      </c>
      <c r="H48" s="97">
        <f t="shared" ref="H48" si="9">G48+1</f>
        <v>7</v>
      </c>
      <c r="I48" s="97">
        <f t="shared" ref="I48" si="10">H48+1</f>
        <v>8</v>
      </c>
      <c r="J48" s="97">
        <f t="shared" ref="J48" si="11">I48+1</f>
        <v>9</v>
      </c>
      <c r="K48" s="97">
        <f t="shared" ref="K48" si="12">J48+1</f>
        <v>10</v>
      </c>
      <c r="L48" s="97">
        <f t="shared" ref="L48" si="13">K48+1</f>
        <v>11</v>
      </c>
      <c r="M48" s="97">
        <f t="shared" ref="M48" si="14">L48+1</f>
        <v>12</v>
      </c>
      <c r="N48" s="97">
        <f t="shared" ref="N48" si="15">M48+1</f>
        <v>13</v>
      </c>
      <c r="O48" s="97">
        <f t="shared" ref="O48" si="16">N48+1</f>
        <v>14</v>
      </c>
      <c r="P48" s="97">
        <f t="shared" ref="P48" si="17">O48+1</f>
        <v>15</v>
      </c>
      <c r="Q48" s="97">
        <f t="shared" ref="Q48" si="18">P48+1</f>
        <v>16</v>
      </c>
      <c r="R48" s="97">
        <f t="shared" ref="R48" si="19">Q48+1</f>
        <v>17</v>
      </c>
      <c r="S48" s="97">
        <f t="shared" ref="S48" si="20">R48+1</f>
        <v>18</v>
      </c>
      <c r="T48" s="97">
        <f t="shared" ref="T48" si="21">S48+1</f>
        <v>19</v>
      </c>
      <c r="U48" s="97">
        <f t="shared" ref="U48" si="22">T48+1</f>
        <v>20</v>
      </c>
      <c r="V48" s="97">
        <f t="shared" ref="V48" si="23">U48+1</f>
        <v>21</v>
      </c>
      <c r="W48" s="97">
        <f t="shared" ref="W48" si="24">V48+1</f>
        <v>22</v>
      </c>
      <c r="X48" s="97">
        <f t="shared" ref="X48" si="25">W48+1</f>
        <v>23</v>
      </c>
      <c r="Y48" s="97">
        <f t="shared" ref="Y48" si="26">X48+1</f>
        <v>24</v>
      </c>
      <c r="Z48" s="97">
        <f t="shared" ref="Z48" si="27">Y48+1</f>
        <v>25</v>
      </c>
      <c r="AA48" s="97">
        <f t="shared" ref="AA48" si="28">Z48+1</f>
        <v>26</v>
      </c>
      <c r="AB48" s="97">
        <f t="shared" ref="AB48" si="29">AA48+1</f>
        <v>27</v>
      </c>
      <c r="AC48" s="97">
        <f t="shared" ref="AC48" si="30">AB48+1</f>
        <v>28</v>
      </c>
      <c r="AD48" s="97">
        <f t="shared" ref="AD48" si="31">AC48+1</f>
        <v>29</v>
      </c>
      <c r="AE48" s="97">
        <f t="shared" ref="AE48" si="32">AD48+1</f>
        <v>30</v>
      </c>
      <c r="AF48" s="97">
        <f t="shared" ref="AF48" si="33">AE48+1</f>
        <v>31</v>
      </c>
      <c r="AG48" s="97">
        <f t="shared" ref="AG48" si="34">AF48+1</f>
        <v>32</v>
      </c>
      <c r="AH48" s="97">
        <f t="shared" ref="AH48" si="35">AG48+1</f>
        <v>33</v>
      </c>
      <c r="AI48" s="97">
        <f t="shared" ref="AI48" si="36">AH48+1</f>
        <v>34</v>
      </c>
      <c r="AJ48" s="97">
        <f t="shared" ref="AJ48" si="37">AI48+1</f>
        <v>35</v>
      </c>
      <c r="AK48" s="97">
        <f t="shared" ref="AK48" si="38">AJ48+1</f>
        <v>36</v>
      </c>
      <c r="AL48" s="97">
        <f t="shared" ref="AL48" si="39">AK48+1</f>
        <v>37</v>
      </c>
      <c r="AM48" s="97">
        <f t="shared" ref="AM48" si="40">AL48+1</f>
        <v>38</v>
      </c>
      <c r="AN48" s="97">
        <f t="shared" ref="AN48" si="41">AM48+1</f>
        <v>39</v>
      </c>
      <c r="AO48" s="97">
        <f t="shared" ref="AO48" si="42">AN48+1</f>
        <v>40</v>
      </c>
      <c r="AP48" s="97">
        <f t="shared" ref="AP48" si="43">AO48+1</f>
        <v>41</v>
      </c>
      <c r="AQ48" s="97">
        <f t="shared" ref="AQ48" si="44">AP48+1</f>
        <v>42</v>
      </c>
      <c r="AR48" s="97">
        <f t="shared" ref="AR48" si="45">AQ48+1</f>
        <v>43</v>
      </c>
      <c r="AS48" s="97">
        <f t="shared" ref="AS48" si="46">AR48+1</f>
        <v>44</v>
      </c>
      <c r="AT48" s="97">
        <f t="shared" ref="AT48" si="47">AS48+1</f>
        <v>45</v>
      </c>
      <c r="AU48" s="97">
        <f t="shared" ref="AU48" si="48">AT48+1</f>
        <v>46</v>
      </c>
      <c r="AV48" s="97">
        <f t="shared" ref="AV48" si="49">AU48+1</f>
        <v>47</v>
      </c>
      <c r="AW48" s="97">
        <f t="shared" ref="AW48" si="50">AV48+1</f>
        <v>48</v>
      </c>
      <c r="AX48" s="97">
        <f t="shared" ref="AX48" si="51">AW48+1</f>
        <v>49</v>
      </c>
      <c r="AY48" s="97">
        <f t="shared" ref="AY48" si="52">AX48+1</f>
        <v>50</v>
      </c>
      <c r="AZ48" s="97">
        <f t="shared" ref="AZ48" si="53">AY48+1</f>
        <v>51</v>
      </c>
      <c r="BA48" s="97">
        <f t="shared" ref="BA48" si="54">AZ48+1</f>
        <v>52</v>
      </c>
      <c r="BB48" s="97">
        <f t="shared" ref="BB48" si="55">BA48+1</f>
        <v>53</v>
      </c>
      <c r="BC48" s="97">
        <f t="shared" ref="BC48" si="56">BB48+1</f>
        <v>54</v>
      </c>
      <c r="BD48" s="97">
        <f t="shared" ref="BD48" si="57">BC48+1</f>
        <v>55</v>
      </c>
      <c r="BE48" s="97">
        <f t="shared" ref="BE48" si="58">BD48+1</f>
        <v>56</v>
      </c>
      <c r="BF48" s="97">
        <f t="shared" ref="BF48" si="59">BE48+1</f>
        <v>57</v>
      </c>
      <c r="BG48" s="97">
        <f t="shared" ref="BG48" si="60">BF48+1</f>
        <v>58</v>
      </c>
      <c r="BH48" s="97">
        <f t="shared" ref="BH48" si="61">BG48+1</f>
        <v>59</v>
      </c>
      <c r="BI48" s="97">
        <f t="shared" ref="BI48" si="62">BH48+1</f>
        <v>60</v>
      </c>
      <c r="BJ48" s="97">
        <f t="shared" ref="BJ48" si="63">BI48+1</f>
        <v>61</v>
      </c>
      <c r="BK48" s="97">
        <f t="shared" ref="BK48" si="64">BJ48+1</f>
        <v>62</v>
      </c>
      <c r="BL48" s="97">
        <f t="shared" ref="BL48" si="65">BK48+1</f>
        <v>63</v>
      </c>
      <c r="BM48" s="97">
        <f t="shared" ref="BM48" si="66">BL48+1</f>
        <v>64</v>
      </c>
      <c r="BN48" s="97">
        <f t="shared" ref="BN48" si="67">BM48+1</f>
        <v>65</v>
      </c>
      <c r="BO48" s="97">
        <f t="shared" ref="BO48" si="68">BN48+1</f>
        <v>66</v>
      </c>
      <c r="BP48" s="97">
        <f t="shared" ref="BP48" si="69">BO48+1</f>
        <v>67</v>
      </c>
      <c r="BQ48" s="97">
        <f t="shared" ref="BQ48" si="70">BP48+1</f>
        <v>68</v>
      </c>
      <c r="BR48" s="97">
        <f t="shared" ref="BR48" si="71">BQ48+1</f>
        <v>69</v>
      </c>
      <c r="BS48" s="97">
        <f t="shared" ref="BS48" si="72">BR48+1</f>
        <v>70</v>
      </c>
      <c r="BT48" s="97">
        <f t="shared" ref="BT48" si="73">BS48+1</f>
        <v>71</v>
      </c>
      <c r="BU48" s="97">
        <f t="shared" ref="BU48" si="74">BT48+1</f>
        <v>72</v>
      </c>
      <c r="BV48" s="97">
        <f t="shared" ref="BV48" si="75">BU48+1</f>
        <v>73</v>
      </c>
      <c r="BW48" s="97">
        <f t="shared" ref="BW48" si="76">BV48+1</f>
        <v>74</v>
      </c>
      <c r="BX48" s="97">
        <f t="shared" ref="BX48" si="77">BW48+1</f>
        <v>75</v>
      </c>
      <c r="BY48" s="97">
        <f t="shared" ref="BY48" si="78">BX48+1</f>
        <v>76</v>
      </c>
      <c r="BZ48" s="97">
        <f t="shared" ref="BZ48" si="79">BY48+1</f>
        <v>77</v>
      </c>
      <c r="CA48" s="97">
        <f t="shared" ref="CA48" si="80">BZ48+1</f>
        <v>78</v>
      </c>
      <c r="CB48" s="97">
        <f t="shared" ref="CB48" si="81">CA48+1</f>
        <v>79</v>
      </c>
      <c r="CC48" s="97">
        <f t="shared" ref="CC48" si="82">CB48+1</f>
        <v>80</v>
      </c>
      <c r="CD48" s="97">
        <f t="shared" ref="CD48" si="83">CC48+1</f>
        <v>81</v>
      </c>
      <c r="CE48" s="97">
        <f t="shared" ref="CE48" si="84">CD48+1</f>
        <v>82</v>
      </c>
      <c r="CF48" s="97">
        <f t="shared" ref="CF48" si="85">CE48+1</f>
        <v>83</v>
      </c>
      <c r="CG48" s="97">
        <f t="shared" ref="CG48" si="86">CF48+1</f>
        <v>84</v>
      </c>
      <c r="CH48" s="97">
        <f t="shared" ref="CH48" si="87">CG48+1</f>
        <v>85</v>
      </c>
      <c r="CI48" s="97">
        <f t="shared" ref="CI48" si="88">CH48+1</f>
        <v>86</v>
      </c>
      <c r="CJ48" s="97">
        <f t="shared" ref="CJ48" si="89">CI48+1</f>
        <v>87</v>
      </c>
      <c r="CK48" s="97">
        <f t="shared" ref="CK48" si="90">CJ48+1</f>
        <v>88</v>
      </c>
      <c r="CL48" s="97">
        <f t="shared" ref="CL48" si="91">CK48+1</f>
        <v>89</v>
      </c>
      <c r="CM48" s="97">
        <f t="shared" ref="CM48" si="92">CL48+1</f>
        <v>90</v>
      </c>
      <c r="CN48" s="97">
        <f t="shared" ref="CN48" si="93">CM48+1</f>
        <v>91</v>
      </c>
      <c r="CO48" s="97">
        <f t="shared" ref="CO48" si="94">CN48+1</f>
        <v>92</v>
      </c>
      <c r="CP48" s="97">
        <f t="shared" ref="CP48" si="95">CO48+1</f>
        <v>93</v>
      </c>
      <c r="CQ48" s="97">
        <f t="shared" ref="CQ48" si="96">CP48+1</f>
        <v>94</v>
      </c>
      <c r="CR48" s="97">
        <f t="shared" ref="CR48" si="97">CQ48+1</f>
        <v>95</v>
      </c>
      <c r="CS48" s="97">
        <f t="shared" ref="CS48" si="98">CR48+1</f>
        <v>96</v>
      </c>
      <c r="CT48" s="97">
        <f t="shared" ref="CT48" si="99">CS48+1</f>
        <v>97</v>
      </c>
      <c r="CU48" s="97">
        <f t="shared" ref="CU48" si="100">CT48+1</f>
        <v>98</v>
      </c>
      <c r="CV48" s="97">
        <f t="shared" ref="CV48" si="101">CU48+1</f>
        <v>99</v>
      </c>
      <c r="CW48" s="97">
        <f t="shared" ref="CW48" si="102">CV48+1</f>
        <v>100</v>
      </c>
      <c r="CX48" s="97">
        <f t="shared" ref="CX48" si="103">CW48+1</f>
        <v>101</v>
      </c>
      <c r="CY48" s="97">
        <f t="shared" ref="CY48" si="104">CX48+1</f>
        <v>102</v>
      </c>
      <c r="CZ48" s="97">
        <f t="shared" ref="CZ48" si="105">CY48+1</f>
        <v>103</v>
      </c>
      <c r="DA48" s="97">
        <f t="shared" ref="DA48" si="106">CZ48+1</f>
        <v>104</v>
      </c>
      <c r="DB48" s="97">
        <f t="shared" ref="DB48" si="107">DA48+1</f>
        <v>105</v>
      </c>
      <c r="DC48" s="97">
        <f t="shared" ref="DC48" si="108">DB48+1</f>
        <v>106</v>
      </c>
      <c r="DD48" s="97">
        <f t="shared" ref="DD48" si="109">DC48+1</f>
        <v>107</v>
      </c>
      <c r="DE48" s="97">
        <f t="shared" ref="DE48" si="110">DD48+1</f>
        <v>108</v>
      </c>
      <c r="DF48" s="97">
        <f t="shared" ref="DF48" si="111">DE48+1</f>
        <v>109</v>
      </c>
      <c r="DG48" s="97">
        <f t="shared" ref="DG48" si="112">DF48+1</f>
        <v>110</v>
      </c>
      <c r="DH48" s="97">
        <f t="shared" ref="DH48" si="113">DG48+1</f>
        <v>111</v>
      </c>
      <c r="DI48" s="97">
        <f t="shared" ref="DI48" si="114">DH48+1</f>
        <v>112</v>
      </c>
      <c r="DJ48" s="97">
        <f t="shared" ref="DJ48" si="115">DI48+1</f>
        <v>113</v>
      </c>
      <c r="DK48" s="97">
        <f t="shared" ref="DK48" si="116">DJ48+1</f>
        <v>114</v>
      </c>
      <c r="DL48" s="97">
        <f t="shared" ref="DL48" si="117">DK48+1</f>
        <v>115</v>
      </c>
      <c r="DM48" s="97">
        <f t="shared" ref="DM48" si="118">DL48+1</f>
        <v>116</v>
      </c>
      <c r="DN48" s="97">
        <f t="shared" ref="DN48" si="119">DM48+1</f>
        <v>117</v>
      </c>
      <c r="DO48" s="97">
        <f t="shared" ref="DO48" si="120">DN48+1</f>
        <v>118</v>
      </c>
      <c r="DP48" s="97">
        <f t="shared" ref="DP48" si="121">DO48+1</f>
        <v>119</v>
      </c>
      <c r="DQ48" s="97">
        <f t="shared" ref="DQ48" si="122">DP48+1</f>
        <v>120</v>
      </c>
      <c r="DR48" s="97">
        <f t="shared" ref="DR48" si="123">DQ48+1</f>
        <v>121</v>
      </c>
      <c r="DS48" s="97">
        <f t="shared" ref="DS48" si="124">DR48+1</f>
        <v>122</v>
      </c>
      <c r="DT48" s="97">
        <f t="shared" ref="DT48" si="125">DS48+1</f>
        <v>123</v>
      </c>
      <c r="DU48" s="97">
        <f t="shared" ref="DU48" si="126">DT48+1</f>
        <v>124</v>
      </c>
      <c r="DV48" s="97">
        <f t="shared" ref="DV48" si="127">DU48+1</f>
        <v>125</v>
      </c>
      <c r="DW48" s="97">
        <f t="shared" ref="DW48" si="128">DV48+1</f>
        <v>126</v>
      </c>
      <c r="DX48" s="97">
        <f t="shared" ref="DX48" si="129">DW48+1</f>
        <v>127</v>
      </c>
      <c r="DY48" s="97">
        <f t="shared" ref="DY48" si="130">DX48+1</f>
        <v>128</v>
      </c>
      <c r="DZ48" s="97">
        <f t="shared" ref="DZ48" si="131">DY48+1</f>
        <v>129</v>
      </c>
      <c r="EA48" s="97">
        <f t="shared" ref="EA48" si="132">DZ48+1</f>
        <v>130</v>
      </c>
      <c r="EB48" s="97">
        <f t="shared" ref="EB48" si="133">EA48+1</f>
        <v>131</v>
      </c>
      <c r="EC48" s="97">
        <f t="shared" ref="EC48" si="134">EB48+1</f>
        <v>132</v>
      </c>
      <c r="ED48" s="98">
        <f t="shared" ref="ED48" si="135">EC48+1</f>
        <v>133</v>
      </c>
    </row>
    <row r="49" spans="1:134" x14ac:dyDescent="0.25">
      <c r="A49" s="99" t="s">
        <v>151</v>
      </c>
      <c r="B49" s="100">
        <f>IF(B48&lt;=$E$26,HLOOKUP(B48,'Monthly CF'!$C$3:$EE$4,2,0),"")</f>
        <v>43982</v>
      </c>
      <c r="C49" s="100">
        <f>IF(C48&lt;=$E$26,HLOOKUP(C48,'Monthly CF'!$C$3:$EE$4,2,0),"")</f>
        <v>44012</v>
      </c>
      <c r="D49" s="100">
        <f>IF(D48&lt;=$E$26,HLOOKUP(D48,'Monthly CF'!$C$3:$EE$4,2,0),"")</f>
        <v>44043</v>
      </c>
      <c r="E49" s="100">
        <f>IF(E48&lt;=$E$26,HLOOKUP(E48,'Monthly CF'!$C$3:$EE$4,2,0),"")</f>
        <v>44074</v>
      </c>
      <c r="F49" s="100">
        <f>IF(F48&lt;=$E$26,HLOOKUP(F48,'Monthly CF'!$C$3:$EE$4,2,0),"")</f>
        <v>44104</v>
      </c>
      <c r="G49" s="100">
        <f>IF(G48&lt;=$E$26,HLOOKUP(G48,'Monthly CF'!$C$3:$EE$4,2,0),"")</f>
        <v>44135</v>
      </c>
      <c r="H49" s="100">
        <f>IF(H48&lt;=$E$26,HLOOKUP(H48,'Monthly CF'!$C$3:$EE$4,2,0),"")</f>
        <v>44165</v>
      </c>
      <c r="I49" s="100">
        <f>IF(I48&lt;=$E$26,HLOOKUP(I48,'Monthly CF'!$C$3:$EE$4,2,0),"")</f>
        <v>44196</v>
      </c>
      <c r="J49" s="100">
        <f>IF(J48&lt;=$E$26,HLOOKUP(J48,'Monthly CF'!$C$3:$EE$4,2,0),"")</f>
        <v>44227</v>
      </c>
      <c r="K49" s="100">
        <f>IF(K48&lt;=$E$26,HLOOKUP(K48,'Monthly CF'!$C$3:$EE$4,2,0),"")</f>
        <v>44255</v>
      </c>
      <c r="L49" s="100">
        <f>IF(L48&lt;=$E$26,HLOOKUP(L48,'Monthly CF'!$C$3:$EE$4,2,0),"")</f>
        <v>44286</v>
      </c>
      <c r="M49" s="100">
        <f>IF(M48&lt;=$E$26,HLOOKUP(M48,'Monthly CF'!$C$3:$EE$4,2,0),"")</f>
        <v>44316</v>
      </c>
      <c r="N49" s="100">
        <f>IF(N48&lt;=$E$26,HLOOKUP(N48,'Monthly CF'!$C$3:$EE$4,2,0),"")</f>
        <v>44347</v>
      </c>
      <c r="O49" s="100">
        <f>IF(O48&lt;=$E$26,HLOOKUP(O48,'Monthly CF'!$C$3:$EE$4,2,0),"")</f>
        <v>44377</v>
      </c>
      <c r="P49" s="100">
        <f>IF(P48&lt;=$E$26,HLOOKUP(P48,'Monthly CF'!$C$3:$EE$4,2,0),"")</f>
        <v>44408</v>
      </c>
      <c r="Q49" s="100">
        <f>IF(Q48&lt;=$E$26,HLOOKUP(Q48,'Monthly CF'!$C$3:$EE$4,2,0),"")</f>
        <v>44439</v>
      </c>
      <c r="R49" s="100">
        <f>IF(R48&lt;=$E$26,HLOOKUP(R48,'Monthly CF'!$C$3:$EE$4,2,0),"")</f>
        <v>44469</v>
      </c>
      <c r="S49" s="100">
        <f>IF(S48&lt;=$E$26,HLOOKUP(S48,'Monthly CF'!$C$3:$EE$4,2,0),"")</f>
        <v>44500</v>
      </c>
      <c r="T49" s="100">
        <f>IF(T48&lt;=$E$26,HLOOKUP(T48,'Monthly CF'!$C$3:$EE$4,2,0),"")</f>
        <v>44530</v>
      </c>
      <c r="U49" s="100">
        <f>IF(U48&lt;=$E$26,HLOOKUP(U48,'Monthly CF'!$C$3:$EE$4,2,0),"")</f>
        <v>44561</v>
      </c>
      <c r="V49" s="100">
        <f>IF(V48&lt;=$E$26,HLOOKUP(V48,'Monthly CF'!$C$3:$EE$4,2,0),"")</f>
        <v>44592</v>
      </c>
      <c r="W49" s="100">
        <f>IF(W48&lt;=$E$26,HLOOKUP(W48,'Monthly CF'!$C$3:$EE$4,2,0),"")</f>
        <v>44620</v>
      </c>
      <c r="X49" s="100">
        <f>IF(X48&lt;=$E$26,HLOOKUP(X48,'Monthly CF'!$C$3:$EE$4,2,0),"")</f>
        <v>44651</v>
      </c>
      <c r="Y49" s="100">
        <f>IF(Y48&lt;=$E$26,HLOOKUP(Y48,'Monthly CF'!$C$3:$EE$4,2,0),"")</f>
        <v>44681</v>
      </c>
      <c r="Z49" s="100">
        <f>IF(Z48&lt;=$E$26,HLOOKUP(Z48,'Monthly CF'!$C$3:$EE$4,2,0),"")</f>
        <v>44712</v>
      </c>
      <c r="AA49" s="100">
        <f>IF(AA48&lt;=$E$26,HLOOKUP(AA48,'Monthly CF'!$C$3:$EE$4,2,0),"")</f>
        <v>44742</v>
      </c>
      <c r="AB49" s="100">
        <f>IF(AB48&lt;=$E$26,HLOOKUP(AB48,'Monthly CF'!$C$3:$EE$4,2,0),"")</f>
        <v>44773</v>
      </c>
      <c r="AC49" s="100">
        <f>IF(AC48&lt;=$E$26,HLOOKUP(AC48,'Monthly CF'!$C$3:$EE$4,2,0),"")</f>
        <v>44804</v>
      </c>
      <c r="AD49" s="100">
        <f>IF(AD48&lt;=$E$26,HLOOKUP(AD48,'Monthly CF'!$C$3:$EE$4,2,0),"")</f>
        <v>44834</v>
      </c>
      <c r="AE49" s="100">
        <f>IF(AE48&lt;=$E$26,HLOOKUP(AE48,'Monthly CF'!$C$3:$EE$4,2,0),"")</f>
        <v>44865</v>
      </c>
      <c r="AF49" s="100">
        <f>IF(AF48&lt;=$E$26,HLOOKUP(AF48,'Monthly CF'!$C$3:$EE$4,2,0),"")</f>
        <v>44895</v>
      </c>
      <c r="AG49" s="100">
        <f>IF(AG48&lt;=$E$26,HLOOKUP(AG48,'Monthly CF'!$C$3:$EE$4,2,0),"")</f>
        <v>44926</v>
      </c>
      <c r="AH49" s="100">
        <f>IF(AH48&lt;=$E$26,HLOOKUP(AH48,'Monthly CF'!$C$3:$EE$4,2,0),"")</f>
        <v>44957</v>
      </c>
      <c r="AI49" s="100">
        <f>IF(AI48&lt;=$E$26,HLOOKUP(AI48,'Monthly CF'!$C$3:$EE$4,2,0),"")</f>
        <v>44985</v>
      </c>
      <c r="AJ49" s="100">
        <f>IF(AJ48&lt;=$E$26,HLOOKUP(AJ48,'Monthly CF'!$C$3:$EE$4,2,0),"")</f>
        <v>45016</v>
      </c>
      <c r="AK49" s="100">
        <f>IF(AK48&lt;=$E$26,HLOOKUP(AK48,'Monthly CF'!$C$3:$EE$4,2,0),"")</f>
        <v>45046</v>
      </c>
      <c r="AL49" s="100" t="str">
        <f>IF(AL48&lt;=$E$26,HLOOKUP(AL48,'Monthly CF'!$C$3:$EE$4,2,0),"")</f>
        <v/>
      </c>
      <c r="AM49" s="100" t="str">
        <f>IF(AM48&lt;=$E$26,HLOOKUP(AM48,'Monthly CF'!$C$3:$EE$4,2,0),"")</f>
        <v/>
      </c>
      <c r="AN49" s="100" t="str">
        <f>IF(AN48&lt;=$E$26,HLOOKUP(AN48,'Monthly CF'!$C$3:$EE$4,2,0),"")</f>
        <v/>
      </c>
      <c r="AO49" s="100" t="str">
        <f>IF(AO48&lt;=$E$26,HLOOKUP(AO48,'Monthly CF'!$C$3:$EE$4,2,0),"")</f>
        <v/>
      </c>
      <c r="AP49" s="100" t="str">
        <f>IF(AP48&lt;=$E$26,HLOOKUP(AP48,'Monthly CF'!$C$3:$EE$4,2,0),"")</f>
        <v/>
      </c>
      <c r="AQ49" s="100" t="str">
        <f>IF(AQ48&lt;=$E$26,HLOOKUP(AQ48,'Monthly CF'!$C$3:$EE$4,2,0),"")</f>
        <v/>
      </c>
      <c r="AR49" s="100" t="str">
        <f>IF(AR48&lt;=$E$26,HLOOKUP(AR48,'Monthly CF'!$C$3:$EE$4,2,0),"")</f>
        <v/>
      </c>
      <c r="AS49" s="100" t="str">
        <f>IF(AS48&lt;=$E$26,HLOOKUP(AS48,'Monthly CF'!$C$3:$EE$4,2,0),"")</f>
        <v/>
      </c>
      <c r="AT49" s="100" t="str">
        <f>IF(AT48&lt;=$E$26,HLOOKUP(AT48,'Monthly CF'!$C$3:$EE$4,2,0),"")</f>
        <v/>
      </c>
      <c r="AU49" s="100" t="str">
        <f>IF(AU48&lt;=$E$26,HLOOKUP(AU48,'Monthly CF'!$C$3:$EE$4,2,0),"")</f>
        <v/>
      </c>
      <c r="AV49" s="100" t="str">
        <f>IF(AV48&lt;=$E$26,HLOOKUP(AV48,'Monthly CF'!$C$3:$EE$4,2,0),"")</f>
        <v/>
      </c>
      <c r="AW49" s="100" t="str">
        <f>IF(AW48&lt;=$E$26,HLOOKUP(AW48,'Monthly CF'!$C$3:$EE$4,2,0),"")</f>
        <v/>
      </c>
      <c r="AX49" s="100" t="str">
        <f>IF(AX48&lt;=$E$26,HLOOKUP(AX48,'Monthly CF'!$C$3:$EE$4,2,0),"")</f>
        <v/>
      </c>
      <c r="AY49" s="100" t="str">
        <f>IF(AY48&lt;=$E$26,HLOOKUP(AY48,'Monthly CF'!$C$3:$EE$4,2,0),"")</f>
        <v/>
      </c>
      <c r="AZ49" s="100" t="str">
        <f>IF(AZ48&lt;=$E$26,HLOOKUP(AZ48,'Monthly CF'!$C$3:$EE$4,2,0),"")</f>
        <v/>
      </c>
      <c r="BA49" s="100" t="str">
        <f>IF(BA48&lt;=$E$26,HLOOKUP(BA48,'Monthly CF'!$C$3:$EE$4,2,0),"")</f>
        <v/>
      </c>
      <c r="BB49" s="100" t="str">
        <f>IF(BB48&lt;=$E$26,HLOOKUP(BB48,'Monthly CF'!$C$3:$EE$4,2,0),"")</f>
        <v/>
      </c>
      <c r="BC49" s="100" t="str">
        <f>IF(BC48&lt;=$E$26,HLOOKUP(BC48,'Monthly CF'!$C$3:$EE$4,2,0),"")</f>
        <v/>
      </c>
      <c r="BD49" s="100" t="str">
        <f>IF(BD48&lt;=$E$26,HLOOKUP(BD48,'Monthly CF'!$C$3:$EE$4,2,0),"")</f>
        <v/>
      </c>
      <c r="BE49" s="100" t="str">
        <f>IF(BE48&lt;=$E$26,HLOOKUP(BE48,'Monthly CF'!$C$3:$EE$4,2,0),"")</f>
        <v/>
      </c>
      <c r="BF49" s="100" t="str">
        <f>IF(BF48&lt;=$E$26,HLOOKUP(BF48,'Monthly CF'!$C$3:$EE$4,2,0),"")</f>
        <v/>
      </c>
      <c r="BG49" s="100" t="str">
        <f>IF(BG48&lt;=$E$26,HLOOKUP(BG48,'Monthly CF'!$C$3:$EE$4,2,0),"")</f>
        <v/>
      </c>
      <c r="BH49" s="100" t="str">
        <f>IF(BH48&lt;=$E$26,HLOOKUP(BH48,'Monthly CF'!$C$3:$EE$4,2,0),"")</f>
        <v/>
      </c>
      <c r="BI49" s="100" t="str">
        <f>IF(BI48&lt;=$E$26,HLOOKUP(BI48,'Monthly CF'!$C$3:$EE$4,2,0),"")</f>
        <v/>
      </c>
      <c r="BJ49" s="100" t="str">
        <f>IF(BJ48&lt;=$E$26,HLOOKUP(BJ48,'Monthly CF'!$C$3:$EE$4,2,0),"")</f>
        <v/>
      </c>
      <c r="BK49" s="100" t="str">
        <f>IF(BK48&lt;=$E$26,HLOOKUP(BK48,'Monthly CF'!$C$3:$EE$4,2,0),"")</f>
        <v/>
      </c>
      <c r="BL49" s="100" t="str">
        <f>IF(BL48&lt;=$E$26,HLOOKUP(BL48,'Monthly CF'!$C$3:$EE$4,2,0),"")</f>
        <v/>
      </c>
      <c r="BM49" s="100" t="str">
        <f>IF(BM48&lt;=$E$26,HLOOKUP(BM48,'Monthly CF'!$C$3:$EE$4,2,0),"")</f>
        <v/>
      </c>
      <c r="BN49" s="100" t="str">
        <f>IF(BN48&lt;=$E$26,HLOOKUP(BN48,'Monthly CF'!$C$3:$EE$4,2,0),"")</f>
        <v/>
      </c>
      <c r="BO49" s="100" t="str">
        <f>IF(BO48&lt;=$E$26,HLOOKUP(BO48,'Monthly CF'!$C$3:$EE$4,2,0),"")</f>
        <v/>
      </c>
      <c r="BP49" s="100" t="str">
        <f>IF(BP48&lt;=$E$26,HLOOKUP(BP48,'Monthly CF'!$C$3:$EE$4,2,0),"")</f>
        <v/>
      </c>
      <c r="BQ49" s="100" t="str">
        <f>IF(BQ48&lt;=$E$26,HLOOKUP(BQ48,'Monthly CF'!$C$3:$EE$4,2,0),"")</f>
        <v/>
      </c>
      <c r="BR49" s="100" t="str">
        <f>IF(BR48&lt;=$E$26,HLOOKUP(BR48,'Monthly CF'!$C$3:$EE$4,2,0),"")</f>
        <v/>
      </c>
      <c r="BS49" s="100" t="str">
        <f>IF(BS48&lt;=$E$26,HLOOKUP(BS48,'Monthly CF'!$C$3:$EE$4,2,0),"")</f>
        <v/>
      </c>
      <c r="BT49" s="100" t="str">
        <f>IF(BT48&lt;=$E$26,HLOOKUP(BT48,'Monthly CF'!$C$3:$EE$4,2,0),"")</f>
        <v/>
      </c>
      <c r="BU49" s="100" t="str">
        <f>IF(BU48&lt;=$E$26,HLOOKUP(BU48,'Monthly CF'!$C$3:$EE$4,2,0),"")</f>
        <v/>
      </c>
      <c r="BV49" s="100" t="str">
        <f>IF(BV48&lt;=$E$26,HLOOKUP(BV48,'Monthly CF'!$C$3:$EE$4,2,0),"")</f>
        <v/>
      </c>
      <c r="BW49" s="100" t="str">
        <f>IF(BW48&lt;=$E$26,HLOOKUP(BW48,'Monthly CF'!$C$3:$EE$4,2,0),"")</f>
        <v/>
      </c>
      <c r="BX49" s="100" t="str">
        <f>IF(BX48&lt;=$E$26,HLOOKUP(BX48,'Monthly CF'!$C$3:$EE$4,2,0),"")</f>
        <v/>
      </c>
      <c r="BY49" s="100" t="str">
        <f>IF(BY48&lt;=$E$26,HLOOKUP(BY48,'Monthly CF'!$C$3:$EE$4,2,0),"")</f>
        <v/>
      </c>
      <c r="BZ49" s="100" t="str">
        <f>IF(BZ48&lt;=$E$26,HLOOKUP(BZ48,'Monthly CF'!$C$3:$EE$4,2,0),"")</f>
        <v/>
      </c>
      <c r="CA49" s="100" t="str">
        <f>IF(CA48&lt;=$E$26,HLOOKUP(CA48,'Monthly CF'!$C$3:$EE$4,2,0),"")</f>
        <v/>
      </c>
      <c r="CB49" s="100" t="str">
        <f>IF(CB48&lt;=$E$26,HLOOKUP(CB48,'Monthly CF'!$C$3:$EE$4,2,0),"")</f>
        <v/>
      </c>
      <c r="CC49" s="100" t="str">
        <f>IF(CC48&lt;=$E$26,HLOOKUP(CC48,'Monthly CF'!$C$3:$EE$4,2,0),"")</f>
        <v/>
      </c>
      <c r="CD49" s="100" t="str">
        <f>IF(CD48&lt;=$E$26,HLOOKUP(CD48,'Monthly CF'!$C$3:$EE$4,2,0),"")</f>
        <v/>
      </c>
      <c r="CE49" s="100" t="str">
        <f>IF(CE48&lt;=$E$26,HLOOKUP(CE48,'Monthly CF'!$C$3:$EE$4,2,0),"")</f>
        <v/>
      </c>
      <c r="CF49" s="100" t="str">
        <f>IF(CF48&lt;=$E$26,HLOOKUP(CF48,'Monthly CF'!$C$3:$EE$4,2,0),"")</f>
        <v/>
      </c>
      <c r="CG49" s="100" t="str">
        <f>IF(CG48&lt;=$E$26,HLOOKUP(CG48,'Monthly CF'!$C$3:$EE$4,2,0),"")</f>
        <v/>
      </c>
      <c r="CH49" s="100" t="str">
        <f>IF(CH48&lt;=$E$26,HLOOKUP(CH48,'Monthly CF'!$C$3:$EE$4,2,0),"")</f>
        <v/>
      </c>
      <c r="CI49" s="100" t="str">
        <f>IF(CI48&lt;=$E$26,HLOOKUP(CI48,'Monthly CF'!$C$3:$EE$4,2,0),"")</f>
        <v/>
      </c>
      <c r="CJ49" s="100" t="str">
        <f>IF(CJ48&lt;=$E$26,HLOOKUP(CJ48,'Monthly CF'!$C$3:$EE$4,2,0),"")</f>
        <v/>
      </c>
      <c r="CK49" s="100" t="str">
        <f>IF(CK48&lt;=$E$26,HLOOKUP(CK48,'Monthly CF'!$C$3:$EE$4,2,0),"")</f>
        <v/>
      </c>
      <c r="CL49" s="100" t="str">
        <f>IF(CL48&lt;=$E$26,HLOOKUP(CL48,'Monthly CF'!$C$3:$EE$4,2,0),"")</f>
        <v/>
      </c>
      <c r="CM49" s="100" t="str">
        <f>IF(CM48&lt;=$E$26,HLOOKUP(CM48,'Monthly CF'!$C$3:$EE$4,2,0),"")</f>
        <v/>
      </c>
      <c r="CN49" s="100" t="str">
        <f>IF(CN48&lt;=$E$26,HLOOKUP(CN48,'Monthly CF'!$C$3:$EE$4,2,0),"")</f>
        <v/>
      </c>
      <c r="CO49" s="100" t="str">
        <f>IF(CO48&lt;=$E$26,HLOOKUP(CO48,'Monthly CF'!$C$3:$EE$4,2,0),"")</f>
        <v/>
      </c>
      <c r="CP49" s="100" t="str">
        <f>IF(CP48&lt;=$E$26,HLOOKUP(CP48,'Monthly CF'!$C$3:$EE$4,2,0),"")</f>
        <v/>
      </c>
      <c r="CQ49" s="100" t="str">
        <f>IF(CQ48&lt;=$E$26,HLOOKUP(CQ48,'Monthly CF'!$C$3:$EE$4,2,0),"")</f>
        <v/>
      </c>
      <c r="CR49" s="100" t="str">
        <f>IF(CR48&lt;=$E$26,HLOOKUP(CR48,'Monthly CF'!$C$3:$EE$4,2,0),"")</f>
        <v/>
      </c>
      <c r="CS49" s="100" t="str">
        <f>IF(CS48&lt;=$E$26,HLOOKUP(CS48,'Monthly CF'!$C$3:$EE$4,2,0),"")</f>
        <v/>
      </c>
      <c r="CT49" s="100" t="str">
        <f>IF(CT48&lt;=$E$26,HLOOKUP(CT48,'Monthly CF'!$C$3:$EE$4,2,0),"")</f>
        <v/>
      </c>
      <c r="CU49" s="100" t="str">
        <f>IF(CU48&lt;=$E$26,HLOOKUP(CU48,'Monthly CF'!$C$3:$EE$4,2,0),"")</f>
        <v/>
      </c>
      <c r="CV49" s="100" t="str">
        <f>IF(CV48&lt;=$E$26,HLOOKUP(CV48,'Monthly CF'!$C$3:$EE$4,2,0),"")</f>
        <v/>
      </c>
      <c r="CW49" s="100" t="str">
        <f>IF(CW48&lt;=$E$26,HLOOKUP(CW48,'Monthly CF'!$C$3:$EE$4,2,0),"")</f>
        <v/>
      </c>
      <c r="CX49" s="100" t="str">
        <f>IF(CX48&lt;=$E$26,HLOOKUP(CX48,'Monthly CF'!$C$3:$EE$4,2,0),"")</f>
        <v/>
      </c>
      <c r="CY49" s="100" t="str">
        <f>IF(CY48&lt;=$E$26,HLOOKUP(CY48,'Monthly CF'!$C$3:$EE$4,2,0),"")</f>
        <v/>
      </c>
      <c r="CZ49" s="100" t="str">
        <f>IF(CZ48&lt;=$E$26,HLOOKUP(CZ48,'Monthly CF'!$C$3:$EE$4,2,0),"")</f>
        <v/>
      </c>
      <c r="DA49" s="100" t="str">
        <f>IF(DA48&lt;=$E$26,HLOOKUP(DA48,'Monthly CF'!$C$3:$EE$4,2,0),"")</f>
        <v/>
      </c>
      <c r="DB49" s="100" t="str">
        <f>IF(DB48&lt;=$E$26,HLOOKUP(DB48,'Monthly CF'!$C$3:$EE$4,2,0),"")</f>
        <v/>
      </c>
      <c r="DC49" s="100" t="str">
        <f>IF(DC48&lt;=$E$26,HLOOKUP(DC48,'Monthly CF'!$C$3:$EE$4,2,0),"")</f>
        <v/>
      </c>
      <c r="DD49" s="100" t="str">
        <f>IF(DD48&lt;=$E$26,HLOOKUP(DD48,'Monthly CF'!$C$3:$EE$4,2,0),"")</f>
        <v/>
      </c>
      <c r="DE49" s="100" t="str">
        <f>IF(DE48&lt;=$E$26,HLOOKUP(DE48,'Monthly CF'!$C$3:$EE$4,2,0),"")</f>
        <v/>
      </c>
      <c r="DF49" s="100" t="str">
        <f>IF(DF48&lt;=$E$26,HLOOKUP(DF48,'Monthly CF'!$C$3:$EE$4,2,0),"")</f>
        <v/>
      </c>
      <c r="DG49" s="100" t="str">
        <f>IF(DG48&lt;=$E$26,HLOOKUP(DG48,'Monthly CF'!$C$3:$EE$4,2,0),"")</f>
        <v/>
      </c>
      <c r="DH49" s="100" t="str">
        <f>IF(DH48&lt;=$E$26,HLOOKUP(DH48,'Monthly CF'!$C$3:$EE$4,2,0),"")</f>
        <v/>
      </c>
      <c r="DI49" s="100" t="str">
        <f>IF(DI48&lt;=$E$26,HLOOKUP(DI48,'Monthly CF'!$C$3:$EE$4,2,0),"")</f>
        <v/>
      </c>
      <c r="DJ49" s="100" t="str">
        <f>IF(DJ48&lt;=$E$26,HLOOKUP(DJ48,'Monthly CF'!$C$3:$EE$4,2,0),"")</f>
        <v/>
      </c>
      <c r="DK49" s="100" t="str">
        <f>IF(DK48&lt;=$E$26,HLOOKUP(DK48,'Monthly CF'!$C$3:$EE$4,2,0),"")</f>
        <v/>
      </c>
      <c r="DL49" s="100" t="str">
        <f>IF(DL48&lt;=$E$26,HLOOKUP(DL48,'Monthly CF'!$C$3:$EE$4,2,0),"")</f>
        <v/>
      </c>
      <c r="DM49" s="100" t="str">
        <f>IF(DM48&lt;=$E$26,HLOOKUP(DM48,'Monthly CF'!$C$3:$EE$4,2,0),"")</f>
        <v/>
      </c>
      <c r="DN49" s="100" t="str">
        <f>IF(DN48&lt;=$E$26,HLOOKUP(DN48,'Monthly CF'!$C$3:$EE$4,2,0),"")</f>
        <v/>
      </c>
      <c r="DO49" s="100" t="str">
        <f>IF(DO48&lt;=$E$26,HLOOKUP(DO48,'Monthly CF'!$C$3:$EE$4,2,0),"")</f>
        <v/>
      </c>
      <c r="DP49" s="100" t="str">
        <f>IF(DP48&lt;=$E$26,HLOOKUP(DP48,'Monthly CF'!$C$3:$EE$4,2,0),"")</f>
        <v/>
      </c>
      <c r="DQ49" s="100" t="str">
        <f>IF(DQ48&lt;=$E$26,HLOOKUP(DQ48,'Monthly CF'!$C$3:$EE$4,2,0),"")</f>
        <v/>
      </c>
      <c r="DR49" s="100" t="str">
        <f>IF(DR48&lt;=$E$26,HLOOKUP(DR48,'Monthly CF'!$C$3:$EE$4,2,0),"")</f>
        <v/>
      </c>
      <c r="DS49" s="100" t="str">
        <f>IF(DS48&lt;=$E$26,HLOOKUP(DS48,'Monthly CF'!$C$3:$EE$4,2,0),"")</f>
        <v/>
      </c>
      <c r="DT49" s="100" t="str">
        <f>IF(DT48&lt;=$E$26,HLOOKUP(DT48,'Monthly CF'!$C$3:$EE$4,2,0),"")</f>
        <v/>
      </c>
      <c r="DU49" s="100" t="str">
        <f>IF(DU48&lt;=$E$26,HLOOKUP(DU48,'Monthly CF'!$C$3:$EE$4,2,0),"")</f>
        <v/>
      </c>
      <c r="DV49" s="100" t="str">
        <f>IF(DV48&lt;=$E$26,HLOOKUP(DV48,'Monthly CF'!$C$3:$EE$4,2,0),"")</f>
        <v/>
      </c>
      <c r="DW49" s="100" t="str">
        <f>IF(DW48&lt;=$E$26,HLOOKUP(DW48,'Monthly CF'!$C$3:$EE$4,2,0),"")</f>
        <v/>
      </c>
      <c r="DX49" s="100" t="str">
        <f>IF(DX48&lt;=$E$26,HLOOKUP(DX48,'Monthly CF'!$C$3:$EE$4,2,0),"")</f>
        <v/>
      </c>
      <c r="DY49" s="100" t="str">
        <f>IF(DY48&lt;=$E$26,HLOOKUP(DY48,'Monthly CF'!$C$3:$EE$4,2,0),"")</f>
        <v/>
      </c>
      <c r="DZ49" s="100" t="str">
        <f>IF(DZ48&lt;=$E$26,HLOOKUP(DZ48,'Monthly CF'!$C$3:$EE$4,2,0),"")</f>
        <v/>
      </c>
      <c r="EA49" s="100" t="str">
        <f>IF(EA48&lt;=$E$26,HLOOKUP(EA48,'Monthly CF'!$C$3:$EE$4,2,0),"")</f>
        <v/>
      </c>
      <c r="EB49" s="100" t="str">
        <f>IF(EB48&lt;=$E$26,HLOOKUP(EB48,'Monthly CF'!$C$3:$EE$4,2,0),"")</f>
        <v/>
      </c>
      <c r="EC49" s="100" t="str">
        <f>IF(EC48&lt;=$E$26,HLOOKUP(EC48,'Monthly CF'!$C$3:$EE$4,2,0),"")</f>
        <v/>
      </c>
      <c r="ED49" s="100" t="str">
        <f>IF(ED48&lt;=$E$26,HLOOKUP(ED48,'Monthly CF'!$C$3:$EE$4,2,0),"")</f>
        <v/>
      </c>
    </row>
    <row r="50" spans="1:134" x14ac:dyDescent="0.25">
      <c r="A50" s="15" t="s">
        <v>38</v>
      </c>
      <c r="B50" s="105">
        <f>IF(B48&lt;=$E$26,'Construction Budget'!J22,"")</f>
        <v>116666.66666666666</v>
      </c>
      <c r="C50" s="106">
        <f>IF(C48&lt;=$E$26,'Construction Budget'!K22+B50,"")</f>
        <v>233333.33333333331</v>
      </c>
      <c r="D50" s="106">
        <f>IF(D48&lt;=$E$26,'Construction Budget'!L22+C50,"")</f>
        <v>350000.00000511674</v>
      </c>
      <c r="E50" s="106">
        <f>IF(E48&lt;=$E$26,'Construction Budget'!M22+D50,"")</f>
        <v>433333.33727968141</v>
      </c>
      <c r="F50" s="106">
        <f>IF(F48&lt;=$E$26,'Construction Budget'!N22+E50,"")</f>
        <v>516667.81327295164</v>
      </c>
      <c r="G50" s="106">
        <f>IF(G48&lt;=$E$26,'Construction Budget'!O22+F50,"")</f>
        <v>600126.68496732996</v>
      </c>
      <c r="H50" s="106">
        <f>IF(H48&lt;=$E$26,'Construction Budget'!P22+G50,"")</f>
        <v>605399.59212651791</v>
      </c>
      <c r="I50" s="106">
        <f>IF(I48&lt;=$E$26,'Construction Budget'!Q22+H50,"")</f>
        <v>691000.52779271442</v>
      </c>
      <c r="J50" s="106">
        <f>IF(J48&lt;=$E$26,'Construction Budget'!R22+I50,"")</f>
        <v>1234621.0157258264</v>
      </c>
      <c r="K50" s="106">
        <f>IF(K48&lt;=$E$26,'Construction Budget'!S22+J50,"")</f>
        <v>2600000</v>
      </c>
      <c r="L50" s="106">
        <f>IF(L48&lt;=$E$26,'Construction Budget'!T22+K50,"")</f>
        <v>3965378.9842741741</v>
      </c>
      <c r="M50" s="106">
        <f>IF(M48&lt;=$E$26,'Construction Budget'!U22+L50,"")</f>
        <v>4508999.4722072855</v>
      </c>
      <c r="N50" s="106">
        <f>IF(N48&lt;=$E$26,'Construction Budget'!V22+M50,"")</f>
        <v>4594600.4078734824</v>
      </c>
      <c r="O50" s="106">
        <f>IF(O48&lt;=$E$26,'Construction Budget'!W22+N50,"")</f>
        <v>4599873.3150326703</v>
      </c>
      <c r="P50" s="106">
        <f>IF(P48&lt;=$E$26,'Construction Budget'!X22+O50,"")</f>
        <v>4599998.8533937149</v>
      </c>
      <c r="Q50" s="106">
        <f>IF(Q48&lt;=$E$26,'Construction Budget'!Y22+P50,"")</f>
        <v>4599999.9960536519</v>
      </c>
      <c r="R50" s="106">
        <f>IF(R48&lt;=$E$26,'Construction Budget'!Z22+Q50,"")</f>
        <v>4599999.9999948833</v>
      </c>
      <c r="S50" s="106">
        <f>IF(S48&lt;=$E$26,'Construction Budget'!AA22+R50,"")</f>
        <v>4600000</v>
      </c>
      <c r="T50" s="106">
        <f>IF(T48&lt;=$E$26,'Construction Budget'!AB22+S50,"")</f>
        <v>4600000</v>
      </c>
      <c r="U50" s="106">
        <f>IF(U48&lt;=$E$26,'Construction Budget'!AC22+T50,"")</f>
        <v>4600000</v>
      </c>
      <c r="V50" s="106">
        <f>IF(V48&lt;=$E$26,'Construction Budget'!AD22+U50,"")</f>
        <v>4600000</v>
      </c>
      <c r="W50" s="106">
        <f>IF(W48&lt;=$E$26,'Construction Budget'!AE22+V50,"")</f>
        <v>4600000</v>
      </c>
      <c r="X50" s="106">
        <f>IF(X48&lt;=$E$26,'Construction Budget'!AF22+W50,"")</f>
        <v>4600000</v>
      </c>
      <c r="Y50" s="106">
        <f>IF(Y48&lt;=$E$26,'Construction Budget'!AG22+X50,"")</f>
        <v>4600000</v>
      </c>
      <c r="Z50" s="106">
        <f>IF(Z48&lt;=$E$26,'Construction Budget'!AH22+Y50,"")</f>
        <v>4600000</v>
      </c>
      <c r="AA50" s="106">
        <f>IF(AA48&lt;=$E$26,'Construction Budget'!AI22+Z50,"")</f>
        <v>4600000</v>
      </c>
      <c r="AB50" s="106">
        <f>IF(AB48&lt;=$E$26,'Construction Budget'!AJ22+AA50,"")</f>
        <v>4600000</v>
      </c>
      <c r="AC50" s="106">
        <f>IF(AC48&lt;=$E$26,'Construction Budget'!AK22+AB50,"")</f>
        <v>4600000</v>
      </c>
      <c r="AD50" s="106">
        <f>IF(AD48&lt;=$E$26,'Construction Budget'!AL22+AC50,"")</f>
        <v>4600000</v>
      </c>
      <c r="AE50" s="106">
        <f>IF(AE48&lt;=$E$26,'Construction Budget'!AM22+AD50,"")</f>
        <v>4600000</v>
      </c>
      <c r="AF50" s="106">
        <f>IF(AF48&lt;=$E$26,'Construction Budget'!AN22+AE50,"")</f>
        <v>4600000</v>
      </c>
      <c r="AG50" s="106">
        <f>IF(AG48&lt;=$E$26,'Construction Budget'!AO22+AF50,"")</f>
        <v>4600000</v>
      </c>
      <c r="AH50" s="106">
        <f>IF(AH48&lt;=$E$26,'Construction Budget'!AP22+AG50,"")</f>
        <v>4600000</v>
      </c>
      <c r="AI50" s="106">
        <f>IF(AI48&lt;=$E$26,'Construction Budget'!AQ22+AH50,"")</f>
        <v>4600000</v>
      </c>
      <c r="AJ50" s="106">
        <f>IF(AJ48&lt;=$E$26,'Construction Budget'!AR22+AI50,"")</f>
        <v>4600000</v>
      </c>
      <c r="AK50" s="106">
        <f>IF(AK48&lt;=$E$26,'Construction Budget'!AS22+AJ50,"")</f>
        <v>4600000</v>
      </c>
      <c r="AL50" s="106" t="str">
        <f>IF(AL48&lt;=$E$26,'Construction Budget'!AT22+AK50,"")</f>
        <v/>
      </c>
      <c r="AM50" s="106" t="str">
        <f>IF(AM48&lt;=$E$26,'Construction Budget'!AU22+AL50,"")</f>
        <v/>
      </c>
      <c r="AN50" s="106" t="str">
        <f>IF(AN48&lt;=$E$26,'Construction Budget'!AV22+AM50,"")</f>
        <v/>
      </c>
      <c r="AO50" s="106" t="str">
        <f>IF(AO48&lt;=$E$26,'Construction Budget'!AW22+AN50,"")</f>
        <v/>
      </c>
      <c r="AP50" s="106" t="str">
        <f>IF(AP48&lt;=$E$26,'Construction Budget'!AX22+AO50,"")</f>
        <v/>
      </c>
      <c r="AQ50" s="106" t="str">
        <f>IF(AQ48&lt;=$E$26,'Construction Budget'!AY22+AP50,"")</f>
        <v/>
      </c>
      <c r="AR50" s="106" t="str">
        <f>IF(AR48&lt;=$E$26,'Construction Budget'!AZ22+AQ50,"")</f>
        <v/>
      </c>
      <c r="AS50" s="106" t="str">
        <f>IF(AS48&lt;=$E$26,'Construction Budget'!BA22+AR50,"")</f>
        <v/>
      </c>
      <c r="AT50" s="106" t="str">
        <f>IF(AT48&lt;=$E$26,'Construction Budget'!BB22+AS50,"")</f>
        <v/>
      </c>
      <c r="AU50" s="106" t="str">
        <f>IF(AU48&lt;=$E$26,'Construction Budget'!BC22+AT50,"")</f>
        <v/>
      </c>
      <c r="AV50" s="106" t="str">
        <f>IF(AV48&lt;=$E$26,'Construction Budget'!BD22+AU50,"")</f>
        <v/>
      </c>
      <c r="AW50" s="106" t="str">
        <f>IF(AW48&lt;=$E$26,'Construction Budget'!BE22+AV50,"")</f>
        <v/>
      </c>
      <c r="AX50" s="106" t="str">
        <f>IF(AX48&lt;=$E$26,'Construction Budget'!BF22+AW50,"")</f>
        <v/>
      </c>
      <c r="AY50" s="106" t="str">
        <f>IF(AY48&lt;=$E$26,'Construction Budget'!BG22+AX50,"")</f>
        <v/>
      </c>
      <c r="AZ50" s="106" t="str">
        <f>IF(AZ48&lt;=$E$26,'Construction Budget'!BH22+AY50,"")</f>
        <v/>
      </c>
      <c r="BA50" s="106" t="str">
        <f>IF(BA48&lt;=$E$26,'Construction Budget'!BI22+AZ50,"")</f>
        <v/>
      </c>
      <c r="BB50" s="106" t="str">
        <f>IF(BB48&lt;=$E$26,'Construction Budget'!BJ22+BA50,"")</f>
        <v/>
      </c>
      <c r="BC50" s="106" t="str">
        <f>IF(BC48&lt;=$E$26,'Construction Budget'!BK22+BB50,"")</f>
        <v/>
      </c>
      <c r="BD50" s="106" t="str">
        <f>IF(BD48&lt;=$E$26,'Construction Budget'!BL22+BC50,"")</f>
        <v/>
      </c>
      <c r="BE50" s="106" t="str">
        <f>IF(BE48&lt;=$E$26,'Construction Budget'!BM22+BD50,"")</f>
        <v/>
      </c>
      <c r="BF50" s="106" t="str">
        <f>IF(BF48&lt;=$E$26,'Construction Budget'!BN22+BE50,"")</f>
        <v/>
      </c>
      <c r="BG50" s="106" t="str">
        <f>IF(BG48&lt;=$E$26,'Construction Budget'!BO22+BF50,"")</f>
        <v/>
      </c>
      <c r="BH50" s="106" t="str">
        <f>IF(BH48&lt;=$E$26,'Construction Budget'!BP22+BG50,"")</f>
        <v/>
      </c>
      <c r="BI50" s="106" t="str">
        <f>IF(BI48&lt;=$E$26,'Construction Budget'!BQ22+BH50,"")</f>
        <v/>
      </c>
      <c r="BJ50" s="106" t="str">
        <f>IF(BJ48&lt;=$E$26,'Construction Budget'!BR22+BI50,"")</f>
        <v/>
      </c>
      <c r="BK50" s="106" t="str">
        <f>IF(BK48&lt;=$E$26,'Construction Budget'!BS22+BJ50,"")</f>
        <v/>
      </c>
      <c r="BL50" s="106" t="str">
        <f>IF(BL48&lt;=$E$26,'Construction Budget'!BT22+BK50,"")</f>
        <v/>
      </c>
      <c r="BM50" s="106" t="str">
        <f>IF(BM48&lt;=$E$26,'Construction Budget'!BU22+BL50,"")</f>
        <v/>
      </c>
      <c r="BN50" s="106" t="str">
        <f>IF(BN48&lt;=$E$26,'Construction Budget'!BV22+BM50,"")</f>
        <v/>
      </c>
      <c r="BO50" s="106" t="str">
        <f>IF(BO48&lt;=$E$26,'Construction Budget'!BW22+BN50,"")</f>
        <v/>
      </c>
      <c r="BP50" s="106" t="str">
        <f>IF(BP48&lt;=$E$26,'Construction Budget'!BX22+BO50,"")</f>
        <v/>
      </c>
      <c r="BQ50" s="106" t="str">
        <f>IF(BQ48&lt;=$E$26,'Construction Budget'!BY22+BP50,"")</f>
        <v/>
      </c>
      <c r="BR50" s="106" t="str">
        <f>IF(BR48&lt;=$E$26,'Construction Budget'!BZ22+BQ50,"")</f>
        <v/>
      </c>
      <c r="BS50" s="106" t="str">
        <f>IF(BS48&lt;=$E$26,'Construction Budget'!CA22+BR50,"")</f>
        <v/>
      </c>
      <c r="BT50" s="106" t="str">
        <f>IF(BT48&lt;=$E$26,'Construction Budget'!CB22+BS50,"")</f>
        <v/>
      </c>
      <c r="BU50" s="106" t="str">
        <f>IF(BU48&lt;=$E$26,'Construction Budget'!CC22+BT50,"")</f>
        <v/>
      </c>
      <c r="BV50" s="106" t="str">
        <f>IF(BV48&lt;=$E$26,'Construction Budget'!CD22+BU50,"")</f>
        <v/>
      </c>
      <c r="BW50" s="106" t="str">
        <f>IF(BW48&lt;=$E$26,'Construction Budget'!CE22+BV50,"")</f>
        <v/>
      </c>
      <c r="BX50" s="106" t="str">
        <f>IF(BX48&lt;=$E$26,'Construction Budget'!CF22+BW50,"")</f>
        <v/>
      </c>
      <c r="BY50" s="106" t="str">
        <f>IF(BY48&lt;=$E$26,'Construction Budget'!CG22+BX50,"")</f>
        <v/>
      </c>
      <c r="BZ50" s="106" t="str">
        <f>IF(BZ48&lt;=$E$26,'Construction Budget'!CH22+BY50,"")</f>
        <v/>
      </c>
      <c r="CA50" s="106" t="str">
        <f>IF(CA48&lt;=$E$26,'Construction Budget'!CI22+BZ50,"")</f>
        <v/>
      </c>
      <c r="CB50" s="106" t="str">
        <f>IF(CB48&lt;=$E$26,'Construction Budget'!CJ22+CA50,"")</f>
        <v/>
      </c>
      <c r="CC50" s="106" t="str">
        <f>IF(CC48&lt;=$E$26,'Construction Budget'!CK22+CB50,"")</f>
        <v/>
      </c>
      <c r="CD50" s="106" t="str">
        <f>IF(CD48&lt;=$E$26,'Construction Budget'!CL22+CC50,"")</f>
        <v/>
      </c>
      <c r="CE50" s="106" t="str">
        <f>IF(CE48&lt;=$E$26,'Construction Budget'!CM22+CD50,"")</f>
        <v/>
      </c>
      <c r="CF50" s="106" t="str">
        <f>IF(CF48&lt;=$E$26,'Construction Budget'!CN22+CE50,"")</f>
        <v/>
      </c>
      <c r="CG50" s="106" t="str">
        <f>IF(CG48&lt;=$E$26,'Construction Budget'!CO22+CF50,"")</f>
        <v/>
      </c>
      <c r="CH50" s="106" t="str">
        <f>IF(CH48&lt;=$E$26,'Construction Budget'!CP22+CG50,"")</f>
        <v/>
      </c>
      <c r="CI50" s="106" t="str">
        <f>IF(CI48&lt;=$E$26,'Construction Budget'!CQ22+CH50,"")</f>
        <v/>
      </c>
      <c r="CJ50" s="106" t="str">
        <f>IF(CJ48&lt;=$E$26,'Construction Budget'!CR22+CI50,"")</f>
        <v/>
      </c>
      <c r="CK50" s="106" t="str">
        <f>IF(CK48&lt;=$E$26,'Construction Budget'!CS22+CJ50,"")</f>
        <v/>
      </c>
      <c r="CL50" s="106" t="str">
        <f>IF(CL48&lt;=$E$26,'Construction Budget'!CT22+CK50,"")</f>
        <v/>
      </c>
      <c r="CM50" s="106" t="str">
        <f>IF(CM48&lt;=$E$26,'Construction Budget'!CU22+CL50,"")</f>
        <v/>
      </c>
      <c r="CN50" s="106" t="str">
        <f>IF(CN48&lt;=$E$26,'Construction Budget'!CV22+CM50,"")</f>
        <v/>
      </c>
      <c r="CO50" s="106" t="str">
        <f>IF(CO48&lt;=$E$26,'Construction Budget'!CW22+CN50,"")</f>
        <v/>
      </c>
      <c r="CP50" s="106" t="str">
        <f>IF(CP48&lt;=$E$26,'Construction Budget'!CX22+CO50,"")</f>
        <v/>
      </c>
      <c r="CQ50" s="106" t="str">
        <f>IF(CQ48&lt;=$E$26,'Construction Budget'!CY22+CP50,"")</f>
        <v/>
      </c>
      <c r="CR50" s="106" t="str">
        <f>IF(CR48&lt;=$E$26,'Construction Budget'!CZ22+CQ50,"")</f>
        <v/>
      </c>
      <c r="CS50" s="106" t="str">
        <f>IF(CS48&lt;=$E$26,'Construction Budget'!DA22+CR50,"")</f>
        <v/>
      </c>
      <c r="CT50" s="106" t="str">
        <f>IF(CT48&lt;=$E$26,'Construction Budget'!DB22+CS50,"")</f>
        <v/>
      </c>
      <c r="CU50" s="106" t="str">
        <f>IF(CU48&lt;=$E$26,'Construction Budget'!DC22+CT50,"")</f>
        <v/>
      </c>
      <c r="CV50" s="106" t="str">
        <f>IF(CV48&lt;=$E$26,'Construction Budget'!DD22+CU50,"")</f>
        <v/>
      </c>
      <c r="CW50" s="106" t="str">
        <f>IF(CW48&lt;=$E$26,'Construction Budget'!DE22+CV50,"")</f>
        <v/>
      </c>
      <c r="CX50" s="106" t="str">
        <f>IF(CX48&lt;=$E$26,'Construction Budget'!DF22+CW50,"")</f>
        <v/>
      </c>
      <c r="CY50" s="106" t="str">
        <f>IF(CY48&lt;=$E$26,'Construction Budget'!DG22+CX50,"")</f>
        <v/>
      </c>
      <c r="CZ50" s="106" t="str">
        <f>IF(CZ48&lt;=$E$26,'Construction Budget'!DH22+CY50,"")</f>
        <v/>
      </c>
      <c r="DA50" s="106" t="str">
        <f>IF(DA48&lt;=$E$26,'Construction Budget'!DI22+CZ50,"")</f>
        <v/>
      </c>
      <c r="DB50" s="106" t="str">
        <f>IF(DB48&lt;=$E$26,'Construction Budget'!DJ22+DA50,"")</f>
        <v/>
      </c>
      <c r="DC50" s="106" t="str">
        <f>IF(DC48&lt;=$E$26,'Construction Budget'!DK22+DB50,"")</f>
        <v/>
      </c>
      <c r="DD50" s="106" t="str">
        <f>IF(DD48&lt;=$E$26,'Construction Budget'!DL22+DC50,"")</f>
        <v/>
      </c>
      <c r="DE50" s="106" t="str">
        <f>IF(DE48&lt;=$E$26,'Construction Budget'!DM22+DD50,"")</f>
        <v/>
      </c>
      <c r="DF50" s="106" t="str">
        <f>IF(DF48&lt;=$E$26,'Construction Budget'!DN22+DE50,"")</f>
        <v/>
      </c>
      <c r="DG50" s="106" t="str">
        <f>IF(DG48&lt;=$E$26,'Construction Budget'!DO22+DF50,"")</f>
        <v/>
      </c>
      <c r="DH50" s="106" t="str">
        <f>IF(DH48&lt;=$E$26,'Construction Budget'!DP22+DG50,"")</f>
        <v/>
      </c>
      <c r="DI50" s="106" t="str">
        <f>IF(DI48&lt;=$E$26,'Construction Budget'!DQ22+DH50,"")</f>
        <v/>
      </c>
      <c r="DJ50" s="106" t="str">
        <f>IF(DJ48&lt;=$E$26,'Construction Budget'!DR22+DI50,"")</f>
        <v/>
      </c>
      <c r="DK50" s="106" t="str">
        <f>IF(DK48&lt;=$E$26,'Construction Budget'!DS22+DJ50,"")</f>
        <v/>
      </c>
      <c r="DL50" s="106" t="str">
        <f>IF(DL48&lt;=$E$26,'Construction Budget'!DT22+DK50,"")</f>
        <v/>
      </c>
      <c r="DM50" s="106" t="str">
        <f>IF(DM48&lt;=$E$26,'Construction Budget'!DU22+DL50,"")</f>
        <v/>
      </c>
      <c r="DN50" s="106" t="str">
        <f>IF(DN48&lt;=$E$26,'Construction Budget'!DV22+DM50,"")</f>
        <v/>
      </c>
      <c r="DO50" s="106" t="str">
        <f>IF(DO48&lt;=$E$26,'Construction Budget'!DW22+DN50,"")</f>
        <v/>
      </c>
      <c r="DP50" s="106" t="str">
        <f>IF(DP48&lt;=$E$26,'Construction Budget'!DX22+DO50,"")</f>
        <v/>
      </c>
      <c r="DQ50" s="106" t="str">
        <f>IF(DQ48&lt;=$E$26,'Construction Budget'!DY22+DP50,"")</f>
        <v/>
      </c>
      <c r="DR50" s="106" t="str">
        <f>IF(DR48&lt;=$E$26,'Construction Budget'!DZ22+DQ50,"")</f>
        <v/>
      </c>
      <c r="DS50" s="106" t="str">
        <f>IF(DS48&lt;=$E$26,'Construction Budget'!EA22+DR50,"")</f>
        <v/>
      </c>
      <c r="DT50" s="106" t="str">
        <f>IF(DT48&lt;=$E$26,'Construction Budget'!EB22+DS50,"")</f>
        <v/>
      </c>
      <c r="DU50" s="106" t="str">
        <f>IF(DU48&lt;=$E$26,'Construction Budget'!EC22+DT50,"")</f>
        <v/>
      </c>
      <c r="DV50" s="106" t="str">
        <f>IF(DV48&lt;=$E$26,'Construction Budget'!ED22+DU50,"")</f>
        <v/>
      </c>
      <c r="DW50" s="106" t="str">
        <f>IF(DW48&lt;=$E$26,'Construction Budget'!EE22+DV50,"")</f>
        <v/>
      </c>
      <c r="DX50" s="106" t="str">
        <f>IF(DX48&lt;=$E$26,'Construction Budget'!EF22+DW50,"")</f>
        <v/>
      </c>
      <c r="DY50" s="106" t="str">
        <f>IF(DY48&lt;=$E$26,'Construction Budget'!EG22+DX50,"")</f>
        <v/>
      </c>
      <c r="DZ50" s="106" t="str">
        <f>IF(DZ48&lt;=$E$26,'Construction Budget'!EH22+DY50,"")</f>
        <v/>
      </c>
      <c r="EA50" s="106" t="str">
        <f>IF(EA48&lt;=$E$26,'Construction Budget'!EI22+DZ50,"")</f>
        <v/>
      </c>
      <c r="EB50" s="106" t="str">
        <f>IF(EB48&lt;=$E$26,'Construction Budget'!EJ22+EA50,"")</f>
        <v/>
      </c>
      <c r="EC50" s="106" t="str">
        <f>IF(EC48&lt;=$E$26,'Construction Budget'!EK22+EB50,"")</f>
        <v/>
      </c>
      <c r="ED50" s="107" t="str">
        <f>IF(ED48&lt;=$E$26,'Construction Budget'!EL22+EC50,"")</f>
        <v/>
      </c>
    </row>
    <row r="51" spans="1:134" x14ac:dyDescent="0.25">
      <c r="A51" s="27" t="s">
        <v>39</v>
      </c>
      <c r="B51" s="108">
        <f>IF(B48&lt;=$E$26,'Construction Budget'!J42,"")</f>
        <v>41708.333333333328</v>
      </c>
      <c r="C51" s="109">
        <f>IF(C48&lt;=$E$26,'Construction Budget'!K42+B51,"")</f>
        <v>83416.666666666657</v>
      </c>
      <c r="D51" s="109">
        <f>IF(D48&lt;=$E$26,'Construction Budget'!L42+C51,"")</f>
        <v>125125.00000012791</v>
      </c>
      <c r="E51" s="109">
        <f>IF(E48&lt;=$E$26,'Construction Budget'!M42+D51,"")</f>
        <v>166833.33343199204</v>
      </c>
      <c r="F51" s="109">
        <f>IF(F48&lt;=$E$26,'Construction Budget'!N42+E51,"")</f>
        <v>208541.69533182378</v>
      </c>
      <c r="G51" s="109">
        <f>IF(G48&lt;=$E$26,'Construction Budget'!O42+F51,"")</f>
        <v>250253.16712418324</v>
      </c>
      <c r="H51" s="109">
        <f>IF(H48&lt;=$E$26,'Construction Budget'!P42+G51,"")</f>
        <v>254593.32313649627</v>
      </c>
      <c r="I51" s="109">
        <f>IF(I48&lt;=$E$26,'Construction Budget'!Q42+H51,"")</f>
        <v>260941.6798614845</v>
      </c>
      <c r="J51" s="109">
        <f>IF(J48&lt;=$E$26,'Construction Budget'!R42+I51,"")</f>
        <v>278740.52539314562</v>
      </c>
      <c r="K51" s="109">
        <f>IF(K48&lt;=$E$26,'Construction Budget'!S42+J51,"")</f>
        <v>317083.33333333331</v>
      </c>
      <c r="L51" s="109">
        <f>IF(L48&lt;=$E$26,'Construction Budget'!T42+K51,"")</f>
        <v>355426.141273521</v>
      </c>
      <c r="M51" s="109">
        <f>IF(M48&lt;=$E$26,'Construction Budget'!U42+L51,"")</f>
        <v>373224.98680518212</v>
      </c>
      <c r="N51" s="109">
        <f>IF(N48&lt;=$E$26,'Construction Budget'!V42+M51,"")</f>
        <v>381207.51019683701</v>
      </c>
      <c r="O51" s="109">
        <f>IF(O48&lt;=$E$26,'Construction Budget'!W42+N51,"")</f>
        <v>387181.83287581673</v>
      </c>
      <c r="P51" s="109">
        <f>IF(P48&lt;=$E$26,'Construction Budget'!X42+O51,"")</f>
        <v>393027.47133484285</v>
      </c>
      <c r="Q51" s="109">
        <f>IF(Q48&lt;=$E$26,'Construction Budget'!Y42+P51,"")</f>
        <v>398869.99990134127</v>
      </c>
      <c r="R51" s="109">
        <f>IF(R48&lt;=$E$26,'Construction Budget'!Z42+Q51,"")</f>
        <v>404712.49999987206</v>
      </c>
      <c r="S51" s="109">
        <f>IF(S48&lt;=$E$26,'Construction Budget'!AA42+R51,"")</f>
        <v>410555</v>
      </c>
      <c r="T51" s="109">
        <f>IF(T48&lt;=$E$26,'Construction Budget'!AB42+S51,"")</f>
        <v>416397.5</v>
      </c>
      <c r="U51" s="109">
        <f>IF(U48&lt;=$E$26,'Construction Budget'!AC42+T51,"")</f>
        <v>422240</v>
      </c>
      <c r="V51" s="109">
        <f>IF(V48&lt;=$E$26,'Construction Budget'!AD42+U51,"")</f>
        <v>422240</v>
      </c>
      <c r="W51" s="109">
        <f>IF(W48&lt;=$E$26,'Construction Budget'!AE42+V51,"")</f>
        <v>422240</v>
      </c>
      <c r="X51" s="109">
        <f>IF(X48&lt;=$E$26,'Construction Budget'!AF42+W51,"")</f>
        <v>422240</v>
      </c>
      <c r="Y51" s="109">
        <f>IF(Y48&lt;=$E$26,'Construction Budget'!AG42+X51,"")</f>
        <v>422240</v>
      </c>
      <c r="Z51" s="109">
        <f>IF(Z48&lt;=$E$26,'Construction Budget'!AH42+Y51,"")</f>
        <v>422240</v>
      </c>
      <c r="AA51" s="109">
        <f>IF(AA48&lt;=$E$26,'Construction Budget'!AI42+Z51,"")</f>
        <v>422240</v>
      </c>
      <c r="AB51" s="109">
        <f>IF(AB48&lt;=$E$26,'Construction Budget'!AJ42+AA51,"")</f>
        <v>422240</v>
      </c>
      <c r="AC51" s="109">
        <f>IF(AC48&lt;=$E$26,'Construction Budget'!AK42+AB51,"")</f>
        <v>422240</v>
      </c>
      <c r="AD51" s="109">
        <f>IF(AD48&lt;=$E$26,'Construction Budget'!AL42+AC51,"")</f>
        <v>422240</v>
      </c>
      <c r="AE51" s="109">
        <f>IF(AE48&lt;=$E$26,'Construction Budget'!AM42+AD51,"")</f>
        <v>422240</v>
      </c>
      <c r="AF51" s="109">
        <f>IF(AF48&lt;=$E$26,'Construction Budget'!AN42+AE51,"")</f>
        <v>422240</v>
      </c>
      <c r="AG51" s="109">
        <f>IF(AG48&lt;=$E$26,'Construction Budget'!AO42+AF51,"")</f>
        <v>422240</v>
      </c>
      <c r="AH51" s="109">
        <f>IF(AH48&lt;=$E$26,'Construction Budget'!AP42+AG51,"")</f>
        <v>422240</v>
      </c>
      <c r="AI51" s="109">
        <f>IF(AI48&lt;=$E$26,'Construction Budget'!AQ42+AH51,"")</f>
        <v>422240</v>
      </c>
      <c r="AJ51" s="109">
        <f>IF(AJ48&lt;=$E$26,'Construction Budget'!AR42+AI51,"")</f>
        <v>422240</v>
      </c>
      <c r="AK51" s="109">
        <f>IF(AK48&lt;=$E$26,'Construction Budget'!AS42+AJ51,"")</f>
        <v>422240</v>
      </c>
      <c r="AL51" s="109" t="str">
        <f>IF(AL48&lt;=$E$26,'Construction Budget'!AT42+AK51,"")</f>
        <v/>
      </c>
      <c r="AM51" s="109" t="str">
        <f>IF(AM48&lt;=$E$26,'Construction Budget'!AU42+AL51,"")</f>
        <v/>
      </c>
      <c r="AN51" s="109" t="str">
        <f>IF(AN48&lt;=$E$26,'Construction Budget'!AV42+AM51,"")</f>
        <v/>
      </c>
      <c r="AO51" s="109" t="str">
        <f>IF(AO48&lt;=$E$26,'Construction Budget'!AW42+AN51,"")</f>
        <v/>
      </c>
      <c r="AP51" s="109" t="str">
        <f>IF(AP48&lt;=$E$26,'Construction Budget'!AX42+AO51,"")</f>
        <v/>
      </c>
      <c r="AQ51" s="109" t="str">
        <f>IF(AQ48&lt;=$E$26,'Construction Budget'!AY42+AP51,"")</f>
        <v/>
      </c>
      <c r="AR51" s="109" t="str">
        <f>IF(AR48&lt;=$E$26,'Construction Budget'!AZ42+AQ51,"")</f>
        <v/>
      </c>
      <c r="AS51" s="109" t="str">
        <f>IF(AS48&lt;=$E$26,'Construction Budget'!BA42+AR51,"")</f>
        <v/>
      </c>
      <c r="AT51" s="109" t="str">
        <f>IF(AT48&lt;=$E$26,'Construction Budget'!BB42+AS51,"")</f>
        <v/>
      </c>
      <c r="AU51" s="109" t="str">
        <f>IF(AU48&lt;=$E$26,'Construction Budget'!BC42+AT51,"")</f>
        <v/>
      </c>
      <c r="AV51" s="109" t="str">
        <f>IF(AV48&lt;=$E$26,'Construction Budget'!BD42+AU51,"")</f>
        <v/>
      </c>
      <c r="AW51" s="109" t="str">
        <f>IF(AW48&lt;=$E$26,'Construction Budget'!BE42+AV51,"")</f>
        <v/>
      </c>
      <c r="AX51" s="109" t="str">
        <f>IF(AX48&lt;=$E$26,'Construction Budget'!BF42+AW51,"")</f>
        <v/>
      </c>
      <c r="AY51" s="109" t="str">
        <f>IF(AY48&lt;=$E$26,'Construction Budget'!BG42+AX51,"")</f>
        <v/>
      </c>
      <c r="AZ51" s="109" t="str">
        <f>IF(AZ48&lt;=$E$26,'Construction Budget'!BH42+AY51,"")</f>
        <v/>
      </c>
      <c r="BA51" s="109" t="str">
        <f>IF(BA48&lt;=$E$26,'Construction Budget'!BI42+AZ51,"")</f>
        <v/>
      </c>
      <c r="BB51" s="109" t="str">
        <f>IF(BB48&lt;=$E$26,'Construction Budget'!BJ42+BA51,"")</f>
        <v/>
      </c>
      <c r="BC51" s="109" t="str">
        <f>IF(BC48&lt;=$E$26,'Construction Budget'!BK42+BB51,"")</f>
        <v/>
      </c>
      <c r="BD51" s="109" t="str">
        <f>IF(BD48&lt;=$E$26,'Construction Budget'!BL42+BC51,"")</f>
        <v/>
      </c>
      <c r="BE51" s="109" t="str">
        <f>IF(BE48&lt;=$E$26,'Construction Budget'!BM42+BD51,"")</f>
        <v/>
      </c>
      <c r="BF51" s="109" t="str">
        <f>IF(BF48&lt;=$E$26,'Construction Budget'!BN42+BE51,"")</f>
        <v/>
      </c>
      <c r="BG51" s="109" t="str">
        <f>IF(BG48&lt;=$E$26,'Construction Budget'!BO42+BF51,"")</f>
        <v/>
      </c>
      <c r="BH51" s="109" t="str">
        <f>IF(BH48&lt;=$E$26,'Construction Budget'!BP42+BG51,"")</f>
        <v/>
      </c>
      <c r="BI51" s="109" t="str">
        <f>IF(BI48&lt;=$E$26,'Construction Budget'!BQ42+BH51,"")</f>
        <v/>
      </c>
      <c r="BJ51" s="109" t="str">
        <f>IF(BJ48&lt;=$E$26,'Construction Budget'!BR42+BI51,"")</f>
        <v/>
      </c>
      <c r="BK51" s="109" t="str">
        <f>IF(BK48&lt;=$E$26,'Construction Budget'!BS42+BJ51,"")</f>
        <v/>
      </c>
      <c r="BL51" s="109" t="str">
        <f>IF(BL48&lt;=$E$26,'Construction Budget'!BT42+BK51,"")</f>
        <v/>
      </c>
      <c r="BM51" s="109" t="str">
        <f>IF(BM48&lt;=$E$26,'Construction Budget'!BU42+BL51,"")</f>
        <v/>
      </c>
      <c r="BN51" s="109" t="str">
        <f>IF(BN48&lt;=$E$26,'Construction Budget'!BV42+BM51,"")</f>
        <v/>
      </c>
      <c r="BO51" s="109" t="str">
        <f>IF(BO48&lt;=$E$26,'Construction Budget'!BW42+BN51,"")</f>
        <v/>
      </c>
      <c r="BP51" s="109" t="str">
        <f>IF(BP48&lt;=$E$26,'Construction Budget'!BX42+BO51,"")</f>
        <v/>
      </c>
      <c r="BQ51" s="109" t="str">
        <f>IF(BQ48&lt;=$E$26,'Construction Budget'!BY42+BP51,"")</f>
        <v/>
      </c>
      <c r="BR51" s="109" t="str">
        <f>IF(BR48&lt;=$E$26,'Construction Budget'!BZ42+BQ51,"")</f>
        <v/>
      </c>
      <c r="BS51" s="109" t="str">
        <f>IF(BS48&lt;=$E$26,'Construction Budget'!CA42+BR51,"")</f>
        <v/>
      </c>
      <c r="BT51" s="109" t="str">
        <f>IF(BT48&lt;=$E$26,'Construction Budget'!CB42+BS51,"")</f>
        <v/>
      </c>
      <c r="BU51" s="109" t="str">
        <f>IF(BU48&lt;=$E$26,'Construction Budget'!CC42+BT51,"")</f>
        <v/>
      </c>
      <c r="BV51" s="109" t="str">
        <f>IF(BV48&lt;=$E$26,'Construction Budget'!CD42+BU51,"")</f>
        <v/>
      </c>
      <c r="BW51" s="109" t="str">
        <f>IF(BW48&lt;=$E$26,'Construction Budget'!CE42+BV51,"")</f>
        <v/>
      </c>
      <c r="BX51" s="109" t="str">
        <f>IF(BX48&lt;=$E$26,'Construction Budget'!CF42+BW51,"")</f>
        <v/>
      </c>
      <c r="BY51" s="109" t="str">
        <f>IF(BY48&lt;=$E$26,'Construction Budget'!CG42+BX51,"")</f>
        <v/>
      </c>
      <c r="BZ51" s="109" t="str">
        <f>IF(BZ48&lt;=$E$26,'Construction Budget'!CH42+BY51,"")</f>
        <v/>
      </c>
      <c r="CA51" s="109" t="str">
        <f>IF(CA48&lt;=$E$26,'Construction Budget'!CI42+BZ51,"")</f>
        <v/>
      </c>
      <c r="CB51" s="109" t="str">
        <f>IF(CB48&lt;=$E$26,'Construction Budget'!CJ42+CA51,"")</f>
        <v/>
      </c>
      <c r="CC51" s="109" t="str">
        <f>IF(CC48&lt;=$E$26,'Construction Budget'!CK42+CB51,"")</f>
        <v/>
      </c>
      <c r="CD51" s="109" t="str">
        <f>IF(CD48&lt;=$E$26,'Construction Budget'!CL42+CC51,"")</f>
        <v/>
      </c>
      <c r="CE51" s="109" t="str">
        <f>IF(CE48&lt;=$E$26,'Construction Budget'!CM42+CD51,"")</f>
        <v/>
      </c>
      <c r="CF51" s="109" t="str">
        <f>IF(CF48&lt;=$E$26,'Construction Budget'!CN42+CE51,"")</f>
        <v/>
      </c>
      <c r="CG51" s="109" t="str">
        <f>IF(CG48&lt;=$E$26,'Construction Budget'!CO42+CF51,"")</f>
        <v/>
      </c>
      <c r="CH51" s="109" t="str">
        <f>IF(CH48&lt;=$E$26,'Construction Budget'!CP42+CG51,"")</f>
        <v/>
      </c>
      <c r="CI51" s="109" t="str">
        <f>IF(CI48&lt;=$E$26,'Construction Budget'!CQ42+CH51,"")</f>
        <v/>
      </c>
      <c r="CJ51" s="109" t="str">
        <f>IF(CJ48&lt;=$E$26,'Construction Budget'!CR42+CI51,"")</f>
        <v/>
      </c>
      <c r="CK51" s="109" t="str">
        <f>IF(CK48&lt;=$E$26,'Construction Budget'!CS42+CJ51,"")</f>
        <v/>
      </c>
      <c r="CL51" s="109" t="str">
        <f>IF(CL48&lt;=$E$26,'Construction Budget'!CT42+CK51,"")</f>
        <v/>
      </c>
      <c r="CM51" s="109" t="str">
        <f>IF(CM48&lt;=$E$26,'Construction Budget'!CU42+CL51,"")</f>
        <v/>
      </c>
      <c r="CN51" s="109" t="str">
        <f>IF(CN48&lt;=$E$26,'Construction Budget'!CV42+CM51,"")</f>
        <v/>
      </c>
      <c r="CO51" s="109" t="str">
        <f>IF(CO48&lt;=$E$26,'Construction Budget'!CW42+CN51,"")</f>
        <v/>
      </c>
      <c r="CP51" s="109" t="str">
        <f>IF(CP48&lt;=$E$26,'Construction Budget'!CX42+CO51,"")</f>
        <v/>
      </c>
      <c r="CQ51" s="109" t="str">
        <f>IF(CQ48&lt;=$E$26,'Construction Budget'!CY42+CP51,"")</f>
        <v/>
      </c>
      <c r="CR51" s="109" t="str">
        <f>IF(CR48&lt;=$E$26,'Construction Budget'!CZ42+CQ51,"")</f>
        <v/>
      </c>
      <c r="CS51" s="109" t="str">
        <f>IF(CS48&lt;=$E$26,'Construction Budget'!DA42+CR51,"")</f>
        <v/>
      </c>
      <c r="CT51" s="109" t="str">
        <f>IF(CT48&lt;=$E$26,'Construction Budget'!DB42+CS51,"")</f>
        <v/>
      </c>
      <c r="CU51" s="109" t="str">
        <f>IF(CU48&lt;=$E$26,'Construction Budget'!DC42+CT51,"")</f>
        <v/>
      </c>
      <c r="CV51" s="109" t="str">
        <f>IF(CV48&lt;=$E$26,'Construction Budget'!DD42+CU51,"")</f>
        <v/>
      </c>
      <c r="CW51" s="109" t="str">
        <f>IF(CW48&lt;=$E$26,'Construction Budget'!DE42+CV51,"")</f>
        <v/>
      </c>
      <c r="CX51" s="109" t="str">
        <f>IF(CX48&lt;=$E$26,'Construction Budget'!DF42+CW51,"")</f>
        <v/>
      </c>
      <c r="CY51" s="109" t="str">
        <f>IF(CY48&lt;=$E$26,'Construction Budget'!DG42+CX51,"")</f>
        <v/>
      </c>
      <c r="CZ51" s="109" t="str">
        <f>IF(CZ48&lt;=$E$26,'Construction Budget'!DH42+CY51,"")</f>
        <v/>
      </c>
      <c r="DA51" s="109" t="str">
        <f>IF(DA48&lt;=$E$26,'Construction Budget'!DI42+CZ51,"")</f>
        <v/>
      </c>
      <c r="DB51" s="109" t="str">
        <f>IF(DB48&lt;=$E$26,'Construction Budget'!DJ42+DA51,"")</f>
        <v/>
      </c>
      <c r="DC51" s="109" t="str">
        <f>IF(DC48&lt;=$E$26,'Construction Budget'!DK42+DB51,"")</f>
        <v/>
      </c>
      <c r="DD51" s="109" t="str">
        <f>IF(DD48&lt;=$E$26,'Construction Budget'!DL42+DC51,"")</f>
        <v/>
      </c>
      <c r="DE51" s="109" t="str">
        <f>IF(DE48&lt;=$E$26,'Construction Budget'!DM42+DD51,"")</f>
        <v/>
      </c>
      <c r="DF51" s="109" t="str">
        <f>IF(DF48&lt;=$E$26,'Construction Budget'!DN42+DE51,"")</f>
        <v/>
      </c>
      <c r="DG51" s="109" t="str">
        <f>IF(DG48&lt;=$E$26,'Construction Budget'!DO42+DF51,"")</f>
        <v/>
      </c>
      <c r="DH51" s="109" t="str">
        <f>IF(DH48&lt;=$E$26,'Construction Budget'!DP42+DG51,"")</f>
        <v/>
      </c>
      <c r="DI51" s="109" t="str">
        <f>IF(DI48&lt;=$E$26,'Construction Budget'!DQ42+DH51,"")</f>
        <v/>
      </c>
      <c r="DJ51" s="109" t="str">
        <f>IF(DJ48&lt;=$E$26,'Construction Budget'!DR42+DI51,"")</f>
        <v/>
      </c>
      <c r="DK51" s="109" t="str">
        <f>IF(DK48&lt;=$E$26,'Construction Budget'!DS42+DJ51,"")</f>
        <v/>
      </c>
      <c r="DL51" s="109" t="str">
        <f>IF(DL48&lt;=$E$26,'Construction Budget'!DT42+DK51,"")</f>
        <v/>
      </c>
      <c r="DM51" s="109" t="str">
        <f>IF(DM48&lt;=$E$26,'Construction Budget'!DU42+DL51,"")</f>
        <v/>
      </c>
      <c r="DN51" s="109" t="str">
        <f>IF(DN48&lt;=$E$26,'Construction Budget'!DV42+DM51,"")</f>
        <v/>
      </c>
      <c r="DO51" s="109" t="str">
        <f>IF(DO48&lt;=$E$26,'Construction Budget'!DW42+DN51,"")</f>
        <v/>
      </c>
      <c r="DP51" s="109" t="str">
        <f>IF(DP48&lt;=$E$26,'Construction Budget'!DX42+DO51,"")</f>
        <v/>
      </c>
      <c r="DQ51" s="109" t="str">
        <f>IF(DQ48&lt;=$E$26,'Construction Budget'!DY42+DP51,"")</f>
        <v/>
      </c>
      <c r="DR51" s="109" t="str">
        <f>IF(DR48&lt;=$E$26,'Construction Budget'!DZ42+DQ51,"")</f>
        <v/>
      </c>
      <c r="DS51" s="109" t="str">
        <f>IF(DS48&lt;=$E$26,'Construction Budget'!EA42+DR51,"")</f>
        <v/>
      </c>
      <c r="DT51" s="109" t="str">
        <f>IF(DT48&lt;=$E$26,'Construction Budget'!EB42+DS51,"")</f>
        <v/>
      </c>
      <c r="DU51" s="109" t="str">
        <f>IF(DU48&lt;=$E$26,'Construction Budget'!EC42+DT51,"")</f>
        <v/>
      </c>
      <c r="DV51" s="109" t="str">
        <f>IF(DV48&lt;=$E$26,'Construction Budget'!ED42+DU51,"")</f>
        <v/>
      </c>
      <c r="DW51" s="109" t="str">
        <f>IF(DW48&lt;=$E$26,'Construction Budget'!EE42+DV51,"")</f>
        <v/>
      </c>
      <c r="DX51" s="109" t="str">
        <f>IF(DX48&lt;=$E$26,'Construction Budget'!EF42+DW51,"")</f>
        <v/>
      </c>
      <c r="DY51" s="109" t="str">
        <f>IF(DY48&lt;=$E$26,'Construction Budget'!EG42+DX51,"")</f>
        <v/>
      </c>
      <c r="DZ51" s="109" t="str">
        <f>IF(DZ48&lt;=$E$26,'Construction Budget'!EH42+DY51,"")</f>
        <v/>
      </c>
      <c r="EA51" s="109" t="str">
        <f>IF(EA48&lt;=$E$26,'Construction Budget'!EI42+DZ51,"")</f>
        <v/>
      </c>
      <c r="EB51" s="109" t="str">
        <f>IF(EB48&lt;=$E$26,'Construction Budget'!EJ42+EA51,"")</f>
        <v/>
      </c>
      <c r="EC51" s="109" t="str">
        <f>IF(EC48&lt;=$E$26,'Construction Budget'!EK42+EB51,"")</f>
        <v/>
      </c>
      <c r="ED51" s="110" t="str">
        <f>IF(ED48&lt;=$E$26,'Construction Budget'!EL42+EC51,"")</f>
        <v/>
      </c>
    </row>
    <row r="52" spans="1:134" x14ac:dyDescent="0.25">
      <c r="A52" s="27" t="s">
        <v>40</v>
      </c>
      <c r="B52" s="108">
        <f>IF(B48&lt;=$E$26,'Construction Budget'!J46,"")</f>
        <v>15837.5</v>
      </c>
      <c r="C52" s="109">
        <f>IF(C48&lt;=$E$26,'Construction Budget'!K46+B52,"")</f>
        <v>31675</v>
      </c>
      <c r="D52" s="109">
        <f>IF(D48&lt;=$E$26,'Construction Budget'!L46+C52,"")</f>
        <v>47512.500000524466</v>
      </c>
      <c r="E52" s="109">
        <f>IF(E48&lt;=$E$26,'Construction Budget'!M46+D52,"")</f>
        <v>60016.667071167343</v>
      </c>
      <c r="F52" s="109">
        <f>IF(F48&lt;=$E$26,'Construction Budget'!N46+E52,"")</f>
        <v>72520.950860477547</v>
      </c>
      <c r="G52" s="109">
        <f>IF(G48&lt;=$E$26,'Construction Budget'!O46+F52,"")</f>
        <v>85037.985209151317</v>
      </c>
      <c r="H52" s="109">
        <f>IF(H48&lt;=$E$26,'Construction Budget'!P46+G52,"")</f>
        <v>85999.291526301415</v>
      </c>
      <c r="I52" s="109">
        <f>IF(I48&lt;=$E$26,'Construction Budget'!Q46+H52,"")</f>
        <v>95194.220765419886</v>
      </c>
      <c r="J52" s="109">
        <f>IF(J48&lt;=$E$26,'Construction Budget'!R46+I52,"")</f>
        <v>151336.15411189719</v>
      </c>
      <c r="K52" s="109">
        <f>IF(K48&lt;=$E$26,'Construction Budget'!S46+J52,"")</f>
        <v>291708.33333333337</v>
      </c>
      <c r="L52" s="109">
        <f>IF(L48&lt;=$E$26,'Construction Budget'!T46+K52,"")</f>
        <v>432080.51255476952</v>
      </c>
      <c r="M52" s="109">
        <f>IF(M48&lt;=$E$26,'Construction Budget'!U46+L52,"")</f>
        <v>488222.4459012468</v>
      </c>
      <c r="N52" s="109">
        <f>IF(N48&lt;=$E$26,'Construction Budget'!V46+M52,"")</f>
        <v>497580.79180703196</v>
      </c>
      <c r="O52" s="109">
        <f>IF(O48&lt;=$E$26,'Construction Budget'!W46+N52,"")</f>
        <v>498705.51479084871</v>
      </c>
      <c r="P52" s="109">
        <f>IF(P48&lt;=$E$26,'Construction Budget'!X46+O52,"")</f>
        <v>499302.6324728558</v>
      </c>
      <c r="Q52" s="109">
        <f>IF(Q48&lt;=$E$26,'Construction Budget'!Y46+P52,"")</f>
        <v>499886.99959549931</v>
      </c>
      <c r="R52" s="109">
        <f>IF(R48&lt;=$E$26,'Construction Budget'!Z46+Q52,"")</f>
        <v>500471.24999947549</v>
      </c>
      <c r="S52" s="109">
        <f>IF(S48&lt;=$E$26,'Construction Budget'!AA46+R52,"")</f>
        <v>501055.49999999994</v>
      </c>
      <c r="T52" s="109">
        <f>IF(T48&lt;=$E$26,'Construction Budget'!AB46+S52,"")</f>
        <v>501639.74999999994</v>
      </c>
      <c r="U52" s="109">
        <f>IF(U48&lt;=$E$26,'Construction Budget'!AC46+T52,"")</f>
        <v>502223.99999999994</v>
      </c>
      <c r="V52" s="109">
        <f>IF(V48&lt;=$E$26,'Construction Budget'!AD46+U52,"")</f>
        <v>502223.99999999994</v>
      </c>
      <c r="W52" s="109">
        <f>IF(W48&lt;=$E$26,'Construction Budget'!AE46+V52,"")</f>
        <v>502223.99999999994</v>
      </c>
      <c r="X52" s="109">
        <f>IF(X48&lt;=$E$26,'Construction Budget'!AF46+W52,"")</f>
        <v>502223.99999999994</v>
      </c>
      <c r="Y52" s="109">
        <f>IF(Y48&lt;=$E$26,'Construction Budget'!AG46+X52,"")</f>
        <v>502223.99999999994</v>
      </c>
      <c r="Z52" s="109">
        <f>IF(Z48&lt;=$E$26,'Construction Budget'!AH46+Y52,"")</f>
        <v>502223.99999999994</v>
      </c>
      <c r="AA52" s="109">
        <f>IF(AA48&lt;=$E$26,'Construction Budget'!AI46+Z52,"")</f>
        <v>502223.99999999994</v>
      </c>
      <c r="AB52" s="109">
        <f>IF(AB48&lt;=$E$26,'Construction Budget'!AJ46+AA52,"")</f>
        <v>502223.99999999994</v>
      </c>
      <c r="AC52" s="109">
        <f>IF(AC48&lt;=$E$26,'Construction Budget'!AK46+AB52,"")</f>
        <v>502223.99999999994</v>
      </c>
      <c r="AD52" s="109">
        <f>IF(AD48&lt;=$E$26,'Construction Budget'!AL46+AC52,"")</f>
        <v>502223.99999999994</v>
      </c>
      <c r="AE52" s="109">
        <f>IF(AE48&lt;=$E$26,'Construction Budget'!AM46+AD52,"")</f>
        <v>502223.99999999994</v>
      </c>
      <c r="AF52" s="109">
        <f>IF(AF48&lt;=$E$26,'Construction Budget'!AN46+AE52,"")</f>
        <v>502223.99999999994</v>
      </c>
      <c r="AG52" s="109">
        <f>IF(AG48&lt;=$E$26,'Construction Budget'!AO46+AF52,"")</f>
        <v>502223.99999999994</v>
      </c>
      <c r="AH52" s="109">
        <f>IF(AH48&lt;=$E$26,'Construction Budget'!AP46+AG52,"")</f>
        <v>502223.99999999994</v>
      </c>
      <c r="AI52" s="109">
        <f>IF(AI48&lt;=$E$26,'Construction Budget'!AQ46+AH52,"")</f>
        <v>502223.99999999994</v>
      </c>
      <c r="AJ52" s="109">
        <f>IF(AJ48&lt;=$E$26,'Construction Budget'!AR46+AI52,"")</f>
        <v>502223.99999999994</v>
      </c>
      <c r="AK52" s="109">
        <f>IF(AK48&lt;=$E$26,'Construction Budget'!AS46+AJ52,"")</f>
        <v>502223.99999999994</v>
      </c>
      <c r="AL52" s="109" t="str">
        <f>IF(AL48&lt;=$E$26,'Construction Budget'!AT46+AK52,"")</f>
        <v/>
      </c>
      <c r="AM52" s="109" t="str">
        <f>IF(AM48&lt;=$E$26,'Construction Budget'!AU46+AL52,"")</f>
        <v/>
      </c>
      <c r="AN52" s="109" t="str">
        <f>IF(AN48&lt;=$E$26,'Construction Budget'!AV46+AM52,"")</f>
        <v/>
      </c>
      <c r="AO52" s="109" t="str">
        <f>IF(AO48&lt;=$E$26,'Construction Budget'!AW46+AN52,"")</f>
        <v/>
      </c>
      <c r="AP52" s="109" t="str">
        <f>IF(AP48&lt;=$E$26,'Construction Budget'!AX46+AO52,"")</f>
        <v/>
      </c>
      <c r="AQ52" s="109" t="str">
        <f>IF(AQ48&lt;=$E$26,'Construction Budget'!AY46+AP52,"")</f>
        <v/>
      </c>
      <c r="AR52" s="109" t="str">
        <f>IF(AR48&lt;=$E$26,'Construction Budget'!AZ46+AQ52,"")</f>
        <v/>
      </c>
      <c r="AS52" s="109" t="str">
        <f>IF(AS48&lt;=$E$26,'Construction Budget'!BA46+AR52,"")</f>
        <v/>
      </c>
      <c r="AT52" s="109" t="str">
        <f>IF(AT48&lt;=$E$26,'Construction Budget'!BB46+AS52,"")</f>
        <v/>
      </c>
      <c r="AU52" s="109" t="str">
        <f>IF(AU48&lt;=$E$26,'Construction Budget'!BC46+AT52,"")</f>
        <v/>
      </c>
      <c r="AV52" s="109" t="str">
        <f>IF(AV48&lt;=$E$26,'Construction Budget'!BD46+AU52,"")</f>
        <v/>
      </c>
      <c r="AW52" s="109" t="str">
        <f>IF(AW48&lt;=$E$26,'Construction Budget'!BE46+AV52,"")</f>
        <v/>
      </c>
      <c r="AX52" s="109" t="str">
        <f>IF(AX48&lt;=$E$26,'Construction Budget'!BF46+AW52,"")</f>
        <v/>
      </c>
      <c r="AY52" s="109" t="str">
        <f>IF(AY48&lt;=$E$26,'Construction Budget'!BG46+AX52,"")</f>
        <v/>
      </c>
      <c r="AZ52" s="109" t="str">
        <f>IF(AZ48&lt;=$E$26,'Construction Budget'!BH46+AY52,"")</f>
        <v/>
      </c>
      <c r="BA52" s="109" t="str">
        <f>IF(BA48&lt;=$E$26,'Construction Budget'!BI46+AZ52,"")</f>
        <v/>
      </c>
      <c r="BB52" s="109" t="str">
        <f>IF(BB48&lt;=$E$26,'Construction Budget'!BJ46+BA52,"")</f>
        <v/>
      </c>
      <c r="BC52" s="109" t="str">
        <f>IF(BC48&lt;=$E$26,'Construction Budget'!BK46+BB52,"")</f>
        <v/>
      </c>
      <c r="BD52" s="109" t="str">
        <f>IF(BD48&lt;=$E$26,'Construction Budget'!BL46+BC52,"")</f>
        <v/>
      </c>
      <c r="BE52" s="109" t="str">
        <f>IF(BE48&lt;=$E$26,'Construction Budget'!BM46+BD52,"")</f>
        <v/>
      </c>
      <c r="BF52" s="109" t="str">
        <f>IF(BF48&lt;=$E$26,'Construction Budget'!BN46+BE52,"")</f>
        <v/>
      </c>
      <c r="BG52" s="109" t="str">
        <f>IF(BG48&lt;=$E$26,'Construction Budget'!BO46+BF52,"")</f>
        <v/>
      </c>
      <c r="BH52" s="109" t="str">
        <f>IF(BH48&lt;=$E$26,'Construction Budget'!BP46+BG52,"")</f>
        <v/>
      </c>
      <c r="BI52" s="109" t="str">
        <f>IF(BI48&lt;=$E$26,'Construction Budget'!BQ46+BH52,"")</f>
        <v/>
      </c>
      <c r="BJ52" s="109" t="str">
        <f>IF(BJ48&lt;=$E$26,'Construction Budget'!BR46+BI52,"")</f>
        <v/>
      </c>
      <c r="BK52" s="109" t="str">
        <f>IF(BK48&lt;=$E$26,'Construction Budget'!BS46+BJ52,"")</f>
        <v/>
      </c>
      <c r="BL52" s="109" t="str">
        <f>IF(BL48&lt;=$E$26,'Construction Budget'!BT46+BK52,"")</f>
        <v/>
      </c>
      <c r="BM52" s="109" t="str">
        <f>IF(BM48&lt;=$E$26,'Construction Budget'!BU46+BL52,"")</f>
        <v/>
      </c>
      <c r="BN52" s="109" t="str">
        <f>IF(BN48&lt;=$E$26,'Construction Budget'!BV46+BM52,"")</f>
        <v/>
      </c>
      <c r="BO52" s="109" t="str">
        <f>IF(BO48&lt;=$E$26,'Construction Budget'!BW46+BN52,"")</f>
        <v/>
      </c>
      <c r="BP52" s="109" t="str">
        <f>IF(BP48&lt;=$E$26,'Construction Budget'!BX46+BO52,"")</f>
        <v/>
      </c>
      <c r="BQ52" s="109" t="str">
        <f>IF(BQ48&lt;=$E$26,'Construction Budget'!BY46+BP52,"")</f>
        <v/>
      </c>
      <c r="BR52" s="109" t="str">
        <f>IF(BR48&lt;=$E$26,'Construction Budget'!BZ46+BQ52,"")</f>
        <v/>
      </c>
      <c r="BS52" s="109" t="str">
        <f>IF(BS48&lt;=$E$26,'Construction Budget'!CA46+BR52,"")</f>
        <v/>
      </c>
      <c r="BT52" s="109" t="str">
        <f>IF(BT48&lt;=$E$26,'Construction Budget'!CB46+BS52,"")</f>
        <v/>
      </c>
      <c r="BU52" s="109" t="str">
        <f>IF(BU48&lt;=$E$26,'Construction Budget'!CC46+BT52,"")</f>
        <v/>
      </c>
      <c r="BV52" s="109" t="str">
        <f>IF(BV48&lt;=$E$26,'Construction Budget'!CD46+BU52,"")</f>
        <v/>
      </c>
      <c r="BW52" s="109" t="str">
        <f>IF(BW48&lt;=$E$26,'Construction Budget'!CE46+BV52,"")</f>
        <v/>
      </c>
      <c r="BX52" s="109" t="str">
        <f>IF(BX48&lt;=$E$26,'Construction Budget'!CF46+BW52,"")</f>
        <v/>
      </c>
      <c r="BY52" s="109" t="str">
        <f>IF(BY48&lt;=$E$26,'Construction Budget'!CG46+BX52,"")</f>
        <v/>
      </c>
      <c r="BZ52" s="109" t="str">
        <f>IF(BZ48&lt;=$E$26,'Construction Budget'!CH46+BY52,"")</f>
        <v/>
      </c>
      <c r="CA52" s="109" t="str">
        <f>IF(CA48&lt;=$E$26,'Construction Budget'!CI46+BZ52,"")</f>
        <v/>
      </c>
      <c r="CB52" s="109" t="str">
        <f>IF(CB48&lt;=$E$26,'Construction Budget'!CJ46+CA52,"")</f>
        <v/>
      </c>
      <c r="CC52" s="109" t="str">
        <f>IF(CC48&lt;=$E$26,'Construction Budget'!CK46+CB52,"")</f>
        <v/>
      </c>
      <c r="CD52" s="109" t="str">
        <f>IF(CD48&lt;=$E$26,'Construction Budget'!CL46+CC52,"")</f>
        <v/>
      </c>
      <c r="CE52" s="109" t="str">
        <f>IF(CE48&lt;=$E$26,'Construction Budget'!CM46+CD52,"")</f>
        <v/>
      </c>
      <c r="CF52" s="109" t="str">
        <f>IF(CF48&lt;=$E$26,'Construction Budget'!CN46+CE52,"")</f>
        <v/>
      </c>
      <c r="CG52" s="109" t="str">
        <f>IF(CG48&lt;=$E$26,'Construction Budget'!CO46+CF52,"")</f>
        <v/>
      </c>
      <c r="CH52" s="109" t="str">
        <f>IF(CH48&lt;=$E$26,'Construction Budget'!CP46+CG52,"")</f>
        <v/>
      </c>
      <c r="CI52" s="109" t="str">
        <f>IF(CI48&lt;=$E$26,'Construction Budget'!CQ46+CH52,"")</f>
        <v/>
      </c>
      <c r="CJ52" s="109" t="str">
        <f>IF(CJ48&lt;=$E$26,'Construction Budget'!CR46+CI52,"")</f>
        <v/>
      </c>
      <c r="CK52" s="109" t="str">
        <f>IF(CK48&lt;=$E$26,'Construction Budget'!CS46+CJ52,"")</f>
        <v/>
      </c>
      <c r="CL52" s="109" t="str">
        <f>IF(CL48&lt;=$E$26,'Construction Budget'!CT46+CK52,"")</f>
        <v/>
      </c>
      <c r="CM52" s="109" t="str">
        <f>IF(CM48&lt;=$E$26,'Construction Budget'!CU46+CL52,"")</f>
        <v/>
      </c>
      <c r="CN52" s="109" t="str">
        <f>IF(CN48&lt;=$E$26,'Construction Budget'!CV46+CM52,"")</f>
        <v/>
      </c>
      <c r="CO52" s="109" t="str">
        <f>IF(CO48&lt;=$E$26,'Construction Budget'!CW46+CN52,"")</f>
        <v/>
      </c>
      <c r="CP52" s="109" t="str">
        <f>IF(CP48&lt;=$E$26,'Construction Budget'!CX46+CO52,"")</f>
        <v/>
      </c>
      <c r="CQ52" s="109" t="str">
        <f>IF(CQ48&lt;=$E$26,'Construction Budget'!CY46+CP52,"")</f>
        <v/>
      </c>
      <c r="CR52" s="109" t="str">
        <f>IF(CR48&lt;=$E$26,'Construction Budget'!CZ46+CQ52,"")</f>
        <v/>
      </c>
      <c r="CS52" s="109" t="str">
        <f>IF(CS48&lt;=$E$26,'Construction Budget'!DA46+CR52,"")</f>
        <v/>
      </c>
      <c r="CT52" s="109" t="str">
        <f>IF(CT48&lt;=$E$26,'Construction Budget'!DB46+CS52,"")</f>
        <v/>
      </c>
      <c r="CU52" s="109" t="str">
        <f>IF(CU48&lt;=$E$26,'Construction Budget'!DC46+CT52,"")</f>
        <v/>
      </c>
      <c r="CV52" s="109" t="str">
        <f>IF(CV48&lt;=$E$26,'Construction Budget'!DD46+CU52,"")</f>
        <v/>
      </c>
      <c r="CW52" s="109" t="str">
        <f>IF(CW48&lt;=$E$26,'Construction Budget'!DE46+CV52,"")</f>
        <v/>
      </c>
      <c r="CX52" s="109" t="str">
        <f>IF(CX48&lt;=$E$26,'Construction Budget'!DF46+CW52,"")</f>
        <v/>
      </c>
      <c r="CY52" s="109" t="str">
        <f>IF(CY48&lt;=$E$26,'Construction Budget'!DG46+CX52,"")</f>
        <v/>
      </c>
      <c r="CZ52" s="109" t="str">
        <f>IF(CZ48&lt;=$E$26,'Construction Budget'!DH46+CY52,"")</f>
        <v/>
      </c>
      <c r="DA52" s="109" t="str">
        <f>IF(DA48&lt;=$E$26,'Construction Budget'!DI46+CZ52,"")</f>
        <v/>
      </c>
      <c r="DB52" s="109" t="str">
        <f>IF(DB48&lt;=$E$26,'Construction Budget'!DJ46+DA52,"")</f>
        <v/>
      </c>
      <c r="DC52" s="109" t="str">
        <f>IF(DC48&lt;=$E$26,'Construction Budget'!DK46+DB52,"")</f>
        <v/>
      </c>
      <c r="DD52" s="109" t="str">
        <f>IF(DD48&lt;=$E$26,'Construction Budget'!DL46+DC52,"")</f>
        <v/>
      </c>
      <c r="DE52" s="109" t="str">
        <f>IF(DE48&lt;=$E$26,'Construction Budget'!DM46+DD52,"")</f>
        <v/>
      </c>
      <c r="DF52" s="109" t="str">
        <f>IF(DF48&lt;=$E$26,'Construction Budget'!DN46+DE52,"")</f>
        <v/>
      </c>
      <c r="DG52" s="109" t="str">
        <f>IF(DG48&lt;=$E$26,'Construction Budget'!DO46+DF52,"")</f>
        <v/>
      </c>
      <c r="DH52" s="109" t="str">
        <f>IF(DH48&lt;=$E$26,'Construction Budget'!DP46+DG52,"")</f>
        <v/>
      </c>
      <c r="DI52" s="109" t="str">
        <f>IF(DI48&lt;=$E$26,'Construction Budget'!DQ46+DH52,"")</f>
        <v/>
      </c>
      <c r="DJ52" s="109" t="str">
        <f>IF(DJ48&lt;=$E$26,'Construction Budget'!DR46+DI52,"")</f>
        <v/>
      </c>
      <c r="DK52" s="109" t="str">
        <f>IF(DK48&lt;=$E$26,'Construction Budget'!DS46+DJ52,"")</f>
        <v/>
      </c>
      <c r="DL52" s="109" t="str">
        <f>IF(DL48&lt;=$E$26,'Construction Budget'!DT46+DK52,"")</f>
        <v/>
      </c>
      <c r="DM52" s="109" t="str">
        <f>IF(DM48&lt;=$E$26,'Construction Budget'!DU46+DL52,"")</f>
        <v/>
      </c>
      <c r="DN52" s="109" t="str">
        <f>IF(DN48&lt;=$E$26,'Construction Budget'!DV46+DM52,"")</f>
        <v/>
      </c>
      <c r="DO52" s="109" t="str">
        <f>IF(DO48&lt;=$E$26,'Construction Budget'!DW46+DN52,"")</f>
        <v/>
      </c>
      <c r="DP52" s="109" t="str">
        <f>IF(DP48&lt;=$E$26,'Construction Budget'!DX46+DO52,"")</f>
        <v/>
      </c>
      <c r="DQ52" s="109" t="str">
        <f>IF(DQ48&lt;=$E$26,'Construction Budget'!DY46+DP52,"")</f>
        <v/>
      </c>
      <c r="DR52" s="109" t="str">
        <f>IF(DR48&lt;=$E$26,'Construction Budget'!DZ46+DQ52,"")</f>
        <v/>
      </c>
      <c r="DS52" s="109" t="str">
        <f>IF(DS48&lt;=$E$26,'Construction Budget'!EA46+DR52,"")</f>
        <v/>
      </c>
      <c r="DT52" s="109" t="str">
        <f>IF(DT48&lt;=$E$26,'Construction Budget'!EB46+DS52,"")</f>
        <v/>
      </c>
      <c r="DU52" s="109" t="str">
        <f>IF(DU48&lt;=$E$26,'Construction Budget'!EC46+DT52,"")</f>
        <v/>
      </c>
      <c r="DV52" s="109" t="str">
        <f>IF(DV48&lt;=$E$26,'Construction Budget'!ED46+DU52,"")</f>
        <v/>
      </c>
      <c r="DW52" s="109" t="str">
        <f>IF(DW48&lt;=$E$26,'Construction Budget'!EE46+DV52,"")</f>
        <v/>
      </c>
      <c r="DX52" s="109" t="str">
        <f>IF(DX48&lt;=$E$26,'Construction Budget'!EF46+DW52,"")</f>
        <v/>
      </c>
      <c r="DY52" s="109" t="str">
        <f>IF(DY48&lt;=$E$26,'Construction Budget'!EG46+DX52,"")</f>
        <v/>
      </c>
      <c r="DZ52" s="109" t="str">
        <f>IF(DZ48&lt;=$E$26,'Construction Budget'!EH46+DY52,"")</f>
        <v/>
      </c>
      <c r="EA52" s="109" t="str">
        <f>IF(EA48&lt;=$E$26,'Construction Budget'!EI46+DZ52,"")</f>
        <v/>
      </c>
      <c r="EB52" s="109" t="str">
        <f>IF(EB48&lt;=$E$26,'Construction Budget'!EJ46+EA52,"")</f>
        <v/>
      </c>
      <c r="EC52" s="109" t="str">
        <f>IF(EC48&lt;=$E$26,'Construction Budget'!EK46+EB52,"")</f>
        <v/>
      </c>
      <c r="ED52" s="110" t="str">
        <f>IF(ED48&lt;=$E$26,'Construction Budget'!EL46+EC52,"")</f>
        <v/>
      </c>
    </row>
    <row r="53" spans="1:134" x14ac:dyDescent="0.25">
      <c r="A53" s="27" t="s">
        <v>288</v>
      </c>
      <c r="B53" s="108">
        <f>IF(B48&lt;=$E$26,-'Monthly CF'!D31,"")</f>
        <v>0</v>
      </c>
      <c r="C53" s="109">
        <f>IF(C48&lt;=$E$26,-'Monthly CF'!E31+B53,"")</f>
        <v>0</v>
      </c>
      <c r="D53" s="109">
        <f>IF(D48&lt;=$E$26,-'Monthly CF'!F31+C53,"")</f>
        <v>0</v>
      </c>
      <c r="E53" s="109">
        <f>IF(E48&lt;=$E$26,-'Monthly CF'!G31+D53,"")</f>
        <v>0</v>
      </c>
      <c r="F53" s="109">
        <f>IF(F48&lt;=$E$26,-'Monthly CF'!H31+E53,"")</f>
        <v>0</v>
      </c>
      <c r="G53" s="109">
        <f>IF(G48&lt;=$E$26,-'Monthly CF'!I31+F53,"")</f>
        <v>0</v>
      </c>
      <c r="H53" s="109">
        <f>IF(H48&lt;=$E$26,-'Monthly CF'!J31+G53,"")</f>
        <v>0</v>
      </c>
      <c r="I53" s="109">
        <f>IF(I48&lt;=$E$26,-'Monthly CF'!K31+H53,"")</f>
        <v>0</v>
      </c>
      <c r="J53" s="109">
        <f>IF(J48&lt;=$E$26,-'Monthly CF'!L31+I53,"")</f>
        <v>0</v>
      </c>
      <c r="K53" s="109">
        <f>IF(K48&lt;=$E$26,-'Monthly CF'!M31+J53,"")</f>
        <v>0</v>
      </c>
      <c r="L53" s="109">
        <f>IF(L48&lt;=$E$26,-'Monthly CF'!N31+K53,"")</f>
        <v>0</v>
      </c>
      <c r="M53" s="109">
        <f>IF(M48&lt;=$E$26,-'Monthly CF'!O31+L53,"")</f>
        <v>0</v>
      </c>
      <c r="N53" s="109">
        <f>IF(N48&lt;=$E$26,-'Monthly CF'!P31+M53,"")</f>
        <v>0</v>
      </c>
      <c r="O53" s="109">
        <f>IF(O48&lt;=$E$26,-'Monthly CF'!Q31+N53,"")</f>
        <v>0</v>
      </c>
      <c r="P53" s="109">
        <f>IF(P48&lt;=$E$26,-'Monthly CF'!R31+O53,"")</f>
        <v>0</v>
      </c>
      <c r="Q53" s="109">
        <f>IF(Q48&lt;=$E$26,-'Monthly CF'!S31+P53,"")</f>
        <v>0</v>
      </c>
      <c r="R53" s="109">
        <f>IF(R48&lt;=$E$26,-'Monthly CF'!T31+Q53,"")</f>
        <v>0</v>
      </c>
      <c r="S53" s="109">
        <f>IF(S48&lt;=$E$26,-'Monthly CF'!U31+R53,"")</f>
        <v>0</v>
      </c>
      <c r="T53" s="109">
        <f>IF(T48&lt;=$E$26,-'Monthly CF'!V31+S53,"")</f>
        <v>0</v>
      </c>
      <c r="U53" s="109">
        <f>IF(U48&lt;=$E$26,-'Monthly CF'!W31+T53,"")</f>
        <v>328312.5</v>
      </c>
      <c r="V53" s="109">
        <f>IF(V48&lt;=$E$26,-'Monthly CF'!X31+U53,"")</f>
        <v>360500</v>
      </c>
      <c r="W53" s="109">
        <f>IF(W48&lt;=$E$26,-'Monthly CF'!Y31+V53,"")</f>
        <v>379812.5</v>
      </c>
      <c r="X53" s="109">
        <f>IF(X48&lt;=$E$26,-'Monthly CF'!Z31+W53,"")</f>
        <v>379812.5</v>
      </c>
      <c r="Y53" s="109">
        <f>IF(Y48&lt;=$E$26,-'Monthly CF'!AA31+X53,"")</f>
        <v>469937.5</v>
      </c>
      <c r="Z53" s="109">
        <f>IF(Z48&lt;=$E$26,-'Monthly CF'!AB31+Y53,"")</f>
        <v>560062.5</v>
      </c>
      <c r="AA53" s="109">
        <f>IF(AA48&lt;=$E$26,-'Monthly CF'!AC31+Z53,"")</f>
        <v>560062.5</v>
      </c>
      <c r="AB53" s="109">
        <f>IF(AB48&lt;=$E$26,-'Monthly CF'!AD31+AA53,"")</f>
        <v>560062.5</v>
      </c>
      <c r="AC53" s="109">
        <f>IF(AC48&lt;=$E$26,-'Monthly CF'!AE31+AB53,"")</f>
        <v>626368.75</v>
      </c>
      <c r="AD53" s="109">
        <f>IF(AD48&lt;=$E$26,-'Monthly CF'!AF31+AC53,"")</f>
        <v>732458.75</v>
      </c>
      <c r="AE53" s="109">
        <f>IF(AE48&lt;=$E$26,-'Monthly CF'!AG31+AD53,"")</f>
        <v>732458.75</v>
      </c>
      <c r="AF53" s="109">
        <f>IF(AF48&lt;=$E$26,-'Monthly CF'!AH31+AE53,"")</f>
        <v>732458.75</v>
      </c>
      <c r="AG53" s="109">
        <f>IF(AG48&lt;=$E$26,-'Monthly CF'!AI31+AF53,"")</f>
        <v>732458.75</v>
      </c>
      <c r="AH53" s="109">
        <f>IF(AH48&lt;=$E$26,-'Monthly CF'!AJ31+AG53,"")</f>
        <v>732458.75</v>
      </c>
      <c r="AI53" s="109">
        <f>IF(AI48&lt;=$E$26,-'Monthly CF'!AK31+AH53,"")</f>
        <v>732458.75</v>
      </c>
      <c r="AJ53" s="109">
        <f>IF(AJ48&lt;=$E$26,-'Monthly CF'!AL31+AI53,"")</f>
        <v>732458.75</v>
      </c>
      <c r="AK53" s="109">
        <f>IF(AK48&lt;=$E$26,-'Monthly CF'!AM31+AJ53,"")</f>
        <v>732458.75</v>
      </c>
      <c r="AL53" s="109" t="str">
        <f>IF(AL48&lt;=$E$26,-'Monthly CF'!AN31+AK53,"")</f>
        <v/>
      </c>
      <c r="AM53" s="109" t="str">
        <f>IF(AM48&lt;=$E$26,-'Monthly CF'!AO31+AL53,"")</f>
        <v/>
      </c>
      <c r="AN53" s="109" t="str">
        <f>IF(AN48&lt;=$E$26,-'Monthly CF'!AP31+AM53,"")</f>
        <v/>
      </c>
      <c r="AO53" s="109" t="str">
        <f>IF(AO48&lt;=$E$26,-'Monthly CF'!AQ31+AN53,"")</f>
        <v/>
      </c>
      <c r="AP53" s="109" t="str">
        <f>IF(AP48&lt;=$E$26,-'Monthly CF'!AR31+AO53,"")</f>
        <v/>
      </c>
      <c r="AQ53" s="109" t="str">
        <f>IF(AQ48&lt;=$E$26,-'Monthly CF'!AS31+AP53,"")</f>
        <v/>
      </c>
      <c r="AR53" s="109" t="str">
        <f>IF(AR48&lt;=$E$26,-'Monthly CF'!AT31+AQ53,"")</f>
        <v/>
      </c>
      <c r="AS53" s="109" t="str">
        <f>IF(AS48&lt;=$E$26,-'Monthly CF'!AU31+AR53,"")</f>
        <v/>
      </c>
      <c r="AT53" s="109" t="str">
        <f>IF(AT48&lt;=$E$26,-'Monthly CF'!AV31+AS53,"")</f>
        <v/>
      </c>
      <c r="AU53" s="109" t="str">
        <f>IF(AU48&lt;=$E$26,-'Monthly CF'!AW31+AT53,"")</f>
        <v/>
      </c>
      <c r="AV53" s="109" t="str">
        <f>IF(AV48&lt;=$E$26,-'Monthly CF'!AX31+AU53,"")</f>
        <v/>
      </c>
      <c r="AW53" s="109" t="str">
        <f>IF(AW48&lt;=$E$26,-'Monthly CF'!AY31+AV53,"")</f>
        <v/>
      </c>
      <c r="AX53" s="109" t="str">
        <f>IF(AX48&lt;=$E$26,-'Monthly CF'!AZ31+AW53,"")</f>
        <v/>
      </c>
      <c r="AY53" s="109" t="str">
        <f>IF(AY48&lt;=$E$26,-'Monthly CF'!BA31+AX53,"")</f>
        <v/>
      </c>
      <c r="AZ53" s="109" t="str">
        <f>IF(AZ48&lt;=$E$26,-'Monthly CF'!BB31+AY53,"")</f>
        <v/>
      </c>
      <c r="BA53" s="109" t="str">
        <f>IF(BA48&lt;=$E$26,-'Monthly CF'!BC31+AZ53,"")</f>
        <v/>
      </c>
      <c r="BB53" s="109" t="str">
        <f>IF(BB48&lt;=$E$26,-'Monthly CF'!BD31+BA53,"")</f>
        <v/>
      </c>
      <c r="BC53" s="109" t="str">
        <f>IF(BC48&lt;=$E$26,-'Monthly CF'!BE31+BB53,"")</f>
        <v/>
      </c>
      <c r="BD53" s="109" t="str">
        <f>IF(BD48&lt;=$E$26,-'Monthly CF'!BF31+BC53,"")</f>
        <v/>
      </c>
      <c r="BE53" s="109" t="str">
        <f>IF(BE48&lt;=$E$26,-'Monthly CF'!BG31+BD53,"")</f>
        <v/>
      </c>
      <c r="BF53" s="109" t="str">
        <f>IF(BF48&lt;=$E$26,-'Monthly CF'!BH31+BE53,"")</f>
        <v/>
      </c>
      <c r="BG53" s="109" t="str">
        <f>IF(BG48&lt;=$E$26,-'Monthly CF'!BI31+BF53,"")</f>
        <v/>
      </c>
      <c r="BH53" s="109" t="str">
        <f>IF(BH48&lt;=$E$26,-'Monthly CF'!BJ31+BG53,"")</f>
        <v/>
      </c>
      <c r="BI53" s="109" t="str">
        <f>IF(BI48&lt;=$E$26,-'Monthly CF'!BK31+BH53,"")</f>
        <v/>
      </c>
      <c r="BJ53" s="109" t="str">
        <f>IF(BJ48&lt;=$E$26,-'Monthly CF'!BL31+BI53,"")</f>
        <v/>
      </c>
      <c r="BK53" s="109" t="str">
        <f>IF(BK48&lt;=$E$26,-'Monthly CF'!BM31+BJ53,"")</f>
        <v/>
      </c>
      <c r="BL53" s="109" t="str">
        <f>IF(BL48&lt;=$E$26,-'Monthly CF'!BN31+BK53,"")</f>
        <v/>
      </c>
      <c r="BM53" s="109" t="str">
        <f>IF(BM48&lt;=$E$26,-'Monthly CF'!BO31+BL53,"")</f>
        <v/>
      </c>
      <c r="BN53" s="109" t="str">
        <f>IF(BN48&lt;=$E$26,-'Monthly CF'!BP31+BM53,"")</f>
        <v/>
      </c>
      <c r="BO53" s="109" t="str">
        <f>IF(BO48&lt;=$E$26,-'Monthly CF'!BQ31+BN53,"")</f>
        <v/>
      </c>
      <c r="BP53" s="109" t="str">
        <f>IF(BP48&lt;=$E$26,-'Monthly CF'!BR31+BO53,"")</f>
        <v/>
      </c>
      <c r="BQ53" s="109" t="str">
        <f>IF(BQ48&lt;=$E$26,-'Monthly CF'!BS31+BP53,"")</f>
        <v/>
      </c>
      <c r="BR53" s="109" t="str">
        <f>IF(BR48&lt;=$E$26,-'Monthly CF'!BT31+BQ53,"")</f>
        <v/>
      </c>
      <c r="BS53" s="109" t="str">
        <f>IF(BS48&lt;=$E$26,-'Monthly CF'!BU31+BR53,"")</f>
        <v/>
      </c>
      <c r="BT53" s="109" t="str">
        <f>IF(BT48&lt;=$E$26,-'Monthly CF'!BV31+BS53,"")</f>
        <v/>
      </c>
      <c r="BU53" s="109" t="str">
        <f>IF(BU48&lt;=$E$26,-'Monthly CF'!BW31+BT53,"")</f>
        <v/>
      </c>
      <c r="BV53" s="109" t="str">
        <f>IF(BV48&lt;=$E$26,-'Monthly CF'!BX31+BU53,"")</f>
        <v/>
      </c>
      <c r="BW53" s="109" t="str">
        <f>IF(BW48&lt;=$E$26,-'Monthly CF'!BY31+BV53,"")</f>
        <v/>
      </c>
      <c r="BX53" s="109" t="str">
        <f>IF(BX48&lt;=$E$26,-'Monthly CF'!BZ31+BW53,"")</f>
        <v/>
      </c>
      <c r="BY53" s="109" t="str">
        <f>IF(BY48&lt;=$E$26,-'Monthly CF'!CA31+BX53,"")</f>
        <v/>
      </c>
      <c r="BZ53" s="109" t="str">
        <f>IF(BZ48&lt;=$E$26,-'Monthly CF'!CB31+BY53,"")</f>
        <v/>
      </c>
      <c r="CA53" s="109" t="str">
        <f>IF(CA48&lt;=$E$26,-'Monthly CF'!CC31+BZ53,"")</f>
        <v/>
      </c>
      <c r="CB53" s="109" t="str">
        <f>IF(CB48&lt;=$E$26,-'Monthly CF'!CD31+CA53,"")</f>
        <v/>
      </c>
      <c r="CC53" s="109" t="str">
        <f>IF(CC48&lt;=$E$26,-'Monthly CF'!CE31+CB53,"")</f>
        <v/>
      </c>
      <c r="CD53" s="109" t="str">
        <f>IF(CD48&lt;=$E$26,-'Monthly CF'!CF31+CC53,"")</f>
        <v/>
      </c>
      <c r="CE53" s="109" t="str">
        <f>IF(CE48&lt;=$E$26,-'Monthly CF'!CG31+CD53,"")</f>
        <v/>
      </c>
      <c r="CF53" s="109" t="str">
        <f>IF(CF48&lt;=$E$26,-'Monthly CF'!CH31+CE53,"")</f>
        <v/>
      </c>
      <c r="CG53" s="109" t="str">
        <f>IF(CG48&lt;=$E$26,-'Monthly CF'!CI31+CF53,"")</f>
        <v/>
      </c>
      <c r="CH53" s="109" t="str">
        <f>IF(CH48&lt;=$E$26,-'Monthly CF'!CJ31+CG53,"")</f>
        <v/>
      </c>
      <c r="CI53" s="109" t="str">
        <f>IF(CI48&lt;=$E$26,-'Monthly CF'!CK31+CH53,"")</f>
        <v/>
      </c>
      <c r="CJ53" s="109" t="str">
        <f>IF(CJ48&lt;=$E$26,-'Monthly CF'!CL31+CI53,"")</f>
        <v/>
      </c>
      <c r="CK53" s="109" t="str">
        <f>IF(CK48&lt;=$E$26,-'Monthly CF'!CM31+CJ53,"")</f>
        <v/>
      </c>
      <c r="CL53" s="109" t="str">
        <f>IF(CL48&lt;=$E$26,-'Monthly CF'!CN31+CK53,"")</f>
        <v/>
      </c>
      <c r="CM53" s="109" t="str">
        <f>IF(CM48&lt;=$E$26,-'Monthly CF'!CO31+CL53,"")</f>
        <v/>
      </c>
      <c r="CN53" s="109" t="str">
        <f>IF(CN48&lt;=$E$26,-'Monthly CF'!CP31+CM53,"")</f>
        <v/>
      </c>
      <c r="CO53" s="109" t="str">
        <f>IF(CO48&lt;=$E$26,-'Monthly CF'!CQ31+CN53,"")</f>
        <v/>
      </c>
      <c r="CP53" s="109" t="str">
        <f>IF(CP48&lt;=$E$26,-'Monthly CF'!CR31+CO53,"")</f>
        <v/>
      </c>
      <c r="CQ53" s="109" t="str">
        <f>IF(CQ48&lt;=$E$26,-'Monthly CF'!CS31+CP53,"")</f>
        <v/>
      </c>
      <c r="CR53" s="109" t="str">
        <f>IF(CR48&lt;=$E$26,-'Monthly CF'!CT31+CQ53,"")</f>
        <v/>
      </c>
      <c r="CS53" s="109" t="str">
        <f>IF(CS48&lt;=$E$26,-'Monthly CF'!CU31+CR53,"")</f>
        <v/>
      </c>
      <c r="CT53" s="109" t="str">
        <f>IF(CT48&lt;=$E$26,-'Monthly CF'!CV31+CS53,"")</f>
        <v/>
      </c>
      <c r="CU53" s="109" t="str">
        <f>IF(CU48&lt;=$E$26,-'Monthly CF'!CW31+CT53,"")</f>
        <v/>
      </c>
      <c r="CV53" s="109" t="str">
        <f>IF(CV48&lt;=$E$26,-'Monthly CF'!CX31+CU53,"")</f>
        <v/>
      </c>
      <c r="CW53" s="109" t="str">
        <f>IF(CW48&lt;=$E$26,-'Monthly CF'!CY31+CV53,"")</f>
        <v/>
      </c>
      <c r="CX53" s="109" t="str">
        <f>IF(CX48&lt;=$E$26,-'Monthly CF'!CZ31+CW53,"")</f>
        <v/>
      </c>
      <c r="CY53" s="109" t="str">
        <f>IF(CY48&lt;=$E$26,-'Monthly CF'!DA31+CX53,"")</f>
        <v/>
      </c>
      <c r="CZ53" s="109" t="str">
        <f>IF(CZ48&lt;=$E$26,-'Monthly CF'!DB31+CY53,"")</f>
        <v/>
      </c>
      <c r="DA53" s="109" t="str">
        <f>IF(DA48&lt;=$E$26,-'Monthly CF'!DC31+CZ53,"")</f>
        <v/>
      </c>
      <c r="DB53" s="109" t="str">
        <f>IF(DB48&lt;=$E$26,-'Monthly CF'!DD31+DA53,"")</f>
        <v/>
      </c>
      <c r="DC53" s="109" t="str">
        <f>IF(DC48&lt;=$E$26,-'Monthly CF'!DE31+DB53,"")</f>
        <v/>
      </c>
      <c r="DD53" s="109" t="str">
        <f>IF(DD48&lt;=$E$26,-'Monthly CF'!DF31+DC53,"")</f>
        <v/>
      </c>
      <c r="DE53" s="109" t="str">
        <f>IF(DE48&lt;=$E$26,-'Monthly CF'!DG31+DD53,"")</f>
        <v/>
      </c>
      <c r="DF53" s="109" t="str">
        <f>IF(DF48&lt;=$E$26,-'Monthly CF'!DH31+DE53,"")</f>
        <v/>
      </c>
      <c r="DG53" s="109" t="str">
        <f>IF(DG48&lt;=$E$26,-'Monthly CF'!DI31+DF53,"")</f>
        <v/>
      </c>
      <c r="DH53" s="109" t="str">
        <f>IF(DH48&lt;=$E$26,-'Monthly CF'!DJ31+DG53,"")</f>
        <v/>
      </c>
      <c r="DI53" s="109" t="str">
        <f>IF(DI48&lt;=$E$26,-'Monthly CF'!DK31+DH53,"")</f>
        <v/>
      </c>
      <c r="DJ53" s="109" t="str">
        <f>IF(DJ48&lt;=$E$26,-'Monthly CF'!DL31+DI53,"")</f>
        <v/>
      </c>
      <c r="DK53" s="109" t="str">
        <f>IF(DK48&lt;=$E$26,-'Monthly CF'!DM31+DJ53,"")</f>
        <v/>
      </c>
      <c r="DL53" s="109" t="str">
        <f>IF(DL48&lt;=$E$26,-'Monthly CF'!DN31+DK53,"")</f>
        <v/>
      </c>
      <c r="DM53" s="109" t="str">
        <f>IF(DM48&lt;=$E$26,-'Monthly CF'!DO31+DL53,"")</f>
        <v/>
      </c>
      <c r="DN53" s="109" t="str">
        <f>IF(DN48&lt;=$E$26,-'Monthly CF'!DP31+DM53,"")</f>
        <v/>
      </c>
      <c r="DO53" s="109" t="str">
        <f>IF(DO48&lt;=$E$26,-'Monthly CF'!DQ31+DN53,"")</f>
        <v/>
      </c>
      <c r="DP53" s="109" t="str">
        <f>IF(DP48&lt;=$E$26,-'Monthly CF'!DR31+DO53,"")</f>
        <v/>
      </c>
      <c r="DQ53" s="109" t="str">
        <f>IF(DQ48&lt;=$E$26,-'Monthly CF'!DS31+DP53,"")</f>
        <v/>
      </c>
      <c r="DR53" s="109" t="str">
        <f>IF(DR48&lt;=$E$26,-'Monthly CF'!DT31+DQ53,"")</f>
        <v/>
      </c>
      <c r="DS53" s="109" t="str">
        <f>IF(DS48&lt;=$E$26,-'Monthly CF'!DU31+DR53,"")</f>
        <v/>
      </c>
      <c r="DT53" s="109" t="str">
        <f>IF(DT48&lt;=$E$26,-'Monthly CF'!DV31+DS53,"")</f>
        <v/>
      </c>
      <c r="DU53" s="109" t="str">
        <f>IF(DU48&lt;=$E$26,-'Monthly CF'!DW31+DT53,"")</f>
        <v/>
      </c>
      <c r="DV53" s="109" t="str">
        <f>IF(DV48&lt;=$E$26,-'Monthly CF'!DX31+DU53,"")</f>
        <v/>
      </c>
      <c r="DW53" s="109" t="str">
        <f>IF(DW48&lt;=$E$26,-'Monthly CF'!DY31+DV53,"")</f>
        <v/>
      </c>
      <c r="DX53" s="109" t="str">
        <f>IF(DX48&lt;=$E$26,-'Monthly CF'!DZ31+DW53,"")</f>
        <v/>
      </c>
      <c r="DY53" s="109" t="str">
        <f>IF(DY48&lt;=$E$26,-'Monthly CF'!EA31+DX53,"")</f>
        <v/>
      </c>
      <c r="DZ53" s="109" t="str">
        <f>IF(DZ48&lt;=$E$26,-'Monthly CF'!EB31+DY53,"")</f>
        <v/>
      </c>
      <c r="EA53" s="109" t="str">
        <f>IF(EA48&lt;=$E$26,-'Monthly CF'!EC31+DZ53,"")</f>
        <v/>
      </c>
      <c r="EB53" s="109" t="str">
        <f>IF(EB48&lt;=$E$26,-'Monthly CF'!ED31+EA53,"")</f>
        <v/>
      </c>
      <c r="EC53" s="109" t="str">
        <f>IF(EC48&lt;=$E$26,-'Monthly CF'!EE31+EB53,"")</f>
        <v/>
      </c>
      <c r="ED53" s="110" t="str">
        <f>IF(ED48&lt;=$E$26,-'Monthly CF'!EF31+EC53,"")</f>
        <v/>
      </c>
    </row>
    <row r="54" spans="1:134" x14ac:dyDescent="0.25">
      <c r="A54" s="27" t="s">
        <v>42</v>
      </c>
      <c r="B54" s="108">
        <f>IF(B48&lt;=$E$26,-'Monthly CF'!D32,"")</f>
        <v>0</v>
      </c>
      <c r="C54" s="109">
        <f>IF(C48&lt;=$E$26,-'Monthly CF'!E32+B54,"")</f>
        <v>0</v>
      </c>
      <c r="D54" s="109">
        <f>IF(D48&lt;=$E$26,-'Monthly CF'!F32+C54,"")</f>
        <v>0</v>
      </c>
      <c r="E54" s="109">
        <f>IF(E48&lt;=$E$26,-'Monthly CF'!G32+D54,"")</f>
        <v>0</v>
      </c>
      <c r="F54" s="109">
        <f>IF(F48&lt;=$E$26,-'Monthly CF'!H32+E54,"")</f>
        <v>0</v>
      </c>
      <c r="G54" s="109">
        <f>IF(G48&lt;=$E$26,-'Monthly CF'!I32+F54,"")</f>
        <v>0</v>
      </c>
      <c r="H54" s="109">
        <f>IF(H48&lt;=$E$26,-'Monthly CF'!J32+G54,"")</f>
        <v>0</v>
      </c>
      <c r="I54" s="109">
        <f>IF(I48&lt;=$E$26,-'Monthly CF'!K32+H54,"")</f>
        <v>0</v>
      </c>
      <c r="J54" s="109">
        <f>IF(J48&lt;=$E$26,-'Monthly CF'!L32+I54,"")</f>
        <v>0</v>
      </c>
      <c r="K54" s="109">
        <f>IF(K48&lt;=$E$26,-'Monthly CF'!M32+J54,"")</f>
        <v>0</v>
      </c>
      <c r="L54" s="109">
        <f>IF(L48&lt;=$E$26,-'Monthly CF'!N32+K54,"")</f>
        <v>0</v>
      </c>
      <c r="M54" s="109">
        <f>IF(M48&lt;=$E$26,-'Monthly CF'!O32+L54,"")</f>
        <v>0</v>
      </c>
      <c r="N54" s="109">
        <f>IF(N48&lt;=$E$26,-'Monthly CF'!P32+M54,"")</f>
        <v>0</v>
      </c>
      <c r="O54" s="109">
        <f>IF(O48&lt;=$E$26,-'Monthly CF'!Q32+N54,"")</f>
        <v>0</v>
      </c>
      <c r="P54" s="109">
        <f>IF(P48&lt;=$E$26,-'Monthly CF'!R32+O54,"")</f>
        <v>0</v>
      </c>
      <c r="Q54" s="109">
        <f>IF(Q48&lt;=$E$26,-'Monthly CF'!S32+P54,"")</f>
        <v>0</v>
      </c>
      <c r="R54" s="109">
        <f>IF(R48&lt;=$E$26,-'Monthly CF'!T32+Q54,"")</f>
        <v>0</v>
      </c>
      <c r="S54" s="109">
        <f>IF(S48&lt;=$E$26,-'Monthly CF'!U32+R54,"")</f>
        <v>0</v>
      </c>
      <c r="T54" s="109">
        <f>IF(T48&lt;=$E$26,-'Monthly CF'!V32+S54,"")</f>
        <v>0</v>
      </c>
      <c r="U54" s="109">
        <f>IF(U48&lt;=$E$26,-'Monthly CF'!W32+T54,"")</f>
        <v>62857.854499999994</v>
      </c>
      <c r="V54" s="109">
        <f>IF(V48&lt;=$E$26,-'Monthly CF'!X32+U54,"")</f>
        <v>69075.447</v>
      </c>
      <c r="W54" s="109">
        <f>IF(W48&lt;=$E$26,-'Monthly CF'!Y32+V54,"")</f>
        <v>76216.545565530745</v>
      </c>
      <c r="X54" s="109">
        <f>IF(X48&lt;=$E$26,-'Monthly CF'!Z32+W54,"")</f>
        <v>76216.545565530745</v>
      </c>
      <c r="Y54" s="109">
        <f>IF(Y48&lt;=$E$26,-'Monthly CF'!AA32+X54,"")</f>
        <v>116436.52599208325</v>
      </c>
      <c r="Z54" s="109">
        <f>IF(Z48&lt;=$E$26,-'Monthly CF'!AB32+Y54,"")</f>
        <v>136092.14099208324</v>
      </c>
      <c r="AA54" s="109">
        <f>IF(AA48&lt;=$E$26,-'Monthly CF'!AC32+Z54,"")</f>
        <v>136092.14099208324</v>
      </c>
      <c r="AB54" s="109">
        <f>IF(AB48&lt;=$E$26,-'Monthly CF'!AD32+AA54,"")</f>
        <v>136092.14099208324</v>
      </c>
      <c r="AC54" s="109">
        <f>IF(AC48&lt;=$E$26,-'Monthly CF'!AE32+AB54,"")</f>
        <v>175294.5882723158</v>
      </c>
      <c r="AD54" s="109">
        <f>IF(AD48&lt;=$E$26,-'Monthly CF'!AF32+AC54,"")</f>
        <v>228232.41682308109</v>
      </c>
      <c r="AE54" s="109">
        <f>IF(AE48&lt;=$E$26,-'Monthly CF'!AG32+AD54,"")</f>
        <v>228232.41682308109</v>
      </c>
      <c r="AF54" s="109">
        <f>IF(AF48&lt;=$E$26,-'Monthly CF'!AH32+AE54,"")</f>
        <v>228232.41682308109</v>
      </c>
      <c r="AG54" s="109">
        <f>IF(AG48&lt;=$E$26,-'Monthly CF'!AI32+AF54,"")</f>
        <v>228232.41682308109</v>
      </c>
      <c r="AH54" s="109">
        <f>IF(AH48&lt;=$E$26,-'Monthly CF'!AJ32+AG54,"")</f>
        <v>228232.41682308109</v>
      </c>
      <c r="AI54" s="109">
        <f>IF(AI48&lt;=$E$26,-'Monthly CF'!AK32+AH54,"")</f>
        <v>228232.41682308109</v>
      </c>
      <c r="AJ54" s="109">
        <f>IF(AJ48&lt;=$E$26,-'Monthly CF'!AL32+AI54,"")</f>
        <v>228232.41682308109</v>
      </c>
      <c r="AK54" s="109">
        <f>IF(AK48&lt;=$E$26,-'Monthly CF'!AM32+AJ54,"")</f>
        <v>228232.41682308109</v>
      </c>
      <c r="AL54" s="109" t="str">
        <f>IF(AL48&lt;=$E$26,-'Monthly CF'!AN32+AK54,"")</f>
        <v/>
      </c>
      <c r="AM54" s="109" t="str">
        <f>IF(AM48&lt;=$E$26,-'Monthly CF'!AO32+AL54,"")</f>
        <v/>
      </c>
      <c r="AN54" s="109" t="str">
        <f>IF(AN48&lt;=$E$26,-'Monthly CF'!AP32+AM54,"")</f>
        <v/>
      </c>
      <c r="AO54" s="109" t="str">
        <f>IF(AO48&lt;=$E$26,-'Monthly CF'!AQ32+AN54,"")</f>
        <v/>
      </c>
      <c r="AP54" s="109" t="str">
        <f>IF(AP48&lt;=$E$26,-'Monthly CF'!AR32+AO54,"")</f>
        <v/>
      </c>
      <c r="AQ54" s="109" t="str">
        <f>IF(AQ48&lt;=$E$26,-'Monthly CF'!AS32+AP54,"")</f>
        <v/>
      </c>
      <c r="AR54" s="109" t="str">
        <f>IF(AR48&lt;=$E$26,-'Monthly CF'!AT32+AQ54,"")</f>
        <v/>
      </c>
      <c r="AS54" s="109" t="str">
        <f>IF(AS48&lt;=$E$26,-'Monthly CF'!AU32+AR54,"")</f>
        <v/>
      </c>
      <c r="AT54" s="109" t="str">
        <f>IF(AT48&lt;=$E$26,-'Monthly CF'!AV32+AS54,"")</f>
        <v/>
      </c>
      <c r="AU54" s="109" t="str">
        <f>IF(AU48&lt;=$E$26,-'Monthly CF'!AW32+AT54,"")</f>
        <v/>
      </c>
      <c r="AV54" s="109" t="str">
        <f>IF(AV48&lt;=$E$26,-'Monthly CF'!AX32+AU54,"")</f>
        <v/>
      </c>
      <c r="AW54" s="109" t="str">
        <f>IF(AW48&lt;=$E$26,-'Monthly CF'!AY32+AV54,"")</f>
        <v/>
      </c>
      <c r="AX54" s="109" t="str">
        <f>IF(AX48&lt;=$E$26,-'Monthly CF'!AZ32+AW54,"")</f>
        <v/>
      </c>
      <c r="AY54" s="109" t="str">
        <f>IF(AY48&lt;=$E$26,-'Monthly CF'!BA32+AX54,"")</f>
        <v/>
      </c>
      <c r="AZ54" s="109" t="str">
        <f>IF(AZ48&lt;=$E$26,-'Monthly CF'!BB32+AY54,"")</f>
        <v/>
      </c>
      <c r="BA54" s="109" t="str">
        <f>IF(BA48&lt;=$E$26,-'Monthly CF'!BC32+AZ54,"")</f>
        <v/>
      </c>
      <c r="BB54" s="109" t="str">
        <f>IF(BB48&lt;=$E$26,-'Monthly CF'!BD32+BA54,"")</f>
        <v/>
      </c>
      <c r="BC54" s="109" t="str">
        <f>IF(BC48&lt;=$E$26,-'Monthly CF'!BE32+BB54,"")</f>
        <v/>
      </c>
      <c r="BD54" s="109" t="str">
        <f>IF(BD48&lt;=$E$26,-'Monthly CF'!BF32+BC54,"")</f>
        <v/>
      </c>
      <c r="BE54" s="109" t="str">
        <f>IF(BE48&lt;=$E$26,-'Monthly CF'!BG32+BD54,"")</f>
        <v/>
      </c>
      <c r="BF54" s="109" t="str">
        <f>IF(BF48&lt;=$E$26,-'Monthly CF'!BH32+BE54,"")</f>
        <v/>
      </c>
      <c r="BG54" s="109" t="str">
        <f>IF(BG48&lt;=$E$26,-'Monthly CF'!BI32+BF54,"")</f>
        <v/>
      </c>
      <c r="BH54" s="109" t="str">
        <f>IF(BH48&lt;=$E$26,-'Monthly CF'!BJ32+BG54,"")</f>
        <v/>
      </c>
      <c r="BI54" s="109" t="str">
        <f>IF(BI48&lt;=$E$26,-'Monthly CF'!BK32+BH54,"")</f>
        <v/>
      </c>
      <c r="BJ54" s="109" t="str">
        <f>IF(BJ48&lt;=$E$26,-'Monthly CF'!BL32+BI54,"")</f>
        <v/>
      </c>
      <c r="BK54" s="109" t="str">
        <f>IF(BK48&lt;=$E$26,-'Monthly CF'!BM32+BJ54,"")</f>
        <v/>
      </c>
      <c r="BL54" s="109" t="str">
        <f>IF(BL48&lt;=$E$26,-'Monthly CF'!BN32+BK54,"")</f>
        <v/>
      </c>
      <c r="BM54" s="109" t="str">
        <f>IF(BM48&lt;=$E$26,-'Monthly CF'!BO32+BL54,"")</f>
        <v/>
      </c>
      <c r="BN54" s="109" t="str">
        <f>IF(BN48&lt;=$E$26,-'Monthly CF'!BP32+BM54,"")</f>
        <v/>
      </c>
      <c r="BO54" s="109" t="str">
        <f>IF(BO48&lt;=$E$26,-'Monthly CF'!BQ32+BN54,"")</f>
        <v/>
      </c>
      <c r="BP54" s="109" t="str">
        <f>IF(BP48&lt;=$E$26,-'Monthly CF'!BR32+BO54,"")</f>
        <v/>
      </c>
      <c r="BQ54" s="109" t="str">
        <f>IF(BQ48&lt;=$E$26,-'Monthly CF'!BS32+BP54,"")</f>
        <v/>
      </c>
      <c r="BR54" s="109" t="str">
        <f>IF(BR48&lt;=$E$26,-'Monthly CF'!BT32+BQ54,"")</f>
        <v/>
      </c>
      <c r="BS54" s="109" t="str">
        <f>IF(BS48&lt;=$E$26,-'Monthly CF'!BU32+BR54,"")</f>
        <v/>
      </c>
      <c r="BT54" s="109" t="str">
        <f>IF(BT48&lt;=$E$26,-'Monthly CF'!BV32+BS54,"")</f>
        <v/>
      </c>
      <c r="BU54" s="109" t="str">
        <f>IF(BU48&lt;=$E$26,-'Monthly CF'!BW32+BT54,"")</f>
        <v/>
      </c>
      <c r="BV54" s="109" t="str">
        <f>IF(BV48&lt;=$E$26,-'Monthly CF'!BX32+BU54,"")</f>
        <v/>
      </c>
      <c r="BW54" s="109" t="str">
        <f>IF(BW48&lt;=$E$26,-'Monthly CF'!BY32+BV54,"")</f>
        <v/>
      </c>
      <c r="BX54" s="109" t="str">
        <f>IF(BX48&lt;=$E$26,-'Monthly CF'!BZ32+BW54,"")</f>
        <v/>
      </c>
      <c r="BY54" s="109" t="str">
        <f>IF(BY48&lt;=$E$26,-'Monthly CF'!CA32+BX54,"")</f>
        <v/>
      </c>
      <c r="BZ54" s="109" t="str">
        <f>IF(BZ48&lt;=$E$26,-'Monthly CF'!CB32+BY54,"")</f>
        <v/>
      </c>
      <c r="CA54" s="109" t="str">
        <f>IF(CA48&lt;=$E$26,-'Monthly CF'!CC32+BZ54,"")</f>
        <v/>
      </c>
      <c r="CB54" s="109" t="str">
        <f>IF(CB48&lt;=$E$26,-'Monthly CF'!CD32+CA54,"")</f>
        <v/>
      </c>
      <c r="CC54" s="109" t="str">
        <f>IF(CC48&lt;=$E$26,-'Monthly CF'!CE32+CB54,"")</f>
        <v/>
      </c>
      <c r="CD54" s="109" t="str">
        <f>IF(CD48&lt;=$E$26,-'Monthly CF'!CF32+CC54,"")</f>
        <v/>
      </c>
      <c r="CE54" s="109" t="str">
        <f>IF(CE48&lt;=$E$26,-'Monthly CF'!CG32+CD54,"")</f>
        <v/>
      </c>
      <c r="CF54" s="109" t="str">
        <f>IF(CF48&lt;=$E$26,-'Monthly CF'!CH32+CE54,"")</f>
        <v/>
      </c>
      <c r="CG54" s="109" t="str">
        <f>IF(CG48&lt;=$E$26,-'Monthly CF'!CI32+CF54,"")</f>
        <v/>
      </c>
      <c r="CH54" s="109" t="str">
        <f>IF(CH48&lt;=$E$26,-'Monthly CF'!CJ32+CG54,"")</f>
        <v/>
      </c>
      <c r="CI54" s="109" t="str">
        <f>IF(CI48&lt;=$E$26,-'Monthly CF'!CK32+CH54,"")</f>
        <v/>
      </c>
      <c r="CJ54" s="109" t="str">
        <f>IF(CJ48&lt;=$E$26,-'Monthly CF'!CL32+CI54,"")</f>
        <v/>
      </c>
      <c r="CK54" s="109" t="str">
        <f>IF(CK48&lt;=$E$26,-'Monthly CF'!CM32+CJ54,"")</f>
        <v/>
      </c>
      <c r="CL54" s="109" t="str">
        <f>IF(CL48&lt;=$E$26,-'Monthly CF'!CN32+CK54,"")</f>
        <v/>
      </c>
      <c r="CM54" s="109" t="str">
        <f>IF(CM48&lt;=$E$26,-'Monthly CF'!CO32+CL54,"")</f>
        <v/>
      </c>
      <c r="CN54" s="109" t="str">
        <f>IF(CN48&lt;=$E$26,-'Monthly CF'!CP32+CM54,"")</f>
        <v/>
      </c>
      <c r="CO54" s="109" t="str">
        <f>IF(CO48&lt;=$E$26,-'Monthly CF'!CQ32+CN54,"")</f>
        <v/>
      </c>
      <c r="CP54" s="109" t="str">
        <f>IF(CP48&lt;=$E$26,-'Monthly CF'!CR32+CO54,"")</f>
        <v/>
      </c>
      <c r="CQ54" s="109" t="str">
        <f>IF(CQ48&lt;=$E$26,-'Monthly CF'!CS32+CP54,"")</f>
        <v/>
      </c>
      <c r="CR54" s="109" t="str">
        <f>IF(CR48&lt;=$E$26,-'Monthly CF'!CT32+CQ54,"")</f>
        <v/>
      </c>
      <c r="CS54" s="109" t="str">
        <f>IF(CS48&lt;=$E$26,-'Monthly CF'!CU32+CR54,"")</f>
        <v/>
      </c>
      <c r="CT54" s="109" t="str">
        <f>IF(CT48&lt;=$E$26,-'Monthly CF'!CV32+CS54,"")</f>
        <v/>
      </c>
      <c r="CU54" s="109" t="str">
        <f>IF(CU48&lt;=$E$26,-'Monthly CF'!CW32+CT54,"")</f>
        <v/>
      </c>
      <c r="CV54" s="109" t="str">
        <f>IF(CV48&lt;=$E$26,-'Monthly CF'!CX32+CU54,"")</f>
        <v/>
      </c>
      <c r="CW54" s="109" t="str">
        <f>IF(CW48&lt;=$E$26,-'Monthly CF'!CY32+CV54,"")</f>
        <v/>
      </c>
      <c r="CX54" s="109" t="str">
        <f>IF(CX48&lt;=$E$26,-'Monthly CF'!CZ32+CW54,"")</f>
        <v/>
      </c>
      <c r="CY54" s="109" t="str">
        <f>IF(CY48&lt;=$E$26,-'Monthly CF'!DA32+CX54,"")</f>
        <v/>
      </c>
      <c r="CZ54" s="109" t="str">
        <f>IF(CZ48&lt;=$E$26,-'Monthly CF'!DB32+CY54,"")</f>
        <v/>
      </c>
      <c r="DA54" s="109" t="str">
        <f>IF(DA48&lt;=$E$26,-'Monthly CF'!DC32+CZ54,"")</f>
        <v/>
      </c>
      <c r="DB54" s="109" t="str">
        <f>IF(DB48&lt;=$E$26,-'Monthly CF'!DD32+DA54,"")</f>
        <v/>
      </c>
      <c r="DC54" s="109" t="str">
        <f>IF(DC48&lt;=$E$26,-'Monthly CF'!DE32+DB54,"")</f>
        <v/>
      </c>
      <c r="DD54" s="109" t="str">
        <f>IF(DD48&lt;=$E$26,-'Monthly CF'!DF32+DC54,"")</f>
        <v/>
      </c>
      <c r="DE54" s="109" t="str">
        <f>IF(DE48&lt;=$E$26,-'Monthly CF'!DG32+DD54,"")</f>
        <v/>
      </c>
      <c r="DF54" s="109" t="str">
        <f>IF(DF48&lt;=$E$26,-'Monthly CF'!DH32+DE54,"")</f>
        <v/>
      </c>
      <c r="DG54" s="109" t="str">
        <f>IF(DG48&lt;=$E$26,-'Monthly CF'!DI32+DF54,"")</f>
        <v/>
      </c>
      <c r="DH54" s="109" t="str">
        <f>IF(DH48&lt;=$E$26,-'Monthly CF'!DJ32+DG54,"")</f>
        <v/>
      </c>
      <c r="DI54" s="109" t="str">
        <f>IF(DI48&lt;=$E$26,-'Monthly CF'!DK32+DH54,"")</f>
        <v/>
      </c>
      <c r="DJ54" s="109" t="str">
        <f>IF(DJ48&lt;=$E$26,-'Monthly CF'!DL32+DI54,"")</f>
        <v/>
      </c>
      <c r="DK54" s="109" t="str">
        <f>IF(DK48&lt;=$E$26,-'Monthly CF'!DM32+DJ54,"")</f>
        <v/>
      </c>
      <c r="DL54" s="109" t="str">
        <f>IF(DL48&lt;=$E$26,-'Monthly CF'!DN32+DK54,"")</f>
        <v/>
      </c>
      <c r="DM54" s="109" t="str">
        <f>IF(DM48&lt;=$E$26,-'Monthly CF'!DO32+DL54,"")</f>
        <v/>
      </c>
      <c r="DN54" s="109" t="str">
        <f>IF(DN48&lt;=$E$26,-'Monthly CF'!DP32+DM54,"")</f>
        <v/>
      </c>
      <c r="DO54" s="109" t="str">
        <f>IF(DO48&lt;=$E$26,-'Monthly CF'!DQ32+DN54,"")</f>
        <v/>
      </c>
      <c r="DP54" s="109" t="str">
        <f>IF(DP48&lt;=$E$26,-'Monthly CF'!DR32+DO54,"")</f>
        <v/>
      </c>
      <c r="DQ54" s="109" t="str">
        <f>IF(DQ48&lt;=$E$26,-'Monthly CF'!DS32+DP54,"")</f>
        <v/>
      </c>
      <c r="DR54" s="109" t="str">
        <f>IF(DR48&lt;=$E$26,-'Monthly CF'!DT32+DQ54,"")</f>
        <v/>
      </c>
      <c r="DS54" s="109" t="str">
        <f>IF(DS48&lt;=$E$26,-'Monthly CF'!DU32+DR54,"")</f>
        <v/>
      </c>
      <c r="DT54" s="109" t="str">
        <f>IF(DT48&lt;=$E$26,-'Monthly CF'!DV32+DS54,"")</f>
        <v/>
      </c>
      <c r="DU54" s="109" t="str">
        <f>IF(DU48&lt;=$E$26,-'Monthly CF'!DW32+DT54,"")</f>
        <v/>
      </c>
      <c r="DV54" s="109" t="str">
        <f>IF(DV48&lt;=$E$26,-'Monthly CF'!DX32+DU54,"")</f>
        <v/>
      </c>
      <c r="DW54" s="109" t="str">
        <f>IF(DW48&lt;=$E$26,-'Monthly CF'!DY32+DV54,"")</f>
        <v/>
      </c>
      <c r="DX54" s="109" t="str">
        <f>IF(DX48&lt;=$E$26,-'Monthly CF'!DZ32+DW54,"")</f>
        <v/>
      </c>
      <c r="DY54" s="109" t="str">
        <f>IF(DY48&lt;=$E$26,-'Monthly CF'!EA32+DX54,"")</f>
        <v/>
      </c>
      <c r="DZ54" s="109" t="str">
        <f>IF(DZ48&lt;=$E$26,-'Monthly CF'!EB32+DY54,"")</f>
        <v/>
      </c>
      <c r="EA54" s="109" t="str">
        <f>IF(EA48&lt;=$E$26,-'Monthly CF'!EC32+DZ54,"")</f>
        <v/>
      </c>
      <c r="EB54" s="109" t="str">
        <f>IF(EB48&lt;=$E$26,-'Monthly CF'!ED32+EA54,"")</f>
        <v/>
      </c>
      <c r="EC54" s="109" t="str">
        <f>IF(EC48&lt;=$E$26,-'Monthly CF'!EE32+EB54,"")</f>
        <v/>
      </c>
      <c r="ED54" s="110" t="str">
        <f>IF(ED48&lt;=$E$26,-'Monthly CF'!EF32+EC54,"")</f>
        <v/>
      </c>
    </row>
    <row r="55" spans="1:134" x14ac:dyDescent="0.25">
      <c r="A55" s="41" t="s">
        <v>27</v>
      </c>
      <c r="B55" s="111">
        <f>IF(B48&lt;=$E$26,-'Monthly CF'!D40,"")</f>
        <v>12194.875000000002</v>
      </c>
      <c r="C55" s="112">
        <f>IF(C48&lt;=$E$26,-'Monthly CF'!E40+B55,"")</f>
        <v>24389.750000000004</v>
      </c>
      <c r="D55" s="112">
        <f>IF(D48&lt;=$E$26,-'Monthly CF'!F40+C55,"")</f>
        <v>36584.625000403845</v>
      </c>
      <c r="E55" s="112">
        <f>IF(E48&lt;=$E$26,-'Monthly CF'!G40+D55,"")</f>
        <v>46212.833644798862</v>
      </c>
      <c r="F55" s="112">
        <f>IF(F48&lt;=$E$26,-'Monthly CF'!H40+E55,"")</f>
        <v>55841.132162567723</v>
      </c>
      <c r="G55" s="112">
        <f>IF(G48&lt;=$E$26,-'Monthly CF'!I40+F55,"")</f>
        <v>65479.248611046532</v>
      </c>
      <c r="H55" s="112">
        <f>IF(H48&lt;=$E$26,-'Monthly CF'!J40+G55,"")</f>
        <v>66219.454475252103</v>
      </c>
      <c r="I55" s="112">
        <f>IF(I48&lt;=$E$26,-'Monthly CF'!K40+H55,"")</f>
        <v>73299.549989373336</v>
      </c>
      <c r="J55" s="112">
        <f>IF(J48&lt;=$E$26,-'Monthly CF'!L40+I55,"")</f>
        <v>116528.83866616088</v>
      </c>
      <c r="K55" s="112">
        <f>IF(K48&lt;=$E$26,-'Monthly CF'!M40+J55,"")</f>
        <v>224615.41666666674</v>
      </c>
      <c r="L55" s="112">
        <f>IF(L48&lt;=$E$26,-'Monthly CF'!N40+K55,"")</f>
        <v>332701.99466717261</v>
      </c>
      <c r="M55" s="112">
        <f>IF(M48&lt;=$E$26,-'Monthly CF'!O40+L55,"")</f>
        <v>375931.28334396012</v>
      </c>
      <c r="N55" s="112">
        <f>IF(N48&lt;=$E$26,-'Monthly CF'!P40+M55,"")</f>
        <v>383137.20969141467</v>
      </c>
      <c r="O55" s="112">
        <f>IF(O48&lt;=$E$26,-'Monthly CF'!Q40+N55,"")</f>
        <v>384003.24638895359</v>
      </c>
      <c r="P55" s="112">
        <f>IF(P48&lt;=$E$26,-'Monthly CF'!R40+O55,"")</f>
        <v>384463.02700409904</v>
      </c>
      <c r="Q55" s="112">
        <f>IF(Q48&lt;=$E$26,-'Monthly CF'!S40+P55,"")</f>
        <v>384912.98968853458</v>
      </c>
      <c r="R55" s="112">
        <f>IF(R48&lt;=$E$26,-'Monthly CF'!T40+Q55,"")</f>
        <v>385362.86249959626</v>
      </c>
      <c r="S55" s="112">
        <f>IF(S48&lt;=$E$26,-'Monthly CF'!U40+R55,"")</f>
        <v>385812.7350000001</v>
      </c>
      <c r="T55" s="112">
        <f>IF(T48&lt;=$E$26,-'Monthly CF'!V40+S55,"")</f>
        <v>386262.6075000001</v>
      </c>
      <c r="U55" s="112">
        <f>IF(U48&lt;=$E$26,-'Monthly CF'!W40+T55,"")</f>
        <v>386712.4800000001</v>
      </c>
      <c r="V55" s="112">
        <f>IF(V48&lt;=$E$26,-'Monthly CF'!X40+U55,"")</f>
        <v>386712.4800000001</v>
      </c>
      <c r="W55" s="112">
        <f>IF(W48&lt;=$E$26,-'Monthly CF'!Y40+V55,"")</f>
        <v>386712.4800000001</v>
      </c>
      <c r="X55" s="112">
        <f>IF(X48&lt;=$E$26,-'Monthly CF'!Z40+W55,"")</f>
        <v>386712.4800000001</v>
      </c>
      <c r="Y55" s="112">
        <f>IF(Y48&lt;=$E$26,-'Monthly CF'!AA40+X55,"")</f>
        <v>386712.4800000001</v>
      </c>
      <c r="Z55" s="112">
        <f>IF(Z48&lt;=$E$26,-'Monthly CF'!AB40+Y55,"")</f>
        <v>386712.4800000001</v>
      </c>
      <c r="AA55" s="112">
        <f>IF(AA48&lt;=$E$26,-'Monthly CF'!AC40+Z55,"")</f>
        <v>386712.4800000001</v>
      </c>
      <c r="AB55" s="112">
        <f>IF(AB48&lt;=$E$26,-'Monthly CF'!AD40+AA55,"")</f>
        <v>386712.4800000001</v>
      </c>
      <c r="AC55" s="112">
        <f>IF(AC48&lt;=$E$26,-'Monthly CF'!AE40+AB55,"")</f>
        <v>386712.4800000001</v>
      </c>
      <c r="AD55" s="112">
        <f>IF(AD48&lt;=$E$26,-'Monthly CF'!AF40+AC55,"")</f>
        <v>386712.4800000001</v>
      </c>
      <c r="AE55" s="112">
        <f>IF(AE48&lt;=$E$26,-'Monthly CF'!AG40+AD55,"")</f>
        <v>386712.4800000001</v>
      </c>
      <c r="AF55" s="112">
        <f>IF(AF48&lt;=$E$26,-'Monthly CF'!AH40+AE55,"")</f>
        <v>386712.4800000001</v>
      </c>
      <c r="AG55" s="112">
        <f>IF(AG48&lt;=$E$26,-'Monthly CF'!AI40+AF55,"")</f>
        <v>386712.4800000001</v>
      </c>
      <c r="AH55" s="112">
        <f>IF(AH48&lt;=$E$26,-'Monthly CF'!AJ40+AG55,"")</f>
        <v>386712.4800000001</v>
      </c>
      <c r="AI55" s="112">
        <f>IF(AI48&lt;=$E$26,-'Monthly CF'!AK40+AH55,"")</f>
        <v>386712.4800000001</v>
      </c>
      <c r="AJ55" s="112">
        <f>IF(AJ48&lt;=$E$26,-'Monthly CF'!AL40+AI55,"")</f>
        <v>386712.4800000001</v>
      </c>
      <c r="AK55" s="112">
        <f>IF(AK48&lt;=$E$26,-'Monthly CF'!AM40+AJ55,"")</f>
        <v>386712.4800000001</v>
      </c>
      <c r="AL55" s="112" t="str">
        <f>IF(AL48&lt;=$E$26,-'Monthly CF'!AN40+AK55,"")</f>
        <v/>
      </c>
      <c r="AM55" s="112" t="str">
        <f>IF(AM48&lt;=$E$26,-'Monthly CF'!AO40+AL55,"")</f>
        <v/>
      </c>
      <c r="AN55" s="112" t="str">
        <f>IF(AN48&lt;=$E$26,-'Monthly CF'!AP40+AM55,"")</f>
        <v/>
      </c>
      <c r="AO55" s="112" t="str">
        <f>IF(AO48&lt;=$E$26,-'Monthly CF'!AQ40+AN55,"")</f>
        <v/>
      </c>
      <c r="AP55" s="112" t="str">
        <f>IF(AP48&lt;=$E$26,-'Monthly CF'!AR40+AO55,"")</f>
        <v/>
      </c>
      <c r="AQ55" s="112" t="str">
        <f>IF(AQ48&lt;=$E$26,-'Monthly CF'!AS40+AP55,"")</f>
        <v/>
      </c>
      <c r="AR55" s="112" t="str">
        <f>IF(AR48&lt;=$E$26,-'Monthly CF'!AT40+AQ55,"")</f>
        <v/>
      </c>
      <c r="AS55" s="112" t="str">
        <f>IF(AS48&lt;=$E$26,-'Monthly CF'!AU40+AR55,"")</f>
        <v/>
      </c>
      <c r="AT55" s="112" t="str">
        <f>IF(AT48&lt;=$E$26,-'Monthly CF'!AV40+AS55,"")</f>
        <v/>
      </c>
      <c r="AU55" s="112" t="str">
        <f>IF(AU48&lt;=$E$26,-'Monthly CF'!AW40+AT55,"")</f>
        <v/>
      </c>
      <c r="AV55" s="112" t="str">
        <f>IF(AV48&lt;=$E$26,-'Monthly CF'!AX40+AU55,"")</f>
        <v/>
      </c>
      <c r="AW55" s="112" t="str">
        <f>IF(AW48&lt;=$E$26,-'Monthly CF'!AY40+AV55,"")</f>
        <v/>
      </c>
      <c r="AX55" s="112" t="str">
        <f>IF(AX48&lt;=$E$26,-'Monthly CF'!AZ40+AW55,"")</f>
        <v/>
      </c>
      <c r="AY55" s="112" t="str">
        <f>IF(AY48&lt;=$E$26,-'Monthly CF'!BA40+AX55,"")</f>
        <v/>
      </c>
      <c r="AZ55" s="112" t="str">
        <f>IF(AZ48&lt;=$E$26,-'Monthly CF'!BB40+AY55,"")</f>
        <v/>
      </c>
      <c r="BA55" s="112" t="str">
        <f>IF(BA48&lt;=$E$26,-'Monthly CF'!BC40+AZ55,"")</f>
        <v/>
      </c>
      <c r="BB55" s="112" t="str">
        <f>IF(BB48&lt;=$E$26,-'Monthly CF'!BD40+BA55,"")</f>
        <v/>
      </c>
      <c r="BC55" s="112" t="str">
        <f>IF(BC48&lt;=$E$26,-'Monthly CF'!BE40+BB55,"")</f>
        <v/>
      </c>
      <c r="BD55" s="112" t="str">
        <f>IF(BD48&lt;=$E$26,-'Monthly CF'!BF40+BC55,"")</f>
        <v/>
      </c>
      <c r="BE55" s="112" t="str">
        <f>IF(BE48&lt;=$E$26,-'Monthly CF'!BG40+BD55,"")</f>
        <v/>
      </c>
      <c r="BF55" s="112" t="str">
        <f>IF(BF48&lt;=$E$26,-'Monthly CF'!BH40+BE55,"")</f>
        <v/>
      </c>
      <c r="BG55" s="112" t="str">
        <f>IF(BG48&lt;=$E$26,-'Monthly CF'!BI40+BF55,"")</f>
        <v/>
      </c>
      <c r="BH55" s="112" t="str">
        <f>IF(BH48&lt;=$E$26,-'Monthly CF'!BJ40+BG55,"")</f>
        <v/>
      </c>
      <c r="BI55" s="112" t="str">
        <f>IF(BI48&lt;=$E$26,-'Monthly CF'!BK40+BH55,"")</f>
        <v/>
      </c>
      <c r="BJ55" s="112" t="str">
        <f>IF(BJ48&lt;=$E$26,-'Monthly CF'!BL40+BI55,"")</f>
        <v/>
      </c>
      <c r="BK55" s="112" t="str">
        <f>IF(BK48&lt;=$E$26,-'Monthly CF'!BM40+BJ55,"")</f>
        <v/>
      </c>
      <c r="BL55" s="112" t="str">
        <f>IF(BL48&lt;=$E$26,-'Monthly CF'!BN40+BK55,"")</f>
        <v/>
      </c>
      <c r="BM55" s="112" t="str">
        <f>IF(BM48&lt;=$E$26,-'Monthly CF'!BO40+BL55,"")</f>
        <v/>
      </c>
      <c r="BN55" s="112" t="str">
        <f>IF(BN48&lt;=$E$26,-'Monthly CF'!BP40+BM55,"")</f>
        <v/>
      </c>
      <c r="BO55" s="112" t="str">
        <f>IF(BO48&lt;=$E$26,-'Monthly CF'!BQ40+BN55,"")</f>
        <v/>
      </c>
      <c r="BP55" s="112" t="str">
        <f>IF(BP48&lt;=$E$26,-'Monthly CF'!BR40+BO55,"")</f>
        <v/>
      </c>
      <c r="BQ55" s="112" t="str">
        <f>IF(BQ48&lt;=$E$26,-'Monthly CF'!BS40+BP55,"")</f>
        <v/>
      </c>
      <c r="BR55" s="112" t="str">
        <f>IF(BR48&lt;=$E$26,-'Monthly CF'!BT40+BQ55,"")</f>
        <v/>
      </c>
      <c r="BS55" s="112" t="str">
        <f>IF(BS48&lt;=$E$26,-'Monthly CF'!BU40+BR55,"")</f>
        <v/>
      </c>
      <c r="BT55" s="112" t="str">
        <f>IF(BT48&lt;=$E$26,-'Monthly CF'!BV40+BS55,"")</f>
        <v/>
      </c>
      <c r="BU55" s="112" t="str">
        <f>IF(BU48&lt;=$E$26,-'Monthly CF'!BW40+BT55,"")</f>
        <v/>
      </c>
      <c r="BV55" s="112" t="str">
        <f>IF(BV48&lt;=$E$26,-'Monthly CF'!BX40+BU55,"")</f>
        <v/>
      </c>
      <c r="BW55" s="112" t="str">
        <f>IF(BW48&lt;=$E$26,-'Monthly CF'!BY40+BV55,"")</f>
        <v/>
      </c>
      <c r="BX55" s="112" t="str">
        <f>IF(BX48&lt;=$E$26,-'Monthly CF'!BZ40+BW55,"")</f>
        <v/>
      </c>
      <c r="BY55" s="112" t="str">
        <f>IF(BY48&lt;=$E$26,-'Monthly CF'!CA40+BX55,"")</f>
        <v/>
      </c>
      <c r="BZ55" s="112" t="str">
        <f>IF(BZ48&lt;=$E$26,-'Monthly CF'!CB40+BY55,"")</f>
        <v/>
      </c>
      <c r="CA55" s="112" t="str">
        <f>IF(CA48&lt;=$E$26,-'Monthly CF'!CC40+BZ55,"")</f>
        <v/>
      </c>
      <c r="CB55" s="112" t="str">
        <f>IF(CB48&lt;=$E$26,-'Monthly CF'!CD40+CA55,"")</f>
        <v/>
      </c>
      <c r="CC55" s="112" t="str">
        <f>IF(CC48&lt;=$E$26,-'Monthly CF'!CE40+CB55,"")</f>
        <v/>
      </c>
      <c r="CD55" s="112" t="str">
        <f>IF(CD48&lt;=$E$26,-'Monthly CF'!CF40+CC55,"")</f>
        <v/>
      </c>
      <c r="CE55" s="112" t="str">
        <f>IF(CE48&lt;=$E$26,-'Monthly CF'!CG40+CD55,"")</f>
        <v/>
      </c>
      <c r="CF55" s="112" t="str">
        <f>IF(CF48&lt;=$E$26,-'Monthly CF'!CH40+CE55,"")</f>
        <v/>
      </c>
      <c r="CG55" s="112" t="str">
        <f>IF(CG48&lt;=$E$26,-'Monthly CF'!CI40+CF55,"")</f>
        <v/>
      </c>
      <c r="CH55" s="112" t="str">
        <f>IF(CH48&lt;=$E$26,-'Monthly CF'!CJ40+CG55,"")</f>
        <v/>
      </c>
      <c r="CI55" s="112" t="str">
        <f>IF(CI48&lt;=$E$26,-'Monthly CF'!CK40+CH55,"")</f>
        <v/>
      </c>
      <c r="CJ55" s="112" t="str">
        <f>IF(CJ48&lt;=$E$26,-'Monthly CF'!CL40+CI55,"")</f>
        <v/>
      </c>
      <c r="CK55" s="112" t="str">
        <f>IF(CK48&lt;=$E$26,-'Monthly CF'!CM40+CJ55,"")</f>
        <v/>
      </c>
      <c r="CL55" s="112" t="str">
        <f>IF(CL48&lt;=$E$26,-'Monthly CF'!CN40+CK55,"")</f>
        <v/>
      </c>
      <c r="CM55" s="112" t="str">
        <f>IF(CM48&lt;=$E$26,-'Monthly CF'!CO40+CL55,"")</f>
        <v/>
      </c>
      <c r="CN55" s="112" t="str">
        <f>IF(CN48&lt;=$E$26,-'Monthly CF'!CP40+CM55,"")</f>
        <v/>
      </c>
      <c r="CO55" s="112" t="str">
        <f>IF(CO48&lt;=$E$26,-'Monthly CF'!CQ40+CN55,"")</f>
        <v/>
      </c>
      <c r="CP55" s="112" t="str">
        <f>IF(CP48&lt;=$E$26,-'Monthly CF'!CR40+CO55,"")</f>
        <v/>
      </c>
      <c r="CQ55" s="112" t="str">
        <f>IF(CQ48&lt;=$E$26,-'Monthly CF'!CS40+CP55,"")</f>
        <v/>
      </c>
      <c r="CR55" s="112" t="str">
        <f>IF(CR48&lt;=$E$26,-'Monthly CF'!CT40+CQ55,"")</f>
        <v/>
      </c>
      <c r="CS55" s="112" t="str">
        <f>IF(CS48&lt;=$E$26,-'Monthly CF'!CU40+CR55,"")</f>
        <v/>
      </c>
      <c r="CT55" s="112" t="str">
        <f>IF(CT48&lt;=$E$26,-'Monthly CF'!CV40+CS55,"")</f>
        <v/>
      </c>
      <c r="CU55" s="112" t="str">
        <f>IF(CU48&lt;=$E$26,-'Monthly CF'!CW40+CT55,"")</f>
        <v/>
      </c>
      <c r="CV55" s="112" t="str">
        <f>IF(CV48&lt;=$E$26,-'Monthly CF'!CX40+CU55,"")</f>
        <v/>
      </c>
      <c r="CW55" s="112" t="str">
        <f>IF(CW48&lt;=$E$26,-'Monthly CF'!CY40+CV55,"")</f>
        <v/>
      </c>
      <c r="CX55" s="112" t="str">
        <f>IF(CX48&lt;=$E$26,-'Monthly CF'!CZ40+CW55,"")</f>
        <v/>
      </c>
      <c r="CY55" s="112" t="str">
        <f>IF(CY48&lt;=$E$26,-'Monthly CF'!DA40+CX55,"")</f>
        <v/>
      </c>
      <c r="CZ55" s="112" t="str">
        <f>IF(CZ48&lt;=$E$26,-'Monthly CF'!DB40+CY55,"")</f>
        <v/>
      </c>
      <c r="DA55" s="112" t="str">
        <f>IF(DA48&lt;=$E$26,-'Monthly CF'!DC40+CZ55,"")</f>
        <v/>
      </c>
      <c r="DB55" s="112" t="str">
        <f>IF(DB48&lt;=$E$26,-'Monthly CF'!DD40+DA55,"")</f>
        <v/>
      </c>
      <c r="DC55" s="112" t="str">
        <f>IF(DC48&lt;=$E$26,-'Monthly CF'!DE40+DB55,"")</f>
        <v/>
      </c>
      <c r="DD55" s="112" t="str">
        <f>IF(DD48&lt;=$E$26,-'Monthly CF'!DF40+DC55,"")</f>
        <v/>
      </c>
      <c r="DE55" s="112" t="str">
        <f>IF(DE48&lt;=$E$26,-'Monthly CF'!DG40+DD55,"")</f>
        <v/>
      </c>
      <c r="DF55" s="112" t="str">
        <f>IF(DF48&lt;=$E$26,-'Monthly CF'!DH40+DE55,"")</f>
        <v/>
      </c>
      <c r="DG55" s="112" t="str">
        <f>IF(DG48&lt;=$E$26,-'Monthly CF'!DI40+DF55,"")</f>
        <v/>
      </c>
      <c r="DH55" s="112" t="str">
        <f>IF(DH48&lt;=$E$26,-'Monthly CF'!DJ40+DG55,"")</f>
        <v/>
      </c>
      <c r="DI55" s="112" t="str">
        <f>IF(DI48&lt;=$E$26,-'Monthly CF'!DK40+DH55,"")</f>
        <v/>
      </c>
      <c r="DJ55" s="112" t="str">
        <f>IF(DJ48&lt;=$E$26,-'Monthly CF'!DL40+DI55,"")</f>
        <v/>
      </c>
      <c r="DK55" s="112" t="str">
        <f>IF(DK48&lt;=$E$26,-'Monthly CF'!DM40+DJ55,"")</f>
        <v/>
      </c>
      <c r="DL55" s="112" t="str">
        <f>IF(DL48&lt;=$E$26,-'Monthly CF'!DN40+DK55,"")</f>
        <v/>
      </c>
      <c r="DM55" s="112" t="str">
        <f>IF(DM48&lt;=$E$26,-'Monthly CF'!DO40+DL55,"")</f>
        <v/>
      </c>
      <c r="DN55" s="112" t="str">
        <f>IF(DN48&lt;=$E$26,-'Monthly CF'!DP40+DM55,"")</f>
        <v/>
      </c>
      <c r="DO55" s="112" t="str">
        <f>IF(DO48&lt;=$E$26,-'Monthly CF'!DQ40+DN55,"")</f>
        <v/>
      </c>
      <c r="DP55" s="112" t="str">
        <f>IF(DP48&lt;=$E$26,-'Monthly CF'!DR40+DO55,"")</f>
        <v/>
      </c>
      <c r="DQ55" s="112" t="str">
        <f>IF(DQ48&lt;=$E$26,-'Monthly CF'!DS40+DP55,"")</f>
        <v/>
      </c>
      <c r="DR55" s="112" t="str">
        <f>IF(DR48&lt;=$E$26,-'Monthly CF'!DT40+DQ55,"")</f>
        <v/>
      </c>
      <c r="DS55" s="112" t="str">
        <f>IF(DS48&lt;=$E$26,-'Monthly CF'!DU40+DR55,"")</f>
        <v/>
      </c>
      <c r="DT55" s="112" t="str">
        <f>IF(DT48&lt;=$E$26,-'Monthly CF'!DV40+DS55,"")</f>
        <v/>
      </c>
      <c r="DU55" s="112" t="str">
        <f>IF(DU48&lt;=$E$26,-'Monthly CF'!DW40+DT55,"")</f>
        <v/>
      </c>
      <c r="DV55" s="112" t="str">
        <f>IF(DV48&lt;=$E$26,-'Monthly CF'!DX40+DU55,"")</f>
        <v/>
      </c>
      <c r="DW55" s="112" t="str">
        <f>IF(DW48&lt;=$E$26,-'Monthly CF'!DY40+DV55,"")</f>
        <v/>
      </c>
      <c r="DX55" s="112" t="str">
        <f>IF(DX48&lt;=$E$26,-'Monthly CF'!DZ40+DW55,"")</f>
        <v/>
      </c>
      <c r="DY55" s="112" t="str">
        <f>IF(DY48&lt;=$E$26,-'Monthly CF'!EA40+DX55,"")</f>
        <v/>
      </c>
      <c r="DZ55" s="112" t="str">
        <f>IF(DZ48&lt;=$E$26,-'Monthly CF'!EB40+DY55,"")</f>
        <v/>
      </c>
      <c r="EA55" s="112" t="str">
        <f>IF(EA48&lt;=$E$26,-'Monthly CF'!EC40+DZ55,"")</f>
        <v/>
      </c>
      <c r="EB55" s="112" t="str">
        <f>IF(EB48&lt;=$E$26,-'Monthly CF'!ED40+EA55,"")</f>
        <v/>
      </c>
      <c r="EC55" s="112" t="str">
        <f>IF(EC48&lt;=$E$26,-'Monthly CF'!EE40+EB55,"")</f>
        <v/>
      </c>
      <c r="ED55" s="113" t="str">
        <f>IF(ED48&lt;=$E$26,-'Monthly CF'!EF40+EC55,"")</f>
        <v/>
      </c>
    </row>
    <row r="98" spans="2:2" x14ac:dyDescent="0.25">
      <c r="B98" s="6" t="s">
        <v>21</v>
      </c>
    </row>
    <row r="99" spans="2:2" x14ac:dyDescent="0.25">
      <c r="B99" s="6" t="s">
        <v>22</v>
      </c>
    </row>
    <row r="100" spans="2:2" x14ac:dyDescent="0.25">
      <c r="B100" s="6" t="s">
        <v>23</v>
      </c>
    </row>
    <row r="102" spans="2:2" x14ac:dyDescent="0.25">
      <c r="B102" s="6" t="s">
        <v>62</v>
      </c>
    </row>
    <row r="103" spans="2:2" x14ac:dyDescent="0.25">
      <c r="B103" s="6" t="s">
        <v>63</v>
      </c>
    </row>
    <row r="104" spans="2:2" x14ac:dyDescent="0.25">
      <c r="B104" s="6" t="s">
        <v>64</v>
      </c>
    </row>
    <row r="105" spans="2:2" x14ac:dyDescent="0.25">
      <c r="B105" s="6" t="s">
        <v>65</v>
      </c>
    </row>
    <row r="107" spans="2:2" x14ac:dyDescent="0.25">
      <c r="B107" s="6" t="s">
        <v>66</v>
      </c>
    </row>
    <row r="108" spans="2:2" x14ac:dyDescent="0.25">
      <c r="B108" s="6" t="s">
        <v>67</v>
      </c>
    </row>
  </sheetData>
  <sheetProtection algorithmName="SHA-512" hashValue="asm9iiWdbtqh95LjcFKfdnCMu9Axj/QywKT4s7WgMXHo6AbjW0S8/vRDVLMEWZS944NwyfmKFH2maDbJ4RXDqw==" saltValue="Dzhv9g71hO+jKQiQISZkSQ==" spinCount="100000" sheet="1" objects="1" scenarios="1"/>
  <dataValidations disablePrompts="1" count="3">
    <dataValidation type="list" allowBlank="1" showInputMessage="1" showErrorMessage="1" sqref="B22" xr:uid="{6FDF4A49-7AD5-4420-B80E-0EEC08AEAA7B}">
      <formula1>$B$98:$B$100</formula1>
    </dataValidation>
    <dataValidation type="list" allowBlank="1" showInputMessage="1" showErrorMessage="1" sqref="E30" xr:uid="{8DD1DA0E-5699-4BC5-955D-72C89C3A33C0}">
      <formula1>$B$102:$B$105</formula1>
    </dataValidation>
    <dataValidation type="list" allowBlank="1" showInputMessage="1" showErrorMessage="1" sqref="E32" xr:uid="{E4931E52-2B68-4ED5-BC54-0930427AC1F8}">
      <formula1>$B$107:$B$108</formula1>
    </dataValidation>
  </dataValidation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E621F-63BD-4F44-9C51-0D90E8CE1B2E}">
  <dimension ref="A1:NK365"/>
  <sheetViews>
    <sheetView showGridLines="0" workbookViewId="0">
      <selection activeCell="E170" sqref="E170"/>
    </sheetView>
  </sheetViews>
  <sheetFormatPr defaultColWidth="8.85546875" defaultRowHeight="13.5" outlineLevelRow="1" x14ac:dyDescent="0.25"/>
  <cols>
    <col min="1" max="1" width="23.42578125" style="6" bestFit="1" customWidth="1"/>
    <col min="2" max="2" width="9" style="6" bestFit="1" customWidth="1"/>
    <col min="3" max="3" width="31.28515625" style="6" bestFit="1" customWidth="1"/>
    <col min="4" max="5" width="12.28515625" style="6" bestFit="1" customWidth="1"/>
    <col min="6" max="6" width="12.7109375" style="6" bestFit="1" customWidth="1"/>
    <col min="7" max="7" width="14.7109375" style="6" bestFit="1" customWidth="1"/>
    <col min="8" max="8" width="15.140625" style="6" bestFit="1" customWidth="1"/>
    <col min="9" max="9" width="15.85546875" style="6" bestFit="1" customWidth="1"/>
    <col min="10" max="10" width="16.28515625" style="6" bestFit="1" customWidth="1"/>
    <col min="11" max="11" width="13.7109375" style="6" bestFit="1" customWidth="1"/>
    <col min="12" max="13" width="12.28515625" style="6" bestFit="1" customWidth="1"/>
    <col min="14" max="14" width="14.5703125" style="6" bestFit="1" customWidth="1"/>
    <col min="15" max="15" width="16.5703125" style="6" bestFit="1" customWidth="1"/>
    <col min="16" max="16" width="15.42578125" style="6" bestFit="1" customWidth="1"/>
    <col min="17" max="17" width="17.42578125" style="6" bestFit="1" customWidth="1"/>
    <col min="18" max="18" width="12.28515625" style="6" bestFit="1" customWidth="1"/>
    <col min="19" max="19" width="14" style="6" bestFit="1" customWidth="1"/>
    <col min="20" max="20" width="15.85546875" style="6" bestFit="1" customWidth="1"/>
    <col min="21" max="21" width="16.140625" style="6" bestFit="1" customWidth="1"/>
    <col min="22" max="22" width="19.5703125" style="6" bestFit="1" customWidth="1"/>
    <col min="23" max="24" width="21.7109375" style="6" bestFit="1" customWidth="1"/>
    <col min="25" max="25" width="15.140625" style="6" bestFit="1" customWidth="1"/>
    <col min="26" max="26" width="15.85546875" style="6" bestFit="1" customWidth="1"/>
    <col min="27" max="27" width="16.28515625" style="6" bestFit="1" customWidth="1"/>
    <col min="28" max="30" width="12.28515625" style="6" bestFit="1" customWidth="1"/>
    <col min="31" max="31" width="14.28515625" style="6" bestFit="1" customWidth="1"/>
    <col min="32" max="32" width="17.28515625" style="6" bestFit="1" customWidth="1"/>
    <col min="33" max="33" width="16.7109375" style="6" bestFit="1" customWidth="1"/>
    <col min="34" max="34" width="20.5703125" style="6" bestFit="1" customWidth="1"/>
    <col min="35" max="35" width="20.140625" style="6" bestFit="1" customWidth="1"/>
    <col min="36" max="39" width="12.28515625" style="6" bestFit="1" customWidth="1"/>
    <col min="40" max="40" width="15.85546875" style="6" bestFit="1" customWidth="1"/>
    <col min="41" max="44" width="12.28515625" style="6" bestFit="1" customWidth="1"/>
    <col min="45" max="47" width="13.7109375" style="6" bestFit="1" customWidth="1"/>
    <col min="48" max="56" width="12.28515625" style="6" bestFit="1" customWidth="1"/>
    <col min="57" max="59" width="13.7109375" style="6" bestFit="1" customWidth="1"/>
    <col min="60" max="68" width="12.28515625" style="6" bestFit="1" customWidth="1"/>
    <col min="69" max="71" width="13.7109375" style="6" bestFit="1" customWidth="1"/>
    <col min="72" max="80" width="12.28515625" style="6" bestFit="1" customWidth="1"/>
    <col min="81" max="83" width="13.7109375" style="6" bestFit="1" customWidth="1"/>
    <col min="84" max="92" width="12.28515625" style="6" bestFit="1" customWidth="1"/>
    <col min="93" max="95" width="13.7109375" style="6" bestFit="1" customWidth="1"/>
    <col min="96" max="104" width="12.28515625" style="6" bestFit="1" customWidth="1"/>
    <col min="105" max="107" width="13.7109375" style="6" bestFit="1" customWidth="1"/>
    <col min="108" max="116" width="12.28515625" style="6" bestFit="1" customWidth="1"/>
    <col min="117" max="119" width="13.7109375" style="6" bestFit="1" customWidth="1"/>
    <col min="120" max="128" width="12.28515625" style="6" bestFit="1" customWidth="1"/>
    <col min="129" max="131" width="13.7109375" style="6" bestFit="1" customWidth="1"/>
    <col min="132" max="140" width="12.28515625" style="6" bestFit="1" customWidth="1"/>
    <col min="141" max="143" width="13.7109375" style="6" bestFit="1" customWidth="1"/>
    <col min="144" max="152" width="12.28515625" style="6" bestFit="1" customWidth="1"/>
    <col min="153" max="155" width="13.7109375" style="6" bestFit="1" customWidth="1"/>
    <col min="156" max="164" width="12.28515625" style="6" bestFit="1" customWidth="1"/>
    <col min="165" max="167" width="13.7109375" style="6" bestFit="1" customWidth="1"/>
    <col min="168" max="176" width="12.28515625" style="6" bestFit="1" customWidth="1"/>
    <col min="177" max="179" width="13.7109375" style="6" bestFit="1" customWidth="1"/>
    <col min="180" max="188" width="12.28515625" style="6" bestFit="1" customWidth="1"/>
    <col min="189" max="191" width="13.7109375" style="6" bestFit="1" customWidth="1"/>
    <col min="192" max="200" width="12.28515625" style="6" bestFit="1" customWidth="1"/>
    <col min="201" max="203" width="13.7109375" style="6" bestFit="1" customWidth="1"/>
    <col min="204" max="212" width="12.28515625" style="6" bestFit="1" customWidth="1"/>
    <col min="213" max="215" width="13.7109375" style="6" bestFit="1" customWidth="1"/>
    <col min="216" max="224" width="12.28515625" style="6" bestFit="1" customWidth="1"/>
    <col min="225" max="227" width="13.7109375" style="6" bestFit="1" customWidth="1"/>
    <col min="228" max="236" width="12.28515625" style="6" bestFit="1" customWidth="1"/>
    <col min="237" max="239" width="13.7109375" style="6" bestFit="1" customWidth="1"/>
    <col min="240" max="248" width="12.28515625" style="6" bestFit="1" customWidth="1"/>
    <col min="249" max="251" width="13.7109375" style="6" bestFit="1" customWidth="1"/>
    <col min="252" max="260" width="12.28515625" style="6" bestFit="1" customWidth="1"/>
    <col min="261" max="263" width="13.7109375" style="6" bestFit="1" customWidth="1"/>
    <col min="264" max="272" width="12.28515625" style="6" bestFit="1" customWidth="1"/>
    <col min="273" max="275" width="13.7109375" style="6" bestFit="1" customWidth="1"/>
    <col min="276" max="284" width="12.28515625" style="6" bestFit="1" customWidth="1"/>
    <col min="285" max="287" width="13.7109375" style="6" bestFit="1" customWidth="1"/>
    <col min="288" max="296" width="12.28515625" style="6" bestFit="1" customWidth="1"/>
    <col min="297" max="299" width="13.7109375" style="6" bestFit="1" customWidth="1"/>
    <col min="300" max="308" width="12.28515625" style="6" bestFit="1" customWidth="1"/>
    <col min="309" max="311" width="13.7109375" style="6" bestFit="1" customWidth="1"/>
    <col min="312" max="320" width="12.28515625" style="6" bestFit="1" customWidth="1"/>
    <col min="321" max="323" width="13.7109375" style="6" bestFit="1" customWidth="1"/>
    <col min="324" max="332" width="12.28515625" style="6" bestFit="1" customWidth="1"/>
    <col min="333" max="335" width="13.7109375" style="6" bestFit="1" customWidth="1"/>
    <col min="336" max="344" width="12.28515625" style="6" bestFit="1" customWidth="1"/>
    <col min="345" max="347" width="13.7109375" style="6" bestFit="1" customWidth="1"/>
    <col min="348" max="356" width="12.28515625" style="6" bestFit="1" customWidth="1"/>
    <col min="357" max="359" width="13.7109375" style="6" bestFit="1" customWidth="1"/>
    <col min="360" max="368" width="12.28515625" style="6" bestFit="1" customWidth="1"/>
    <col min="369" max="371" width="13.7109375" style="6" bestFit="1" customWidth="1"/>
    <col min="372" max="375" width="12.28515625" style="6" bestFit="1" customWidth="1"/>
    <col min="376" max="16384" width="8.85546875" style="6"/>
  </cols>
  <sheetData>
    <row r="1" spans="1:40" x14ac:dyDescent="0.25">
      <c r="A1" s="114" t="s">
        <v>101</v>
      </c>
      <c r="B1" s="115"/>
      <c r="C1" s="115"/>
      <c r="D1" s="115"/>
      <c r="E1" s="115"/>
      <c r="F1" s="115"/>
      <c r="G1" s="5"/>
      <c r="H1" s="114" t="s">
        <v>112</v>
      </c>
      <c r="I1" s="115"/>
      <c r="J1" s="115"/>
      <c r="K1" s="115"/>
      <c r="L1" s="114" t="s">
        <v>122</v>
      </c>
      <c r="M1" s="115"/>
      <c r="N1" s="115"/>
      <c r="O1" s="114" t="s">
        <v>124</v>
      </c>
      <c r="P1" s="115"/>
      <c r="Q1" s="115"/>
      <c r="R1" s="115"/>
      <c r="S1" s="115"/>
      <c r="T1" s="115"/>
      <c r="U1" s="115"/>
      <c r="V1" s="115"/>
      <c r="W1" s="115"/>
      <c r="X1" s="115"/>
      <c r="Y1" s="114" t="s">
        <v>134</v>
      </c>
      <c r="Z1" s="115"/>
      <c r="AA1" s="115"/>
      <c r="AB1" s="115"/>
      <c r="AC1" s="114" t="s">
        <v>135</v>
      </c>
      <c r="AD1" s="115"/>
      <c r="AE1" s="115"/>
      <c r="AF1" s="115"/>
      <c r="AG1" s="115"/>
      <c r="AH1" s="115"/>
      <c r="AI1" s="115"/>
      <c r="AJ1" s="114" t="s">
        <v>143</v>
      </c>
      <c r="AK1" s="115"/>
      <c r="AL1" s="115"/>
      <c r="AM1" s="115"/>
      <c r="AN1" s="115"/>
    </row>
    <row r="2" spans="1:40" x14ac:dyDescent="0.25">
      <c r="A2" s="116" t="s">
        <v>102</v>
      </c>
      <c r="B2" s="116" t="s">
        <v>98</v>
      </c>
      <c r="C2" s="116" t="s">
        <v>103</v>
      </c>
      <c r="D2" s="116" t="s">
        <v>104</v>
      </c>
      <c r="E2" s="116" t="s">
        <v>105</v>
      </c>
      <c r="F2" s="116" t="s">
        <v>106</v>
      </c>
      <c r="G2" s="116" t="s">
        <v>107</v>
      </c>
      <c r="H2" s="116" t="s">
        <v>113</v>
      </c>
      <c r="I2" s="116" t="s">
        <v>114</v>
      </c>
      <c r="J2" s="116" t="s">
        <v>115</v>
      </c>
      <c r="K2" s="116" t="s">
        <v>116</v>
      </c>
      <c r="L2" s="116" t="s">
        <v>104</v>
      </c>
      <c r="M2" s="116" t="s">
        <v>105</v>
      </c>
      <c r="N2" s="116" t="s">
        <v>123</v>
      </c>
      <c r="O2" s="116" t="s">
        <v>125</v>
      </c>
      <c r="P2" s="116" t="s">
        <v>126</v>
      </c>
      <c r="Q2" s="116" t="s">
        <v>127</v>
      </c>
      <c r="R2" s="116" t="s">
        <v>128</v>
      </c>
      <c r="S2" s="116" t="s">
        <v>129</v>
      </c>
      <c r="T2" s="116" t="s">
        <v>130</v>
      </c>
      <c r="U2" s="116" t="s">
        <v>131</v>
      </c>
      <c r="V2" s="116" t="s">
        <v>132</v>
      </c>
      <c r="W2" s="116" t="s">
        <v>133</v>
      </c>
      <c r="X2" s="116" t="s">
        <v>112</v>
      </c>
      <c r="Y2" s="116" t="s">
        <v>113</v>
      </c>
      <c r="Z2" s="116" t="s">
        <v>114</v>
      </c>
      <c r="AA2" s="116" t="s">
        <v>115</v>
      </c>
      <c r="AB2" s="116" t="s">
        <v>116</v>
      </c>
      <c r="AC2" s="116" t="s">
        <v>136</v>
      </c>
      <c r="AD2" s="116" t="s">
        <v>137</v>
      </c>
      <c r="AE2" s="116" t="s">
        <v>138</v>
      </c>
      <c r="AF2" s="116" t="s">
        <v>139</v>
      </c>
      <c r="AG2" s="116" t="s">
        <v>140</v>
      </c>
      <c r="AH2" s="116" t="s">
        <v>141</v>
      </c>
      <c r="AI2" s="116" t="s">
        <v>142</v>
      </c>
      <c r="AJ2" s="116" t="s">
        <v>144</v>
      </c>
      <c r="AK2" s="116" t="s">
        <v>145</v>
      </c>
      <c r="AL2" s="116" t="s">
        <v>146</v>
      </c>
      <c r="AM2" s="116" t="s">
        <v>147</v>
      </c>
      <c r="AN2" s="116" t="s">
        <v>148</v>
      </c>
    </row>
    <row r="3" spans="1:40" x14ac:dyDescent="0.25">
      <c r="A3" s="117">
        <v>100</v>
      </c>
      <c r="B3" s="118">
        <v>3000</v>
      </c>
      <c r="C3" s="117" t="s">
        <v>108</v>
      </c>
      <c r="D3" s="119">
        <f>MIN(L3:L17)</f>
        <v>44562</v>
      </c>
      <c r="E3" s="119">
        <f>MAX(M3:M17)</f>
        <v>45657</v>
      </c>
      <c r="F3" s="120">
        <f>B3/Summary!$B$2</f>
        <v>0.10619469026548672</v>
      </c>
      <c r="G3" s="121" t="s">
        <v>99</v>
      </c>
      <c r="H3" s="122" t="s">
        <v>117</v>
      </c>
      <c r="I3" s="123">
        <v>0</v>
      </c>
      <c r="J3" s="123">
        <v>0</v>
      </c>
      <c r="K3" s="124">
        <v>0</v>
      </c>
      <c r="L3" s="125">
        <v>44562</v>
      </c>
      <c r="M3" s="125">
        <f>EOMONTH(L3,11)</f>
        <v>44926</v>
      </c>
      <c r="N3" s="126">
        <v>31</v>
      </c>
      <c r="O3" s="127">
        <v>0.5</v>
      </c>
      <c r="P3" s="128">
        <v>10</v>
      </c>
      <c r="Q3" s="128">
        <v>5</v>
      </c>
      <c r="R3" s="129">
        <v>6</v>
      </c>
      <c r="S3" s="129">
        <v>5</v>
      </c>
      <c r="T3" s="129">
        <v>0</v>
      </c>
      <c r="U3" s="126">
        <v>33</v>
      </c>
      <c r="V3" s="126">
        <v>31</v>
      </c>
      <c r="W3" s="130">
        <v>0.03</v>
      </c>
      <c r="X3" s="121" t="s">
        <v>99</v>
      </c>
      <c r="Y3" s="122" t="s">
        <v>117</v>
      </c>
      <c r="Z3" s="123">
        <v>0</v>
      </c>
      <c r="AA3" s="123">
        <v>0</v>
      </c>
      <c r="AB3" s="124">
        <v>0</v>
      </c>
      <c r="AC3" s="124">
        <v>25</v>
      </c>
      <c r="AD3" s="131">
        <v>15</v>
      </c>
      <c r="AE3" s="130">
        <v>0.03</v>
      </c>
      <c r="AF3" s="130">
        <v>0.06</v>
      </c>
      <c r="AG3" s="130">
        <v>0.03</v>
      </c>
      <c r="AH3" s="130">
        <v>0.04</v>
      </c>
      <c r="AI3" s="130">
        <v>0.02</v>
      </c>
      <c r="AJ3" s="124">
        <v>1000000</v>
      </c>
      <c r="AK3" s="132">
        <f ca="1">IFERROR((SUMIFS(D168:NK168,$D$165:$NK$165,"&gt;="&amp;D3,$D$165:$NK$165,"&lt;"&amp;EOMONTH(D3,12))+SUMIFS(D169:NK169,$D$165:$NK$165,"&gt;="&amp;D3,$D$165:$NK$165,"&lt;"&amp;EOMONTH(D3,12)))/AJ3,0)</f>
        <v>0.10867893739507882</v>
      </c>
      <c r="AL3" s="123">
        <v>0</v>
      </c>
      <c r="AM3" s="130">
        <v>0.06</v>
      </c>
      <c r="AN3" s="130">
        <v>0.03</v>
      </c>
    </row>
    <row r="4" spans="1:40" hidden="1" outlineLevel="1" x14ac:dyDescent="0.25">
      <c r="H4" s="122" t="s">
        <v>118</v>
      </c>
      <c r="I4" s="123">
        <v>0</v>
      </c>
      <c r="J4" s="123">
        <v>0</v>
      </c>
      <c r="K4" s="124">
        <v>0</v>
      </c>
      <c r="L4" s="125">
        <f>M3+1</f>
        <v>44927</v>
      </c>
      <c r="M4" s="125">
        <f>EOMONTH(L4,11)</f>
        <v>45291</v>
      </c>
      <c r="N4" s="126">
        <f>N3*1.03</f>
        <v>31.93</v>
      </c>
      <c r="Y4" s="122" t="s">
        <v>118</v>
      </c>
      <c r="Z4" s="123">
        <v>0</v>
      </c>
      <c r="AA4" s="123">
        <v>0</v>
      </c>
      <c r="AB4" s="124">
        <v>0</v>
      </c>
    </row>
    <row r="5" spans="1:40" hidden="1" outlineLevel="1" x14ac:dyDescent="0.25">
      <c r="H5" s="122" t="s">
        <v>119</v>
      </c>
      <c r="I5" s="123">
        <v>0</v>
      </c>
      <c r="J5" s="123">
        <v>0</v>
      </c>
      <c r="K5" s="124">
        <v>0</v>
      </c>
      <c r="L5" s="125">
        <f t="shared" ref="L5" si="0">M4+1</f>
        <v>45292</v>
      </c>
      <c r="M5" s="125">
        <f t="shared" ref="M5" si="1">EOMONTH(L5,11)</f>
        <v>45657</v>
      </c>
      <c r="N5" s="126">
        <f t="shared" ref="N5" si="2">N4*1.03</f>
        <v>32.887900000000002</v>
      </c>
      <c r="Y5" s="122" t="s">
        <v>119</v>
      </c>
      <c r="Z5" s="123">
        <v>0</v>
      </c>
      <c r="AA5" s="123">
        <v>0</v>
      </c>
      <c r="AB5" s="124">
        <v>0</v>
      </c>
    </row>
    <row r="6" spans="1:40" hidden="1" outlineLevel="1" x14ac:dyDescent="0.25">
      <c r="H6" s="122" t="s">
        <v>120</v>
      </c>
      <c r="I6" s="123">
        <v>0</v>
      </c>
      <c r="J6" s="123">
        <v>0</v>
      </c>
      <c r="K6" s="124">
        <v>0</v>
      </c>
      <c r="L6" s="125"/>
      <c r="M6" s="125"/>
      <c r="N6" s="126"/>
      <c r="Y6" s="122" t="s">
        <v>120</v>
      </c>
      <c r="Z6" s="123">
        <v>0</v>
      </c>
      <c r="AA6" s="123">
        <v>0</v>
      </c>
      <c r="AB6" s="124">
        <v>0</v>
      </c>
    </row>
    <row r="7" spans="1:40" hidden="1" outlineLevel="1" x14ac:dyDescent="0.25">
      <c r="H7" s="122" t="s">
        <v>121</v>
      </c>
      <c r="I7" s="123">
        <v>0</v>
      </c>
      <c r="J7" s="123">
        <v>0</v>
      </c>
      <c r="K7" s="124">
        <v>0</v>
      </c>
      <c r="L7" s="125"/>
      <c r="M7" s="125"/>
      <c r="N7" s="126"/>
      <c r="Y7" s="122" t="s">
        <v>121</v>
      </c>
      <c r="Z7" s="123">
        <v>0</v>
      </c>
      <c r="AA7" s="123">
        <v>0</v>
      </c>
      <c r="AB7" s="124">
        <v>0</v>
      </c>
    </row>
    <row r="8" spans="1:40" hidden="1" outlineLevel="1" x14ac:dyDescent="0.25">
      <c r="L8" s="125"/>
      <c r="M8" s="125"/>
      <c r="N8" s="126"/>
    </row>
    <row r="9" spans="1:40" hidden="1" outlineLevel="1" x14ac:dyDescent="0.25">
      <c r="L9" s="125"/>
      <c r="M9" s="125"/>
      <c r="N9" s="126"/>
    </row>
    <row r="10" spans="1:40" hidden="1" outlineLevel="1" x14ac:dyDescent="0.25">
      <c r="I10" s="133"/>
      <c r="L10" s="125"/>
      <c r="M10" s="125"/>
      <c r="N10" s="126"/>
    </row>
    <row r="11" spans="1:40" hidden="1" outlineLevel="1" x14ac:dyDescent="0.25">
      <c r="L11" s="125"/>
      <c r="M11" s="125"/>
      <c r="N11" s="126"/>
    </row>
    <row r="12" spans="1:40" hidden="1" outlineLevel="1" x14ac:dyDescent="0.25">
      <c r="L12" s="125"/>
      <c r="M12" s="125"/>
      <c r="N12" s="126"/>
    </row>
    <row r="13" spans="1:40" hidden="1" outlineLevel="1" x14ac:dyDescent="0.25">
      <c r="L13" s="125"/>
      <c r="M13" s="125"/>
      <c r="N13" s="126"/>
    </row>
    <row r="14" spans="1:40" hidden="1" outlineLevel="1" x14ac:dyDescent="0.25">
      <c r="L14" s="125"/>
      <c r="M14" s="125"/>
      <c r="N14" s="126"/>
    </row>
    <row r="15" spans="1:40" hidden="1" outlineLevel="1" x14ac:dyDescent="0.25">
      <c r="L15" s="125"/>
      <c r="M15" s="125"/>
      <c r="N15" s="126"/>
    </row>
    <row r="16" spans="1:40" hidden="1" outlineLevel="1" x14ac:dyDescent="0.25">
      <c r="L16" s="125"/>
      <c r="M16" s="125"/>
      <c r="N16" s="126"/>
    </row>
    <row r="17" spans="1:40" hidden="1" outlineLevel="1" x14ac:dyDescent="0.25">
      <c r="L17" s="125"/>
      <c r="M17" s="125"/>
      <c r="N17" s="126"/>
    </row>
    <row r="18" spans="1:40" hidden="1" outlineLevel="1" x14ac:dyDescent="0.25">
      <c r="L18" s="134"/>
      <c r="M18" s="134"/>
      <c r="N18" s="135"/>
    </row>
    <row r="19" spans="1:40" collapsed="1" x14ac:dyDescent="0.25">
      <c r="A19" s="117">
        <f>A3+100</f>
        <v>200</v>
      </c>
      <c r="B19" s="118">
        <v>2500</v>
      </c>
      <c r="C19" s="117" t="s">
        <v>172</v>
      </c>
      <c r="D19" s="119">
        <f>MIN(L19:L33)</f>
        <v>44805</v>
      </c>
      <c r="E19" s="119">
        <f>MAX(M19:M33)</f>
        <v>49187</v>
      </c>
      <c r="F19" s="120">
        <f>B19/Summary!$B$2</f>
        <v>8.8495575221238937E-2</v>
      </c>
      <c r="G19" s="121" t="s">
        <v>99</v>
      </c>
      <c r="H19" s="122" t="s">
        <v>117</v>
      </c>
      <c r="I19" s="123">
        <v>0</v>
      </c>
      <c r="J19" s="123">
        <v>0</v>
      </c>
      <c r="K19" s="124">
        <v>0</v>
      </c>
      <c r="L19" s="125">
        <v>44805</v>
      </c>
      <c r="M19" s="125">
        <f>EOMONTH(L19,11)</f>
        <v>45169</v>
      </c>
      <c r="N19" s="126">
        <v>28</v>
      </c>
      <c r="O19" s="127">
        <v>0.5</v>
      </c>
      <c r="P19" s="128">
        <v>10</v>
      </c>
      <c r="Q19" s="128">
        <v>5</v>
      </c>
      <c r="R19" s="129">
        <v>6</v>
      </c>
      <c r="S19" s="129">
        <v>5</v>
      </c>
      <c r="T19" s="129">
        <v>0</v>
      </c>
      <c r="U19" s="126">
        <v>33</v>
      </c>
      <c r="V19" s="126">
        <v>31</v>
      </c>
      <c r="W19" s="130">
        <v>0.03</v>
      </c>
      <c r="X19" s="121" t="s">
        <v>99</v>
      </c>
      <c r="Y19" s="122" t="s">
        <v>117</v>
      </c>
      <c r="Z19" s="123">
        <v>0</v>
      </c>
      <c r="AA19" s="123">
        <v>0</v>
      </c>
      <c r="AB19" s="124">
        <v>0</v>
      </c>
      <c r="AC19" s="124">
        <v>25</v>
      </c>
      <c r="AD19" s="131">
        <v>15</v>
      </c>
      <c r="AE19" s="130">
        <v>0.03</v>
      </c>
      <c r="AF19" s="130">
        <v>0.06</v>
      </c>
      <c r="AG19" s="130">
        <v>0.03</v>
      </c>
      <c r="AH19" s="130">
        <v>0.04</v>
      </c>
      <c r="AI19" s="130">
        <v>0.02</v>
      </c>
      <c r="AJ19" s="124">
        <v>1000000</v>
      </c>
      <c r="AK19" s="132">
        <f ca="1">IFERROR((SUMIFS(D184:NK184,$D$165:$NK$165,"&gt;="&amp;D19,$D$165:$NK$165,"&lt;"&amp;EOMONTH(D19,12))+SUMIFS(D185:NK185,$D$165:$NK$165,"&gt;="&amp;D19,$D$165:$NK$165,"&lt;"&amp;EOMONTH(D19,12)))/AJ19,0)</f>
        <v>8.8194802663454752E-2</v>
      </c>
      <c r="AL19" s="123">
        <v>0</v>
      </c>
      <c r="AM19" s="130">
        <v>0.06</v>
      </c>
      <c r="AN19" s="130">
        <v>0.03</v>
      </c>
    </row>
    <row r="20" spans="1:40" hidden="1" outlineLevel="1" x14ac:dyDescent="0.25">
      <c r="H20" s="122" t="s">
        <v>118</v>
      </c>
      <c r="I20" s="123">
        <v>0</v>
      </c>
      <c r="J20" s="123">
        <v>0</v>
      </c>
      <c r="K20" s="124">
        <v>0</v>
      </c>
      <c r="L20" s="125">
        <f>M19+1</f>
        <v>45170</v>
      </c>
      <c r="M20" s="125">
        <f>EOMONTH(L20,11)</f>
        <v>45535</v>
      </c>
      <c r="N20" s="126">
        <f>N19*1.03</f>
        <v>28.84</v>
      </c>
      <c r="Y20" s="122" t="s">
        <v>118</v>
      </c>
      <c r="Z20" s="123">
        <v>0</v>
      </c>
      <c r="AA20" s="123">
        <v>0</v>
      </c>
      <c r="AB20" s="124">
        <v>0</v>
      </c>
    </row>
    <row r="21" spans="1:40" hidden="1" outlineLevel="1" x14ac:dyDescent="0.25">
      <c r="H21" s="122" t="s">
        <v>119</v>
      </c>
      <c r="I21" s="123">
        <v>0</v>
      </c>
      <c r="J21" s="123">
        <v>0</v>
      </c>
      <c r="K21" s="124">
        <v>0</v>
      </c>
      <c r="L21" s="125">
        <f t="shared" ref="L21" si="3">M20+1</f>
        <v>45536</v>
      </c>
      <c r="M21" s="125">
        <f t="shared" ref="M21" si="4">EOMONTH(L21,11)</f>
        <v>45900</v>
      </c>
      <c r="N21" s="126">
        <f t="shared" ref="N21:N30" si="5">N20*1.03</f>
        <v>29.705200000000001</v>
      </c>
      <c r="Y21" s="122" t="s">
        <v>119</v>
      </c>
      <c r="Z21" s="123">
        <v>0</v>
      </c>
      <c r="AA21" s="123">
        <v>0</v>
      </c>
      <c r="AB21" s="124">
        <v>0</v>
      </c>
    </row>
    <row r="22" spans="1:40" hidden="1" outlineLevel="1" x14ac:dyDescent="0.25">
      <c r="H22" s="122" t="s">
        <v>120</v>
      </c>
      <c r="I22" s="123">
        <v>0</v>
      </c>
      <c r="J22" s="123">
        <v>0</v>
      </c>
      <c r="K22" s="124">
        <v>0</v>
      </c>
      <c r="L22" s="125">
        <f t="shared" ref="L22:L30" si="6">M21+1</f>
        <v>45901</v>
      </c>
      <c r="M22" s="125">
        <f t="shared" ref="M22:M30" si="7">EOMONTH(L22,11)</f>
        <v>46265</v>
      </c>
      <c r="N22" s="126">
        <f t="shared" si="5"/>
        <v>30.596356000000004</v>
      </c>
      <c r="Y22" s="122" t="s">
        <v>120</v>
      </c>
      <c r="Z22" s="123">
        <v>0</v>
      </c>
      <c r="AA22" s="123">
        <v>0</v>
      </c>
      <c r="AB22" s="124">
        <v>0</v>
      </c>
    </row>
    <row r="23" spans="1:40" hidden="1" outlineLevel="1" x14ac:dyDescent="0.25">
      <c r="H23" s="122" t="s">
        <v>121</v>
      </c>
      <c r="I23" s="123">
        <v>0</v>
      </c>
      <c r="J23" s="123">
        <v>0</v>
      </c>
      <c r="K23" s="124">
        <v>0</v>
      </c>
      <c r="L23" s="125">
        <f t="shared" si="6"/>
        <v>46266</v>
      </c>
      <c r="M23" s="125">
        <f t="shared" si="7"/>
        <v>46630</v>
      </c>
      <c r="N23" s="126">
        <f t="shared" si="5"/>
        <v>31.514246680000003</v>
      </c>
      <c r="Y23" s="122" t="s">
        <v>121</v>
      </c>
      <c r="Z23" s="123">
        <v>0</v>
      </c>
      <c r="AA23" s="123">
        <v>0</v>
      </c>
      <c r="AB23" s="124">
        <v>0</v>
      </c>
    </row>
    <row r="24" spans="1:40" hidden="1" outlineLevel="1" x14ac:dyDescent="0.25">
      <c r="L24" s="125">
        <f t="shared" si="6"/>
        <v>46631</v>
      </c>
      <c r="M24" s="125">
        <f t="shared" si="7"/>
        <v>46996</v>
      </c>
      <c r="N24" s="126">
        <f t="shared" si="5"/>
        <v>32.459674080400006</v>
      </c>
    </row>
    <row r="25" spans="1:40" hidden="1" outlineLevel="1" x14ac:dyDescent="0.25">
      <c r="L25" s="125">
        <f t="shared" si="6"/>
        <v>46997</v>
      </c>
      <c r="M25" s="125">
        <f t="shared" si="7"/>
        <v>47361</v>
      </c>
      <c r="N25" s="126">
        <f t="shared" si="5"/>
        <v>33.433464302812006</v>
      </c>
    </row>
    <row r="26" spans="1:40" hidden="1" outlineLevel="1" x14ac:dyDescent="0.25">
      <c r="I26" s="133"/>
      <c r="L26" s="125">
        <f t="shared" si="6"/>
        <v>47362</v>
      </c>
      <c r="M26" s="125">
        <f t="shared" si="7"/>
        <v>47726</v>
      </c>
      <c r="N26" s="126">
        <f t="shared" si="5"/>
        <v>34.436468231896363</v>
      </c>
    </row>
    <row r="27" spans="1:40" hidden="1" outlineLevel="1" x14ac:dyDescent="0.25">
      <c r="L27" s="125">
        <f t="shared" si="6"/>
        <v>47727</v>
      </c>
      <c r="M27" s="125">
        <f t="shared" si="7"/>
        <v>48091</v>
      </c>
      <c r="N27" s="126">
        <f t="shared" si="5"/>
        <v>35.469562278853253</v>
      </c>
    </row>
    <row r="28" spans="1:40" hidden="1" outlineLevel="1" x14ac:dyDescent="0.25">
      <c r="L28" s="125">
        <f t="shared" si="6"/>
        <v>48092</v>
      </c>
      <c r="M28" s="125">
        <f t="shared" si="7"/>
        <v>48457</v>
      </c>
      <c r="N28" s="126">
        <f t="shared" si="5"/>
        <v>36.533649147218853</v>
      </c>
    </row>
    <row r="29" spans="1:40" hidden="1" outlineLevel="1" x14ac:dyDescent="0.25">
      <c r="L29" s="125">
        <f t="shared" si="6"/>
        <v>48458</v>
      </c>
      <c r="M29" s="125">
        <f t="shared" si="7"/>
        <v>48822</v>
      </c>
      <c r="N29" s="126">
        <f t="shared" si="5"/>
        <v>37.629658621635421</v>
      </c>
    </row>
    <row r="30" spans="1:40" hidden="1" outlineLevel="1" x14ac:dyDescent="0.25">
      <c r="L30" s="125">
        <f t="shared" si="6"/>
        <v>48823</v>
      </c>
      <c r="M30" s="125">
        <f t="shared" si="7"/>
        <v>49187</v>
      </c>
      <c r="N30" s="126">
        <f t="shared" si="5"/>
        <v>38.758548380284488</v>
      </c>
    </row>
    <row r="31" spans="1:40" hidden="1" outlineLevel="1" x14ac:dyDescent="0.25">
      <c r="L31" s="125"/>
      <c r="M31" s="125"/>
      <c r="N31" s="126"/>
    </row>
    <row r="32" spans="1:40" hidden="1" outlineLevel="1" x14ac:dyDescent="0.25">
      <c r="L32" s="125"/>
      <c r="M32" s="125"/>
      <c r="N32" s="126"/>
    </row>
    <row r="33" spans="1:40" hidden="1" outlineLevel="1" x14ac:dyDescent="0.25">
      <c r="L33" s="125"/>
      <c r="M33" s="125"/>
      <c r="N33" s="126"/>
    </row>
    <row r="34" spans="1:40" hidden="1" outlineLevel="1" x14ac:dyDescent="0.25">
      <c r="L34" s="134"/>
      <c r="M34" s="134"/>
      <c r="N34" s="135"/>
    </row>
    <row r="35" spans="1:40" collapsed="1" x14ac:dyDescent="0.25">
      <c r="A35" s="117">
        <f>A19+100</f>
        <v>300</v>
      </c>
      <c r="B35" s="118">
        <v>4000</v>
      </c>
      <c r="C35" s="117" t="s">
        <v>173</v>
      </c>
      <c r="D35" s="119">
        <f>MIN(L35:L49)</f>
        <v>44835</v>
      </c>
      <c r="E35" s="119">
        <f>MAX(M35:M49)</f>
        <v>47756</v>
      </c>
      <c r="F35" s="120">
        <f>B35/Summary!$B$2</f>
        <v>0.1415929203539823</v>
      </c>
      <c r="G35" s="121" t="s">
        <v>99</v>
      </c>
      <c r="H35" s="122" t="s">
        <v>117</v>
      </c>
      <c r="I35" s="123">
        <v>0</v>
      </c>
      <c r="J35" s="123">
        <v>0</v>
      </c>
      <c r="K35" s="124">
        <v>0</v>
      </c>
      <c r="L35" s="125">
        <v>44835</v>
      </c>
      <c r="M35" s="125">
        <f>EOMONTH(L35,11)</f>
        <v>45199</v>
      </c>
      <c r="N35" s="126">
        <v>33</v>
      </c>
      <c r="O35" s="127">
        <v>0.5</v>
      </c>
      <c r="P35" s="128">
        <v>10</v>
      </c>
      <c r="Q35" s="128">
        <v>5</v>
      </c>
      <c r="R35" s="129">
        <v>6</v>
      </c>
      <c r="S35" s="129">
        <v>5</v>
      </c>
      <c r="T35" s="129">
        <v>0</v>
      </c>
      <c r="U35" s="126">
        <v>33</v>
      </c>
      <c r="V35" s="126">
        <v>31</v>
      </c>
      <c r="W35" s="130">
        <v>0.03</v>
      </c>
      <c r="X35" s="121" t="s">
        <v>99</v>
      </c>
      <c r="Y35" s="122" t="s">
        <v>117</v>
      </c>
      <c r="Z35" s="123">
        <v>0</v>
      </c>
      <c r="AA35" s="123">
        <v>0</v>
      </c>
      <c r="AB35" s="124">
        <v>0</v>
      </c>
      <c r="AC35" s="124">
        <v>25</v>
      </c>
      <c r="AD35" s="131">
        <v>15</v>
      </c>
      <c r="AE35" s="130">
        <v>0.03</v>
      </c>
      <c r="AF35" s="130">
        <v>0.06</v>
      </c>
      <c r="AG35" s="130">
        <v>0.03</v>
      </c>
      <c r="AH35" s="130">
        <v>0.04</v>
      </c>
      <c r="AI35" s="130">
        <v>0.02</v>
      </c>
      <c r="AJ35" s="124">
        <v>0</v>
      </c>
      <c r="AK35" s="132">
        <f ca="1">IFERROR((SUMIFS(D200:NK200,$D$165:$NK$165,"&gt;="&amp;D35,$D$165:$NK$165,"&lt;"&amp;EOMONTH(D35,12))+SUMIFS(D201:NK201,$D$165:$NK$165,"&gt;="&amp;D35,$D$165:$NK$165,"&lt;"&amp;EOMONTH(D35,12)))/AJ35,0)</f>
        <v>0</v>
      </c>
      <c r="AL35" s="123">
        <v>0</v>
      </c>
      <c r="AM35" s="130">
        <v>0.06</v>
      </c>
      <c r="AN35" s="130">
        <v>0.03</v>
      </c>
    </row>
    <row r="36" spans="1:40" hidden="1" outlineLevel="1" x14ac:dyDescent="0.25">
      <c r="H36" s="122" t="s">
        <v>118</v>
      </c>
      <c r="I36" s="123">
        <v>0</v>
      </c>
      <c r="J36" s="123">
        <v>0</v>
      </c>
      <c r="K36" s="124">
        <v>0</v>
      </c>
      <c r="L36" s="125">
        <f>M35+1</f>
        <v>45200</v>
      </c>
      <c r="M36" s="125">
        <f>EOMONTH(L36,11)</f>
        <v>45565</v>
      </c>
      <c r="N36" s="126">
        <f>N35*1.03</f>
        <v>33.99</v>
      </c>
      <c r="Y36" s="122" t="s">
        <v>118</v>
      </c>
      <c r="Z36" s="123">
        <v>0</v>
      </c>
      <c r="AA36" s="123">
        <v>0</v>
      </c>
      <c r="AB36" s="124">
        <v>0</v>
      </c>
    </row>
    <row r="37" spans="1:40" hidden="1" outlineLevel="1" x14ac:dyDescent="0.25">
      <c r="H37" s="122" t="s">
        <v>119</v>
      </c>
      <c r="I37" s="123">
        <v>0</v>
      </c>
      <c r="J37" s="123">
        <v>0</v>
      </c>
      <c r="K37" s="124">
        <v>0</v>
      </c>
      <c r="L37" s="125">
        <f t="shared" ref="L37" si="8">M36+1</f>
        <v>45566</v>
      </c>
      <c r="M37" s="125">
        <f t="shared" ref="M37" si="9">EOMONTH(L37,11)</f>
        <v>45930</v>
      </c>
      <c r="N37" s="126">
        <f t="shared" ref="N37:N42" si="10">N36*1.03</f>
        <v>35.009700000000002</v>
      </c>
      <c r="Y37" s="122" t="s">
        <v>119</v>
      </c>
      <c r="Z37" s="123">
        <v>0</v>
      </c>
      <c r="AA37" s="123">
        <v>0</v>
      </c>
      <c r="AB37" s="124">
        <v>0</v>
      </c>
    </row>
    <row r="38" spans="1:40" hidden="1" outlineLevel="1" x14ac:dyDescent="0.25">
      <c r="H38" s="122" t="s">
        <v>120</v>
      </c>
      <c r="I38" s="123">
        <v>0</v>
      </c>
      <c r="J38" s="123">
        <v>0</v>
      </c>
      <c r="K38" s="124">
        <v>0</v>
      </c>
      <c r="L38" s="125">
        <f t="shared" ref="L38:L42" si="11">M37+1</f>
        <v>45931</v>
      </c>
      <c r="M38" s="125">
        <f t="shared" ref="M38:M42" si="12">EOMONTH(L38,11)</f>
        <v>46295</v>
      </c>
      <c r="N38" s="126">
        <f t="shared" si="10"/>
        <v>36.059991000000004</v>
      </c>
      <c r="Y38" s="122" t="s">
        <v>120</v>
      </c>
      <c r="Z38" s="123">
        <v>0</v>
      </c>
      <c r="AA38" s="123">
        <v>0</v>
      </c>
      <c r="AB38" s="124">
        <v>0</v>
      </c>
    </row>
    <row r="39" spans="1:40" hidden="1" outlineLevel="1" x14ac:dyDescent="0.25">
      <c r="H39" s="122" t="s">
        <v>121</v>
      </c>
      <c r="I39" s="123">
        <v>0</v>
      </c>
      <c r="J39" s="123">
        <v>0</v>
      </c>
      <c r="K39" s="124">
        <v>0</v>
      </c>
      <c r="L39" s="125">
        <f t="shared" si="11"/>
        <v>46296</v>
      </c>
      <c r="M39" s="125">
        <f t="shared" si="12"/>
        <v>46660</v>
      </c>
      <c r="N39" s="126">
        <f t="shared" si="10"/>
        <v>37.141790730000004</v>
      </c>
      <c r="Y39" s="122" t="s">
        <v>121</v>
      </c>
      <c r="Z39" s="123">
        <v>0</v>
      </c>
      <c r="AA39" s="123">
        <v>0</v>
      </c>
      <c r="AB39" s="124">
        <v>0</v>
      </c>
    </row>
    <row r="40" spans="1:40" hidden="1" outlineLevel="1" x14ac:dyDescent="0.25">
      <c r="L40" s="125">
        <f t="shared" si="11"/>
        <v>46661</v>
      </c>
      <c r="M40" s="125">
        <f t="shared" si="12"/>
        <v>47026</v>
      </c>
      <c r="N40" s="126">
        <f t="shared" si="10"/>
        <v>38.256044451900003</v>
      </c>
    </row>
    <row r="41" spans="1:40" hidden="1" outlineLevel="1" x14ac:dyDescent="0.25">
      <c r="L41" s="125">
        <f t="shared" si="11"/>
        <v>47027</v>
      </c>
      <c r="M41" s="125">
        <f t="shared" si="12"/>
        <v>47391</v>
      </c>
      <c r="N41" s="126">
        <f t="shared" si="10"/>
        <v>39.403725785457006</v>
      </c>
    </row>
    <row r="42" spans="1:40" hidden="1" outlineLevel="1" x14ac:dyDescent="0.25">
      <c r="I42" s="133"/>
      <c r="L42" s="125">
        <f t="shared" si="11"/>
        <v>47392</v>
      </c>
      <c r="M42" s="125">
        <f t="shared" si="12"/>
        <v>47756</v>
      </c>
      <c r="N42" s="126">
        <f t="shared" si="10"/>
        <v>40.585837559020717</v>
      </c>
    </row>
    <row r="43" spans="1:40" hidden="1" outlineLevel="1" x14ac:dyDescent="0.25">
      <c r="L43" s="125"/>
      <c r="M43" s="125"/>
      <c r="N43" s="126"/>
    </row>
    <row r="44" spans="1:40" hidden="1" outlineLevel="1" x14ac:dyDescent="0.25">
      <c r="L44" s="125"/>
      <c r="M44" s="125"/>
      <c r="N44" s="126"/>
    </row>
    <row r="45" spans="1:40" hidden="1" outlineLevel="1" x14ac:dyDescent="0.25">
      <c r="L45" s="125"/>
      <c r="M45" s="125"/>
      <c r="N45" s="126"/>
    </row>
    <row r="46" spans="1:40" hidden="1" outlineLevel="1" x14ac:dyDescent="0.25">
      <c r="L46" s="125"/>
      <c r="M46" s="125"/>
      <c r="N46" s="126"/>
    </row>
    <row r="47" spans="1:40" hidden="1" outlineLevel="1" x14ac:dyDescent="0.25">
      <c r="L47" s="125"/>
      <c r="M47" s="125"/>
      <c r="N47" s="126"/>
    </row>
    <row r="48" spans="1:40" hidden="1" outlineLevel="1" x14ac:dyDescent="0.25">
      <c r="L48" s="125"/>
      <c r="M48" s="125"/>
      <c r="N48" s="126"/>
    </row>
    <row r="49" spans="1:40" hidden="1" outlineLevel="1" x14ac:dyDescent="0.25">
      <c r="L49" s="125"/>
      <c r="M49" s="125"/>
      <c r="N49" s="126"/>
    </row>
    <row r="50" spans="1:40" hidden="1" outlineLevel="1" x14ac:dyDescent="0.25">
      <c r="L50" s="134"/>
      <c r="M50" s="134"/>
      <c r="N50" s="135"/>
    </row>
    <row r="51" spans="1:40" collapsed="1" x14ac:dyDescent="0.25">
      <c r="A51" s="117">
        <f>A35+100</f>
        <v>400</v>
      </c>
      <c r="B51" s="118">
        <v>3500</v>
      </c>
      <c r="C51" s="117" t="s">
        <v>174</v>
      </c>
      <c r="D51" s="119">
        <f>MIN(L51:L65)</f>
        <v>44682</v>
      </c>
      <c r="E51" s="119">
        <f>MAX(M51:M65)</f>
        <v>46873</v>
      </c>
      <c r="F51" s="120">
        <f>B51/Summary!$B$2</f>
        <v>0.12389380530973451</v>
      </c>
      <c r="G51" s="121" t="s">
        <v>99</v>
      </c>
      <c r="H51" s="122" t="s">
        <v>117</v>
      </c>
      <c r="I51" s="123">
        <v>0</v>
      </c>
      <c r="J51" s="123">
        <v>0</v>
      </c>
      <c r="K51" s="124">
        <v>0</v>
      </c>
      <c r="L51" s="125">
        <v>44682</v>
      </c>
      <c r="M51" s="125">
        <f>EOMONTH(L51,11)</f>
        <v>45046</v>
      </c>
      <c r="N51" s="126">
        <v>35</v>
      </c>
      <c r="O51" s="127">
        <v>0.5</v>
      </c>
      <c r="P51" s="128">
        <v>10</v>
      </c>
      <c r="Q51" s="128">
        <v>5</v>
      </c>
      <c r="R51" s="129">
        <v>6</v>
      </c>
      <c r="S51" s="129">
        <v>5</v>
      </c>
      <c r="T51" s="129">
        <v>0</v>
      </c>
      <c r="U51" s="126">
        <v>33</v>
      </c>
      <c r="V51" s="126">
        <v>31</v>
      </c>
      <c r="W51" s="130">
        <v>0.03</v>
      </c>
      <c r="X51" s="121" t="s">
        <v>99</v>
      </c>
      <c r="Y51" s="122" t="s">
        <v>117</v>
      </c>
      <c r="Z51" s="123">
        <v>0</v>
      </c>
      <c r="AA51" s="123">
        <v>0</v>
      </c>
      <c r="AB51" s="124">
        <v>0</v>
      </c>
      <c r="AC51" s="124">
        <v>25</v>
      </c>
      <c r="AD51" s="131">
        <v>15</v>
      </c>
      <c r="AE51" s="130">
        <v>0.03</v>
      </c>
      <c r="AF51" s="130">
        <v>0.06</v>
      </c>
      <c r="AG51" s="130">
        <v>0.03</v>
      </c>
      <c r="AH51" s="130">
        <v>0.04</v>
      </c>
      <c r="AI51" s="130">
        <v>0.02</v>
      </c>
      <c r="AJ51" s="124">
        <v>0</v>
      </c>
      <c r="AK51" s="132">
        <f ca="1">IFERROR((SUMIFS(D216:NK216,$D$165:$NK$165,"&gt;="&amp;D51,$D$165:$NK$165,"&lt;"&amp;EOMONTH(D51,12))+SUMIFS(D217:NK217,$D$165:$NK$165,"&gt;="&amp;D51,$D$165:$NK$165,"&lt;"&amp;EOMONTH(D51,12)))/AJ51,0)</f>
        <v>0</v>
      </c>
      <c r="AL51" s="123">
        <v>0</v>
      </c>
      <c r="AM51" s="130">
        <v>0.06</v>
      </c>
      <c r="AN51" s="130">
        <v>0.03</v>
      </c>
    </row>
    <row r="52" spans="1:40" hidden="1" outlineLevel="1" x14ac:dyDescent="0.25">
      <c r="H52" s="122" t="s">
        <v>118</v>
      </c>
      <c r="I52" s="123">
        <v>0</v>
      </c>
      <c r="J52" s="123">
        <v>0</v>
      </c>
      <c r="K52" s="124">
        <v>0</v>
      </c>
      <c r="L52" s="125">
        <f>M51+1</f>
        <v>45047</v>
      </c>
      <c r="M52" s="125">
        <f>EOMONTH(L52,11)</f>
        <v>45412</v>
      </c>
      <c r="N52" s="126">
        <f>N51*1.03</f>
        <v>36.050000000000004</v>
      </c>
      <c r="Y52" s="122" t="s">
        <v>118</v>
      </c>
      <c r="Z52" s="123">
        <v>0</v>
      </c>
      <c r="AA52" s="123">
        <v>0</v>
      </c>
      <c r="AB52" s="124">
        <v>0</v>
      </c>
    </row>
    <row r="53" spans="1:40" hidden="1" outlineLevel="1" x14ac:dyDescent="0.25">
      <c r="H53" s="122" t="s">
        <v>119</v>
      </c>
      <c r="I53" s="123">
        <v>0</v>
      </c>
      <c r="J53" s="123">
        <v>0</v>
      </c>
      <c r="K53" s="124">
        <v>0</v>
      </c>
      <c r="L53" s="125">
        <f t="shared" ref="L53" si="13">M52+1</f>
        <v>45413</v>
      </c>
      <c r="M53" s="125">
        <f t="shared" ref="M53" si="14">EOMONTH(L53,11)</f>
        <v>45777</v>
      </c>
      <c r="N53" s="126">
        <f t="shared" ref="N53:N56" si="15">N52*1.03</f>
        <v>37.131500000000003</v>
      </c>
      <c r="Y53" s="122" t="s">
        <v>119</v>
      </c>
      <c r="Z53" s="123">
        <v>0</v>
      </c>
      <c r="AA53" s="123">
        <v>0</v>
      </c>
      <c r="AB53" s="124">
        <v>0</v>
      </c>
    </row>
    <row r="54" spans="1:40" hidden="1" outlineLevel="1" x14ac:dyDescent="0.25">
      <c r="H54" s="122" t="s">
        <v>120</v>
      </c>
      <c r="I54" s="123">
        <v>0</v>
      </c>
      <c r="J54" s="123">
        <v>0</v>
      </c>
      <c r="K54" s="124">
        <v>0</v>
      </c>
      <c r="L54" s="125">
        <f t="shared" ref="L54:L56" si="16">M53+1</f>
        <v>45778</v>
      </c>
      <c r="M54" s="125">
        <f t="shared" ref="M54:M56" si="17">EOMONTH(L54,11)</f>
        <v>46142</v>
      </c>
      <c r="N54" s="126">
        <f t="shared" si="15"/>
        <v>38.245445000000004</v>
      </c>
      <c r="Y54" s="122" t="s">
        <v>120</v>
      </c>
      <c r="Z54" s="123">
        <v>0</v>
      </c>
      <c r="AA54" s="123">
        <v>0</v>
      </c>
      <c r="AB54" s="124">
        <v>0</v>
      </c>
    </row>
    <row r="55" spans="1:40" hidden="1" outlineLevel="1" x14ac:dyDescent="0.25">
      <c r="H55" s="122" t="s">
        <v>121</v>
      </c>
      <c r="I55" s="123">
        <v>0</v>
      </c>
      <c r="J55" s="123">
        <v>0</v>
      </c>
      <c r="K55" s="124">
        <v>0</v>
      </c>
      <c r="L55" s="125">
        <f t="shared" si="16"/>
        <v>46143</v>
      </c>
      <c r="M55" s="125">
        <f t="shared" si="17"/>
        <v>46507</v>
      </c>
      <c r="N55" s="126">
        <f t="shared" si="15"/>
        <v>39.392808350000003</v>
      </c>
      <c r="Y55" s="122" t="s">
        <v>121</v>
      </c>
      <c r="Z55" s="123">
        <v>0</v>
      </c>
      <c r="AA55" s="123">
        <v>0</v>
      </c>
      <c r="AB55" s="124">
        <v>0</v>
      </c>
    </row>
    <row r="56" spans="1:40" hidden="1" outlineLevel="1" x14ac:dyDescent="0.25">
      <c r="L56" s="125">
        <f t="shared" si="16"/>
        <v>46508</v>
      </c>
      <c r="M56" s="125">
        <f t="shared" si="17"/>
        <v>46873</v>
      </c>
      <c r="N56" s="126">
        <f t="shared" si="15"/>
        <v>40.574592600500004</v>
      </c>
    </row>
    <row r="57" spans="1:40" hidden="1" outlineLevel="1" x14ac:dyDescent="0.25">
      <c r="L57" s="125"/>
      <c r="M57" s="125"/>
      <c r="N57" s="126"/>
    </row>
    <row r="58" spans="1:40" hidden="1" outlineLevel="1" x14ac:dyDescent="0.25">
      <c r="I58" s="133"/>
      <c r="L58" s="125"/>
      <c r="M58" s="125"/>
      <c r="N58" s="126"/>
    </row>
    <row r="59" spans="1:40" hidden="1" outlineLevel="1" x14ac:dyDescent="0.25">
      <c r="L59" s="125"/>
      <c r="M59" s="125"/>
      <c r="N59" s="126"/>
    </row>
    <row r="60" spans="1:40" hidden="1" outlineLevel="1" x14ac:dyDescent="0.25">
      <c r="L60" s="125"/>
      <c r="M60" s="125"/>
      <c r="N60" s="126"/>
    </row>
    <row r="61" spans="1:40" hidden="1" outlineLevel="1" x14ac:dyDescent="0.25">
      <c r="L61" s="125"/>
      <c r="M61" s="125"/>
      <c r="N61" s="126"/>
    </row>
    <row r="62" spans="1:40" hidden="1" outlineLevel="1" x14ac:dyDescent="0.25">
      <c r="L62" s="125"/>
      <c r="M62" s="125"/>
      <c r="N62" s="126"/>
    </row>
    <row r="63" spans="1:40" hidden="1" outlineLevel="1" x14ac:dyDescent="0.25">
      <c r="L63" s="125"/>
      <c r="M63" s="125"/>
      <c r="N63" s="126"/>
    </row>
    <row r="64" spans="1:40" hidden="1" outlineLevel="1" x14ac:dyDescent="0.25">
      <c r="L64" s="125"/>
      <c r="M64" s="125"/>
      <c r="N64" s="126"/>
    </row>
    <row r="65" spans="1:40" hidden="1" outlineLevel="1" x14ac:dyDescent="0.25">
      <c r="L65" s="125"/>
      <c r="M65" s="125"/>
      <c r="N65" s="126"/>
    </row>
    <row r="66" spans="1:40" hidden="1" outlineLevel="1" x14ac:dyDescent="0.25">
      <c r="L66" s="134"/>
      <c r="M66" s="134"/>
      <c r="N66" s="135"/>
    </row>
    <row r="67" spans="1:40" collapsed="1" x14ac:dyDescent="0.25">
      <c r="A67" s="117">
        <f>A51+100</f>
        <v>500</v>
      </c>
      <c r="B67" s="118">
        <v>750</v>
      </c>
      <c r="C67" s="117" t="s">
        <v>175</v>
      </c>
      <c r="D67" s="119">
        <f>MIN(L67:L81)</f>
        <v>44621</v>
      </c>
      <c r="E67" s="119">
        <f>MAX(M67:M81)</f>
        <v>46812</v>
      </c>
      <c r="F67" s="120">
        <f>B67/Summary!$B$2</f>
        <v>2.6548672566371681E-2</v>
      </c>
      <c r="G67" s="121" t="s">
        <v>99</v>
      </c>
      <c r="H67" s="122" t="s">
        <v>117</v>
      </c>
      <c r="I67" s="123">
        <v>0</v>
      </c>
      <c r="J67" s="123">
        <v>0</v>
      </c>
      <c r="K67" s="124">
        <v>0</v>
      </c>
      <c r="L67" s="125">
        <v>44621</v>
      </c>
      <c r="M67" s="125">
        <f>EOMONTH(L67,11)</f>
        <v>44985</v>
      </c>
      <c r="N67" s="126">
        <v>29</v>
      </c>
      <c r="O67" s="127">
        <v>0.5</v>
      </c>
      <c r="P67" s="128">
        <v>10</v>
      </c>
      <c r="Q67" s="128">
        <v>5</v>
      </c>
      <c r="R67" s="129">
        <v>6</v>
      </c>
      <c r="S67" s="129">
        <v>5</v>
      </c>
      <c r="T67" s="129">
        <v>0</v>
      </c>
      <c r="U67" s="126">
        <v>33</v>
      </c>
      <c r="V67" s="126">
        <v>31</v>
      </c>
      <c r="W67" s="130">
        <v>0.03</v>
      </c>
      <c r="X67" s="121" t="s">
        <v>99</v>
      </c>
      <c r="Y67" s="122" t="s">
        <v>117</v>
      </c>
      <c r="Z67" s="123">
        <v>0</v>
      </c>
      <c r="AA67" s="123">
        <v>0</v>
      </c>
      <c r="AB67" s="124">
        <v>0</v>
      </c>
      <c r="AC67" s="124">
        <v>25</v>
      </c>
      <c r="AD67" s="131">
        <v>15</v>
      </c>
      <c r="AE67" s="130">
        <v>0.03</v>
      </c>
      <c r="AF67" s="130">
        <v>0.06</v>
      </c>
      <c r="AG67" s="130">
        <v>0.03</v>
      </c>
      <c r="AH67" s="130">
        <v>0.04</v>
      </c>
      <c r="AI67" s="130">
        <v>0.02</v>
      </c>
      <c r="AJ67" s="124">
        <v>0</v>
      </c>
      <c r="AK67" s="132">
        <f ca="1">IFERROR((SUMIFS(D232:NK232,$D$165:$NK$165,"&gt;="&amp;D67,$D$165:$NK$165,"&lt;"&amp;EOMONTH(D67,12))+SUMIFS(D233:NK233,$D$165:$NK$165,"&gt;="&amp;D67,$D$165:$NK$165,"&lt;"&amp;EOMONTH(D67,12)))/AJ67,0)</f>
        <v>0</v>
      </c>
      <c r="AL67" s="123">
        <v>0</v>
      </c>
      <c r="AM67" s="130">
        <v>0.06</v>
      </c>
      <c r="AN67" s="130">
        <v>0.03</v>
      </c>
    </row>
    <row r="68" spans="1:40" hidden="1" outlineLevel="1" x14ac:dyDescent="0.25">
      <c r="H68" s="122" t="s">
        <v>118</v>
      </c>
      <c r="I68" s="123">
        <v>0</v>
      </c>
      <c r="J68" s="123">
        <v>0</v>
      </c>
      <c r="K68" s="124">
        <v>0</v>
      </c>
      <c r="L68" s="125">
        <f>M67+1</f>
        <v>44986</v>
      </c>
      <c r="M68" s="125">
        <f>EOMONTH(L68,11)</f>
        <v>45351</v>
      </c>
      <c r="N68" s="126">
        <f>N67*1.03</f>
        <v>29.87</v>
      </c>
      <c r="Y68" s="122" t="s">
        <v>118</v>
      </c>
      <c r="Z68" s="123">
        <v>0</v>
      </c>
      <c r="AA68" s="123">
        <v>0</v>
      </c>
      <c r="AB68" s="124">
        <v>0</v>
      </c>
    </row>
    <row r="69" spans="1:40" hidden="1" outlineLevel="1" x14ac:dyDescent="0.25">
      <c r="H69" s="122" t="s">
        <v>119</v>
      </c>
      <c r="I69" s="123">
        <v>0</v>
      </c>
      <c r="J69" s="123">
        <v>0</v>
      </c>
      <c r="K69" s="124">
        <v>0</v>
      </c>
      <c r="L69" s="125">
        <f t="shared" ref="L69" si="18">M68+1</f>
        <v>45352</v>
      </c>
      <c r="M69" s="125">
        <f t="shared" ref="M69" si="19">EOMONTH(L69,11)</f>
        <v>45716</v>
      </c>
      <c r="N69" s="126">
        <f t="shared" ref="N69:N72" si="20">N68*1.03</f>
        <v>30.766100000000002</v>
      </c>
      <c r="Y69" s="122" t="s">
        <v>119</v>
      </c>
      <c r="Z69" s="123">
        <v>0</v>
      </c>
      <c r="AA69" s="123">
        <v>0</v>
      </c>
      <c r="AB69" s="124">
        <v>0</v>
      </c>
    </row>
    <row r="70" spans="1:40" hidden="1" outlineLevel="1" x14ac:dyDescent="0.25">
      <c r="H70" s="122" t="s">
        <v>120</v>
      </c>
      <c r="I70" s="123">
        <v>0</v>
      </c>
      <c r="J70" s="123">
        <v>0</v>
      </c>
      <c r="K70" s="124">
        <v>0</v>
      </c>
      <c r="L70" s="125">
        <f t="shared" ref="L70:L72" si="21">M69+1</f>
        <v>45717</v>
      </c>
      <c r="M70" s="125">
        <f t="shared" ref="M70:M72" si="22">EOMONTH(L70,11)</f>
        <v>46081</v>
      </c>
      <c r="N70" s="126">
        <f t="shared" si="20"/>
        <v>31.689083000000004</v>
      </c>
      <c r="Y70" s="122" t="s">
        <v>120</v>
      </c>
      <c r="Z70" s="123">
        <v>0</v>
      </c>
      <c r="AA70" s="123">
        <v>0</v>
      </c>
      <c r="AB70" s="124">
        <v>0</v>
      </c>
    </row>
    <row r="71" spans="1:40" hidden="1" outlineLevel="1" x14ac:dyDescent="0.25">
      <c r="H71" s="122" t="s">
        <v>121</v>
      </c>
      <c r="I71" s="123">
        <v>0</v>
      </c>
      <c r="J71" s="123">
        <v>0</v>
      </c>
      <c r="K71" s="124">
        <v>0</v>
      </c>
      <c r="L71" s="125">
        <f t="shared" si="21"/>
        <v>46082</v>
      </c>
      <c r="M71" s="125">
        <f t="shared" si="22"/>
        <v>46446</v>
      </c>
      <c r="N71" s="126">
        <f t="shared" si="20"/>
        <v>32.639755490000006</v>
      </c>
      <c r="Y71" s="122" t="s">
        <v>121</v>
      </c>
      <c r="Z71" s="123">
        <v>0</v>
      </c>
      <c r="AA71" s="123">
        <v>0</v>
      </c>
      <c r="AB71" s="124">
        <v>0</v>
      </c>
    </row>
    <row r="72" spans="1:40" hidden="1" outlineLevel="1" x14ac:dyDescent="0.25">
      <c r="L72" s="125">
        <f t="shared" si="21"/>
        <v>46447</v>
      </c>
      <c r="M72" s="125">
        <f t="shared" si="22"/>
        <v>46812</v>
      </c>
      <c r="N72" s="126">
        <f t="shared" si="20"/>
        <v>33.618948154700007</v>
      </c>
    </row>
    <row r="73" spans="1:40" hidden="1" outlineLevel="1" x14ac:dyDescent="0.25">
      <c r="L73" s="125"/>
      <c r="M73" s="125"/>
      <c r="N73" s="126"/>
    </row>
    <row r="74" spans="1:40" hidden="1" outlineLevel="1" x14ac:dyDescent="0.25">
      <c r="I74" s="133"/>
      <c r="L74" s="125"/>
      <c r="M74" s="125"/>
      <c r="N74" s="126"/>
    </row>
    <row r="75" spans="1:40" hidden="1" outlineLevel="1" x14ac:dyDescent="0.25">
      <c r="L75" s="125"/>
      <c r="M75" s="125"/>
      <c r="N75" s="126"/>
    </row>
    <row r="76" spans="1:40" hidden="1" outlineLevel="1" x14ac:dyDescent="0.25">
      <c r="L76" s="125"/>
      <c r="M76" s="125"/>
      <c r="N76" s="126"/>
    </row>
    <row r="77" spans="1:40" hidden="1" outlineLevel="1" x14ac:dyDescent="0.25">
      <c r="L77" s="125"/>
      <c r="M77" s="125"/>
      <c r="N77" s="126"/>
    </row>
    <row r="78" spans="1:40" hidden="1" outlineLevel="1" x14ac:dyDescent="0.25">
      <c r="L78" s="125"/>
      <c r="M78" s="125"/>
      <c r="N78" s="126"/>
    </row>
    <row r="79" spans="1:40" hidden="1" outlineLevel="1" x14ac:dyDescent="0.25">
      <c r="L79" s="125"/>
      <c r="M79" s="125"/>
      <c r="N79" s="126"/>
    </row>
    <row r="80" spans="1:40" hidden="1" outlineLevel="1" x14ac:dyDescent="0.25">
      <c r="L80" s="125"/>
      <c r="M80" s="125"/>
      <c r="N80" s="126"/>
    </row>
    <row r="81" spans="1:40" hidden="1" outlineLevel="1" x14ac:dyDescent="0.25">
      <c r="L81" s="125"/>
      <c r="M81" s="125"/>
      <c r="N81" s="126"/>
    </row>
    <row r="82" spans="1:40" hidden="1" outlineLevel="1" x14ac:dyDescent="0.25">
      <c r="L82" s="134"/>
      <c r="M82" s="134"/>
      <c r="N82" s="135"/>
    </row>
    <row r="83" spans="1:40" collapsed="1" x14ac:dyDescent="0.25">
      <c r="A83" s="117">
        <f>A67+100</f>
        <v>600</v>
      </c>
      <c r="B83" s="118">
        <v>1250</v>
      </c>
      <c r="C83" s="117" t="s">
        <v>176</v>
      </c>
      <c r="D83" s="119">
        <f>MIN(L83:L97)</f>
        <v>44593</v>
      </c>
      <c r="E83" s="119">
        <f>MAX(M83:M97)</f>
        <v>45688</v>
      </c>
      <c r="F83" s="120">
        <f>B83/Summary!$B$2</f>
        <v>4.4247787610619468E-2</v>
      </c>
      <c r="G83" s="121" t="s">
        <v>99</v>
      </c>
      <c r="H83" s="122" t="s">
        <v>117</v>
      </c>
      <c r="I83" s="123">
        <v>0</v>
      </c>
      <c r="J83" s="123">
        <v>0</v>
      </c>
      <c r="K83" s="124">
        <v>0</v>
      </c>
      <c r="L83" s="125">
        <v>44593</v>
      </c>
      <c r="M83" s="125">
        <f>EOMONTH(L83,11)</f>
        <v>44957</v>
      </c>
      <c r="N83" s="126">
        <v>31</v>
      </c>
      <c r="O83" s="127">
        <v>0.5</v>
      </c>
      <c r="P83" s="128">
        <v>10</v>
      </c>
      <c r="Q83" s="128">
        <v>5</v>
      </c>
      <c r="R83" s="129">
        <v>6</v>
      </c>
      <c r="S83" s="129">
        <v>5</v>
      </c>
      <c r="T83" s="129">
        <v>0</v>
      </c>
      <c r="U83" s="126">
        <v>33</v>
      </c>
      <c r="V83" s="126">
        <v>31</v>
      </c>
      <c r="W83" s="130">
        <v>0.03</v>
      </c>
      <c r="X83" s="121" t="s">
        <v>99</v>
      </c>
      <c r="Y83" s="122" t="s">
        <v>117</v>
      </c>
      <c r="Z83" s="123">
        <v>0</v>
      </c>
      <c r="AA83" s="123">
        <v>0</v>
      </c>
      <c r="AB83" s="124">
        <v>0</v>
      </c>
      <c r="AC83" s="124">
        <v>25</v>
      </c>
      <c r="AD83" s="131">
        <v>15</v>
      </c>
      <c r="AE83" s="130">
        <v>0.03</v>
      </c>
      <c r="AF83" s="130">
        <v>0.06</v>
      </c>
      <c r="AG83" s="130">
        <v>0.03</v>
      </c>
      <c r="AH83" s="130">
        <v>0.04</v>
      </c>
      <c r="AI83" s="130">
        <v>0.02</v>
      </c>
      <c r="AJ83" s="124">
        <v>0</v>
      </c>
      <c r="AK83" s="132">
        <f ca="1">IFERROR((SUMIFS(D248:NK248,$D$165:$NK$165,"&gt;="&amp;D83,$D$165:$NK$165,"&lt;"&amp;EOMONTH(D83,12))+SUMIFS(D249:NK249,$D$165:$NK$165,"&gt;="&amp;D83,$D$165:$NK$165,"&lt;"&amp;EOMONTH(D83,12)))/AJ83,0)</f>
        <v>0</v>
      </c>
      <c r="AL83" s="123">
        <v>0</v>
      </c>
      <c r="AM83" s="130">
        <v>0.06</v>
      </c>
      <c r="AN83" s="130">
        <v>0.03</v>
      </c>
    </row>
    <row r="84" spans="1:40" hidden="1" outlineLevel="1" x14ac:dyDescent="0.25">
      <c r="H84" s="122" t="s">
        <v>118</v>
      </c>
      <c r="I84" s="123">
        <v>0</v>
      </c>
      <c r="J84" s="123">
        <v>0</v>
      </c>
      <c r="K84" s="124">
        <v>0</v>
      </c>
      <c r="L84" s="125">
        <f>M83+1</f>
        <v>44958</v>
      </c>
      <c r="M84" s="125">
        <f>EOMONTH(L84,11)</f>
        <v>45322</v>
      </c>
      <c r="N84" s="126">
        <f>N83*1.03</f>
        <v>31.93</v>
      </c>
      <c r="Y84" s="122" t="s">
        <v>118</v>
      </c>
      <c r="Z84" s="123">
        <v>0</v>
      </c>
      <c r="AA84" s="123">
        <v>0</v>
      </c>
      <c r="AB84" s="124">
        <v>0</v>
      </c>
    </row>
    <row r="85" spans="1:40" hidden="1" outlineLevel="1" x14ac:dyDescent="0.25">
      <c r="H85" s="122" t="s">
        <v>119</v>
      </c>
      <c r="I85" s="123">
        <v>0</v>
      </c>
      <c r="J85" s="123">
        <v>0</v>
      </c>
      <c r="K85" s="124">
        <v>0</v>
      </c>
      <c r="L85" s="125">
        <f t="shared" ref="L85" si="23">M84+1</f>
        <v>45323</v>
      </c>
      <c r="M85" s="125">
        <f t="shared" ref="M85" si="24">EOMONTH(L85,11)</f>
        <v>45688</v>
      </c>
      <c r="N85" s="126">
        <f t="shared" ref="N85" si="25">N84*1.03</f>
        <v>32.887900000000002</v>
      </c>
      <c r="Y85" s="122" t="s">
        <v>119</v>
      </c>
      <c r="Z85" s="123">
        <v>0</v>
      </c>
      <c r="AA85" s="123">
        <v>0</v>
      </c>
      <c r="AB85" s="124">
        <v>0</v>
      </c>
    </row>
    <row r="86" spans="1:40" hidden="1" outlineLevel="1" x14ac:dyDescent="0.25">
      <c r="H86" s="122" t="s">
        <v>120</v>
      </c>
      <c r="I86" s="123">
        <v>0</v>
      </c>
      <c r="J86" s="123">
        <v>0</v>
      </c>
      <c r="K86" s="124">
        <v>0</v>
      </c>
      <c r="L86" s="125"/>
      <c r="M86" s="125"/>
      <c r="N86" s="126"/>
      <c r="Y86" s="122" t="s">
        <v>120</v>
      </c>
      <c r="Z86" s="123">
        <v>0</v>
      </c>
      <c r="AA86" s="123">
        <v>0</v>
      </c>
      <c r="AB86" s="124">
        <v>0</v>
      </c>
    </row>
    <row r="87" spans="1:40" hidden="1" outlineLevel="1" x14ac:dyDescent="0.25">
      <c r="H87" s="122" t="s">
        <v>121</v>
      </c>
      <c r="I87" s="123">
        <v>0</v>
      </c>
      <c r="J87" s="123">
        <v>0</v>
      </c>
      <c r="K87" s="124">
        <v>0</v>
      </c>
      <c r="L87" s="125"/>
      <c r="M87" s="125"/>
      <c r="N87" s="126"/>
      <c r="Y87" s="122" t="s">
        <v>121</v>
      </c>
      <c r="Z87" s="123">
        <v>0</v>
      </c>
      <c r="AA87" s="123">
        <v>0</v>
      </c>
      <c r="AB87" s="124">
        <v>0</v>
      </c>
    </row>
    <row r="88" spans="1:40" hidden="1" outlineLevel="1" x14ac:dyDescent="0.25">
      <c r="L88" s="125"/>
      <c r="M88" s="125"/>
      <c r="N88" s="126"/>
    </row>
    <row r="89" spans="1:40" hidden="1" outlineLevel="1" x14ac:dyDescent="0.25">
      <c r="L89" s="125"/>
      <c r="M89" s="125"/>
      <c r="N89" s="126"/>
    </row>
    <row r="90" spans="1:40" hidden="1" outlineLevel="1" x14ac:dyDescent="0.25">
      <c r="I90" s="133"/>
      <c r="L90" s="125"/>
      <c r="M90" s="125"/>
      <c r="N90" s="126"/>
    </row>
    <row r="91" spans="1:40" hidden="1" outlineLevel="1" x14ac:dyDescent="0.25">
      <c r="L91" s="125"/>
      <c r="M91" s="125"/>
      <c r="N91" s="126"/>
    </row>
    <row r="92" spans="1:40" hidden="1" outlineLevel="1" x14ac:dyDescent="0.25">
      <c r="L92" s="125"/>
      <c r="M92" s="125"/>
      <c r="N92" s="126"/>
    </row>
    <row r="93" spans="1:40" hidden="1" outlineLevel="1" x14ac:dyDescent="0.25">
      <c r="L93" s="125"/>
      <c r="M93" s="125"/>
      <c r="N93" s="126"/>
    </row>
    <row r="94" spans="1:40" hidden="1" outlineLevel="1" x14ac:dyDescent="0.25">
      <c r="L94" s="125"/>
      <c r="M94" s="125"/>
      <c r="N94" s="126"/>
    </row>
    <row r="95" spans="1:40" hidden="1" outlineLevel="1" x14ac:dyDescent="0.25">
      <c r="L95" s="125"/>
      <c r="M95" s="125"/>
      <c r="N95" s="126"/>
    </row>
    <row r="96" spans="1:40" hidden="1" outlineLevel="1" x14ac:dyDescent="0.25">
      <c r="L96" s="125"/>
      <c r="M96" s="125"/>
      <c r="N96" s="126"/>
    </row>
    <row r="97" spans="1:40" hidden="1" outlineLevel="1" x14ac:dyDescent="0.25">
      <c r="L97" s="125"/>
      <c r="M97" s="125"/>
      <c r="N97" s="126"/>
    </row>
    <row r="98" spans="1:40" hidden="1" outlineLevel="1" x14ac:dyDescent="0.25">
      <c r="L98" s="134"/>
      <c r="M98" s="134"/>
      <c r="N98" s="135"/>
    </row>
    <row r="99" spans="1:40" collapsed="1" x14ac:dyDescent="0.25">
      <c r="A99" s="117">
        <f>A83+100</f>
        <v>700</v>
      </c>
      <c r="B99" s="118">
        <v>3500</v>
      </c>
      <c r="C99" s="117" t="s">
        <v>177</v>
      </c>
      <c r="D99" s="119">
        <f>MIN(L99:L113)</f>
        <v>44713</v>
      </c>
      <c r="E99" s="119">
        <f>MAX(M99:M113)</f>
        <v>45808</v>
      </c>
      <c r="F99" s="120">
        <f>B99/Summary!$B$2</f>
        <v>0.12389380530973451</v>
      </c>
      <c r="G99" s="121" t="s">
        <v>99</v>
      </c>
      <c r="H99" s="122" t="s">
        <v>117</v>
      </c>
      <c r="I99" s="123">
        <v>0</v>
      </c>
      <c r="J99" s="123">
        <v>0</v>
      </c>
      <c r="K99" s="124">
        <v>0</v>
      </c>
      <c r="L99" s="125">
        <v>44713</v>
      </c>
      <c r="M99" s="125">
        <f>EOMONTH(L99,11)</f>
        <v>45077</v>
      </c>
      <c r="N99" s="126">
        <v>35</v>
      </c>
      <c r="O99" s="127">
        <v>0.5</v>
      </c>
      <c r="P99" s="128">
        <v>10</v>
      </c>
      <c r="Q99" s="128">
        <v>5</v>
      </c>
      <c r="R99" s="129">
        <v>6</v>
      </c>
      <c r="S99" s="129">
        <v>5</v>
      </c>
      <c r="T99" s="129">
        <v>0</v>
      </c>
      <c r="U99" s="126">
        <v>33</v>
      </c>
      <c r="V99" s="126">
        <v>31</v>
      </c>
      <c r="W99" s="130">
        <v>0.03</v>
      </c>
      <c r="X99" s="121" t="s">
        <v>99</v>
      </c>
      <c r="Y99" s="122" t="s">
        <v>117</v>
      </c>
      <c r="Z99" s="123">
        <v>0</v>
      </c>
      <c r="AA99" s="123">
        <v>0</v>
      </c>
      <c r="AB99" s="124">
        <v>0</v>
      </c>
      <c r="AC99" s="124">
        <v>25</v>
      </c>
      <c r="AD99" s="131">
        <v>15</v>
      </c>
      <c r="AE99" s="130">
        <v>0.03</v>
      </c>
      <c r="AF99" s="130">
        <v>0.06</v>
      </c>
      <c r="AG99" s="130">
        <v>0.03</v>
      </c>
      <c r="AH99" s="130">
        <v>0.04</v>
      </c>
      <c r="AI99" s="130">
        <v>0.02</v>
      </c>
      <c r="AJ99" s="124">
        <v>0</v>
      </c>
      <c r="AK99" s="132">
        <f ca="1">IFERROR((SUMIFS(D264:NK264,$D$165:$NK$165,"&gt;="&amp;D99,$D$165:$NK$165,"&lt;"&amp;EOMONTH(D99,12))+SUMIFS(D265:NK265,$D$165:$NK$165,"&gt;="&amp;D99,$D$165:$NK$165,"&lt;"&amp;EOMONTH(D99,12)))/AJ99,0)</f>
        <v>0</v>
      </c>
      <c r="AL99" s="123">
        <v>0</v>
      </c>
      <c r="AM99" s="130">
        <v>0.06</v>
      </c>
      <c r="AN99" s="130">
        <v>0.03</v>
      </c>
    </row>
    <row r="100" spans="1:40" hidden="1" outlineLevel="1" x14ac:dyDescent="0.25">
      <c r="H100" s="122" t="s">
        <v>118</v>
      </c>
      <c r="I100" s="123">
        <v>0</v>
      </c>
      <c r="J100" s="123">
        <v>0</v>
      </c>
      <c r="K100" s="124">
        <v>0</v>
      </c>
      <c r="L100" s="125">
        <f>M99+1</f>
        <v>45078</v>
      </c>
      <c r="M100" s="125">
        <f>EOMONTH(L100,11)</f>
        <v>45443</v>
      </c>
      <c r="N100" s="126">
        <f>N99*1.03</f>
        <v>36.050000000000004</v>
      </c>
      <c r="Y100" s="122" t="s">
        <v>118</v>
      </c>
      <c r="Z100" s="123">
        <v>0</v>
      </c>
      <c r="AA100" s="123">
        <v>0</v>
      </c>
      <c r="AB100" s="124">
        <v>0</v>
      </c>
    </row>
    <row r="101" spans="1:40" hidden="1" outlineLevel="1" x14ac:dyDescent="0.25">
      <c r="H101" s="122" t="s">
        <v>119</v>
      </c>
      <c r="I101" s="123">
        <v>0</v>
      </c>
      <c r="J101" s="123">
        <v>0</v>
      </c>
      <c r="K101" s="124">
        <v>0</v>
      </c>
      <c r="L101" s="125">
        <f t="shared" ref="L101" si="26">M100+1</f>
        <v>45444</v>
      </c>
      <c r="M101" s="125">
        <f t="shared" ref="M101" si="27">EOMONTH(L101,11)</f>
        <v>45808</v>
      </c>
      <c r="N101" s="126">
        <f t="shared" ref="N101" si="28">N100*1.03</f>
        <v>37.131500000000003</v>
      </c>
      <c r="Y101" s="122" t="s">
        <v>119</v>
      </c>
      <c r="Z101" s="123">
        <v>0</v>
      </c>
      <c r="AA101" s="123">
        <v>0</v>
      </c>
      <c r="AB101" s="124">
        <v>0</v>
      </c>
    </row>
    <row r="102" spans="1:40" hidden="1" outlineLevel="1" x14ac:dyDescent="0.25">
      <c r="H102" s="122" t="s">
        <v>120</v>
      </c>
      <c r="I102" s="123">
        <v>0</v>
      </c>
      <c r="J102" s="123">
        <v>0</v>
      </c>
      <c r="K102" s="124">
        <v>0</v>
      </c>
      <c r="L102" s="125"/>
      <c r="M102" s="125"/>
      <c r="N102" s="126"/>
      <c r="Y102" s="122" t="s">
        <v>120</v>
      </c>
      <c r="Z102" s="123">
        <v>0</v>
      </c>
      <c r="AA102" s="123">
        <v>0</v>
      </c>
      <c r="AB102" s="124">
        <v>0</v>
      </c>
    </row>
    <row r="103" spans="1:40" hidden="1" outlineLevel="1" x14ac:dyDescent="0.25">
      <c r="H103" s="122" t="s">
        <v>121</v>
      </c>
      <c r="I103" s="123">
        <v>0</v>
      </c>
      <c r="J103" s="123">
        <v>0</v>
      </c>
      <c r="K103" s="124">
        <v>0</v>
      </c>
      <c r="L103" s="125"/>
      <c r="M103" s="125"/>
      <c r="N103" s="126"/>
      <c r="Y103" s="122" t="s">
        <v>121</v>
      </c>
      <c r="Z103" s="123">
        <v>0</v>
      </c>
      <c r="AA103" s="123">
        <v>0</v>
      </c>
      <c r="AB103" s="124">
        <v>0</v>
      </c>
    </row>
    <row r="104" spans="1:40" hidden="1" outlineLevel="1" x14ac:dyDescent="0.25">
      <c r="L104" s="125"/>
      <c r="M104" s="125"/>
      <c r="N104" s="126"/>
    </row>
    <row r="105" spans="1:40" hidden="1" outlineLevel="1" x14ac:dyDescent="0.25">
      <c r="L105" s="125"/>
      <c r="M105" s="125"/>
      <c r="N105" s="126"/>
    </row>
    <row r="106" spans="1:40" hidden="1" outlineLevel="1" x14ac:dyDescent="0.25">
      <c r="I106" s="133"/>
      <c r="L106" s="125"/>
      <c r="M106" s="125"/>
      <c r="N106" s="126"/>
    </row>
    <row r="107" spans="1:40" hidden="1" outlineLevel="1" x14ac:dyDescent="0.25">
      <c r="L107" s="125"/>
      <c r="M107" s="125"/>
      <c r="N107" s="126"/>
    </row>
    <row r="108" spans="1:40" hidden="1" outlineLevel="1" x14ac:dyDescent="0.25">
      <c r="L108" s="125"/>
      <c r="M108" s="125"/>
      <c r="N108" s="126"/>
    </row>
    <row r="109" spans="1:40" hidden="1" outlineLevel="1" x14ac:dyDescent="0.25">
      <c r="L109" s="125"/>
      <c r="M109" s="125"/>
      <c r="N109" s="126"/>
    </row>
    <row r="110" spans="1:40" hidden="1" outlineLevel="1" x14ac:dyDescent="0.25">
      <c r="L110" s="125"/>
      <c r="M110" s="125"/>
      <c r="N110" s="126"/>
    </row>
    <row r="111" spans="1:40" hidden="1" outlineLevel="1" x14ac:dyDescent="0.25">
      <c r="L111" s="125"/>
      <c r="M111" s="125"/>
      <c r="N111" s="126"/>
    </row>
    <row r="112" spans="1:40" hidden="1" outlineLevel="1" x14ac:dyDescent="0.25">
      <c r="L112" s="125"/>
      <c r="M112" s="125"/>
      <c r="N112" s="126"/>
    </row>
    <row r="113" spans="1:40" hidden="1" outlineLevel="1" x14ac:dyDescent="0.25">
      <c r="L113" s="125"/>
      <c r="M113" s="125"/>
      <c r="N113" s="126"/>
    </row>
    <row r="114" spans="1:40" hidden="1" outlineLevel="1" x14ac:dyDescent="0.25">
      <c r="L114" s="134"/>
      <c r="M114" s="134"/>
      <c r="N114" s="135"/>
    </row>
    <row r="115" spans="1:40" collapsed="1" x14ac:dyDescent="0.25">
      <c r="A115" s="117">
        <f>A99+100</f>
        <v>800</v>
      </c>
      <c r="B115" s="118">
        <v>7000</v>
      </c>
      <c r="C115" s="117" t="s">
        <v>178</v>
      </c>
      <c r="D115" s="119">
        <f>MIN(L115:L129)</f>
        <v>44562</v>
      </c>
      <c r="E115" s="119">
        <f>MAX(M115:M129)</f>
        <v>45657</v>
      </c>
      <c r="F115" s="120">
        <f>B115/Summary!$B$2</f>
        <v>0.24778761061946902</v>
      </c>
      <c r="G115" s="121" t="s">
        <v>99</v>
      </c>
      <c r="H115" s="122" t="s">
        <v>117</v>
      </c>
      <c r="I115" s="123">
        <v>0</v>
      </c>
      <c r="J115" s="123">
        <v>0</v>
      </c>
      <c r="K115" s="124">
        <v>0</v>
      </c>
      <c r="L115" s="125">
        <v>44562</v>
      </c>
      <c r="M115" s="125">
        <f>EOMONTH(L115,11)</f>
        <v>44926</v>
      </c>
      <c r="N115" s="126">
        <v>31</v>
      </c>
      <c r="O115" s="127">
        <v>0.5</v>
      </c>
      <c r="P115" s="128">
        <v>10</v>
      </c>
      <c r="Q115" s="128">
        <v>5</v>
      </c>
      <c r="R115" s="129">
        <v>6</v>
      </c>
      <c r="S115" s="129">
        <v>5</v>
      </c>
      <c r="T115" s="129">
        <v>0</v>
      </c>
      <c r="U115" s="126">
        <v>33</v>
      </c>
      <c r="V115" s="126">
        <v>31</v>
      </c>
      <c r="W115" s="130">
        <v>0.03</v>
      </c>
      <c r="X115" s="121" t="s">
        <v>99</v>
      </c>
      <c r="Y115" s="122" t="s">
        <v>117</v>
      </c>
      <c r="Z115" s="123">
        <v>0</v>
      </c>
      <c r="AA115" s="123">
        <v>0</v>
      </c>
      <c r="AB115" s="124">
        <v>0</v>
      </c>
      <c r="AC115" s="124">
        <v>25</v>
      </c>
      <c r="AD115" s="131">
        <v>15</v>
      </c>
      <c r="AE115" s="130">
        <v>0.03</v>
      </c>
      <c r="AF115" s="130">
        <v>0.06</v>
      </c>
      <c r="AG115" s="130">
        <v>0.03</v>
      </c>
      <c r="AH115" s="130">
        <v>0.04</v>
      </c>
      <c r="AI115" s="130">
        <v>0.02</v>
      </c>
      <c r="AJ115" s="124">
        <v>0</v>
      </c>
      <c r="AK115" s="132">
        <f ca="1">IFERROR((SUMIFS(D280:NK280,$D$165:$NK$165,"&gt;="&amp;D115,$D$165:$NK$165,"&lt;"&amp;EOMONTH(D115,12))+SUMIFS(D281:NK281,$D$165:$NK$165,"&gt;="&amp;D115,$D$165:$NK$165,"&lt;"&amp;EOMONTH(D115,12)))/AJ115,0)</f>
        <v>0</v>
      </c>
      <c r="AL115" s="123">
        <v>0</v>
      </c>
      <c r="AM115" s="130">
        <v>0.06</v>
      </c>
      <c r="AN115" s="130">
        <v>0.03</v>
      </c>
    </row>
    <row r="116" spans="1:40" hidden="1" outlineLevel="1" x14ac:dyDescent="0.25">
      <c r="H116" s="122" t="s">
        <v>118</v>
      </c>
      <c r="I116" s="123">
        <v>0</v>
      </c>
      <c r="J116" s="123">
        <v>0</v>
      </c>
      <c r="K116" s="124">
        <v>0</v>
      </c>
      <c r="L116" s="125">
        <f>M115+1</f>
        <v>44927</v>
      </c>
      <c r="M116" s="125">
        <f>EOMONTH(L116,11)</f>
        <v>45291</v>
      </c>
      <c r="N116" s="126">
        <f>N115*1.03</f>
        <v>31.93</v>
      </c>
      <c r="Y116" s="122" t="s">
        <v>118</v>
      </c>
      <c r="Z116" s="123">
        <v>0</v>
      </c>
      <c r="AA116" s="123">
        <v>0</v>
      </c>
      <c r="AB116" s="124">
        <v>0</v>
      </c>
    </row>
    <row r="117" spans="1:40" hidden="1" outlineLevel="1" x14ac:dyDescent="0.25">
      <c r="H117" s="122" t="s">
        <v>119</v>
      </c>
      <c r="I117" s="123">
        <v>0</v>
      </c>
      <c r="J117" s="123">
        <v>0</v>
      </c>
      <c r="K117" s="124">
        <v>0</v>
      </c>
      <c r="L117" s="125">
        <f t="shared" ref="L117" si="29">M116+1</f>
        <v>45292</v>
      </c>
      <c r="M117" s="125">
        <f t="shared" ref="M117" si="30">EOMONTH(L117,11)</f>
        <v>45657</v>
      </c>
      <c r="N117" s="126">
        <f t="shared" ref="N117" si="31">N116*1.03</f>
        <v>32.887900000000002</v>
      </c>
      <c r="Y117" s="122" t="s">
        <v>119</v>
      </c>
      <c r="Z117" s="123">
        <v>0</v>
      </c>
      <c r="AA117" s="123">
        <v>0</v>
      </c>
      <c r="AB117" s="124">
        <v>0</v>
      </c>
    </row>
    <row r="118" spans="1:40" hidden="1" outlineLevel="1" x14ac:dyDescent="0.25">
      <c r="H118" s="122" t="s">
        <v>120</v>
      </c>
      <c r="I118" s="123">
        <v>0</v>
      </c>
      <c r="J118" s="123">
        <v>0</v>
      </c>
      <c r="K118" s="124">
        <v>0</v>
      </c>
      <c r="L118" s="125"/>
      <c r="M118" s="125"/>
      <c r="N118" s="126"/>
      <c r="Y118" s="122" t="s">
        <v>120</v>
      </c>
      <c r="Z118" s="123">
        <v>0</v>
      </c>
      <c r="AA118" s="123">
        <v>0</v>
      </c>
      <c r="AB118" s="124">
        <v>0</v>
      </c>
    </row>
    <row r="119" spans="1:40" hidden="1" outlineLevel="1" x14ac:dyDescent="0.25">
      <c r="H119" s="122" t="s">
        <v>121</v>
      </c>
      <c r="I119" s="123">
        <v>0</v>
      </c>
      <c r="J119" s="123">
        <v>0</v>
      </c>
      <c r="K119" s="124">
        <v>0</v>
      </c>
      <c r="L119" s="125"/>
      <c r="M119" s="125"/>
      <c r="N119" s="126"/>
      <c r="Y119" s="122" t="s">
        <v>121</v>
      </c>
      <c r="Z119" s="123">
        <v>0</v>
      </c>
      <c r="AA119" s="123">
        <v>0</v>
      </c>
      <c r="AB119" s="124">
        <v>0</v>
      </c>
    </row>
    <row r="120" spans="1:40" hidden="1" outlineLevel="1" x14ac:dyDescent="0.25">
      <c r="L120" s="125"/>
      <c r="M120" s="125"/>
      <c r="N120" s="126"/>
    </row>
    <row r="121" spans="1:40" hidden="1" outlineLevel="1" x14ac:dyDescent="0.25">
      <c r="L121" s="125"/>
      <c r="M121" s="125"/>
      <c r="N121" s="126"/>
    </row>
    <row r="122" spans="1:40" hidden="1" outlineLevel="1" x14ac:dyDescent="0.25">
      <c r="I122" s="133"/>
      <c r="L122" s="125"/>
      <c r="M122" s="125"/>
      <c r="N122" s="126"/>
    </row>
    <row r="123" spans="1:40" hidden="1" outlineLevel="1" x14ac:dyDescent="0.25">
      <c r="L123" s="125"/>
      <c r="M123" s="125"/>
      <c r="N123" s="126"/>
    </row>
    <row r="124" spans="1:40" hidden="1" outlineLevel="1" x14ac:dyDescent="0.25">
      <c r="L124" s="125"/>
      <c r="M124" s="125"/>
      <c r="N124" s="126"/>
    </row>
    <row r="125" spans="1:40" hidden="1" outlineLevel="1" x14ac:dyDescent="0.25">
      <c r="L125" s="125"/>
      <c r="M125" s="125"/>
      <c r="N125" s="126"/>
    </row>
    <row r="126" spans="1:40" hidden="1" outlineLevel="1" x14ac:dyDescent="0.25">
      <c r="L126" s="125"/>
      <c r="M126" s="125"/>
      <c r="N126" s="126"/>
    </row>
    <row r="127" spans="1:40" hidden="1" outlineLevel="1" x14ac:dyDescent="0.25">
      <c r="L127" s="125"/>
      <c r="M127" s="125"/>
      <c r="N127" s="126"/>
    </row>
    <row r="128" spans="1:40" hidden="1" outlineLevel="1" x14ac:dyDescent="0.25">
      <c r="L128" s="125"/>
      <c r="M128" s="125"/>
      <c r="N128" s="126"/>
    </row>
    <row r="129" spans="1:40" hidden="1" outlineLevel="1" x14ac:dyDescent="0.25">
      <c r="L129" s="125"/>
      <c r="M129" s="125"/>
      <c r="N129" s="126"/>
    </row>
    <row r="130" spans="1:40" hidden="1" outlineLevel="1" x14ac:dyDescent="0.25">
      <c r="L130" s="134"/>
      <c r="M130" s="134"/>
      <c r="N130" s="135"/>
    </row>
    <row r="131" spans="1:40" collapsed="1" x14ac:dyDescent="0.25">
      <c r="A131" s="117">
        <f>A115+100</f>
        <v>900</v>
      </c>
      <c r="B131" s="118">
        <v>1000</v>
      </c>
      <c r="C131" s="117" t="s">
        <v>179</v>
      </c>
      <c r="D131" s="119">
        <f>MIN(L131:L145)</f>
        <v>44562</v>
      </c>
      <c r="E131" s="119">
        <f>MAX(M131:M145)</f>
        <v>45657</v>
      </c>
      <c r="F131" s="120">
        <f>B131/Summary!$B$2</f>
        <v>3.5398230088495575E-2</v>
      </c>
      <c r="G131" s="121" t="s">
        <v>99</v>
      </c>
      <c r="H131" s="122" t="s">
        <v>117</v>
      </c>
      <c r="I131" s="123">
        <v>0</v>
      </c>
      <c r="J131" s="123">
        <v>0</v>
      </c>
      <c r="K131" s="124">
        <v>0</v>
      </c>
      <c r="L131" s="125">
        <v>44562</v>
      </c>
      <c r="M131" s="125">
        <f>EOMONTH(L131,11)</f>
        <v>44926</v>
      </c>
      <c r="N131" s="126">
        <v>31</v>
      </c>
      <c r="O131" s="127">
        <v>0.5</v>
      </c>
      <c r="P131" s="128">
        <v>10</v>
      </c>
      <c r="Q131" s="128">
        <v>5</v>
      </c>
      <c r="R131" s="129">
        <v>6</v>
      </c>
      <c r="S131" s="129">
        <v>5</v>
      </c>
      <c r="T131" s="129">
        <v>0</v>
      </c>
      <c r="U131" s="126">
        <v>33</v>
      </c>
      <c r="V131" s="126">
        <v>31</v>
      </c>
      <c r="W131" s="130">
        <v>0.03</v>
      </c>
      <c r="X131" s="121" t="s">
        <v>99</v>
      </c>
      <c r="Y131" s="122" t="s">
        <v>117</v>
      </c>
      <c r="Z131" s="123">
        <v>0</v>
      </c>
      <c r="AA131" s="123">
        <v>0</v>
      </c>
      <c r="AB131" s="124">
        <v>0</v>
      </c>
      <c r="AC131" s="124">
        <v>25</v>
      </c>
      <c r="AD131" s="131">
        <v>15</v>
      </c>
      <c r="AE131" s="130">
        <v>0.03</v>
      </c>
      <c r="AF131" s="130">
        <v>0.06</v>
      </c>
      <c r="AG131" s="130">
        <v>0.03</v>
      </c>
      <c r="AH131" s="130">
        <v>0.04</v>
      </c>
      <c r="AI131" s="130">
        <v>0.02</v>
      </c>
      <c r="AJ131" s="124">
        <v>0</v>
      </c>
      <c r="AK131" s="132">
        <f ca="1">IFERROR((SUMIFS(D296:NK296,$D$165:$NK$165,"&gt;="&amp;D131,$D$165:$NK$165,"&lt;"&amp;EOMONTH(D131,12))+SUMIFS(D297:NK297,$D$165:$NK$165,"&gt;="&amp;D131,$D$165:$NK$165,"&lt;"&amp;EOMONTH(D131,12)))/AJ131,0)</f>
        <v>0</v>
      </c>
      <c r="AL131" s="123">
        <v>0</v>
      </c>
      <c r="AM131" s="130">
        <v>0.06</v>
      </c>
      <c r="AN131" s="130">
        <v>0.03</v>
      </c>
    </row>
    <row r="132" spans="1:40" hidden="1" outlineLevel="1" x14ac:dyDescent="0.25">
      <c r="H132" s="122" t="s">
        <v>118</v>
      </c>
      <c r="I132" s="123">
        <v>0</v>
      </c>
      <c r="J132" s="123">
        <v>0</v>
      </c>
      <c r="K132" s="124">
        <v>0</v>
      </c>
      <c r="L132" s="125">
        <f>M131+1</f>
        <v>44927</v>
      </c>
      <c r="M132" s="125">
        <f>EOMONTH(L132,11)</f>
        <v>45291</v>
      </c>
      <c r="N132" s="126">
        <f>N131*1.03</f>
        <v>31.93</v>
      </c>
      <c r="Y132" s="122" t="s">
        <v>118</v>
      </c>
      <c r="Z132" s="123">
        <v>0</v>
      </c>
      <c r="AA132" s="123">
        <v>0</v>
      </c>
      <c r="AB132" s="124">
        <v>0</v>
      </c>
    </row>
    <row r="133" spans="1:40" hidden="1" outlineLevel="1" x14ac:dyDescent="0.25">
      <c r="H133" s="122" t="s">
        <v>119</v>
      </c>
      <c r="I133" s="123">
        <v>0</v>
      </c>
      <c r="J133" s="123">
        <v>0</v>
      </c>
      <c r="K133" s="124">
        <v>0</v>
      </c>
      <c r="L133" s="125">
        <f t="shared" ref="L133" si="32">M132+1</f>
        <v>45292</v>
      </c>
      <c r="M133" s="125">
        <f t="shared" ref="M133" si="33">EOMONTH(L133,11)</f>
        <v>45657</v>
      </c>
      <c r="N133" s="126">
        <f t="shared" ref="N133" si="34">N132*1.03</f>
        <v>32.887900000000002</v>
      </c>
      <c r="Y133" s="122" t="s">
        <v>119</v>
      </c>
      <c r="Z133" s="123">
        <v>0</v>
      </c>
      <c r="AA133" s="123">
        <v>0</v>
      </c>
      <c r="AB133" s="124">
        <v>0</v>
      </c>
    </row>
    <row r="134" spans="1:40" hidden="1" outlineLevel="1" x14ac:dyDescent="0.25">
      <c r="H134" s="122" t="s">
        <v>120</v>
      </c>
      <c r="I134" s="123">
        <v>0</v>
      </c>
      <c r="J134" s="123">
        <v>0</v>
      </c>
      <c r="K134" s="124">
        <v>0</v>
      </c>
      <c r="L134" s="125"/>
      <c r="M134" s="125"/>
      <c r="N134" s="126"/>
      <c r="Y134" s="122" t="s">
        <v>120</v>
      </c>
      <c r="Z134" s="123">
        <v>0</v>
      </c>
      <c r="AA134" s="123">
        <v>0</v>
      </c>
      <c r="AB134" s="124">
        <v>0</v>
      </c>
    </row>
    <row r="135" spans="1:40" hidden="1" outlineLevel="1" x14ac:dyDescent="0.25">
      <c r="H135" s="122" t="s">
        <v>121</v>
      </c>
      <c r="I135" s="123">
        <v>0</v>
      </c>
      <c r="J135" s="123">
        <v>0</v>
      </c>
      <c r="K135" s="124">
        <v>0</v>
      </c>
      <c r="L135" s="125"/>
      <c r="M135" s="125"/>
      <c r="N135" s="126"/>
      <c r="Y135" s="122" t="s">
        <v>121</v>
      </c>
      <c r="Z135" s="123">
        <v>0</v>
      </c>
      <c r="AA135" s="123">
        <v>0</v>
      </c>
      <c r="AB135" s="124">
        <v>0</v>
      </c>
    </row>
    <row r="136" spans="1:40" hidden="1" outlineLevel="1" x14ac:dyDescent="0.25">
      <c r="L136" s="125"/>
      <c r="M136" s="125"/>
      <c r="N136" s="126"/>
    </row>
    <row r="137" spans="1:40" hidden="1" outlineLevel="1" x14ac:dyDescent="0.25">
      <c r="L137" s="125"/>
      <c r="M137" s="125"/>
      <c r="N137" s="126"/>
    </row>
    <row r="138" spans="1:40" hidden="1" outlineLevel="1" x14ac:dyDescent="0.25">
      <c r="I138" s="133"/>
      <c r="L138" s="125"/>
      <c r="M138" s="125"/>
      <c r="N138" s="126"/>
    </row>
    <row r="139" spans="1:40" hidden="1" outlineLevel="1" x14ac:dyDescent="0.25">
      <c r="L139" s="125"/>
      <c r="M139" s="125"/>
      <c r="N139" s="126"/>
    </row>
    <row r="140" spans="1:40" hidden="1" outlineLevel="1" x14ac:dyDescent="0.25">
      <c r="L140" s="125"/>
      <c r="M140" s="125"/>
      <c r="N140" s="126"/>
    </row>
    <row r="141" spans="1:40" hidden="1" outlineLevel="1" x14ac:dyDescent="0.25">
      <c r="L141" s="125"/>
      <c r="M141" s="125"/>
      <c r="N141" s="126"/>
    </row>
    <row r="142" spans="1:40" hidden="1" outlineLevel="1" x14ac:dyDescent="0.25">
      <c r="L142" s="125"/>
      <c r="M142" s="125"/>
      <c r="N142" s="126"/>
    </row>
    <row r="143" spans="1:40" hidden="1" outlineLevel="1" x14ac:dyDescent="0.25">
      <c r="L143" s="125"/>
      <c r="M143" s="125"/>
      <c r="N143" s="126"/>
    </row>
    <row r="144" spans="1:40" hidden="1" outlineLevel="1" x14ac:dyDescent="0.25">
      <c r="L144" s="125"/>
      <c r="M144" s="125"/>
      <c r="N144" s="126"/>
    </row>
    <row r="145" spans="1:40" hidden="1" outlineLevel="1" x14ac:dyDescent="0.25">
      <c r="L145" s="125"/>
      <c r="M145" s="125"/>
      <c r="N145" s="126"/>
    </row>
    <row r="146" spans="1:40" hidden="1" outlineLevel="1" x14ac:dyDescent="0.25">
      <c r="L146" s="134"/>
      <c r="M146" s="134"/>
      <c r="N146" s="135"/>
    </row>
    <row r="147" spans="1:40" collapsed="1" x14ac:dyDescent="0.25">
      <c r="A147" s="117">
        <f>A131+100</f>
        <v>1000</v>
      </c>
      <c r="B147" s="118">
        <v>1750</v>
      </c>
      <c r="C147" s="117" t="s">
        <v>180</v>
      </c>
      <c r="D147" s="119">
        <f>MIN(L147:L161)</f>
        <v>44562</v>
      </c>
      <c r="E147" s="119">
        <f>MAX(M147:M161)</f>
        <v>45657</v>
      </c>
      <c r="F147" s="120">
        <f>B147/Summary!$B$2</f>
        <v>6.1946902654867256E-2</v>
      </c>
      <c r="G147" s="121" t="s">
        <v>99</v>
      </c>
      <c r="H147" s="122" t="s">
        <v>117</v>
      </c>
      <c r="I147" s="123">
        <v>0</v>
      </c>
      <c r="J147" s="123">
        <v>0</v>
      </c>
      <c r="K147" s="124">
        <v>0</v>
      </c>
      <c r="L147" s="125">
        <v>44562</v>
      </c>
      <c r="M147" s="125">
        <f>EOMONTH(L147,11)</f>
        <v>44926</v>
      </c>
      <c r="N147" s="126">
        <v>29</v>
      </c>
      <c r="O147" s="127">
        <v>0.5</v>
      </c>
      <c r="P147" s="128">
        <v>10</v>
      </c>
      <c r="Q147" s="128">
        <v>5</v>
      </c>
      <c r="R147" s="129">
        <v>6</v>
      </c>
      <c r="S147" s="129">
        <v>5</v>
      </c>
      <c r="T147" s="129">
        <v>0</v>
      </c>
      <c r="U147" s="126">
        <v>33</v>
      </c>
      <c r="V147" s="126">
        <v>31</v>
      </c>
      <c r="W147" s="130">
        <v>0.03</v>
      </c>
      <c r="X147" s="121" t="s">
        <v>99</v>
      </c>
      <c r="Y147" s="122" t="s">
        <v>117</v>
      </c>
      <c r="Z147" s="123">
        <v>0</v>
      </c>
      <c r="AA147" s="123">
        <v>0</v>
      </c>
      <c r="AB147" s="124">
        <v>0</v>
      </c>
      <c r="AC147" s="124">
        <v>25</v>
      </c>
      <c r="AD147" s="131">
        <v>15</v>
      </c>
      <c r="AE147" s="130">
        <v>0.03</v>
      </c>
      <c r="AF147" s="130">
        <v>0.06</v>
      </c>
      <c r="AG147" s="130">
        <v>0.03</v>
      </c>
      <c r="AH147" s="130">
        <v>0.04</v>
      </c>
      <c r="AI147" s="130">
        <v>0.02</v>
      </c>
      <c r="AJ147" s="124">
        <v>0</v>
      </c>
      <c r="AK147" s="132">
        <f ca="1">IFERROR((SUMIFS(D312:NK312,$D$165:$NK$165,"&gt;="&amp;D147,$D$165:$NK$165,"&lt;"&amp;EOMONTH(D147,12))+SUMIFS(D313:NK313,$D$165:$NK$165,"&gt;="&amp;D147,$D$165:$NK$165,"&lt;"&amp;EOMONTH(D147,12)))/AJ147,0)</f>
        <v>0</v>
      </c>
      <c r="AL147" s="123">
        <v>0</v>
      </c>
      <c r="AM147" s="130">
        <v>0.06</v>
      </c>
      <c r="AN147" s="130">
        <v>0.03</v>
      </c>
    </row>
    <row r="148" spans="1:40" hidden="1" outlineLevel="1" x14ac:dyDescent="0.25">
      <c r="H148" s="122" t="s">
        <v>118</v>
      </c>
      <c r="I148" s="123">
        <v>0</v>
      </c>
      <c r="J148" s="123">
        <v>0</v>
      </c>
      <c r="K148" s="124">
        <v>0</v>
      </c>
      <c r="L148" s="125">
        <f>M147+1</f>
        <v>44927</v>
      </c>
      <c r="M148" s="125">
        <f>EOMONTH(L148,11)</f>
        <v>45291</v>
      </c>
      <c r="N148" s="126">
        <f>N147*1.03</f>
        <v>29.87</v>
      </c>
      <c r="Y148" s="122" t="s">
        <v>118</v>
      </c>
      <c r="Z148" s="123">
        <v>0</v>
      </c>
      <c r="AA148" s="123">
        <v>0</v>
      </c>
      <c r="AB148" s="124">
        <v>0</v>
      </c>
    </row>
    <row r="149" spans="1:40" hidden="1" outlineLevel="1" x14ac:dyDescent="0.25">
      <c r="H149" s="122" t="s">
        <v>119</v>
      </c>
      <c r="I149" s="123">
        <v>0</v>
      </c>
      <c r="J149" s="123">
        <v>0</v>
      </c>
      <c r="K149" s="124">
        <v>0</v>
      </c>
      <c r="L149" s="125">
        <f t="shared" ref="L149" si="35">M148+1</f>
        <v>45292</v>
      </c>
      <c r="M149" s="125">
        <f t="shared" ref="M149" si="36">EOMONTH(L149,11)</f>
        <v>45657</v>
      </c>
      <c r="N149" s="126">
        <f t="shared" ref="N149" si="37">N148*1.03</f>
        <v>30.766100000000002</v>
      </c>
      <c r="Y149" s="122" t="s">
        <v>119</v>
      </c>
      <c r="Z149" s="123">
        <v>0</v>
      </c>
      <c r="AA149" s="123">
        <v>0</v>
      </c>
      <c r="AB149" s="124">
        <v>0</v>
      </c>
    </row>
    <row r="150" spans="1:40" hidden="1" outlineLevel="1" x14ac:dyDescent="0.25">
      <c r="H150" s="122" t="s">
        <v>120</v>
      </c>
      <c r="I150" s="123">
        <v>0</v>
      </c>
      <c r="J150" s="123">
        <v>0</v>
      </c>
      <c r="K150" s="124">
        <v>0</v>
      </c>
      <c r="L150" s="125"/>
      <c r="M150" s="125"/>
      <c r="N150" s="126"/>
      <c r="Y150" s="122" t="s">
        <v>120</v>
      </c>
      <c r="Z150" s="123">
        <v>0</v>
      </c>
      <c r="AA150" s="123">
        <v>0</v>
      </c>
      <c r="AB150" s="124">
        <v>0</v>
      </c>
    </row>
    <row r="151" spans="1:40" hidden="1" outlineLevel="1" x14ac:dyDescent="0.25">
      <c r="H151" s="122" t="s">
        <v>121</v>
      </c>
      <c r="I151" s="123">
        <v>0</v>
      </c>
      <c r="J151" s="123">
        <v>0</v>
      </c>
      <c r="K151" s="124">
        <v>0</v>
      </c>
      <c r="L151" s="125"/>
      <c r="M151" s="125"/>
      <c r="N151" s="126"/>
      <c r="Y151" s="122" t="s">
        <v>121</v>
      </c>
      <c r="Z151" s="123">
        <v>0</v>
      </c>
      <c r="AA151" s="123">
        <v>0</v>
      </c>
      <c r="AB151" s="124">
        <v>0</v>
      </c>
    </row>
    <row r="152" spans="1:40" hidden="1" outlineLevel="1" x14ac:dyDescent="0.25">
      <c r="L152" s="125"/>
      <c r="M152" s="125"/>
      <c r="N152" s="126"/>
    </row>
    <row r="153" spans="1:40" hidden="1" outlineLevel="1" x14ac:dyDescent="0.25">
      <c r="L153" s="125"/>
      <c r="M153" s="125"/>
      <c r="N153" s="126"/>
    </row>
    <row r="154" spans="1:40" hidden="1" outlineLevel="1" x14ac:dyDescent="0.25">
      <c r="I154" s="133"/>
      <c r="L154" s="125"/>
      <c r="M154" s="125"/>
      <c r="N154" s="126"/>
    </row>
    <row r="155" spans="1:40" hidden="1" outlineLevel="1" x14ac:dyDescent="0.25">
      <c r="L155" s="125"/>
      <c r="M155" s="125"/>
      <c r="N155" s="126"/>
    </row>
    <row r="156" spans="1:40" hidden="1" outlineLevel="1" x14ac:dyDescent="0.25">
      <c r="L156" s="125"/>
      <c r="M156" s="125"/>
      <c r="N156" s="126"/>
    </row>
    <row r="157" spans="1:40" hidden="1" outlineLevel="1" x14ac:dyDescent="0.25">
      <c r="L157" s="125"/>
      <c r="M157" s="125"/>
      <c r="N157" s="126"/>
    </row>
    <row r="158" spans="1:40" hidden="1" outlineLevel="1" x14ac:dyDescent="0.25">
      <c r="L158" s="125"/>
      <c r="M158" s="125"/>
      <c r="N158" s="126"/>
    </row>
    <row r="159" spans="1:40" hidden="1" outlineLevel="1" x14ac:dyDescent="0.25">
      <c r="L159" s="125"/>
      <c r="M159" s="125"/>
      <c r="N159" s="126"/>
    </row>
    <row r="160" spans="1:40" hidden="1" outlineLevel="1" x14ac:dyDescent="0.25">
      <c r="L160" s="125"/>
      <c r="M160" s="125"/>
      <c r="N160" s="126"/>
    </row>
    <row r="161" spans="1:375" hidden="1" outlineLevel="1" x14ac:dyDescent="0.25">
      <c r="L161" s="125"/>
      <c r="M161" s="125"/>
      <c r="N161" s="126"/>
    </row>
    <row r="162" spans="1:375" collapsed="1" x14ac:dyDescent="0.25"/>
    <row r="163" spans="1:375" x14ac:dyDescent="0.25">
      <c r="A163" s="136"/>
      <c r="B163" s="137"/>
      <c r="C163" s="138" t="s">
        <v>149</v>
      </c>
      <c r="D163" s="139">
        <f>ROUNDUP(D164/12,0)</f>
        <v>1</v>
      </c>
      <c r="E163" s="139">
        <f t="shared" ref="E163:BP163" si="38">ROUNDUP(E164/12,0)</f>
        <v>1</v>
      </c>
      <c r="F163" s="139">
        <f t="shared" si="38"/>
        <v>1</v>
      </c>
      <c r="G163" s="139">
        <f t="shared" si="38"/>
        <v>1</v>
      </c>
      <c r="H163" s="139">
        <f t="shared" si="38"/>
        <v>1</v>
      </c>
      <c r="I163" s="139">
        <f t="shared" si="38"/>
        <v>1</v>
      </c>
      <c r="J163" s="139">
        <f t="shared" si="38"/>
        <v>1</v>
      </c>
      <c r="K163" s="139">
        <f t="shared" si="38"/>
        <v>1</v>
      </c>
      <c r="L163" s="139">
        <f t="shared" si="38"/>
        <v>1</v>
      </c>
      <c r="M163" s="139">
        <f t="shared" si="38"/>
        <v>1</v>
      </c>
      <c r="N163" s="139">
        <f t="shared" si="38"/>
        <v>1</v>
      </c>
      <c r="O163" s="139">
        <f t="shared" si="38"/>
        <v>1</v>
      </c>
      <c r="P163" s="139">
        <f t="shared" si="38"/>
        <v>2</v>
      </c>
      <c r="Q163" s="139">
        <f t="shared" si="38"/>
        <v>2</v>
      </c>
      <c r="R163" s="139">
        <f t="shared" si="38"/>
        <v>2</v>
      </c>
      <c r="S163" s="139">
        <f t="shared" si="38"/>
        <v>2</v>
      </c>
      <c r="T163" s="139">
        <f t="shared" si="38"/>
        <v>2</v>
      </c>
      <c r="U163" s="139">
        <f t="shared" si="38"/>
        <v>2</v>
      </c>
      <c r="V163" s="139">
        <f t="shared" si="38"/>
        <v>2</v>
      </c>
      <c r="W163" s="139">
        <f t="shared" si="38"/>
        <v>2</v>
      </c>
      <c r="X163" s="139">
        <f t="shared" si="38"/>
        <v>2</v>
      </c>
      <c r="Y163" s="139">
        <f t="shared" si="38"/>
        <v>2</v>
      </c>
      <c r="Z163" s="139">
        <f t="shared" si="38"/>
        <v>2</v>
      </c>
      <c r="AA163" s="139">
        <f t="shared" si="38"/>
        <v>2</v>
      </c>
      <c r="AB163" s="139">
        <f t="shared" si="38"/>
        <v>3</v>
      </c>
      <c r="AC163" s="139">
        <f t="shared" si="38"/>
        <v>3</v>
      </c>
      <c r="AD163" s="139">
        <f t="shared" si="38"/>
        <v>3</v>
      </c>
      <c r="AE163" s="139">
        <f t="shared" si="38"/>
        <v>3</v>
      </c>
      <c r="AF163" s="139">
        <f t="shared" si="38"/>
        <v>3</v>
      </c>
      <c r="AG163" s="139">
        <f t="shared" si="38"/>
        <v>3</v>
      </c>
      <c r="AH163" s="139">
        <f t="shared" si="38"/>
        <v>3</v>
      </c>
      <c r="AI163" s="139">
        <f t="shared" si="38"/>
        <v>3</v>
      </c>
      <c r="AJ163" s="139">
        <f t="shared" si="38"/>
        <v>3</v>
      </c>
      <c r="AK163" s="139">
        <f t="shared" si="38"/>
        <v>3</v>
      </c>
      <c r="AL163" s="139">
        <f t="shared" si="38"/>
        <v>3</v>
      </c>
      <c r="AM163" s="139">
        <f t="shared" si="38"/>
        <v>3</v>
      </c>
      <c r="AN163" s="139">
        <f t="shared" si="38"/>
        <v>4</v>
      </c>
      <c r="AO163" s="139">
        <f t="shared" si="38"/>
        <v>4</v>
      </c>
      <c r="AP163" s="139">
        <f t="shared" si="38"/>
        <v>4</v>
      </c>
      <c r="AQ163" s="139">
        <f t="shared" si="38"/>
        <v>4</v>
      </c>
      <c r="AR163" s="139">
        <f t="shared" si="38"/>
        <v>4</v>
      </c>
      <c r="AS163" s="139">
        <f t="shared" si="38"/>
        <v>4</v>
      </c>
      <c r="AT163" s="139">
        <f t="shared" si="38"/>
        <v>4</v>
      </c>
      <c r="AU163" s="139">
        <f t="shared" si="38"/>
        <v>4</v>
      </c>
      <c r="AV163" s="139">
        <f t="shared" si="38"/>
        <v>4</v>
      </c>
      <c r="AW163" s="139">
        <f t="shared" si="38"/>
        <v>4</v>
      </c>
      <c r="AX163" s="139">
        <f t="shared" si="38"/>
        <v>4</v>
      </c>
      <c r="AY163" s="139">
        <f t="shared" si="38"/>
        <v>4</v>
      </c>
      <c r="AZ163" s="139">
        <f t="shared" si="38"/>
        <v>5</v>
      </c>
      <c r="BA163" s="139">
        <f t="shared" si="38"/>
        <v>5</v>
      </c>
      <c r="BB163" s="139">
        <f t="shared" si="38"/>
        <v>5</v>
      </c>
      <c r="BC163" s="139">
        <f t="shared" si="38"/>
        <v>5</v>
      </c>
      <c r="BD163" s="139">
        <f t="shared" si="38"/>
        <v>5</v>
      </c>
      <c r="BE163" s="139">
        <f t="shared" si="38"/>
        <v>5</v>
      </c>
      <c r="BF163" s="139">
        <f t="shared" si="38"/>
        <v>5</v>
      </c>
      <c r="BG163" s="139">
        <f t="shared" si="38"/>
        <v>5</v>
      </c>
      <c r="BH163" s="139">
        <f t="shared" si="38"/>
        <v>5</v>
      </c>
      <c r="BI163" s="139">
        <f t="shared" si="38"/>
        <v>5</v>
      </c>
      <c r="BJ163" s="139">
        <f t="shared" si="38"/>
        <v>5</v>
      </c>
      <c r="BK163" s="139">
        <f t="shared" si="38"/>
        <v>5</v>
      </c>
      <c r="BL163" s="139">
        <f t="shared" si="38"/>
        <v>6</v>
      </c>
      <c r="BM163" s="139">
        <f t="shared" si="38"/>
        <v>6</v>
      </c>
      <c r="BN163" s="139">
        <f t="shared" si="38"/>
        <v>6</v>
      </c>
      <c r="BO163" s="139">
        <f t="shared" si="38"/>
        <v>6</v>
      </c>
      <c r="BP163" s="139">
        <f t="shared" si="38"/>
        <v>6</v>
      </c>
      <c r="BQ163" s="139">
        <f t="shared" ref="BQ163:EB163" si="39">ROUNDUP(BQ164/12,0)</f>
        <v>6</v>
      </c>
      <c r="BR163" s="139">
        <f t="shared" si="39"/>
        <v>6</v>
      </c>
      <c r="BS163" s="139">
        <f t="shared" si="39"/>
        <v>6</v>
      </c>
      <c r="BT163" s="139">
        <f t="shared" si="39"/>
        <v>6</v>
      </c>
      <c r="BU163" s="139">
        <f t="shared" si="39"/>
        <v>6</v>
      </c>
      <c r="BV163" s="139">
        <f t="shared" si="39"/>
        <v>6</v>
      </c>
      <c r="BW163" s="139">
        <f t="shared" si="39"/>
        <v>6</v>
      </c>
      <c r="BX163" s="139">
        <f t="shared" si="39"/>
        <v>7</v>
      </c>
      <c r="BY163" s="139">
        <f t="shared" si="39"/>
        <v>7</v>
      </c>
      <c r="BZ163" s="139">
        <f t="shared" si="39"/>
        <v>7</v>
      </c>
      <c r="CA163" s="139">
        <f t="shared" si="39"/>
        <v>7</v>
      </c>
      <c r="CB163" s="139">
        <f t="shared" si="39"/>
        <v>7</v>
      </c>
      <c r="CC163" s="139">
        <f t="shared" si="39"/>
        <v>7</v>
      </c>
      <c r="CD163" s="139">
        <f t="shared" si="39"/>
        <v>7</v>
      </c>
      <c r="CE163" s="139">
        <f t="shared" si="39"/>
        <v>7</v>
      </c>
      <c r="CF163" s="139">
        <f t="shared" si="39"/>
        <v>7</v>
      </c>
      <c r="CG163" s="139">
        <f t="shared" si="39"/>
        <v>7</v>
      </c>
      <c r="CH163" s="139">
        <f t="shared" si="39"/>
        <v>7</v>
      </c>
      <c r="CI163" s="139">
        <f t="shared" si="39"/>
        <v>7</v>
      </c>
      <c r="CJ163" s="139">
        <f t="shared" si="39"/>
        <v>8</v>
      </c>
      <c r="CK163" s="139">
        <f t="shared" si="39"/>
        <v>8</v>
      </c>
      <c r="CL163" s="139">
        <f t="shared" si="39"/>
        <v>8</v>
      </c>
      <c r="CM163" s="139">
        <f t="shared" si="39"/>
        <v>8</v>
      </c>
      <c r="CN163" s="139">
        <f t="shared" si="39"/>
        <v>8</v>
      </c>
      <c r="CO163" s="139">
        <f t="shared" si="39"/>
        <v>8</v>
      </c>
      <c r="CP163" s="139">
        <f t="shared" si="39"/>
        <v>8</v>
      </c>
      <c r="CQ163" s="139">
        <f t="shared" si="39"/>
        <v>8</v>
      </c>
      <c r="CR163" s="139">
        <f t="shared" si="39"/>
        <v>8</v>
      </c>
      <c r="CS163" s="139">
        <f t="shared" si="39"/>
        <v>8</v>
      </c>
      <c r="CT163" s="139">
        <f t="shared" si="39"/>
        <v>8</v>
      </c>
      <c r="CU163" s="139">
        <f t="shared" si="39"/>
        <v>8</v>
      </c>
      <c r="CV163" s="139">
        <f t="shared" si="39"/>
        <v>9</v>
      </c>
      <c r="CW163" s="139">
        <f t="shared" si="39"/>
        <v>9</v>
      </c>
      <c r="CX163" s="139">
        <f t="shared" si="39"/>
        <v>9</v>
      </c>
      <c r="CY163" s="139">
        <f t="shared" si="39"/>
        <v>9</v>
      </c>
      <c r="CZ163" s="139">
        <f t="shared" si="39"/>
        <v>9</v>
      </c>
      <c r="DA163" s="139">
        <f t="shared" si="39"/>
        <v>9</v>
      </c>
      <c r="DB163" s="139">
        <f t="shared" si="39"/>
        <v>9</v>
      </c>
      <c r="DC163" s="139">
        <f t="shared" si="39"/>
        <v>9</v>
      </c>
      <c r="DD163" s="139">
        <f t="shared" si="39"/>
        <v>9</v>
      </c>
      <c r="DE163" s="139">
        <f t="shared" si="39"/>
        <v>9</v>
      </c>
      <c r="DF163" s="139">
        <f t="shared" si="39"/>
        <v>9</v>
      </c>
      <c r="DG163" s="139">
        <f t="shared" si="39"/>
        <v>9</v>
      </c>
      <c r="DH163" s="139">
        <f t="shared" si="39"/>
        <v>10</v>
      </c>
      <c r="DI163" s="139">
        <f t="shared" si="39"/>
        <v>10</v>
      </c>
      <c r="DJ163" s="139">
        <f t="shared" si="39"/>
        <v>10</v>
      </c>
      <c r="DK163" s="139">
        <f t="shared" si="39"/>
        <v>10</v>
      </c>
      <c r="DL163" s="139">
        <f t="shared" si="39"/>
        <v>10</v>
      </c>
      <c r="DM163" s="139">
        <f t="shared" si="39"/>
        <v>10</v>
      </c>
      <c r="DN163" s="139">
        <f t="shared" si="39"/>
        <v>10</v>
      </c>
      <c r="DO163" s="139">
        <f t="shared" si="39"/>
        <v>10</v>
      </c>
      <c r="DP163" s="139">
        <f t="shared" si="39"/>
        <v>10</v>
      </c>
      <c r="DQ163" s="139">
        <f t="shared" si="39"/>
        <v>10</v>
      </c>
      <c r="DR163" s="139">
        <f t="shared" si="39"/>
        <v>10</v>
      </c>
      <c r="DS163" s="139">
        <f t="shared" si="39"/>
        <v>10</v>
      </c>
      <c r="DT163" s="139">
        <f t="shared" si="39"/>
        <v>11</v>
      </c>
      <c r="DU163" s="139">
        <f t="shared" si="39"/>
        <v>11</v>
      </c>
      <c r="DV163" s="139">
        <f t="shared" si="39"/>
        <v>11</v>
      </c>
      <c r="DW163" s="139">
        <f t="shared" si="39"/>
        <v>11</v>
      </c>
      <c r="DX163" s="139">
        <f t="shared" si="39"/>
        <v>11</v>
      </c>
      <c r="DY163" s="139">
        <f t="shared" si="39"/>
        <v>11</v>
      </c>
      <c r="DZ163" s="139">
        <f t="shared" si="39"/>
        <v>11</v>
      </c>
      <c r="EA163" s="139">
        <f t="shared" si="39"/>
        <v>11</v>
      </c>
      <c r="EB163" s="139">
        <f t="shared" si="39"/>
        <v>11</v>
      </c>
      <c r="EC163" s="139">
        <f t="shared" ref="EC163:GN163" si="40">ROUNDUP(EC164/12,0)</f>
        <v>11</v>
      </c>
      <c r="ED163" s="139">
        <f t="shared" si="40"/>
        <v>11</v>
      </c>
      <c r="EE163" s="139">
        <f t="shared" si="40"/>
        <v>11</v>
      </c>
      <c r="EF163" s="139">
        <f t="shared" si="40"/>
        <v>12</v>
      </c>
      <c r="EG163" s="139">
        <f t="shared" si="40"/>
        <v>12</v>
      </c>
      <c r="EH163" s="139">
        <f t="shared" si="40"/>
        <v>12</v>
      </c>
      <c r="EI163" s="139">
        <f t="shared" si="40"/>
        <v>12</v>
      </c>
      <c r="EJ163" s="139">
        <f t="shared" si="40"/>
        <v>12</v>
      </c>
      <c r="EK163" s="139">
        <f t="shared" si="40"/>
        <v>12</v>
      </c>
      <c r="EL163" s="139">
        <f t="shared" si="40"/>
        <v>12</v>
      </c>
      <c r="EM163" s="139">
        <f t="shared" si="40"/>
        <v>12</v>
      </c>
      <c r="EN163" s="139">
        <f t="shared" si="40"/>
        <v>12</v>
      </c>
      <c r="EO163" s="139">
        <f t="shared" si="40"/>
        <v>12</v>
      </c>
      <c r="EP163" s="139">
        <f t="shared" si="40"/>
        <v>12</v>
      </c>
      <c r="EQ163" s="139">
        <f t="shared" si="40"/>
        <v>12</v>
      </c>
      <c r="ER163" s="139">
        <f t="shared" si="40"/>
        <v>13</v>
      </c>
      <c r="ES163" s="139">
        <f t="shared" si="40"/>
        <v>13</v>
      </c>
      <c r="ET163" s="139">
        <f t="shared" si="40"/>
        <v>13</v>
      </c>
      <c r="EU163" s="139">
        <f t="shared" si="40"/>
        <v>13</v>
      </c>
      <c r="EV163" s="139">
        <f t="shared" si="40"/>
        <v>13</v>
      </c>
      <c r="EW163" s="139">
        <f t="shared" si="40"/>
        <v>13</v>
      </c>
      <c r="EX163" s="139">
        <f t="shared" si="40"/>
        <v>13</v>
      </c>
      <c r="EY163" s="139">
        <f t="shared" si="40"/>
        <v>13</v>
      </c>
      <c r="EZ163" s="139">
        <f t="shared" si="40"/>
        <v>13</v>
      </c>
      <c r="FA163" s="139">
        <f t="shared" si="40"/>
        <v>13</v>
      </c>
      <c r="FB163" s="139">
        <f t="shared" si="40"/>
        <v>13</v>
      </c>
      <c r="FC163" s="139">
        <f t="shared" si="40"/>
        <v>13</v>
      </c>
      <c r="FD163" s="139">
        <f t="shared" si="40"/>
        <v>14</v>
      </c>
      <c r="FE163" s="139">
        <f t="shared" si="40"/>
        <v>14</v>
      </c>
      <c r="FF163" s="139">
        <f t="shared" si="40"/>
        <v>14</v>
      </c>
      <c r="FG163" s="139">
        <f t="shared" si="40"/>
        <v>14</v>
      </c>
      <c r="FH163" s="139">
        <f t="shared" si="40"/>
        <v>14</v>
      </c>
      <c r="FI163" s="139">
        <f t="shared" si="40"/>
        <v>14</v>
      </c>
      <c r="FJ163" s="139">
        <f t="shared" si="40"/>
        <v>14</v>
      </c>
      <c r="FK163" s="139">
        <f t="shared" si="40"/>
        <v>14</v>
      </c>
      <c r="FL163" s="139">
        <f t="shared" si="40"/>
        <v>14</v>
      </c>
      <c r="FM163" s="139">
        <f t="shared" si="40"/>
        <v>14</v>
      </c>
      <c r="FN163" s="139">
        <f t="shared" si="40"/>
        <v>14</v>
      </c>
      <c r="FO163" s="139">
        <f t="shared" si="40"/>
        <v>14</v>
      </c>
      <c r="FP163" s="139">
        <f t="shared" si="40"/>
        <v>15</v>
      </c>
      <c r="FQ163" s="139">
        <f t="shared" si="40"/>
        <v>15</v>
      </c>
      <c r="FR163" s="139">
        <f t="shared" si="40"/>
        <v>15</v>
      </c>
      <c r="FS163" s="139">
        <f t="shared" si="40"/>
        <v>15</v>
      </c>
      <c r="FT163" s="139">
        <f t="shared" si="40"/>
        <v>15</v>
      </c>
      <c r="FU163" s="139">
        <f t="shared" si="40"/>
        <v>15</v>
      </c>
      <c r="FV163" s="139">
        <f t="shared" si="40"/>
        <v>15</v>
      </c>
      <c r="FW163" s="139">
        <f t="shared" si="40"/>
        <v>15</v>
      </c>
      <c r="FX163" s="139">
        <f t="shared" si="40"/>
        <v>15</v>
      </c>
      <c r="FY163" s="139">
        <f t="shared" si="40"/>
        <v>15</v>
      </c>
      <c r="FZ163" s="139">
        <f t="shared" si="40"/>
        <v>15</v>
      </c>
      <c r="GA163" s="139">
        <f t="shared" si="40"/>
        <v>15</v>
      </c>
      <c r="GB163" s="139">
        <f t="shared" si="40"/>
        <v>16</v>
      </c>
      <c r="GC163" s="139">
        <f t="shared" si="40"/>
        <v>16</v>
      </c>
      <c r="GD163" s="139">
        <f t="shared" si="40"/>
        <v>16</v>
      </c>
      <c r="GE163" s="139">
        <f t="shared" si="40"/>
        <v>16</v>
      </c>
      <c r="GF163" s="139">
        <f t="shared" si="40"/>
        <v>16</v>
      </c>
      <c r="GG163" s="139">
        <f t="shared" si="40"/>
        <v>16</v>
      </c>
      <c r="GH163" s="139">
        <f t="shared" si="40"/>
        <v>16</v>
      </c>
      <c r="GI163" s="139">
        <f t="shared" si="40"/>
        <v>16</v>
      </c>
      <c r="GJ163" s="139">
        <f t="shared" si="40"/>
        <v>16</v>
      </c>
      <c r="GK163" s="139">
        <f t="shared" si="40"/>
        <v>16</v>
      </c>
      <c r="GL163" s="139">
        <f t="shared" si="40"/>
        <v>16</v>
      </c>
      <c r="GM163" s="139">
        <f t="shared" si="40"/>
        <v>16</v>
      </c>
      <c r="GN163" s="139">
        <f t="shared" si="40"/>
        <v>17</v>
      </c>
      <c r="GO163" s="139">
        <f t="shared" ref="GO163:IZ163" si="41">ROUNDUP(GO164/12,0)</f>
        <v>17</v>
      </c>
      <c r="GP163" s="139">
        <f t="shared" si="41"/>
        <v>17</v>
      </c>
      <c r="GQ163" s="139">
        <f t="shared" si="41"/>
        <v>17</v>
      </c>
      <c r="GR163" s="139">
        <f t="shared" si="41"/>
        <v>17</v>
      </c>
      <c r="GS163" s="139">
        <f t="shared" si="41"/>
        <v>17</v>
      </c>
      <c r="GT163" s="139">
        <f t="shared" si="41"/>
        <v>17</v>
      </c>
      <c r="GU163" s="139">
        <f t="shared" si="41"/>
        <v>17</v>
      </c>
      <c r="GV163" s="139">
        <f t="shared" si="41"/>
        <v>17</v>
      </c>
      <c r="GW163" s="139">
        <f t="shared" si="41"/>
        <v>17</v>
      </c>
      <c r="GX163" s="139">
        <f t="shared" si="41"/>
        <v>17</v>
      </c>
      <c r="GY163" s="139">
        <f t="shared" si="41"/>
        <v>17</v>
      </c>
      <c r="GZ163" s="139">
        <f t="shared" si="41"/>
        <v>18</v>
      </c>
      <c r="HA163" s="139">
        <f t="shared" si="41"/>
        <v>18</v>
      </c>
      <c r="HB163" s="139">
        <f t="shared" si="41"/>
        <v>18</v>
      </c>
      <c r="HC163" s="139">
        <f t="shared" si="41"/>
        <v>18</v>
      </c>
      <c r="HD163" s="139">
        <f t="shared" si="41"/>
        <v>18</v>
      </c>
      <c r="HE163" s="139">
        <f t="shared" si="41"/>
        <v>18</v>
      </c>
      <c r="HF163" s="139">
        <f t="shared" si="41"/>
        <v>18</v>
      </c>
      <c r="HG163" s="139">
        <f t="shared" si="41"/>
        <v>18</v>
      </c>
      <c r="HH163" s="139">
        <f t="shared" si="41"/>
        <v>18</v>
      </c>
      <c r="HI163" s="139">
        <f t="shared" si="41"/>
        <v>18</v>
      </c>
      <c r="HJ163" s="139">
        <f t="shared" si="41"/>
        <v>18</v>
      </c>
      <c r="HK163" s="139">
        <f t="shared" si="41"/>
        <v>18</v>
      </c>
      <c r="HL163" s="139">
        <f t="shared" si="41"/>
        <v>19</v>
      </c>
      <c r="HM163" s="139">
        <f t="shared" si="41"/>
        <v>19</v>
      </c>
      <c r="HN163" s="139">
        <f t="shared" si="41"/>
        <v>19</v>
      </c>
      <c r="HO163" s="139">
        <f t="shared" si="41"/>
        <v>19</v>
      </c>
      <c r="HP163" s="139">
        <f t="shared" si="41"/>
        <v>19</v>
      </c>
      <c r="HQ163" s="139">
        <f t="shared" si="41"/>
        <v>19</v>
      </c>
      <c r="HR163" s="139">
        <f t="shared" si="41"/>
        <v>19</v>
      </c>
      <c r="HS163" s="139">
        <f t="shared" si="41"/>
        <v>19</v>
      </c>
      <c r="HT163" s="139">
        <f t="shared" si="41"/>
        <v>19</v>
      </c>
      <c r="HU163" s="139">
        <f t="shared" si="41"/>
        <v>19</v>
      </c>
      <c r="HV163" s="139">
        <f t="shared" si="41"/>
        <v>19</v>
      </c>
      <c r="HW163" s="139">
        <f t="shared" si="41"/>
        <v>19</v>
      </c>
      <c r="HX163" s="139">
        <f t="shared" si="41"/>
        <v>20</v>
      </c>
      <c r="HY163" s="139">
        <f t="shared" si="41"/>
        <v>20</v>
      </c>
      <c r="HZ163" s="139">
        <f t="shared" si="41"/>
        <v>20</v>
      </c>
      <c r="IA163" s="139">
        <f t="shared" si="41"/>
        <v>20</v>
      </c>
      <c r="IB163" s="139">
        <f t="shared" si="41"/>
        <v>20</v>
      </c>
      <c r="IC163" s="139">
        <f t="shared" si="41"/>
        <v>20</v>
      </c>
      <c r="ID163" s="139">
        <f t="shared" si="41"/>
        <v>20</v>
      </c>
      <c r="IE163" s="139">
        <f t="shared" si="41"/>
        <v>20</v>
      </c>
      <c r="IF163" s="139">
        <f t="shared" si="41"/>
        <v>20</v>
      </c>
      <c r="IG163" s="139">
        <f t="shared" si="41"/>
        <v>20</v>
      </c>
      <c r="IH163" s="139">
        <f t="shared" si="41"/>
        <v>20</v>
      </c>
      <c r="II163" s="139">
        <f t="shared" si="41"/>
        <v>20</v>
      </c>
      <c r="IJ163" s="139">
        <f t="shared" si="41"/>
        <v>21</v>
      </c>
      <c r="IK163" s="139">
        <f t="shared" si="41"/>
        <v>21</v>
      </c>
      <c r="IL163" s="139">
        <f t="shared" si="41"/>
        <v>21</v>
      </c>
      <c r="IM163" s="139">
        <f t="shared" si="41"/>
        <v>21</v>
      </c>
      <c r="IN163" s="139">
        <f t="shared" si="41"/>
        <v>21</v>
      </c>
      <c r="IO163" s="139">
        <f t="shared" si="41"/>
        <v>21</v>
      </c>
      <c r="IP163" s="139">
        <f t="shared" si="41"/>
        <v>21</v>
      </c>
      <c r="IQ163" s="139">
        <f t="shared" si="41"/>
        <v>21</v>
      </c>
      <c r="IR163" s="139">
        <f t="shared" si="41"/>
        <v>21</v>
      </c>
      <c r="IS163" s="139">
        <f t="shared" si="41"/>
        <v>21</v>
      </c>
      <c r="IT163" s="139">
        <f t="shared" si="41"/>
        <v>21</v>
      </c>
      <c r="IU163" s="139">
        <f t="shared" si="41"/>
        <v>21</v>
      </c>
      <c r="IV163" s="139">
        <f t="shared" si="41"/>
        <v>22</v>
      </c>
      <c r="IW163" s="139">
        <f t="shared" si="41"/>
        <v>22</v>
      </c>
      <c r="IX163" s="139">
        <f t="shared" si="41"/>
        <v>22</v>
      </c>
      <c r="IY163" s="139">
        <f t="shared" si="41"/>
        <v>22</v>
      </c>
      <c r="IZ163" s="139">
        <f t="shared" si="41"/>
        <v>22</v>
      </c>
      <c r="JA163" s="139">
        <f t="shared" ref="JA163:LL163" si="42">ROUNDUP(JA164/12,0)</f>
        <v>22</v>
      </c>
      <c r="JB163" s="139">
        <f t="shared" si="42"/>
        <v>22</v>
      </c>
      <c r="JC163" s="139">
        <f t="shared" si="42"/>
        <v>22</v>
      </c>
      <c r="JD163" s="139">
        <f t="shared" si="42"/>
        <v>22</v>
      </c>
      <c r="JE163" s="139">
        <f t="shared" si="42"/>
        <v>22</v>
      </c>
      <c r="JF163" s="139">
        <f t="shared" si="42"/>
        <v>22</v>
      </c>
      <c r="JG163" s="139">
        <f t="shared" si="42"/>
        <v>22</v>
      </c>
      <c r="JH163" s="139">
        <f t="shared" si="42"/>
        <v>23</v>
      </c>
      <c r="JI163" s="139">
        <f t="shared" si="42"/>
        <v>23</v>
      </c>
      <c r="JJ163" s="139">
        <f t="shared" si="42"/>
        <v>23</v>
      </c>
      <c r="JK163" s="139">
        <f t="shared" si="42"/>
        <v>23</v>
      </c>
      <c r="JL163" s="139">
        <f t="shared" si="42"/>
        <v>23</v>
      </c>
      <c r="JM163" s="139">
        <f t="shared" si="42"/>
        <v>23</v>
      </c>
      <c r="JN163" s="139">
        <f t="shared" si="42"/>
        <v>23</v>
      </c>
      <c r="JO163" s="139">
        <f t="shared" si="42"/>
        <v>23</v>
      </c>
      <c r="JP163" s="139">
        <f t="shared" si="42"/>
        <v>23</v>
      </c>
      <c r="JQ163" s="139">
        <f t="shared" si="42"/>
        <v>23</v>
      </c>
      <c r="JR163" s="139">
        <f t="shared" si="42"/>
        <v>23</v>
      </c>
      <c r="JS163" s="139">
        <f t="shared" si="42"/>
        <v>23</v>
      </c>
      <c r="JT163" s="139">
        <f t="shared" si="42"/>
        <v>24</v>
      </c>
      <c r="JU163" s="139">
        <f t="shared" si="42"/>
        <v>24</v>
      </c>
      <c r="JV163" s="139">
        <f t="shared" si="42"/>
        <v>24</v>
      </c>
      <c r="JW163" s="139">
        <f t="shared" si="42"/>
        <v>24</v>
      </c>
      <c r="JX163" s="139">
        <f t="shared" si="42"/>
        <v>24</v>
      </c>
      <c r="JY163" s="139">
        <f t="shared" si="42"/>
        <v>24</v>
      </c>
      <c r="JZ163" s="139">
        <f t="shared" si="42"/>
        <v>24</v>
      </c>
      <c r="KA163" s="139">
        <f t="shared" si="42"/>
        <v>24</v>
      </c>
      <c r="KB163" s="139">
        <f t="shared" si="42"/>
        <v>24</v>
      </c>
      <c r="KC163" s="139">
        <f t="shared" si="42"/>
        <v>24</v>
      </c>
      <c r="KD163" s="139">
        <f t="shared" si="42"/>
        <v>24</v>
      </c>
      <c r="KE163" s="139">
        <f t="shared" si="42"/>
        <v>24</v>
      </c>
      <c r="KF163" s="139">
        <f t="shared" si="42"/>
        <v>25</v>
      </c>
      <c r="KG163" s="139">
        <f t="shared" si="42"/>
        <v>25</v>
      </c>
      <c r="KH163" s="139">
        <f t="shared" si="42"/>
        <v>25</v>
      </c>
      <c r="KI163" s="139">
        <f t="shared" si="42"/>
        <v>25</v>
      </c>
      <c r="KJ163" s="139">
        <f t="shared" si="42"/>
        <v>25</v>
      </c>
      <c r="KK163" s="139">
        <f t="shared" si="42"/>
        <v>25</v>
      </c>
      <c r="KL163" s="139">
        <f t="shared" si="42"/>
        <v>25</v>
      </c>
      <c r="KM163" s="139">
        <f t="shared" si="42"/>
        <v>25</v>
      </c>
      <c r="KN163" s="139">
        <f t="shared" si="42"/>
        <v>25</v>
      </c>
      <c r="KO163" s="139">
        <f t="shared" si="42"/>
        <v>25</v>
      </c>
      <c r="KP163" s="139">
        <f t="shared" si="42"/>
        <v>25</v>
      </c>
      <c r="KQ163" s="139">
        <f t="shared" si="42"/>
        <v>25</v>
      </c>
      <c r="KR163" s="139">
        <f t="shared" si="42"/>
        <v>26</v>
      </c>
      <c r="KS163" s="139">
        <f t="shared" si="42"/>
        <v>26</v>
      </c>
      <c r="KT163" s="139">
        <f t="shared" si="42"/>
        <v>26</v>
      </c>
      <c r="KU163" s="139">
        <f t="shared" si="42"/>
        <v>26</v>
      </c>
      <c r="KV163" s="139">
        <f t="shared" si="42"/>
        <v>26</v>
      </c>
      <c r="KW163" s="139">
        <f t="shared" si="42"/>
        <v>26</v>
      </c>
      <c r="KX163" s="139">
        <f t="shared" si="42"/>
        <v>26</v>
      </c>
      <c r="KY163" s="139">
        <f t="shared" si="42"/>
        <v>26</v>
      </c>
      <c r="KZ163" s="139">
        <f t="shared" si="42"/>
        <v>26</v>
      </c>
      <c r="LA163" s="139">
        <f t="shared" si="42"/>
        <v>26</v>
      </c>
      <c r="LB163" s="139">
        <f t="shared" si="42"/>
        <v>26</v>
      </c>
      <c r="LC163" s="139">
        <f t="shared" si="42"/>
        <v>26</v>
      </c>
      <c r="LD163" s="139">
        <f t="shared" si="42"/>
        <v>27</v>
      </c>
      <c r="LE163" s="139">
        <f t="shared" si="42"/>
        <v>27</v>
      </c>
      <c r="LF163" s="139">
        <f t="shared" si="42"/>
        <v>27</v>
      </c>
      <c r="LG163" s="139">
        <f t="shared" si="42"/>
        <v>27</v>
      </c>
      <c r="LH163" s="139">
        <f t="shared" si="42"/>
        <v>27</v>
      </c>
      <c r="LI163" s="139">
        <f t="shared" si="42"/>
        <v>27</v>
      </c>
      <c r="LJ163" s="139">
        <f t="shared" si="42"/>
        <v>27</v>
      </c>
      <c r="LK163" s="139">
        <f t="shared" si="42"/>
        <v>27</v>
      </c>
      <c r="LL163" s="139">
        <f t="shared" si="42"/>
        <v>27</v>
      </c>
      <c r="LM163" s="139">
        <f t="shared" ref="LM163:NK163" si="43">ROUNDUP(LM164/12,0)</f>
        <v>27</v>
      </c>
      <c r="LN163" s="139">
        <f t="shared" si="43"/>
        <v>27</v>
      </c>
      <c r="LO163" s="139">
        <f t="shared" si="43"/>
        <v>27</v>
      </c>
      <c r="LP163" s="139">
        <f t="shared" si="43"/>
        <v>28</v>
      </c>
      <c r="LQ163" s="139">
        <f t="shared" si="43"/>
        <v>28</v>
      </c>
      <c r="LR163" s="139">
        <f t="shared" si="43"/>
        <v>28</v>
      </c>
      <c r="LS163" s="139">
        <f t="shared" si="43"/>
        <v>28</v>
      </c>
      <c r="LT163" s="139">
        <f t="shared" si="43"/>
        <v>28</v>
      </c>
      <c r="LU163" s="139">
        <f t="shared" si="43"/>
        <v>28</v>
      </c>
      <c r="LV163" s="139">
        <f t="shared" si="43"/>
        <v>28</v>
      </c>
      <c r="LW163" s="139">
        <f t="shared" si="43"/>
        <v>28</v>
      </c>
      <c r="LX163" s="139">
        <f t="shared" si="43"/>
        <v>28</v>
      </c>
      <c r="LY163" s="139">
        <f t="shared" si="43"/>
        <v>28</v>
      </c>
      <c r="LZ163" s="139">
        <f t="shared" si="43"/>
        <v>28</v>
      </c>
      <c r="MA163" s="139">
        <f t="shared" si="43"/>
        <v>28</v>
      </c>
      <c r="MB163" s="139">
        <f t="shared" si="43"/>
        <v>29</v>
      </c>
      <c r="MC163" s="139">
        <f t="shared" si="43"/>
        <v>29</v>
      </c>
      <c r="MD163" s="139">
        <f t="shared" si="43"/>
        <v>29</v>
      </c>
      <c r="ME163" s="139">
        <f t="shared" si="43"/>
        <v>29</v>
      </c>
      <c r="MF163" s="139">
        <f t="shared" si="43"/>
        <v>29</v>
      </c>
      <c r="MG163" s="139">
        <f t="shared" si="43"/>
        <v>29</v>
      </c>
      <c r="MH163" s="139">
        <f t="shared" si="43"/>
        <v>29</v>
      </c>
      <c r="MI163" s="139">
        <f t="shared" si="43"/>
        <v>29</v>
      </c>
      <c r="MJ163" s="139">
        <f t="shared" si="43"/>
        <v>29</v>
      </c>
      <c r="MK163" s="139">
        <f t="shared" si="43"/>
        <v>29</v>
      </c>
      <c r="ML163" s="139">
        <f t="shared" si="43"/>
        <v>29</v>
      </c>
      <c r="MM163" s="139">
        <f t="shared" si="43"/>
        <v>29</v>
      </c>
      <c r="MN163" s="139">
        <f t="shared" si="43"/>
        <v>30</v>
      </c>
      <c r="MO163" s="139">
        <f t="shared" si="43"/>
        <v>30</v>
      </c>
      <c r="MP163" s="139">
        <f t="shared" si="43"/>
        <v>30</v>
      </c>
      <c r="MQ163" s="139">
        <f t="shared" si="43"/>
        <v>30</v>
      </c>
      <c r="MR163" s="139">
        <f t="shared" si="43"/>
        <v>30</v>
      </c>
      <c r="MS163" s="139">
        <f t="shared" si="43"/>
        <v>30</v>
      </c>
      <c r="MT163" s="139">
        <f t="shared" si="43"/>
        <v>30</v>
      </c>
      <c r="MU163" s="139">
        <f t="shared" si="43"/>
        <v>30</v>
      </c>
      <c r="MV163" s="139">
        <f t="shared" si="43"/>
        <v>30</v>
      </c>
      <c r="MW163" s="139">
        <f t="shared" si="43"/>
        <v>30</v>
      </c>
      <c r="MX163" s="139">
        <f t="shared" si="43"/>
        <v>30</v>
      </c>
      <c r="MY163" s="139">
        <f t="shared" si="43"/>
        <v>30</v>
      </c>
      <c r="MZ163" s="139">
        <f t="shared" si="43"/>
        <v>31</v>
      </c>
      <c r="NA163" s="139">
        <f t="shared" si="43"/>
        <v>31</v>
      </c>
      <c r="NB163" s="139">
        <f t="shared" si="43"/>
        <v>31</v>
      </c>
      <c r="NC163" s="139">
        <f t="shared" si="43"/>
        <v>31</v>
      </c>
      <c r="ND163" s="139">
        <f t="shared" si="43"/>
        <v>31</v>
      </c>
      <c r="NE163" s="139">
        <f t="shared" si="43"/>
        <v>31</v>
      </c>
      <c r="NF163" s="139">
        <f t="shared" si="43"/>
        <v>31</v>
      </c>
      <c r="NG163" s="139">
        <f t="shared" si="43"/>
        <v>31</v>
      </c>
      <c r="NH163" s="139">
        <f t="shared" si="43"/>
        <v>31</v>
      </c>
      <c r="NI163" s="139">
        <f t="shared" si="43"/>
        <v>31</v>
      </c>
      <c r="NJ163" s="139">
        <f t="shared" si="43"/>
        <v>31</v>
      </c>
      <c r="NK163" s="140">
        <f t="shared" si="43"/>
        <v>31</v>
      </c>
    </row>
    <row r="164" spans="1:375" x14ac:dyDescent="0.25">
      <c r="A164" s="141"/>
      <c r="B164" s="142"/>
      <c r="C164" s="95" t="s">
        <v>150</v>
      </c>
      <c r="D164" s="97">
        <v>1</v>
      </c>
      <c r="E164" s="97">
        <f>D164+1</f>
        <v>2</v>
      </c>
      <c r="F164" s="97">
        <f t="shared" ref="F164:BQ164" si="44">E164+1</f>
        <v>3</v>
      </c>
      <c r="G164" s="97">
        <f t="shared" si="44"/>
        <v>4</v>
      </c>
      <c r="H164" s="97">
        <f t="shared" si="44"/>
        <v>5</v>
      </c>
      <c r="I164" s="97">
        <f t="shared" si="44"/>
        <v>6</v>
      </c>
      <c r="J164" s="97">
        <f t="shared" si="44"/>
        <v>7</v>
      </c>
      <c r="K164" s="97">
        <f t="shared" si="44"/>
        <v>8</v>
      </c>
      <c r="L164" s="97">
        <f t="shared" si="44"/>
        <v>9</v>
      </c>
      <c r="M164" s="97">
        <f t="shared" si="44"/>
        <v>10</v>
      </c>
      <c r="N164" s="97">
        <f t="shared" si="44"/>
        <v>11</v>
      </c>
      <c r="O164" s="97">
        <f t="shared" si="44"/>
        <v>12</v>
      </c>
      <c r="P164" s="97">
        <f t="shared" si="44"/>
        <v>13</v>
      </c>
      <c r="Q164" s="97">
        <f t="shared" si="44"/>
        <v>14</v>
      </c>
      <c r="R164" s="97">
        <f t="shared" si="44"/>
        <v>15</v>
      </c>
      <c r="S164" s="97">
        <f t="shared" si="44"/>
        <v>16</v>
      </c>
      <c r="T164" s="97">
        <f t="shared" si="44"/>
        <v>17</v>
      </c>
      <c r="U164" s="97">
        <f t="shared" si="44"/>
        <v>18</v>
      </c>
      <c r="V164" s="97">
        <f t="shared" si="44"/>
        <v>19</v>
      </c>
      <c r="W164" s="97">
        <f t="shared" si="44"/>
        <v>20</v>
      </c>
      <c r="X164" s="97">
        <f t="shared" si="44"/>
        <v>21</v>
      </c>
      <c r="Y164" s="97">
        <f t="shared" si="44"/>
        <v>22</v>
      </c>
      <c r="Z164" s="97">
        <f t="shared" si="44"/>
        <v>23</v>
      </c>
      <c r="AA164" s="97">
        <f t="shared" si="44"/>
        <v>24</v>
      </c>
      <c r="AB164" s="97">
        <f t="shared" si="44"/>
        <v>25</v>
      </c>
      <c r="AC164" s="97">
        <f t="shared" si="44"/>
        <v>26</v>
      </c>
      <c r="AD164" s="97">
        <f t="shared" si="44"/>
        <v>27</v>
      </c>
      <c r="AE164" s="97">
        <f t="shared" si="44"/>
        <v>28</v>
      </c>
      <c r="AF164" s="97">
        <f t="shared" si="44"/>
        <v>29</v>
      </c>
      <c r="AG164" s="97">
        <f t="shared" si="44"/>
        <v>30</v>
      </c>
      <c r="AH164" s="97">
        <f t="shared" si="44"/>
        <v>31</v>
      </c>
      <c r="AI164" s="97">
        <f t="shared" si="44"/>
        <v>32</v>
      </c>
      <c r="AJ164" s="97">
        <f t="shared" si="44"/>
        <v>33</v>
      </c>
      <c r="AK164" s="97">
        <f t="shared" si="44"/>
        <v>34</v>
      </c>
      <c r="AL164" s="97">
        <f t="shared" si="44"/>
        <v>35</v>
      </c>
      <c r="AM164" s="97">
        <f t="shared" si="44"/>
        <v>36</v>
      </c>
      <c r="AN164" s="97">
        <f t="shared" si="44"/>
        <v>37</v>
      </c>
      <c r="AO164" s="97">
        <f t="shared" si="44"/>
        <v>38</v>
      </c>
      <c r="AP164" s="97">
        <f t="shared" si="44"/>
        <v>39</v>
      </c>
      <c r="AQ164" s="97">
        <f t="shared" si="44"/>
        <v>40</v>
      </c>
      <c r="AR164" s="97">
        <f t="shared" si="44"/>
        <v>41</v>
      </c>
      <c r="AS164" s="97">
        <f t="shared" si="44"/>
        <v>42</v>
      </c>
      <c r="AT164" s="97">
        <f t="shared" si="44"/>
        <v>43</v>
      </c>
      <c r="AU164" s="97">
        <f t="shared" si="44"/>
        <v>44</v>
      </c>
      <c r="AV164" s="97">
        <f t="shared" si="44"/>
        <v>45</v>
      </c>
      <c r="AW164" s="97">
        <f t="shared" si="44"/>
        <v>46</v>
      </c>
      <c r="AX164" s="97">
        <f t="shared" si="44"/>
        <v>47</v>
      </c>
      <c r="AY164" s="97">
        <f t="shared" si="44"/>
        <v>48</v>
      </c>
      <c r="AZ164" s="97">
        <f t="shared" si="44"/>
        <v>49</v>
      </c>
      <c r="BA164" s="97">
        <f t="shared" si="44"/>
        <v>50</v>
      </c>
      <c r="BB164" s="97">
        <f t="shared" si="44"/>
        <v>51</v>
      </c>
      <c r="BC164" s="97">
        <f t="shared" si="44"/>
        <v>52</v>
      </c>
      <c r="BD164" s="97">
        <f t="shared" si="44"/>
        <v>53</v>
      </c>
      <c r="BE164" s="97">
        <f t="shared" si="44"/>
        <v>54</v>
      </c>
      <c r="BF164" s="97">
        <f t="shared" si="44"/>
        <v>55</v>
      </c>
      <c r="BG164" s="97">
        <f t="shared" si="44"/>
        <v>56</v>
      </c>
      <c r="BH164" s="97">
        <f t="shared" si="44"/>
        <v>57</v>
      </c>
      <c r="BI164" s="97">
        <f t="shared" si="44"/>
        <v>58</v>
      </c>
      <c r="BJ164" s="97">
        <f t="shared" si="44"/>
        <v>59</v>
      </c>
      <c r="BK164" s="97">
        <f t="shared" si="44"/>
        <v>60</v>
      </c>
      <c r="BL164" s="97">
        <f t="shared" si="44"/>
        <v>61</v>
      </c>
      <c r="BM164" s="97">
        <f t="shared" si="44"/>
        <v>62</v>
      </c>
      <c r="BN164" s="97">
        <f t="shared" si="44"/>
        <v>63</v>
      </c>
      <c r="BO164" s="97">
        <f t="shared" si="44"/>
        <v>64</v>
      </c>
      <c r="BP164" s="97">
        <f t="shared" si="44"/>
        <v>65</v>
      </c>
      <c r="BQ164" s="97">
        <f t="shared" si="44"/>
        <v>66</v>
      </c>
      <c r="BR164" s="97">
        <f t="shared" ref="BR164:EC164" si="45">BQ164+1</f>
        <v>67</v>
      </c>
      <c r="BS164" s="97">
        <f t="shared" si="45"/>
        <v>68</v>
      </c>
      <c r="BT164" s="97">
        <f t="shared" si="45"/>
        <v>69</v>
      </c>
      <c r="BU164" s="97">
        <f t="shared" si="45"/>
        <v>70</v>
      </c>
      <c r="BV164" s="97">
        <f t="shared" si="45"/>
        <v>71</v>
      </c>
      <c r="BW164" s="97">
        <f t="shared" si="45"/>
        <v>72</v>
      </c>
      <c r="BX164" s="97">
        <f t="shared" si="45"/>
        <v>73</v>
      </c>
      <c r="BY164" s="97">
        <f t="shared" si="45"/>
        <v>74</v>
      </c>
      <c r="BZ164" s="97">
        <f t="shared" si="45"/>
        <v>75</v>
      </c>
      <c r="CA164" s="97">
        <f t="shared" si="45"/>
        <v>76</v>
      </c>
      <c r="CB164" s="97">
        <f t="shared" si="45"/>
        <v>77</v>
      </c>
      <c r="CC164" s="97">
        <f t="shared" si="45"/>
        <v>78</v>
      </c>
      <c r="CD164" s="97">
        <f t="shared" si="45"/>
        <v>79</v>
      </c>
      <c r="CE164" s="97">
        <f t="shared" si="45"/>
        <v>80</v>
      </c>
      <c r="CF164" s="97">
        <f t="shared" si="45"/>
        <v>81</v>
      </c>
      <c r="CG164" s="97">
        <f t="shared" si="45"/>
        <v>82</v>
      </c>
      <c r="CH164" s="97">
        <f t="shared" si="45"/>
        <v>83</v>
      </c>
      <c r="CI164" s="97">
        <f t="shared" si="45"/>
        <v>84</v>
      </c>
      <c r="CJ164" s="97">
        <f t="shared" si="45"/>
        <v>85</v>
      </c>
      <c r="CK164" s="97">
        <f t="shared" si="45"/>
        <v>86</v>
      </c>
      <c r="CL164" s="97">
        <f t="shared" si="45"/>
        <v>87</v>
      </c>
      <c r="CM164" s="97">
        <f t="shared" si="45"/>
        <v>88</v>
      </c>
      <c r="CN164" s="97">
        <f t="shared" si="45"/>
        <v>89</v>
      </c>
      <c r="CO164" s="97">
        <f t="shared" si="45"/>
        <v>90</v>
      </c>
      <c r="CP164" s="97">
        <f t="shared" si="45"/>
        <v>91</v>
      </c>
      <c r="CQ164" s="97">
        <f t="shared" si="45"/>
        <v>92</v>
      </c>
      <c r="CR164" s="97">
        <f t="shared" si="45"/>
        <v>93</v>
      </c>
      <c r="CS164" s="97">
        <f t="shared" si="45"/>
        <v>94</v>
      </c>
      <c r="CT164" s="97">
        <f t="shared" si="45"/>
        <v>95</v>
      </c>
      <c r="CU164" s="97">
        <f t="shared" si="45"/>
        <v>96</v>
      </c>
      <c r="CV164" s="97">
        <f t="shared" si="45"/>
        <v>97</v>
      </c>
      <c r="CW164" s="97">
        <f t="shared" si="45"/>
        <v>98</v>
      </c>
      <c r="CX164" s="97">
        <f t="shared" si="45"/>
        <v>99</v>
      </c>
      <c r="CY164" s="97">
        <f t="shared" si="45"/>
        <v>100</v>
      </c>
      <c r="CZ164" s="97">
        <f t="shared" si="45"/>
        <v>101</v>
      </c>
      <c r="DA164" s="97">
        <f t="shared" si="45"/>
        <v>102</v>
      </c>
      <c r="DB164" s="97">
        <f t="shared" si="45"/>
        <v>103</v>
      </c>
      <c r="DC164" s="97">
        <f t="shared" si="45"/>
        <v>104</v>
      </c>
      <c r="DD164" s="97">
        <f t="shared" si="45"/>
        <v>105</v>
      </c>
      <c r="DE164" s="97">
        <f t="shared" si="45"/>
        <v>106</v>
      </c>
      <c r="DF164" s="97">
        <f t="shared" si="45"/>
        <v>107</v>
      </c>
      <c r="DG164" s="97">
        <f t="shared" si="45"/>
        <v>108</v>
      </c>
      <c r="DH164" s="97">
        <f t="shared" si="45"/>
        <v>109</v>
      </c>
      <c r="DI164" s="97">
        <f t="shared" si="45"/>
        <v>110</v>
      </c>
      <c r="DJ164" s="97">
        <f t="shared" si="45"/>
        <v>111</v>
      </c>
      <c r="DK164" s="97">
        <f t="shared" si="45"/>
        <v>112</v>
      </c>
      <c r="DL164" s="97">
        <f t="shared" si="45"/>
        <v>113</v>
      </c>
      <c r="DM164" s="97">
        <f t="shared" si="45"/>
        <v>114</v>
      </c>
      <c r="DN164" s="97">
        <f t="shared" si="45"/>
        <v>115</v>
      </c>
      <c r="DO164" s="97">
        <f t="shared" si="45"/>
        <v>116</v>
      </c>
      <c r="DP164" s="97">
        <f t="shared" si="45"/>
        <v>117</v>
      </c>
      <c r="DQ164" s="97">
        <f t="shared" si="45"/>
        <v>118</v>
      </c>
      <c r="DR164" s="97">
        <f t="shared" si="45"/>
        <v>119</v>
      </c>
      <c r="DS164" s="97">
        <f t="shared" si="45"/>
        <v>120</v>
      </c>
      <c r="DT164" s="97">
        <f t="shared" si="45"/>
        <v>121</v>
      </c>
      <c r="DU164" s="97">
        <f t="shared" si="45"/>
        <v>122</v>
      </c>
      <c r="DV164" s="97">
        <f t="shared" si="45"/>
        <v>123</v>
      </c>
      <c r="DW164" s="97">
        <f t="shared" si="45"/>
        <v>124</v>
      </c>
      <c r="DX164" s="97">
        <f t="shared" si="45"/>
        <v>125</v>
      </c>
      <c r="DY164" s="97">
        <f t="shared" si="45"/>
        <v>126</v>
      </c>
      <c r="DZ164" s="97">
        <f t="shared" si="45"/>
        <v>127</v>
      </c>
      <c r="EA164" s="97">
        <f t="shared" si="45"/>
        <v>128</v>
      </c>
      <c r="EB164" s="97">
        <f t="shared" si="45"/>
        <v>129</v>
      </c>
      <c r="EC164" s="97">
        <f t="shared" si="45"/>
        <v>130</v>
      </c>
      <c r="ED164" s="97">
        <f t="shared" ref="ED164:GO164" si="46">EC164+1</f>
        <v>131</v>
      </c>
      <c r="EE164" s="97">
        <f t="shared" si="46"/>
        <v>132</v>
      </c>
      <c r="EF164" s="97">
        <f t="shared" si="46"/>
        <v>133</v>
      </c>
      <c r="EG164" s="97">
        <f t="shared" si="46"/>
        <v>134</v>
      </c>
      <c r="EH164" s="97">
        <f t="shared" si="46"/>
        <v>135</v>
      </c>
      <c r="EI164" s="97">
        <f t="shared" si="46"/>
        <v>136</v>
      </c>
      <c r="EJ164" s="97">
        <f t="shared" si="46"/>
        <v>137</v>
      </c>
      <c r="EK164" s="97">
        <f t="shared" si="46"/>
        <v>138</v>
      </c>
      <c r="EL164" s="97">
        <f t="shared" si="46"/>
        <v>139</v>
      </c>
      <c r="EM164" s="97">
        <f t="shared" si="46"/>
        <v>140</v>
      </c>
      <c r="EN164" s="97">
        <f t="shared" si="46"/>
        <v>141</v>
      </c>
      <c r="EO164" s="97">
        <f t="shared" si="46"/>
        <v>142</v>
      </c>
      <c r="EP164" s="97">
        <f t="shared" si="46"/>
        <v>143</v>
      </c>
      <c r="EQ164" s="97">
        <f t="shared" si="46"/>
        <v>144</v>
      </c>
      <c r="ER164" s="97">
        <f t="shared" si="46"/>
        <v>145</v>
      </c>
      <c r="ES164" s="97">
        <f t="shared" si="46"/>
        <v>146</v>
      </c>
      <c r="ET164" s="97">
        <f t="shared" si="46"/>
        <v>147</v>
      </c>
      <c r="EU164" s="97">
        <f t="shared" si="46"/>
        <v>148</v>
      </c>
      <c r="EV164" s="97">
        <f t="shared" si="46"/>
        <v>149</v>
      </c>
      <c r="EW164" s="97">
        <f t="shared" si="46"/>
        <v>150</v>
      </c>
      <c r="EX164" s="97">
        <f t="shared" si="46"/>
        <v>151</v>
      </c>
      <c r="EY164" s="97">
        <f t="shared" si="46"/>
        <v>152</v>
      </c>
      <c r="EZ164" s="97">
        <f t="shared" si="46"/>
        <v>153</v>
      </c>
      <c r="FA164" s="97">
        <f t="shared" si="46"/>
        <v>154</v>
      </c>
      <c r="FB164" s="97">
        <f t="shared" si="46"/>
        <v>155</v>
      </c>
      <c r="FC164" s="97">
        <f t="shared" si="46"/>
        <v>156</v>
      </c>
      <c r="FD164" s="97">
        <f t="shared" si="46"/>
        <v>157</v>
      </c>
      <c r="FE164" s="97">
        <f t="shared" si="46"/>
        <v>158</v>
      </c>
      <c r="FF164" s="97">
        <f t="shared" si="46"/>
        <v>159</v>
      </c>
      <c r="FG164" s="97">
        <f t="shared" si="46"/>
        <v>160</v>
      </c>
      <c r="FH164" s="97">
        <f t="shared" si="46"/>
        <v>161</v>
      </c>
      <c r="FI164" s="97">
        <f t="shared" si="46"/>
        <v>162</v>
      </c>
      <c r="FJ164" s="97">
        <f t="shared" si="46"/>
        <v>163</v>
      </c>
      <c r="FK164" s="97">
        <f t="shared" si="46"/>
        <v>164</v>
      </c>
      <c r="FL164" s="97">
        <f t="shared" si="46"/>
        <v>165</v>
      </c>
      <c r="FM164" s="97">
        <f t="shared" si="46"/>
        <v>166</v>
      </c>
      <c r="FN164" s="97">
        <f t="shared" si="46"/>
        <v>167</v>
      </c>
      <c r="FO164" s="97">
        <f t="shared" si="46"/>
        <v>168</v>
      </c>
      <c r="FP164" s="97">
        <f t="shared" si="46"/>
        <v>169</v>
      </c>
      <c r="FQ164" s="97">
        <f t="shared" si="46"/>
        <v>170</v>
      </c>
      <c r="FR164" s="97">
        <f t="shared" si="46"/>
        <v>171</v>
      </c>
      <c r="FS164" s="97">
        <f t="shared" si="46"/>
        <v>172</v>
      </c>
      <c r="FT164" s="97">
        <f t="shared" si="46"/>
        <v>173</v>
      </c>
      <c r="FU164" s="97">
        <f t="shared" si="46"/>
        <v>174</v>
      </c>
      <c r="FV164" s="97">
        <f t="shared" si="46"/>
        <v>175</v>
      </c>
      <c r="FW164" s="97">
        <f t="shared" si="46"/>
        <v>176</v>
      </c>
      <c r="FX164" s="97">
        <f t="shared" si="46"/>
        <v>177</v>
      </c>
      <c r="FY164" s="97">
        <f t="shared" si="46"/>
        <v>178</v>
      </c>
      <c r="FZ164" s="97">
        <f t="shared" si="46"/>
        <v>179</v>
      </c>
      <c r="GA164" s="97">
        <f t="shared" si="46"/>
        <v>180</v>
      </c>
      <c r="GB164" s="97">
        <f t="shared" si="46"/>
        <v>181</v>
      </c>
      <c r="GC164" s="97">
        <f t="shared" si="46"/>
        <v>182</v>
      </c>
      <c r="GD164" s="97">
        <f t="shared" si="46"/>
        <v>183</v>
      </c>
      <c r="GE164" s="97">
        <f t="shared" si="46"/>
        <v>184</v>
      </c>
      <c r="GF164" s="97">
        <f t="shared" si="46"/>
        <v>185</v>
      </c>
      <c r="GG164" s="97">
        <f t="shared" si="46"/>
        <v>186</v>
      </c>
      <c r="GH164" s="97">
        <f t="shared" si="46"/>
        <v>187</v>
      </c>
      <c r="GI164" s="97">
        <f t="shared" si="46"/>
        <v>188</v>
      </c>
      <c r="GJ164" s="97">
        <f t="shared" si="46"/>
        <v>189</v>
      </c>
      <c r="GK164" s="97">
        <f t="shared" si="46"/>
        <v>190</v>
      </c>
      <c r="GL164" s="97">
        <f t="shared" si="46"/>
        <v>191</v>
      </c>
      <c r="GM164" s="97">
        <f t="shared" si="46"/>
        <v>192</v>
      </c>
      <c r="GN164" s="97">
        <f t="shared" si="46"/>
        <v>193</v>
      </c>
      <c r="GO164" s="97">
        <f t="shared" si="46"/>
        <v>194</v>
      </c>
      <c r="GP164" s="97">
        <f t="shared" ref="GP164:JA164" si="47">GO164+1</f>
        <v>195</v>
      </c>
      <c r="GQ164" s="97">
        <f t="shared" si="47"/>
        <v>196</v>
      </c>
      <c r="GR164" s="97">
        <f t="shared" si="47"/>
        <v>197</v>
      </c>
      <c r="GS164" s="97">
        <f t="shared" si="47"/>
        <v>198</v>
      </c>
      <c r="GT164" s="97">
        <f t="shared" si="47"/>
        <v>199</v>
      </c>
      <c r="GU164" s="97">
        <f t="shared" si="47"/>
        <v>200</v>
      </c>
      <c r="GV164" s="97">
        <f t="shared" si="47"/>
        <v>201</v>
      </c>
      <c r="GW164" s="97">
        <f t="shared" si="47"/>
        <v>202</v>
      </c>
      <c r="GX164" s="97">
        <f t="shared" si="47"/>
        <v>203</v>
      </c>
      <c r="GY164" s="97">
        <f t="shared" si="47"/>
        <v>204</v>
      </c>
      <c r="GZ164" s="97">
        <f t="shared" si="47"/>
        <v>205</v>
      </c>
      <c r="HA164" s="97">
        <f t="shared" si="47"/>
        <v>206</v>
      </c>
      <c r="HB164" s="97">
        <f t="shared" si="47"/>
        <v>207</v>
      </c>
      <c r="HC164" s="97">
        <f t="shared" si="47"/>
        <v>208</v>
      </c>
      <c r="HD164" s="97">
        <f t="shared" si="47"/>
        <v>209</v>
      </c>
      <c r="HE164" s="97">
        <f t="shared" si="47"/>
        <v>210</v>
      </c>
      <c r="HF164" s="97">
        <f t="shared" si="47"/>
        <v>211</v>
      </c>
      <c r="HG164" s="97">
        <f t="shared" si="47"/>
        <v>212</v>
      </c>
      <c r="HH164" s="97">
        <f t="shared" si="47"/>
        <v>213</v>
      </c>
      <c r="HI164" s="97">
        <f t="shared" si="47"/>
        <v>214</v>
      </c>
      <c r="HJ164" s="97">
        <f t="shared" si="47"/>
        <v>215</v>
      </c>
      <c r="HK164" s="97">
        <f t="shared" si="47"/>
        <v>216</v>
      </c>
      <c r="HL164" s="97">
        <f t="shared" si="47"/>
        <v>217</v>
      </c>
      <c r="HM164" s="97">
        <f t="shared" si="47"/>
        <v>218</v>
      </c>
      <c r="HN164" s="97">
        <f t="shared" si="47"/>
        <v>219</v>
      </c>
      <c r="HO164" s="97">
        <f t="shared" si="47"/>
        <v>220</v>
      </c>
      <c r="HP164" s="97">
        <f t="shared" si="47"/>
        <v>221</v>
      </c>
      <c r="HQ164" s="97">
        <f t="shared" si="47"/>
        <v>222</v>
      </c>
      <c r="HR164" s="97">
        <f t="shared" si="47"/>
        <v>223</v>
      </c>
      <c r="HS164" s="97">
        <f t="shared" si="47"/>
        <v>224</v>
      </c>
      <c r="HT164" s="97">
        <f t="shared" si="47"/>
        <v>225</v>
      </c>
      <c r="HU164" s="97">
        <f t="shared" si="47"/>
        <v>226</v>
      </c>
      <c r="HV164" s="97">
        <f t="shared" si="47"/>
        <v>227</v>
      </c>
      <c r="HW164" s="97">
        <f t="shared" si="47"/>
        <v>228</v>
      </c>
      <c r="HX164" s="97">
        <f t="shared" si="47"/>
        <v>229</v>
      </c>
      <c r="HY164" s="97">
        <f t="shared" si="47"/>
        <v>230</v>
      </c>
      <c r="HZ164" s="97">
        <f t="shared" si="47"/>
        <v>231</v>
      </c>
      <c r="IA164" s="97">
        <f t="shared" si="47"/>
        <v>232</v>
      </c>
      <c r="IB164" s="97">
        <f t="shared" si="47"/>
        <v>233</v>
      </c>
      <c r="IC164" s="97">
        <f t="shared" si="47"/>
        <v>234</v>
      </c>
      <c r="ID164" s="97">
        <f t="shared" si="47"/>
        <v>235</v>
      </c>
      <c r="IE164" s="97">
        <f t="shared" si="47"/>
        <v>236</v>
      </c>
      <c r="IF164" s="97">
        <f t="shared" si="47"/>
        <v>237</v>
      </c>
      <c r="IG164" s="97">
        <f t="shared" si="47"/>
        <v>238</v>
      </c>
      <c r="IH164" s="97">
        <f t="shared" si="47"/>
        <v>239</v>
      </c>
      <c r="II164" s="97">
        <f t="shared" si="47"/>
        <v>240</v>
      </c>
      <c r="IJ164" s="97">
        <f t="shared" si="47"/>
        <v>241</v>
      </c>
      <c r="IK164" s="97">
        <f t="shared" si="47"/>
        <v>242</v>
      </c>
      <c r="IL164" s="97">
        <f t="shared" si="47"/>
        <v>243</v>
      </c>
      <c r="IM164" s="97">
        <f t="shared" si="47"/>
        <v>244</v>
      </c>
      <c r="IN164" s="97">
        <f t="shared" si="47"/>
        <v>245</v>
      </c>
      <c r="IO164" s="97">
        <f t="shared" si="47"/>
        <v>246</v>
      </c>
      <c r="IP164" s="97">
        <f t="shared" si="47"/>
        <v>247</v>
      </c>
      <c r="IQ164" s="97">
        <f t="shared" si="47"/>
        <v>248</v>
      </c>
      <c r="IR164" s="97">
        <f t="shared" si="47"/>
        <v>249</v>
      </c>
      <c r="IS164" s="97">
        <f t="shared" si="47"/>
        <v>250</v>
      </c>
      <c r="IT164" s="97">
        <f t="shared" si="47"/>
        <v>251</v>
      </c>
      <c r="IU164" s="97">
        <f t="shared" si="47"/>
        <v>252</v>
      </c>
      <c r="IV164" s="97">
        <f t="shared" si="47"/>
        <v>253</v>
      </c>
      <c r="IW164" s="97">
        <f t="shared" si="47"/>
        <v>254</v>
      </c>
      <c r="IX164" s="97">
        <f t="shared" si="47"/>
        <v>255</v>
      </c>
      <c r="IY164" s="97">
        <f t="shared" si="47"/>
        <v>256</v>
      </c>
      <c r="IZ164" s="97">
        <f t="shared" si="47"/>
        <v>257</v>
      </c>
      <c r="JA164" s="97">
        <f t="shared" si="47"/>
        <v>258</v>
      </c>
      <c r="JB164" s="97">
        <f t="shared" ref="JB164:LM164" si="48">JA164+1</f>
        <v>259</v>
      </c>
      <c r="JC164" s="97">
        <f t="shared" si="48"/>
        <v>260</v>
      </c>
      <c r="JD164" s="97">
        <f t="shared" si="48"/>
        <v>261</v>
      </c>
      <c r="JE164" s="97">
        <f t="shared" si="48"/>
        <v>262</v>
      </c>
      <c r="JF164" s="97">
        <f t="shared" si="48"/>
        <v>263</v>
      </c>
      <c r="JG164" s="97">
        <f t="shared" si="48"/>
        <v>264</v>
      </c>
      <c r="JH164" s="97">
        <f t="shared" si="48"/>
        <v>265</v>
      </c>
      <c r="JI164" s="97">
        <f t="shared" si="48"/>
        <v>266</v>
      </c>
      <c r="JJ164" s="97">
        <f t="shared" si="48"/>
        <v>267</v>
      </c>
      <c r="JK164" s="97">
        <f t="shared" si="48"/>
        <v>268</v>
      </c>
      <c r="JL164" s="97">
        <f t="shared" si="48"/>
        <v>269</v>
      </c>
      <c r="JM164" s="97">
        <f t="shared" si="48"/>
        <v>270</v>
      </c>
      <c r="JN164" s="97">
        <f t="shared" si="48"/>
        <v>271</v>
      </c>
      <c r="JO164" s="97">
        <f t="shared" si="48"/>
        <v>272</v>
      </c>
      <c r="JP164" s="97">
        <f t="shared" si="48"/>
        <v>273</v>
      </c>
      <c r="JQ164" s="97">
        <f t="shared" si="48"/>
        <v>274</v>
      </c>
      <c r="JR164" s="97">
        <f t="shared" si="48"/>
        <v>275</v>
      </c>
      <c r="JS164" s="97">
        <f t="shared" si="48"/>
        <v>276</v>
      </c>
      <c r="JT164" s="97">
        <f t="shared" si="48"/>
        <v>277</v>
      </c>
      <c r="JU164" s="97">
        <f t="shared" si="48"/>
        <v>278</v>
      </c>
      <c r="JV164" s="97">
        <f t="shared" si="48"/>
        <v>279</v>
      </c>
      <c r="JW164" s="97">
        <f t="shared" si="48"/>
        <v>280</v>
      </c>
      <c r="JX164" s="97">
        <f t="shared" si="48"/>
        <v>281</v>
      </c>
      <c r="JY164" s="97">
        <f t="shared" si="48"/>
        <v>282</v>
      </c>
      <c r="JZ164" s="97">
        <f t="shared" si="48"/>
        <v>283</v>
      </c>
      <c r="KA164" s="97">
        <f t="shared" si="48"/>
        <v>284</v>
      </c>
      <c r="KB164" s="97">
        <f t="shared" si="48"/>
        <v>285</v>
      </c>
      <c r="KC164" s="97">
        <f t="shared" si="48"/>
        <v>286</v>
      </c>
      <c r="KD164" s="97">
        <f t="shared" si="48"/>
        <v>287</v>
      </c>
      <c r="KE164" s="97">
        <f t="shared" si="48"/>
        <v>288</v>
      </c>
      <c r="KF164" s="97">
        <f t="shared" si="48"/>
        <v>289</v>
      </c>
      <c r="KG164" s="97">
        <f t="shared" si="48"/>
        <v>290</v>
      </c>
      <c r="KH164" s="97">
        <f t="shared" si="48"/>
        <v>291</v>
      </c>
      <c r="KI164" s="97">
        <f t="shared" si="48"/>
        <v>292</v>
      </c>
      <c r="KJ164" s="97">
        <f t="shared" si="48"/>
        <v>293</v>
      </c>
      <c r="KK164" s="97">
        <f t="shared" si="48"/>
        <v>294</v>
      </c>
      <c r="KL164" s="97">
        <f t="shared" si="48"/>
        <v>295</v>
      </c>
      <c r="KM164" s="97">
        <f t="shared" si="48"/>
        <v>296</v>
      </c>
      <c r="KN164" s="97">
        <f t="shared" si="48"/>
        <v>297</v>
      </c>
      <c r="KO164" s="97">
        <f t="shared" si="48"/>
        <v>298</v>
      </c>
      <c r="KP164" s="97">
        <f t="shared" si="48"/>
        <v>299</v>
      </c>
      <c r="KQ164" s="97">
        <f t="shared" si="48"/>
        <v>300</v>
      </c>
      <c r="KR164" s="97">
        <f t="shared" si="48"/>
        <v>301</v>
      </c>
      <c r="KS164" s="97">
        <f t="shared" si="48"/>
        <v>302</v>
      </c>
      <c r="KT164" s="97">
        <f t="shared" si="48"/>
        <v>303</v>
      </c>
      <c r="KU164" s="97">
        <f t="shared" si="48"/>
        <v>304</v>
      </c>
      <c r="KV164" s="97">
        <f t="shared" si="48"/>
        <v>305</v>
      </c>
      <c r="KW164" s="97">
        <f t="shared" si="48"/>
        <v>306</v>
      </c>
      <c r="KX164" s="97">
        <f t="shared" si="48"/>
        <v>307</v>
      </c>
      <c r="KY164" s="97">
        <f t="shared" si="48"/>
        <v>308</v>
      </c>
      <c r="KZ164" s="97">
        <f t="shared" si="48"/>
        <v>309</v>
      </c>
      <c r="LA164" s="97">
        <f t="shared" si="48"/>
        <v>310</v>
      </c>
      <c r="LB164" s="97">
        <f t="shared" si="48"/>
        <v>311</v>
      </c>
      <c r="LC164" s="97">
        <f t="shared" si="48"/>
        <v>312</v>
      </c>
      <c r="LD164" s="97">
        <f t="shared" si="48"/>
        <v>313</v>
      </c>
      <c r="LE164" s="97">
        <f t="shared" si="48"/>
        <v>314</v>
      </c>
      <c r="LF164" s="97">
        <f t="shared" si="48"/>
        <v>315</v>
      </c>
      <c r="LG164" s="97">
        <f t="shared" si="48"/>
        <v>316</v>
      </c>
      <c r="LH164" s="97">
        <f t="shared" si="48"/>
        <v>317</v>
      </c>
      <c r="LI164" s="97">
        <f t="shared" si="48"/>
        <v>318</v>
      </c>
      <c r="LJ164" s="97">
        <f t="shared" si="48"/>
        <v>319</v>
      </c>
      <c r="LK164" s="97">
        <f t="shared" si="48"/>
        <v>320</v>
      </c>
      <c r="LL164" s="97">
        <f t="shared" si="48"/>
        <v>321</v>
      </c>
      <c r="LM164" s="97">
        <f t="shared" si="48"/>
        <v>322</v>
      </c>
      <c r="LN164" s="97">
        <f t="shared" ref="LN164:NK164" si="49">LM164+1</f>
        <v>323</v>
      </c>
      <c r="LO164" s="97">
        <f t="shared" si="49"/>
        <v>324</v>
      </c>
      <c r="LP164" s="97">
        <f t="shared" si="49"/>
        <v>325</v>
      </c>
      <c r="LQ164" s="97">
        <f t="shared" si="49"/>
        <v>326</v>
      </c>
      <c r="LR164" s="97">
        <f t="shared" si="49"/>
        <v>327</v>
      </c>
      <c r="LS164" s="97">
        <f t="shared" si="49"/>
        <v>328</v>
      </c>
      <c r="LT164" s="97">
        <f t="shared" si="49"/>
        <v>329</v>
      </c>
      <c r="LU164" s="97">
        <f t="shared" si="49"/>
        <v>330</v>
      </c>
      <c r="LV164" s="97">
        <f t="shared" si="49"/>
        <v>331</v>
      </c>
      <c r="LW164" s="97">
        <f t="shared" si="49"/>
        <v>332</v>
      </c>
      <c r="LX164" s="97">
        <f t="shared" si="49"/>
        <v>333</v>
      </c>
      <c r="LY164" s="97">
        <f t="shared" si="49"/>
        <v>334</v>
      </c>
      <c r="LZ164" s="97">
        <f t="shared" si="49"/>
        <v>335</v>
      </c>
      <c r="MA164" s="97">
        <f t="shared" si="49"/>
        <v>336</v>
      </c>
      <c r="MB164" s="97">
        <f t="shared" si="49"/>
        <v>337</v>
      </c>
      <c r="MC164" s="97">
        <f t="shared" si="49"/>
        <v>338</v>
      </c>
      <c r="MD164" s="97">
        <f t="shared" si="49"/>
        <v>339</v>
      </c>
      <c r="ME164" s="97">
        <f t="shared" si="49"/>
        <v>340</v>
      </c>
      <c r="MF164" s="97">
        <f t="shared" si="49"/>
        <v>341</v>
      </c>
      <c r="MG164" s="97">
        <f t="shared" si="49"/>
        <v>342</v>
      </c>
      <c r="MH164" s="97">
        <f t="shared" si="49"/>
        <v>343</v>
      </c>
      <c r="MI164" s="97">
        <f t="shared" si="49"/>
        <v>344</v>
      </c>
      <c r="MJ164" s="97">
        <f t="shared" si="49"/>
        <v>345</v>
      </c>
      <c r="MK164" s="97">
        <f t="shared" si="49"/>
        <v>346</v>
      </c>
      <c r="ML164" s="97">
        <f t="shared" si="49"/>
        <v>347</v>
      </c>
      <c r="MM164" s="97">
        <f t="shared" si="49"/>
        <v>348</v>
      </c>
      <c r="MN164" s="97">
        <f t="shared" si="49"/>
        <v>349</v>
      </c>
      <c r="MO164" s="97">
        <f t="shared" si="49"/>
        <v>350</v>
      </c>
      <c r="MP164" s="97">
        <f t="shared" si="49"/>
        <v>351</v>
      </c>
      <c r="MQ164" s="97">
        <f t="shared" si="49"/>
        <v>352</v>
      </c>
      <c r="MR164" s="97">
        <f t="shared" si="49"/>
        <v>353</v>
      </c>
      <c r="MS164" s="97">
        <f t="shared" si="49"/>
        <v>354</v>
      </c>
      <c r="MT164" s="97">
        <f t="shared" si="49"/>
        <v>355</v>
      </c>
      <c r="MU164" s="97">
        <f t="shared" si="49"/>
        <v>356</v>
      </c>
      <c r="MV164" s="97">
        <f t="shared" si="49"/>
        <v>357</v>
      </c>
      <c r="MW164" s="97">
        <f t="shared" si="49"/>
        <v>358</v>
      </c>
      <c r="MX164" s="97">
        <f t="shared" si="49"/>
        <v>359</v>
      </c>
      <c r="MY164" s="97">
        <f t="shared" si="49"/>
        <v>360</v>
      </c>
      <c r="MZ164" s="97">
        <f t="shared" si="49"/>
        <v>361</v>
      </c>
      <c r="NA164" s="97">
        <f t="shared" si="49"/>
        <v>362</v>
      </c>
      <c r="NB164" s="97">
        <f t="shared" si="49"/>
        <v>363</v>
      </c>
      <c r="NC164" s="97">
        <f t="shared" si="49"/>
        <v>364</v>
      </c>
      <c r="ND164" s="97">
        <f t="shared" si="49"/>
        <v>365</v>
      </c>
      <c r="NE164" s="97">
        <f t="shared" si="49"/>
        <v>366</v>
      </c>
      <c r="NF164" s="97">
        <f t="shared" si="49"/>
        <v>367</v>
      </c>
      <c r="NG164" s="97">
        <f t="shared" si="49"/>
        <v>368</v>
      </c>
      <c r="NH164" s="97">
        <f t="shared" si="49"/>
        <v>369</v>
      </c>
      <c r="NI164" s="97">
        <f t="shared" si="49"/>
        <v>370</v>
      </c>
      <c r="NJ164" s="97">
        <f t="shared" si="49"/>
        <v>371</v>
      </c>
      <c r="NK164" s="98">
        <f t="shared" si="49"/>
        <v>372</v>
      </c>
    </row>
    <row r="165" spans="1:375" x14ac:dyDescent="0.25">
      <c r="A165" s="143"/>
      <c r="B165" s="144"/>
      <c r="C165" s="99" t="s">
        <v>151</v>
      </c>
      <c r="D165" s="100">
        <f>EOMONTH(Summary!B14,1)</f>
        <v>43982</v>
      </c>
      <c r="E165" s="100">
        <f>EOMONTH(D165,1)</f>
        <v>44012</v>
      </c>
      <c r="F165" s="100">
        <f t="shared" ref="F165:BQ165" si="50">EOMONTH(E165,1)</f>
        <v>44043</v>
      </c>
      <c r="G165" s="100">
        <f t="shared" si="50"/>
        <v>44074</v>
      </c>
      <c r="H165" s="100">
        <f t="shared" si="50"/>
        <v>44104</v>
      </c>
      <c r="I165" s="100">
        <f t="shared" si="50"/>
        <v>44135</v>
      </c>
      <c r="J165" s="100">
        <f t="shared" si="50"/>
        <v>44165</v>
      </c>
      <c r="K165" s="100">
        <f t="shared" si="50"/>
        <v>44196</v>
      </c>
      <c r="L165" s="100">
        <f t="shared" si="50"/>
        <v>44227</v>
      </c>
      <c r="M165" s="100">
        <f t="shared" si="50"/>
        <v>44255</v>
      </c>
      <c r="N165" s="100">
        <f t="shared" si="50"/>
        <v>44286</v>
      </c>
      <c r="O165" s="100">
        <f t="shared" si="50"/>
        <v>44316</v>
      </c>
      <c r="P165" s="100">
        <f t="shared" si="50"/>
        <v>44347</v>
      </c>
      <c r="Q165" s="100">
        <f t="shared" si="50"/>
        <v>44377</v>
      </c>
      <c r="R165" s="100">
        <f t="shared" si="50"/>
        <v>44408</v>
      </c>
      <c r="S165" s="100">
        <f t="shared" si="50"/>
        <v>44439</v>
      </c>
      <c r="T165" s="100">
        <f t="shared" si="50"/>
        <v>44469</v>
      </c>
      <c r="U165" s="100">
        <f t="shared" si="50"/>
        <v>44500</v>
      </c>
      <c r="V165" s="100">
        <f t="shared" si="50"/>
        <v>44530</v>
      </c>
      <c r="W165" s="100">
        <f t="shared" si="50"/>
        <v>44561</v>
      </c>
      <c r="X165" s="100">
        <f t="shared" si="50"/>
        <v>44592</v>
      </c>
      <c r="Y165" s="100">
        <f t="shared" si="50"/>
        <v>44620</v>
      </c>
      <c r="Z165" s="100">
        <f t="shared" si="50"/>
        <v>44651</v>
      </c>
      <c r="AA165" s="100">
        <f t="shared" si="50"/>
        <v>44681</v>
      </c>
      <c r="AB165" s="100">
        <f t="shared" si="50"/>
        <v>44712</v>
      </c>
      <c r="AC165" s="100">
        <f t="shared" si="50"/>
        <v>44742</v>
      </c>
      <c r="AD165" s="100">
        <f t="shared" si="50"/>
        <v>44773</v>
      </c>
      <c r="AE165" s="100">
        <f t="shared" si="50"/>
        <v>44804</v>
      </c>
      <c r="AF165" s="100">
        <f t="shared" si="50"/>
        <v>44834</v>
      </c>
      <c r="AG165" s="100">
        <f t="shared" si="50"/>
        <v>44865</v>
      </c>
      <c r="AH165" s="100">
        <f t="shared" si="50"/>
        <v>44895</v>
      </c>
      <c r="AI165" s="100">
        <f t="shared" si="50"/>
        <v>44926</v>
      </c>
      <c r="AJ165" s="100">
        <f t="shared" si="50"/>
        <v>44957</v>
      </c>
      <c r="AK165" s="100">
        <f t="shared" si="50"/>
        <v>44985</v>
      </c>
      <c r="AL165" s="100">
        <f t="shared" si="50"/>
        <v>45016</v>
      </c>
      <c r="AM165" s="100">
        <f t="shared" si="50"/>
        <v>45046</v>
      </c>
      <c r="AN165" s="100">
        <f t="shared" si="50"/>
        <v>45077</v>
      </c>
      <c r="AO165" s="100">
        <f t="shared" si="50"/>
        <v>45107</v>
      </c>
      <c r="AP165" s="100">
        <f t="shared" si="50"/>
        <v>45138</v>
      </c>
      <c r="AQ165" s="100">
        <f t="shared" si="50"/>
        <v>45169</v>
      </c>
      <c r="AR165" s="100">
        <f t="shared" si="50"/>
        <v>45199</v>
      </c>
      <c r="AS165" s="100">
        <f t="shared" si="50"/>
        <v>45230</v>
      </c>
      <c r="AT165" s="100">
        <f t="shared" si="50"/>
        <v>45260</v>
      </c>
      <c r="AU165" s="100">
        <f t="shared" si="50"/>
        <v>45291</v>
      </c>
      <c r="AV165" s="100">
        <f t="shared" si="50"/>
        <v>45322</v>
      </c>
      <c r="AW165" s="100">
        <f t="shared" si="50"/>
        <v>45351</v>
      </c>
      <c r="AX165" s="100">
        <f t="shared" si="50"/>
        <v>45382</v>
      </c>
      <c r="AY165" s="100">
        <f t="shared" si="50"/>
        <v>45412</v>
      </c>
      <c r="AZ165" s="100">
        <f t="shared" si="50"/>
        <v>45443</v>
      </c>
      <c r="BA165" s="100">
        <f t="shared" si="50"/>
        <v>45473</v>
      </c>
      <c r="BB165" s="100">
        <f t="shared" si="50"/>
        <v>45504</v>
      </c>
      <c r="BC165" s="100">
        <f t="shared" si="50"/>
        <v>45535</v>
      </c>
      <c r="BD165" s="100">
        <f t="shared" si="50"/>
        <v>45565</v>
      </c>
      <c r="BE165" s="100">
        <f t="shared" si="50"/>
        <v>45596</v>
      </c>
      <c r="BF165" s="100">
        <f t="shared" si="50"/>
        <v>45626</v>
      </c>
      <c r="BG165" s="100">
        <f t="shared" si="50"/>
        <v>45657</v>
      </c>
      <c r="BH165" s="100">
        <f t="shared" si="50"/>
        <v>45688</v>
      </c>
      <c r="BI165" s="100">
        <f t="shared" si="50"/>
        <v>45716</v>
      </c>
      <c r="BJ165" s="100">
        <f t="shared" si="50"/>
        <v>45747</v>
      </c>
      <c r="BK165" s="100">
        <f t="shared" si="50"/>
        <v>45777</v>
      </c>
      <c r="BL165" s="100">
        <f t="shared" si="50"/>
        <v>45808</v>
      </c>
      <c r="BM165" s="100">
        <f t="shared" si="50"/>
        <v>45838</v>
      </c>
      <c r="BN165" s="100">
        <f t="shared" si="50"/>
        <v>45869</v>
      </c>
      <c r="BO165" s="100">
        <f t="shared" si="50"/>
        <v>45900</v>
      </c>
      <c r="BP165" s="100">
        <f t="shared" si="50"/>
        <v>45930</v>
      </c>
      <c r="BQ165" s="100">
        <f t="shared" si="50"/>
        <v>45961</v>
      </c>
      <c r="BR165" s="100">
        <f t="shared" ref="BR165:EC165" si="51">EOMONTH(BQ165,1)</f>
        <v>45991</v>
      </c>
      <c r="BS165" s="100">
        <f t="shared" si="51"/>
        <v>46022</v>
      </c>
      <c r="BT165" s="100">
        <f t="shared" si="51"/>
        <v>46053</v>
      </c>
      <c r="BU165" s="100">
        <f t="shared" si="51"/>
        <v>46081</v>
      </c>
      <c r="BV165" s="100">
        <f t="shared" si="51"/>
        <v>46112</v>
      </c>
      <c r="BW165" s="100">
        <f t="shared" si="51"/>
        <v>46142</v>
      </c>
      <c r="BX165" s="100">
        <f t="shared" si="51"/>
        <v>46173</v>
      </c>
      <c r="BY165" s="100">
        <f t="shared" si="51"/>
        <v>46203</v>
      </c>
      <c r="BZ165" s="100">
        <f t="shared" si="51"/>
        <v>46234</v>
      </c>
      <c r="CA165" s="100">
        <f t="shared" si="51"/>
        <v>46265</v>
      </c>
      <c r="CB165" s="100">
        <f t="shared" si="51"/>
        <v>46295</v>
      </c>
      <c r="CC165" s="100">
        <f t="shared" si="51"/>
        <v>46326</v>
      </c>
      <c r="CD165" s="100">
        <f t="shared" si="51"/>
        <v>46356</v>
      </c>
      <c r="CE165" s="100">
        <f t="shared" si="51"/>
        <v>46387</v>
      </c>
      <c r="CF165" s="100">
        <f t="shared" si="51"/>
        <v>46418</v>
      </c>
      <c r="CG165" s="100">
        <f t="shared" si="51"/>
        <v>46446</v>
      </c>
      <c r="CH165" s="100">
        <f t="shared" si="51"/>
        <v>46477</v>
      </c>
      <c r="CI165" s="100">
        <f t="shared" si="51"/>
        <v>46507</v>
      </c>
      <c r="CJ165" s="100">
        <f t="shared" si="51"/>
        <v>46538</v>
      </c>
      <c r="CK165" s="100">
        <f t="shared" si="51"/>
        <v>46568</v>
      </c>
      <c r="CL165" s="100">
        <f t="shared" si="51"/>
        <v>46599</v>
      </c>
      <c r="CM165" s="100">
        <f t="shared" si="51"/>
        <v>46630</v>
      </c>
      <c r="CN165" s="100">
        <f t="shared" si="51"/>
        <v>46660</v>
      </c>
      <c r="CO165" s="100">
        <f t="shared" si="51"/>
        <v>46691</v>
      </c>
      <c r="CP165" s="100">
        <f t="shared" si="51"/>
        <v>46721</v>
      </c>
      <c r="CQ165" s="100">
        <f t="shared" si="51"/>
        <v>46752</v>
      </c>
      <c r="CR165" s="100">
        <f t="shared" si="51"/>
        <v>46783</v>
      </c>
      <c r="CS165" s="100">
        <f t="shared" si="51"/>
        <v>46812</v>
      </c>
      <c r="CT165" s="100">
        <f t="shared" si="51"/>
        <v>46843</v>
      </c>
      <c r="CU165" s="100">
        <f t="shared" si="51"/>
        <v>46873</v>
      </c>
      <c r="CV165" s="100">
        <f t="shared" si="51"/>
        <v>46904</v>
      </c>
      <c r="CW165" s="100">
        <f t="shared" si="51"/>
        <v>46934</v>
      </c>
      <c r="CX165" s="100">
        <f t="shared" si="51"/>
        <v>46965</v>
      </c>
      <c r="CY165" s="100">
        <f t="shared" si="51"/>
        <v>46996</v>
      </c>
      <c r="CZ165" s="100">
        <f t="shared" si="51"/>
        <v>47026</v>
      </c>
      <c r="DA165" s="100">
        <f t="shared" si="51"/>
        <v>47057</v>
      </c>
      <c r="DB165" s="100">
        <f t="shared" si="51"/>
        <v>47087</v>
      </c>
      <c r="DC165" s="100">
        <f t="shared" si="51"/>
        <v>47118</v>
      </c>
      <c r="DD165" s="100">
        <f t="shared" si="51"/>
        <v>47149</v>
      </c>
      <c r="DE165" s="100">
        <f t="shared" si="51"/>
        <v>47177</v>
      </c>
      <c r="DF165" s="100">
        <f t="shared" si="51"/>
        <v>47208</v>
      </c>
      <c r="DG165" s="100">
        <f t="shared" si="51"/>
        <v>47238</v>
      </c>
      <c r="DH165" s="100">
        <f t="shared" si="51"/>
        <v>47269</v>
      </c>
      <c r="DI165" s="100">
        <f t="shared" si="51"/>
        <v>47299</v>
      </c>
      <c r="DJ165" s="100">
        <f t="shared" si="51"/>
        <v>47330</v>
      </c>
      <c r="DK165" s="100">
        <f t="shared" si="51"/>
        <v>47361</v>
      </c>
      <c r="DL165" s="100">
        <f t="shared" si="51"/>
        <v>47391</v>
      </c>
      <c r="DM165" s="100">
        <f t="shared" si="51"/>
        <v>47422</v>
      </c>
      <c r="DN165" s="100">
        <f t="shared" si="51"/>
        <v>47452</v>
      </c>
      <c r="DO165" s="100">
        <f t="shared" si="51"/>
        <v>47483</v>
      </c>
      <c r="DP165" s="100">
        <f t="shared" si="51"/>
        <v>47514</v>
      </c>
      <c r="DQ165" s="100">
        <f t="shared" si="51"/>
        <v>47542</v>
      </c>
      <c r="DR165" s="100">
        <f t="shared" si="51"/>
        <v>47573</v>
      </c>
      <c r="DS165" s="100">
        <f t="shared" si="51"/>
        <v>47603</v>
      </c>
      <c r="DT165" s="100">
        <f t="shared" si="51"/>
        <v>47634</v>
      </c>
      <c r="DU165" s="100">
        <f t="shared" si="51"/>
        <v>47664</v>
      </c>
      <c r="DV165" s="100">
        <f t="shared" si="51"/>
        <v>47695</v>
      </c>
      <c r="DW165" s="100">
        <f t="shared" si="51"/>
        <v>47726</v>
      </c>
      <c r="DX165" s="100">
        <f t="shared" si="51"/>
        <v>47756</v>
      </c>
      <c r="DY165" s="100">
        <f t="shared" si="51"/>
        <v>47787</v>
      </c>
      <c r="DZ165" s="100">
        <f t="shared" si="51"/>
        <v>47817</v>
      </c>
      <c r="EA165" s="100">
        <f t="shared" si="51"/>
        <v>47848</v>
      </c>
      <c r="EB165" s="100">
        <f t="shared" si="51"/>
        <v>47879</v>
      </c>
      <c r="EC165" s="100">
        <f t="shared" si="51"/>
        <v>47907</v>
      </c>
      <c r="ED165" s="100">
        <f t="shared" ref="ED165:GO165" si="52">EOMONTH(EC165,1)</f>
        <v>47938</v>
      </c>
      <c r="EE165" s="100">
        <f t="shared" si="52"/>
        <v>47968</v>
      </c>
      <c r="EF165" s="100">
        <f t="shared" si="52"/>
        <v>47999</v>
      </c>
      <c r="EG165" s="100">
        <f t="shared" si="52"/>
        <v>48029</v>
      </c>
      <c r="EH165" s="100">
        <f t="shared" si="52"/>
        <v>48060</v>
      </c>
      <c r="EI165" s="100">
        <f t="shared" si="52"/>
        <v>48091</v>
      </c>
      <c r="EJ165" s="100">
        <f t="shared" si="52"/>
        <v>48121</v>
      </c>
      <c r="EK165" s="100">
        <f t="shared" si="52"/>
        <v>48152</v>
      </c>
      <c r="EL165" s="100">
        <f t="shared" si="52"/>
        <v>48182</v>
      </c>
      <c r="EM165" s="100">
        <f t="shared" si="52"/>
        <v>48213</v>
      </c>
      <c r="EN165" s="100">
        <f t="shared" si="52"/>
        <v>48244</v>
      </c>
      <c r="EO165" s="100">
        <f t="shared" si="52"/>
        <v>48273</v>
      </c>
      <c r="EP165" s="100">
        <f t="shared" si="52"/>
        <v>48304</v>
      </c>
      <c r="EQ165" s="100">
        <f t="shared" si="52"/>
        <v>48334</v>
      </c>
      <c r="ER165" s="100">
        <f t="shared" si="52"/>
        <v>48365</v>
      </c>
      <c r="ES165" s="100">
        <f t="shared" si="52"/>
        <v>48395</v>
      </c>
      <c r="ET165" s="100">
        <f t="shared" si="52"/>
        <v>48426</v>
      </c>
      <c r="EU165" s="100">
        <f t="shared" si="52"/>
        <v>48457</v>
      </c>
      <c r="EV165" s="100">
        <f t="shared" si="52"/>
        <v>48487</v>
      </c>
      <c r="EW165" s="100">
        <f t="shared" si="52"/>
        <v>48518</v>
      </c>
      <c r="EX165" s="100">
        <f t="shared" si="52"/>
        <v>48548</v>
      </c>
      <c r="EY165" s="100">
        <f t="shared" si="52"/>
        <v>48579</v>
      </c>
      <c r="EZ165" s="100">
        <f t="shared" si="52"/>
        <v>48610</v>
      </c>
      <c r="FA165" s="100">
        <f t="shared" si="52"/>
        <v>48638</v>
      </c>
      <c r="FB165" s="100">
        <f t="shared" si="52"/>
        <v>48669</v>
      </c>
      <c r="FC165" s="100">
        <f t="shared" si="52"/>
        <v>48699</v>
      </c>
      <c r="FD165" s="100">
        <f t="shared" si="52"/>
        <v>48730</v>
      </c>
      <c r="FE165" s="100">
        <f t="shared" si="52"/>
        <v>48760</v>
      </c>
      <c r="FF165" s="100">
        <f t="shared" si="52"/>
        <v>48791</v>
      </c>
      <c r="FG165" s="100">
        <f t="shared" si="52"/>
        <v>48822</v>
      </c>
      <c r="FH165" s="100">
        <f t="shared" si="52"/>
        <v>48852</v>
      </c>
      <c r="FI165" s="100">
        <f t="shared" si="52"/>
        <v>48883</v>
      </c>
      <c r="FJ165" s="100">
        <f t="shared" si="52"/>
        <v>48913</v>
      </c>
      <c r="FK165" s="100">
        <f t="shared" si="52"/>
        <v>48944</v>
      </c>
      <c r="FL165" s="100">
        <f t="shared" si="52"/>
        <v>48975</v>
      </c>
      <c r="FM165" s="100">
        <f t="shared" si="52"/>
        <v>49003</v>
      </c>
      <c r="FN165" s="100">
        <f t="shared" si="52"/>
        <v>49034</v>
      </c>
      <c r="FO165" s="100">
        <f t="shared" si="52"/>
        <v>49064</v>
      </c>
      <c r="FP165" s="100">
        <f t="shared" si="52"/>
        <v>49095</v>
      </c>
      <c r="FQ165" s="100">
        <f t="shared" si="52"/>
        <v>49125</v>
      </c>
      <c r="FR165" s="100">
        <f t="shared" si="52"/>
        <v>49156</v>
      </c>
      <c r="FS165" s="100">
        <f t="shared" si="52"/>
        <v>49187</v>
      </c>
      <c r="FT165" s="100">
        <f t="shared" si="52"/>
        <v>49217</v>
      </c>
      <c r="FU165" s="100">
        <f t="shared" si="52"/>
        <v>49248</v>
      </c>
      <c r="FV165" s="100">
        <f t="shared" si="52"/>
        <v>49278</v>
      </c>
      <c r="FW165" s="100">
        <f t="shared" si="52"/>
        <v>49309</v>
      </c>
      <c r="FX165" s="100">
        <f t="shared" si="52"/>
        <v>49340</v>
      </c>
      <c r="FY165" s="100">
        <f t="shared" si="52"/>
        <v>49368</v>
      </c>
      <c r="FZ165" s="100">
        <f t="shared" si="52"/>
        <v>49399</v>
      </c>
      <c r="GA165" s="100">
        <f t="shared" si="52"/>
        <v>49429</v>
      </c>
      <c r="GB165" s="100">
        <f t="shared" si="52"/>
        <v>49460</v>
      </c>
      <c r="GC165" s="100">
        <f t="shared" si="52"/>
        <v>49490</v>
      </c>
      <c r="GD165" s="100">
        <f t="shared" si="52"/>
        <v>49521</v>
      </c>
      <c r="GE165" s="100">
        <f t="shared" si="52"/>
        <v>49552</v>
      </c>
      <c r="GF165" s="100">
        <f t="shared" si="52"/>
        <v>49582</v>
      </c>
      <c r="GG165" s="100">
        <f t="shared" si="52"/>
        <v>49613</v>
      </c>
      <c r="GH165" s="100">
        <f t="shared" si="52"/>
        <v>49643</v>
      </c>
      <c r="GI165" s="100">
        <f t="shared" si="52"/>
        <v>49674</v>
      </c>
      <c r="GJ165" s="100">
        <f t="shared" si="52"/>
        <v>49705</v>
      </c>
      <c r="GK165" s="100">
        <f t="shared" si="52"/>
        <v>49734</v>
      </c>
      <c r="GL165" s="100">
        <f t="shared" si="52"/>
        <v>49765</v>
      </c>
      <c r="GM165" s="100">
        <f t="shared" si="52"/>
        <v>49795</v>
      </c>
      <c r="GN165" s="100">
        <f t="shared" si="52"/>
        <v>49826</v>
      </c>
      <c r="GO165" s="100">
        <f t="shared" si="52"/>
        <v>49856</v>
      </c>
      <c r="GP165" s="100">
        <f t="shared" ref="GP165:JA165" si="53">EOMONTH(GO165,1)</f>
        <v>49887</v>
      </c>
      <c r="GQ165" s="100">
        <f t="shared" si="53"/>
        <v>49918</v>
      </c>
      <c r="GR165" s="100">
        <f t="shared" si="53"/>
        <v>49948</v>
      </c>
      <c r="GS165" s="100">
        <f t="shared" si="53"/>
        <v>49979</v>
      </c>
      <c r="GT165" s="100">
        <f t="shared" si="53"/>
        <v>50009</v>
      </c>
      <c r="GU165" s="100">
        <f t="shared" si="53"/>
        <v>50040</v>
      </c>
      <c r="GV165" s="100">
        <f t="shared" si="53"/>
        <v>50071</v>
      </c>
      <c r="GW165" s="100">
        <f t="shared" si="53"/>
        <v>50099</v>
      </c>
      <c r="GX165" s="100">
        <f t="shared" si="53"/>
        <v>50130</v>
      </c>
      <c r="GY165" s="100">
        <f t="shared" si="53"/>
        <v>50160</v>
      </c>
      <c r="GZ165" s="100">
        <f t="shared" si="53"/>
        <v>50191</v>
      </c>
      <c r="HA165" s="100">
        <f t="shared" si="53"/>
        <v>50221</v>
      </c>
      <c r="HB165" s="100">
        <f t="shared" si="53"/>
        <v>50252</v>
      </c>
      <c r="HC165" s="100">
        <f t="shared" si="53"/>
        <v>50283</v>
      </c>
      <c r="HD165" s="100">
        <f t="shared" si="53"/>
        <v>50313</v>
      </c>
      <c r="HE165" s="100">
        <f t="shared" si="53"/>
        <v>50344</v>
      </c>
      <c r="HF165" s="100">
        <f t="shared" si="53"/>
        <v>50374</v>
      </c>
      <c r="HG165" s="100">
        <f t="shared" si="53"/>
        <v>50405</v>
      </c>
      <c r="HH165" s="100">
        <f t="shared" si="53"/>
        <v>50436</v>
      </c>
      <c r="HI165" s="100">
        <f t="shared" si="53"/>
        <v>50464</v>
      </c>
      <c r="HJ165" s="100">
        <f t="shared" si="53"/>
        <v>50495</v>
      </c>
      <c r="HK165" s="100">
        <f t="shared" si="53"/>
        <v>50525</v>
      </c>
      <c r="HL165" s="100">
        <f t="shared" si="53"/>
        <v>50556</v>
      </c>
      <c r="HM165" s="100">
        <f t="shared" si="53"/>
        <v>50586</v>
      </c>
      <c r="HN165" s="100">
        <f t="shared" si="53"/>
        <v>50617</v>
      </c>
      <c r="HO165" s="100">
        <f t="shared" si="53"/>
        <v>50648</v>
      </c>
      <c r="HP165" s="100">
        <f t="shared" si="53"/>
        <v>50678</v>
      </c>
      <c r="HQ165" s="100">
        <f t="shared" si="53"/>
        <v>50709</v>
      </c>
      <c r="HR165" s="100">
        <f t="shared" si="53"/>
        <v>50739</v>
      </c>
      <c r="HS165" s="100">
        <f t="shared" si="53"/>
        <v>50770</v>
      </c>
      <c r="HT165" s="100">
        <f t="shared" si="53"/>
        <v>50801</v>
      </c>
      <c r="HU165" s="100">
        <f t="shared" si="53"/>
        <v>50829</v>
      </c>
      <c r="HV165" s="100">
        <f t="shared" si="53"/>
        <v>50860</v>
      </c>
      <c r="HW165" s="100">
        <f t="shared" si="53"/>
        <v>50890</v>
      </c>
      <c r="HX165" s="100">
        <f t="shared" si="53"/>
        <v>50921</v>
      </c>
      <c r="HY165" s="100">
        <f t="shared" si="53"/>
        <v>50951</v>
      </c>
      <c r="HZ165" s="100">
        <f t="shared" si="53"/>
        <v>50982</v>
      </c>
      <c r="IA165" s="100">
        <f t="shared" si="53"/>
        <v>51013</v>
      </c>
      <c r="IB165" s="100">
        <f t="shared" si="53"/>
        <v>51043</v>
      </c>
      <c r="IC165" s="100">
        <f t="shared" si="53"/>
        <v>51074</v>
      </c>
      <c r="ID165" s="100">
        <f t="shared" si="53"/>
        <v>51104</v>
      </c>
      <c r="IE165" s="100">
        <f t="shared" si="53"/>
        <v>51135</v>
      </c>
      <c r="IF165" s="100">
        <f t="shared" si="53"/>
        <v>51166</v>
      </c>
      <c r="IG165" s="100">
        <f t="shared" si="53"/>
        <v>51195</v>
      </c>
      <c r="IH165" s="100">
        <f t="shared" si="53"/>
        <v>51226</v>
      </c>
      <c r="II165" s="100">
        <f t="shared" si="53"/>
        <v>51256</v>
      </c>
      <c r="IJ165" s="100">
        <f t="shared" si="53"/>
        <v>51287</v>
      </c>
      <c r="IK165" s="100">
        <f t="shared" si="53"/>
        <v>51317</v>
      </c>
      <c r="IL165" s="100">
        <f t="shared" si="53"/>
        <v>51348</v>
      </c>
      <c r="IM165" s="100">
        <f t="shared" si="53"/>
        <v>51379</v>
      </c>
      <c r="IN165" s="100">
        <f t="shared" si="53"/>
        <v>51409</v>
      </c>
      <c r="IO165" s="100">
        <f t="shared" si="53"/>
        <v>51440</v>
      </c>
      <c r="IP165" s="100">
        <f t="shared" si="53"/>
        <v>51470</v>
      </c>
      <c r="IQ165" s="100">
        <f t="shared" si="53"/>
        <v>51501</v>
      </c>
      <c r="IR165" s="100">
        <f t="shared" si="53"/>
        <v>51532</v>
      </c>
      <c r="IS165" s="100">
        <f t="shared" si="53"/>
        <v>51560</v>
      </c>
      <c r="IT165" s="100">
        <f t="shared" si="53"/>
        <v>51591</v>
      </c>
      <c r="IU165" s="100">
        <f t="shared" si="53"/>
        <v>51621</v>
      </c>
      <c r="IV165" s="100">
        <f t="shared" si="53"/>
        <v>51652</v>
      </c>
      <c r="IW165" s="100">
        <f t="shared" si="53"/>
        <v>51682</v>
      </c>
      <c r="IX165" s="100">
        <f t="shared" si="53"/>
        <v>51713</v>
      </c>
      <c r="IY165" s="100">
        <f t="shared" si="53"/>
        <v>51744</v>
      </c>
      <c r="IZ165" s="100">
        <f t="shared" si="53"/>
        <v>51774</v>
      </c>
      <c r="JA165" s="100">
        <f t="shared" si="53"/>
        <v>51805</v>
      </c>
      <c r="JB165" s="100">
        <f t="shared" ref="JB165:LM165" si="54">EOMONTH(JA165,1)</f>
        <v>51835</v>
      </c>
      <c r="JC165" s="100">
        <f t="shared" si="54"/>
        <v>51866</v>
      </c>
      <c r="JD165" s="100">
        <f t="shared" si="54"/>
        <v>51897</v>
      </c>
      <c r="JE165" s="100">
        <f t="shared" si="54"/>
        <v>51925</v>
      </c>
      <c r="JF165" s="100">
        <f t="shared" si="54"/>
        <v>51956</v>
      </c>
      <c r="JG165" s="100">
        <f t="shared" si="54"/>
        <v>51986</v>
      </c>
      <c r="JH165" s="100">
        <f t="shared" si="54"/>
        <v>52017</v>
      </c>
      <c r="JI165" s="100">
        <f t="shared" si="54"/>
        <v>52047</v>
      </c>
      <c r="JJ165" s="100">
        <f t="shared" si="54"/>
        <v>52078</v>
      </c>
      <c r="JK165" s="100">
        <f t="shared" si="54"/>
        <v>52109</v>
      </c>
      <c r="JL165" s="100">
        <f t="shared" si="54"/>
        <v>52139</v>
      </c>
      <c r="JM165" s="100">
        <f t="shared" si="54"/>
        <v>52170</v>
      </c>
      <c r="JN165" s="100">
        <f t="shared" si="54"/>
        <v>52200</v>
      </c>
      <c r="JO165" s="100">
        <f t="shared" si="54"/>
        <v>52231</v>
      </c>
      <c r="JP165" s="100">
        <f t="shared" si="54"/>
        <v>52262</v>
      </c>
      <c r="JQ165" s="100">
        <f t="shared" si="54"/>
        <v>52290</v>
      </c>
      <c r="JR165" s="100">
        <f t="shared" si="54"/>
        <v>52321</v>
      </c>
      <c r="JS165" s="100">
        <f t="shared" si="54"/>
        <v>52351</v>
      </c>
      <c r="JT165" s="100">
        <f t="shared" si="54"/>
        <v>52382</v>
      </c>
      <c r="JU165" s="100">
        <f t="shared" si="54"/>
        <v>52412</v>
      </c>
      <c r="JV165" s="100">
        <f t="shared" si="54"/>
        <v>52443</v>
      </c>
      <c r="JW165" s="100">
        <f t="shared" si="54"/>
        <v>52474</v>
      </c>
      <c r="JX165" s="100">
        <f t="shared" si="54"/>
        <v>52504</v>
      </c>
      <c r="JY165" s="100">
        <f t="shared" si="54"/>
        <v>52535</v>
      </c>
      <c r="JZ165" s="100">
        <f t="shared" si="54"/>
        <v>52565</v>
      </c>
      <c r="KA165" s="100">
        <f t="shared" si="54"/>
        <v>52596</v>
      </c>
      <c r="KB165" s="100">
        <f t="shared" si="54"/>
        <v>52627</v>
      </c>
      <c r="KC165" s="100">
        <f t="shared" si="54"/>
        <v>52656</v>
      </c>
      <c r="KD165" s="100">
        <f t="shared" si="54"/>
        <v>52687</v>
      </c>
      <c r="KE165" s="100">
        <f t="shared" si="54"/>
        <v>52717</v>
      </c>
      <c r="KF165" s="100">
        <f t="shared" si="54"/>
        <v>52748</v>
      </c>
      <c r="KG165" s="100">
        <f t="shared" si="54"/>
        <v>52778</v>
      </c>
      <c r="KH165" s="100">
        <f t="shared" si="54"/>
        <v>52809</v>
      </c>
      <c r="KI165" s="100">
        <f t="shared" si="54"/>
        <v>52840</v>
      </c>
      <c r="KJ165" s="100">
        <f t="shared" si="54"/>
        <v>52870</v>
      </c>
      <c r="KK165" s="100">
        <f t="shared" si="54"/>
        <v>52901</v>
      </c>
      <c r="KL165" s="100">
        <f t="shared" si="54"/>
        <v>52931</v>
      </c>
      <c r="KM165" s="100">
        <f t="shared" si="54"/>
        <v>52962</v>
      </c>
      <c r="KN165" s="100">
        <f t="shared" si="54"/>
        <v>52993</v>
      </c>
      <c r="KO165" s="100">
        <f t="shared" si="54"/>
        <v>53021</v>
      </c>
      <c r="KP165" s="100">
        <f t="shared" si="54"/>
        <v>53052</v>
      </c>
      <c r="KQ165" s="100">
        <f t="shared" si="54"/>
        <v>53082</v>
      </c>
      <c r="KR165" s="100">
        <f t="shared" si="54"/>
        <v>53113</v>
      </c>
      <c r="KS165" s="100">
        <f t="shared" si="54"/>
        <v>53143</v>
      </c>
      <c r="KT165" s="100">
        <f t="shared" si="54"/>
        <v>53174</v>
      </c>
      <c r="KU165" s="100">
        <f t="shared" si="54"/>
        <v>53205</v>
      </c>
      <c r="KV165" s="100">
        <f t="shared" si="54"/>
        <v>53235</v>
      </c>
      <c r="KW165" s="100">
        <f t="shared" si="54"/>
        <v>53266</v>
      </c>
      <c r="KX165" s="100">
        <f t="shared" si="54"/>
        <v>53296</v>
      </c>
      <c r="KY165" s="100">
        <f t="shared" si="54"/>
        <v>53327</v>
      </c>
      <c r="KZ165" s="100">
        <f t="shared" si="54"/>
        <v>53358</v>
      </c>
      <c r="LA165" s="100">
        <f t="shared" si="54"/>
        <v>53386</v>
      </c>
      <c r="LB165" s="100">
        <f t="shared" si="54"/>
        <v>53417</v>
      </c>
      <c r="LC165" s="100">
        <f t="shared" si="54"/>
        <v>53447</v>
      </c>
      <c r="LD165" s="100">
        <f t="shared" si="54"/>
        <v>53478</v>
      </c>
      <c r="LE165" s="100">
        <f t="shared" si="54"/>
        <v>53508</v>
      </c>
      <c r="LF165" s="100">
        <f t="shared" si="54"/>
        <v>53539</v>
      </c>
      <c r="LG165" s="100">
        <f t="shared" si="54"/>
        <v>53570</v>
      </c>
      <c r="LH165" s="100">
        <f t="shared" si="54"/>
        <v>53600</v>
      </c>
      <c r="LI165" s="100">
        <f t="shared" si="54"/>
        <v>53631</v>
      </c>
      <c r="LJ165" s="100">
        <f t="shared" si="54"/>
        <v>53661</v>
      </c>
      <c r="LK165" s="100">
        <f t="shared" si="54"/>
        <v>53692</v>
      </c>
      <c r="LL165" s="100">
        <f t="shared" si="54"/>
        <v>53723</v>
      </c>
      <c r="LM165" s="100">
        <f t="shared" si="54"/>
        <v>53751</v>
      </c>
      <c r="LN165" s="100">
        <f t="shared" ref="LN165:NK165" si="55">EOMONTH(LM165,1)</f>
        <v>53782</v>
      </c>
      <c r="LO165" s="100">
        <f t="shared" si="55"/>
        <v>53812</v>
      </c>
      <c r="LP165" s="100">
        <f t="shared" si="55"/>
        <v>53843</v>
      </c>
      <c r="LQ165" s="100">
        <f t="shared" si="55"/>
        <v>53873</v>
      </c>
      <c r="LR165" s="100">
        <f t="shared" si="55"/>
        <v>53904</v>
      </c>
      <c r="LS165" s="100">
        <f t="shared" si="55"/>
        <v>53935</v>
      </c>
      <c r="LT165" s="100">
        <f t="shared" si="55"/>
        <v>53965</v>
      </c>
      <c r="LU165" s="100">
        <f t="shared" si="55"/>
        <v>53996</v>
      </c>
      <c r="LV165" s="100">
        <f t="shared" si="55"/>
        <v>54026</v>
      </c>
      <c r="LW165" s="100">
        <f t="shared" si="55"/>
        <v>54057</v>
      </c>
      <c r="LX165" s="100">
        <f t="shared" si="55"/>
        <v>54088</v>
      </c>
      <c r="LY165" s="100">
        <f t="shared" si="55"/>
        <v>54117</v>
      </c>
      <c r="LZ165" s="100">
        <f t="shared" si="55"/>
        <v>54148</v>
      </c>
      <c r="MA165" s="100">
        <f t="shared" si="55"/>
        <v>54178</v>
      </c>
      <c r="MB165" s="100">
        <f t="shared" si="55"/>
        <v>54209</v>
      </c>
      <c r="MC165" s="100">
        <f t="shared" si="55"/>
        <v>54239</v>
      </c>
      <c r="MD165" s="100">
        <f t="shared" si="55"/>
        <v>54270</v>
      </c>
      <c r="ME165" s="100">
        <f t="shared" si="55"/>
        <v>54301</v>
      </c>
      <c r="MF165" s="100">
        <f t="shared" si="55"/>
        <v>54331</v>
      </c>
      <c r="MG165" s="100">
        <f t="shared" si="55"/>
        <v>54362</v>
      </c>
      <c r="MH165" s="100">
        <f t="shared" si="55"/>
        <v>54392</v>
      </c>
      <c r="MI165" s="100">
        <f t="shared" si="55"/>
        <v>54423</v>
      </c>
      <c r="MJ165" s="100">
        <f t="shared" si="55"/>
        <v>54454</v>
      </c>
      <c r="MK165" s="100">
        <f t="shared" si="55"/>
        <v>54482</v>
      </c>
      <c r="ML165" s="100">
        <f t="shared" si="55"/>
        <v>54513</v>
      </c>
      <c r="MM165" s="100">
        <f t="shared" si="55"/>
        <v>54543</v>
      </c>
      <c r="MN165" s="100">
        <f t="shared" si="55"/>
        <v>54574</v>
      </c>
      <c r="MO165" s="100">
        <f t="shared" si="55"/>
        <v>54604</v>
      </c>
      <c r="MP165" s="100">
        <f t="shared" si="55"/>
        <v>54635</v>
      </c>
      <c r="MQ165" s="100">
        <f t="shared" si="55"/>
        <v>54666</v>
      </c>
      <c r="MR165" s="100">
        <f t="shared" si="55"/>
        <v>54696</v>
      </c>
      <c r="MS165" s="100">
        <f t="shared" si="55"/>
        <v>54727</v>
      </c>
      <c r="MT165" s="100">
        <f t="shared" si="55"/>
        <v>54757</v>
      </c>
      <c r="MU165" s="100">
        <f t="shared" si="55"/>
        <v>54788</v>
      </c>
      <c r="MV165" s="100">
        <f t="shared" si="55"/>
        <v>54819</v>
      </c>
      <c r="MW165" s="100">
        <f t="shared" si="55"/>
        <v>54847</v>
      </c>
      <c r="MX165" s="100">
        <f t="shared" si="55"/>
        <v>54878</v>
      </c>
      <c r="MY165" s="100">
        <f t="shared" si="55"/>
        <v>54908</v>
      </c>
      <c r="MZ165" s="100">
        <f t="shared" si="55"/>
        <v>54939</v>
      </c>
      <c r="NA165" s="100">
        <f t="shared" si="55"/>
        <v>54969</v>
      </c>
      <c r="NB165" s="100">
        <f t="shared" si="55"/>
        <v>55000</v>
      </c>
      <c r="NC165" s="100">
        <f t="shared" si="55"/>
        <v>55031</v>
      </c>
      <c r="ND165" s="100">
        <f t="shared" si="55"/>
        <v>55061</v>
      </c>
      <c r="NE165" s="100">
        <f t="shared" si="55"/>
        <v>55092</v>
      </c>
      <c r="NF165" s="100">
        <f t="shared" si="55"/>
        <v>55122</v>
      </c>
      <c r="NG165" s="100">
        <f t="shared" si="55"/>
        <v>55153</v>
      </c>
      <c r="NH165" s="100">
        <f t="shared" si="55"/>
        <v>55184</v>
      </c>
      <c r="NI165" s="100">
        <f t="shared" si="55"/>
        <v>55212</v>
      </c>
      <c r="NJ165" s="100">
        <f t="shared" si="55"/>
        <v>55243</v>
      </c>
      <c r="NK165" s="145">
        <f t="shared" si="55"/>
        <v>55273</v>
      </c>
    </row>
    <row r="166" spans="1:375" x14ac:dyDescent="0.25">
      <c r="A166" s="146"/>
      <c r="B166" s="147"/>
      <c r="C166" s="148" t="s">
        <v>152</v>
      </c>
      <c r="D166" s="147"/>
      <c r="E166" s="147"/>
      <c r="F166" s="147"/>
      <c r="G166" s="147"/>
      <c r="H166" s="147"/>
      <c r="I166" s="147"/>
      <c r="J166" s="147"/>
      <c r="K166" s="147"/>
      <c r="L166" s="147"/>
      <c r="M166" s="147"/>
      <c r="N166" s="147"/>
      <c r="O166" s="147"/>
      <c r="P166" s="147"/>
      <c r="Q166" s="147"/>
      <c r="R166" s="147"/>
      <c r="S166" s="147"/>
      <c r="T166" s="147"/>
      <c r="U166" s="147"/>
      <c r="V166" s="147"/>
      <c r="W166" s="147"/>
      <c r="X166" s="147"/>
      <c r="Y166" s="147"/>
      <c r="Z166" s="147"/>
      <c r="AA166" s="147"/>
      <c r="AB166" s="147"/>
      <c r="AC166" s="147"/>
      <c r="AD166" s="147"/>
      <c r="AE166" s="147"/>
      <c r="AF166" s="147"/>
      <c r="AG166" s="147"/>
      <c r="AH166" s="147"/>
      <c r="AI166" s="147"/>
      <c r="AJ166" s="147"/>
      <c r="AK166" s="147"/>
      <c r="AL166" s="147"/>
      <c r="AM166" s="147"/>
      <c r="AN166" s="147"/>
      <c r="AO166" s="147"/>
      <c r="AP166" s="147"/>
      <c r="AQ166" s="147"/>
      <c r="AR166" s="147"/>
      <c r="AS166" s="147"/>
      <c r="AT166" s="147"/>
      <c r="AU166" s="147"/>
      <c r="AV166" s="147"/>
      <c r="AW166" s="147"/>
      <c r="AX166" s="147"/>
      <c r="AY166" s="147"/>
      <c r="AZ166" s="147"/>
      <c r="BA166" s="147"/>
      <c r="BB166" s="147"/>
      <c r="BC166" s="147"/>
      <c r="BD166" s="147"/>
      <c r="BE166" s="147"/>
      <c r="BF166" s="147"/>
      <c r="BG166" s="147"/>
      <c r="BH166" s="147"/>
      <c r="BI166" s="147"/>
      <c r="BJ166" s="147"/>
      <c r="BK166" s="147"/>
      <c r="BL166" s="147"/>
      <c r="BM166" s="147"/>
      <c r="BN166" s="147"/>
      <c r="BO166" s="147"/>
      <c r="BP166" s="147"/>
      <c r="BQ166" s="147"/>
      <c r="BR166" s="147"/>
      <c r="BS166" s="147"/>
      <c r="BT166" s="147"/>
      <c r="BU166" s="147"/>
      <c r="BV166" s="147"/>
      <c r="BW166" s="147"/>
      <c r="BX166" s="147"/>
      <c r="BY166" s="147"/>
      <c r="BZ166" s="147"/>
      <c r="CA166" s="147"/>
      <c r="CB166" s="147"/>
      <c r="CC166" s="147"/>
      <c r="CD166" s="147"/>
      <c r="CE166" s="147"/>
      <c r="CF166" s="147"/>
      <c r="CG166" s="147"/>
      <c r="CH166" s="147"/>
      <c r="CI166" s="147"/>
      <c r="CJ166" s="147"/>
      <c r="CK166" s="147"/>
      <c r="CL166" s="147"/>
      <c r="CM166" s="147"/>
      <c r="CN166" s="147"/>
      <c r="CO166" s="147"/>
      <c r="CP166" s="147"/>
      <c r="CQ166" s="147"/>
      <c r="CR166" s="147"/>
      <c r="CS166" s="147"/>
      <c r="CT166" s="147"/>
      <c r="CU166" s="147"/>
      <c r="CV166" s="147"/>
      <c r="CW166" s="147"/>
      <c r="CX166" s="147"/>
      <c r="CY166" s="147"/>
      <c r="CZ166" s="147"/>
      <c r="DA166" s="147"/>
      <c r="DB166" s="147"/>
      <c r="DC166" s="147"/>
      <c r="DD166" s="147"/>
      <c r="DE166" s="147"/>
      <c r="DF166" s="147"/>
      <c r="DG166" s="147"/>
      <c r="DH166" s="147"/>
      <c r="DI166" s="147"/>
      <c r="DJ166" s="147"/>
      <c r="DK166" s="147"/>
      <c r="DL166" s="147"/>
      <c r="DM166" s="147"/>
      <c r="DN166" s="147"/>
      <c r="DO166" s="147"/>
      <c r="DP166" s="147"/>
      <c r="DQ166" s="147"/>
      <c r="DR166" s="147"/>
      <c r="DS166" s="147"/>
      <c r="DT166" s="147"/>
      <c r="DU166" s="147"/>
      <c r="DV166" s="147"/>
      <c r="DW166" s="147"/>
      <c r="DX166" s="147"/>
      <c r="DY166" s="147"/>
      <c r="DZ166" s="147"/>
      <c r="EA166" s="147"/>
      <c r="EB166" s="147"/>
      <c r="EC166" s="147"/>
      <c r="ED166" s="147"/>
      <c r="EE166" s="147"/>
      <c r="EF166" s="147"/>
      <c r="EG166" s="147"/>
      <c r="EH166" s="147"/>
      <c r="EI166" s="147"/>
      <c r="EJ166" s="147"/>
      <c r="EK166" s="147"/>
      <c r="EL166" s="147"/>
      <c r="EM166" s="147"/>
      <c r="EN166" s="147"/>
      <c r="EO166" s="147"/>
      <c r="EP166" s="147"/>
      <c r="EQ166" s="147"/>
      <c r="ER166" s="147"/>
      <c r="ES166" s="147"/>
      <c r="ET166" s="147"/>
      <c r="EU166" s="147"/>
      <c r="EV166" s="147"/>
      <c r="EW166" s="147"/>
      <c r="EX166" s="147"/>
      <c r="EY166" s="147"/>
      <c r="EZ166" s="147"/>
      <c r="FA166" s="147"/>
      <c r="FB166" s="147"/>
      <c r="FC166" s="147"/>
      <c r="FD166" s="147"/>
      <c r="FE166" s="147"/>
      <c r="FF166" s="147"/>
      <c r="FG166" s="147"/>
      <c r="FH166" s="147"/>
      <c r="FI166" s="147"/>
      <c r="FJ166" s="147"/>
      <c r="FK166" s="147"/>
      <c r="FL166" s="147"/>
      <c r="FM166" s="147"/>
      <c r="FN166" s="147"/>
      <c r="FO166" s="147"/>
      <c r="FP166" s="147"/>
      <c r="FQ166" s="147"/>
      <c r="FR166" s="147"/>
      <c r="FS166" s="147"/>
      <c r="FT166" s="147"/>
      <c r="FU166" s="147"/>
      <c r="FV166" s="147"/>
      <c r="FW166" s="147"/>
      <c r="FX166" s="147"/>
      <c r="FY166" s="147"/>
      <c r="FZ166" s="147"/>
      <c r="GA166" s="147"/>
      <c r="GB166" s="147"/>
      <c r="GC166" s="147"/>
      <c r="GD166" s="147"/>
      <c r="GE166" s="147"/>
      <c r="GF166" s="147"/>
      <c r="GG166" s="147"/>
      <c r="GH166" s="147"/>
      <c r="GI166" s="147"/>
      <c r="GJ166" s="147"/>
      <c r="GK166" s="147"/>
      <c r="GL166" s="147"/>
      <c r="GM166" s="147"/>
      <c r="GN166" s="147"/>
      <c r="GO166" s="147"/>
      <c r="GP166" s="147"/>
      <c r="GQ166" s="147"/>
      <c r="GR166" s="147"/>
      <c r="GS166" s="147"/>
      <c r="GT166" s="147"/>
      <c r="GU166" s="147"/>
      <c r="GV166" s="147"/>
      <c r="GW166" s="147"/>
      <c r="GX166" s="147"/>
      <c r="GY166" s="147"/>
      <c r="GZ166" s="147"/>
      <c r="HA166" s="147"/>
      <c r="HB166" s="147"/>
      <c r="HC166" s="147"/>
      <c r="HD166" s="147"/>
      <c r="HE166" s="147"/>
      <c r="HF166" s="147"/>
      <c r="HG166" s="147"/>
      <c r="HH166" s="147"/>
      <c r="HI166" s="147"/>
      <c r="HJ166" s="147"/>
      <c r="HK166" s="147"/>
      <c r="HL166" s="147"/>
      <c r="HM166" s="147"/>
      <c r="HN166" s="147"/>
      <c r="HO166" s="147"/>
      <c r="HP166" s="147"/>
      <c r="HQ166" s="147"/>
      <c r="HR166" s="147"/>
      <c r="HS166" s="147"/>
      <c r="HT166" s="147"/>
      <c r="HU166" s="147"/>
      <c r="HV166" s="147"/>
      <c r="HW166" s="147"/>
      <c r="HX166" s="147"/>
      <c r="HY166" s="147"/>
      <c r="HZ166" s="147"/>
      <c r="IA166" s="147"/>
      <c r="IB166" s="147"/>
      <c r="IC166" s="147"/>
      <c r="ID166" s="147"/>
      <c r="IE166" s="147"/>
      <c r="IF166" s="147"/>
      <c r="IG166" s="147"/>
      <c r="IH166" s="147"/>
      <c r="II166" s="147"/>
      <c r="IJ166" s="147"/>
      <c r="IK166" s="147"/>
      <c r="IL166" s="147"/>
      <c r="IM166" s="147"/>
      <c r="IN166" s="147"/>
      <c r="IO166" s="147"/>
      <c r="IP166" s="147"/>
      <c r="IQ166" s="147"/>
      <c r="IR166" s="147"/>
      <c r="IS166" s="147"/>
      <c r="IT166" s="147"/>
      <c r="IU166" s="147"/>
      <c r="IV166" s="147"/>
      <c r="IW166" s="147"/>
      <c r="IX166" s="147"/>
      <c r="IY166" s="147"/>
      <c r="IZ166" s="147"/>
      <c r="JA166" s="147"/>
      <c r="JB166" s="147"/>
      <c r="JC166" s="147"/>
      <c r="JD166" s="147"/>
      <c r="JE166" s="147"/>
      <c r="JF166" s="147"/>
      <c r="JG166" s="147"/>
      <c r="JH166" s="147"/>
      <c r="JI166" s="147"/>
      <c r="JJ166" s="147"/>
      <c r="JK166" s="147"/>
      <c r="JL166" s="147"/>
      <c r="JM166" s="147"/>
      <c r="JN166" s="147"/>
      <c r="JO166" s="147"/>
      <c r="JP166" s="147"/>
      <c r="JQ166" s="147"/>
      <c r="JR166" s="147"/>
      <c r="JS166" s="147"/>
      <c r="JT166" s="147"/>
      <c r="JU166" s="147"/>
      <c r="JV166" s="147"/>
      <c r="JW166" s="147"/>
      <c r="JX166" s="147"/>
      <c r="JY166" s="147"/>
      <c r="JZ166" s="147"/>
      <c r="KA166" s="147"/>
      <c r="KB166" s="147"/>
      <c r="KC166" s="147"/>
      <c r="KD166" s="147"/>
      <c r="KE166" s="147"/>
      <c r="KF166" s="147"/>
      <c r="KG166" s="147"/>
      <c r="KH166" s="147"/>
      <c r="KI166" s="147"/>
      <c r="KJ166" s="147"/>
      <c r="KK166" s="147"/>
      <c r="KL166" s="147"/>
      <c r="KM166" s="147"/>
      <c r="KN166" s="147"/>
      <c r="KO166" s="147"/>
      <c r="KP166" s="147"/>
      <c r="KQ166" s="147"/>
      <c r="KR166" s="147"/>
      <c r="KS166" s="147"/>
      <c r="KT166" s="147"/>
      <c r="KU166" s="147"/>
      <c r="KV166" s="147"/>
      <c r="KW166" s="147"/>
      <c r="KX166" s="147"/>
      <c r="KY166" s="147"/>
      <c r="KZ166" s="147"/>
      <c r="LA166" s="147"/>
      <c r="LB166" s="147"/>
      <c r="LC166" s="147"/>
      <c r="LD166" s="147"/>
      <c r="LE166" s="147"/>
      <c r="LF166" s="147"/>
      <c r="LG166" s="147"/>
      <c r="LH166" s="147"/>
      <c r="LI166" s="147"/>
      <c r="LJ166" s="147"/>
      <c r="LK166" s="147"/>
      <c r="LL166" s="147"/>
      <c r="LM166" s="147"/>
      <c r="LN166" s="147"/>
      <c r="LO166" s="147"/>
      <c r="LP166" s="147"/>
      <c r="LQ166" s="147"/>
      <c r="LR166" s="147"/>
      <c r="LS166" s="147"/>
      <c r="LT166" s="147"/>
      <c r="LU166" s="147"/>
      <c r="LV166" s="147"/>
      <c r="LW166" s="147"/>
      <c r="LX166" s="147"/>
      <c r="LY166" s="147"/>
      <c r="LZ166" s="147"/>
      <c r="MA166" s="147"/>
      <c r="MB166" s="147"/>
      <c r="MC166" s="147"/>
      <c r="MD166" s="147"/>
      <c r="ME166" s="147"/>
      <c r="MF166" s="147"/>
      <c r="MG166" s="147"/>
      <c r="MH166" s="147"/>
      <c r="MI166" s="147"/>
      <c r="MJ166" s="147"/>
      <c r="MK166" s="147"/>
      <c r="ML166" s="147"/>
      <c r="MM166" s="147"/>
      <c r="MN166" s="147"/>
      <c r="MO166" s="147"/>
      <c r="MP166" s="147"/>
      <c r="MQ166" s="147"/>
      <c r="MR166" s="147"/>
      <c r="MS166" s="147"/>
      <c r="MT166" s="147"/>
      <c r="MU166" s="147"/>
      <c r="MV166" s="147"/>
      <c r="MW166" s="147"/>
      <c r="MX166" s="147"/>
      <c r="MY166" s="147"/>
      <c r="MZ166" s="147"/>
      <c r="NA166" s="147"/>
      <c r="NB166" s="147"/>
      <c r="NC166" s="147"/>
      <c r="ND166" s="147"/>
      <c r="NE166" s="147"/>
      <c r="NF166" s="147"/>
      <c r="NG166" s="147"/>
      <c r="NH166" s="147"/>
      <c r="NI166" s="147"/>
      <c r="NJ166" s="147"/>
      <c r="NK166" s="149"/>
    </row>
    <row r="167" spans="1:375" x14ac:dyDescent="0.25">
      <c r="A167" s="150"/>
      <c r="B167" s="70" t="s">
        <v>166</v>
      </c>
      <c r="C167" s="151" t="str">
        <f>A3&amp;" / "&amp;C3</f>
        <v>100 / YouTube</v>
      </c>
      <c r="D167" s="152"/>
      <c r="E167" s="152"/>
      <c r="F167" s="152"/>
      <c r="G167" s="152"/>
      <c r="H167" s="152"/>
      <c r="I167" s="152"/>
      <c r="J167" s="152"/>
      <c r="K167" s="152"/>
      <c r="L167" s="152"/>
      <c r="M167" s="152"/>
      <c r="N167" s="152"/>
      <c r="O167" s="152"/>
      <c r="P167" s="152"/>
      <c r="Q167" s="152"/>
      <c r="R167" s="152"/>
      <c r="S167" s="152"/>
      <c r="T167" s="152"/>
      <c r="U167" s="152"/>
      <c r="V167" s="152"/>
      <c r="W167" s="152"/>
      <c r="X167" s="152"/>
      <c r="Y167" s="152"/>
      <c r="Z167" s="152"/>
      <c r="AA167" s="152"/>
      <c r="AB167" s="152"/>
      <c r="AC167" s="152"/>
      <c r="AD167" s="152"/>
      <c r="AE167" s="152"/>
      <c r="AF167" s="152"/>
      <c r="AG167" s="152"/>
      <c r="AH167" s="152"/>
      <c r="AI167" s="152"/>
      <c r="AJ167" s="152"/>
      <c r="AK167" s="152"/>
      <c r="AL167" s="152"/>
      <c r="AM167" s="152"/>
      <c r="AN167" s="152"/>
      <c r="AO167" s="152"/>
      <c r="AP167" s="152"/>
      <c r="AQ167" s="152"/>
      <c r="AR167" s="152"/>
      <c r="AS167" s="152"/>
      <c r="AT167" s="152"/>
      <c r="AU167" s="152"/>
      <c r="AV167" s="152"/>
      <c r="AW167" s="152"/>
      <c r="AX167" s="152"/>
      <c r="AY167" s="152"/>
      <c r="AZ167" s="152"/>
      <c r="BA167" s="152"/>
      <c r="BB167" s="152"/>
      <c r="BC167" s="152"/>
      <c r="BD167" s="152"/>
      <c r="BE167" s="152"/>
      <c r="BF167" s="152"/>
      <c r="BG167" s="152"/>
      <c r="BH167" s="152"/>
      <c r="BI167" s="152"/>
      <c r="BJ167" s="152"/>
      <c r="BK167" s="152"/>
      <c r="BL167" s="152"/>
      <c r="BM167" s="152"/>
      <c r="BN167" s="152"/>
      <c r="BO167" s="152"/>
      <c r="BP167" s="152"/>
      <c r="BQ167" s="152"/>
      <c r="BR167" s="152"/>
      <c r="BS167" s="152"/>
      <c r="BT167" s="152"/>
      <c r="BU167" s="152"/>
      <c r="BV167" s="152"/>
      <c r="BW167" s="152"/>
      <c r="BX167" s="152"/>
      <c r="BY167" s="152"/>
      <c r="BZ167" s="152"/>
      <c r="CA167" s="152"/>
      <c r="CB167" s="152"/>
      <c r="CC167" s="152"/>
      <c r="CD167" s="152"/>
      <c r="CE167" s="152"/>
      <c r="CF167" s="152"/>
      <c r="CG167" s="152"/>
      <c r="CH167" s="152"/>
      <c r="CI167" s="152"/>
      <c r="CJ167" s="152"/>
      <c r="CK167" s="152"/>
      <c r="CL167" s="152"/>
      <c r="CM167" s="152"/>
      <c r="CN167" s="152"/>
      <c r="CO167" s="152"/>
      <c r="CP167" s="152"/>
      <c r="CQ167" s="152"/>
      <c r="CR167" s="152"/>
      <c r="CS167" s="152"/>
      <c r="CT167" s="152"/>
      <c r="CU167" s="152"/>
      <c r="CV167" s="152"/>
      <c r="CW167" s="152"/>
      <c r="CX167" s="152"/>
      <c r="CY167" s="152"/>
      <c r="CZ167" s="152"/>
      <c r="DA167" s="152"/>
      <c r="DB167" s="152"/>
      <c r="DC167" s="152"/>
      <c r="DD167" s="152"/>
      <c r="DE167" s="152"/>
      <c r="DF167" s="152"/>
      <c r="DG167" s="152"/>
      <c r="DH167" s="152"/>
      <c r="DI167" s="152"/>
      <c r="DJ167" s="152"/>
      <c r="DK167" s="152"/>
      <c r="DL167" s="152"/>
      <c r="DM167" s="152"/>
      <c r="DN167" s="152"/>
      <c r="DO167" s="152"/>
      <c r="DP167" s="152"/>
      <c r="DQ167" s="152"/>
      <c r="DR167" s="152"/>
      <c r="DS167" s="152"/>
      <c r="DT167" s="152"/>
      <c r="DU167" s="152"/>
      <c r="DV167" s="152"/>
      <c r="DW167" s="152"/>
      <c r="DX167" s="152"/>
      <c r="DY167" s="152"/>
      <c r="DZ167" s="152"/>
      <c r="EA167" s="152"/>
      <c r="EB167" s="152"/>
      <c r="EC167" s="152"/>
      <c r="ED167" s="152"/>
      <c r="EE167" s="152"/>
      <c r="EF167" s="152"/>
      <c r="EG167" s="152"/>
      <c r="EH167" s="152"/>
      <c r="EI167" s="152"/>
      <c r="EJ167" s="152"/>
      <c r="EK167" s="152"/>
      <c r="EL167" s="152"/>
      <c r="EM167" s="152"/>
      <c r="EN167" s="152"/>
      <c r="EO167" s="152"/>
      <c r="EP167" s="152"/>
      <c r="EQ167" s="152"/>
      <c r="ER167" s="152"/>
      <c r="ES167" s="152"/>
      <c r="ET167" s="152"/>
      <c r="EU167" s="152"/>
      <c r="EV167" s="152"/>
      <c r="EW167" s="152"/>
      <c r="EX167" s="152"/>
      <c r="EY167" s="152"/>
      <c r="EZ167" s="152"/>
      <c r="FA167" s="152"/>
      <c r="FB167" s="152"/>
      <c r="FC167" s="152"/>
      <c r="FD167" s="152"/>
      <c r="FE167" s="152"/>
      <c r="FF167" s="152"/>
      <c r="FG167" s="152"/>
      <c r="FH167" s="152"/>
      <c r="FI167" s="152"/>
      <c r="FJ167" s="152"/>
      <c r="FK167" s="152"/>
      <c r="FL167" s="152"/>
      <c r="FM167" s="152"/>
      <c r="FN167" s="152"/>
      <c r="FO167" s="152"/>
      <c r="FP167" s="152"/>
      <c r="FQ167" s="152"/>
      <c r="FR167" s="152"/>
      <c r="FS167" s="152"/>
      <c r="FT167" s="152"/>
      <c r="FU167" s="152"/>
      <c r="FV167" s="152"/>
      <c r="FW167" s="152"/>
      <c r="FX167" s="152"/>
      <c r="FY167" s="152"/>
      <c r="FZ167" s="152"/>
      <c r="GA167" s="152"/>
      <c r="GB167" s="152"/>
      <c r="GC167" s="152"/>
      <c r="GD167" s="152"/>
      <c r="GE167" s="152"/>
      <c r="GF167" s="152"/>
      <c r="GG167" s="152"/>
      <c r="GH167" s="152"/>
      <c r="GI167" s="152"/>
      <c r="GJ167" s="152"/>
      <c r="GK167" s="152"/>
      <c r="GL167" s="152"/>
      <c r="GM167" s="152"/>
      <c r="GN167" s="152"/>
      <c r="GO167" s="152"/>
      <c r="GP167" s="152"/>
      <c r="GQ167" s="152"/>
      <c r="GR167" s="152"/>
      <c r="GS167" s="152"/>
      <c r="GT167" s="152"/>
      <c r="GU167" s="152"/>
      <c r="GV167" s="152"/>
      <c r="GW167" s="152"/>
      <c r="GX167" s="152"/>
      <c r="GY167" s="152"/>
      <c r="GZ167" s="152"/>
      <c r="HA167" s="152"/>
      <c r="HB167" s="152"/>
      <c r="HC167" s="152"/>
      <c r="HD167" s="152"/>
      <c r="HE167" s="152"/>
      <c r="HF167" s="152"/>
      <c r="HG167" s="152"/>
      <c r="HH167" s="152"/>
      <c r="HI167" s="152"/>
      <c r="HJ167" s="152"/>
      <c r="HK167" s="152"/>
      <c r="HL167" s="152"/>
      <c r="HM167" s="152"/>
      <c r="HN167" s="152"/>
      <c r="HO167" s="152"/>
      <c r="HP167" s="152"/>
      <c r="HQ167" s="152"/>
      <c r="HR167" s="152"/>
      <c r="HS167" s="152"/>
      <c r="HT167" s="152"/>
      <c r="HU167" s="152"/>
      <c r="HV167" s="152"/>
      <c r="HW167" s="152"/>
      <c r="HX167" s="152"/>
      <c r="HY167" s="152"/>
      <c r="HZ167" s="152"/>
      <c r="IA167" s="152"/>
      <c r="IB167" s="152"/>
      <c r="IC167" s="152"/>
      <c r="ID167" s="152"/>
      <c r="IE167" s="152"/>
      <c r="IF167" s="152"/>
      <c r="IG167" s="152"/>
      <c r="IH167" s="152"/>
      <c r="II167" s="152"/>
      <c r="IJ167" s="152"/>
      <c r="IK167" s="152"/>
      <c r="IL167" s="152"/>
      <c r="IM167" s="152"/>
      <c r="IN167" s="152"/>
      <c r="IO167" s="152"/>
      <c r="IP167" s="152"/>
      <c r="IQ167" s="152"/>
      <c r="IR167" s="152"/>
      <c r="IS167" s="152"/>
      <c r="IT167" s="152"/>
      <c r="IU167" s="152"/>
      <c r="IV167" s="152"/>
      <c r="IW167" s="152"/>
      <c r="IX167" s="152"/>
      <c r="IY167" s="152"/>
      <c r="IZ167" s="152"/>
      <c r="JA167" s="152"/>
      <c r="JB167" s="152"/>
      <c r="JC167" s="152"/>
      <c r="JD167" s="152"/>
      <c r="JE167" s="152"/>
      <c r="JF167" s="152"/>
      <c r="JG167" s="152"/>
      <c r="JH167" s="152"/>
      <c r="JI167" s="152"/>
      <c r="JJ167" s="152"/>
      <c r="JK167" s="152"/>
      <c r="JL167" s="152"/>
      <c r="JM167" s="152"/>
      <c r="JN167" s="152"/>
      <c r="JO167" s="152"/>
      <c r="JP167" s="152"/>
      <c r="JQ167" s="152"/>
      <c r="JR167" s="152"/>
      <c r="JS167" s="152"/>
      <c r="JT167" s="152"/>
      <c r="JU167" s="152"/>
      <c r="JV167" s="152"/>
      <c r="JW167" s="152"/>
      <c r="JX167" s="152"/>
      <c r="JY167" s="152"/>
      <c r="JZ167" s="152"/>
      <c r="KA167" s="152"/>
      <c r="KB167" s="152"/>
      <c r="KC167" s="152"/>
      <c r="KD167" s="152"/>
      <c r="KE167" s="152"/>
      <c r="KF167" s="152"/>
      <c r="KG167" s="152"/>
      <c r="KH167" s="152"/>
      <c r="KI167" s="152"/>
      <c r="KJ167" s="152"/>
      <c r="KK167" s="152"/>
      <c r="KL167" s="152"/>
      <c r="KM167" s="152"/>
      <c r="KN167" s="152"/>
      <c r="KO167" s="152"/>
      <c r="KP167" s="152"/>
      <c r="KQ167" s="152"/>
      <c r="KR167" s="152"/>
      <c r="KS167" s="152"/>
      <c r="KT167" s="152"/>
      <c r="KU167" s="152"/>
      <c r="KV167" s="152"/>
      <c r="KW167" s="152"/>
      <c r="KX167" s="152"/>
      <c r="KY167" s="152"/>
      <c r="KZ167" s="152"/>
      <c r="LA167" s="152"/>
      <c r="LB167" s="152"/>
      <c r="LC167" s="152"/>
      <c r="LD167" s="152"/>
      <c r="LE167" s="152"/>
      <c r="LF167" s="152"/>
      <c r="LG167" s="152"/>
      <c r="LH167" s="152"/>
      <c r="LI167" s="152"/>
      <c r="LJ167" s="152"/>
      <c r="LK167" s="152"/>
      <c r="LL167" s="152"/>
      <c r="LM167" s="152"/>
      <c r="LN167" s="152"/>
      <c r="LO167" s="152"/>
      <c r="LP167" s="152"/>
      <c r="LQ167" s="152"/>
      <c r="LR167" s="152"/>
      <c r="LS167" s="152"/>
      <c r="LT167" s="152"/>
      <c r="LU167" s="152"/>
      <c r="LV167" s="152"/>
      <c r="LW167" s="152"/>
      <c r="LX167" s="152"/>
      <c r="LY167" s="152"/>
      <c r="LZ167" s="152"/>
      <c r="MA167" s="152"/>
      <c r="MB167" s="152"/>
      <c r="MC167" s="152"/>
      <c r="MD167" s="152"/>
      <c r="ME167" s="152"/>
      <c r="MF167" s="152"/>
      <c r="MG167" s="152"/>
      <c r="MH167" s="152"/>
      <c r="MI167" s="152"/>
      <c r="MJ167" s="152"/>
      <c r="MK167" s="152"/>
      <c r="ML167" s="152"/>
      <c r="MM167" s="152"/>
      <c r="MN167" s="152"/>
      <c r="MO167" s="152"/>
      <c r="MP167" s="152"/>
      <c r="MQ167" s="152"/>
      <c r="MR167" s="152"/>
      <c r="MS167" s="152"/>
      <c r="MT167" s="152"/>
      <c r="MU167" s="152"/>
      <c r="MV167" s="152"/>
      <c r="MW167" s="152"/>
      <c r="MX167" s="152"/>
      <c r="MY167" s="152"/>
      <c r="MZ167" s="152"/>
      <c r="NA167" s="152"/>
      <c r="NB167" s="152"/>
      <c r="NC167" s="152"/>
      <c r="ND167" s="152"/>
      <c r="NE167" s="152"/>
      <c r="NF167" s="152"/>
      <c r="NG167" s="152"/>
      <c r="NH167" s="152"/>
      <c r="NI167" s="152"/>
      <c r="NJ167" s="152"/>
      <c r="NK167" s="153"/>
    </row>
    <row r="168" spans="1:375" x14ac:dyDescent="0.25">
      <c r="A168" s="154">
        <f>SUM(D168:NK168)</f>
        <v>287453.69999999995</v>
      </c>
      <c r="B168" s="155" t="s">
        <v>167</v>
      </c>
      <c r="C168" s="89" t="s">
        <v>153</v>
      </c>
      <c r="D168" s="156">
        <f t="array" ref="D168">IFERROR(INDEX($N3:$N17,MATCH(1,IF($L3:$L17&lt;=D$165,IF($M3:$M17&gt;=D$165,1)),0))*$B3/12,0)</f>
        <v>0</v>
      </c>
      <c r="E168" s="156">
        <f t="array" ref="E168">IFERROR(INDEX($N3:$N17,MATCH(1,IF($L3:$L17&lt;=E$165,IF($M3:$M17&gt;=E$165,1)),0))*$B3/12,0)</f>
        <v>0</v>
      </c>
      <c r="F168" s="156">
        <f t="array" ref="F168">IFERROR(INDEX($N3:$N17,MATCH(1,IF($L3:$L17&lt;=F$165,IF($M3:$M17&gt;=F$165,1)),0))*$B3/12,0)</f>
        <v>0</v>
      </c>
      <c r="G168" s="156">
        <f t="array" ref="G168">IFERROR(INDEX($N3:$N17,MATCH(1,IF($L3:$L17&lt;=G$165,IF($M3:$M17&gt;=G$165,1)),0))*$B3/12,0)</f>
        <v>0</v>
      </c>
      <c r="H168" s="156">
        <f t="array" ref="H168">IFERROR(INDEX($N3:$N17,MATCH(1,IF($L3:$L17&lt;=H$165,IF($M3:$M17&gt;=H$165,1)),0))*$B3/12,0)</f>
        <v>0</v>
      </c>
      <c r="I168" s="156">
        <f t="array" ref="I168">IFERROR(INDEX($N3:$N17,MATCH(1,IF($L3:$L17&lt;=I$165,IF($M3:$M17&gt;=I$165,1)),0))*$B3/12,0)</f>
        <v>0</v>
      </c>
      <c r="J168" s="156">
        <f t="array" ref="J168">IFERROR(INDEX($N3:$N17,MATCH(1,IF($L3:$L17&lt;=J$165,IF($M3:$M17&gt;=J$165,1)),0))*$B3/12,0)</f>
        <v>0</v>
      </c>
      <c r="K168" s="156">
        <f t="array" ref="K168">IFERROR(INDEX($N3:$N17,MATCH(1,IF($L3:$L17&lt;=K$165,IF($M3:$M17&gt;=K$165,1)),0))*$B3/12,0)</f>
        <v>0</v>
      </c>
      <c r="L168" s="156">
        <f t="array" ref="L168">IFERROR(INDEX($N3:$N17,MATCH(1,IF($L3:$L17&lt;=L$165,IF($M3:$M17&gt;=L$165,1)),0))*$B3/12,0)</f>
        <v>0</v>
      </c>
      <c r="M168" s="156">
        <f t="array" ref="M168">IFERROR(INDEX($N3:$N17,MATCH(1,IF($L3:$L17&lt;=M$165,IF($M3:$M17&gt;=M$165,1)),0))*$B3/12,0)</f>
        <v>0</v>
      </c>
      <c r="N168" s="156">
        <f t="array" ref="N168">IFERROR(INDEX($N3:$N17,MATCH(1,IF($L3:$L17&lt;=N$165,IF($M3:$M17&gt;=N$165,1)),0))*$B3/12,0)</f>
        <v>0</v>
      </c>
      <c r="O168" s="156">
        <f t="array" ref="O168">IFERROR(INDEX($N3:$N17,MATCH(1,IF($L3:$L17&lt;=O$165,IF($M3:$M17&gt;=O$165,1)),0))*$B3/12,0)</f>
        <v>0</v>
      </c>
      <c r="P168" s="156">
        <f t="array" ref="P168">IFERROR(INDEX($N3:$N17,MATCH(1,IF($L3:$L17&lt;=P$165,IF($M3:$M17&gt;=P$165,1)),0))*$B3/12,0)</f>
        <v>0</v>
      </c>
      <c r="Q168" s="156">
        <f t="array" ref="Q168">IFERROR(INDEX($N3:$N17,MATCH(1,IF($L3:$L17&lt;=Q$165,IF($M3:$M17&gt;=Q$165,1)),0))*$B3/12,0)</f>
        <v>0</v>
      </c>
      <c r="R168" s="156">
        <f t="array" ref="R168">IFERROR(INDEX($N3:$N17,MATCH(1,IF($L3:$L17&lt;=R$165,IF($M3:$M17&gt;=R$165,1)),0))*$B3/12,0)</f>
        <v>0</v>
      </c>
      <c r="S168" s="156">
        <f t="array" ref="S168">IFERROR(INDEX($N3:$N17,MATCH(1,IF($L3:$L17&lt;=S$165,IF($M3:$M17&gt;=S$165,1)),0))*$B3/12,0)</f>
        <v>0</v>
      </c>
      <c r="T168" s="156">
        <f t="array" ref="T168">IFERROR(INDEX($N3:$N17,MATCH(1,IF($L3:$L17&lt;=T$165,IF($M3:$M17&gt;=T$165,1)),0))*$B3/12,0)</f>
        <v>0</v>
      </c>
      <c r="U168" s="156">
        <f t="array" ref="U168">IFERROR(INDEX($N3:$N17,MATCH(1,IF($L3:$L17&lt;=U$165,IF($M3:$M17&gt;=U$165,1)),0))*$B3/12,0)</f>
        <v>0</v>
      </c>
      <c r="V168" s="156">
        <f t="array" ref="V168">IFERROR(INDEX($N3:$N17,MATCH(1,IF($L3:$L17&lt;=V$165,IF($M3:$M17&gt;=V$165,1)),0))*$B3/12,0)</f>
        <v>0</v>
      </c>
      <c r="W168" s="156">
        <f t="array" ref="W168">IFERROR(INDEX($N3:$N17,MATCH(1,IF($L3:$L17&lt;=W$165,IF($M3:$M17&gt;=W$165,1)),0))*$B3/12,0)</f>
        <v>0</v>
      </c>
      <c r="X168" s="156">
        <f t="array" ref="X168">IFERROR(INDEX($N3:$N17,MATCH(1,IF($L3:$L17&lt;=X$165,IF($M3:$M17&gt;=X$165,1)),0))*$B3/12,0)</f>
        <v>7750</v>
      </c>
      <c r="Y168" s="156">
        <f t="array" ref="Y168">IFERROR(INDEX($N3:$N17,MATCH(1,IF($L3:$L17&lt;=Y$165,IF($M3:$M17&gt;=Y$165,1)),0))*$B3/12,0)</f>
        <v>7750</v>
      </c>
      <c r="Z168" s="156">
        <f t="array" ref="Z168">IFERROR(INDEX($N3:$N17,MATCH(1,IF($L3:$L17&lt;=Z$165,IF($M3:$M17&gt;=Z$165,1)),0))*$B3/12,0)</f>
        <v>7750</v>
      </c>
      <c r="AA168" s="156">
        <f t="array" ref="AA168">IFERROR(INDEX($N3:$N17,MATCH(1,IF($L3:$L17&lt;=AA$165,IF($M3:$M17&gt;=AA$165,1)),0))*$B3/12,0)</f>
        <v>7750</v>
      </c>
      <c r="AB168" s="156">
        <f t="array" ref="AB168">IFERROR(INDEX($N3:$N17,MATCH(1,IF($L3:$L17&lt;=AB$165,IF($M3:$M17&gt;=AB$165,1)),0))*$B3/12,0)</f>
        <v>7750</v>
      </c>
      <c r="AC168" s="156">
        <f t="array" ref="AC168">IFERROR(INDEX($N3:$N17,MATCH(1,IF($L3:$L17&lt;=AC$165,IF($M3:$M17&gt;=AC$165,1)),0))*$B3/12,0)</f>
        <v>7750</v>
      </c>
      <c r="AD168" s="156">
        <f t="array" ref="AD168">IFERROR(INDEX($N3:$N17,MATCH(1,IF($L3:$L17&lt;=AD$165,IF($M3:$M17&gt;=AD$165,1)),0))*$B3/12,0)</f>
        <v>7750</v>
      </c>
      <c r="AE168" s="156">
        <f t="array" ref="AE168">IFERROR(INDEX($N3:$N17,MATCH(1,IF($L3:$L17&lt;=AE$165,IF($M3:$M17&gt;=AE$165,1)),0))*$B3/12,0)</f>
        <v>7750</v>
      </c>
      <c r="AF168" s="156">
        <f t="array" ref="AF168">IFERROR(INDEX($N3:$N17,MATCH(1,IF($L3:$L17&lt;=AF$165,IF($M3:$M17&gt;=AF$165,1)),0))*$B3/12,0)</f>
        <v>7750</v>
      </c>
      <c r="AG168" s="156">
        <f t="array" ref="AG168">IFERROR(INDEX($N3:$N17,MATCH(1,IF($L3:$L17&lt;=AG$165,IF($M3:$M17&gt;=AG$165,1)),0))*$B3/12,0)</f>
        <v>7750</v>
      </c>
      <c r="AH168" s="156">
        <f t="array" ref="AH168">IFERROR(INDEX($N3:$N17,MATCH(1,IF($L3:$L17&lt;=AH$165,IF($M3:$M17&gt;=AH$165,1)),0))*$B3/12,0)</f>
        <v>7750</v>
      </c>
      <c r="AI168" s="156">
        <f t="array" ref="AI168">IFERROR(INDEX($N3:$N17,MATCH(1,IF($L3:$L17&lt;=AI$165,IF($M3:$M17&gt;=AI$165,1)),0))*$B3/12,0)</f>
        <v>7750</v>
      </c>
      <c r="AJ168" s="156">
        <f t="array" ref="AJ168">IFERROR(INDEX($N3:$N17,MATCH(1,IF($L3:$L17&lt;=AJ$165,IF($M3:$M17&gt;=AJ$165,1)),0))*$B3/12,0)</f>
        <v>7982.5</v>
      </c>
      <c r="AK168" s="156">
        <f t="array" ref="AK168">IFERROR(INDEX($N3:$N17,MATCH(1,IF($L3:$L17&lt;=AK$165,IF($M3:$M17&gt;=AK$165,1)),0))*$B3/12,0)</f>
        <v>7982.5</v>
      </c>
      <c r="AL168" s="156">
        <f t="array" ref="AL168">IFERROR(INDEX($N3:$N17,MATCH(1,IF($L3:$L17&lt;=AL$165,IF($M3:$M17&gt;=AL$165,1)),0))*$B3/12,0)</f>
        <v>7982.5</v>
      </c>
      <c r="AM168" s="156">
        <f t="array" ref="AM168">IFERROR(INDEX($N3:$N17,MATCH(1,IF($L3:$L17&lt;=AM$165,IF($M3:$M17&gt;=AM$165,1)),0))*$B3/12,0)</f>
        <v>7982.5</v>
      </c>
      <c r="AN168" s="156">
        <f t="array" ref="AN168">IFERROR(INDEX($N3:$N17,MATCH(1,IF($L3:$L17&lt;=AN$165,IF($M3:$M17&gt;=AN$165,1)),0))*$B3/12,0)</f>
        <v>7982.5</v>
      </c>
      <c r="AO168" s="156">
        <f t="array" ref="AO168">IFERROR(INDEX($N3:$N17,MATCH(1,IF($L3:$L17&lt;=AO$165,IF($M3:$M17&gt;=AO$165,1)),0))*$B3/12,0)</f>
        <v>7982.5</v>
      </c>
      <c r="AP168" s="156">
        <f t="array" ref="AP168">IFERROR(INDEX($N3:$N17,MATCH(1,IF($L3:$L17&lt;=AP$165,IF($M3:$M17&gt;=AP$165,1)),0))*$B3/12,0)</f>
        <v>7982.5</v>
      </c>
      <c r="AQ168" s="156">
        <f t="array" ref="AQ168">IFERROR(INDEX($N3:$N17,MATCH(1,IF($L3:$L17&lt;=AQ$165,IF($M3:$M17&gt;=AQ$165,1)),0))*$B3/12,0)</f>
        <v>7982.5</v>
      </c>
      <c r="AR168" s="156">
        <f t="array" ref="AR168">IFERROR(INDEX($N3:$N17,MATCH(1,IF($L3:$L17&lt;=AR$165,IF($M3:$M17&gt;=AR$165,1)),0))*$B3/12,0)</f>
        <v>7982.5</v>
      </c>
      <c r="AS168" s="156">
        <f t="array" ref="AS168">IFERROR(INDEX($N3:$N17,MATCH(1,IF($L3:$L17&lt;=AS$165,IF($M3:$M17&gt;=AS$165,1)),0))*$B3/12,0)</f>
        <v>7982.5</v>
      </c>
      <c r="AT168" s="156">
        <f t="array" ref="AT168">IFERROR(INDEX($N3:$N17,MATCH(1,IF($L3:$L17&lt;=AT$165,IF($M3:$M17&gt;=AT$165,1)),0))*$B3/12,0)</f>
        <v>7982.5</v>
      </c>
      <c r="AU168" s="156">
        <f t="array" ref="AU168">IFERROR(INDEX($N3:$N17,MATCH(1,IF($L3:$L17&lt;=AU$165,IF($M3:$M17&gt;=AU$165,1)),0))*$B3/12,0)</f>
        <v>7982.5</v>
      </c>
      <c r="AV168" s="156">
        <f t="array" ref="AV168">IFERROR(INDEX($N3:$N17,MATCH(1,IF($L3:$L17&lt;=AV$165,IF($M3:$M17&gt;=AV$165,1)),0))*$B3/12,0)</f>
        <v>8221.9750000000004</v>
      </c>
      <c r="AW168" s="156">
        <f t="array" ref="AW168">IFERROR(INDEX($N3:$N17,MATCH(1,IF($L3:$L17&lt;=AW$165,IF($M3:$M17&gt;=AW$165,1)),0))*$B3/12,0)</f>
        <v>8221.9750000000004</v>
      </c>
      <c r="AX168" s="156">
        <f t="array" ref="AX168">IFERROR(INDEX($N3:$N17,MATCH(1,IF($L3:$L17&lt;=AX$165,IF($M3:$M17&gt;=AX$165,1)),0))*$B3/12,0)</f>
        <v>8221.9750000000004</v>
      </c>
      <c r="AY168" s="156">
        <f t="array" ref="AY168">IFERROR(INDEX($N3:$N17,MATCH(1,IF($L3:$L17&lt;=AY$165,IF($M3:$M17&gt;=AY$165,1)),0))*$B3/12,0)</f>
        <v>8221.9750000000004</v>
      </c>
      <c r="AZ168" s="156">
        <f t="array" ref="AZ168">IFERROR(INDEX($N3:$N17,MATCH(1,IF($L3:$L17&lt;=AZ$165,IF($M3:$M17&gt;=AZ$165,1)),0))*$B3/12,0)</f>
        <v>8221.9750000000004</v>
      </c>
      <c r="BA168" s="156">
        <f t="array" ref="BA168">IFERROR(INDEX($N3:$N17,MATCH(1,IF($L3:$L17&lt;=BA$165,IF($M3:$M17&gt;=BA$165,1)),0))*$B3/12,0)</f>
        <v>8221.9750000000004</v>
      </c>
      <c r="BB168" s="156">
        <f t="array" ref="BB168">IFERROR(INDEX($N3:$N17,MATCH(1,IF($L3:$L17&lt;=BB$165,IF($M3:$M17&gt;=BB$165,1)),0))*$B3/12,0)</f>
        <v>8221.9750000000004</v>
      </c>
      <c r="BC168" s="156">
        <f t="array" ref="BC168">IFERROR(INDEX($N3:$N17,MATCH(1,IF($L3:$L17&lt;=BC$165,IF($M3:$M17&gt;=BC$165,1)),0))*$B3/12,0)</f>
        <v>8221.9750000000004</v>
      </c>
      <c r="BD168" s="156">
        <f t="array" ref="BD168">IFERROR(INDEX($N3:$N17,MATCH(1,IF($L3:$L17&lt;=BD$165,IF($M3:$M17&gt;=BD$165,1)),0))*$B3/12,0)</f>
        <v>8221.9750000000004</v>
      </c>
      <c r="BE168" s="156">
        <f t="array" ref="BE168">IFERROR(INDEX($N3:$N17,MATCH(1,IF($L3:$L17&lt;=BE$165,IF($M3:$M17&gt;=BE$165,1)),0))*$B3/12,0)</f>
        <v>8221.9750000000004</v>
      </c>
      <c r="BF168" s="156">
        <f t="array" ref="BF168">IFERROR(INDEX($N3:$N17,MATCH(1,IF($L3:$L17&lt;=BF$165,IF($M3:$M17&gt;=BF$165,1)),0))*$B3/12,0)</f>
        <v>8221.9750000000004</v>
      </c>
      <c r="BG168" s="156">
        <f t="array" ref="BG168">IFERROR(INDEX($N3:$N17,MATCH(1,IF($L3:$L17&lt;=BG$165,IF($M3:$M17&gt;=BG$165,1)),0))*$B3/12,0)</f>
        <v>8221.9750000000004</v>
      </c>
      <c r="BH168" s="156">
        <f t="array" ref="BH168">IFERROR(INDEX($N3:$N17,MATCH(1,IF($L3:$L17&lt;=BH$165,IF($M3:$M17&gt;=BH$165,1)),0))*$B3/12,0)</f>
        <v>0</v>
      </c>
      <c r="BI168" s="156">
        <f t="array" ref="BI168">IFERROR(INDEX($N3:$N17,MATCH(1,IF($L3:$L17&lt;=BI$165,IF($M3:$M17&gt;=BI$165,1)),0))*$B3/12,0)</f>
        <v>0</v>
      </c>
      <c r="BJ168" s="156">
        <f t="array" ref="BJ168">IFERROR(INDEX($N3:$N17,MATCH(1,IF($L3:$L17&lt;=BJ$165,IF($M3:$M17&gt;=BJ$165,1)),0))*$B3/12,0)</f>
        <v>0</v>
      </c>
      <c r="BK168" s="156">
        <f t="array" ref="BK168">IFERROR(INDEX($N3:$N17,MATCH(1,IF($L3:$L17&lt;=BK$165,IF($M3:$M17&gt;=BK$165,1)),0))*$B3/12,0)</f>
        <v>0</v>
      </c>
      <c r="BL168" s="156">
        <f t="array" ref="BL168">IFERROR(INDEX($N3:$N17,MATCH(1,IF($L3:$L17&lt;=BL$165,IF($M3:$M17&gt;=BL$165,1)),0))*$B3/12,0)</f>
        <v>0</v>
      </c>
      <c r="BM168" s="156">
        <f t="array" ref="BM168">IFERROR(INDEX($N3:$N17,MATCH(1,IF($L3:$L17&lt;=BM$165,IF($M3:$M17&gt;=BM$165,1)),0))*$B3/12,0)</f>
        <v>0</v>
      </c>
      <c r="BN168" s="156">
        <f t="array" ref="BN168">IFERROR(INDEX($N3:$N17,MATCH(1,IF($L3:$L17&lt;=BN$165,IF($M3:$M17&gt;=BN$165,1)),0))*$B3/12,0)</f>
        <v>0</v>
      </c>
      <c r="BO168" s="156">
        <f t="array" ref="BO168">IFERROR(INDEX($N3:$N17,MATCH(1,IF($L3:$L17&lt;=BO$165,IF($M3:$M17&gt;=BO$165,1)),0))*$B3/12,0)</f>
        <v>0</v>
      </c>
      <c r="BP168" s="156">
        <f t="array" ref="BP168">IFERROR(INDEX($N3:$N17,MATCH(1,IF($L3:$L17&lt;=BP$165,IF($M3:$M17&gt;=BP$165,1)),0))*$B3/12,0)</f>
        <v>0</v>
      </c>
      <c r="BQ168" s="156">
        <f t="array" ref="BQ168">IFERROR(INDEX($N3:$N17,MATCH(1,IF($L3:$L17&lt;=BQ$165,IF($M3:$M17&gt;=BQ$165,1)),0))*$B3/12,0)</f>
        <v>0</v>
      </c>
      <c r="BR168" s="156">
        <f t="array" ref="BR168">IFERROR(INDEX($N3:$N17,MATCH(1,IF($L3:$L17&lt;=BR$165,IF($M3:$M17&gt;=BR$165,1)),0))*$B3/12,0)</f>
        <v>0</v>
      </c>
      <c r="BS168" s="156">
        <f t="array" ref="BS168">IFERROR(INDEX($N3:$N17,MATCH(1,IF($L3:$L17&lt;=BS$165,IF($M3:$M17&gt;=BS$165,1)),0))*$B3/12,0)</f>
        <v>0</v>
      </c>
      <c r="BT168" s="156">
        <f t="array" ref="BT168">IFERROR(INDEX($N3:$N17,MATCH(1,IF($L3:$L17&lt;=BT$165,IF($M3:$M17&gt;=BT$165,1)),0))*$B3/12,0)</f>
        <v>0</v>
      </c>
      <c r="BU168" s="156">
        <f t="array" ref="BU168">IFERROR(INDEX($N3:$N17,MATCH(1,IF($L3:$L17&lt;=BU$165,IF($M3:$M17&gt;=BU$165,1)),0))*$B3/12,0)</f>
        <v>0</v>
      </c>
      <c r="BV168" s="156">
        <f t="array" ref="BV168">IFERROR(INDEX($N3:$N17,MATCH(1,IF($L3:$L17&lt;=BV$165,IF($M3:$M17&gt;=BV$165,1)),0))*$B3/12,0)</f>
        <v>0</v>
      </c>
      <c r="BW168" s="156">
        <f t="array" ref="BW168">IFERROR(INDEX($N3:$N17,MATCH(1,IF($L3:$L17&lt;=BW$165,IF($M3:$M17&gt;=BW$165,1)),0))*$B3/12,0)</f>
        <v>0</v>
      </c>
      <c r="BX168" s="156">
        <f t="array" ref="BX168">IFERROR(INDEX($N3:$N17,MATCH(1,IF($L3:$L17&lt;=BX$165,IF($M3:$M17&gt;=BX$165,1)),0))*$B3/12,0)</f>
        <v>0</v>
      </c>
      <c r="BY168" s="156">
        <f t="array" ref="BY168">IFERROR(INDEX($N3:$N17,MATCH(1,IF($L3:$L17&lt;=BY$165,IF($M3:$M17&gt;=BY$165,1)),0))*$B3/12,0)</f>
        <v>0</v>
      </c>
      <c r="BZ168" s="156">
        <f t="array" ref="BZ168">IFERROR(INDEX($N3:$N17,MATCH(1,IF($L3:$L17&lt;=BZ$165,IF($M3:$M17&gt;=BZ$165,1)),0))*$B3/12,0)</f>
        <v>0</v>
      </c>
      <c r="CA168" s="156">
        <f t="array" ref="CA168">IFERROR(INDEX($N3:$N17,MATCH(1,IF($L3:$L17&lt;=CA$165,IF($M3:$M17&gt;=CA$165,1)),0))*$B3/12,0)</f>
        <v>0</v>
      </c>
      <c r="CB168" s="156">
        <f t="array" ref="CB168">IFERROR(INDEX($N3:$N17,MATCH(1,IF($L3:$L17&lt;=CB$165,IF($M3:$M17&gt;=CB$165,1)),0))*$B3/12,0)</f>
        <v>0</v>
      </c>
      <c r="CC168" s="156">
        <f t="array" ref="CC168">IFERROR(INDEX($N3:$N17,MATCH(1,IF($L3:$L17&lt;=CC$165,IF($M3:$M17&gt;=CC$165,1)),0))*$B3/12,0)</f>
        <v>0</v>
      </c>
      <c r="CD168" s="156">
        <f t="array" ref="CD168">IFERROR(INDEX($N3:$N17,MATCH(1,IF($L3:$L17&lt;=CD$165,IF($M3:$M17&gt;=CD$165,1)),0))*$B3/12,0)</f>
        <v>0</v>
      </c>
      <c r="CE168" s="156">
        <f t="array" ref="CE168">IFERROR(INDEX($N3:$N17,MATCH(1,IF($L3:$L17&lt;=CE$165,IF($M3:$M17&gt;=CE$165,1)),0))*$B3/12,0)</f>
        <v>0</v>
      </c>
      <c r="CF168" s="156">
        <f t="array" ref="CF168">IFERROR(INDEX($N3:$N17,MATCH(1,IF($L3:$L17&lt;=CF$165,IF($M3:$M17&gt;=CF$165,1)),0))*$B3/12,0)</f>
        <v>0</v>
      </c>
      <c r="CG168" s="156">
        <f t="array" ref="CG168">IFERROR(INDEX($N3:$N17,MATCH(1,IF($L3:$L17&lt;=CG$165,IF($M3:$M17&gt;=CG$165,1)),0))*$B3/12,0)</f>
        <v>0</v>
      </c>
      <c r="CH168" s="156">
        <f t="array" ref="CH168">IFERROR(INDEX($N3:$N17,MATCH(1,IF($L3:$L17&lt;=CH$165,IF($M3:$M17&gt;=CH$165,1)),0))*$B3/12,0)</f>
        <v>0</v>
      </c>
      <c r="CI168" s="156">
        <f t="array" ref="CI168">IFERROR(INDEX($N3:$N17,MATCH(1,IF($L3:$L17&lt;=CI$165,IF($M3:$M17&gt;=CI$165,1)),0))*$B3/12,0)</f>
        <v>0</v>
      </c>
      <c r="CJ168" s="156">
        <f t="array" ref="CJ168">IFERROR(INDEX($N3:$N17,MATCH(1,IF($L3:$L17&lt;=CJ$165,IF($M3:$M17&gt;=CJ$165,1)),0))*$B3/12,0)</f>
        <v>0</v>
      </c>
      <c r="CK168" s="156">
        <f t="array" ref="CK168">IFERROR(INDEX($N3:$N17,MATCH(1,IF($L3:$L17&lt;=CK$165,IF($M3:$M17&gt;=CK$165,1)),0))*$B3/12,0)</f>
        <v>0</v>
      </c>
      <c r="CL168" s="156">
        <f t="array" ref="CL168">IFERROR(INDEX($N3:$N17,MATCH(1,IF($L3:$L17&lt;=CL$165,IF($M3:$M17&gt;=CL$165,1)),0))*$B3/12,0)</f>
        <v>0</v>
      </c>
      <c r="CM168" s="156">
        <f t="array" ref="CM168">IFERROR(INDEX($N3:$N17,MATCH(1,IF($L3:$L17&lt;=CM$165,IF($M3:$M17&gt;=CM$165,1)),0))*$B3/12,0)</f>
        <v>0</v>
      </c>
      <c r="CN168" s="156">
        <f t="array" ref="CN168">IFERROR(INDEX($N3:$N17,MATCH(1,IF($L3:$L17&lt;=CN$165,IF($M3:$M17&gt;=CN$165,1)),0))*$B3/12,0)</f>
        <v>0</v>
      </c>
      <c r="CO168" s="156">
        <f t="array" ref="CO168">IFERROR(INDEX($N3:$N17,MATCH(1,IF($L3:$L17&lt;=CO$165,IF($M3:$M17&gt;=CO$165,1)),0))*$B3/12,0)</f>
        <v>0</v>
      </c>
      <c r="CP168" s="156">
        <f t="array" ref="CP168">IFERROR(INDEX($N3:$N17,MATCH(1,IF($L3:$L17&lt;=CP$165,IF($M3:$M17&gt;=CP$165,1)),0))*$B3/12,0)</f>
        <v>0</v>
      </c>
      <c r="CQ168" s="156">
        <f t="array" ref="CQ168">IFERROR(INDEX($N3:$N17,MATCH(1,IF($L3:$L17&lt;=CQ$165,IF($M3:$M17&gt;=CQ$165,1)),0))*$B3/12,0)</f>
        <v>0</v>
      </c>
      <c r="CR168" s="156">
        <f t="array" ref="CR168">IFERROR(INDEX($N3:$N17,MATCH(1,IF($L3:$L17&lt;=CR$165,IF($M3:$M17&gt;=CR$165,1)),0))*$B3/12,0)</f>
        <v>0</v>
      </c>
      <c r="CS168" s="156">
        <f t="array" ref="CS168">IFERROR(INDEX($N3:$N17,MATCH(1,IF($L3:$L17&lt;=CS$165,IF($M3:$M17&gt;=CS$165,1)),0))*$B3/12,0)</f>
        <v>0</v>
      </c>
      <c r="CT168" s="156">
        <f t="array" ref="CT168">IFERROR(INDEX($N3:$N17,MATCH(1,IF($L3:$L17&lt;=CT$165,IF($M3:$M17&gt;=CT$165,1)),0))*$B3/12,0)</f>
        <v>0</v>
      </c>
      <c r="CU168" s="156">
        <f t="array" ref="CU168">IFERROR(INDEX($N3:$N17,MATCH(1,IF($L3:$L17&lt;=CU$165,IF($M3:$M17&gt;=CU$165,1)),0))*$B3/12,0)</f>
        <v>0</v>
      </c>
      <c r="CV168" s="156">
        <f t="array" ref="CV168">IFERROR(INDEX($N3:$N17,MATCH(1,IF($L3:$L17&lt;=CV$165,IF($M3:$M17&gt;=CV$165,1)),0))*$B3/12,0)</f>
        <v>0</v>
      </c>
      <c r="CW168" s="156">
        <f t="array" ref="CW168">IFERROR(INDEX($N3:$N17,MATCH(1,IF($L3:$L17&lt;=CW$165,IF($M3:$M17&gt;=CW$165,1)),0))*$B3/12,0)</f>
        <v>0</v>
      </c>
      <c r="CX168" s="156">
        <f t="array" ref="CX168">IFERROR(INDEX($N3:$N17,MATCH(1,IF($L3:$L17&lt;=CX$165,IF($M3:$M17&gt;=CX$165,1)),0))*$B3/12,0)</f>
        <v>0</v>
      </c>
      <c r="CY168" s="156">
        <f t="array" ref="CY168">IFERROR(INDEX($N3:$N17,MATCH(1,IF($L3:$L17&lt;=CY$165,IF($M3:$M17&gt;=CY$165,1)),0))*$B3/12,0)</f>
        <v>0</v>
      </c>
      <c r="CZ168" s="156">
        <f t="array" ref="CZ168">IFERROR(INDEX($N3:$N17,MATCH(1,IF($L3:$L17&lt;=CZ$165,IF($M3:$M17&gt;=CZ$165,1)),0))*$B3/12,0)</f>
        <v>0</v>
      </c>
      <c r="DA168" s="156">
        <f t="array" ref="DA168">IFERROR(INDEX($N3:$N17,MATCH(1,IF($L3:$L17&lt;=DA$165,IF($M3:$M17&gt;=DA$165,1)),0))*$B3/12,0)</f>
        <v>0</v>
      </c>
      <c r="DB168" s="156">
        <f t="array" ref="DB168">IFERROR(INDEX($N3:$N17,MATCH(1,IF($L3:$L17&lt;=DB$165,IF($M3:$M17&gt;=DB$165,1)),0))*$B3/12,0)</f>
        <v>0</v>
      </c>
      <c r="DC168" s="156">
        <f t="array" ref="DC168">IFERROR(INDEX($N3:$N17,MATCH(1,IF($L3:$L17&lt;=DC$165,IF($M3:$M17&gt;=DC$165,1)),0))*$B3/12,0)</f>
        <v>0</v>
      </c>
      <c r="DD168" s="156">
        <f t="array" ref="DD168">IFERROR(INDEX($N3:$N17,MATCH(1,IF($L3:$L17&lt;=DD$165,IF($M3:$M17&gt;=DD$165,1)),0))*$B3/12,0)</f>
        <v>0</v>
      </c>
      <c r="DE168" s="156">
        <f t="array" ref="DE168">IFERROR(INDEX($N3:$N17,MATCH(1,IF($L3:$L17&lt;=DE$165,IF($M3:$M17&gt;=DE$165,1)),0))*$B3/12,0)</f>
        <v>0</v>
      </c>
      <c r="DF168" s="156">
        <f t="array" ref="DF168">IFERROR(INDEX($N3:$N17,MATCH(1,IF($L3:$L17&lt;=DF$165,IF($M3:$M17&gt;=DF$165,1)),0))*$B3/12,0)</f>
        <v>0</v>
      </c>
      <c r="DG168" s="156">
        <f t="array" ref="DG168">IFERROR(INDEX($N3:$N17,MATCH(1,IF($L3:$L17&lt;=DG$165,IF($M3:$M17&gt;=DG$165,1)),0))*$B3/12,0)</f>
        <v>0</v>
      </c>
      <c r="DH168" s="156">
        <f t="array" ref="DH168">IFERROR(INDEX($N3:$N17,MATCH(1,IF($L3:$L17&lt;=DH$165,IF($M3:$M17&gt;=DH$165,1)),0))*$B3/12,0)</f>
        <v>0</v>
      </c>
      <c r="DI168" s="156">
        <f t="array" ref="DI168">IFERROR(INDEX($N3:$N17,MATCH(1,IF($L3:$L17&lt;=DI$165,IF($M3:$M17&gt;=DI$165,1)),0))*$B3/12,0)</f>
        <v>0</v>
      </c>
      <c r="DJ168" s="156">
        <f t="array" ref="DJ168">IFERROR(INDEX($N3:$N17,MATCH(1,IF($L3:$L17&lt;=DJ$165,IF($M3:$M17&gt;=DJ$165,1)),0))*$B3/12,0)</f>
        <v>0</v>
      </c>
      <c r="DK168" s="156">
        <f t="array" ref="DK168">IFERROR(INDEX($N3:$N17,MATCH(1,IF($L3:$L17&lt;=DK$165,IF($M3:$M17&gt;=DK$165,1)),0))*$B3/12,0)</f>
        <v>0</v>
      </c>
      <c r="DL168" s="156">
        <f t="array" ref="DL168">IFERROR(INDEX($N3:$N17,MATCH(1,IF($L3:$L17&lt;=DL$165,IF($M3:$M17&gt;=DL$165,1)),0))*$B3/12,0)</f>
        <v>0</v>
      </c>
      <c r="DM168" s="156">
        <f t="array" ref="DM168">IFERROR(INDEX($N3:$N17,MATCH(1,IF($L3:$L17&lt;=DM$165,IF($M3:$M17&gt;=DM$165,1)),0))*$B3/12,0)</f>
        <v>0</v>
      </c>
      <c r="DN168" s="156">
        <f t="array" ref="DN168">IFERROR(INDEX($N3:$N17,MATCH(1,IF($L3:$L17&lt;=DN$165,IF($M3:$M17&gt;=DN$165,1)),0))*$B3/12,0)</f>
        <v>0</v>
      </c>
      <c r="DO168" s="156">
        <f t="array" ref="DO168">IFERROR(INDEX($N3:$N17,MATCH(1,IF($L3:$L17&lt;=DO$165,IF($M3:$M17&gt;=DO$165,1)),0))*$B3/12,0)</f>
        <v>0</v>
      </c>
      <c r="DP168" s="156">
        <f t="array" ref="DP168">IFERROR(INDEX($N3:$N17,MATCH(1,IF($L3:$L17&lt;=DP$165,IF($M3:$M17&gt;=DP$165,1)),0))*$B3/12,0)</f>
        <v>0</v>
      </c>
      <c r="DQ168" s="156">
        <f t="array" ref="DQ168">IFERROR(INDEX($N3:$N17,MATCH(1,IF($L3:$L17&lt;=DQ$165,IF($M3:$M17&gt;=DQ$165,1)),0))*$B3/12,0)</f>
        <v>0</v>
      </c>
      <c r="DR168" s="156">
        <f t="array" ref="DR168">IFERROR(INDEX($N3:$N17,MATCH(1,IF($L3:$L17&lt;=DR$165,IF($M3:$M17&gt;=DR$165,1)),0))*$B3/12,0)</f>
        <v>0</v>
      </c>
      <c r="DS168" s="156">
        <f t="array" ref="DS168">IFERROR(INDEX($N3:$N17,MATCH(1,IF($L3:$L17&lt;=DS$165,IF($M3:$M17&gt;=DS$165,1)),0))*$B3/12,0)</f>
        <v>0</v>
      </c>
      <c r="DT168" s="156">
        <f t="array" ref="DT168">IFERROR(INDEX($N3:$N17,MATCH(1,IF($L3:$L17&lt;=DT$165,IF($M3:$M17&gt;=DT$165,1)),0))*$B3/12,0)</f>
        <v>0</v>
      </c>
      <c r="DU168" s="156">
        <f t="array" ref="DU168">IFERROR(INDEX($N3:$N17,MATCH(1,IF($L3:$L17&lt;=DU$165,IF($M3:$M17&gt;=DU$165,1)),0))*$B3/12,0)</f>
        <v>0</v>
      </c>
      <c r="DV168" s="156">
        <f t="array" ref="DV168">IFERROR(INDEX($N3:$N17,MATCH(1,IF($L3:$L17&lt;=DV$165,IF($M3:$M17&gt;=DV$165,1)),0))*$B3/12,0)</f>
        <v>0</v>
      </c>
      <c r="DW168" s="156">
        <f t="array" ref="DW168">IFERROR(INDEX($N3:$N17,MATCH(1,IF($L3:$L17&lt;=DW$165,IF($M3:$M17&gt;=DW$165,1)),0))*$B3/12,0)</f>
        <v>0</v>
      </c>
      <c r="DX168" s="156">
        <f t="array" ref="DX168">IFERROR(INDEX($N3:$N17,MATCH(1,IF($L3:$L17&lt;=DX$165,IF($M3:$M17&gt;=DX$165,1)),0))*$B3/12,0)</f>
        <v>0</v>
      </c>
      <c r="DY168" s="156">
        <f t="array" ref="DY168">IFERROR(INDEX($N3:$N17,MATCH(1,IF($L3:$L17&lt;=DY$165,IF($M3:$M17&gt;=DY$165,1)),0))*$B3/12,0)</f>
        <v>0</v>
      </c>
      <c r="DZ168" s="156">
        <f t="array" ref="DZ168">IFERROR(INDEX($N3:$N17,MATCH(1,IF($L3:$L17&lt;=DZ$165,IF($M3:$M17&gt;=DZ$165,1)),0))*$B3/12,0)</f>
        <v>0</v>
      </c>
      <c r="EA168" s="156">
        <f t="array" ref="EA168">IFERROR(INDEX($N3:$N17,MATCH(1,IF($L3:$L17&lt;=EA$165,IF($M3:$M17&gt;=EA$165,1)),0))*$B3/12,0)</f>
        <v>0</v>
      </c>
      <c r="EB168" s="156">
        <f t="array" ref="EB168">IFERROR(INDEX($N3:$N17,MATCH(1,IF($L3:$L17&lt;=EB$165,IF($M3:$M17&gt;=EB$165,1)),0))*$B3/12,0)</f>
        <v>0</v>
      </c>
      <c r="EC168" s="156">
        <f t="array" ref="EC168">IFERROR(INDEX($N3:$N17,MATCH(1,IF($L3:$L17&lt;=EC$165,IF($M3:$M17&gt;=EC$165,1)),0))*$B3/12,0)</f>
        <v>0</v>
      </c>
      <c r="ED168" s="156">
        <f t="array" ref="ED168">IFERROR(INDEX($N3:$N17,MATCH(1,IF($L3:$L17&lt;=ED$165,IF($M3:$M17&gt;=ED$165,1)),0))*$B3/12,0)</f>
        <v>0</v>
      </c>
      <c r="EE168" s="156">
        <f t="array" ref="EE168">IFERROR(INDEX($N3:$N17,MATCH(1,IF($L3:$L17&lt;=EE$165,IF($M3:$M17&gt;=EE$165,1)),0))*$B3/12,0)</f>
        <v>0</v>
      </c>
      <c r="EF168" s="156">
        <f t="array" ref="EF168">IFERROR(INDEX($N3:$N17,MATCH(1,IF($L3:$L17&lt;=EF$165,IF($M3:$M17&gt;=EF$165,1)),0))*$B3/12,0)</f>
        <v>0</v>
      </c>
      <c r="EG168" s="156">
        <f t="array" ref="EG168">IFERROR(INDEX($N3:$N17,MATCH(1,IF($L3:$L17&lt;=EG$165,IF($M3:$M17&gt;=EG$165,1)),0))*$B3/12,0)</f>
        <v>0</v>
      </c>
      <c r="EH168" s="156">
        <f t="array" ref="EH168">IFERROR(INDEX($N3:$N17,MATCH(1,IF($L3:$L17&lt;=EH$165,IF($M3:$M17&gt;=EH$165,1)),0))*$B3/12,0)</f>
        <v>0</v>
      </c>
      <c r="EI168" s="156">
        <f t="array" ref="EI168">IFERROR(INDEX($N3:$N17,MATCH(1,IF($L3:$L17&lt;=EI$165,IF($M3:$M17&gt;=EI$165,1)),0))*$B3/12,0)</f>
        <v>0</v>
      </c>
      <c r="EJ168" s="156">
        <f t="array" ref="EJ168">IFERROR(INDEX($N3:$N17,MATCH(1,IF($L3:$L17&lt;=EJ$165,IF($M3:$M17&gt;=EJ$165,1)),0))*$B3/12,0)</f>
        <v>0</v>
      </c>
      <c r="EK168" s="156">
        <f t="array" ref="EK168">IFERROR(INDEX($N3:$N17,MATCH(1,IF($L3:$L17&lt;=EK$165,IF($M3:$M17&gt;=EK$165,1)),0))*$B3/12,0)</f>
        <v>0</v>
      </c>
      <c r="EL168" s="156">
        <f t="array" ref="EL168">IFERROR(INDEX($N3:$N17,MATCH(1,IF($L3:$L17&lt;=EL$165,IF($M3:$M17&gt;=EL$165,1)),0))*$B3/12,0)</f>
        <v>0</v>
      </c>
      <c r="EM168" s="156">
        <f t="array" ref="EM168">IFERROR(INDEX($N3:$N17,MATCH(1,IF($L3:$L17&lt;=EM$165,IF($M3:$M17&gt;=EM$165,1)),0))*$B3/12,0)</f>
        <v>0</v>
      </c>
      <c r="EN168" s="156">
        <f t="array" ref="EN168">IFERROR(INDEX($N3:$N17,MATCH(1,IF($L3:$L17&lt;=EN$165,IF($M3:$M17&gt;=EN$165,1)),0))*$B3/12,0)</f>
        <v>0</v>
      </c>
      <c r="EO168" s="156">
        <f t="array" ref="EO168">IFERROR(INDEX($N3:$N17,MATCH(1,IF($L3:$L17&lt;=EO$165,IF($M3:$M17&gt;=EO$165,1)),0))*$B3/12,0)</f>
        <v>0</v>
      </c>
      <c r="EP168" s="156">
        <f t="array" ref="EP168">IFERROR(INDEX($N3:$N17,MATCH(1,IF($L3:$L17&lt;=EP$165,IF($M3:$M17&gt;=EP$165,1)),0))*$B3/12,0)</f>
        <v>0</v>
      </c>
      <c r="EQ168" s="156">
        <f t="array" ref="EQ168">IFERROR(INDEX($N3:$N17,MATCH(1,IF($L3:$L17&lt;=EQ$165,IF($M3:$M17&gt;=EQ$165,1)),0))*$B3/12,0)</f>
        <v>0</v>
      </c>
      <c r="ER168" s="156">
        <f t="array" ref="ER168">IFERROR(INDEX($N3:$N17,MATCH(1,IF($L3:$L17&lt;=ER$165,IF($M3:$M17&gt;=ER$165,1)),0))*$B3/12,0)</f>
        <v>0</v>
      </c>
      <c r="ES168" s="156">
        <f t="array" ref="ES168">IFERROR(INDEX($N3:$N17,MATCH(1,IF($L3:$L17&lt;=ES$165,IF($M3:$M17&gt;=ES$165,1)),0))*$B3/12,0)</f>
        <v>0</v>
      </c>
      <c r="ET168" s="156">
        <f t="array" ref="ET168">IFERROR(INDEX($N3:$N17,MATCH(1,IF($L3:$L17&lt;=ET$165,IF($M3:$M17&gt;=ET$165,1)),0))*$B3/12,0)</f>
        <v>0</v>
      </c>
      <c r="EU168" s="156">
        <f t="array" ref="EU168">IFERROR(INDEX($N3:$N17,MATCH(1,IF($L3:$L17&lt;=EU$165,IF($M3:$M17&gt;=EU$165,1)),0))*$B3/12,0)</f>
        <v>0</v>
      </c>
      <c r="EV168" s="156">
        <f t="array" ref="EV168">IFERROR(INDEX($N3:$N17,MATCH(1,IF($L3:$L17&lt;=EV$165,IF($M3:$M17&gt;=EV$165,1)),0))*$B3/12,0)</f>
        <v>0</v>
      </c>
      <c r="EW168" s="156">
        <f t="array" ref="EW168">IFERROR(INDEX($N3:$N17,MATCH(1,IF($L3:$L17&lt;=EW$165,IF($M3:$M17&gt;=EW$165,1)),0))*$B3/12,0)</f>
        <v>0</v>
      </c>
      <c r="EX168" s="156">
        <f t="array" ref="EX168">IFERROR(INDEX($N3:$N17,MATCH(1,IF($L3:$L17&lt;=EX$165,IF($M3:$M17&gt;=EX$165,1)),0))*$B3/12,0)</f>
        <v>0</v>
      </c>
      <c r="EY168" s="156">
        <f t="array" ref="EY168">IFERROR(INDEX($N3:$N17,MATCH(1,IF($L3:$L17&lt;=EY$165,IF($M3:$M17&gt;=EY$165,1)),0))*$B3/12,0)</f>
        <v>0</v>
      </c>
      <c r="EZ168" s="156">
        <f t="array" ref="EZ168">IFERROR(INDEX($N3:$N17,MATCH(1,IF($L3:$L17&lt;=EZ$165,IF($M3:$M17&gt;=EZ$165,1)),0))*$B3/12,0)</f>
        <v>0</v>
      </c>
      <c r="FA168" s="156">
        <f t="array" ref="FA168">IFERROR(INDEX($N3:$N17,MATCH(1,IF($L3:$L17&lt;=FA$165,IF($M3:$M17&gt;=FA$165,1)),0))*$B3/12,0)</f>
        <v>0</v>
      </c>
      <c r="FB168" s="156">
        <f t="array" ref="FB168">IFERROR(INDEX($N3:$N17,MATCH(1,IF($L3:$L17&lt;=FB$165,IF($M3:$M17&gt;=FB$165,1)),0))*$B3/12,0)</f>
        <v>0</v>
      </c>
      <c r="FC168" s="156">
        <f t="array" ref="FC168">IFERROR(INDEX($N3:$N17,MATCH(1,IF($L3:$L17&lt;=FC$165,IF($M3:$M17&gt;=FC$165,1)),0))*$B3/12,0)</f>
        <v>0</v>
      </c>
      <c r="FD168" s="156">
        <f t="array" ref="FD168">IFERROR(INDEX($N3:$N17,MATCH(1,IF($L3:$L17&lt;=FD$165,IF($M3:$M17&gt;=FD$165,1)),0))*$B3/12,0)</f>
        <v>0</v>
      </c>
      <c r="FE168" s="156">
        <f t="array" ref="FE168">IFERROR(INDEX($N3:$N17,MATCH(1,IF($L3:$L17&lt;=FE$165,IF($M3:$M17&gt;=FE$165,1)),0))*$B3/12,0)</f>
        <v>0</v>
      </c>
      <c r="FF168" s="156">
        <f t="array" ref="FF168">IFERROR(INDEX($N3:$N17,MATCH(1,IF($L3:$L17&lt;=FF$165,IF($M3:$M17&gt;=FF$165,1)),0))*$B3/12,0)</f>
        <v>0</v>
      </c>
      <c r="FG168" s="156">
        <f t="array" ref="FG168">IFERROR(INDEX($N3:$N17,MATCH(1,IF($L3:$L17&lt;=FG$165,IF($M3:$M17&gt;=FG$165,1)),0))*$B3/12,0)</f>
        <v>0</v>
      </c>
      <c r="FH168" s="156">
        <f t="array" ref="FH168">IFERROR(INDEX($N3:$N17,MATCH(1,IF($L3:$L17&lt;=FH$165,IF($M3:$M17&gt;=FH$165,1)),0))*$B3/12,0)</f>
        <v>0</v>
      </c>
      <c r="FI168" s="156">
        <f t="array" ref="FI168">IFERROR(INDEX($N3:$N17,MATCH(1,IF($L3:$L17&lt;=FI$165,IF($M3:$M17&gt;=FI$165,1)),0))*$B3/12,0)</f>
        <v>0</v>
      </c>
      <c r="FJ168" s="156">
        <f t="array" ref="FJ168">IFERROR(INDEX($N3:$N17,MATCH(1,IF($L3:$L17&lt;=FJ$165,IF($M3:$M17&gt;=FJ$165,1)),0))*$B3/12,0)</f>
        <v>0</v>
      </c>
      <c r="FK168" s="156">
        <f t="array" ref="FK168">IFERROR(INDEX($N3:$N17,MATCH(1,IF($L3:$L17&lt;=FK$165,IF($M3:$M17&gt;=FK$165,1)),0))*$B3/12,0)</f>
        <v>0</v>
      </c>
      <c r="FL168" s="156">
        <f t="array" ref="FL168">IFERROR(INDEX($N3:$N17,MATCH(1,IF($L3:$L17&lt;=FL$165,IF($M3:$M17&gt;=FL$165,1)),0))*$B3/12,0)</f>
        <v>0</v>
      </c>
      <c r="FM168" s="156">
        <f t="array" ref="FM168">IFERROR(INDEX($N3:$N17,MATCH(1,IF($L3:$L17&lt;=FM$165,IF($M3:$M17&gt;=FM$165,1)),0))*$B3/12,0)</f>
        <v>0</v>
      </c>
      <c r="FN168" s="156">
        <f t="array" ref="FN168">IFERROR(INDEX($N3:$N17,MATCH(1,IF($L3:$L17&lt;=FN$165,IF($M3:$M17&gt;=FN$165,1)),0))*$B3/12,0)</f>
        <v>0</v>
      </c>
      <c r="FO168" s="156">
        <f t="array" ref="FO168">IFERROR(INDEX($N3:$N17,MATCH(1,IF($L3:$L17&lt;=FO$165,IF($M3:$M17&gt;=FO$165,1)),0))*$B3/12,0)</f>
        <v>0</v>
      </c>
      <c r="FP168" s="156">
        <f t="array" ref="FP168">IFERROR(INDEX($N3:$N17,MATCH(1,IF($L3:$L17&lt;=FP$165,IF($M3:$M17&gt;=FP$165,1)),0))*$B3/12,0)</f>
        <v>0</v>
      </c>
      <c r="FQ168" s="156">
        <f t="array" ref="FQ168">IFERROR(INDEX($N3:$N17,MATCH(1,IF($L3:$L17&lt;=FQ$165,IF($M3:$M17&gt;=FQ$165,1)),0))*$B3/12,0)</f>
        <v>0</v>
      </c>
      <c r="FR168" s="156">
        <f t="array" ref="FR168">IFERROR(INDEX($N3:$N17,MATCH(1,IF($L3:$L17&lt;=FR$165,IF($M3:$M17&gt;=FR$165,1)),0))*$B3/12,0)</f>
        <v>0</v>
      </c>
      <c r="FS168" s="156">
        <f t="array" ref="FS168">IFERROR(INDEX($N3:$N17,MATCH(1,IF($L3:$L17&lt;=FS$165,IF($M3:$M17&gt;=FS$165,1)),0))*$B3/12,0)</f>
        <v>0</v>
      </c>
      <c r="FT168" s="156">
        <f t="array" ref="FT168">IFERROR(INDEX($N3:$N17,MATCH(1,IF($L3:$L17&lt;=FT$165,IF($M3:$M17&gt;=FT$165,1)),0))*$B3/12,0)</f>
        <v>0</v>
      </c>
      <c r="FU168" s="156">
        <f t="array" ref="FU168">IFERROR(INDEX($N3:$N17,MATCH(1,IF($L3:$L17&lt;=FU$165,IF($M3:$M17&gt;=FU$165,1)),0))*$B3/12,0)</f>
        <v>0</v>
      </c>
      <c r="FV168" s="156">
        <f t="array" ref="FV168">IFERROR(INDEX($N3:$N17,MATCH(1,IF($L3:$L17&lt;=FV$165,IF($M3:$M17&gt;=FV$165,1)),0))*$B3/12,0)</f>
        <v>0</v>
      </c>
      <c r="FW168" s="156">
        <f t="array" ref="FW168">IFERROR(INDEX($N3:$N17,MATCH(1,IF($L3:$L17&lt;=FW$165,IF($M3:$M17&gt;=FW$165,1)),0))*$B3/12,0)</f>
        <v>0</v>
      </c>
      <c r="FX168" s="156">
        <f t="array" ref="FX168">IFERROR(INDEX($N3:$N17,MATCH(1,IF($L3:$L17&lt;=FX$165,IF($M3:$M17&gt;=FX$165,1)),0))*$B3/12,0)</f>
        <v>0</v>
      </c>
      <c r="FY168" s="156">
        <f t="array" ref="FY168">IFERROR(INDEX($N3:$N17,MATCH(1,IF($L3:$L17&lt;=FY$165,IF($M3:$M17&gt;=FY$165,1)),0))*$B3/12,0)</f>
        <v>0</v>
      </c>
      <c r="FZ168" s="156">
        <f t="array" ref="FZ168">IFERROR(INDEX($N3:$N17,MATCH(1,IF($L3:$L17&lt;=FZ$165,IF($M3:$M17&gt;=FZ$165,1)),0))*$B3/12,0)</f>
        <v>0</v>
      </c>
      <c r="GA168" s="156">
        <f t="array" ref="GA168">IFERROR(INDEX($N3:$N17,MATCH(1,IF($L3:$L17&lt;=GA$165,IF($M3:$M17&gt;=GA$165,1)),0))*$B3/12,0)</f>
        <v>0</v>
      </c>
      <c r="GB168" s="156">
        <f t="array" ref="GB168">IFERROR(INDEX($N3:$N17,MATCH(1,IF($L3:$L17&lt;=GB$165,IF($M3:$M17&gt;=GB$165,1)),0))*$B3/12,0)</f>
        <v>0</v>
      </c>
      <c r="GC168" s="156">
        <f t="array" ref="GC168">IFERROR(INDEX($N3:$N17,MATCH(1,IF($L3:$L17&lt;=GC$165,IF($M3:$M17&gt;=GC$165,1)),0))*$B3/12,0)</f>
        <v>0</v>
      </c>
      <c r="GD168" s="156">
        <f t="array" ref="GD168">IFERROR(INDEX($N3:$N17,MATCH(1,IF($L3:$L17&lt;=GD$165,IF($M3:$M17&gt;=GD$165,1)),0))*$B3/12,0)</f>
        <v>0</v>
      </c>
      <c r="GE168" s="156">
        <f t="array" ref="GE168">IFERROR(INDEX($N3:$N17,MATCH(1,IF($L3:$L17&lt;=GE$165,IF($M3:$M17&gt;=GE$165,1)),0))*$B3/12,0)</f>
        <v>0</v>
      </c>
      <c r="GF168" s="156">
        <f t="array" ref="GF168">IFERROR(INDEX($N3:$N17,MATCH(1,IF($L3:$L17&lt;=GF$165,IF($M3:$M17&gt;=GF$165,1)),0))*$B3/12,0)</f>
        <v>0</v>
      </c>
      <c r="GG168" s="156">
        <f t="array" ref="GG168">IFERROR(INDEX($N3:$N17,MATCH(1,IF($L3:$L17&lt;=GG$165,IF($M3:$M17&gt;=GG$165,1)),0))*$B3/12,0)</f>
        <v>0</v>
      </c>
      <c r="GH168" s="156">
        <f t="array" ref="GH168">IFERROR(INDEX($N3:$N17,MATCH(1,IF($L3:$L17&lt;=GH$165,IF($M3:$M17&gt;=GH$165,1)),0))*$B3/12,0)</f>
        <v>0</v>
      </c>
      <c r="GI168" s="156">
        <f t="array" ref="GI168">IFERROR(INDEX($N3:$N17,MATCH(1,IF($L3:$L17&lt;=GI$165,IF($M3:$M17&gt;=GI$165,1)),0))*$B3/12,0)</f>
        <v>0</v>
      </c>
      <c r="GJ168" s="156">
        <f t="array" ref="GJ168">IFERROR(INDEX($N3:$N17,MATCH(1,IF($L3:$L17&lt;=GJ$165,IF($M3:$M17&gt;=GJ$165,1)),0))*$B3/12,0)</f>
        <v>0</v>
      </c>
      <c r="GK168" s="156">
        <f t="array" ref="GK168">IFERROR(INDEX($N3:$N17,MATCH(1,IF($L3:$L17&lt;=GK$165,IF($M3:$M17&gt;=GK$165,1)),0))*$B3/12,0)</f>
        <v>0</v>
      </c>
      <c r="GL168" s="156">
        <f t="array" ref="GL168">IFERROR(INDEX($N3:$N17,MATCH(1,IF($L3:$L17&lt;=GL$165,IF($M3:$M17&gt;=GL$165,1)),0))*$B3/12,0)</f>
        <v>0</v>
      </c>
      <c r="GM168" s="156">
        <f t="array" ref="GM168">IFERROR(INDEX($N3:$N17,MATCH(1,IF($L3:$L17&lt;=GM$165,IF($M3:$M17&gt;=GM$165,1)),0))*$B3/12,0)</f>
        <v>0</v>
      </c>
      <c r="GN168" s="156">
        <f t="array" ref="GN168">IFERROR(INDEX($N3:$N17,MATCH(1,IF($L3:$L17&lt;=GN$165,IF($M3:$M17&gt;=GN$165,1)),0))*$B3/12,0)</f>
        <v>0</v>
      </c>
      <c r="GO168" s="156">
        <f t="array" ref="GO168">IFERROR(INDEX($N3:$N17,MATCH(1,IF($L3:$L17&lt;=GO$165,IF($M3:$M17&gt;=GO$165,1)),0))*$B3/12,0)</f>
        <v>0</v>
      </c>
      <c r="GP168" s="156">
        <f t="array" ref="GP168">IFERROR(INDEX($N3:$N17,MATCH(1,IF($L3:$L17&lt;=GP$165,IF($M3:$M17&gt;=GP$165,1)),0))*$B3/12,0)</f>
        <v>0</v>
      </c>
      <c r="GQ168" s="156">
        <f t="array" ref="GQ168">IFERROR(INDEX($N3:$N17,MATCH(1,IF($L3:$L17&lt;=GQ$165,IF($M3:$M17&gt;=GQ$165,1)),0))*$B3/12,0)</f>
        <v>0</v>
      </c>
      <c r="GR168" s="156">
        <f t="array" ref="GR168">IFERROR(INDEX($N3:$N17,MATCH(1,IF($L3:$L17&lt;=GR$165,IF($M3:$M17&gt;=GR$165,1)),0))*$B3/12,0)</f>
        <v>0</v>
      </c>
      <c r="GS168" s="156">
        <f t="array" ref="GS168">IFERROR(INDEX($N3:$N17,MATCH(1,IF($L3:$L17&lt;=GS$165,IF($M3:$M17&gt;=GS$165,1)),0))*$B3/12,0)</f>
        <v>0</v>
      </c>
      <c r="GT168" s="156">
        <f t="array" ref="GT168">IFERROR(INDEX($N3:$N17,MATCH(1,IF($L3:$L17&lt;=GT$165,IF($M3:$M17&gt;=GT$165,1)),0))*$B3/12,0)</f>
        <v>0</v>
      </c>
      <c r="GU168" s="156">
        <f t="array" ref="GU168">IFERROR(INDEX($N3:$N17,MATCH(1,IF($L3:$L17&lt;=GU$165,IF($M3:$M17&gt;=GU$165,1)),0))*$B3/12,0)</f>
        <v>0</v>
      </c>
      <c r="GV168" s="156">
        <f t="array" ref="GV168">IFERROR(INDEX($N3:$N17,MATCH(1,IF($L3:$L17&lt;=GV$165,IF($M3:$M17&gt;=GV$165,1)),0))*$B3/12,0)</f>
        <v>0</v>
      </c>
      <c r="GW168" s="156">
        <f t="array" ref="GW168">IFERROR(INDEX($N3:$N17,MATCH(1,IF($L3:$L17&lt;=GW$165,IF($M3:$M17&gt;=GW$165,1)),0))*$B3/12,0)</f>
        <v>0</v>
      </c>
      <c r="GX168" s="156">
        <f t="array" ref="GX168">IFERROR(INDEX($N3:$N17,MATCH(1,IF($L3:$L17&lt;=GX$165,IF($M3:$M17&gt;=GX$165,1)),0))*$B3/12,0)</f>
        <v>0</v>
      </c>
      <c r="GY168" s="156">
        <f t="array" ref="GY168">IFERROR(INDEX($N3:$N17,MATCH(1,IF($L3:$L17&lt;=GY$165,IF($M3:$M17&gt;=GY$165,1)),0))*$B3/12,0)</f>
        <v>0</v>
      </c>
      <c r="GZ168" s="156">
        <f t="array" ref="GZ168">IFERROR(INDEX($N3:$N17,MATCH(1,IF($L3:$L17&lt;=GZ$165,IF($M3:$M17&gt;=GZ$165,1)),0))*$B3/12,0)</f>
        <v>0</v>
      </c>
      <c r="HA168" s="156">
        <f t="array" ref="HA168">IFERROR(INDEX($N3:$N17,MATCH(1,IF($L3:$L17&lt;=HA$165,IF($M3:$M17&gt;=HA$165,1)),0))*$B3/12,0)</f>
        <v>0</v>
      </c>
      <c r="HB168" s="156">
        <f t="array" ref="HB168">IFERROR(INDEX($N3:$N17,MATCH(1,IF($L3:$L17&lt;=HB$165,IF($M3:$M17&gt;=HB$165,1)),0))*$B3/12,0)</f>
        <v>0</v>
      </c>
      <c r="HC168" s="156">
        <f t="array" ref="HC168">IFERROR(INDEX($N3:$N17,MATCH(1,IF($L3:$L17&lt;=HC$165,IF($M3:$M17&gt;=HC$165,1)),0))*$B3/12,0)</f>
        <v>0</v>
      </c>
      <c r="HD168" s="156">
        <f t="array" ref="HD168">IFERROR(INDEX($N3:$N17,MATCH(1,IF($L3:$L17&lt;=HD$165,IF($M3:$M17&gt;=HD$165,1)),0))*$B3/12,0)</f>
        <v>0</v>
      </c>
      <c r="HE168" s="156">
        <f t="array" ref="HE168">IFERROR(INDEX($N3:$N17,MATCH(1,IF($L3:$L17&lt;=HE$165,IF($M3:$M17&gt;=HE$165,1)),0))*$B3/12,0)</f>
        <v>0</v>
      </c>
      <c r="HF168" s="156">
        <f t="array" ref="HF168">IFERROR(INDEX($N3:$N17,MATCH(1,IF($L3:$L17&lt;=HF$165,IF($M3:$M17&gt;=HF$165,1)),0))*$B3/12,0)</f>
        <v>0</v>
      </c>
      <c r="HG168" s="156">
        <f t="array" ref="HG168">IFERROR(INDEX($N3:$N17,MATCH(1,IF($L3:$L17&lt;=HG$165,IF($M3:$M17&gt;=HG$165,1)),0))*$B3/12,0)</f>
        <v>0</v>
      </c>
      <c r="HH168" s="156">
        <f t="array" ref="HH168">IFERROR(INDEX($N3:$N17,MATCH(1,IF($L3:$L17&lt;=HH$165,IF($M3:$M17&gt;=HH$165,1)),0))*$B3/12,0)</f>
        <v>0</v>
      </c>
      <c r="HI168" s="156">
        <f t="array" ref="HI168">IFERROR(INDEX($N3:$N17,MATCH(1,IF($L3:$L17&lt;=HI$165,IF($M3:$M17&gt;=HI$165,1)),0))*$B3/12,0)</f>
        <v>0</v>
      </c>
      <c r="HJ168" s="156">
        <f t="array" ref="HJ168">IFERROR(INDEX($N3:$N17,MATCH(1,IF($L3:$L17&lt;=HJ$165,IF($M3:$M17&gt;=HJ$165,1)),0))*$B3/12,0)</f>
        <v>0</v>
      </c>
      <c r="HK168" s="156">
        <f t="array" ref="HK168">IFERROR(INDEX($N3:$N17,MATCH(1,IF($L3:$L17&lt;=HK$165,IF($M3:$M17&gt;=HK$165,1)),0))*$B3/12,0)</f>
        <v>0</v>
      </c>
      <c r="HL168" s="156">
        <f t="array" ref="HL168">IFERROR(INDEX($N3:$N17,MATCH(1,IF($L3:$L17&lt;=HL$165,IF($M3:$M17&gt;=HL$165,1)),0))*$B3/12,0)</f>
        <v>0</v>
      </c>
      <c r="HM168" s="156">
        <f t="array" ref="HM168">IFERROR(INDEX($N3:$N17,MATCH(1,IF($L3:$L17&lt;=HM$165,IF($M3:$M17&gt;=HM$165,1)),0))*$B3/12,0)</f>
        <v>0</v>
      </c>
      <c r="HN168" s="156">
        <f t="array" ref="HN168">IFERROR(INDEX($N3:$N17,MATCH(1,IF($L3:$L17&lt;=HN$165,IF($M3:$M17&gt;=HN$165,1)),0))*$B3/12,0)</f>
        <v>0</v>
      </c>
      <c r="HO168" s="156">
        <f t="array" ref="HO168">IFERROR(INDEX($N3:$N17,MATCH(1,IF($L3:$L17&lt;=HO$165,IF($M3:$M17&gt;=HO$165,1)),0))*$B3/12,0)</f>
        <v>0</v>
      </c>
      <c r="HP168" s="156">
        <f t="array" ref="HP168">IFERROR(INDEX($N3:$N17,MATCH(1,IF($L3:$L17&lt;=HP$165,IF($M3:$M17&gt;=HP$165,1)),0))*$B3/12,0)</f>
        <v>0</v>
      </c>
      <c r="HQ168" s="156">
        <f t="array" ref="HQ168">IFERROR(INDEX($N3:$N17,MATCH(1,IF($L3:$L17&lt;=HQ$165,IF($M3:$M17&gt;=HQ$165,1)),0))*$B3/12,0)</f>
        <v>0</v>
      </c>
      <c r="HR168" s="156">
        <f t="array" ref="HR168">IFERROR(INDEX($N3:$N17,MATCH(1,IF($L3:$L17&lt;=HR$165,IF($M3:$M17&gt;=HR$165,1)),0))*$B3/12,0)</f>
        <v>0</v>
      </c>
      <c r="HS168" s="156">
        <f t="array" ref="HS168">IFERROR(INDEX($N3:$N17,MATCH(1,IF($L3:$L17&lt;=HS$165,IF($M3:$M17&gt;=HS$165,1)),0))*$B3/12,0)</f>
        <v>0</v>
      </c>
      <c r="HT168" s="156">
        <f t="array" ref="HT168">IFERROR(INDEX($N3:$N17,MATCH(1,IF($L3:$L17&lt;=HT$165,IF($M3:$M17&gt;=HT$165,1)),0))*$B3/12,0)</f>
        <v>0</v>
      </c>
      <c r="HU168" s="156">
        <f t="array" ref="HU168">IFERROR(INDEX($N3:$N17,MATCH(1,IF($L3:$L17&lt;=HU$165,IF($M3:$M17&gt;=HU$165,1)),0))*$B3/12,0)</f>
        <v>0</v>
      </c>
      <c r="HV168" s="156">
        <f t="array" ref="HV168">IFERROR(INDEX($N3:$N17,MATCH(1,IF($L3:$L17&lt;=HV$165,IF($M3:$M17&gt;=HV$165,1)),0))*$B3/12,0)</f>
        <v>0</v>
      </c>
      <c r="HW168" s="156">
        <f t="array" ref="HW168">IFERROR(INDEX($N3:$N17,MATCH(1,IF($L3:$L17&lt;=HW$165,IF($M3:$M17&gt;=HW$165,1)),0))*$B3/12,0)</f>
        <v>0</v>
      </c>
      <c r="HX168" s="156">
        <f t="array" ref="HX168">IFERROR(INDEX($N3:$N17,MATCH(1,IF($L3:$L17&lt;=HX$165,IF($M3:$M17&gt;=HX$165,1)),0))*$B3/12,0)</f>
        <v>0</v>
      </c>
      <c r="HY168" s="156">
        <f t="array" ref="HY168">IFERROR(INDEX($N3:$N17,MATCH(1,IF($L3:$L17&lt;=HY$165,IF($M3:$M17&gt;=HY$165,1)),0))*$B3/12,0)</f>
        <v>0</v>
      </c>
      <c r="HZ168" s="156">
        <f t="array" ref="HZ168">IFERROR(INDEX($N3:$N17,MATCH(1,IF($L3:$L17&lt;=HZ$165,IF($M3:$M17&gt;=HZ$165,1)),0))*$B3/12,0)</f>
        <v>0</v>
      </c>
      <c r="IA168" s="156">
        <f t="array" ref="IA168">IFERROR(INDEX($N3:$N17,MATCH(1,IF($L3:$L17&lt;=IA$165,IF($M3:$M17&gt;=IA$165,1)),0))*$B3/12,0)</f>
        <v>0</v>
      </c>
      <c r="IB168" s="156">
        <f t="array" ref="IB168">IFERROR(INDEX($N3:$N17,MATCH(1,IF($L3:$L17&lt;=IB$165,IF($M3:$M17&gt;=IB$165,1)),0))*$B3/12,0)</f>
        <v>0</v>
      </c>
      <c r="IC168" s="156">
        <f t="array" ref="IC168">IFERROR(INDEX($N3:$N17,MATCH(1,IF($L3:$L17&lt;=IC$165,IF($M3:$M17&gt;=IC$165,1)),0))*$B3/12,0)</f>
        <v>0</v>
      </c>
      <c r="ID168" s="156">
        <f t="array" ref="ID168">IFERROR(INDEX($N3:$N17,MATCH(1,IF($L3:$L17&lt;=ID$165,IF($M3:$M17&gt;=ID$165,1)),0))*$B3/12,0)</f>
        <v>0</v>
      </c>
      <c r="IE168" s="156">
        <f t="array" ref="IE168">IFERROR(INDEX($N3:$N17,MATCH(1,IF($L3:$L17&lt;=IE$165,IF($M3:$M17&gt;=IE$165,1)),0))*$B3/12,0)</f>
        <v>0</v>
      </c>
      <c r="IF168" s="156">
        <f t="array" ref="IF168">IFERROR(INDEX($N3:$N17,MATCH(1,IF($L3:$L17&lt;=IF$165,IF($M3:$M17&gt;=IF$165,1)),0))*$B3/12,0)</f>
        <v>0</v>
      </c>
      <c r="IG168" s="156">
        <f t="array" ref="IG168">IFERROR(INDEX($N3:$N17,MATCH(1,IF($L3:$L17&lt;=IG$165,IF($M3:$M17&gt;=IG$165,1)),0))*$B3/12,0)</f>
        <v>0</v>
      </c>
      <c r="IH168" s="156">
        <f t="array" ref="IH168">IFERROR(INDEX($N3:$N17,MATCH(1,IF($L3:$L17&lt;=IH$165,IF($M3:$M17&gt;=IH$165,1)),0))*$B3/12,0)</f>
        <v>0</v>
      </c>
      <c r="II168" s="156">
        <f t="array" ref="II168">IFERROR(INDEX($N3:$N17,MATCH(1,IF($L3:$L17&lt;=II$165,IF($M3:$M17&gt;=II$165,1)),0))*$B3/12,0)</f>
        <v>0</v>
      </c>
      <c r="IJ168" s="156">
        <f t="array" ref="IJ168">IFERROR(INDEX($N3:$N17,MATCH(1,IF($L3:$L17&lt;=IJ$165,IF($M3:$M17&gt;=IJ$165,1)),0))*$B3/12,0)</f>
        <v>0</v>
      </c>
      <c r="IK168" s="156">
        <f t="array" ref="IK168">IFERROR(INDEX($N3:$N17,MATCH(1,IF($L3:$L17&lt;=IK$165,IF($M3:$M17&gt;=IK$165,1)),0))*$B3/12,0)</f>
        <v>0</v>
      </c>
      <c r="IL168" s="156">
        <f t="array" ref="IL168">IFERROR(INDEX($N3:$N17,MATCH(1,IF($L3:$L17&lt;=IL$165,IF($M3:$M17&gt;=IL$165,1)),0))*$B3/12,0)</f>
        <v>0</v>
      </c>
      <c r="IM168" s="156">
        <f t="array" ref="IM168">IFERROR(INDEX($N3:$N17,MATCH(1,IF($L3:$L17&lt;=IM$165,IF($M3:$M17&gt;=IM$165,1)),0))*$B3/12,0)</f>
        <v>0</v>
      </c>
      <c r="IN168" s="156">
        <f t="array" ref="IN168">IFERROR(INDEX($N3:$N17,MATCH(1,IF($L3:$L17&lt;=IN$165,IF($M3:$M17&gt;=IN$165,1)),0))*$B3/12,0)</f>
        <v>0</v>
      </c>
      <c r="IO168" s="156">
        <f t="array" ref="IO168">IFERROR(INDEX($N3:$N17,MATCH(1,IF($L3:$L17&lt;=IO$165,IF($M3:$M17&gt;=IO$165,1)),0))*$B3/12,0)</f>
        <v>0</v>
      </c>
      <c r="IP168" s="156">
        <f t="array" ref="IP168">IFERROR(INDEX($N3:$N17,MATCH(1,IF($L3:$L17&lt;=IP$165,IF($M3:$M17&gt;=IP$165,1)),0))*$B3/12,0)</f>
        <v>0</v>
      </c>
      <c r="IQ168" s="156">
        <f t="array" ref="IQ168">IFERROR(INDEX($N3:$N17,MATCH(1,IF($L3:$L17&lt;=IQ$165,IF($M3:$M17&gt;=IQ$165,1)),0))*$B3/12,0)</f>
        <v>0</v>
      </c>
      <c r="IR168" s="156">
        <f t="array" ref="IR168">IFERROR(INDEX($N3:$N17,MATCH(1,IF($L3:$L17&lt;=IR$165,IF($M3:$M17&gt;=IR$165,1)),0))*$B3/12,0)</f>
        <v>0</v>
      </c>
      <c r="IS168" s="156">
        <f t="array" ref="IS168">IFERROR(INDEX($N3:$N17,MATCH(1,IF($L3:$L17&lt;=IS$165,IF($M3:$M17&gt;=IS$165,1)),0))*$B3/12,0)</f>
        <v>0</v>
      </c>
      <c r="IT168" s="156">
        <f t="array" ref="IT168">IFERROR(INDEX($N3:$N17,MATCH(1,IF($L3:$L17&lt;=IT$165,IF($M3:$M17&gt;=IT$165,1)),0))*$B3/12,0)</f>
        <v>0</v>
      </c>
      <c r="IU168" s="156">
        <f t="array" ref="IU168">IFERROR(INDEX($N3:$N17,MATCH(1,IF($L3:$L17&lt;=IU$165,IF($M3:$M17&gt;=IU$165,1)),0))*$B3/12,0)</f>
        <v>0</v>
      </c>
      <c r="IV168" s="156">
        <f t="array" ref="IV168">IFERROR(INDEX($N3:$N17,MATCH(1,IF($L3:$L17&lt;=IV$165,IF($M3:$M17&gt;=IV$165,1)),0))*$B3/12,0)</f>
        <v>0</v>
      </c>
      <c r="IW168" s="156">
        <f t="array" ref="IW168">IFERROR(INDEX($N3:$N17,MATCH(1,IF($L3:$L17&lt;=IW$165,IF($M3:$M17&gt;=IW$165,1)),0))*$B3/12,0)</f>
        <v>0</v>
      </c>
      <c r="IX168" s="156">
        <f t="array" ref="IX168">IFERROR(INDEX($N3:$N17,MATCH(1,IF($L3:$L17&lt;=IX$165,IF($M3:$M17&gt;=IX$165,1)),0))*$B3/12,0)</f>
        <v>0</v>
      </c>
      <c r="IY168" s="156">
        <f t="array" ref="IY168">IFERROR(INDEX($N3:$N17,MATCH(1,IF($L3:$L17&lt;=IY$165,IF($M3:$M17&gt;=IY$165,1)),0))*$B3/12,0)</f>
        <v>0</v>
      </c>
      <c r="IZ168" s="156">
        <f t="array" ref="IZ168">IFERROR(INDEX($N3:$N17,MATCH(1,IF($L3:$L17&lt;=IZ$165,IF($M3:$M17&gt;=IZ$165,1)),0))*$B3/12,0)</f>
        <v>0</v>
      </c>
      <c r="JA168" s="156">
        <f t="array" ref="JA168">IFERROR(INDEX($N3:$N17,MATCH(1,IF($L3:$L17&lt;=JA$165,IF($M3:$M17&gt;=JA$165,1)),0))*$B3/12,0)</f>
        <v>0</v>
      </c>
      <c r="JB168" s="156">
        <f t="array" ref="JB168">IFERROR(INDEX($N3:$N17,MATCH(1,IF($L3:$L17&lt;=JB$165,IF($M3:$M17&gt;=JB$165,1)),0))*$B3/12,0)</f>
        <v>0</v>
      </c>
      <c r="JC168" s="156">
        <f t="array" ref="JC168">IFERROR(INDEX($N3:$N17,MATCH(1,IF($L3:$L17&lt;=JC$165,IF($M3:$M17&gt;=JC$165,1)),0))*$B3/12,0)</f>
        <v>0</v>
      </c>
      <c r="JD168" s="156">
        <f t="array" ref="JD168">IFERROR(INDEX($N3:$N17,MATCH(1,IF($L3:$L17&lt;=JD$165,IF($M3:$M17&gt;=JD$165,1)),0))*$B3/12,0)</f>
        <v>0</v>
      </c>
      <c r="JE168" s="156">
        <f t="array" ref="JE168">IFERROR(INDEX($N3:$N17,MATCH(1,IF($L3:$L17&lt;=JE$165,IF($M3:$M17&gt;=JE$165,1)),0))*$B3/12,0)</f>
        <v>0</v>
      </c>
      <c r="JF168" s="156">
        <f t="array" ref="JF168">IFERROR(INDEX($N3:$N17,MATCH(1,IF($L3:$L17&lt;=JF$165,IF($M3:$M17&gt;=JF$165,1)),0))*$B3/12,0)</f>
        <v>0</v>
      </c>
      <c r="JG168" s="156">
        <f t="array" ref="JG168">IFERROR(INDEX($N3:$N17,MATCH(1,IF($L3:$L17&lt;=JG$165,IF($M3:$M17&gt;=JG$165,1)),0))*$B3/12,0)</f>
        <v>0</v>
      </c>
      <c r="JH168" s="156">
        <f t="array" ref="JH168">IFERROR(INDEX($N3:$N17,MATCH(1,IF($L3:$L17&lt;=JH$165,IF($M3:$M17&gt;=JH$165,1)),0))*$B3/12,0)</f>
        <v>0</v>
      </c>
      <c r="JI168" s="156">
        <f t="array" ref="JI168">IFERROR(INDEX($N3:$N17,MATCH(1,IF($L3:$L17&lt;=JI$165,IF($M3:$M17&gt;=JI$165,1)),0))*$B3/12,0)</f>
        <v>0</v>
      </c>
      <c r="JJ168" s="156">
        <f t="array" ref="JJ168">IFERROR(INDEX($N3:$N17,MATCH(1,IF($L3:$L17&lt;=JJ$165,IF($M3:$M17&gt;=JJ$165,1)),0))*$B3/12,0)</f>
        <v>0</v>
      </c>
      <c r="JK168" s="156">
        <f t="array" ref="JK168">IFERROR(INDEX($N3:$N17,MATCH(1,IF($L3:$L17&lt;=JK$165,IF($M3:$M17&gt;=JK$165,1)),0))*$B3/12,0)</f>
        <v>0</v>
      </c>
      <c r="JL168" s="156">
        <f t="array" ref="JL168">IFERROR(INDEX($N3:$N17,MATCH(1,IF($L3:$L17&lt;=JL$165,IF($M3:$M17&gt;=JL$165,1)),0))*$B3/12,0)</f>
        <v>0</v>
      </c>
      <c r="JM168" s="156">
        <f t="array" ref="JM168">IFERROR(INDEX($N3:$N17,MATCH(1,IF($L3:$L17&lt;=JM$165,IF($M3:$M17&gt;=JM$165,1)),0))*$B3/12,0)</f>
        <v>0</v>
      </c>
      <c r="JN168" s="156">
        <f t="array" ref="JN168">IFERROR(INDEX($N3:$N17,MATCH(1,IF($L3:$L17&lt;=JN$165,IF($M3:$M17&gt;=JN$165,1)),0))*$B3/12,0)</f>
        <v>0</v>
      </c>
      <c r="JO168" s="156">
        <f t="array" ref="JO168">IFERROR(INDEX($N3:$N17,MATCH(1,IF($L3:$L17&lt;=JO$165,IF($M3:$M17&gt;=JO$165,1)),0))*$B3/12,0)</f>
        <v>0</v>
      </c>
      <c r="JP168" s="156">
        <f t="array" ref="JP168">IFERROR(INDEX($N3:$N17,MATCH(1,IF($L3:$L17&lt;=JP$165,IF($M3:$M17&gt;=JP$165,1)),0))*$B3/12,0)</f>
        <v>0</v>
      </c>
      <c r="JQ168" s="156">
        <f t="array" ref="JQ168">IFERROR(INDEX($N3:$N17,MATCH(1,IF($L3:$L17&lt;=JQ$165,IF($M3:$M17&gt;=JQ$165,1)),0))*$B3/12,0)</f>
        <v>0</v>
      </c>
      <c r="JR168" s="156">
        <f t="array" ref="JR168">IFERROR(INDEX($N3:$N17,MATCH(1,IF($L3:$L17&lt;=JR$165,IF($M3:$M17&gt;=JR$165,1)),0))*$B3/12,0)</f>
        <v>0</v>
      </c>
      <c r="JS168" s="156">
        <f t="array" ref="JS168">IFERROR(INDEX($N3:$N17,MATCH(1,IF($L3:$L17&lt;=JS$165,IF($M3:$M17&gt;=JS$165,1)),0))*$B3/12,0)</f>
        <v>0</v>
      </c>
      <c r="JT168" s="156">
        <f t="array" ref="JT168">IFERROR(INDEX($N3:$N17,MATCH(1,IF($L3:$L17&lt;=JT$165,IF($M3:$M17&gt;=JT$165,1)),0))*$B3/12,0)</f>
        <v>0</v>
      </c>
      <c r="JU168" s="156">
        <f t="array" ref="JU168">IFERROR(INDEX($N3:$N17,MATCH(1,IF($L3:$L17&lt;=JU$165,IF($M3:$M17&gt;=JU$165,1)),0))*$B3/12,0)</f>
        <v>0</v>
      </c>
      <c r="JV168" s="156">
        <f t="array" ref="JV168">IFERROR(INDEX($N3:$N17,MATCH(1,IF($L3:$L17&lt;=JV$165,IF($M3:$M17&gt;=JV$165,1)),0))*$B3/12,0)</f>
        <v>0</v>
      </c>
      <c r="JW168" s="156">
        <f t="array" ref="JW168">IFERROR(INDEX($N3:$N17,MATCH(1,IF($L3:$L17&lt;=JW$165,IF($M3:$M17&gt;=JW$165,1)),0))*$B3/12,0)</f>
        <v>0</v>
      </c>
      <c r="JX168" s="156">
        <f t="array" ref="JX168">IFERROR(INDEX($N3:$N17,MATCH(1,IF($L3:$L17&lt;=JX$165,IF($M3:$M17&gt;=JX$165,1)),0))*$B3/12,0)</f>
        <v>0</v>
      </c>
      <c r="JY168" s="156">
        <f t="array" ref="JY168">IFERROR(INDEX($N3:$N17,MATCH(1,IF($L3:$L17&lt;=JY$165,IF($M3:$M17&gt;=JY$165,1)),0))*$B3/12,0)</f>
        <v>0</v>
      </c>
      <c r="JZ168" s="156">
        <f t="array" ref="JZ168">IFERROR(INDEX($N3:$N17,MATCH(1,IF($L3:$L17&lt;=JZ$165,IF($M3:$M17&gt;=JZ$165,1)),0))*$B3/12,0)</f>
        <v>0</v>
      </c>
      <c r="KA168" s="156">
        <f t="array" ref="KA168">IFERROR(INDEX($N3:$N17,MATCH(1,IF($L3:$L17&lt;=KA$165,IF($M3:$M17&gt;=KA$165,1)),0))*$B3/12,0)</f>
        <v>0</v>
      </c>
      <c r="KB168" s="156">
        <f t="array" ref="KB168">IFERROR(INDEX($N3:$N17,MATCH(1,IF($L3:$L17&lt;=KB$165,IF($M3:$M17&gt;=KB$165,1)),0))*$B3/12,0)</f>
        <v>0</v>
      </c>
      <c r="KC168" s="156">
        <f t="array" ref="KC168">IFERROR(INDEX($N3:$N17,MATCH(1,IF($L3:$L17&lt;=KC$165,IF($M3:$M17&gt;=KC$165,1)),0))*$B3/12,0)</f>
        <v>0</v>
      </c>
      <c r="KD168" s="156">
        <f t="array" ref="KD168">IFERROR(INDEX($N3:$N17,MATCH(1,IF($L3:$L17&lt;=KD$165,IF($M3:$M17&gt;=KD$165,1)),0))*$B3/12,0)</f>
        <v>0</v>
      </c>
      <c r="KE168" s="156">
        <f t="array" ref="KE168">IFERROR(INDEX($N3:$N17,MATCH(1,IF($L3:$L17&lt;=KE$165,IF($M3:$M17&gt;=KE$165,1)),0))*$B3/12,0)</f>
        <v>0</v>
      </c>
      <c r="KF168" s="156">
        <f t="array" ref="KF168">IFERROR(INDEX($N3:$N17,MATCH(1,IF($L3:$L17&lt;=KF$165,IF($M3:$M17&gt;=KF$165,1)),0))*$B3/12,0)</f>
        <v>0</v>
      </c>
      <c r="KG168" s="156">
        <f t="array" ref="KG168">IFERROR(INDEX($N3:$N17,MATCH(1,IF($L3:$L17&lt;=KG$165,IF($M3:$M17&gt;=KG$165,1)),0))*$B3/12,0)</f>
        <v>0</v>
      </c>
      <c r="KH168" s="156">
        <f t="array" ref="KH168">IFERROR(INDEX($N3:$N17,MATCH(1,IF($L3:$L17&lt;=KH$165,IF($M3:$M17&gt;=KH$165,1)),0))*$B3/12,0)</f>
        <v>0</v>
      </c>
      <c r="KI168" s="156">
        <f t="array" ref="KI168">IFERROR(INDEX($N3:$N17,MATCH(1,IF($L3:$L17&lt;=KI$165,IF($M3:$M17&gt;=KI$165,1)),0))*$B3/12,0)</f>
        <v>0</v>
      </c>
      <c r="KJ168" s="156">
        <f t="array" ref="KJ168">IFERROR(INDEX($N3:$N17,MATCH(1,IF($L3:$L17&lt;=KJ$165,IF($M3:$M17&gt;=KJ$165,1)),0))*$B3/12,0)</f>
        <v>0</v>
      </c>
      <c r="KK168" s="156">
        <f t="array" ref="KK168">IFERROR(INDEX($N3:$N17,MATCH(1,IF($L3:$L17&lt;=KK$165,IF($M3:$M17&gt;=KK$165,1)),0))*$B3/12,0)</f>
        <v>0</v>
      </c>
      <c r="KL168" s="156">
        <f t="array" ref="KL168">IFERROR(INDEX($N3:$N17,MATCH(1,IF($L3:$L17&lt;=KL$165,IF($M3:$M17&gt;=KL$165,1)),0))*$B3/12,0)</f>
        <v>0</v>
      </c>
      <c r="KM168" s="156">
        <f t="array" ref="KM168">IFERROR(INDEX($N3:$N17,MATCH(1,IF($L3:$L17&lt;=KM$165,IF($M3:$M17&gt;=KM$165,1)),0))*$B3/12,0)</f>
        <v>0</v>
      </c>
      <c r="KN168" s="156">
        <f t="array" ref="KN168">IFERROR(INDEX($N3:$N17,MATCH(1,IF($L3:$L17&lt;=KN$165,IF($M3:$M17&gt;=KN$165,1)),0))*$B3/12,0)</f>
        <v>0</v>
      </c>
      <c r="KO168" s="156">
        <f t="array" ref="KO168">IFERROR(INDEX($N3:$N17,MATCH(1,IF($L3:$L17&lt;=KO$165,IF($M3:$M17&gt;=KO$165,1)),0))*$B3/12,0)</f>
        <v>0</v>
      </c>
      <c r="KP168" s="156">
        <f t="array" ref="KP168">IFERROR(INDEX($N3:$N17,MATCH(1,IF($L3:$L17&lt;=KP$165,IF($M3:$M17&gt;=KP$165,1)),0))*$B3/12,0)</f>
        <v>0</v>
      </c>
      <c r="KQ168" s="156">
        <f t="array" ref="KQ168">IFERROR(INDEX($N3:$N17,MATCH(1,IF($L3:$L17&lt;=KQ$165,IF($M3:$M17&gt;=KQ$165,1)),0))*$B3/12,0)</f>
        <v>0</v>
      </c>
      <c r="KR168" s="156">
        <f t="array" ref="KR168">IFERROR(INDEX($N3:$N17,MATCH(1,IF($L3:$L17&lt;=KR$165,IF($M3:$M17&gt;=KR$165,1)),0))*$B3/12,0)</f>
        <v>0</v>
      </c>
      <c r="KS168" s="156">
        <f t="array" ref="KS168">IFERROR(INDEX($N3:$N17,MATCH(1,IF($L3:$L17&lt;=KS$165,IF($M3:$M17&gt;=KS$165,1)),0))*$B3/12,0)</f>
        <v>0</v>
      </c>
      <c r="KT168" s="156">
        <f t="array" ref="KT168">IFERROR(INDEX($N3:$N17,MATCH(1,IF($L3:$L17&lt;=KT$165,IF($M3:$M17&gt;=KT$165,1)),0))*$B3/12,0)</f>
        <v>0</v>
      </c>
      <c r="KU168" s="156">
        <f t="array" ref="KU168">IFERROR(INDEX($N3:$N17,MATCH(1,IF($L3:$L17&lt;=KU$165,IF($M3:$M17&gt;=KU$165,1)),0))*$B3/12,0)</f>
        <v>0</v>
      </c>
      <c r="KV168" s="156">
        <f t="array" ref="KV168">IFERROR(INDEX($N3:$N17,MATCH(1,IF($L3:$L17&lt;=KV$165,IF($M3:$M17&gt;=KV$165,1)),0))*$B3/12,0)</f>
        <v>0</v>
      </c>
      <c r="KW168" s="156">
        <f t="array" ref="KW168">IFERROR(INDEX($N3:$N17,MATCH(1,IF($L3:$L17&lt;=KW$165,IF($M3:$M17&gt;=KW$165,1)),0))*$B3/12,0)</f>
        <v>0</v>
      </c>
      <c r="KX168" s="156">
        <f t="array" ref="KX168">IFERROR(INDEX($N3:$N17,MATCH(1,IF($L3:$L17&lt;=KX$165,IF($M3:$M17&gt;=KX$165,1)),0))*$B3/12,0)</f>
        <v>0</v>
      </c>
      <c r="KY168" s="156">
        <f t="array" ref="KY168">IFERROR(INDEX($N3:$N17,MATCH(1,IF($L3:$L17&lt;=KY$165,IF($M3:$M17&gt;=KY$165,1)),0))*$B3/12,0)</f>
        <v>0</v>
      </c>
      <c r="KZ168" s="156">
        <f t="array" ref="KZ168">IFERROR(INDEX($N3:$N17,MATCH(1,IF($L3:$L17&lt;=KZ$165,IF($M3:$M17&gt;=KZ$165,1)),0))*$B3/12,0)</f>
        <v>0</v>
      </c>
      <c r="LA168" s="156">
        <f t="array" ref="LA168">IFERROR(INDEX($N3:$N17,MATCH(1,IF($L3:$L17&lt;=LA$165,IF($M3:$M17&gt;=LA$165,1)),0))*$B3/12,0)</f>
        <v>0</v>
      </c>
      <c r="LB168" s="156">
        <f t="array" ref="LB168">IFERROR(INDEX($N3:$N17,MATCH(1,IF($L3:$L17&lt;=LB$165,IF($M3:$M17&gt;=LB$165,1)),0))*$B3/12,0)</f>
        <v>0</v>
      </c>
      <c r="LC168" s="156">
        <f t="array" ref="LC168">IFERROR(INDEX($N3:$N17,MATCH(1,IF($L3:$L17&lt;=LC$165,IF($M3:$M17&gt;=LC$165,1)),0))*$B3/12,0)</f>
        <v>0</v>
      </c>
      <c r="LD168" s="156">
        <f t="array" ref="LD168">IFERROR(INDEX($N3:$N17,MATCH(1,IF($L3:$L17&lt;=LD$165,IF($M3:$M17&gt;=LD$165,1)),0))*$B3/12,0)</f>
        <v>0</v>
      </c>
      <c r="LE168" s="156">
        <f t="array" ref="LE168">IFERROR(INDEX($N3:$N17,MATCH(1,IF($L3:$L17&lt;=LE$165,IF($M3:$M17&gt;=LE$165,1)),0))*$B3/12,0)</f>
        <v>0</v>
      </c>
      <c r="LF168" s="156">
        <f t="array" ref="LF168">IFERROR(INDEX($N3:$N17,MATCH(1,IF($L3:$L17&lt;=LF$165,IF($M3:$M17&gt;=LF$165,1)),0))*$B3/12,0)</f>
        <v>0</v>
      </c>
      <c r="LG168" s="156">
        <f t="array" ref="LG168">IFERROR(INDEX($N3:$N17,MATCH(1,IF($L3:$L17&lt;=LG$165,IF($M3:$M17&gt;=LG$165,1)),0))*$B3/12,0)</f>
        <v>0</v>
      </c>
      <c r="LH168" s="156">
        <f t="array" ref="LH168">IFERROR(INDEX($N3:$N17,MATCH(1,IF($L3:$L17&lt;=LH$165,IF($M3:$M17&gt;=LH$165,1)),0))*$B3/12,0)</f>
        <v>0</v>
      </c>
      <c r="LI168" s="156">
        <f t="array" ref="LI168">IFERROR(INDEX($N3:$N17,MATCH(1,IF($L3:$L17&lt;=LI$165,IF($M3:$M17&gt;=LI$165,1)),0))*$B3/12,0)</f>
        <v>0</v>
      </c>
      <c r="LJ168" s="156">
        <f t="array" ref="LJ168">IFERROR(INDEX($N3:$N17,MATCH(1,IF($L3:$L17&lt;=LJ$165,IF($M3:$M17&gt;=LJ$165,1)),0))*$B3/12,0)</f>
        <v>0</v>
      </c>
      <c r="LK168" s="156">
        <f t="array" ref="LK168">IFERROR(INDEX($N3:$N17,MATCH(1,IF($L3:$L17&lt;=LK$165,IF($M3:$M17&gt;=LK$165,1)),0))*$B3/12,0)</f>
        <v>0</v>
      </c>
      <c r="LL168" s="156">
        <f t="array" ref="LL168">IFERROR(INDEX($N3:$N17,MATCH(1,IF($L3:$L17&lt;=LL$165,IF($M3:$M17&gt;=LL$165,1)),0))*$B3/12,0)</f>
        <v>0</v>
      </c>
      <c r="LM168" s="156">
        <f t="array" ref="LM168">IFERROR(INDEX($N3:$N17,MATCH(1,IF($L3:$L17&lt;=LM$165,IF($M3:$M17&gt;=LM$165,1)),0))*$B3/12,0)</f>
        <v>0</v>
      </c>
      <c r="LN168" s="156">
        <f t="array" ref="LN168">IFERROR(INDEX($N3:$N17,MATCH(1,IF($L3:$L17&lt;=LN$165,IF($M3:$M17&gt;=LN$165,1)),0))*$B3/12,0)</f>
        <v>0</v>
      </c>
      <c r="LO168" s="156">
        <f t="array" ref="LO168">IFERROR(INDEX($N3:$N17,MATCH(1,IF($L3:$L17&lt;=LO$165,IF($M3:$M17&gt;=LO$165,1)),0))*$B3/12,0)</f>
        <v>0</v>
      </c>
      <c r="LP168" s="156">
        <f t="array" ref="LP168">IFERROR(INDEX($N3:$N17,MATCH(1,IF($L3:$L17&lt;=LP$165,IF($M3:$M17&gt;=LP$165,1)),0))*$B3/12,0)</f>
        <v>0</v>
      </c>
      <c r="LQ168" s="156">
        <f t="array" ref="LQ168">IFERROR(INDEX($N3:$N17,MATCH(1,IF($L3:$L17&lt;=LQ$165,IF($M3:$M17&gt;=LQ$165,1)),0))*$B3/12,0)</f>
        <v>0</v>
      </c>
      <c r="LR168" s="156">
        <f t="array" ref="LR168">IFERROR(INDEX($N3:$N17,MATCH(1,IF($L3:$L17&lt;=LR$165,IF($M3:$M17&gt;=LR$165,1)),0))*$B3/12,0)</f>
        <v>0</v>
      </c>
      <c r="LS168" s="156">
        <f t="array" ref="LS168">IFERROR(INDEX($N3:$N17,MATCH(1,IF($L3:$L17&lt;=LS$165,IF($M3:$M17&gt;=LS$165,1)),0))*$B3/12,0)</f>
        <v>0</v>
      </c>
      <c r="LT168" s="156">
        <f t="array" ref="LT168">IFERROR(INDEX($N3:$N17,MATCH(1,IF($L3:$L17&lt;=LT$165,IF($M3:$M17&gt;=LT$165,1)),0))*$B3/12,0)</f>
        <v>0</v>
      </c>
      <c r="LU168" s="156">
        <f t="array" ref="LU168">IFERROR(INDEX($N3:$N17,MATCH(1,IF($L3:$L17&lt;=LU$165,IF($M3:$M17&gt;=LU$165,1)),0))*$B3/12,0)</f>
        <v>0</v>
      </c>
      <c r="LV168" s="156">
        <f t="array" ref="LV168">IFERROR(INDEX($N3:$N17,MATCH(1,IF($L3:$L17&lt;=LV$165,IF($M3:$M17&gt;=LV$165,1)),0))*$B3/12,0)</f>
        <v>0</v>
      </c>
      <c r="LW168" s="156">
        <f t="array" ref="LW168">IFERROR(INDEX($N3:$N17,MATCH(1,IF($L3:$L17&lt;=LW$165,IF($M3:$M17&gt;=LW$165,1)),0))*$B3/12,0)</f>
        <v>0</v>
      </c>
      <c r="LX168" s="156">
        <f t="array" ref="LX168">IFERROR(INDEX($N3:$N17,MATCH(1,IF($L3:$L17&lt;=LX$165,IF($M3:$M17&gt;=LX$165,1)),0))*$B3/12,0)</f>
        <v>0</v>
      </c>
      <c r="LY168" s="156">
        <f t="array" ref="LY168">IFERROR(INDEX($N3:$N17,MATCH(1,IF($L3:$L17&lt;=LY$165,IF($M3:$M17&gt;=LY$165,1)),0))*$B3/12,0)</f>
        <v>0</v>
      </c>
      <c r="LZ168" s="156">
        <f t="array" ref="LZ168">IFERROR(INDEX($N3:$N17,MATCH(1,IF($L3:$L17&lt;=LZ$165,IF($M3:$M17&gt;=LZ$165,1)),0))*$B3/12,0)</f>
        <v>0</v>
      </c>
      <c r="MA168" s="156">
        <f t="array" ref="MA168">IFERROR(INDEX($N3:$N17,MATCH(1,IF($L3:$L17&lt;=MA$165,IF($M3:$M17&gt;=MA$165,1)),0))*$B3/12,0)</f>
        <v>0</v>
      </c>
      <c r="MB168" s="156">
        <f t="array" ref="MB168">IFERROR(INDEX($N3:$N17,MATCH(1,IF($L3:$L17&lt;=MB$165,IF($M3:$M17&gt;=MB$165,1)),0))*$B3/12,0)</f>
        <v>0</v>
      </c>
      <c r="MC168" s="156">
        <f t="array" ref="MC168">IFERROR(INDEX($N3:$N17,MATCH(1,IF($L3:$L17&lt;=MC$165,IF($M3:$M17&gt;=MC$165,1)),0))*$B3/12,0)</f>
        <v>0</v>
      </c>
      <c r="MD168" s="156">
        <f t="array" ref="MD168">IFERROR(INDEX($N3:$N17,MATCH(1,IF($L3:$L17&lt;=MD$165,IF($M3:$M17&gt;=MD$165,1)),0))*$B3/12,0)</f>
        <v>0</v>
      </c>
      <c r="ME168" s="156">
        <f t="array" ref="ME168">IFERROR(INDEX($N3:$N17,MATCH(1,IF($L3:$L17&lt;=ME$165,IF($M3:$M17&gt;=ME$165,1)),0))*$B3/12,0)</f>
        <v>0</v>
      </c>
      <c r="MF168" s="156">
        <f t="array" ref="MF168">IFERROR(INDEX($N3:$N17,MATCH(1,IF($L3:$L17&lt;=MF$165,IF($M3:$M17&gt;=MF$165,1)),0))*$B3/12,0)</f>
        <v>0</v>
      </c>
      <c r="MG168" s="156">
        <f t="array" ref="MG168">IFERROR(INDEX($N3:$N17,MATCH(1,IF($L3:$L17&lt;=MG$165,IF($M3:$M17&gt;=MG$165,1)),0))*$B3/12,0)</f>
        <v>0</v>
      </c>
      <c r="MH168" s="156">
        <f t="array" ref="MH168">IFERROR(INDEX($N3:$N17,MATCH(1,IF($L3:$L17&lt;=MH$165,IF($M3:$M17&gt;=MH$165,1)),0))*$B3/12,0)</f>
        <v>0</v>
      </c>
      <c r="MI168" s="156">
        <f t="array" ref="MI168">IFERROR(INDEX($N3:$N17,MATCH(1,IF($L3:$L17&lt;=MI$165,IF($M3:$M17&gt;=MI$165,1)),0))*$B3/12,0)</f>
        <v>0</v>
      </c>
      <c r="MJ168" s="156">
        <f t="array" ref="MJ168">IFERROR(INDEX($N3:$N17,MATCH(1,IF($L3:$L17&lt;=MJ$165,IF($M3:$M17&gt;=MJ$165,1)),0))*$B3/12,0)</f>
        <v>0</v>
      </c>
      <c r="MK168" s="156">
        <f t="array" ref="MK168">IFERROR(INDEX($N3:$N17,MATCH(1,IF($L3:$L17&lt;=MK$165,IF($M3:$M17&gt;=MK$165,1)),0))*$B3/12,0)</f>
        <v>0</v>
      </c>
      <c r="ML168" s="156">
        <f t="array" ref="ML168">IFERROR(INDEX($N3:$N17,MATCH(1,IF($L3:$L17&lt;=ML$165,IF($M3:$M17&gt;=ML$165,1)),0))*$B3/12,0)</f>
        <v>0</v>
      </c>
      <c r="MM168" s="156">
        <f t="array" ref="MM168">IFERROR(INDEX($N3:$N17,MATCH(1,IF($L3:$L17&lt;=MM$165,IF($M3:$M17&gt;=MM$165,1)),0))*$B3/12,0)</f>
        <v>0</v>
      </c>
      <c r="MN168" s="156">
        <f t="array" ref="MN168">IFERROR(INDEX($N3:$N17,MATCH(1,IF($L3:$L17&lt;=MN$165,IF($M3:$M17&gt;=MN$165,1)),0))*$B3/12,0)</f>
        <v>0</v>
      </c>
      <c r="MO168" s="156">
        <f t="array" ref="MO168">IFERROR(INDEX($N3:$N17,MATCH(1,IF($L3:$L17&lt;=MO$165,IF($M3:$M17&gt;=MO$165,1)),0))*$B3/12,0)</f>
        <v>0</v>
      </c>
      <c r="MP168" s="156">
        <f t="array" ref="MP168">IFERROR(INDEX($N3:$N17,MATCH(1,IF($L3:$L17&lt;=MP$165,IF($M3:$M17&gt;=MP$165,1)),0))*$B3/12,0)</f>
        <v>0</v>
      </c>
      <c r="MQ168" s="156">
        <f t="array" ref="MQ168">IFERROR(INDEX($N3:$N17,MATCH(1,IF($L3:$L17&lt;=MQ$165,IF($M3:$M17&gt;=MQ$165,1)),0))*$B3/12,0)</f>
        <v>0</v>
      </c>
      <c r="MR168" s="156">
        <f t="array" ref="MR168">IFERROR(INDEX($N3:$N17,MATCH(1,IF($L3:$L17&lt;=MR$165,IF($M3:$M17&gt;=MR$165,1)),0))*$B3/12,0)</f>
        <v>0</v>
      </c>
      <c r="MS168" s="156">
        <f t="array" ref="MS168">IFERROR(INDEX($N3:$N17,MATCH(1,IF($L3:$L17&lt;=MS$165,IF($M3:$M17&gt;=MS$165,1)),0))*$B3/12,0)</f>
        <v>0</v>
      </c>
      <c r="MT168" s="156">
        <f t="array" ref="MT168">IFERROR(INDEX($N3:$N17,MATCH(1,IF($L3:$L17&lt;=MT$165,IF($M3:$M17&gt;=MT$165,1)),0))*$B3/12,0)</f>
        <v>0</v>
      </c>
      <c r="MU168" s="156">
        <f t="array" ref="MU168">IFERROR(INDEX($N3:$N17,MATCH(1,IF($L3:$L17&lt;=MU$165,IF($M3:$M17&gt;=MU$165,1)),0))*$B3/12,0)</f>
        <v>0</v>
      </c>
      <c r="MV168" s="156">
        <f t="array" ref="MV168">IFERROR(INDEX($N3:$N17,MATCH(1,IF($L3:$L17&lt;=MV$165,IF($M3:$M17&gt;=MV$165,1)),0))*$B3/12,0)</f>
        <v>0</v>
      </c>
      <c r="MW168" s="156">
        <f t="array" ref="MW168">IFERROR(INDEX($N3:$N17,MATCH(1,IF($L3:$L17&lt;=MW$165,IF($M3:$M17&gt;=MW$165,1)),0))*$B3/12,0)</f>
        <v>0</v>
      </c>
      <c r="MX168" s="156">
        <f t="array" ref="MX168">IFERROR(INDEX($N3:$N17,MATCH(1,IF($L3:$L17&lt;=MX$165,IF($M3:$M17&gt;=MX$165,1)),0))*$B3/12,0)</f>
        <v>0</v>
      </c>
      <c r="MY168" s="156">
        <f t="array" ref="MY168">IFERROR(INDEX($N3:$N17,MATCH(1,IF($L3:$L17&lt;=MY$165,IF($M3:$M17&gt;=MY$165,1)),0))*$B3/12,0)</f>
        <v>0</v>
      </c>
      <c r="MZ168" s="156">
        <f t="array" ref="MZ168">IFERROR(INDEX($N3:$N17,MATCH(1,IF($L3:$L17&lt;=MZ$165,IF($M3:$M17&gt;=MZ$165,1)),0))*$B3/12,0)</f>
        <v>0</v>
      </c>
      <c r="NA168" s="156">
        <f t="array" ref="NA168">IFERROR(INDEX($N3:$N17,MATCH(1,IF($L3:$L17&lt;=NA$165,IF($M3:$M17&gt;=NA$165,1)),0))*$B3/12,0)</f>
        <v>0</v>
      </c>
      <c r="NB168" s="156">
        <f t="array" ref="NB168">IFERROR(INDEX($N3:$N17,MATCH(1,IF($L3:$L17&lt;=NB$165,IF($M3:$M17&gt;=NB$165,1)),0))*$B3/12,0)</f>
        <v>0</v>
      </c>
      <c r="NC168" s="156">
        <f t="array" ref="NC168">IFERROR(INDEX($N3:$N17,MATCH(1,IF($L3:$L17&lt;=NC$165,IF($M3:$M17&gt;=NC$165,1)),0))*$B3/12,0)</f>
        <v>0</v>
      </c>
      <c r="ND168" s="156">
        <f t="array" ref="ND168">IFERROR(INDEX($N3:$N17,MATCH(1,IF($L3:$L17&lt;=ND$165,IF($M3:$M17&gt;=ND$165,1)),0))*$B3/12,0)</f>
        <v>0</v>
      </c>
      <c r="NE168" s="156">
        <f t="array" ref="NE168">IFERROR(INDEX($N3:$N17,MATCH(1,IF($L3:$L17&lt;=NE$165,IF($M3:$M17&gt;=NE$165,1)),0))*$B3/12,0)</f>
        <v>0</v>
      </c>
      <c r="NF168" s="156">
        <f t="array" ref="NF168">IFERROR(INDEX($N3:$N17,MATCH(1,IF($L3:$L17&lt;=NF$165,IF($M3:$M17&gt;=NF$165,1)),0))*$B3/12,0)</f>
        <v>0</v>
      </c>
      <c r="NG168" s="156">
        <f t="array" ref="NG168">IFERROR(INDEX($N3:$N17,MATCH(1,IF($L3:$L17&lt;=NG$165,IF($M3:$M17&gt;=NG$165,1)),0))*$B3/12,0)</f>
        <v>0</v>
      </c>
      <c r="NH168" s="156">
        <f t="array" ref="NH168">IFERROR(INDEX($N3:$N17,MATCH(1,IF($L3:$L17&lt;=NH$165,IF($M3:$M17&gt;=NH$165,1)),0))*$B3/12,0)</f>
        <v>0</v>
      </c>
      <c r="NI168" s="156">
        <f t="array" ref="NI168">IFERROR(INDEX($N3:$N17,MATCH(1,IF($L3:$L17&lt;=NI$165,IF($M3:$M17&gt;=NI$165,1)),0))*$B3/12,0)</f>
        <v>0</v>
      </c>
      <c r="NJ168" s="156">
        <f t="array" ref="NJ168">IFERROR(INDEX($N3:$N17,MATCH(1,IF($L3:$L17&lt;=NJ$165,IF($M3:$M17&gt;=NJ$165,1)),0))*$B3/12,0)</f>
        <v>0</v>
      </c>
      <c r="NK168" s="157">
        <f t="array" ref="NK168">IFERROR(INDEX($N3:$N17,MATCH(1,IF($L3:$L17&lt;=NK$165,IF($M3:$M17&gt;=NK$165,1)),0))*$B3/12,0)</f>
        <v>0</v>
      </c>
    </row>
    <row r="169" spans="1:375" x14ac:dyDescent="0.25">
      <c r="A169" s="154">
        <f t="shared" ref="A169:A180" ca="1" si="56">SUM(D169:NK169)</f>
        <v>65741.458702691147</v>
      </c>
      <c r="B169" s="35" t="s">
        <v>119</v>
      </c>
      <c r="C169" s="89" t="s">
        <v>154</v>
      </c>
      <c r="D169" s="156">
        <f>IF(AND(D$165&lt;=$E3,D$165&gt;=EOMONTH($D3,0)),IF($G3="NNN",SUM(Expenses!B$35:B$39)*$F3,IF($G3="FSG",0,IF($G3="MG",SUMPRODUCT($I3:$I7,Expenses!B$35:B$39)*$F3,MAX((Expenses!B$35-$K3/12)*$J3*$F3,0)+MAX((Expenses!B$36-$K4/12)*$J4*$F3,0)+MAX((Expenses!B$37-$K5/12)*$J5*$F3,0)+MAX((Expenses!B$38-$K6/12)*$J6*$F3,0)+MAX((Expenses!B$39-$K7/12)*$J7*$F3,0)))),0)</f>
        <v>0</v>
      </c>
      <c r="E169" s="156">
        <f>IF(AND(E$165&lt;=$E3,E$165&gt;=EOMONTH($D3,0)),IF($G3="NNN",SUM(Expenses!C$35:C$39)*$F3,IF($G3="FSG",0,IF($G3="MG",SUMPRODUCT($I3:$I7,Expenses!C$35:C$39)*$F3,MAX((Expenses!C$35-$K3/12)*$J3*$F3,0)+MAX((Expenses!C$36-$K4/12)*$J4*$F3,0)+MAX((Expenses!C$37-$K5/12)*$J5*$F3,0)+MAX((Expenses!C$38-$K6/12)*$J6*$F3,0)+MAX((Expenses!C$39-$K7/12)*$J7*$F3,0)))),0)</f>
        <v>0</v>
      </c>
      <c r="F169" s="156">
        <f>IF(AND(F$165&lt;=$E3,F$165&gt;=EOMONTH($D3,0)),IF($G3="NNN",SUM(Expenses!D$35:D$39)*$F3,IF($G3="FSG",0,IF($G3="MG",SUMPRODUCT($I3:$I7,Expenses!D$35:D$39)*$F3,MAX((Expenses!D$35-$K3/12)*$J3*$F3,0)+MAX((Expenses!D$36-$K4/12)*$J4*$F3,0)+MAX((Expenses!D$37-$K5/12)*$J5*$F3,0)+MAX((Expenses!D$38-$K6/12)*$J6*$F3,0)+MAX((Expenses!D$39-$K7/12)*$J7*$F3,0)))),0)</f>
        <v>0</v>
      </c>
      <c r="G169" s="156">
        <f>IF(AND(G$165&lt;=$E3,G$165&gt;=EOMONTH($D3,0)),IF($G3="NNN",SUM(Expenses!E$35:E$39)*$F3,IF($G3="FSG",0,IF($G3="MG",SUMPRODUCT($I3:$I7,Expenses!E$35:E$39)*$F3,MAX((Expenses!E$35-$K3/12)*$J3*$F3,0)+MAX((Expenses!E$36-$K4/12)*$J4*$F3,0)+MAX((Expenses!E$37-$K5/12)*$J5*$F3,0)+MAX((Expenses!E$38-$K6/12)*$J6*$F3,0)+MAX((Expenses!E$39-$K7/12)*$J7*$F3,0)))),0)</f>
        <v>0</v>
      </c>
      <c r="H169" s="156">
        <f>IF(AND(H$165&lt;=$E3,H$165&gt;=EOMONTH($D3,0)),IF($G3="NNN",SUM(Expenses!F$35:F$39)*$F3,IF($G3="FSG",0,IF($G3="MG",SUMPRODUCT($I3:$I7,Expenses!F$35:F$39)*$F3,MAX((Expenses!F$35-$K3/12)*$J3*$F3,0)+MAX((Expenses!F$36-$K4/12)*$J4*$F3,0)+MAX((Expenses!F$37-$K5/12)*$J5*$F3,0)+MAX((Expenses!F$38-$K6/12)*$J6*$F3,0)+MAX((Expenses!F$39-$K7/12)*$J7*$F3,0)))),0)</f>
        <v>0</v>
      </c>
      <c r="I169" s="156">
        <f>IF(AND(I$165&lt;=$E3,I$165&gt;=EOMONTH($D3,0)),IF($G3="NNN",SUM(Expenses!G$35:G$39)*$F3,IF($G3="FSG",0,IF($G3="MG",SUMPRODUCT($I3:$I7,Expenses!G$35:G$39)*$F3,MAX((Expenses!G$35-$K3/12)*$J3*$F3,0)+MAX((Expenses!G$36-$K4/12)*$J4*$F3,0)+MAX((Expenses!G$37-$K5/12)*$J5*$F3,0)+MAX((Expenses!G$38-$K6/12)*$J6*$F3,0)+MAX((Expenses!G$39-$K7/12)*$J7*$F3,0)))),0)</f>
        <v>0</v>
      </c>
      <c r="J169" s="156">
        <f>IF(AND(J$165&lt;=$E3,J$165&gt;=EOMONTH($D3,0)),IF($G3="NNN",SUM(Expenses!H$35:H$39)*$F3,IF($G3="FSG",0,IF($G3="MG",SUMPRODUCT($I3:$I7,Expenses!H$35:H$39)*$F3,MAX((Expenses!H$35-$K3/12)*$J3*$F3,0)+MAX((Expenses!H$36-$K4/12)*$J4*$F3,0)+MAX((Expenses!H$37-$K5/12)*$J5*$F3,0)+MAX((Expenses!H$38-$K6/12)*$J6*$F3,0)+MAX((Expenses!H$39-$K7/12)*$J7*$F3,0)))),0)</f>
        <v>0</v>
      </c>
      <c r="K169" s="156">
        <f>IF(AND(K$165&lt;=$E3,K$165&gt;=EOMONTH($D3,0)),IF($G3="NNN",SUM(Expenses!I$35:I$39)*$F3,IF($G3="FSG",0,IF($G3="MG",SUMPRODUCT($I3:$I7,Expenses!I$35:I$39)*$F3,MAX((Expenses!I$35-$K3/12)*$J3*$F3,0)+MAX((Expenses!I$36-$K4/12)*$J4*$F3,0)+MAX((Expenses!I$37-$K5/12)*$J5*$F3,0)+MAX((Expenses!I$38-$K6/12)*$J6*$F3,0)+MAX((Expenses!I$39-$K7/12)*$J7*$F3,0)))),0)</f>
        <v>0</v>
      </c>
      <c r="L169" s="156">
        <f>IF(AND(L$165&lt;=$E3,L$165&gt;=EOMONTH($D3,0)),IF($G3="NNN",SUM(Expenses!J$35:J$39)*$F3,IF($G3="FSG",0,IF($G3="MG",SUMPRODUCT($I3:$I7,Expenses!J$35:J$39)*$F3,MAX((Expenses!J$35-$K3/12)*$J3*$F3,0)+MAX((Expenses!J$36-$K4/12)*$J4*$F3,0)+MAX((Expenses!J$37-$K5/12)*$J5*$F3,0)+MAX((Expenses!J$38-$K6/12)*$J6*$F3,0)+MAX((Expenses!J$39-$K7/12)*$J7*$F3,0)))),0)</f>
        <v>0</v>
      </c>
      <c r="M169" s="156">
        <f>IF(AND(M$165&lt;=$E3,M$165&gt;=EOMONTH($D3,0)),IF($G3="NNN",SUM(Expenses!K$35:K$39)*$F3,IF($G3="FSG",0,IF($G3="MG",SUMPRODUCT($I3:$I7,Expenses!K$35:K$39)*$F3,MAX((Expenses!K$35-$K3/12)*$J3*$F3,0)+MAX((Expenses!K$36-$K4/12)*$J4*$F3,0)+MAX((Expenses!K$37-$K5/12)*$J5*$F3,0)+MAX((Expenses!K$38-$K6/12)*$J6*$F3,0)+MAX((Expenses!K$39-$K7/12)*$J7*$F3,0)))),0)</f>
        <v>0</v>
      </c>
      <c r="N169" s="156">
        <f>IF(AND(N$165&lt;=$E3,N$165&gt;=EOMONTH($D3,0)),IF($G3="NNN",SUM(Expenses!L$35:L$39)*$F3,IF($G3="FSG",0,IF($G3="MG",SUMPRODUCT($I3:$I7,Expenses!L$35:L$39)*$F3,MAX((Expenses!L$35-$K3/12)*$J3*$F3,0)+MAX((Expenses!L$36-$K4/12)*$J4*$F3,0)+MAX((Expenses!L$37-$K5/12)*$J5*$F3,0)+MAX((Expenses!L$38-$K6/12)*$J6*$F3,0)+MAX((Expenses!L$39-$K7/12)*$J7*$F3,0)))),0)</f>
        <v>0</v>
      </c>
      <c r="O169" s="156">
        <f>IF(AND(O$165&lt;=$E3,O$165&gt;=EOMONTH($D3,0)),IF($G3="NNN",SUM(Expenses!M$35:M$39)*$F3,IF($G3="FSG",0,IF($G3="MG",SUMPRODUCT($I3:$I7,Expenses!M$35:M$39)*$F3,MAX((Expenses!M$35-$K3/12)*$J3*$F3,0)+MAX((Expenses!M$36-$K4/12)*$J4*$F3,0)+MAX((Expenses!M$37-$K5/12)*$J5*$F3,0)+MAX((Expenses!M$38-$K6/12)*$J6*$F3,0)+MAX((Expenses!M$39-$K7/12)*$J7*$F3,0)))),0)</f>
        <v>0</v>
      </c>
      <c r="P169" s="156">
        <f>IF(AND(P$165&lt;=$E3,P$165&gt;=EOMONTH($D3,0)),IF($G3="NNN",SUM(Expenses!N$35:N$39)*$F3,IF($G3="FSG",0,IF($G3="MG",SUMPRODUCT($I3:$I7,Expenses!N$35:N$39)*$F3,MAX((Expenses!N$35-$K3/12)*$J3*$F3,0)+MAX((Expenses!N$36-$K4/12)*$J4*$F3,0)+MAX((Expenses!N$37-$K5/12)*$J5*$F3,0)+MAX((Expenses!N$38-$K6/12)*$J6*$F3,0)+MAX((Expenses!N$39-$K7/12)*$J7*$F3,0)))),0)</f>
        <v>0</v>
      </c>
      <c r="Q169" s="156">
        <f>IF(AND(Q$165&lt;=$E3,Q$165&gt;=EOMONTH($D3,0)),IF($G3="NNN",SUM(Expenses!O$35:O$39)*$F3,IF($G3="FSG",0,IF($G3="MG",SUMPRODUCT($I3:$I7,Expenses!O$35:O$39)*$F3,MAX((Expenses!O$35-$K3/12)*$J3*$F3,0)+MAX((Expenses!O$36-$K4/12)*$J4*$F3,0)+MAX((Expenses!O$37-$K5/12)*$J5*$F3,0)+MAX((Expenses!O$38-$K6/12)*$J6*$F3,0)+MAX((Expenses!O$39-$K7/12)*$J7*$F3,0)))),0)</f>
        <v>0</v>
      </c>
      <c r="R169" s="156">
        <f>IF(AND(R$165&lt;=$E3,R$165&gt;=EOMONTH($D3,0)),IF($G3="NNN",SUM(Expenses!P$35:P$39)*$F3,IF($G3="FSG",0,IF($G3="MG",SUMPRODUCT($I3:$I7,Expenses!P$35:P$39)*$F3,MAX((Expenses!P$35-$K3/12)*$J3*$F3,0)+MAX((Expenses!P$36-$K4/12)*$J4*$F3,0)+MAX((Expenses!P$37-$K5/12)*$J5*$F3,0)+MAX((Expenses!P$38-$K6/12)*$J6*$F3,0)+MAX((Expenses!P$39-$K7/12)*$J7*$F3,0)))),0)</f>
        <v>0</v>
      </c>
      <c r="S169" s="156">
        <f>IF(AND(S$165&lt;=$E3,S$165&gt;=EOMONTH($D3,0)),IF($G3="NNN",SUM(Expenses!Q$35:Q$39)*$F3,IF($G3="FSG",0,IF($G3="MG",SUMPRODUCT($I3:$I7,Expenses!Q$35:Q$39)*$F3,MAX((Expenses!Q$35-$K3/12)*$J3*$F3,0)+MAX((Expenses!Q$36-$K4/12)*$J4*$F3,0)+MAX((Expenses!Q$37-$K5/12)*$J5*$F3,0)+MAX((Expenses!Q$38-$K6/12)*$J6*$F3,0)+MAX((Expenses!Q$39-$K7/12)*$J7*$F3,0)))),0)</f>
        <v>0</v>
      </c>
      <c r="T169" s="156">
        <f>IF(AND(T$165&lt;=$E3,T$165&gt;=EOMONTH($D3,0)),IF($G3="NNN",SUM(Expenses!R$35:R$39)*$F3,IF($G3="FSG",0,IF($G3="MG",SUMPRODUCT($I3:$I7,Expenses!R$35:R$39)*$F3,MAX((Expenses!R$35-$K3/12)*$J3*$F3,0)+MAX((Expenses!R$36-$K4/12)*$J4*$F3,0)+MAX((Expenses!R$37-$K5/12)*$J5*$F3,0)+MAX((Expenses!R$38-$K6/12)*$J6*$F3,0)+MAX((Expenses!R$39-$K7/12)*$J7*$F3,0)))),0)</f>
        <v>0</v>
      </c>
      <c r="U169" s="156">
        <f>IF(AND(U$165&lt;=$E3,U$165&gt;=EOMONTH($D3,0)),IF($G3="NNN",SUM(Expenses!S$35:S$39)*$F3,IF($G3="FSG",0,IF($G3="MG",SUMPRODUCT($I3:$I7,Expenses!S$35:S$39)*$F3,MAX((Expenses!S$35-$K3/12)*$J3*$F3,0)+MAX((Expenses!S$36-$K4/12)*$J4*$F3,0)+MAX((Expenses!S$37-$K5/12)*$J5*$F3,0)+MAX((Expenses!S$38-$K6/12)*$J6*$F3,0)+MAX((Expenses!S$39-$K7/12)*$J7*$F3,0)))),0)</f>
        <v>0</v>
      </c>
      <c r="V169" s="156">
        <f>IF(AND(V$165&lt;=$E3,V$165&gt;=EOMONTH($D3,0)),IF($G3="NNN",SUM(Expenses!T$35:T$39)*$F3,IF($G3="FSG",0,IF($G3="MG",SUMPRODUCT($I3:$I7,Expenses!T$35:T$39)*$F3,MAX((Expenses!T$35-$K3/12)*$J3*$F3,0)+MAX((Expenses!T$36-$K4/12)*$J4*$F3,0)+MAX((Expenses!T$37-$K5/12)*$J5*$F3,0)+MAX((Expenses!T$38-$K6/12)*$J6*$F3,0)+MAX((Expenses!T$39-$K7/12)*$J7*$F3,0)))),0)</f>
        <v>0</v>
      </c>
      <c r="W169" s="156">
        <f>IF(AND(W$165&lt;=$E3,W$165&gt;=EOMONTH($D3,0)),IF($G3="NNN",SUM(Expenses!U$35:U$39)*$F3,IF($G3="FSG",0,IF($G3="MG",SUMPRODUCT($I3:$I7,Expenses!U$35:U$39)*$F3,MAX((Expenses!U$35-$K3/12)*$J3*$F3,0)+MAX((Expenses!U$36-$K4/12)*$J4*$F3,0)+MAX((Expenses!U$37-$K5/12)*$J5*$F3,0)+MAX((Expenses!U$38-$K6/12)*$J6*$F3,0)+MAX((Expenses!U$39-$K7/12)*$J7*$F3,0)))),0)</f>
        <v>0</v>
      </c>
      <c r="X169" s="156">
        <f ca="1">IF(AND(X$165&lt;=$E3,X$165&gt;=EOMONTH($D3,0)),IF($G3="NNN",SUM(Expenses!V$35:V$39)*$F3,IF($G3="FSG",0,IF($G3="MG",SUMPRODUCT($I3:$I7,Expenses!V$35:V$39)*$F3,MAX((Expenses!V$35-$K3/12)*$J3*$F3,0)+MAX((Expenses!V$36-$K4/12)*$J4*$F3,0)+MAX((Expenses!V$37-$K5/12)*$J5*$F3,0)+MAX((Expenses!V$38-$K6/12)*$J6*$F3,0)+MAX((Expenses!V$39-$K7/12)*$J7*$F3,0)))),0)</f>
        <v>875.51215123921315</v>
      </c>
      <c r="Y169" s="156">
        <f ca="1">IF(AND(Y$165&lt;=$E3,Y$165&gt;=EOMONTH($D3,0)),IF($G3="NNN",SUM(Expenses!W$35:W$39)*$F3,IF($G3="FSG",0,IF($G3="MG",SUMPRODUCT($I3:$I7,Expenses!W$35:W$39)*$F3,MAX((Expenses!W$35-$K3/12)*$J3*$F3,0)+MAX((Expenses!W$36-$K4/12)*$J4*$F3,0)+MAX((Expenses!W$37-$K5/12)*$J5*$F3,0)+MAX((Expenses!W$38-$K6/12)*$J6*$F3,0)+MAX((Expenses!W$39-$K7/12)*$J7*$F3,0)))),0)</f>
        <v>901.47448791336728</v>
      </c>
      <c r="Z169" s="156">
        <f ca="1">IF(AND(Z$165&lt;=$E3,Z$165&gt;=EOMONTH($D3,0)),IF($G3="NNN",SUM(Expenses!X$35:X$39)*$F3,IF($G3="FSG",0,IF($G3="MG",SUMPRODUCT($I3:$I7,Expenses!X$35:X$39)*$F3,MAX((Expenses!X$35-$K3/12)*$J3*$F3,0)+MAX((Expenses!X$36-$K4/12)*$J4*$F3,0)+MAX((Expenses!X$37-$K5/12)*$J5*$F3,0)+MAX((Expenses!X$38-$K6/12)*$J6*$F3,0)+MAX((Expenses!X$39-$K7/12)*$J7*$F3,0)))),0)</f>
        <v>917.38042720439046</v>
      </c>
      <c r="AA169" s="156">
        <f ca="1">IF(AND(AA$165&lt;=$E3,AA$165&gt;=EOMONTH($D3,0)),IF($G3="NNN",SUM(Expenses!Y$35:Y$39)*$F3,IF($G3="FSG",0,IF($G3="MG",SUMPRODUCT($I3:$I7,Expenses!Y$35:Y$39)*$F3,MAX((Expenses!Y$35-$K3/12)*$J3*$F3,0)+MAX((Expenses!Y$36-$K4/12)*$J4*$F3,0)+MAX((Expenses!Y$37-$K5/12)*$J5*$F3,0)+MAX((Expenses!Y$38-$K6/12)*$J6*$F3,0)+MAX((Expenses!Y$39-$K7/12)*$J7*$F3,0)))),0)</f>
        <v>917.99301296285546</v>
      </c>
      <c r="AB169" s="156">
        <f ca="1">IF(AND(AB$165&lt;=$E3,AB$165&gt;=EOMONTH($D3,0)),IF($G3="NNN",SUM(Expenses!Z$35:Z$39)*$F3,IF($G3="FSG",0,IF($G3="MG",SUMPRODUCT($I3:$I7,Expenses!Z$35:Z$39)*$F3,MAX((Expenses!Z$35-$K3/12)*$J3*$F3,0)+MAX((Expenses!Z$36-$K4/12)*$J4*$F3,0)+MAX((Expenses!Z$37-$K5/12)*$J5*$F3,0)+MAX((Expenses!Z$38-$K6/12)*$J6*$F3,0)+MAX((Expenses!Z$39-$K7/12)*$J7*$F3,0)))),0)</f>
        <v>1256.1249383617853</v>
      </c>
      <c r="AC169" s="156">
        <f ca="1">IF(AND(AC$165&lt;=$E3,AC$165&gt;=EOMONTH($D3,0)),IF($G3="NNN",SUM(Expenses!AA$35:AA$39)*$F3,IF($G3="FSG",0,IF($G3="MG",SUMPRODUCT($I3:$I7,Expenses!AA$35:AA$39)*$F3,MAX((Expenses!AA$35-$K3/12)*$J3*$F3,0)+MAX((Expenses!AA$36-$K4/12)*$J4*$F3,0)+MAX((Expenses!AA$37-$K5/12)*$J5*$F3,0)+MAX((Expenses!AA$38-$K6/12)*$J6*$F3,0)+MAX((Expenses!AA$39-$K7/12)*$J7*$F3,0)))),0)</f>
        <v>1436.4237410797843</v>
      </c>
      <c r="AD169" s="156">
        <f ca="1">IF(AND(AD$165&lt;=$E3,AD$165&gt;=EOMONTH($D3,0)),IF($G3="NNN",SUM(Expenses!AB$35:AB$39)*$F3,IF($G3="FSG",0,IF($G3="MG",SUMPRODUCT($I3:$I7,Expenses!AB$35:AB$39)*$F3,MAX((Expenses!AB$35-$K3/12)*$J3*$F3,0)+MAX((Expenses!AB$36-$K4/12)*$J4*$F3,0)+MAX((Expenses!AB$37-$K5/12)*$J5*$F3,0)+MAX((Expenses!AB$38-$K6/12)*$J6*$F3,0)+MAX((Expenses!AB$39-$K7/12)*$J7*$F3,0)))),0)</f>
        <v>1447.7662066833946</v>
      </c>
      <c r="AE169" s="156">
        <f ca="1">IF(AND(AE$165&lt;=$E3,AE$165&gt;=EOMONTH($D3,0)),IF($G3="NNN",SUM(Expenses!AC$35:AC$39)*$F3,IF($G3="FSG",0,IF($G3="MG",SUMPRODUCT($I3:$I7,Expenses!AC$35:AC$39)*$F3,MAX((Expenses!AC$35-$K3/12)*$J3*$F3,0)+MAX((Expenses!AC$36-$K4/12)*$J4*$F3,0)+MAX((Expenses!AC$37-$K5/12)*$J5*$F3,0)+MAX((Expenses!AC$38-$K6/12)*$J6*$F3,0)+MAX((Expenses!AC$39-$K7/12)*$J7*$F3,0)))),0)</f>
        <v>1454.5371498237282</v>
      </c>
      <c r="AF169" s="156">
        <f ca="1">IF(AND(AF$165&lt;=$E3,AF$165&gt;=EOMONTH($D3,0)),IF($G3="NNN",SUM(Expenses!AD$35:AD$39)*$F3,IF($G3="FSG",0,IF($G3="MG",SUMPRODUCT($I3:$I7,Expenses!AD$35:AD$39)*$F3,MAX((Expenses!AD$35-$K3/12)*$J3*$F3,0)+MAX((Expenses!AD$36-$K4/12)*$J4*$F3,0)+MAX((Expenses!AD$37-$K5/12)*$J5*$F3,0)+MAX((Expenses!AD$38-$K6/12)*$J6*$F3,0)+MAX((Expenses!AD$39-$K7/12)*$J7*$F3,0)))),0)</f>
        <v>1509.4157117452705</v>
      </c>
      <c r="AG169" s="156">
        <f ca="1">IF(AND(AG$165&lt;=$E3,AG$165&gt;=EOMONTH($D3,0)),IF($G3="NNN",SUM(Expenses!AE$35:AE$39)*$F3,IF($G3="FSG",0,IF($G3="MG",SUMPRODUCT($I3:$I7,Expenses!AE$35:AE$39)*$F3,MAX((Expenses!AE$35-$K3/12)*$J3*$F3,0)+MAX((Expenses!AE$36-$K4/12)*$J4*$F3,0)+MAX((Expenses!AE$37-$K5/12)*$J5*$F3,0)+MAX((Expenses!AE$38-$K6/12)*$J6*$F3,0)+MAX((Expenses!AE$39-$K7/12)*$J7*$F3,0)))),0)</f>
        <v>1630.7624332363075</v>
      </c>
      <c r="AH169" s="156">
        <f ca="1">IF(AND(AH$165&lt;=$E3,AH$165&gt;=EOMONTH($D3,0)),IF($G3="NNN",SUM(Expenses!AF$35:AF$39)*$F3,IF($G3="FSG",0,IF($G3="MG",SUMPRODUCT($I3:$I7,Expenses!AF$35:AF$39)*$F3,MAX((Expenses!AF$35-$K3/12)*$J3*$F3,0)+MAX((Expenses!AF$36-$K4/12)*$J4*$F3,0)+MAX((Expenses!AF$37-$K5/12)*$J5*$F3,0)+MAX((Expenses!AF$38-$K6/12)*$J6*$F3,0)+MAX((Expenses!AF$39-$K7/12)*$J7*$F3,0)))),0)</f>
        <v>1665.1664212699168</v>
      </c>
      <c r="AI169" s="156">
        <f ca="1">IF(AND(AI$165&lt;=$E3,AI$165&gt;=EOMONTH($D3,0)),IF($G3="NNN",SUM(Expenses!AG$35:AG$39)*$F3,IF($G3="FSG",0,IF($G3="MG",SUMPRODUCT($I3:$I7,Expenses!AG$35:AG$39)*$F3,MAX((Expenses!AG$35-$K3/12)*$J3*$F3,0)+MAX((Expenses!AG$36-$K4/12)*$J4*$F3,0)+MAX((Expenses!AG$37-$K5/12)*$J5*$F3,0)+MAX((Expenses!AG$38-$K6/12)*$J6*$F3,0)+MAX((Expenses!AG$39-$K7/12)*$J7*$F3,0)))),0)</f>
        <v>1666.3807135587992</v>
      </c>
      <c r="AJ169" s="156">
        <f ca="1">IF(AND(AJ$165&lt;=$E3,AJ$165&gt;=EOMONTH($D3,0)),IF($G3="NNN",SUM(Expenses!AH$35:AH$39)*$F3,IF($G3="FSG",0,IF($G3="MG",SUMPRODUCT($I3:$I7,Expenses!AH$35:AH$39)*$F3,MAX((Expenses!AH$35-$K3/12)*$J3*$F3,0)+MAX((Expenses!AH$36-$K4/12)*$J4*$F3,0)+MAX((Expenses!AH$37-$K5/12)*$J5*$F3,0)+MAX((Expenses!AH$38-$K6/12)*$J6*$F3,0)+MAX((Expenses!AH$39-$K7/12)*$J7*$F3,0)))),0)</f>
        <v>1670.7824659972953</v>
      </c>
      <c r="AK169" s="156">
        <f ca="1">IF(AND(AK$165&lt;=$E3,AK$165&gt;=EOMONTH($D3,0)),IF($G3="NNN",SUM(Expenses!AI$35:AI$39)*$F3,IF($G3="FSG",0,IF($G3="MG",SUMPRODUCT($I3:$I7,Expenses!AI$35:AI$39)*$F3,MAX((Expenses!AI$35-$K3/12)*$J3*$F3,0)+MAX((Expenses!AI$36-$K4/12)*$J4*$F3,0)+MAX((Expenses!AI$37-$K5/12)*$J5*$F3,0)+MAX((Expenses!AI$38-$K6/12)*$J6*$F3,0)+MAX((Expenses!AI$39-$K7/12)*$J7*$F3,0)))),0)</f>
        <v>1691.2849945198109</v>
      </c>
      <c r="AL169" s="156">
        <f ca="1">IF(AND(AL$165&lt;=$E3,AL$165&gt;=EOMONTH($D3,0)),IF($G3="NNN",SUM(Expenses!AJ$35:AJ$39)*$F3,IF($G3="FSG",0,IF($G3="MG",SUMPRODUCT($I3:$I7,Expenses!AJ$35:AJ$39)*$F3,MAX((Expenses!AJ$35-$K3/12)*$J3*$F3,0)+MAX((Expenses!AJ$36-$K4/12)*$J4*$F3,0)+MAX((Expenses!AJ$37-$K5/12)*$J5*$F3,0)+MAX((Expenses!AJ$38-$K6/12)*$J6*$F3,0)+MAX((Expenses!AJ$39-$K7/12)*$J7*$F3,0)))),0)</f>
        <v>1728.4519047423209</v>
      </c>
      <c r="AM169" s="156">
        <f ca="1">IF(AND(AM$165&lt;=$E3,AM$165&gt;=EOMONTH($D3,0)),IF($G3="NNN",SUM(Expenses!AK$35:AK$39)*$F3,IF($G3="FSG",0,IF($G3="MG",SUMPRODUCT($I3:$I7,Expenses!AK$35:AK$39)*$F3,MAX((Expenses!AK$35-$K3/12)*$J3*$F3,0)+MAX((Expenses!AK$36-$K4/12)*$J4*$F3,0)+MAX((Expenses!AK$37-$K5/12)*$J5*$F3,0)+MAX((Expenses!AK$38-$K6/12)*$J6*$F3,0)+MAX((Expenses!AK$39-$K7/12)*$J7*$F3,0)))),0)</f>
        <v>1729.6782205090778</v>
      </c>
      <c r="AN169" s="156">
        <f ca="1">IF(AND(AN$165&lt;=$E3,AN$165&gt;=EOMONTH($D3,0)),IF($G3="NNN",SUM(Expenses!AL$35:AL$39)*$F3,IF($G3="FSG",0,IF($G3="MG",SUMPRODUCT($I3:$I7,Expenses!AL$35:AL$39)*$F3,MAX((Expenses!AL$35-$K3/12)*$J3*$F3,0)+MAX((Expenses!AL$36-$K4/12)*$J4*$F3,0)+MAX((Expenses!AL$37-$K5/12)*$J5*$F3,0)+MAX((Expenses!AL$38-$K6/12)*$J6*$F3,0)+MAX((Expenses!AL$39-$K7/12)*$J7*$F3,0)))),0)</f>
        <v>2132.8616479196608</v>
      </c>
      <c r="AO169" s="156">
        <f ca="1">IF(AND(AO$165&lt;=$E3,AO$165&gt;=EOMONTH($D3,0)),IF($G3="NNN",SUM(Expenses!AM$35:AM$39)*$F3,IF($G3="FSG",0,IF($G3="MG",SUMPRODUCT($I3:$I7,Expenses!AM$35:AM$39)*$F3,MAX((Expenses!AM$35-$K3/12)*$J3*$F3,0)+MAX((Expenses!AM$36-$K4/12)*$J4*$F3,0)+MAX((Expenses!AM$37-$K5/12)*$J5*$F3,0)+MAX((Expenses!AM$38-$K6/12)*$J6*$F3,0)+MAX((Expenses!AM$39-$K7/12)*$J7*$F3,0)))),0)</f>
        <v>2135.0898004909604</v>
      </c>
      <c r="AP169" s="156">
        <f ca="1">IF(AND(AP$165&lt;=$E3,AP$165&gt;=EOMONTH($D3,0)),IF($G3="NNN",SUM(Expenses!AN$35:AN$39)*$F3,IF($G3="FSG",0,IF($G3="MG",SUMPRODUCT($I3:$I7,Expenses!AN$35:AN$39)*$F3,MAX((Expenses!AN$35-$K3/12)*$J3*$F3,0)+MAX((Expenses!AN$36-$K4/12)*$J4*$F3,0)+MAX((Expenses!AN$37-$K5/12)*$J5*$F3,0)+MAX((Expenses!AN$38-$K6/12)*$J6*$F3,0)+MAX((Expenses!AN$39-$K7/12)*$J7*$F3,0)))),0)</f>
        <v>2136.3252119297808</v>
      </c>
      <c r="AQ169" s="156">
        <f ca="1">IF(AND(AQ$165&lt;=$E3,AQ$165&gt;=EOMONTH($D3,0)),IF($G3="NNN",SUM(Expenses!AO$35:AO$39)*$F3,IF($G3="FSG",0,IF($G3="MG",SUMPRODUCT($I3:$I7,Expenses!AO$35:AO$39)*$F3,MAX((Expenses!AO$35-$K3/12)*$J3*$F3,0)+MAX((Expenses!AO$36-$K4/12)*$J4*$F3,0)+MAX((Expenses!AO$37-$K5/12)*$J5*$F3,0)+MAX((Expenses!AO$38-$K6/12)*$J6*$F3,0)+MAX((Expenses!AO$39-$K7/12)*$J7*$F3,0)))),0)</f>
        <v>2137.5636702264901</v>
      </c>
      <c r="AR169" s="156">
        <f ca="1">IF(AND(AR$165&lt;=$E3,AR$165&gt;=EOMONTH($D3,0)),IF($G3="NNN",SUM(Expenses!AP$35:AP$39)*$F3,IF($G3="FSG",0,IF($G3="MG",SUMPRODUCT($I3:$I7,Expenses!AP$35:AP$39)*$F3,MAX((Expenses!AP$35-$K3/12)*$J3*$F3,0)+MAX((Expenses!AP$36-$K4/12)*$J4*$F3,0)+MAX((Expenses!AP$37-$K5/12)*$J5*$F3,0)+MAX((Expenses!AP$38-$K6/12)*$J6*$F3,0)+MAX((Expenses!AP$39-$K7/12)*$J7*$F3,0)))),0)</f>
        <v>2139.3742003208777</v>
      </c>
      <c r="AS169" s="156">
        <f ca="1">IF(AND(AS$165&lt;=$E3,AS$165&gt;=EOMONTH($D3,0)),IF($G3="NNN",SUM(Expenses!AQ$35:AQ$39)*$F3,IF($G3="FSG",0,IF($G3="MG",SUMPRODUCT($I3:$I7,Expenses!AQ$35:AQ$39)*$F3,MAX((Expenses!AQ$35-$K3/12)*$J3*$F3,0)+MAX((Expenses!AQ$36-$K4/12)*$J4*$F3,0)+MAX((Expenses!AQ$37-$K5/12)*$J5*$F3,0)+MAX((Expenses!AQ$38-$K6/12)*$J6*$F3,0)+MAX((Expenses!AQ$39-$K7/12)*$J7*$F3,0)))),0)</f>
        <v>2141.6917791829455</v>
      </c>
      <c r="AT169" s="156">
        <f ca="1">IF(AND(AT$165&lt;=$E3,AT$165&gt;=EOMONTH($D3,0)),IF($G3="NNN",SUM(Expenses!AR$35:AR$39)*$F3,IF($G3="FSG",0,IF($G3="MG",SUMPRODUCT($I3:$I7,Expenses!AR$35:AR$39)*$F3,MAX((Expenses!AR$35-$K3/12)*$J3*$F3,0)+MAX((Expenses!AR$36-$K4/12)*$J4*$F3,0)+MAX((Expenses!AR$37-$K5/12)*$J5*$F3,0)+MAX((Expenses!AR$38-$K6/12)*$J6*$F3,0)+MAX((Expenses!AR$39-$K7/12)*$J7*$F3,0)))),0)</f>
        <v>2142.9394232137347</v>
      </c>
      <c r="AU169" s="156">
        <f ca="1">IF(AND(AU$165&lt;=$E3,AU$165&gt;=EOMONTH($D3,0)),IF($G3="NNN",SUM(Expenses!AS$35:AS$39)*$F3,IF($G3="FSG",0,IF($G3="MG",SUMPRODUCT($I3:$I7,Expenses!AS$35:AS$39)*$F3,MAX((Expenses!AS$35-$K3/12)*$J3*$F3,0)+MAX((Expenses!AS$36-$K4/12)*$J4*$F3,0)+MAX((Expenses!AS$37-$K5/12)*$J5*$F3,0)+MAX((Expenses!AS$38-$K6/12)*$J6*$F3,0)+MAX((Expenses!AS$39-$K7/12)*$J7*$F3,0)))),0)</f>
        <v>2144.1901442712838</v>
      </c>
      <c r="AV169" s="156">
        <f ca="1">IF(AND(AV$165&lt;=$E3,AV$165&gt;=EOMONTH($D3,0)),IF($G3="NNN",SUM(Expenses!AT$35:AT$39)*$F3,IF($G3="FSG",0,IF($G3="MG",SUMPRODUCT($I3:$I7,Expenses!AT$35:AT$39)*$F3,MAX((Expenses!AT$35-$K3/12)*$J3*$F3,0)+MAX((Expenses!AT$36-$K4/12)*$J4*$F3,0)+MAX((Expenses!AT$37-$K5/12)*$J5*$F3,0)+MAX((Expenses!AT$38-$K6/12)*$J6*$F3,0)+MAX((Expenses!AT$39-$K7/12)*$J7*$F3,0)))),0)</f>
        <v>2148.7239492829344</v>
      </c>
      <c r="AW169" s="156">
        <f ca="1">IF(AND(AW$165&lt;=$E3,AW$165&gt;=EOMONTH($D3,0)),IF($G3="NNN",SUM(Expenses!AU$35:AU$39)*$F3,IF($G3="FSG",0,IF($G3="MG",SUMPRODUCT($I3:$I7,Expenses!AU$35:AU$39)*$F3,MAX((Expenses!AU$35-$K3/12)*$J3*$F3,0)+MAX((Expenses!AU$36-$K4/12)*$J4*$F3,0)+MAX((Expenses!AU$37-$K5/12)*$J5*$F3,0)+MAX((Expenses!AU$38-$K6/12)*$J6*$F3,0)+MAX((Expenses!AU$39-$K7/12)*$J7*$F3,0)))),0)</f>
        <v>2150.3052887217946</v>
      </c>
      <c r="AX169" s="156">
        <f ca="1">IF(AND(AX$165&lt;=$E3,AX$165&gt;=EOMONTH($D3,0)),IF($G3="NNN",SUM(Expenses!AV$35:AV$39)*$F3,IF($G3="FSG",0,IF($G3="MG",SUMPRODUCT($I3:$I7,Expenses!AV$35:AV$39)*$F3,MAX((Expenses!AV$35-$K3/12)*$J3*$F3,0)+MAX((Expenses!AV$36-$K4/12)*$J4*$F3,0)+MAX((Expenses!AV$37-$K5/12)*$J5*$F3,0)+MAX((Expenses!AV$38-$K6/12)*$J6*$F3,0)+MAX((Expenses!AV$39-$K7/12)*$J7*$F3,0)))),0)</f>
        <v>2151.7473923653865</v>
      </c>
      <c r="AY169" s="156">
        <f ca="1">IF(AND(AY$165&lt;=$E3,AY$165&gt;=EOMONTH($D3,0)),IF($G3="NNN",SUM(Expenses!AW$35:AW$39)*$F3,IF($G3="FSG",0,IF($G3="MG",SUMPRODUCT($I3:$I7,Expenses!AW$35:AW$39)*$F3,MAX((Expenses!AW$35-$K3/12)*$J3*$F3,0)+MAX((Expenses!AW$36-$K4/12)*$J4*$F3,0)+MAX((Expenses!AW$37-$K5/12)*$J5*$F3,0)+MAX((Expenses!AW$38-$K6/12)*$J6*$F3,0)+MAX((Expenses!AW$39-$K7/12)*$J7*$F3,0)))),0)</f>
        <v>2153.0104976051457</v>
      </c>
      <c r="AZ169" s="156">
        <f ca="1">IF(AND(AZ$165&lt;=$E3,AZ$165&gt;=EOMONTH($D3,0)),IF($G3="NNN",SUM(Expenses!AX$35:AX$39)*$F3,IF($G3="FSG",0,IF($G3="MG",SUMPRODUCT($I3:$I7,Expenses!AX$35:AX$39)*$F3,MAX((Expenses!AX$35-$K3/12)*$J3*$F3,0)+MAX((Expenses!AX$36-$K4/12)*$J4*$F3,0)+MAX((Expenses!AX$37-$K5/12)*$J5*$F3,0)+MAX((Expenses!AX$38-$K6/12)*$J6*$F3,0)+MAX((Expenses!AX$39-$K7/12)*$J7*$F3,0)))),0)</f>
        <v>2184.992967661055</v>
      </c>
      <c r="BA169" s="156">
        <f ca="1">IF(AND(BA$165&lt;=$E3,BA$165&gt;=EOMONTH($D3,0)),IF($G3="NNN",SUM(Expenses!AY$35:AY$39)*$F3,IF($G3="FSG",0,IF($G3="MG",SUMPRODUCT($I3:$I7,Expenses!AY$35:AY$39)*$F3,MAX((Expenses!AY$35-$K3/12)*$J3*$F3,0)+MAX((Expenses!AY$36-$K4/12)*$J4*$F3,0)+MAX((Expenses!AY$37-$K5/12)*$J5*$F3,0)+MAX((Expenses!AY$38-$K6/12)*$J6*$F3,0)+MAX((Expenses!AY$39-$K7/12)*$J7*$F3,0)))),0)</f>
        <v>2187.287964809494</v>
      </c>
      <c r="BB169" s="156">
        <f ca="1">IF(AND(BB$165&lt;=$E3,BB$165&gt;=EOMONTH($D3,0)),IF($G3="NNN",SUM(Expenses!AZ$35:AZ$39)*$F3,IF($G3="FSG",0,IF($G3="MG",SUMPRODUCT($I3:$I7,Expenses!AZ$35:AZ$39)*$F3,MAX((Expenses!AZ$35-$K3/12)*$J3*$F3,0)+MAX((Expenses!AZ$36-$K4/12)*$J4*$F3,0)+MAX((Expenses!AZ$37-$K5/12)*$J5*$F3,0)+MAX((Expenses!AZ$38-$K6/12)*$J6*$F3,0)+MAX((Expenses!AZ$39-$K7/12)*$J7*$F3,0)))),0)</f>
        <v>2188.5604385914794</v>
      </c>
      <c r="BC169" s="156">
        <f ca="1">IF(AND(BC$165&lt;=$E3,BC$165&gt;=EOMONTH($D3,0)),IF($G3="NNN",SUM(Expenses!BA$35:BA$39)*$F3,IF($G3="FSG",0,IF($G3="MG",SUMPRODUCT($I3:$I7,Expenses!BA$35:BA$39)*$F3,MAX((Expenses!BA$35-$K3/12)*$J3*$F3,0)+MAX((Expenses!BA$36-$K4/12)*$J4*$F3,0)+MAX((Expenses!BA$37-$K5/12)*$J5*$F3,0)+MAX((Expenses!BA$38-$K6/12)*$J6*$F3,0)+MAX((Expenses!BA$39-$K7/12)*$J7*$F3,0)))),0)</f>
        <v>2189.8360506370891</v>
      </c>
      <c r="BD169" s="156">
        <f ca="1">IF(AND(BD$165&lt;=$E3,BD$165&gt;=EOMONTH($D3,0)),IF($G3="NNN",SUM(Expenses!BB$35:BB$39)*$F3,IF($G3="FSG",0,IF($G3="MG",SUMPRODUCT($I3:$I7,Expenses!BB$35:BB$39)*$F3,MAX((Expenses!BB$35-$K3/12)*$J3*$F3,0)+MAX((Expenses!BB$36-$K4/12)*$J4*$F3,0)+MAX((Expenses!BB$37-$K5/12)*$J5*$F3,0)+MAX((Expenses!BB$38-$K6/12)*$J6*$F3,0)+MAX((Expenses!BB$39-$K7/12)*$J7*$F3,0)))),0)</f>
        <v>2191.7008966343087</v>
      </c>
      <c r="BE169" s="156">
        <f ca="1">IF(AND(BE$165&lt;=$E3,BE$165&gt;=EOMONTH($D3,0)),IF($G3="NNN",SUM(Expenses!BC$35:BC$39)*$F3,IF($G3="FSG",0,IF($G3="MG",SUMPRODUCT($I3:$I7,Expenses!BC$35:BC$39)*$F3,MAX((Expenses!BC$35-$K3/12)*$J3*$F3,0)+MAX((Expenses!BC$36-$K4/12)*$J4*$F3,0)+MAX((Expenses!BC$37-$K5/12)*$J5*$F3,0)+MAX((Expenses!BC$38-$K6/12)*$J6*$F3,0)+MAX((Expenses!BC$39-$K7/12)*$J7*$F3,0)))),0)</f>
        <v>2194.0880028622382</v>
      </c>
      <c r="BF169" s="156">
        <f ca="1">IF(AND(BF$165&lt;=$E3,BF$165&gt;=EOMONTH($D3,0)),IF($G3="NNN",SUM(Expenses!BD$35:BD$39)*$F3,IF($G3="FSG",0,IF($G3="MG",SUMPRODUCT($I3:$I7,Expenses!BD$35:BD$39)*$F3,MAX((Expenses!BD$35-$K3/12)*$J3*$F3,0)+MAX((Expenses!BD$36-$K4/12)*$J4*$F3,0)+MAX((Expenses!BD$37-$K5/12)*$J5*$F3,0)+MAX((Expenses!BD$38-$K6/12)*$J6*$F3,0)+MAX((Expenses!BD$39-$K7/12)*$J7*$F3,0)))),0)</f>
        <v>2195.3730762139508</v>
      </c>
      <c r="BG169" s="156">
        <f ca="1">IF(AND(BG$165&lt;=$E3,BG$165&gt;=EOMONTH($D3,0)),IF($G3="NNN",SUM(Expenses!BE$35:BE$39)*$F3,IF($G3="FSG",0,IF($G3="MG",SUMPRODUCT($I3:$I7,Expenses!BE$35:BE$39)*$F3,MAX((Expenses!BE$35-$K3/12)*$J3*$F3,0)+MAX((Expenses!BE$36-$K4/12)*$J4*$F3,0)+MAX((Expenses!BE$37-$K5/12)*$J5*$F3,0)+MAX((Expenses!BE$38-$K6/12)*$J6*$F3,0)+MAX((Expenses!BE$39-$K7/12)*$J7*$F3,0)))),0)</f>
        <v>2196.6613189032259</v>
      </c>
      <c r="BH169" s="156">
        <f>IF(AND(BH$165&lt;=$E3,BH$165&gt;=EOMONTH($D3,0)),IF($G3="NNN",SUM(Expenses!BF$35:BF$39)*$F3,IF($G3="FSG",0,IF($G3="MG",SUMPRODUCT($I3:$I7,Expenses!BF$35:BF$39)*$F3,MAX((Expenses!BF$35-$K3/12)*$J3*$F3,0)+MAX((Expenses!BF$36-$K4/12)*$J4*$F3,0)+MAX((Expenses!BF$37-$K5/12)*$J5*$F3,0)+MAX((Expenses!BF$38-$K6/12)*$J6*$F3,0)+MAX((Expenses!BF$39-$K7/12)*$J7*$F3,0)))),0)</f>
        <v>0</v>
      </c>
      <c r="BI169" s="156">
        <f>IF(AND(BI$165&lt;=$E3,BI$165&gt;=EOMONTH($D3,0)),IF($G3="NNN",SUM(Expenses!BG$35:BG$39)*$F3,IF($G3="FSG",0,IF($G3="MG",SUMPRODUCT($I3:$I7,Expenses!BG$35:BG$39)*$F3,MAX((Expenses!BG$35-$K3/12)*$J3*$F3,0)+MAX((Expenses!BG$36-$K4/12)*$J4*$F3,0)+MAX((Expenses!BG$37-$K5/12)*$J5*$F3,0)+MAX((Expenses!BG$38-$K6/12)*$J6*$F3,0)+MAX((Expenses!BG$39-$K7/12)*$J7*$F3,0)))),0)</f>
        <v>0</v>
      </c>
      <c r="BJ169" s="156">
        <f>IF(AND(BJ$165&lt;=$E3,BJ$165&gt;=EOMONTH($D3,0)),IF($G3="NNN",SUM(Expenses!BH$35:BH$39)*$F3,IF($G3="FSG",0,IF($G3="MG",SUMPRODUCT($I3:$I7,Expenses!BH$35:BH$39)*$F3,MAX((Expenses!BH$35-$K3/12)*$J3*$F3,0)+MAX((Expenses!BH$36-$K4/12)*$J4*$F3,0)+MAX((Expenses!BH$37-$K5/12)*$J5*$F3,0)+MAX((Expenses!BH$38-$K6/12)*$J6*$F3,0)+MAX((Expenses!BH$39-$K7/12)*$J7*$F3,0)))),0)</f>
        <v>0</v>
      </c>
      <c r="BK169" s="156">
        <f>IF(AND(BK$165&lt;=$E3,BK$165&gt;=EOMONTH($D3,0)),IF($G3="NNN",SUM(Expenses!BI$35:BI$39)*$F3,IF($G3="FSG",0,IF($G3="MG",SUMPRODUCT($I3:$I7,Expenses!BI$35:BI$39)*$F3,MAX((Expenses!BI$35-$K3/12)*$J3*$F3,0)+MAX((Expenses!BI$36-$K4/12)*$J4*$F3,0)+MAX((Expenses!BI$37-$K5/12)*$J5*$F3,0)+MAX((Expenses!BI$38-$K6/12)*$J6*$F3,0)+MAX((Expenses!BI$39-$K7/12)*$J7*$F3,0)))),0)</f>
        <v>0</v>
      </c>
      <c r="BL169" s="156">
        <f>IF(AND(BL$165&lt;=$E3,BL$165&gt;=EOMONTH($D3,0)),IF($G3="NNN",SUM(Expenses!BJ$35:BJ$39)*$F3,IF($G3="FSG",0,IF($G3="MG",SUMPRODUCT($I3:$I7,Expenses!BJ$35:BJ$39)*$F3,MAX((Expenses!BJ$35-$K3/12)*$J3*$F3,0)+MAX((Expenses!BJ$36-$K4/12)*$J4*$F3,0)+MAX((Expenses!BJ$37-$K5/12)*$J5*$F3,0)+MAX((Expenses!BJ$38-$K6/12)*$J6*$F3,0)+MAX((Expenses!BJ$39-$K7/12)*$J7*$F3,0)))),0)</f>
        <v>0</v>
      </c>
      <c r="BM169" s="156">
        <f>IF(AND(BM$165&lt;=$E3,BM$165&gt;=EOMONTH($D3,0)),IF($G3="NNN",SUM(Expenses!BK$35:BK$39)*$F3,IF($G3="FSG",0,IF($G3="MG",SUMPRODUCT($I3:$I7,Expenses!BK$35:BK$39)*$F3,MAX((Expenses!BK$35-$K3/12)*$J3*$F3,0)+MAX((Expenses!BK$36-$K4/12)*$J4*$F3,0)+MAX((Expenses!BK$37-$K5/12)*$J5*$F3,0)+MAX((Expenses!BK$38-$K6/12)*$J6*$F3,0)+MAX((Expenses!BK$39-$K7/12)*$J7*$F3,0)))),0)</f>
        <v>0</v>
      </c>
      <c r="BN169" s="156">
        <f>IF(AND(BN$165&lt;=$E3,BN$165&gt;=EOMONTH($D3,0)),IF($G3="NNN",SUM(Expenses!BL$35:BL$39)*$F3,IF($G3="FSG",0,IF($G3="MG",SUMPRODUCT($I3:$I7,Expenses!BL$35:BL$39)*$F3,MAX((Expenses!BL$35-$K3/12)*$J3*$F3,0)+MAX((Expenses!BL$36-$K4/12)*$J4*$F3,0)+MAX((Expenses!BL$37-$K5/12)*$J5*$F3,0)+MAX((Expenses!BL$38-$K6/12)*$J6*$F3,0)+MAX((Expenses!BL$39-$K7/12)*$J7*$F3,0)))),0)</f>
        <v>0</v>
      </c>
      <c r="BO169" s="156">
        <f>IF(AND(BO$165&lt;=$E3,BO$165&gt;=EOMONTH($D3,0)),IF($G3="NNN",SUM(Expenses!BM$35:BM$39)*$F3,IF($G3="FSG",0,IF($G3="MG",SUMPRODUCT($I3:$I7,Expenses!BM$35:BM$39)*$F3,MAX((Expenses!BM$35-$K3/12)*$J3*$F3,0)+MAX((Expenses!BM$36-$K4/12)*$J4*$F3,0)+MAX((Expenses!BM$37-$K5/12)*$J5*$F3,0)+MAX((Expenses!BM$38-$K6/12)*$J6*$F3,0)+MAX((Expenses!BM$39-$K7/12)*$J7*$F3,0)))),0)</f>
        <v>0</v>
      </c>
      <c r="BP169" s="156">
        <f>IF(AND(BP$165&lt;=$E3,BP$165&gt;=EOMONTH($D3,0)),IF($G3="NNN",SUM(Expenses!BN$35:BN$39)*$F3,IF($G3="FSG",0,IF($G3="MG",SUMPRODUCT($I3:$I7,Expenses!BN$35:BN$39)*$F3,MAX((Expenses!BN$35-$K3/12)*$J3*$F3,0)+MAX((Expenses!BN$36-$K4/12)*$J4*$F3,0)+MAX((Expenses!BN$37-$K5/12)*$J5*$F3,0)+MAX((Expenses!BN$38-$K6/12)*$J6*$F3,0)+MAX((Expenses!BN$39-$K7/12)*$J7*$F3,0)))),0)</f>
        <v>0</v>
      </c>
      <c r="BQ169" s="156">
        <f>IF(AND(BQ$165&lt;=$E3,BQ$165&gt;=EOMONTH($D3,0)),IF($G3="NNN",SUM(Expenses!BO$35:BO$39)*$F3,IF($G3="FSG",0,IF($G3="MG",SUMPRODUCT($I3:$I7,Expenses!BO$35:BO$39)*$F3,MAX((Expenses!BO$35-$K3/12)*$J3*$F3,0)+MAX((Expenses!BO$36-$K4/12)*$J4*$F3,0)+MAX((Expenses!BO$37-$K5/12)*$J5*$F3,0)+MAX((Expenses!BO$38-$K6/12)*$J6*$F3,0)+MAX((Expenses!BO$39-$K7/12)*$J7*$F3,0)))),0)</f>
        <v>0</v>
      </c>
      <c r="BR169" s="156">
        <f>IF(AND(BR$165&lt;=$E3,BR$165&gt;=EOMONTH($D3,0)),IF($G3="NNN",SUM(Expenses!BP$35:BP$39)*$F3,IF($G3="FSG",0,IF($G3="MG",SUMPRODUCT($I3:$I7,Expenses!BP$35:BP$39)*$F3,MAX((Expenses!BP$35-$K3/12)*$J3*$F3,0)+MAX((Expenses!BP$36-$K4/12)*$J4*$F3,0)+MAX((Expenses!BP$37-$K5/12)*$J5*$F3,0)+MAX((Expenses!BP$38-$K6/12)*$J6*$F3,0)+MAX((Expenses!BP$39-$K7/12)*$J7*$F3,0)))),0)</f>
        <v>0</v>
      </c>
      <c r="BS169" s="156">
        <f>IF(AND(BS$165&lt;=$E3,BS$165&gt;=EOMONTH($D3,0)),IF($G3="NNN",SUM(Expenses!BQ$35:BQ$39)*$F3,IF($G3="FSG",0,IF($G3="MG",SUMPRODUCT($I3:$I7,Expenses!BQ$35:BQ$39)*$F3,MAX((Expenses!BQ$35-$K3/12)*$J3*$F3,0)+MAX((Expenses!BQ$36-$K4/12)*$J4*$F3,0)+MAX((Expenses!BQ$37-$K5/12)*$J5*$F3,0)+MAX((Expenses!BQ$38-$K6/12)*$J6*$F3,0)+MAX((Expenses!BQ$39-$K7/12)*$J7*$F3,0)))),0)</f>
        <v>0</v>
      </c>
      <c r="BT169" s="156">
        <f>IF(AND(BT$165&lt;=$E3,BT$165&gt;=EOMONTH($D3,0)),IF($G3="NNN",SUM(Expenses!BR$35:BR$39)*$F3,IF($G3="FSG",0,IF($G3="MG",SUMPRODUCT($I3:$I7,Expenses!BR$35:BR$39)*$F3,MAX((Expenses!BR$35-$K3/12)*$J3*$F3,0)+MAX((Expenses!BR$36-$K4/12)*$J4*$F3,0)+MAX((Expenses!BR$37-$K5/12)*$J5*$F3,0)+MAX((Expenses!BR$38-$K6/12)*$J6*$F3,0)+MAX((Expenses!BR$39-$K7/12)*$J7*$F3,0)))),0)</f>
        <v>0</v>
      </c>
      <c r="BU169" s="156">
        <f>IF(AND(BU$165&lt;=$E3,BU$165&gt;=EOMONTH($D3,0)),IF($G3="NNN",SUM(Expenses!BS$35:BS$39)*$F3,IF($G3="FSG",0,IF($G3="MG",SUMPRODUCT($I3:$I7,Expenses!BS$35:BS$39)*$F3,MAX((Expenses!BS$35-$K3/12)*$J3*$F3,0)+MAX((Expenses!BS$36-$K4/12)*$J4*$F3,0)+MAX((Expenses!BS$37-$K5/12)*$J5*$F3,0)+MAX((Expenses!BS$38-$K6/12)*$J6*$F3,0)+MAX((Expenses!BS$39-$K7/12)*$J7*$F3,0)))),0)</f>
        <v>0</v>
      </c>
      <c r="BV169" s="156">
        <f>IF(AND(BV$165&lt;=$E3,BV$165&gt;=EOMONTH($D3,0)),IF($G3="NNN",SUM(Expenses!BT$35:BT$39)*$F3,IF($G3="FSG",0,IF($G3="MG",SUMPRODUCT($I3:$I7,Expenses!BT$35:BT$39)*$F3,MAX((Expenses!BT$35-$K3/12)*$J3*$F3,0)+MAX((Expenses!BT$36-$K4/12)*$J4*$F3,0)+MAX((Expenses!BT$37-$K5/12)*$J5*$F3,0)+MAX((Expenses!BT$38-$K6/12)*$J6*$F3,0)+MAX((Expenses!BT$39-$K7/12)*$J7*$F3,0)))),0)</f>
        <v>0</v>
      </c>
      <c r="BW169" s="156">
        <f>IF(AND(BW$165&lt;=$E3,BW$165&gt;=EOMONTH($D3,0)),IF($G3="NNN",SUM(Expenses!BU$35:BU$39)*$F3,IF($G3="FSG",0,IF($G3="MG",SUMPRODUCT($I3:$I7,Expenses!BU$35:BU$39)*$F3,MAX((Expenses!BU$35-$K3/12)*$J3*$F3,0)+MAX((Expenses!BU$36-$K4/12)*$J4*$F3,0)+MAX((Expenses!BU$37-$K5/12)*$J5*$F3,0)+MAX((Expenses!BU$38-$K6/12)*$J6*$F3,0)+MAX((Expenses!BU$39-$K7/12)*$J7*$F3,0)))),0)</f>
        <v>0</v>
      </c>
      <c r="BX169" s="156">
        <f>IF(AND(BX$165&lt;=$E3,BX$165&gt;=EOMONTH($D3,0)),IF($G3="NNN",SUM(Expenses!BV$35:BV$39)*$F3,IF($G3="FSG",0,IF($G3="MG",SUMPRODUCT($I3:$I7,Expenses!BV$35:BV$39)*$F3,MAX((Expenses!BV$35-$K3/12)*$J3*$F3,0)+MAX((Expenses!BV$36-$K4/12)*$J4*$F3,0)+MAX((Expenses!BV$37-$K5/12)*$J5*$F3,0)+MAX((Expenses!BV$38-$K6/12)*$J6*$F3,0)+MAX((Expenses!BV$39-$K7/12)*$J7*$F3,0)))),0)</f>
        <v>0</v>
      </c>
      <c r="BY169" s="156">
        <f>IF(AND(BY$165&lt;=$E3,BY$165&gt;=EOMONTH($D3,0)),IF($G3="NNN",SUM(Expenses!BW$35:BW$39)*$F3,IF($G3="FSG",0,IF($G3="MG",SUMPRODUCT($I3:$I7,Expenses!BW$35:BW$39)*$F3,MAX((Expenses!BW$35-$K3/12)*$J3*$F3,0)+MAX((Expenses!BW$36-$K4/12)*$J4*$F3,0)+MAX((Expenses!BW$37-$K5/12)*$J5*$F3,0)+MAX((Expenses!BW$38-$K6/12)*$J6*$F3,0)+MAX((Expenses!BW$39-$K7/12)*$J7*$F3,0)))),0)</f>
        <v>0</v>
      </c>
      <c r="BZ169" s="156">
        <f>IF(AND(BZ$165&lt;=$E3,BZ$165&gt;=EOMONTH($D3,0)),IF($G3="NNN",SUM(Expenses!BX$35:BX$39)*$F3,IF($G3="FSG",0,IF($G3="MG",SUMPRODUCT($I3:$I7,Expenses!BX$35:BX$39)*$F3,MAX((Expenses!BX$35-$K3/12)*$J3*$F3,0)+MAX((Expenses!BX$36-$K4/12)*$J4*$F3,0)+MAX((Expenses!BX$37-$K5/12)*$J5*$F3,0)+MAX((Expenses!BX$38-$K6/12)*$J6*$F3,0)+MAX((Expenses!BX$39-$K7/12)*$J7*$F3,0)))),0)</f>
        <v>0</v>
      </c>
      <c r="CA169" s="156">
        <f>IF(AND(CA$165&lt;=$E3,CA$165&gt;=EOMONTH($D3,0)),IF($G3="NNN",SUM(Expenses!BY$35:BY$39)*$F3,IF($G3="FSG",0,IF($G3="MG",SUMPRODUCT($I3:$I7,Expenses!BY$35:BY$39)*$F3,MAX((Expenses!BY$35-$K3/12)*$J3*$F3,0)+MAX((Expenses!BY$36-$K4/12)*$J4*$F3,0)+MAX((Expenses!BY$37-$K5/12)*$J5*$F3,0)+MAX((Expenses!BY$38-$K6/12)*$J6*$F3,0)+MAX((Expenses!BY$39-$K7/12)*$J7*$F3,0)))),0)</f>
        <v>0</v>
      </c>
      <c r="CB169" s="156">
        <f>IF(AND(CB$165&lt;=$E3,CB$165&gt;=EOMONTH($D3,0)),IF($G3="NNN",SUM(Expenses!BZ$35:BZ$39)*$F3,IF($G3="FSG",0,IF($G3="MG",SUMPRODUCT($I3:$I7,Expenses!BZ$35:BZ$39)*$F3,MAX((Expenses!BZ$35-$K3/12)*$J3*$F3,0)+MAX((Expenses!BZ$36-$K4/12)*$J4*$F3,0)+MAX((Expenses!BZ$37-$K5/12)*$J5*$F3,0)+MAX((Expenses!BZ$38-$K6/12)*$J6*$F3,0)+MAX((Expenses!BZ$39-$K7/12)*$J7*$F3,0)))),0)</f>
        <v>0</v>
      </c>
      <c r="CC169" s="156">
        <f>IF(AND(CC$165&lt;=$E3,CC$165&gt;=EOMONTH($D3,0)),IF($G3="NNN",SUM(Expenses!CA$35:CA$39)*$F3,IF($G3="FSG",0,IF($G3="MG",SUMPRODUCT($I3:$I7,Expenses!CA$35:CA$39)*$F3,MAX((Expenses!CA$35-$K3/12)*$J3*$F3,0)+MAX((Expenses!CA$36-$K4/12)*$J4*$F3,0)+MAX((Expenses!CA$37-$K5/12)*$J5*$F3,0)+MAX((Expenses!CA$38-$K6/12)*$J6*$F3,0)+MAX((Expenses!CA$39-$K7/12)*$J7*$F3,0)))),0)</f>
        <v>0</v>
      </c>
      <c r="CD169" s="156">
        <f>IF(AND(CD$165&lt;=$E3,CD$165&gt;=EOMONTH($D3,0)),IF($G3="NNN",SUM(Expenses!CB$35:CB$39)*$F3,IF($G3="FSG",0,IF($G3="MG",SUMPRODUCT($I3:$I7,Expenses!CB$35:CB$39)*$F3,MAX((Expenses!CB$35-$K3/12)*$J3*$F3,0)+MAX((Expenses!CB$36-$K4/12)*$J4*$F3,0)+MAX((Expenses!CB$37-$K5/12)*$J5*$F3,0)+MAX((Expenses!CB$38-$K6/12)*$J6*$F3,0)+MAX((Expenses!CB$39-$K7/12)*$J7*$F3,0)))),0)</f>
        <v>0</v>
      </c>
      <c r="CE169" s="156">
        <f>IF(AND(CE$165&lt;=$E3,CE$165&gt;=EOMONTH($D3,0)),IF($G3="NNN",SUM(Expenses!CC$35:CC$39)*$F3,IF($G3="FSG",0,IF($G3="MG",SUMPRODUCT($I3:$I7,Expenses!CC$35:CC$39)*$F3,MAX((Expenses!CC$35-$K3/12)*$J3*$F3,0)+MAX((Expenses!CC$36-$K4/12)*$J4*$F3,0)+MAX((Expenses!CC$37-$K5/12)*$J5*$F3,0)+MAX((Expenses!CC$38-$K6/12)*$J6*$F3,0)+MAX((Expenses!CC$39-$K7/12)*$J7*$F3,0)))),0)</f>
        <v>0</v>
      </c>
      <c r="CF169" s="156">
        <f>IF(AND(CF$165&lt;=$E3,CF$165&gt;=EOMONTH($D3,0)),IF($G3="NNN",SUM(Expenses!CD$35:CD$39)*$F3,IF($G3="FSG",0,IF($G3="MG",SUMPRODUCT($I3:$I7,Expenses!CD$35:CD$39)*$F3,MAX((Expenses!CD$35-$K3/12)*$J3*$F3,0)+MAX((Expenses!CD$36-$K4/12)*$J4*$F3,0)+MAX((Expenses!CD$37-$K5/12)*$J5*$F3,0)+MAX((Expenses!CD$38-$K6/12)*$J6*$F3,0)+MAX((Expenses!CD$39-$K7/12)*$J7*$F3,0)))),0)</f>
        <v>0</v>
      </c>
      <c r="CG169" s="156">
        <f>IF(AND(CG$165&lt;=$E3,CG$165&gt;=EOMONTH($D3,0)),IF($G3="NNN",SUM(Expenses!CE$35:CE$39)*$F3,IF($G3="FSG",0,IF($G3="MG",SUMPRODUCT($I3:$I7,Expenses!CE$35:CE$39)*$F3,MAX((Expenses!CE$35-$K3/12)*$J3*$F3,0)+MAX((Expenses!CE$36-$K4/12)*$J4*$F3,0)+MAX((Expenses!CE$37-$K5/12)*$J5*$F3,0)+MAX((Expenses!CE$38-$K6/12)*$J6*$F3,0)+MAX((Expenses!CE$39-$K7/12)*$J7*$F3,0)))),0)</f>
        <v>0</v>
      </c>
      <c r="CH169" s="156">
        <f>IF(AND(CH$165&lt;=$E3,CH$165&gt;=EOMONTH($D3,0)),IF($G3="NNN",SUM(Expenses!CF$35:CF$39)*$F3,IF($G3="FSG",0,IF($G3="MG",SUMPRODUCT($I3:$I7,Expenses!CF$35:CF$39)*$F3,MAX((Expenses!CF$35-$K3/12)*$J3*$F3,0)+MAX((Expenses!CF$36-$K4/12)*$J4*$F3,0)+MAX((Expenses!CF$37-$K5/12)*$J5*$F3,0)+MAX((Expenses!CF$38-$K6/12)*$J6*$F3,0)+MAX((Expenses!CF$39-$K7/12)*$J7*$F3,0)))),0)</f>
        <v>0</v>
      </c>
      <c r="CI169" s="156">
        <f>IF(AND(CI$165&lt;=$E3,CI$165&gt;=EOMONTH($D3,0)),IF($G3="NNN",SUM(Expenses!CG$35:CG$39)*$F3,IF($G3="FSG",0,IF($G3="MG",SUMPRODUCT($I3:$I7,Expenses!CG$35:CG$39)*$F3,MAX((Expenses!CG$35-$K3/12)*$J3*$F3,0)+MAX((Expenses!CG$36-$K4/12)*$J4*$F3,0)+MAX((Expenses!CG$37-$K5/12)*$J5*$F3,0)+MAX((Expenses!CG$38-$K6/12)*$J6*$F3,0)+MAX((Expenses!CG$39-$K7/12)*$J7*$F3,0)))),0)</f>
        <v>0</v>
      </c>
      <c r="CJ169" s="156">
        <f>IF(AND(CJ$165&lt;=$E3,CJ$165&gt;=EOMONTH($D3,0)),IF($G3="NNN",SUM(Expenses!CH$35:CH$39)*$F3,IF($G3="FSG",0,IF($G3="MG",SUMPRODUCT($I3:$I7,Expenses!CH$35:CH$39)*$F3,MAX((Expenses!CH$35-$K3/12)*$J3*$F3,0)+MAX((Expenses!CH$36-$K4/12)*$J4*$F3,0)+MAX((Expenses!CH$37-$K5/12)*$J5*$F3,0)+MAX((Expenses!CH$38-$K6/12)*$J6*$F3,0)+MAX((Expenses!CH$39-$K7/12)*$J7*$F3,0)))),0)</f>
        <v>0</v>
      </c>
      <c r="CK169" s="156">
        <f>IF(AND(CK$165&lt;=$E3,CK$165&gt;=EOMONTH($D3,0)),IF($G3="NNN",SUM(Expenses!CI$35:CI$39)*$F3,IF($G3="FSG",0,IF($G3="MG",SUMPRODUCT($I3:$I7,Expenses!CI$35:CI$39)*$F3,MAX((Expenses!CI$35-$K3/12)*$J3*$F3,0)+MAX((Expenses!CI$36-$K4/12)*$J4*$F3,0)+MAX((Expenses!CI$37-$K5/12)*$J5*$F3,0)+MAX((Expenses!CI$38-$K6/12)*$J6*$F3,0)+MAX((Expenses!CI$39-$K7/12)*$J7*$F3,0)))),0)</f>
        <v>0</v>
      </c>
      <c r="CL169" s="156">
        <f>IF(AND(CL$165&lt;=$E3,CL$165&gt;=EOMONTH($D3,0)),IF($G3="NNN",SUM(Expenses!CJ$35:CJ$39)*$F3,IF($G3="FSG",0,IF($G3="MG",SUMPRODUCT($I3:$I7,Expenses!CJ$35:CJ$39)*$F3,MAX((Expenses!CJ$35-$K3/12)*$J3*$F3,0)+MAX((Expenses!CJ$36-$K4/12)*$J4*$F3,0)+MAX((Expenses!CJ$37-$K5/12)*$J5*$F3,0)+MAX((Expenses!CJ$38-$K6/12)*$J6*$F3,0)+MAX((Expenses!CJ$39-$K7/12)*$J7*$F3,0)))),0)</f>
        <v>0</v>
      </c>
      <c r="CM169" s="156">
        <f>IF(AND(CM$165&lt;=$E3,CM$165&gt;=EOMONTH($D3,0)),IF($G3="NNN",SUM(Expenses!CK$35:CK$39)*$F3,IF($G3="FSG",0,IF($G3="MG",SUMPRODUCT($I3:$I7,Expenses!CK$35:CK$39)*$F3,MAX((Expenses!CK$35-$K3/12)*$J3*$F3,0)+MAX((Expenses!CK$36-$K4/12)*$J4*$F3,0)+MAX((Expenses!CK$37-$K5/12)*$J5*$F3,0)+MAX((Expenses!CK$38-$K6/12)*$J6*$F3,0)+MAX((Expenses!CK$39-$K7/12)*$J7*$F3,0)))),0)</f>
        <v>0</v>
      </c>
      <c r="CN169" s="156">
        <f>IF(AND(CN$165&lt;=$E3,CN$165&gt;=EOMONTH($D3,0)),IF($G3="NNN",SUM(Expenses!CL$35:CL$39)*$F3,IF($G3="FSG",0,IF($G3="MG",SUMPRODUCT($I3:$I7,Expenses!CL$35:CL$39)*$F3,MAX((Expenses!CL$35-$K3/12)*$J3*$F3,0)+MAX((Expenses!CL$36-$K4/12)*$J4*$F3,0)+MAX((Expenses!CL$37-$K5/12)*$J5*$F3,0)+MAX((Expenses!CL$38-$K6/12)*$J6*$F3,0)+MAX((Expenses!CL$39-$K7/12)*$J7*$F3,0)))),0)</f>
        <v>0</v>
      </c>
      <c r="CO169" s="156">
        <f>IF(AND(CO$165&lt;=$E3,CO$165&gt;=EOMONTH($D3,0)),IF($G3="NNN",SUM(Expenses!CM$35:CM$39)*$F3,IF($G3="FSG",0,IF($G3="MG",SUMPRODUCT($I3:$I7,Expenses!CM$35:CM$39)*$F3,MAX((Expenses!CM$35-$K3/12)*$J3*$F3,0)+MAX((Expenses!CM$36-$K4/12)*$J4*$F3,0)+MAX((Expenses!CM$37-$K5/12)*$J5*$F3,0)+MAX((Expenses!CM$38-$K6/12)*$J6*$F3,0)+MAX((Expenses!CM$39-$K7/12)*$J7*$F3,0)))),0)</f>
        <v>0</v>
      </c>
      <c r="CP169" s="156">
        <f>IF(AND(CP$165&lt;=$E3,CP$165&gt;=EOMONTH($D3,0)),IF($G3="NNN",SUM(Expenses!CN$35:CN$39)*$F3,IF($G3="FSG",0,IF($G3="MG",SUMPRODUCT($I3:$I7,Expenses!CN$35:CN$39)*$F3,MAX((Expenses!CN$35-$K3/12)*$J3*$F3,0)+MAX((Expenses!CN$36-$K4/12)*$J4*$F3,0)+MAX((Expenses!CN$37-$K5/12)*$J5*$F3,0)+MAX((Expenses!CN$38-$K6/12)*$J6*$F3,0)+MAX((Expenses!CN$39-$K7/12)*$J7*$F3,0)))),0)</f>
        <v>0</v>
      </c>
      <c r="CQ169" s="156">
        <f>IF(AND(CQ$165&lt;=$E3,CQ$165&gt;=EOMONTH($D3,0)),IF($G3="NNN",SUM(Expenses!CO$35:CO$39)*$F3,IF($G3="FSG",0,IF($G3="MG",SUMPRODUCT($I3:$I7,Expenses!CO$35:CO$39)*$F3,MAX((Expenses!CO$35-$K3/12)*$J3*$F3,0)+MAX((Expenses!CO$36-$K4/12)*$J4*$F3,0)+MAX((Expenses!CO$37-$K5/12)*$J5*$F3,0)+MAX((Expenses!CO$38-$K6/12)*$J6*$F3,0)+MAX((Expenses!CO$39-$K7/12)*$J7*$F3,0)))),0)</f>
        <v>0</v>
      </c>
      <c r="CR169" s="156">
        <f>IF(AND(CR$165&lt;=$E3,CR$165&gt;=EOMONTH($D3,0)),IF($G3="NNN",SUM(Expenses!CP$35:CP$39)*$F3,IF($G3="FSG",0,IF($G3="MG",SUMPRODUCT($I3:$I7,Expenses!CP$35:CP$39)*$F3,MAX((Expenses!CP$35-$K3/12)*$J3*$F3,0)+MAX((Expenses!CP$36-$K4/12)*$J4*$F3,0)+MAX((Expenses!CP$37-$K5/12)*$J5*$F3,0)+MAX((Expenses!CP$38-$K6/12)*$J6*$F3,0)+MAX((Expenses!CP$39-$K7/12)*$J7*$F3,0)))),0)</f>
        <v>0</v>
      </c>
      <c r="CS169" s="156">
        <f>IF(AND(CS$165&lt;=$E3,CS$165&gt;=EOMONTH($D3,0)),IF($G3="NNN",SUM(Expenses!CQ$35:CQ$39)*$F3,IF($G3="FSG",0,IF($G3="MG",SUMPRODUCT($I3:$I7,Expenses!CQ$35:CQ$39)*$F3,MAX((Expenses!CQ$35-$K3/12)*$J3*$F3,0)+MAX((Expenses!CQ$36-$K4/12)*$J4*$F3,0)+MAX((Expenses!CQ$37-$K5/12)*$J5*$F3,0)+MAX((Expenses!CQ$38-$K6/12)*$J6*$F3,0)+MAX((Expenses!CQ$39-$K7/12)*$J7*$F3,0)))),0)</f>
        <v>0</v>
      </c>
      <c r="CT169" s="156">
        <f>IF(AND(CT$165&lt;=$E3,CT$165&gt;=EOMONTH($D3,0)),IF($G3="NNN",SUM(Expenses!CR$35:CR$39)*$F3,IF($G3="FSG",0,IF($G3="MG",SUMPRODUCT($I3:$I7,Expenses!CR$35:CR$39)*$F3,MAX((Expenses!CR$35-$K3/12)*$J3*$F3,0)+MAX((Expenses!CR$36-$K4/12)*$J4*$F3,0)+MAX((Expenses!CR$37-$K5/12)*$J5*$F3,0)+MAX((Expenses!CR$38-$K6/12)*$J6*$F3,0)+MAX((Expenses!CR$39-$K7/12)*$J7*$F3,0)))),0)</f>
        <v>0</v>
      </c>
      <c r="CU169" s="156">
        <f>IF(AND(CU$165&lt;=$E3,CU$165&gt;=EOMONTH($D3,0)),IF($G3="NNN",SUM(Expenses!CS$35:CS$39)*$F3,IF($G3="FSG",0,IF($G3="MG",SUMPRODUCT($I3:$I7,Expenses!CS$35:CS$39)*$F3,MAX((Expenses!CS$35-$K3/12)*$J3*$F3,0)+MAX((Expenses!CS$36-$K4/12)*$J4*$F3,0)+MAX((Expenses!CS$37-$K5/12)*$J5*$F3,0)+MAX((Expenses!CS$38-$K6/12)*$J6*$F3,0)+MAX((Expenses!CS$39-$K7/12)*$J7*$F3,0)))),0)</f>
        <v>0</v>
      </c>
      <c r="CV169" s="156">
        <f>IF(AND(CV$165&lt;=$E3,CV$165&gt;=EOMONTH($D3,0)),IF($G3="NNN",SUM(Expenses!CT$35:CT$39)*$F3,IF($G3="FSG",0,IF($G3="MG",SUMPRODUCT($I3:$I7,Expenses!CT$35:CT$39)*$F3,MAX((Expenses!CT$35-$K3/12)*$J3*$F3,0)+MAX((Expenses!CT$36-$K4/12)*$J4*$F3,0)+MAX((Expenses!CT$37-$K5/12)*$J5*$F3,0)+MAX((Expenses!CT$38-$K6/12)*$J6*$F3,0)+MAX((Expenses!CT$39-$K7/12)*$J7*$F3,0)))),0)</f>
        <v>0</v>
      </c>
      <c r="CW169" s="156">
        <f>IF(AND(CW$165&lt;=$E3,CW$165&gt;=EOMONTH($D3,0)),IF($G3="NNN",SUM(Expenses!CU$35:CU$39)*$F3,IF($G3="FSG",0,IF($G3="MG",SUMPRODUCT($I3:$I7,Expenses!CU$35:CU$39)*$F3,MAX((Expenses!CU$35-$K3/12)*$J3*$F3,0)+MAX((Expenses!CU$36-$K4/12)*$J4*$F3,0)+MAX((Expenses!CU$37-$K5/12)*$J5*$F3,0)+MAX((Expenses!CU$38-$K6/12)*$J6*$F3,0)+MAX((Expenses!CU$39-$K7/12)*$J7*$F3,0)))),0)</f>
        <v>0</v>
      </c>
      <c r="CX169" s="156">
        <f>IF(AND(CX$165&lt;=$E3,CX$165&gt;=EOMONTH($D3,0)),IF($G3="NNN",SUM(Expenses!CV$35:CV$39)*$F3,IF($G3="FSG",0,IF($G3="MG",SUMPRODUCT($I3:$I7,Expenses!CV$35:CV$39)*$F3,MAX((Expenses!CV$35-$K3/12)*$J3*$F3,0)+MAX((Expenses!CV$36-$K4/12)*$J4*$F3,0)+MAX((Expenses!CV$37-$K5/12)*$J5*$F3,0)+MAX((Expenses!CV$38-$K6/12)*$J6*$F3,0)+MAX((Expenses!CV$39-$K7/12)*$J7*$F3,0)))),0)</f>
        <v>0</v>
      </c>
      <c r="CY169" s="156">
        <f>IF(AND(CY$165&lt;=$E3,CY$165&gt;=EOMONTH($D3,0)),IF($G3="NNN",SUM(Expenses!CW$35:CW$39)*$F3,IF($G3="FSG",0,IF($G3="MG",SUMPRODUCT($I3:$I7,Expenses!CW$35:CW$39)*$F3,MAX((Expenses!CW$35-$K3/12)*$J3*$F3,0)+MAX((Expenses!CW$36-$K4/12)*$J4*$F3,0)+MAX((Expenses!CW$37-$K5/12)*$J5*$F3,0)+MAX((Expenses!CW$38-$K6/12)*$J6*$F3,0)+MAX((Expenses!CW$39-$K7/12)*$J7*$F3,0)))),0)</f>
        <v>0</v>
      </c>
      <c r="CZ169" s="156">
        <f>IF(AND(CZ$165&lt;=$E3,CZ$165&gt;=EOMONTH($D3,0)),IF($G3="NNN",SUM(Expenses!CX$35:CX$39)*$F3,IF($G3="FSG",0,IF($G3="MG",SUMPRODUCT($I3:$I7,Expenses!CX$35:CX$39)*$F3,MAX((Expenses!CX$35-$K3/12)*$J3*$F3,0)+MAX((Expenses!CX$36-$K4/12)*$J4*$F3,0)+MAX((Expenses!CX$37-$K5/12)*$J5*$F3,0)+MAX((Expenses!CX$38-$K6/12)*$J6*$F3,0)+MAX((Expenses!CX$39-$K7/12)*$J7*$F3,0)))),0)</f>
        <v>0</v>
      </c>
      <c r="DA169" s="156">
        <f>IF(AND(DA$165&lt;=$E3,DA$165&gt;=EOMONTH($D3,0)),IF($G3="NNN",SUM(Expenses!CY$35:CY$39)*$F3,IF($G3="FSG",0,IF($G3="MG",SUMPRODUCT($I3:$I7,Expenses!CY$35:CY$39)*$F3,MAX((Expenses!CY$35-$K3/12)*$J3*$F3,0)+MAX((Expenses!CY$36-$K4/12)*$J4*$F3,0)+MAX((Expenses!CY$37-$K5/12)*$J5*$F3,0)+MAX((Expenses!CY$38-$K6/12)*$J6*$F3,0)+MAX((Expenses!CY$39-$K7/12)*$J7*$F3,0)))),0)</f>
        <v>0</v>
      </c>
      <c r="DB169" s="156">
        <f>IF(AND(DB$165&lt;=$E3,DB$165&gt;=EOMONTH($D3,0)),IF($G3="NNN",SUM(Expenses!CZ$35:CZ$39)*$F3,IF($G3="FSG",0,IF($G3="MG",SUMPRODUCT($I3:$I7,Expenses!CZ$35:CZ$39)*$F3,MAX((Expenses!CZ$35-$K3/12)*$J3*$F3,0)+MAX((Expenses!CZ$36-$K4/12)*$J4*$F3,0)+MAX((Expenses!CZ$37-$K5/12)*$J5*$F3,0)+MAX((Expenses!CZ$38-$K6/12)*$J6*$F3,0)+MAX((Expenses!CZ$39-$K7/12)*$J7*$F3,0)))),0)</f>
        <v>0</v>
      </c>
      <c r="DC169" s="156">
        <f>IF(AND(DC$165&lt;=$E3,DC$165&gt;=EOMONTH($D3,0)),IF($G3="NNN",SUM(Expenses!DA$35:DA$39)*$F3,IF($G3="FSG",0,IF($G3="MG",SUMPRODUCT($I3:$I7,Expenses!DA$35:DA$39)*$F3,MAX((Expenses!DA$35-$K3/12)*$J3*$F3,0)+MAX((Expenses!DA$36-$K4/12)*$J4*$F3,0)+MAX((Expenses!DA$37-$K5/12)*$J5*$F3,0)+MAX((Expenses!DA$38-$K6/12)*$J6*$F3,0)+MAX((Expenses!DA$39-$K7/12)*$J7*$F3,0)))),0)</f>
        <v>0</v>
      </c>
      <c r="DD169" s="156">
        <f>IF(AND(DD$165&lt;=$E3,DD$165&gt;=EOMONTH($D3,0)),IF($G3="NNN",SUM(Expenses!DB$35:DB$39)*$F3,IF($G3="FSG",0,IF($G3="MG",SUMPRODUCT($I3:$I7,Expenses!DB$35:DB$39)*$F3,MAX((Expenses!DB$35-$K3/12)*$J3*$F3,0)+MAX((Expenses!DB$36-$K4/12)*$J4*$F3,0)+MAX((Expenses!DB$37-$K5/12)*$J5*$F3,0)+MAX((Expenses!DB$38-$K6/12)*$J6*$F3,0)+MAX((Expenses!DB$39-$K7/12)*$J7*$F3,0)))),0)</f>
        <v>0</v>
      </c>
      <c r="DE169" s="156">
        <f>IF(AND(DE$165&lt;=$E3,DE$165&gt;=EOMONTH($D3,0)),IF($G3="NNN",SUM(Expenses!DC$35:DC$39)*$F3,IF($G3="FSG",0,IF($G3="MG",SUMPRODUCT($I3:$I7,Expenses!DC$35:DC$39)*$F3,MAX((Expenses!DC$35-$K3/12)*$J3*$F3,0)+MAX((Expenses!DC$36-$K4/12)*$J4*$F3,0)+MAX((Expenses!DC$37-$K5/12)*$J5*$F3,0)+MAX((Expenses!DC$38-$K6/12)*$J6*$F3,0)+MAX((Expenses!DC$39-$K7/12)*$J7*$F3,0)))),0)</f>
        <v>0</v>
      </c>
      <c r="DF169" s="156">
        <f>IF(AND(DF$165&lt;=$E3,DF$165&gt;=EOMONTH($D3,0)),IF($G3="NNN",SUM(Expenses!DD$35:DD$39)*$F3,IF($G3="FSG",0,IF($G3="MG",SUMPRODUCT($I3:$I7,Expenses!DD$35:DD$39)*$F3,MAX((Expenses!DD$35-$K3/12)*$J3*$F3,0)+MAX((Expenses!DD$36-$K4/12)*$J4*$F3,0)+MAX((Expenses!DD$37-$K5/12)*$J5*$F3,0)+MAX((Expenses!DD$38-$K6/12)*$J6*$F3,0)+MAX((Expenses!DD$39-$K7/12)*$J7*$F3,0)))),0)</f>
        <v>0</v>
      </c>
      <c r="DG169" s="156">
        <f>IF(AND(DG$165&lt;=$E3,DG$165&gt;=EOMONTH($D3,0)),IF($G3="NNN",SUM(Expenses!DE$35:DE$39)*$F3,IF($G3="FSG",0,IF($G3="MG",SUMPRODUCT($I3:$I7,Expenses!DE$35:DE$39)*$F3,MAX((Expenses!DE$35-$K3/12)*$J3*$F3,0)+MAX((Expenses!DE$36-$K4/12)*$J4*$F3,0)+MAX((Expenses!DE$37-$K5/12)*$J5*$F3,0)+MAX((Expenses!DE$38-$K6/12)*$J6*$F3,0)+MAX((Expenses!DE$39-$K7/12)*$J7*$F3,0)))),0)</f>
        <v>0</v>
      </c>
      <c r="DH169" s="156">
        <f>IF(AND(DH$165&lt;=$E3,DH$165&gt;=EOMONTH($D3,0)),IF($G3="NNN",SUM(Expenses!DF$35:DF$39)*$F3,IF($G3="FSG",0,IF($G3="MG",SUMPRODUCT($I3:$I7,Expenses!DF$35:DF$39)*$F3,MAX((Expenses!DF$35-$K3/12)*$J3*$F3,0)+MAX((Expenses!DF$36-$K4/12)*$J4*$F3,0)+MAX((Expenses!DF$37-$K5/12)*$J5*$F3,0)+MAX((Expenses!DF$38-$K6/12)*$J6*$F3,0)+MAX((Expenses!DF$39-$K7/12)*$J7*$F3,0)))),0)</f>
        <v>0</v>
      </c>
      <c r="DI169" s="156">
        <f>IF(AND(DI$165&lt;=$E3,DI$165&gt;=EOMONTH($D3,0)),IF($G3="NNN",SUM(Expenses!DG$35:DG$39)*$F3,IF($G3="FSG",0,IF($G3="MG",SUMPRODUCT($I3:$I7,Expenses!DG$35:DG$39)*$F3,MAX((Expenses!DG$35-$K3/12)*$J3*$F3,0)+MAX((Expenses!DG$36-$K4/12)*$J4*$F3,0)+MAX((Expenses!DG$37-$K5/12)*$J5*$F3,0)+MAX((Expenses!DG$38-$K6/12)*$J6*$F3,0)+MAX((Expenses!DG$39-$K7/12)*$J7*$F3,0)))),0)</f>
        <v>0</v>
      </c>
      <c r="DJ169" s="156">
        <f>IF(AND(DJ$165&lt;=$E3,DJ$165&gt;=EOMONTH($D3,0)),IF($G3="NNN",SUM(Expenses!DH$35:DH$39)*$F3,IF($G3="FSG",0,IF($G3="MG",SUMPRODUCT($I3:$I7,Expenses!DH$35:DH$39)*$F3,MAX((Expenses!DH$35-$K3/12)*$J3*$F3,0)+MAX((Expenses!DH$36-$K4/12)*$J4*$F3,0)+MAX((Expenses!DH$37-$K5/12)*$J5*$F3,0)+MAX((Expenses!DH$38-$K6/12)*$J6*$F3,0)+MAX((Expenses!DH$39-$K7/12)*$J7*$F3,0)))),0)</f>
        <v>0</v>
      </c>
      <c r="DK169" s="156">
        <f>IF(AND(DK$165&lt;=$E3,DK$165&gt;=EOMONTH($D3,0)),IF($G3="NNN",SUM(Expenses!DI$35:DI$39)*$F3,IF($G3="FSG",0,IF($G3="MG",SUMPRODUCT($I3:$I7,Expenses!DI$35:DI$39)*$F3,MAX((Expenses!DI$35-$K3/12)*$J3*$F3,0)+MAX((Expenses!DI$36-$K4/12)*$J4*$F3,0)+MAX((Expenses!DI$37-$K5/12)*$J5*$F3,0)+MAX((Expenses!DI$38-$K6/12)*$J6*$F3,0)+MAX((Expenses!DI$39-$K7/12)*$J7*$F3,0)))),0)</f>
        <v>0</v>
      </c>
      <c r="DL169" s="156">
        <f>IF(AND(DL$165&lt;=$E3,DL$165&gt;=EOMONTH($D3,0)),IF($G3="NNN",SUM(Expenses!DJ$35:DJ$39)*$F3,IF($G3="FSG",0,IF($G3="MG",SUMPRODUCT($I3:$I7,Expenses!DJ$35:DJ$39)*$F3,MAX((Expenses!DJ$35-$K3/12)*$J3*$F3,0)+MAX((Expenses!DJ$36-$K4/12)*$J4*$F3,0)+MAX((Expenses!DJ$37-$K5/12)*$J5*$F3,0)+MAX((Expenses!DJ$38-$K6/12)*$J6*$F3,0)+MAX((Expenses!DJ$39-$K7/12)*$J7*$F3,0)))),0)</f>
        <v>0</v>
      </c>
      <c r="DM169" s="156">
        <f>IF(AND(DM$165&lt;=$E3,DM$165&gt;=EOMONTH($D3,0)),IF($G3="NNN",SUM(Expenses!DK$35:DK$39)*$F3,IF($G3="FSG",0,IF($G3="MG",SUMPRODUCT($I3:$I7,Expenses!DK$35:DK$39)*$F3,MAX((Expenses!DK$35-$K3/12)*$J3*$F3,0)+MAX((Expenses!DK$36-$K4/12)*$J4*$F3,0)+MAX((Expenses!DK$37-$K5/12)*$J5*$F3,0)+MAX((Expenses!DK$38-$K6/12)*$J6*$F3,0)+MAX((Expenses!DK$39-$K7/12)*$J7*$F3,0)))),0)</f>
        <v>0</v>
      </c>
      <c r="DN169" s="156">
        <f>IF(AND(DN$165&lt;=$E3,DN$165&gt;=EOMONTH($D3,0)),IF($G3="NNN",SUM(Expenses!DL$35:DL$39)*$F3,IF($G3="FSG",0,IF($G3="MG",SUMPRODUCT($I3:$I7,Expenses!DL$35:DL$39)*$F3,MAX((Expenses!DL$35-$K3/12)*$J3*$F3,0)+MAX((Expenses!DL$36-$K4/12)*$J4*$F3,0)+MAX((Expenses!DL$37-$K5/12)*$J5*$F3,0)+MAX((Expenses!DL$38-$K6/12)*$J6*$F3,0)+MAX((Expenses!DL$39-$K7/12)*$J7*$F3,0)))),0)</f>
        <v>0</v>
      </c>
      <c r="DO169" s="156">
        <f>IF(AND(DO$165&lt;=$E3,DO$165&gt;=EOMONTH($D3,0)),IF($G3="NNN",SUM(Expenses!DM$35:DM$39)*$F3,IF($G3="FSG",0,IF($G3="MG",SUMPRODUCT($I3:$I7,Expenses!DM$35:DM$39)*$F3,MAX((Expenses!DM$35-$K3/12)*$J3*$F3,0)+MAX((Expenses!DM$36-$K4/12)*$J4*$F3,0)+MAX((Expenses!DM$37-$K5/12)*$J5*$F3,0)+MAX((Expenses!DM$38-$K6/12)*$J6*$F3,0)+MAX((Expenses!DM$39-$K7/12)*$J7*$F3,0)))),0)</f>
        <v>0</v>
      </c>
      <c r="DP169" s="156">
        <f>IF(AND(DP$165&lt;=$E3,DP$165&gt;=EOMONTH($D3,0)),IF($G3="NNN",SUM(Expenses!DN$35:DN$39)*$F3,IF($G3="FSG",0,IF($G3="MG",SUMPRODUCT($I3:$I7,Expenses!DN$35:DN$39)*$F3,MAX((Expenses!DN$35-$K3/12)*$J3*$F3,0)+MAX((Expenses!DN$36-$K4/12)*$J4*$F3,0)+MAX((Expenses!DN$37-$K5/12)*$J5*$F3,0)+MAX((Expenses!DN$38-$K6/12)*$J6*$F3,0)+MAX((Expenses!DN$39-$K7/12)*$J7*$F3,0)))),0)</f>
        <v>0</v>
      </c>
      <c r="DQ169" s="156">
        <f>IF(AND(DQ$165&lt;=$E3,DQ$165&gt;=EOMONTH($D3,0)),IF($G3="NNN",SUM(Expenses!DO$35:DO$39)*$F3,IF($G3="FSG",0,IF($G3="MG",SUMPRODUCT($I3:$I7,Expenses!DO$35:DO$39)*$F3,MAX((Expenses!DO$35-$K3/12)*$J3*$F3,0)+MAX((Expenses!DO$36-$K4/12)*$J4*$F3,0)+MAX((Expenses!DO$37-$K5/12)*$J5*$F3,0)+MAX((Expenses!DO$38-$K6/12)*$J6*$F3,0)+MAX((Expenses!DO$39-$K7/12)*$J7*$F3,0)))),0)</f>
        <v>0</v>
      </c>
      <c r="DR169" s="156">
        <f>IF(AND(DR$165&lt;=$E3,DR$165&gt;=EOMONTH($D3,0)),IF($G3="NNN",SUM(Expenses!DP$35:DP$39)*$F3,IF($G3="FSG",0,IF($G3="MG",SUMPRODUCT($I3:$I7,Expenses!DP$35:DP$39)*$F3,MAX((Expenses!DP$35-$K3/12)*$J3*$F3,0)+MAX((Expenses!DP$36-$K4/12)*$J4*$F3,0)+MAX((Expenses!DP$37-$K5/12)*$J5*$F3,0)+MAX((Expenses!DP$38-$K6/12)*$J6*$F3,0)+MAX((Expenses!DP$39-$K7/12)*$J7*$F3,0)))),0)</f>
        <v>0</v>
      </c>
      <c r="DS169" s="156">
        <f>IF(AND(DS$165&lt;=$E3,DS$165&gt;=EOMONTH($D3,0)),IF($G3="NNN",SUM(Expenses!DQ$35:DQ$39)*$F3,IF($G3="FSG",0,IF($G3="MG",SUMPRODUCT($I3:$I7,Expenses!DQ$35:DQ$39)*$F3,MAX((Expenses!DQ$35-$K3/12)*$J3*$F3,0)+MAX((Expenses!DQ$36-$K4/12)*$J4*$F3,0)+MAX((Expenses!DQ$37-$K5/12)*$J5*$F3,0)+MAX((Expenses!DQ$38-$K6/12)*$J6*$F3,0)+MAX((Expenses!DQ$39-$K7/12)*$J7*$F3,0)))),0)</f>
        <v>0</v>
      </c>
      <c r="DT169" s="156">
        <f>IF(AND(DT$165&lt;=$E3,DT$165&gt;=EOMONTH($D3,0)),IF($G3="NNN",SUM(Expenses!DR$35:DR$39)*$F3,IF($G3="FSG",0,IF($G3="MG",SUMPRODUCT($I3:$I7,Expenses!DR$35:DR$39)*$F3,MAX((Expenses!DR$35-$K3/12)*$J3*$F3,0)+MAX((Expenses!DR$36-$K4/12)*$J4*$F3,0)+MAX((Expenses!DR$37-$K5/12)*$J5*$F3,0)+MAX((Expenses!DR$38-$K6/12)*$J6*$F3,0)+MAX((Expenses!DR$39-$K7/12)*$J7*$F3,0)))),0)</f>
        <v>0</v>
      </c>
      <c r="DU169" s="156">
        <f>IF(AND(DU$165&lt;=$E3,DU$165&gt;=EOMONTH($D3,0)),IF($G3="NNN",SUM(Expenses!DS$35:DS$39)*$F3,IF($G3="FSG",0,IF($G3="MG",SUMPRODUCT($I3:$I7,Expenses!DS$35:DS$39)*$F3,MAX((Expenses!DS$35-$K3/12)*$J3*$F3,0)+MAX((Expenses!DS$36-$K4/12)*$J4*$F3,0)+MAX((Expenses!DS$37-$K5/12)*$J5*$F3,0)+MAX((Expenses!DS$38-$K6/12)*$J6*$F3,0)+MAX((Expenses!DS$39-$K7/12)*$J7*$F3,0)))),0)</f>
        <v>0</v>
      </c>
      <c r="DV169" s="156">
        <f>IF(AND(DV$165&lt;=$E3,DV$165&gt;=EOMONTH($D3,0)),IF($G3="NNN",SUM(Expenses!DT$35:DT$39)*$F3,IF($G3="FSG",0,IF($G3="MG",SUMPRODUCT($I3:$I7,Expenses!DT$35:DT$39)*$F3,MAX((Expenses!DT$35-$K3/12)*$J3*$F3,0)+MAX((Expenses!DT$36-$K4/12)*$J4*$F3,0)+MAX((Expenses!DT$37-$K5/12)*$J5*$F3,0)+MAX((Expenses!DT$38-$K6/12)*$J6*$F3,0)+MAX((Expenses!DT$39-$K7/12)*$J7*$F3,0)))),0)</f>
        <v>0</v>
      </c>
      <c r="DW169" s="156">
        <f>IF(AND(DW$165&lt;=$E3,DW$165&gt;=EOMONTH($D3,0)),IF($G3="NNN",SUM(Expenses!DU$35:DU$39)*$F3,IF($G3="FSG",0,IF($G3="MG",SUMPRODUCT($I3:$I7,Expenses!DU$35:DU$39)*$F3,MAX((Expenses!DU$35-$K3/12)*$J3*$F3,0)+MAX((Expenses!DU$36-$K4/12)*$J4*$F3,0)+MAX((Expenses!DU$37-$K5/12)*$J5*$F3,0)+MAX((Expenses!DU$38-$K6/12)*$J6*$F3,0)+MAX((Expenses!DU$39-$K7/12)*$J7*$F3,0)))),0)</f>
        <v>0</v>
      </c>
      <c r="DX169" s="156">
        <f>IF(AND(DX$165&lt;=$E3,DX$165&gt;=EOMONTH($D3,0)),IF($G3="NNN",SUM(Expenses!DV$35:DV$39)*$F3,IF($G3="FSG",0,IF($G3="MG",SUMPRODUCT($I3:$I7,Expenses!DV$35:DV$39)*$F3,MAX((Expenses!DV$35-$K3/12)*$J3*$F3,0)+MAX((Expenses!DV$36-$K4/12)*$J4*$F3,0)+MAX((Expenses!DV$37-$K5/12)*$J5*$F3,0)+MAX((Expenses!DV$38-$K6/12)*$J6*$F3,0)+MAX((Expenses!DV$39-$K7/12)*$J7*$F3,0)))),0)</f>
        <v>0</v>
      </c>
      <c r="DY169" s="156">
        <f>IF(AND(DY$165&lt;=$E3,DY$165&gt;=EOMONTH($D3,0)),IF($G3="NNN",SUM(Expenses!DW$35:DW$39)*$F3,IF($G3="FSG",0,IF($G3="MG",SUMPRODUCT($I3:$I7,Expenses!DW$35:DW$39)*$F3,MAX((Expenses!DW$35-$K3/12)*$J3*$F3,0)+MAX((Expenses!DW$36-$K4/12)*$J4*$F3,0)+MAX((Expenses!DW$37-$K5/12)*$J5*$F3,0)+MAX((Expenses!DW$38-$K6/12)*$J6*$F3,0)+MAX((Expenses!DW$39-$K7/12)*$J7*$F3,0)))),0)</f>
        <v>0</v>
      </c>
      <c r="DZ169" s="156">
        <f>IF(AND(DZ$165&lt;=$E3,DZ$165&gt;=EOMONTH($D3,0)),IF($G3="NNN",SUM(Expenses!DX$35:DX$39)*$F3,IF($G3="FSG",0,IF($G3="MG",SUMPRODUCT($I3:$I7,Expenses!DX$35:DX$39)*$F3,MAX((Expenses!DX$35-$K3/12)*$J3*$F3,0)+MAX((Expenses!DX$36-$K4/12)*$J4*$F3,0)+MAX((Expenses!DX$37-$K5/12)*$J5*$F3,0)+MAX((Expenses!DX$38-$K6/12)*$J6*$F3,0)+MAX((Expenses!DX$39-$K7/12)*$J7*$F3,0)))),0)</f>
        <v>0</v>
      </c>
      <c r="EA169" s="156">
        <f>IF(AND(EA$165&lt;=$E3,EA$165&gt;=EOMONTH($D3,0)),IF($G3="NNN",SUM(Expenses!DY$35:DY$39)*$F3,IF($G3="FSG",0,IF($G3="MG",SUMPRODUCT($I3:$I7,Expenses!DY$35:DY$39)*$F3,MAX((Expenses!DY$35-$K3/12)*$J3*$F3,0)+MAX((Expenses!DY$36-$K4/12)*$J4*$F3,0)+MAX((Expenses!DY$37-$K5/12)*$J5*$F3,0)+MAX((Expenses!DY$38-$K6/12)*$J6*$F3,0)+MAX((Expenses!DY$39-$K7/12)*$J7*$F3,0)))),0)</f>
        <v>0</v>
      </c>
      <c r="EB169" s="156">
        <f>IF(AND(EB$165&lt;=$E3,EB$165&gt;=EOMONTH($D3,0)),IF($G3="NNN",SUM(Expenses!DZ$35:DZ$39)*$F3,IF($G3="FSG",0,IF($G3="MG",SUMPRODUCT($I3:$I7,Expenses!DZ$35:DZ$39)*$F3,MAX((Expenses!DZ$35-$K3/12)*$J3*$F3,0)+MAX((Expenses!DZ$36-$K4/12)*$J4*$F3,0)+MAX((Expenses!DZ$37-$K5/12)*$J5*$F3,0)+MAX((Expenses!DZ$38-$K6/12)*$J6*$F3,0)+MAX((Expenses!DZ$39-$K7/12)*$J7*$F3,0)))),0)</f>
        <v>0</v>
      </c>
      <c r="EC169" s="156">
        <f>IF(AND(EC$165&lt;=$E3,EC$165&gt;=EOMONTH($D3,0)),IF($G3="NNN",SUM(Expenses!EA$35:EA$39)*$F3,IF($G3="FSG",0,IF($G3="MG",SUMPRODUCT($I3:$I7,Expenses!EA$35:EA$39)*$F3,MAX((Expenses!EA$35-$K3/12)*$J3*$F3,0)+MAX((Expenses!EA$36-$K4/12)*$J4*$F3,0)+MAX((Expenses!EA$37-$K5/12)*$J5*$F3,0)+MAX((Expenses!EA$38-$K6/12)*$J6*$F3,0)+MAX((Expenses!EA$39-$K7/12)*$J7*$F3,0)))),0)</f>
        <v>0</v>
      </c>
      <c r="ED169" s="156">
        <f>IF(AND(ED$165&lt;=$E3,ED$165&gt;=EOMONTH($D3,0)),IF($G3="NNN",SUM(Expenses!EB$35:EB$39)*$F3,IF($G3="FSG",0,IF($G3="MG",SUMPRODUCT($I3:$I7,Expenses!EB$35:EB$39)*$F3,MAX((Expenses!EB$35-$K3/12)*$J3*$F3,0)+MAX((Expenses!EB$36-$K4/12)*$J4*$F3,0)+MAX((Expenses!EB$37-$K5/12)*$J5*$F3,0)+MAX((Expenses!EB$38-$K6/12)*$J6*$F3,0)+MAX((Expenses!EB$39-$K7/12)*$J7*$F3,0)))),0)</f>
        <v>0</v>
      </c>
      <c r="EE169" s="156">
        <f>IF(AND(EE$165&lt;=$E3,EE$165&gt;=EOMONTH($D3,0)),IF($G3="NNN",SUM(Expenses!EC$35:EC$39)*$F3,IF($G3="FSG",0,IF($G3="MG",SUMPRODUCT($I3:$I7,Expenses!EC$35:EC$39)*$F3,MAX((Expenses!EC$35-$K3/12)*$J3*$F3,0)+MAX((Expenses!EC$36-$K4/12)*$J4*$F3,0)+MAX((Expenses!EC$37-$K5/12)*$J5*$F3,0)+MAX((Expenses!EC$38-$K6/12)*$J6*$F3,0)+MAX((Expenses!EC$39-$K7/12)*$J7*$F3,0)))),0)</f>
        <v>0</v>
      </c>
      <c r="EF169" s="156">
        <f>IF(AND(EF$165&lt;=$E3,EF$165&gt;=EOMONTH($D3,0)),IF($G3="NNN",SUM(Expenses!ED$35:ED$39)*$F3,IF($G3="FSG",0,IF($G3="MG",SUMPRODUCT($I3:$I7,Expenses!ED$35:ED$39)*$F3,MAX((Expenses!ED$35-$K3/12)*$J3*$F3,0)+MAX((Expenses!ED$36-$K4/12)*$J4*$F3,0)+MAX((Expenses!ED$37-$K5/12)*$J5*$F3,0)+MAX((Expenses!ED$38-$K6/12)*$J6*$F3,0)+MAX((Expenses!ED$39-$K7/12)*$J7*$F3,0)))),0)</f>
        <v>0</v>
      </c>
      <c r="EG169" s="156">
        <f>IF(AND(EG$165&lt;=$E3,EG$165&gt;=EOMONTH($D3,0)),IF($G3="NNN",SUM(Expenses!EE$35:EE$39)*$F3,IF($G3="FSG",0,IF($G3="MG",SUMPRODUCT($I3:$I7,Expenses!EE$35:EE$39)*$F3,MAX((Expenses!EE$35-$K3/12)*$J3*$F3,0)+MAX((Expenses!EE$36-$K4/12)*$J4*$F3,0)+MAX((Expenses!EE$37-$K5/12)*$J5*$F3,0)+MAX((Expenses!EE$38-$K6/12)*$J6*$F3,0)+MAX((Expenses!EE$39-$K7/12)*$J7*$F3,0)))),0)</f>
        <v>0</v>
      </c>
      <c r="EH169" s="156">
        <f>IF(AND(EH$165&lt;=$E3,EH$165&gt;=EOMONTH($D3,0)),IF($G3="NNN",SUM(Expenses!EF$35:EF$39)*$F3,IF($G3="FSG",0,IF($G3="MG",SUMPRODUCT($I3:$I7,Expenses!EF$35:EF$39)*$F3,MAX((Expenses!EF$35-$K3/12)*$J3*$F3,0)+MAX((Expenses!EF$36-$K4/12)*$J4*$F3,0)+MAX((Expenses!EF$37-$K5/12)*$J5*$F3,0)+MAX((Expenses!EF$38-$K6/12)*$J6*$F3,0)+MAX((Expenses!EF$39-$K7/12)*$J7*$F3,0)))),0)</f>
        <v>0</v>
      </c>
      <c r="EI169" s="156">
        <f>IF(AND(EI$165&lt;=$E3,EI$165&gt;=EOMONTH($D3,0)),IF($G3="NNN",SUM(Expenses!EG$35:EG$39)*$F3,IF($G3="FSG",0,IF($G3="MG",SUMPRODUCT($I3:$I7,Expenses!EG$35:EG$39)*$F3,MAX((Expenses!EG$35-$K3/12)*$J3*$F3,0)+MAX((Expenses!EG$36-$K4/12)*$J4*$F3,0)+MAX((Expenses!EG$37-$K5/12)*$J5*$F3,0)+MAX((Expenses!EG$38-$K6/12)*$J6*$F3,0)+MAX((Expenses!EG$39-$K7/12)*$J7*$F3,0)))),0)</f>
        <v>0</v>
      </c>
      <c r="EJ169" s="156">
        <f>IF(AND(EJ$165&lt;=$E3,EJ$165&gt;=EOMONTH($D3,0)),IF($G3="NNN",SUM(Expenses!EH$35:EH$39)*$F3,IF($G3="FSG",0,IF($G3="MG",SUMPRODUCT($I3:$I7,Expenses!EH$35:EH$39)*$F3,MAX((Expenses!EH$35-$K3/12)*$J3*$F3,0)+MAX((Expenses!EH$36-$K4/12)*$J4*$F3,0)+MAX((Expenses!EH$37-$K5/12)*$J5*$F3,0)+MAX((Expenses!EH$38-$K6/12)*$J6*$F3,0)+MAX((Expenses!EH$39-$K7/12)*$J7*$F3,0)))),0)</f>
        <v>0</v>
      </c>
      <c r="EK169" s="156">
        <f>IF(AND(EK$165&lt;=$E3,EK$165&gt;=EOMONTH($D3,0)),IF($G3="NNN",SUM(Expenses!EI$35:EI$39)*$F3,IF($G3="FSG",0,IF($G3="MG",SUMPRODUCT($I3:$I7,Expenses!EI$35:EI$39)*$F3,MAX((Expenses!EI$35-$K3/12)*$J3*$F3,0)+MAX((Expenses!EI$36-$K4/12)*$J4*$F3,0)+MAX((Expenses!EI$37-$K5/12)*$J5*$F3,0)+MAX((Expenses!EI$38-$K6/12)*$J6*$F3,0)+MAX((Expenses!EI$39-$K7/12)*$J7*$F3,0)))),0)</f>
        <v>0</v>
      </c>
      <c r="EL169" s="156">
        <f>IF(AND(EL$165&lt;=$E3,EL$165&gt;=EOMONTH($D3,0)),IF($G3="NNN",SUM(Expenses!EJ$35:EJ$39)*$F3,IF($G3="FSG",0,IF($G3="MG",SUMPRODUCT($I3:$I7,Expenses!EJ$35:EJ$39)*$F3,MAX((Expenses!EJ$35-$K3/12)*$J3*$F3,0)+MAX((Expenses!EJ$36-$K4/12)*$J4*$F3,0)+MAX((Expenses!EJ$37-$K5/12)*$J5*$F3,0)+MAX((Expenses!EJ$38-$K6/12)*$J6*$F3,0)+MAX((Expenses!EJ$39-$K7/12)*$J7*$F3,0)))),0)</f>
        <v>0</v>
      </c>
      <c r="EM169" s="156">
        <f>IF(AND(EM$165&lt;=$E3,EM$165&gt;=EOMONTH($D3,0)),IF($G3="NNN",SUM(Expenses!EK$35:EK$39)*$F3,IF($G3="FSG",0,IF($G3="MG",SUMPRODUCT($I3:$I7,Expenses!EK$35:EK$39)*$F3,MAX((Expenses!EK$35-$K3/12)*$J3*$F3,0)+MAX((Expenses!EK$36-$K4/12)*$J4*$F3,0)+MAX((Expenses!EK$37-$K5/12)*$J5*$F3,0)+MAX((Expenses!EK$38-$K6/12)*$J6*$F3,0)+MAX((Expenses!EK$39-$K7/12)*$J7*$F3,0)))),0)</f>
        <v>0</v>
      </c>
      <c r="EN169" s="156">
        <f>IF(AND(EN$165&lt;=$E3,EN$165&gt;=EOMONTH($D3,0)),IF($G3="NNN",SUM(Expenses!EL$35:EL$39)*$F3,IF($G3="FSG",0,IF($G3="MG",SUMPRODUCT($I3:$I7,Expenses!EL$35:EL$39)*$F3,MAX((Expenses!EL$35-$K3/12)*$J3*$F3,0)+MAX((Expenses!EL$36-$K4/12)*$J4*$F3,0)+MAX((Expenses!EL$37-$K5/12)*$J5*$F3,0)+MAX((Expenses!EL$38-$K6/12)*$J6*$F3,0)+MAX((Expenses!EL$39-$K7/12)*$J7*$F3,0)))),0)</f>
        <v>0</v>
      </c>
      <c r="EO169" s="156">
        <f>IF(AND(EO$165&lt;=$E3,EO$165&gt;=EOMONTH($D3,0)),IF($G3="NNN",SUM(Expenses!EM$35:EM$39)*$F3,IF($G3="FSG",0,IF($G3="MG",SUMPRODUCT($I3:$I7,Expenses!EM$35:EM$39)*$F3,MAX((Expenses!EM$35-$K3/12)*$J3*$F3,0)+MAX((Expenses!EM$36-$K4/12)*$J4*$F3,0)+MAX((Expenses!EM$37-$K5/12)*$J5*$F3,0)+MAX((Expenses!EM$38-$K6/12)*$J6*$F3,0)+MAX((Expenses!EM$39-$K7/12)*$J7*$F3,0)))),0)</f>
        <v>0</v>
      </c>
      <c r="EP169" s="156">
        <f>IF(AND(EP$165&lt;=$E3,EP$165&gt;=EOMONTH($D3,0)),IF($G3="NNN",SUM(Expenses!EN$35:EN$39)*$F3,IF($G3="FSG",0,IF($G3="MG",SUMPRODUCT($I3:$I7,Expenses!EN$35:EN$39)*$F3,MAX((Expenses!EN$35-$K3/12)*$J3*$F3,0)+MAX((Expenses!EN$36-$K4/12)*$J4*$F3,0)+MAX((Expenses!EN$37-$K5/12)*$J5*$F3,0)+MAX((Expenses!EN$38-$K6/12)*$J6*$F3,0)+MAX((Expenses!EN$39-$K7/12)*$J7*$F3,0)))),0)</f>
        <v>0</v>
      </c>
      <c r="EQ169" s="156">
        <f>IF(AND(EQ$165&lt;=$E3,EQ$165&gt;=EOMONTH($D3,0)),IF($G3="NNN",SUM(Expenses!EO$35:EO$39)*$F3,IF($G3="FSG",0,IF($G3="MG",SUMPRODUCT($I3:$I7,Expenses!EO$35:EO$39)*$F3,MAX((Expenses!EO$35-$K3/12)*$J3*$F3,0)+MAX((Expenses!EO$36-$K4/12)*$J4*$F3,0)+MAX((Expenses!EO$37-$K5/12)*$J5*$F3,0)+MAX((Expenses!EO$38-$K6/12)*$J6*$F3,0)+MAX((Expenses!EO$39-$K7/12)*$J7*$F3,0)))),0)</f>
        <v>0</v>
      </c>
      <c r="ER169" s="156">
        <f>IF(AND(ER$165&lt;=$E3,ER$165&gt;=EOMONTH($D3,0)),IF($G3="NNN",SUM(Expenses!EP$35:EP$39)*$F3,IF($G3="FSG",0,IF($G3="MG",SUMPRODUCT($I3:$I7,Expenses!EP$35:EP$39)*$F3,MAX((Expenses!EP$35-$K3/12)*$J3*$F3,0)+MAX((Expenses!EP$36-$K4/12)*$J4*$F3,0)+MAX((Expenses!EP$37-$K5/12)*$J5*$F3,0)+MAX((Expenses!EP$38-$K6/12)*$J6*$F3,0)+MAX((Expenses!EP$39-$K7/12)*$J7*$F3,0)))),0)</f>
        <v>0</v>
      </c>
      <c r="ES169" s="156">
        <f>IF(AND(ES$165&lt;=$E3,ES$165&gt;=EOMONTH($D3,0)),IF($G3="NNN",SUM(Expenses!EQ$35:EQ$39)*$F3,IF($G3="FSG",0,IF($G3="MG",SUMPRODUCT($I3:$I7,Expenses!EQ$35:EQ$39)*$F3,MAX((Expenses!EQ$35-$K3/12)*$J3*$F3,0)+MAX((Expenses!EQ$36-$K4/12)*$J4*$F3,0)+MAX((Expenses!EQ$37-$K5/12)*$J5*$F3,0)+MAX((Expenses!EQ$38-$K6/12)*$J6*$F3,0)+MAX((Expenses!EQ$39-$K7/12)*$J7*$F3,0)))),0)</f>
        <v>0</v>
      </c>
      <c r="ET169" s="156">
        <f>IF(AND(ET$165&lt;=$E3,ET$165&gt;=EOMONTH($D3,0)),IF($G3="NNN",SUM(Expenses!ER$35:ER$39)*$F3,IF($G3="FSG",0,IF($G3="MG",SUMPRODUCT($I3:$I7,Expenses!ER$35:ER$39)*$F3,MAX((Expenses!ER$35-$K3/12)*$J3*$F3,0)+MAX((Expenses!ER$36-$K4/12)*$J4*$F3,0)+MAX((Expenses!ER$37-$K5/12)*$J5*$F3,0)+MAX((Expenses!ER$38-$K6/12)*$J6*$F3,0)+MAX((Expenses!ER$39-$K7/12)*$J7*$F3,0)))),0)</f>
        <v>0</v>
      </c>
      <c r="EU169" s="156">
        <f>IF(AND(EU$165&lt;=$E3,EU$165&gt;=EOMONTH($D3,0)),IF($G3="NNN",SUM(Expenses!ES$35:ES$39)*$F3,IF($G3="FSG",0,IF($G3="MG",SUMPRODUCT($I3:$I7,Expenses!ES$35:ES$39)*$F3,MAX((Expenses!ES$35-$K3/12)*$J3*$F3,0)+MAX((Expenses!ES$36-$K4/12)*$J4*$F3,0)+MAX((Expenses!ES$37-$K5/12)*$J5*$F3,0)+MAX((Expenses!ES$38-$K6/12)*$J6*$F3,0)+MAX((Expenses!ES$39-$K7/12)*$J7*$F3,0)))),0)</f>
        <v>0</v>
      </c>
      <c r="EV169" s="156">
        <f>IF(AND(EV$165&lt;=$E3,EV$165&gt;=EOMONTH($D3,0)),IF($G3="NNN",SUM(Expenses!ET$35:ET$39)*$F3,IF($G3="FSG",0,IF($G3="MG",SUMPRODUCT($I3:$I7,Expenses!ET$35:ET$39)*$F3,MAX((Expenses!ET$35-$K3/12)*$J3*$F3,0)+MAX((Expenses!ET$36-$K4/12)*$J4*$F3,0)+MAX((Expenses!ET$37-$K5/12)*$J5*$F3,0)+MAX((Expenses!ET$38-$K6/12)*$J6*$F3,0)+MAX((Expenses!ET$39-$K7/12)*$J7*$F3,0)))),0)</f>
        <v>0</v>
      </c>
      <c r="EW169" s="156">
        <f>IF(AND(EW$165&lt;=$E3,EW$165&gt;=EOMONTH($D3,0)),IF($G3="NNN",SUM(Expenses!EU$35:EU$39)*$F3,IF($G3="FSG",0,IF($G3="MG",SUMPRODUCT($I3:$I7,Expenses!EU$35:EU$39)*$F3,MAX((Expenses!EU$35-$K3/12)*$J3*$F3,0)+MAX((Expenses!EU$36-$K4/12)*$J4*$F3,0)+MAX((Expenses!EU$37-$K5/12)*$J5*$F3,0)+MAX((Expenses!EU$38-$K6/12)*$J6*$F3,0)+MAX((Expenses!EU$39-$K7/12)*$J7*$F3,0)))),0)</f>
        <v>0</v>
      </c>
      <c r="EX169" s="156">
        <f>IF(AND(EX$165&lt;=$E3,EX$165&gt;=EOMONTH($D3,0)),IF($G3="NNN",SUM(Expenses!EV$35:EV$39)*$F3,IF($G3="FSG",0,IF($G3="MG",SUMPRODUCT($I3:$I7,Expenses!EV$35:EV$39)*$F3,MAX((Expenses!EV$35-$K3/12)*$J3*$F3,0)+MAX((Expenses!EV$36-$K4/12)*$J4*$F3,0)+MAX((Expenses!EV$37-$K5/12)*$J5*$F3,0)+MAX((Expenses!EV$38-$K6/12)*$J6*$F3,0)+MAX((Expenses!EV$39-$K7/12)*$J7*$F3,0)))),0)</f>
        <v>0</v>
      </c>
      <c r="EY169" s="156">
        <f>IF(AND(EY$165&lt;=$E3,EY$165&gt;=EOMONTH($D3,0)),IF($G3="NNN",SUM(Expenses!EW$35:EW$39)*$F3,IF($G3="FSG",0,IF($G3="MG",SUMPRODUCT($I3:$I7,Expenses!EW$35:EW$39)*$F3,MAX((Expenses!EW$35-$K3/12)*$J3*$F3,0)+MAX((Expenses!EW$36-$K4/12)*$J4*$F3,0)+MAX((Expenses!EW$37-$K5/12)*$J5*$F3,0)+MAX((Expenses!EW$38-$K6/12)*$J6*$F3,0)+MAX((Expenses!EW$39-$K7/12)*$J7*$F3,0)))),0)</f>
        <v>0</v>
      </c>
      <c r="EZ169" s="156">
        <f>IF(AND(EZ$165&lt;=$E3,EZ$165&gt;=EOMONTH($D3,0)),IF($G3="NNN",SUM(Expenses!EX$35:EX$39)*$F3,IF($G3="FSG",0,IF($G3="MG",SUMPRODUCT($I3:$I7,Expenses!EX$35:EX$39)*$F3,MAX((Expenses!EX$35-$K3/12)*$J3*$F3,0)+MAX((Expenses!EX$36-$K4/12)*$J4*$F3,0)+MAX((Expenses!EX$37-$K5/12)*$J5*$F3,0)+MAX((Expenses!EX$38-$K6/12)*$J6*$F3,0)+MAX((Expenses!EX$39-$K7/12)*$J7*$F3,0)))),0)</f>
        <v>0</v>
      </c>
      <c r="FA169" s="156">
        <f>IF(AND(FA$165&lt;=$E3,FA$165&gt;=EOMONTH($D3,0)),IF($G3="NNN",SUM(Expenses!EY$35:EY$39)*$F3,IF($G3="FSG",0,IF($G3="MG",SUMPRODUCT($I3:$I7,Expenses!EY$35:EY$39)*$F3,MAX((Expenses!EY$35-$K3/12)*$J3*$F3,0)+MAX((Expenses!EY$36-$K4/12)*$J4*$F3,0)+MAX((Expenses!EY$37-$K5/12)*$J5*$F3,0)+MAX((Expenses!EY$38-$K6/12)*$J6*$F3,0)+MAX((Expenses!EY$39-$K7/12)*$J7*$F3,0)))),0)</f>
        <v>0</v>
      </c>
      <c r="FB169" s="156">
        <f>IF(AND(FB$165&lt;=$E3,FB$165&gt;=EOMONTH($D3,0)),IF($G3="NNN",SUM(Expenses!EZ$35:EZ$39)*$F3,IF($G3="FSG",0,IF($G3="MG",SUMPRODUCT($I3:$I7,Expenses!EZ$35:EZ$39)*$F3,MAX((Expenses!EZ$35-$K3/12)*$J3*$F3,0)+MAX((Expenses!EZ$36-$K4/12)*$J4*$F3,0)+MAX((Expenses!EZ$37-$K5/12)*$J5*$F3,0)+MAX((Expenses!EZ$38-$K6/12)*$J6*$F3,0)+MAX((Expenses!EZ$39-$K7/12)*$J7*$F3,0)))),0)</f>
        <v>0</v>
      </c>
      <c r="FC169" s="156">
        <f>IF(AND(FC$165&lt;=$E3,FC$165&gt;=EOMONTH($D3,0)),IF($G3="NNN",SUM(Expenses!FA$35:FA$39)*$F3,IF($G3="FSG",0,IF($G3="MG",SUMPRODUCT($I3:$I7,Expenses!FA$35:FA$39)*$F3,MAX((Expenses!FA$35-$K3/12)*$J3*$F3,0)+MAX((Expenses!FA$36-$K4/12)*$J4*$F3,0)+MAX((Expenses!FA$37-$K5/12)*$J5*$F3,0)+MAX((Expenses!FA$38-$K6/12)*$J6*$F3,0)+MAX((Expenses!FA$39-$K7/12)*$J7*$F3,0)))),0)</f>
        <v>0</v>
      </c>
      <c r="FD169" s="156">
        <f>IF(AND(FD$165&lt;=$E3,FD$165&gt;=EOMONTH($D3,0)),IF($G3="NNN",SUM(Expenses!FB$35:FB$39)*$F3,IF($G3="FSG",0,IF($G3="MG",SUMPRODUCT($I3:$I7,Expenses!FB$35:FB$39)*$F3,MAX((Expenses!FB$35-$K3/12)*$J3*$F3,0)+MAX((Expenses!FB$36-$K4/12)*$J4*$F3,0)+MAX((Expenses!FB$37-$K5/12)*$J5*$F3,0)+MAX((Expenses!FB$38-$K6/12)*$J6*$F3,0)+MAX((Expenses!FB$39-$K7/12)*$J7*$F3,0)))),0)</f>
        <v>0</v>
      </c>
      <c r="FE169" s="156">
        <f>IF(AND(FE$165&lt;=$E3,FE$165&gt;=EOMONTH($D3,0)),IF($G3="NNN",SUM(Expenses!FC$35:FC$39)*$F3,IF($G3="FSG",0,IF($G3="MG",SUMPRODUCT($I3:$I7,Expenses!FC$35:FC$39)*$F3,MAX((Expenses!FC$35-$K3/12)*$J3*$F3,0)+MAX((Expenses!FC$36-$K4/12)*$J4*$F3,0)+MAX((Expenses!FC$37-$K5/12)*$J5*$F3,0)+MAX((Expenses!FC$38-$K6/12)*$J6*$F3,0)+MAX((Expenses!FC$39-$K7/12)*$J7*$F3,0)))),0)</f>
        <v>0</v>
      </c>
      <c r="FF169" s="156">
        <f>IF(AND(FF$165&lt;=$E3,FF$165&gt;=EOMONTH($D3,0)),IF($G3="NNN",SUM(Expenses!FD$35:FD$39)*$F3,IF($G3="FSG",0,IF($G3="MG",SUMPRODUCT($I3:$I7,Expenses!FD$35:FD$39)*$F3,MAX((Expenses!FD$35-$K3/12)*$J3*$F3,0)+MAX((Expenses!FD$36-$K4/12)*$J4*$F3,0)+MAX((Expenses!FD$37-$K5/12)*$J5*$F3,0)+MAX((Expenses!FD$38-$K6/12)*$J6*$F3,0)+MAX((Expenses!FD$39-$K7/12)*$J7*$F3,0)))),0)</f>
        <v>0</v>
      </c>
      <c r="FG169" s="156">
        <f>IF(AND(FG$165&lt;=$E3,FG$165&gt;=EOMONTH($D3,0)),IF($G3="NNN",SUM(Expenses!FE$35:FE$39)*$F3,IF($G3="FSG",0,IF($G3="MG",SUMPRODUCT($I3:$I7,Expenses!FE$35:FE$39)*$F3,MAX((Expenses!FE$35-$K3/12)*$J3*$F3,0)+MAX((Expenses!FE$36-$K4/12)*$J4*$F3,0)+MAX((Expenses!FE$37-$K5/12)*$J5*$F3,0)+MAX((Expenses!FE$38-$K6/12)*$J6*$F3,0)+MAX((Expenses!FE$39-$K7/12)*$J7*$F3,0)))),0)</f>
        <v>0</v>
      </c>
      <c r="FH169" s="156">
        <f>IF(AND(FH$165&lt;=$E3,FH$165&gt;=EOMONTH($D3,0)),IF($G3="NNN",SUM(Expenses!FF$35:FF$39)*$F3,IF($G3="FSG",0,IF($G3="MG",SUMPRODUCT($I3:$I7,Expenses!FF$35:FF$39)*$F3,MAX((Expenses!FF$35-$K3/12)*$J3*$F3,0)+MAX((Expenses!FF$36-$K4/12)*$J4*$F3,0)+MAX((Expenses!FF$37-$K5/12)*$J5*$F3,0)+MAX((Expenses!FF$38-$K6/12)*$J6*$F3,0)+MAX((Expenses!FF$39-$K7/12)*$J7*$F3,0)))),0)</f>
        <v>0</v>
      </c>
      <c r="FI169" s="156">
        <f>IF(AND(FI$165&lt;=$E3,FI$165&gt;=EOMONTH($D3,0)),IF($G3="NNN",SUM(Expenses!FG$35:FG$39)*$F3,IF($G3="FSG",0,IF($G3="MG",SUMPRODUCT($I3:$I7,Expenses!FG$35:FG$39)*$F3,MAX((Expenses!FG$35-$K3/12)*$J3*$F3,0)+MAX((Expenses!FG$36-$K4/12)*$J4*$F3,0)+MAX((Expenses!FG$37-$K5/12)*$J5*$F3,0)+MAX((Expenses!FG$38-$K6/12)*$J6*$F3,0)+MAX((Expenses!FG$39-$K7/12)*$J7*$F3,0)))),0)</f>
        <v>0</v>
      </c>
      <c r="FJ169" s="156">
        <f>IF(AND(FJ$165&lt;=$E3,FJ$165&gt;=EOMONTH($D3,0)),IF($G3="NNN",SUM(Expenses!FH$35:FH$39)*$F3,IF($G3="FSG",0,IF($G3="MG",SUMPRODUCT($I3:$I7,Expenses!FH$35:FH$39)*$F3,MAX((Expenses!FH$35-$K3/12)*$J3*$F3,0)+MAX((Expenses!FH$36-$K4/12)*$J4*$F3,0)+MAX((Expenses!FH$37-$K5/12)*$J5*$F3,0)+MAX((Expenses!FH$38-$K6/12)*$J6*$F3,0)+MAX((Expenses!FH$39-$K7/12)*$J7*$F3,0)))),0)</f>
        <v>0</v>
      </c>
      <c r="FK169" s="156">
        <f>IF(AND(FK$165&lt;=$E3,FK$165&gt;=EOMONTH($D3,0)),IF($G3="NNN",SUM(Expenses!FI$35:FI$39)*$F3,IF($G3="FSG",0,IF($G3="MG",SUMPRODUCT($I3:$I7,Expenses!FI$35:FI$39)*$F3,MAX((Expenses!FI$35-$K3/12)*$J3*$F3,0)+MAX((Expenses!FI$36-$K4/12)*$J4*$F3,0)+MAX((Expenses!FI$37-$K5/12)*$J5*$F3,0)+MAX((Expenses!FI$38-$K6/12)*$J6*$F3,0)+MAX((Expenses!FI$39-$K7/12)*$J7*$F3,0)))),0)</f>
        <v>0</v>
      </c>
      <c r="FL169" s="156">
        <f>IF(AND(FL$165&lt;=$E3,FL$165&gt;=EOMONTH($D3,0)),IF($G3="NNN",SUM(Expenses!FJ$35:FJ$39)*$F3,IF($G3="FSG",0,IF($G3="MG",SUMPRODUCT($I3:$I7,Expenses!FJ$35:FJ$39)*$F3,MAX((Expenses!FJ$35-$K3/12)*$J3*$F3,0)+MAX((Expenses!FJ$36-$K4/12)*$J4*$F3,0)+MAX((Expenses!FJ$37-$K5/12)*$J5*$F3,0)+MAX((Expenses!FJ$38-$K6/12)*$J6*$F3,0)+MAX((Expenses!FJ$39-$K7/12)*$J7*$F3,0)))),0)</f>
        <v>0</v>
      </c>
      <c r="FM169" s="156">
        <f>IF(AND(FM$165&lt;=$E3,FM$165&gt;=EOMONTH($D3,0)),IF($G3="NNN",SUM(Expenses!FK$35:FK$39)*$F3,IF($G3="FSG",0,IF($G3="MG",SUMPRODUCT($I3:$I7,Expenses!FK$35:FK$39)*$F3,MAX((Expenses!FK$35-$K3/12)*$J3*$F3,0)+MAX((Expenses!FK$36-$K4/12)*$J4*$F3,0)+MAX((Expenses!FK$37-$K5/12)*$J5*$F3,0)+MAX((Expenses!FK$38-$K6/12)*$J6*$F3,0)+MAX((Expenses!FK$39-$K7/12)*$J7*$F3,0)))),0)</f>
        <v>0</v>
      </c>
      <c r="FN169" s="156">
        <f>IF(AND(FN$165&lt;=$E3,FN$165&gt;=EOMONTH($D3,0)),IF($G3="NNN",SUM(Expenses!FL$35:FL$39)*$F3,IF($G3="FSG",0,IF($G3="MG",SUMPRODUCT($I3:$I7,Expenses!FL$35:FL$39)*$F3,MAX((Expenses!FL$35-$K3/12)*$J3*$F3,0)+MAX((Expenses!FL$36-$K4/12)*$J4*$F3,0)+MAX((Expenses!FL$37-$K5/12)*$J5*$F3,0)+MAX((Expenses!FL$38-$K6/12)*$J6*$F3,0)+MAX((Expenses!FL$39-$K7/12)*$J7*$F3,0)))),0)</f>
        <v>0</v>
      </c>
      <c r="FO169" s="156">
        <f>IF(AND(FO$165&lt;=$E3,FO$165&gt;=EOMONTH($D3,0)),IF($G3="NNN",SUM(Expenses!FM$35:FM$39)*$F3,IF($G3="FSG",0,IF($G3="MG",SUMPRODUCT($I3:$I7,Expenses!FM$35:FM$39)*$F3,MAX((Expenses!FM$35-$K3/12)*$J3*$F3,0)+MAX((Expenses!FM$36-$K4/12)*$J4*$F3,0)+MAX((Expenses!FM$37-$K5/12)*$J5*$F3,0)+MAX((Expenses!FM$38-$K6/12)*$J6*$F3,0)+MAX((Expenses!FM$39-$K7/12)*$J7*$F3,0)))),0)</f>
        <v>0</v>
      </c>
      <c r="FP169" s="156">
        <f>IF(AND(FP$165&lt;=$E3,FP$165&gt;=EOMONTH($D3,0)),IF($G3="NNN",SUM(Expenses!FN$35:FN$39)*$F3,IF($G3="FSG",0,IF($G3="MG",SUMPRODUCT($I3:$I7,Expenses!FN$35:FN$39)*$F3,MAX((Expenses!FN$35-$K3/12)*$J3*$F3,0)+MAX((Expenses!FN$36-$K4/12)*$J4*$F3,0)+MAX((Expenses!FN$37-$K5/12)*$J5*$F3,0)+MAX((Expenses!FN$38-$K6/12)*$J6*$F3,0)+MAX((Expenses!FN$39-$K7/12)*$J7*$F3,0)))),0)</f>
        <v>0</v>
      </c>
      <c r="FQ169" s="156">
        <f>IF(AND(FQ$165&lt;=$E3,FQ$165&gt;=EOMONTH($D3,0)),IF($G3="NNN",SUM(Expenses!FO$35:FO$39)*$F3,IF($G3="FSG",0,IF($G3="MG",SUMPRODUCT($I3:$I7,Expenses!FO$35:FO$39)*$F3,MAX((Expenses!FO$35-$K3/12)*$J3*$F3,0)+MAX((Expenses!FO$36-$K4/12)*$J4*$F3,0)+MAX((Expenses!FO$37-$K5/12)*$J5*$F3,0)+MAX((Expenses!FO$38-$K6/12)*$J6*$F3,0)+MAX((Expenses!FO$39-$K7/12)*$J7*$F3,0)))),0)</f>
        <v>0</v>
      </c>
      <c r="FR169" s="156">
        <f>IF(AND(FR$165&lt;=$E3,FR$165&gt;=EOMONTH($D3,0)),IF($G3="NNN",SUM(Expenses!FP$35:FP$39)*$F3,IF($G3="FSG",0,IF($G3="MG",SUMPRODUCT($I3:$I7,Expenses!FP$35:FP$39)*$F3,MAX((Expenses!FP$35-$K3/12)*$J3*$F3,0)+MAX((Expenses!FP$36-$K4/12)*$J4*$F3,0)+MAX((Expenses!FP$37-$K5/12)*$J5*$F3,0)+MAX((Expenses!FP$38-$K6/12)*$J6*$F3,0)+MAX((Expenses!FP$39-$K7/12)*$J7*$F3,0)))),0)</f>
        <v>0</v>
      </c>
      <c r="FS169" s="156">
        <f>IF(AND(FS$165&lt;=$E3,FS$165&gt;=EOMONTH($D3,0)),IF($G3="NNN",SUM(Expenses!FQ$35:FQ$39)*$F3,IF($G3="FSG",0,IF($G3="MG",SUMPRODUCT($I3:$I7,Expenses!FQ$35:FQ$39)*$F3,MAX((Expenses!FQ$35-$K3/12)*$J3*$F3,0)+MAX((Expenses!FQ$36-$K4/12)*$J4*$F3,0)+MAX((Expenses!FQ$37-$K5/12)*$J5*$F3,0)+MAX((Expenses!FQ$38-$K6/12)*$J6*$F3,0)+MAX((Expenses!FQ$39-$K7/12)*$J7*$F3,0)))),0)</f>
        <v>0</v>
      </c>
      <c r="FT169" s="156">
        <f>IF(AND(FT$165&lt;=$E3,FT$165&gt;=EOMONTH($D3,0)),IF($G3="NNN",SUM(Expenses!FR$35:FR$39)*$F3,IF($G3="FSG",0,IF($G3="MG",SUMPRODUCT($I3:$I7,Expenses!FR$35:FR$39)*$F3,MAX((Expenses!FR$35-$K3/12)*$J3*$F3,0)+MAX((Expenses!FR$36-$K4/12)*$J4*$F3,0)+MAX((Expenses!FR$37-$K5/12)*$J5*$F3,0)+MAX((Expenses!FR$38-$K6/12)*$J6*$F3,0)+MAX((Expenses!FR$39-$K7/12)*$J7*$F3,0)))),0)</f>
        <v>0</v>
      </c>
      <c r="FU169" s="156">
        <f>IF(AND(FU$165&lt;=$E3,FU$165&gt;=EOMONTH($D3,0)),IF($G3="NNN",SUM(Expenses!FS$35:FS$39)*$F3,IF($G3="FSG",0,IF($G3="MG",SUMPRODUCT($I3:$I7,Expenses!FS$35:FS$39)*$F3,MAX((Expenses!FS$35-$K3/12)*$J3*$F3,0)+MAX((Expenses!FS$36-$K4/12)*$J4*$F3,0)+MAX((Expenses!FS$37-$K5/12)*$J5*$F3,0)+MAX((Expenses!FS$38-$K6/12)*$J6*$F3,0)+MAX((Expenses!FS$39-$K7/12)*$J7*$F3,0)))),0)</f>
        <v>0</v>
      </c>
      <c r="FV169" s="156">
        <f>IF(AND(FV$165&lt;=$E3,FV$165&gt;=EOMONTH($D3,0)),IF($G3="NNN",SUM(Expenses!FT$35:FT$39)*$F3,IF($G3="FSG",0,IF($G3="MG",SUMPRODUCT($I3:$I7,Expenses!FT$35:FT$39)*$F3,MAX((Expenses!FT$35-$K3/12)*$J3*$F3,0)+MAX((Expenses!FT$36-$K4/12)*$J4*$F3,0)+MAX((Expenses!FT$37-$K5/12)*$J5*$F3,0)+MAX((Expenses!FT$38-$K6/12)*$J6*$F3,0)+MAX((Expenses!FT$39-$K7/12)*$J7*$F3,0)))),0)</f>
        <v>0</v>
      </c>
      <c r="FW169" s="156">
        <f>IF(AND(FW$165&lt;=$E3,FW$165&gt;=EOMONTH($D3,0)),IF($G3="NNN",SUM(Expenses!FU$35:FU$39)*$F3,IF($G3="FSG",0,IF($G3="MG",SUMPRODUCT($I3:$I7,Expenses!FU$35:FU$39)*$F3,MAX((Expenses!FU$35-$K3/12)*$J3*$F3,0)+MAX((Expenses!FU$36-$K4/12)*$J4*$F3,0)+MAX((Expenses!FU$37-$K5/12)*$J5*$F3,0)+MAX((Expenses!FU$38-$K6/12)*$J6*$F3,0)+MAX((Expenses!FU$39-$K7/12)*$J7*$F3,0)))),0)</f>
        <v>0</v>
      </c>
      <c r="FX169" s="156">
        <f>IF(AND(FX$165&lt;=$E3,FX$165&gt;=EOMONTH($D3,0)),IF($G3="NNN",SUM(Expenses!FV$35:FV$39)*$F3,IF($G3="FSG",0,IF($G3="MG",SUMPRODUCT($I3:$I7,Expenses!FV$35:FV$39)*$F3,MAX((Expenses!FV$35-$K3/12)*$J3*$F3,0)+MAX((Expenses!FV$36-$K4/12)*$J4*$F3,0)+MAX((Expenses!FV$37-$K5/12)*$J5*$F3,0)+MAX((Expenses!FV$38-$K6/12)*$J6*$F3,0)+MAX((Expenses!FV$39-$K7/12)*$J7*$F3,0)))),0)</f>
        <v>0</v>
      </c>
      <c r="FY169" s="156">
        <f>IF(AND(FY$165&lt;=$E3,FY$165&gt;=EOMONTH($D3,0)),IF($G3="NNN",SUM(Expenses!FW$35:FW$39)*$F3,IF($G3="FSG",0,IF($G3="MG",SUMPRODUCT($I3:$I7,Expenses!FW$35:FW$39)*$F3,MAX((Expenses!FW$35-$K3/12)*$J3*$F3,0)+MAX((Expenses!FW$36-$K4/12)*$J4*$F3,0)+MAX((Expenses!FW$37-$K5/12)*$J5*$F3,0)+MAX((Expenses!FW$38-$K6/12)*$J6*$F3,0)+MAX((Expenses!FW$39-$K7/12)*$J7*$F3,0)))),0)</f>
        <v>0</v>
      </c>
      <c r="FZ169" s="156">
        <f>IF(AND(FZ$165&lt;=$E3,FZ$165&gt;=EOMONTH($D3,0)),IF($G3="NNN",SUM(Expenses!FX$35:FX$39)*$F3,IF($G3="FSG",0,IF($G3="MG",SUMPRODUCT($I3:$I7,Expenses!FX$35:FX$39)*$F3,MAX((Expenses!FX$35-$K3/12)*$J3*$F3,0)+MAX((Expenses!FX$36-$K4/12)*$J4*$F3,0)+MAX((Expenses!FX$37-$K5/12)*$J5*$F3,0)+MAX((Expenses!FX$38-$K6/12)*$J6*$F3,0)+MAX((Expenses!FX$39-$K7/12)*$J7*$F3,0)))),0)</f>
        <v>0</v>
      </c>
      <c r="GA169" s="156">
        <f>IF(AND(GA$165&lt;=$E3,GA$165&gt;=EOMONTH($D3,0)),IF($G3="NNN",SUM(Expenses!FY$35:FY$39)*$F3,IF($G3="FSG",0,IF($G3="MG",SUMPRODUCT($I3:$I7,Expenses!FY$35:FY$39)*$F3,MAX((Expenses!FY$35-$K3/12)*$J3*$F3,0)+MAX((Expenses!FY$36-$K4/12)*$J4*$F3,0)+MAX((Expenses!FY$37-$K5/12)*$J5*$F3,0)+MAX((Expenses!FY$38-$K6/12)*$J6*$F3,0)+MAX((Expenses!FY$39-$K7/12)*$J7*$F3,0)))),0)</f>
        <v>0</v>
      </c>
      <c r="GB169" s="156">
        <f>IF(AND(GB$165&lt;=$E3,GB$165&gt;=EOMONTH($D3,0)),IF($G3="NNN",SUM(Expenses!FZ$35:FZ$39)*$F3,IF($G3="FSG",0,IF($G3="MG",SUMPRODUCT($I3:$I7,Expenses!FZ$35:FZ$39)*$F3,MAX((Expenses!FZ$35-$K3/12)*$J3*$F3,0)+MAX((Expenses!FZ$36-$K4/12)*$J4*$F3,0)+MAX((Expenses!FZ$37-$K5/12)*$J5*$F3,0)+MAX((Expenses!FZ$38-$K6/12)*$J6*$F3,0)+MAX((Expenses!FZ$39-$K7/12)*$J7*$F3,0)))),0)</f>
        <v>0</v>
      </c>
      <c r="GC169" s="156">
        <f>IF(AND(GC$165&lt;=$E3,GC$165&gt;=EOMONTH($D3,0)),IF($G3="NNN",SUM(Expenses!GA$35:GA$39)*$F3,IF($G3="FSG",0,IF($G3="MG",SUMPRODUCT($I3:$I7,Expenses!GA$35:GA$39)*$F3,MAX((Expenses!GA$35-$K3/12)*$J3*$F3,0)+MAX((Expenses!GA$36-$K4/12)*$J4*$F3,0)+MAX((Expenses!GA$37-$K5/12)*$J5*$F3,0)+MAX((Expenses!GA$38-$K6/12)*$J6*$F3,0)+MAX((Expenses!GA$39-$K7/12)*$J7*$F3,0)))),0)</f>
        <v>0</v>
      </c>
      <c r="GD169" s="156">
        <f>IF(AND(GD$165&lt;=$E3,GD$165&gt;=EOMONTH($D3,0)),IF($G3="NNN",SUM(Expenses!GB$35:GB$39)*$F3,IF($G3="FSG",0,IF($G3="MG",SUMPRODUCT($I3:$I7,Expenses!GB$35:GB$39)*$F3,MAX((Expenses!GB$35-$K3/12)*$J3*$F3,0)+MAX((Expenses!GB$36-$K4/12)*$J4*$F3,0)+MAX((Expenses!GB$37-$K5/12)*$J5*$F3,0)+MAX((Expenses!GB$38-$K6/12)*$J6*$F3,0)+MAX((Expenses!GB$39-$K7/12)*$J7*$F3,0)))),0)</f>
        <v>0</v>
      </c>
      <c r="GE169" s="156">
        <f>IF(AND(GE$165&lt;=$E3,GE$165&gt;=EOMONTH($D3,0)),IF($G3="NNN",SUM(Expenses!GC$35:GC$39)*$F3,IF($G3="FSG",0,IF($G3="MG",SUMPRODUCT($I3:$I7,Expenses!GC$35:GC$39)*$F3,MAX((Expenses!GC$35-$K3/12)*$J3*$F3,0)+MAX((Expenses!GC$36-$K4/12)*$J4*$F3,0)+MAX((Expenses!GC$37-$K5/12)*$J5*$F3,0)+MAX((Expenses!GC$38-$K6/12)*$J6*$F3,0)+MAX((Expenses!GC$39-$K7/12)*$J7*$F3,0)))),0)</f>
        <v>0</v>
      </c>
      <c r="GF169" s="156">
        <f>IF(AND(GF$165&lt;=$E3,GF$165&gt;=EOMONTH($D3,0)),IF($G3="NNN",SUM(Expenses!GD$35:GD$39)*$F3,IF($G3="FSG",0,IF($G3="MG",SUMPRODUCT($I3:$I7,Expenses!GD$35:GD$39)*$F3,MAX((Expenses!GD$35-$K3/12)*$J3*$F3,0)+MAX((Expenses!GD$36-$K4/12)*$J4*$F3,0)+MAX((Expenses!GD$37-$K5/12)*$J5*$F3,0)+MAX((Expenses!GD$38-$K6/12)*$J6*$F3,0)+MAX((Expenses!GD$39-$K7/12)*$J7*$F3,0)))),0)</f>
        <v>0</v>
      </c>
      <c r="GG169" s="156">
        <f>IF(AND(GG$165&lt;=$E3,GG$165&gt;=EOMONTH($D3,0)),IF($G3="NNN",SUM(Expenses!GE$35:GE$39)*$F3,IF($G3="FSG",0,IF($G3="MG",SUMPRODUCT($I3:$I7,Expenses!GE$35:GE$39)*$F3,MAX((Expenses!GE$35-$K3/12)*$J3*$F3,0)+MAX((Expenses!GE$36-$K4/12)*$J4*$F3,0)+MAX((Expenses!GE$37-$K5/12)*$J5*$F3,0)+MAX((Expenses!GE$38-$K6/12)*$J6*$F3,0)+MAX((Expenses!GE$39-$K7/12)*$J7*$F3,0)))),0)</f>
        <v>0</v>
      </c>
      <c r="GH169" s="156">
        <f>IF(AND(GH$165&lt;=$E3,GH$165&gt;=EOMONTH($D3,0)),IF($G3="NNN",SUM(Expenses!GF$35:GF$39)*$F3,IF($G3="FSG",0,IF($G3="MG",SUMPRODUCT($I3:$I7,Expenses!GF$35:GF$39)*$F3,MAX((Expenses!GF$35-$K3/12)*$J3*$F3,0)+MAX((Expenses!GF$36-$K4/12)*$J4*$F3,0)+MAX((Expenses!GF$37-$K5/12)*$J5*$F3,0)+MAX((Expenses!GF$38-$K6/12)*$J6*$F3,0)+MAX((Expenses!GF$39-$K7/12)*$J7*$F3,0)))),0)</f>
        <v>0</v>
      </c>
      <c r="GI169" s="156">
        <f>IF(AND(GI$165&lt;=$E3,GI$165&gt;=EOMONTH($D3,0)),IF($G3="NNN",SUM(Expenses!GG$35:GG$39)*$F3,IF($G3="FSG",0,IF($G3="MG",SUMPRODUCT($I3:$I7,Expenses!GG$35:GG$39)*$F3,MAX((Expenses!GG$35-$K3/12)*$J3*$F3,0)+MAX((Expenses!GG$36-$K4/12)*$J4*$F3,0)+MAX((Expenses!GG$37-$K5/12)*$J5*$F3,0)+MAX((Expenses!GG$38-$K6/12)*$J6*$F3,0)+MAX((Expenses!GG$39-$K7/12)*$J7*$F3,0)))),0)</f>
        <v>0</v>
      </c>
      <c r="GJ169" s="156">
        <f>IF(AND(GJ$165&lt;=$E3,GJ$165&gt;=EOMONTH($D3,0)),IF($G3="NNN",SUM(Expenses!GH$35:GH$39)*$F3,IF($G3="FSG",0,IF($G3="MG",SUMPRODUCT($I3:$I7,Expenses!GH$35:GH$39)*$F3,MAX((Expenses!GH$35-$K3/12)*$J3*$F3,0)+MAX((Expenses!GH$36-$K4/12)*$J4*$F3,0)+MAX((Expenses!GH$37-$K5/12)*$J5*$F3,0)+MAX((Expenses!GH$38-$K6/12)*$J6*$F3,0)+MAX((Expenses!GH$39-$K7/12)*$J7*$F3,0)))),0)</f>
        <v>0</v>
      </c>
      <c r="GK169" s="156">
        <f>IF(AND(GK$165&lt;=$E3,GK$165&gt;=EOMONTH($D3,0)),IF($G3="NNN",SUM(Expenses!GI$35:GI$39)*$F3,IF($G3="FSG",0,IF($G3="MG",SUMPRODUCT($I3:$I7,Expenses!GI$35:GI$39)*$F3,MAX((Expenses!GI$35-$K3/12)*$J3*$F3,0)+MAX((Expenses!GI$36-$K4/12)*$J4*$F3,0)+MAX((Expenses!GI$37-$K5/12)*$J5*$F3,0)+MAX((Expenses!GI$38-$K6/12)*$J6*$F3,0)+MAX((Expenses!GI$39-$K7/12)*$J7*$F3,0)))),0)</f>
        <v>0</v>
      </c>
      <c r="GL169" s="156">
        <f>IF(AND(GL$165&lt;=$E3,GL$165&gt;=EOMONTH($D3,0)),IF($G3="NNN",SUM(Expenses!GJ$35:GJ$39)*$F3,IF($G3="FSG",0,IF($G3="MG",SUMPRODUCT($I3:$I7,Expenses!GJ$35:GJ$39)*$F3,MAX((Expenses!GJ$35-$K3/12)*$J3*$F3,0)+MAX((Expenses!GJ$36-$K4/12)*$J4*$F3,0)+MAX((Expenses!GJ$37-$K5/12)*$J5*$F3,0)+MAX((Expenses!GJ$38-$K6/12)*$J6*$F3,0)+MAX((Expenses!GJ$39-$K7/12)*$J7*$F3,0)))),0)</f>
        <v>0</v>
      </c>
      <c r="GM169" s="156">
        <f>IF(AND(GM$165&lt;=$E3,GM$165&gt;=EOMONTH($D3,0)),IF($G3="NNN",SUM(Expenses!GK$35:GK$39)*$F3,IF($G3="FSG",0,IF($G3="MG",SUMPRODUCT($I3:$I7,Expenses!GK$35:GK$39)*$F3,MAX((Expenses!GK$35-$K3/12)*$J3*$F3,0)+MAX((Expenses!GK$36-$K4/12)*$J4*$F3,0)+MAX((Expenses!GK$37-$K5/12)*$J5*$F3,0)+MAX((Expenses!GK$38-$K6/12)*$J6*$F3,0)+MAX((Expenses!GK$39-$K7/12)*$J7*$F3,0)))),0)</f>
        <v>0</v>
      </c>
      <c r="GN169" s="156">
        <f>IF(AND(GN$165&lt;=$E3,GN$165&gt;=EOMONTH($D3,0)),IF($G3="NNN",SUM(Expenses!GL$35:GL$39)*$F3,IF($G3="FSG",0,IF($G3="MG",SUMPRODUCT($I3:$I7,Expenses!GL$35:GL$39)*$F3,MAX((Expenses!GL$35-$K3/12)*$J3*$F3,0)+MAX((Expenses!GL$36-$K4/12)*$J4*$F3,0)+MAX((Expenses!GL$37-$K5/12)*$J5*$F3,0)+MAX((Expenses!GL$38-$K6/12)*$J6*$F3,0)+MAX((Expenses!GL$39-$K7/12)*$J7*$F3,0)))),0)</f>
        <v>0</v>
      </c>
      <c r="GO169" s="156">
        <f>IF(AND(GO$165&lt;=$E3,GO$165&gt;=EOMONTH($D3,0)),IF($G3="NNN",SUM(Expenses!GM$35:GM$39)*$F3,IF($G3="FSG",0,IF($G3="MG",SUMPRODUCT($I3:$I7,Expenses!GM$35:GM$39)*$F3,MAX((Expenses!GM$35-$K3/12)*$J3*$F3,0)+MAX((Expenses!GM$36-$K4/12)*$J4*$F3,0)+MAX((Expenses!GM$37-$K5/12)*$J5*$F3,0)+MAX((Expenses!GM$38-$K6/12)*$J6*$F3,0)+MAX((Expenses!GM$39-$K7/12)*$J7*$F3,0)))),0)</f>
        <v>0</v>
      </c>
      <c r="GP169" s="156">
        <f>IF(AND(GP$165&lt;=$E3,GP$165&gt;=EOMONTH($D3,0)),IF($G3="NNN",SUM(Expenses!GN$35:GN$39)*$F3,IF($G3="FSG",0,IF($G3="MG",SUMPRODUCT($I3:$I7,Expenses!GN$35:GN$39)*$F3,MAX((Expenses!GN$35-$K3/12)*$J3*$F3,0)+MAX((Expenses!GN$36-$K4/12)*$J4*$F3,0)+MAX((Expenses!GN$37-$K5/12)*$J5*$F3,0)+MAX((Expenses!GN$38-$K6/12)*$J6*$F3,0)+MAX((Expenses!GN$39-$K7/12)*$J7*$F3,0)))),0)</f>
        <v>0</v>
      </c>
      <c r="GQ169" s="156">
        <f>IF(AND(GQ$165&lt;=$E3,GQ$165&gt;=EOMONTH($D3,0)),IF($G3="NNN",SUM(Expenses!GO$35:GO$39)*$F3,IF($G3="FSG",0,IF($G3="MG",SUMPRODUCT($I3:$I7,Expenses!GO$35:GO$39)*$F3,MAX((Expenses!GO$35-$K3/12)*$J3*$F3,0)+MAX((Expenses!GO$36-$K4/12)*$J4*$F3,0)+MAX((Expenses!GO$37-$K5/12)*$J5*$F3,0)+MAX((Expenses!GO$38-$K6/12)*$J6*$F3,0)+MAX((Expenses!GO$39-$K7/12)*$J7*$F3,0)))),0)</f>
        <v>0</v>
      </c>
      <c r="GR169" s="156">
        <f>IF(AND(GR$165&lt;=$E3,GR$165&gt;=EOMONTH($D3,0)),IF($G3="NNN",SUM(Expenses!GP$35:GP$39)*$F3,IF($G3="FSG",0,IF($G3="MG",SUMPRODUCT($I3:$I7,Expenses!GP$35:GP$39)*$F3,MAX((Expenses!GP$35-$K3/12)*$J3*$F3,0)+MAX((Expenses!GP$36-$K4/12)*$J4*$F3,0)+MAX((Expenses!GP$37-$K5/12)*$J5*$F3,0)+MAX((Expenses!GP$38-$K6/12)*$J6*$F3,0)+MAX((Expenses!GP$39-$K7/12)*$J7*$F3,0)))),0)</f>
        <v>0</v>
      </c>
      <c r="GS169" s="156">
        <f>IF(AND(GS$165&lt;=$E3,GS$165&gt;=EOMONTH($D3,0)),IF($G3="NNN",SUM(Expenses!GQ$35:GQ$39)*$F3,IF($G3="FSG",0,IF($G3="MG",SUMPRODUCT($I3:$I7,Expenses!GQ$35:GQ$39)*$F3,MAX((Expenses!GQ$35-$K3/12)*$J3*$F3,0)+MAX((Expenses!GQ$36-$K4/12)*$J4*$F3,0)+MAX((Expenses!GQ$37-$K5/12)*$J5*$F3,0)+MAX((Expenses!GQ$38-$K6/12)*$J6*$F3,0)+MAX((Expenses!GQ$39-$K7/12)*$J7*$F3,0)))),0)</f>
        <v>0</v>
      </c>
      <c r="GT169" s="156">
        <f>IF(AND(GT$165&lt;=$E3,GT$165&gt;=EOMONTH($D3,0)),IF($G3="NNN",SUM(Expenses!GR$35:GR$39)*$F3,IF($G3="FSG",0,IF($G3="MG",SUMPRODUCT($I3:$I7,Expenses!GR$35:GR$39)*$F3,MAX((Expenses!GR$35-$K3/12)*$J3*$F3,0)+MAX((Expenses!GR$36-$K4/12)*$J4*$F3,0)+MAX((Expenses!GR$37-$K5/12)*$J5*$F3,0)+MAX((Expenses!GR$38-$K6/12)*$J6*$F3,0)+MAX((Expenses!GR$39-$K7/12)*$J7*$F3,0)))),0)</f>
        <v>0</v>
      </c>
      <c r="GU169" s="156">
        <f>IF(AND(GU$165&lt;=$E3,GU$165&gt;=EOMONTH($D3,0)),IF($G3="NNN",SUM(Expenses!GS$35:GS$39)*$F3,IF($G3="FSG",0,IF($G3="MG",SUMPRODUCT($I3:$I7,Expenses!GS$35:GS$39)*$F3,MAX((Expenses!GS$35-$K3/12)*$J3*$F3,0)+MAX((Expenses!GS$36-$K4/12)*$J4*$F3,0)+MAX((Expenses!GS$37-$K5/12)*$J5*$F3,0)+MAX((Expenses!GS$38-$K6/12)*$J6*$F3,0)+MAX((Expenses!GS$39-$K7/12)*$J7*$F3,0)))),0)</f>
        <v>0</v>
      </c>
      <c r="GV169" s="156">
        <f>IF(AND(GV$165&lt;=$E3,GV$165&gt;=EOMONTH($D3,0)),IF($G3="NNN",SUM(Expenses!GT$35:GT$39)*$F3,IF($G3="FSG",0,IF($G3="MG",SUMPRODUCT($I3:$I7,Expenses!GT$35:GT$39)*$F3,MAX((Expenses!GT$35-$K3/12)*$J3*$F3,0)+MAX((Expenses!GT$36-$K4/12)*$J4*$F3,0)+MAX((Expenses!GT$37-$K5/12)*$J5*$F3,0)+MAX((Expenses!GT$38-$K6/12)*$J6*$F3,0)+MAX((Expenses!GT$39-$K7/12)*$J7*$F3,0)))),0)</f>
        <v>0</v>
      </c>
      <c r="GW169" s="156">
        <f>IF(AND(GW$165&lt;=$E3,GW$165&gt;=EOMONTH($D3,0)),IF($G3="NNN",SUM(Expenses!GU$35:GU$39)*$F3,IF($G3="FSG",0,IF($G3="MG",SUMPRODUCT($I3:$I7,Expenses!GU$35:GU$39)*$F3,MAX((Expenses!GU$35-$K3/12)*$J3*$F3,0)+MAX((Expenses!GU$36-$K4/12)*$J4*$F3,0)+MAX((Expenses!GU$37-$K5/12)*$J5*$F3,0)+MAX((Expenses!GU$38-$K6/12)*$J6*$F3,0)+MAX((Expenses!GU$39-$K7/12)*$J7*$F3,0)))),0)</f>
        <v>0</v>
      </c>
      <c r="GX169" s="156">
        <f>IF(AND(GX$165&lt;=$E3,GX$165&gt;=EOMONTH($D3,0)),IF($G3="NNN",SUM(Expenses!GV$35:GV$39)*$F3,IF($G3="FSG",0,IF($G3="MG",SUMPRODUCT($I3:$I7,Expenses!GV$35:GV$39)*$F3,MAX((Expenses!GV$35-$K3/12)*$J3*$F3,0)+MAX((Expenses!GV$36-$K4/12)*$J4*$F3,0)+MAX((Expenses!GV$37-$K5/12)*$J5*$F3,0)+MAX((Expenses!GV$38-$K6/12)*$J6*$F3,0)+MAX((Expenses!GV$39-$K7/12)*$J7*$F3,0)))),0)</f>
        <v>0</v>
      </c>
      <c r="GY169" s="156">
        <f>IF(AND(GY$165&lt;=$E3,GY$165&gt;=EOMONTH($D3,0)),IF($G3="NNN",SUM(Expenses!GW$35:GW$39)*$F3,IF($G3="FSG",0,IF($G3="MG",SUMPRODUCT($I3:$I7,Expenses!GW$35:GW$39)*$F3,MAX((Expenses!GW$35-$K3/12)*$J3*$F3,0)+MAX((Expenses!GW$36-$K4/12)*$J4*$F3,0)+MAX((Expenses!GW$37-$K5/12)*$J5*$F3,0)+MAX((Expenses!GW$38-$K6/12)*$J6*$F3,0)+MAX((Expenses!GW$39-$K7/12)*$J7*$F3,0)))),0)</f>
        <v>0</v>
      </c>
      <c r="GZ169" s="156">
        <f>IF(AND(GZ$165&lt;=$E3,GZ$165&gt;=EOMONTH($D3,0)),IF($G3="NNN",SUM(Expenses!GX$35:GX$39)*$F3,IF($G3="FSG",0,IF($G3="MG",SUMPRODUCT($I3:$I7,Expenses!GX$35:GX$39)*$F3,MAX((Expenses!GX$35-$K3/12)*$J3*$F3,0)+MAX((Expenses!GX$36-$K4/12)*$J4*$F3,0)+MAX((Expenses!GX$37-$K5/12)*$J5*$F3,0)+MAX((Expenses!GX$38-$K6/12)*$J6*$F3,0)+MAX((Expenses!GX$39-$K7/12)*$J7*$F3,0)))),0)</f>
        <v>0</v>
      </c>
      <c r="HA169" s="156">
        <f>IF(AND(HA$165&lt;=$E3,HA$165&gt;=EOMONTH($D3,0)),IF($G3="NNN",SUM(Expenses!GY$35:GY$39)*$F3,IF($G3="FSG",0,IF($G3="MG",SUMPRODUCT($I3:$I7,Expenses!GY$35:GY$39)*$F3,MAX((Expenses!GY$35-$K3/12)*$J3*$F3,0)+MAX((Expenses!GY$36-$K4/12)*$J4*$F3,0)+MAX((Expenses!GY$37-$K5/12)*$J5*$F3,0)+MAX((Expenses!GY$38-$K6/12)*$J6*$F3,0)+MAX((Expenses!GY$39-$K7/12)*$J7*$F3,0)))),0)</f>
        <v>0</v>
      </c>
      <c r="HB169" s="156">
        <f>IF(AND(HB$165&lt;=$E3,HB$165&gt;=EOMONTH($D3,0)),IF($G3="NNN",SUM(Expenses!GZ$35:GZ$39)*$F3,IF($G3="FSG",0,IF($G3="MG",SUMPRODUCT($I3:$I7,Expenses!GZ$35:GZ$39)*$F3,MAX((Expenses!GZ$35-$K3/12)*$J3*$F3,0)+MAX((Expenses!GZ$36-$K4/12)*$J4*$F3,0)+MAX((Expenses!GZ$37-$K5/12)*$J5*$F3,0)+MAX((Expenses!GZ$38-$K6/12)*$J6*$F3,0)+MAX((Expenses!GZ$39-$K7/12)*$J7*$F3,0)))),0)</f>
        <v>0</v>
      </c>
      <c r="HC169" s="156">
        <f>IF(AND(HC$165&lt;=$E3,HC$165&gt;=EOMONTH($D3,0)),IF($G3="NNN",SUM(Expenses!HA$35:HA$39)*$F3,IF($G3="FSG",0,IF($G3="MG",SUMPRODUCT($I3:$I7,Expenses!HA$35:HA$39)*$F3,MAX((Expenses!HA$35-$K3/12)*$J3*$F3,0)+MAX((Expenses!HA$36-$K4/12)*$J4*$F3,0)+MAX((Expenses!HA$37-$K5/12)*$J5*$F3,0)+MAX((Expenses!HA$38-$K6/12)*$J6*$F3,0)+MAX((Expenses!HA$39-$K7/12)*$J7*$F3,0)))),0)</f>
        <v>0</v>
      </c>
      <c r="HD169" s="156">
        <f>IF(AND(HD$165&lt;=$E3,HD$165&gt;=EOMONTH($D3,0)),IF($G3="NNN",SUM(Expenses!HB$35:HB$39)*$F3,IF($G3="FSG",0,IF($G3="MG",SUMPRODUCT($I3:$I7,Expenses!HB$35:HB$39)*$F3,MAX((Expenses!HB$35-$K3/12)*$J3*$F3,0)+MAX((Expenses!HB$36-$K4/12)*$J4*$F3,0)+MAX((Expenses!HB$37-$K5/12)*$J5*$F3,0)+MAX((Expenses!HB$38-$K6/12)*$J6*$F3,0)+MAX((Expenses!HB$39-$K7/12)*$J7*$F3,0)))),0)</f>
        <v>0</v>
      </c>
      <c r="HE169" s="156">
        <f>IF(AND(HE$165&lt;=$E3,HE$165&gt;=EOMONTH($D3,0)),IF($G3="NNN",SUM(Expenses!HC$35:HC$39)*$F3,IF($G3="FSG",0,IF($G3="MG",SUMPRODUCT($I3:$I7,Expenses!HC$35:HC$39)*$F3,MAX((Expenses!HC$35-$K3/12)*$J3*$F3,0)+MAX((Expenses!HC$36-$K4/12)*$J4*$F3,0)+MAX((Expenses!HC$37-$K5/12)*$J5*$F3,0)+MAX((Expenses!HC$38-$K6/12)*$J6*$F3,0)+MAX((Expenses!HC$39-$K7/12)*$J7*$F3,0)))),0)</f>
        <v>0</v>
      </c>
      <c r="HF169" s="156">
        <f>IF(AND(HF$165&lt;=$E3,HF$165&gt;=EOMONTH($D3,0)),IF($G3="NNN",SUM(Expenses!HD$35:HD$39)*$F3,IF($G3="FSG",0,IF($G3="MG",SUMPRODUCT($I3:$I7,Expenses!HD$35:HD$39)*$F3,MAX((Expenses!HD$35-$K3/12)*$J3*$F3,0)+MAX((Expenses!HD$36-$K4/12)*$J4*$F3,0)+MAX((Expenses!HD$37-$K5/12)*$J5*$F3,0)+MAX((Expenses!HD$38-$K6/12)*$J6*$F3,0)+MAX((Expenses!HD$39-$K7/12)*$J7*$F3,0)))),0)</f>
        <v>0</v>
      </c>
      <c r="HG169" s="156">
        <f>IF(AND(HG$165&lt;=$E3,HG$165&gt;=EOMONTH($D3,0)),IF($G3="NNN",SUM(Expenses!HE$35:HE$39)*$F3,IF($G3="FSG",0,IF($G3="MG",SUMPRODUCT($I3:$I7,Expenses!HE$35:HE$39)*$F3,MAX((Expenses!HE$35-$K3/12)*$J3*$F3,0)+MAX((Expenses!HE$36-$K4/12)*$J4*$F3,0)+MAX((Expenses!HE$37-$K5/12)*$J5*$F3,0)+MAX((Expenses!HE$38-$K6/12)*$J6*$F3,0)+MAX((Expenses!HE$39-$K7/12)*$J7*$F3,0)))),0)</f>
        <v>0</v>
      </c>
      <c r="HH169" s="156">
        <f>IF(AND(HH$165&lt;=$E3,HH$165&gt;=EOMONTH($D3,0)),IF($G3="NNN",SUM(Expenses!HF$35:HF$39)*$F3,IF($G3="FSG",0,IF($G3="MG",SUMPRODUCT($I3:$I7,Expenses!HF$35:HF$39)*$F3,MAX((Expenses!HF$35-$K3/12)*$J3*$F3,0)+MAX((Expenses!HF$36-$K4/12)*$J4*$F3,0)+MAX((Expenses!HF$37-$K5/12)*$J5*$F3,0)+MAX((Expenses!HF$38-$K6/12)*$J6*$F3,0)+MAX((Expenses!HF$39-$K7/12)*$J7*$F3,0)))),0)</f>
        <v>0</v>
      </c>
      <c r="HI169" s="156">
        <f>IF(AND(HI$165&lt;=$E3,HI$165&gt;=EOMONTH($D3,0)),IF($G3="NNN",SUM(Expenses!HG$35:HG$39)*$F3,IF($G3="FSG",0,IF($G3="MG",SUMPRODUCT($I3:$I7,Expenses!HG$35:HG$39)*$F3,MAX((Expenses!HG$35-$K3/12)*$J3*$F3,0)+MAX((Expenses!HG$36-$K4/12)*$J4*$F3,0)+MAX((Expenses!HG$37-$K5/12)*$J5*$F3,0)+MAX((Expenses!HG$38-$K6/12)*$J6*$F3,0)+MAX((Expenses!HG$39-$K7/12)*$J7*$F3,0)))),0)</f>
        <v>0</v>
      </c>
      <c r="HJ169" s="156">
        <f>IF(AND(HJ$165&lt;=$E3,HJ$165&gt;=EOMONTH($D3,0)),IF($G3="NNN",SUM(Expenses!HH$35:HH$39)*$F3,IF($G3="FSG",0,IF($G3="MG",SUMPRODUCT($I3:$I7,Expenses!HH$35:HH$39)*$F3,MAX((Expenses!HH$35-$K3/12)*$J3*$F3,0)+MAX((Expenses!HH$36-$K4/12)*$J4*$F3,0)+MAX((Expenses!HH$37-$K5/12)*$J5*$F3,0)+MAX((Expenses!HH$38-$K6/12)*$J6*$F3,0)+MAX((Expenses!HH$39-$K7/12)*$J7*$F3,0)))),0)</f>
        <v>0</v>
      </c>
      <c r="HK169" s="156">
        <f>IF(AND(HK$165&lt;=$E3,HK$165&gt;=EOMONTH($D3,0)),IF($G3="NNN",SUM(Expenses!HI$35:HI$39)*$F3,IF($G3="FSG",0,IF($G3="MG",SUMPRODUCT($I3:$I7,Expenses!HI$35:HI$39)*$F3,MAX((Expenses!HI$35-$K3/12)*$J3*$F3,0)+MAX((Expenses!HI$36-$K4/12)*$J4*$F3,0)+MAX((Expenses!HI$37-$K5/12)*$J5*$F3,0)+MAX((Expenses!HI$38-$K6/12)*$J6*$F3,0)+MAX((Expenses!HI$39-$K7/12)*$J7*$F3,0)))),0)</f>
        <v>0</v>
      </c>
      <c r="HL169" s="156">
        <f>IF(AND(HL$165&lt;=$E3,HL$165&gt;=EOMONTH($D3,0)),IF($G3="NNN",SUM(Expenses!HJ$35:HJ$39)*$F3,IF($G3="FSG",0,IF($G3="MG",SUMPRODUCT($I3:$I7,Expenses!HJ$35:HJ$39)*$F3,MAX((Expenses!HJ$35-$K3/12)*$J3*$F3,0)+MAX((Expenses!HJ$36-$K4/12)*$J4*$F3,0)+MAX((Expenses!HJ$37-$K5/12)*$J5*$F3,0)+MAX((Expenses!HJ$38-$K6/12)*$J6*$F3,0)+MAX((Expenses!HJ$39-$K7/12)*$J7*$F3,0)))),0)</f>
        <v>0</v>
      </c>
      <c r="HM169" s="156">
        <f>IF(AND(HM$165&lt;=$E3,HM$165&gt;=EOMONTH($D3,0)),IF($G3="NNN",SUM(Expenses!HK$35:HK$39)*$F3,IF($G3="FSG",0,IF($G3="MG",SUMPRODUCT($I3:$I7,Expenses!HK$35:HK$39)*$F3,MAX((Expenses!HK$35-$K3/12)*$J3*$F3,0)+MAX((Expenses!HK$36-$K4/12)*$J4*$F3,0)+MAX((Expenses!HK$37-$K5/12)*$J5*$F3,0)+MAX((Expenses!HK$38-$K6/12)*$J6*$F3,0)+MAX((Expenses!HK$39-$K7/12)*$J7*$F3,0)))),0)</f>
        <v>0</v>
      </c>
      <c r="HN169" s="156">
        <f>IF(AND(HN$165&lt;=$E3,HN$165&gt;=EOMONTH($D3,0)),IF($G3="NNN",SUM(Expenses!HL$35:HL$39)*$F3,IF($G3="FSG",0,IF($G3="MG",SUMPRODUCT($I3:$I7,Expenses!HL$35:HL$39)*$F3,MAX((Expenses!HL$35-$K3/12)*$J3*$F3,0)+MAX((Expenses!HL$36-$K4/12)*$J4*$F3,0)+MAX((Expenses!HL$37-$K5/12)*$J5*$F3,0)+MAX((Expenses!HL$38-$K6/12)*$J6*$F3,0)+MAX((Expenses!HL$39-$K7/12)*$J7*$F3,0)))),0)</f>
        <v>0</v>
      </c>
      <c r="HO169" s="156">
        <f>IF(AND(HO$165&lt;=$E3,HO$165&gt;=EOMONTH($D3,0)),IF($G3="NNN",SUM(Expenses!HM$35:HM$39)*$F3,IF($G3="FSG",0,IF($G3="MG",SUMPRODUCT($I3:$I7,Expenses!HM$35:HM$39)*$F3,MAX((Expenses!HM$35-$K3/12)*$J3*$F3,0)+MAX((Expenses!HM$36-$K4/12)*$J4*$F3,0)+MAX((Expenses!HM$37-$K5/12)*$J5*$F3,0)+MAX((Expenses!HM$38-$K6/12)*$J6*$F3,0)+MAX((Expenses!HM$39-$K7/12)*$J7*$F3,0)))),0)</f>
        <v>0</v>
      </c>
      <c r="HP169" s="156">
        <f>IF(AND(HP$165&lt;=$E3,HP$165&gt;=EOMONTH($D3,0)),IF($G3="NNN",SUM(Expenses!HN$35:HN$39)*$F3,IF($G3="FSG",0,IF($G3="MG",SUMPRODUCT($I3:$I7,Expenses!HN$35:HN$39)*$F3,MAX((Expenses!HN$35-$K3/12)*$J3*$F3,0)+MAX((Expenses!HN$36-$K4/12)*$J4*$F3,0)+MAX((Expenses!HN$37-$K5/12)*$J5*$F3,0)+MAX((Expenses!HN$38-$K6/12)*$J6*$F3,0)+MAX((Expenses!HN$39-$K7/12)*$J7*$F3,0)))),0)</f>
        <v>0</v>
      </c>
      <c r="HQ169" s="156">
        <f>IF(AND(HQ$165&lt;=$E3,HQ$165&gt;=EOMONTH($D3,0)),IF($G3="NNN",SUM(Expenses!HO$35:HO$39)*$F3,IF($G3="FSG",0,IF($G3="MG",SUMPRODUCT($I3:$I7,Expenses!HO$35:HO$39)*$F3,MAX((Expenses!HO$35-$K3/12)*$J3*$F3,0)+MAX((Expenses!HO$36-$K4/12)*$J4*$F3,0)+MAX((Expenses!HO$37-$K5/12)*$J5*$F3,0)+MAX((Expenses!HO$38-$K6/12)*$J6*$F3,0)+MAX((Expenses!HO$39-$K7/12)*$J7*$F3,0)))),0)</f>
        <v>0</v>
      </c>
      <c r="HR169" s="156">
        <f>IF(AND(HR$165&lt;=$E3,HR$165&gt;=EOMONTH($D3,0)),IF($G3="NNN",SUM(Expenses!HP$35:HP$39)*$F3,IF($G3="FSG",0,IF($G3="MG",SUMPRODUCT($I3:$I7,Expenses!HP$35:HP$39)*$F3,MAX((Expenses!HP$35-$K3/12)*$J3*$F3,0)+MAX((Expenses!HP$36-$K4/12)*$J4*$F3,0)+MAX((Expenses!HP$37-$K5/12)*$J5*$F3,0)+MAX((Expenses!HP$38-$K6/12)*$J6*$F3,0)+MAX((Expenses!HP$39-$K7/12)*$J7*$F3,0)))),0)</f>
        <v>0</v>
      </c>
      <c r="HS169" s="156">
        <f>IF(AND(HS$165&lt;=$E3,HS$165&gt;=EOMONTH($D3,0)),IF($G3="NNN",SUM(Expenses!HQ$35:HQ$39)*$F3,IF($G3="FSG",0,IF($G3="MG",SUMPRODUCT($I3:$I7,Expenses!HQ$35:HQ$39)*$F3,MAX((Expenses!HQ$35-$K3/12)*$J3*$F3,0)+MAX((Expenses!HQ$36-$K4/12)*$J4*$F3,0)+MAX((Expenses!HQ$37-$K5/12)*$J5*$F3,0)+MAX((Expenses!HQ$38-$K6/12)*$J6*$F3,0)+MAX((Expenses!HQ$39-$K7/12)*$J7*$F3,0)))),0)</f>
        <v>0</v>
      </c>
      <c r="HT169" s="156">
        <f>IF(AND(HT$165&lt;=$E3,HT$165&gt;=EOMONTH($D3,0)),IF($G3="NNN",SUM(Expenses!HR$35:HR$39)*$F3,IF($G3="FSG",0,IF($G3="MG",SUMPRODUCT($I3:$I7,Expenses!HR$35:HR$39)*$F3,MAX((Expenses!HR$35-$K3/12)*$J3*$F3,0)+MAX((Expenses!HR$36-$K4/12)*$J4*$F3,0)+MAX((Expenses!HR$37-$K5/12)*$J5*$F3,0)+MAX((Expenses!HR$38-$K6/12)*$J6*$F3,0)+MAX((Expenses!HR$39-$K7/12)*$J7*$F3,0)))),0)</f>
        <v>0</v>
      </c>
      <c r="HU169" s="156">
        <f>IF(AND(HU$165&lt;=$E3,HU$165&gt;=EOMONTH($D3,0)),IF($G3="NNN",SUM(Expenses!HS$35:HS$39)*$F3,IF($G3="FSG",0,IF($G3="MG",SUMPRODUCT($I3:$I7,Expenses!HS$35:HS$39)*$F3,MAX((Expenses!HS$35-$K3/12)*$J3*$F3,0)+MAX((Expenses!HS$36-$K4/12)*$J4*$F3,0)+MAX((Expenses!HS$37-$K5/12)*$J5*$F3,0)+MAX((Expenses!HS$38-$K6/12)*$J6*$F3,0)+MAX((Expenses!HS$39-$K7/12)*$J7*$F3,0)))),0)</f>
        <v>0</v>
      </c>
      <c r="HV169" s="156">
        <f>IF(AND(HV$165&lt;=$E3,HV$165&gt;=EOMONTH($D3,0)),IF($G3="NNN",SUM(Expenses!HT$35:HT$39)*$F3,IF($G3="FSG",0,IF($G3="MG",SUMPRODUCT($I3:$I7,Expenses!HT$35:HT$39)*$F3,MAX((Expenses!HT$35-$K3/12)*$J3*$F3,0)+MAX((Expenses!HT$36-$K4/12)*$J4*$F3,0)+MAX((Expenses!HT$37-$K5/12)*$J5*$F3,0)+MAX((Expenses!HT$38-$K6/12)*$J6*$F3,0)+MAX((Expenses!HT$39-$K7/12)*$J7*$F3,0)))),0)</f>
        <v>0</v>
      </c>
      <c r="HW169" s="156">
        <f>IF(AND(HW$165&lt;=$E3,HW$165&gt;=EOMONTH($D3,0)),IF($G3="NNN",SUM(Expenses!HU$35:HU$39)*$F3,IF($G3="FSG",0,IF($G3="MG",SUMPRODUCT($I3:$I7,Expenses!HU$35:HU$39)*$F3,MAX((Expenses!HU$35-$K3/12)*$J3*$F3,0)+MAX((Expenses!HU$36-$K4/12)*$J4*$F3,0)+MAX((Expenses!HU$37-$K5/12)*$J5*$F3,0)+MAX((Expenses!HU$38-$K6/12)*$J6*$F3,0)+MAX((Expenses!HU$39-$K7/12)*$J7*$F3,0)))),0)</f>
        <v>0</v>
      </c>
      <c r="HX169" s="156">
        <f>IF(AND(HX$165&lt;=$E3,HX$165&gt;=EOMONTH($D3,0)),IF($G3="NNN",SUM(Expenses!HV$35:HV$39)*$F3,IF($G3="FSG",0,IF($G3="MG",SUMPRODUCT($I3:$I7,Expenses!HV$35:HV$39)*$F3,MAX((Expenses!HV$35-$K3/12)*$J3*$F3,0)+MAX((Expenses!HV$36-$K4/12)*$J4*$F3,0)+MAX((Expenses!HV$37-$K5/12)*$J5*$F3,0)+MAX((Expenses!HV$38-$K6/12)*$J6*$F3,0)+MAX((Expenses!HV$39-$K7/12)*$J7*$F3,0)))),0)</f>
        <v>0</v>
      </c>
      <c r="HY169" s="156">
        <f>IF(AND(HY$165&lt;=$E3,HY$165&gt;=EOMONTH($D3,0)),IF($G3="NNN",SUM(Expenses!HW$35:HW$39)*$F3,IF($G3="FSG",0,IF($G3="MG",SUMPRODUCT($I3:$I7,Expenses!HW$35:HW$39)*$F3,MAX((Expenses!HW$35-$K3/12)*$J3*$F3,0)+MAX((Expenses!HW$36-$K4/12)*$J4*$F3,0)+MAX((Expenses!HW$37-$K5/12)*$J5*$F3,0)+MAX((Expenses!HW$38-$K6/12)*$J6*$F3,0)+MAX((Expenses!HW$39-$K7/12)*$J7*$F3,0)))),0)</f>
        <v>0</v>
      </c>
      <c r="HZ169" s="156">
        <f>IF(AND(HZ$165&lt;=$E3,HZ$165&gt;=EOMONTH($D3,0)),IF($G3="NNN",SUM(Expenses!HX$35:HX$39)*$F3,IF($G3="FSG",0,IF($G3="MG",SUMPRODUCT($I3:$I7,Expenses!HX$35:HX$39)*$F3,MAX((Expenses!HX$35-$K3/12)*$J3*$F3,0)+MAX((Expenses!HX$36-$K4/12)*$J4*$F3,0)+MAX((Expenses!HX$37-$K5/12)*$J5*$F3,0)+MAX((Expenses!HX$38-$K6/12)*$J6*$F3,0)+MAX((Expenses!HX$39-$K7/12)*$J7*$F3,0)))),0)</f>
        <v>0</v>
      </c>
      <c r="IA169" s="156">
        <f>IF(AND(IA$165&lt;=$E3,IA$165&gt;=EOMONTH($D3,0)),IF($G3="NNN",SUM(Expenses!HY$35:HY$39)*$F3,IF($G3="FSG",0,IF($G3="MG",SUMPRODUCT($I3:$I7,Expenses!HY$35:HY$39)*$F3,MAX((Expenses!HY$35-$K3/12)*$J3*$F3,0)+MAX((Expenses!HY$36-$K4/12)*$J4*$F3,0)+MAX((Expenses!HY$37-$K5/12)*$J5*$F3,0)+MAX((Expenses!HY$38-$K6/12)*$J6*$F3,0)+MAX((Expenses!HY$39-$K7/12)*$J7*$F3,0)))),0)</f>
        <v>0</v>
      </c>
      <c r="IB169" s="156">
        <f>IF(AND(IB$165&lt;=$E3,IB$165&gt;=EOMONTH($D3,0)),IF($G3="NNN",SUM(Expenses!HZ$35:HZ$39)*$F3,IF($G3="FSG",0,IF($G3="MG",SUMPRODUCT($I3:$I7,Expenses!HZ$35:HZ$39)*$F3,MAX((Expenses!HZ$35-$K3/12)*$J3*$F3,0)+MAX((Expenses!HZ$36-$K4/12)*$J4*$F3,0)+MAX((Expenses!HZ$37-$K5/12)*$J5*$F3,0)+MAX((Expenses!HZ$38-$K6/12)*$J6*$F3,0)+MAX((Expenses!HZ$39-$K7/12)*$J7*$F3,0)))),0)</f>
        <v>0</v>
      </c>
      <c r="IC169" s="156">
        <f>IF(AND(IC$165&lt;=$E3,IC$165&gt;=EOMONTH($D3,0)),IF($G3="NNN",SUM(Expenses!IA$35:IA$39)*$F3,IF($G3="FSG",0,IF($G3="MG",SUMPRODUCT($I3:$I7,Expenses!IA$35:IA$39)*$F3,MAX((Expenses!IA$35-$K3/12)*$J3*$F3,0)+MAX((Expenses!IA$36-$K4/12)*$J4*$F3,0)+MAX((Expenses!IA$37-$K5/12)*$J5*$F3,0)+MAX((Expenses!IA$38-$K6/12)*$J6*$F3,0)+MAX((Expenses!IA$39-$K7/12)*$J7*$F3,0)))),0)</f>
        <v>0</v>
      </c>
      <c r="ID169" s="156">
        <f>IF(AND(ID$165&lt;=$E3,ID$165&gt;=EOMONTH($D3,0)),IF($G3="NNN",SUM(Expenses!IB$35:IB$39)*$F3,IF($G3="FSG",0,IF($G3="MG",SUMPRODUCT($I3:$I7,Expenses!IB$35:IB$39)*$F3,MAX((Expenses!IB$35-$K3/12)*$J3*$F3,0)+MAX((Expenses!IB$36-$K4/12)*$J4*$F3,0)+MAX((Expenses!IB$37-$K5/12)*$J5*$F3,0)+MAX((Expenses!IB$38-$K6/12)*$J6*$F3,0)+MAX((Expenses!IB$39-$K7/12)*$J7*$F3,0)))),0)</f>
        <v>0</v>
      </c>
      <c r="IE169" s="156">
        <f>IF(AND(IE$165&lt;=$E3,IE$165&gt;=EOMONTH($D3,0)),IF($G3="NNN",SUM(Expenses!IC$35:IC$39)*$F3,IF($G3="FSG",0,IF($G3="MG",SUMPRODUCT($I3:$I7,Expenses!IC$35:IC$39)*$F3,MAX((Expenses!IC$35-$K3/12)*$J3*$F3,0)+MAX((Expenses!IC$36-$K4/12)*$J4*$F3,0)+MAX((Expenses!IC$37-$K5/12)*$J5*$F3,0)+MAX((Expenses!IC$38-$K6/12)*$J6*$F3,0)+MAX((Expenses!IC$39-$K7/12)*$J7*$F3,0)))),0)</f>
        <v>0</v>
      </c>
      <c r="IF169" s="156">
        <f>IF(AND(IF$165&lt;=$E3,IF$165&gt;=EOMONTH($D3,0)),IF($G3="NNN",SUM(Expenses!ID$35:ID$39)*$F3,IF($G3="FSG",0,IF($G3="MG",SUMPRODUCT($I3:$I7,Expenses!ID$35:ID$39)*$F3,MAX((Expenses!ID$35-$K3/12)*$J3*$F3,0)+MAX((Expenses!ID$36-$K4/12)*$J4*$F3,0)+MAX((Expenses!ID$37-$K5/12)*$J5*$F3,0)+MAX((Expenses!ID$38-$K6/12)*$J6*$F3,0)+MAX((Expenses!ID$39-$K7/12)*$J7*$F3,0)))),0)</f>
        <v>0</v>
      </c>
      <c r="IG169" s="156">
        <f>IF(AND(IG$165&lt;=$E3,IG$165&gt;=EOMONTH($D3,0)),IF($G3="NNN",SUM(Expenses!IE$35:IE$39)*$F3,IF($G3="FSG",0,IF($G3="MG",SUMPRODUCT($I3:$I7,Expenses!IE$35:IE$39)*$F3,MAX((Expenses!IE$35-$K3/12)*$J3*$F3,0)+MAX((Expenses!IE$36-$K4/12)*$J4*$F3,0)+MAX((Expenses!IE$37-$K5/12)*$J5*$F3,0)+MAX((Expenses!IE$38-$K6/12)*$J6*$F3,0)+MAX((Expenses!IE$39-$K7/12)*$J7*$F3,0)))),0)</f>
        <v>0</v>
      </c>
      <c r="IH169" s="156">
        <f>IF(AND(IH$165&lt;=$E3,IH$165&gt;=EOMONTH($D3,0)),IF($G3="NNN",SUM(Expenses!IF$35:IF$39)*$F3,IF($G3="FSG",0,IF($G3="MG",SUMPRODUCT($I3:$I7,Expenses!IF$35:IF$39)*$F3,MAX((Expenses!IF$35-$K3/12)*$J3*$F3,0)+MAX((Expenses!IF$36-$K4/12)*$J4*$F3,0)+MAX((Expenses!IF$37-$K5/12)*$J5*$F3,0)+MAX((Expenses!IF$38-$K6/12)*$J6*$F3,0)+MAX((Expenses!IF$39-$K7/12)*$J7*$F3,0)))),0)</f>
        <v>0</v>
      </c>
      <c r="II169" s="156">
        <f>IF(AND(II$165&lt;=$E3,II$165&gt;=EOMONTH($D3,0)),IF($G3="NNN",SUM(Expenses!IG$35:IG$39)*$F3,IF($G3="FSG",0,IF($G3="MG",SUMPRODUCT($I3:$I7,Expenses!IG$35:IG$39)*$F3,MAX((Expenses!IG$35-$K3/12)*$J3*$F3,0)+MAX((Expenses!IG$36-$K4/12)*$J4*$F3,0)+MAX((Expenses!IG$37-$K5/12)*$J5*$F3,0)+MAX((Expenses!IG$38-$K6/12)*$J6*$F3,0)+MAX((Expenses!IG$39-$K7/12)*$J7*$F3,0)))),0)</f>
        <v>0</v>
      </c>
      <c r="IJ169" s="156">
        <f>IF(AND(IJ$165&lt;=$E3,IJ$165&gt;=EOMONTH($D3,0)),IF($G3="NNN",SUM(Expenses!IH$35:IH$39)*$F3,IF($G3="FSG",0,IF($G3="MG",SUMPRODUCT($I3:$I7,Expenses!IH$35:IH$39)*$F3,MAX((Expenses!IH$35-$K3/12)*$J3*$F3,0)+MAX((Expenses!IH$36-$K4/12)*$J4*$F3,0)+MAX((Expenses!IH$37-$K5/12)*$J5*$F3,0)+MAX((Expenses!IH$38-$K6/12)*$J6*$F3,0)+MAX((Expenses!IH$39-$K7/12)*$J7*$F3,0)))),0)</f>
        <v>0</v>
      </c>
      <c r="IK169" s="156">
        <f>IF(AND(IK$165&lt;=$E3,IK$165&gt;=EOMONTH($D3,0)),IF($G3="NNN",SUM(Expenses!II$35:II$39)*$F3,IF($G3="FSG",0,IF($G3="MG",SUMPRODUCT($I3:$I7,Expenses!II$35:II$39)*$F3,MAX((Expenses!II$35-$K3/12)*$J3*$F3,0)+MAX((Expenses!II$36-$K4/12)*$J4*$F3,0)+MAX((Expenses!II$37-$K5/12)*$J5*$F3,0)+MAX((Expenses!II$38-$K6/12)*$J6*$F3,0)+MAX((Expenses!II$39-$K7/12)*$J7*$F3,0)))),0)</f>
        <v>0</v>
      </c>
      <c r="IL169" s="156">
        <f>IF(AND(IL$165&lt;=$E3,IL$165&gt;=EOMONTH($D3,0)),IF($G3="NNN",SUM(Expenses!IJ$35:IJ$39)*$F3,IF($G3="FSG",0,IF($G3="MG",SUMPRODUCT($I3:$I7,Expenses!IJ$35:IJ$39)*$F3,MAX((Expenses!IJ$35-$K3/12)*$J3*$F3,0)+MAX((Expenses!IJ$36-$K4/12)*$J4*$F3,0)+MAX((Expenses!IJ$37-$K5/12)*$J5*$F3,0)+MAX((Expenses!IJ$38-$K6/12)*$J6*$F3,0)+MAX((Expenses!IJ$39-$K7/12)*$J7*$F3,0)))),0)</f>
        <v>0</v>
      </c>
      <c r="IM169" s="156">
        <f>IF(AND(IM$165&lt;=$E3,IM$165&gt;=EOMONTH($D3,0)),IF($G3="NNN",SUM(Expenses!IK$35:IK$39)*$F3,IF($G3="FSG",0,IF($G3="MG",SUMPRODUCT($I3:$I7,Expenses!IK$35:IK$39)*$F3,MAX((Expenses!IK$35-$K3/12)*$J3*$F3,0)+MAX((Expenses!IK$36-$K4/12)*$J4*$F3,0)+MAX((Expenses!IK$37-$K5/12)*$J5*$F3,0)+MAX((Expenses!IK$38-$K6/12)*$J6*$F3,0)+MAX((Expenses!IK$39-$K7/12)*$J7*$F3,0)))),0)</f>
        <v>0</v>
      </c>
      <c r="IN169" s="156">
        <f>IF(AND(IN$165&lt;=$E3,IN$165&gt;=EOMONTH($D3,0)),IF($G3="NNN",SUM(Expenses!IL$35:IL$39)*$F3,IF($G3="FSG",0,IF($G3="MG",SUMPRODUCT($I3:$I7,Expenses!IL$35:IL$39)*$F3,MAX((Expenses!IL$35-$K3/12)*$J3*$F3,0)+MAX((Expenses!IL$36-$K4/12)*$J4*$F3,0)+MAX((Expenses!IL$37-$K5/12)*$J5*$F3,0)+MAX((Expenses!IL$38-$K6/12)*$J6*$F3,0)+MAX((Expenses!IL$39-$K7/12)*$J7*$F3,0)))),0)</f>
        <v>0</v>
      </c>
      <c r="IO169" s="156">
        <f>IF(AND(IO$165&lt;=$E3,IO$165&gt;=EOMONTH($D3,0)),IF($G3="NNN",SUM(Expenses!IM$35:IM$39)*$F3,IF($G3="FSG",0,IF($G3="MG",SUMPRODUCT($I3:$I7,Expenses!IM$35:IM$39)*$F3,MAX((Expenses!IM$35-$K3/12)*$J3*$F3,0)+MAX((Expenses!IM$36-$K4/12)*$J4*$F3,0)+MAX((Expenses!IM$37-$K5/12)*$J5*$F3,0)+MAX((Expenses!IM$38-$K6/12)*$J6*$F3,0)+MAX((Expenses!IM$39-$K7/12)*$J7*$F3,0)))),0)</f>
        <v>0</v>
      </c>
      <c r="IP169" s="156">
        <f>IF(AND(IP$165&lt;=$E3,IP$165&gt;=EOMONTH($D3,0)),IF($G3="NNN",SUM(Expenses!IN$35:IN$39)*$F3,IF($G3="FSG",0,IF($G3="MG",SUMPRODUCT($I3:$I7,Expenses!IN$35:IN$39)*$F3,MAX((Expenses!IN$35-$K3/12)*$J3*$F3,0)+MAX((Expenses!IN$36-$K4/12)*$J4*$F3,0)+MAX((Expenses!IN$37-$K5/12)*$J5*$F3,0)+MAX((Expenses!IN$38-$K6/12)*$J6*$F3,0)+MAX((Expenses!IN$39-$K7/12)*$J7*$F3,0)))),0)</f>
        <v>0</v>
      </c>
      <c r="IQ169" s="156">
        <f>IF(AND(IQ$165&lt;=$E3,IQ$165&gt;=EOMONTH($D3,0)),IF($G3="NNN",SUM(Expenses!IO$35:IO$39)*$F3,IF($G3="FSG",0,IF($G3="MG",SUMPRODUCT($I3:$I7,Expenses!IO$35:IO$39)*$F3,MAX((Expenses!IO$35-$K3/12)*$J3*$F3,0)+MAX((Expenses!IO$36-$K4/12)*$J4*$F3,0)+MAX((Expenses!IO$37-$K5/12)*$J5*$F3,0)+MAX((Expenses!IO$38-$K6/12)*$J6*$F3,0)+MAX((Expenses!IO$39-$K7/12)*$J7*$F3,0)))),0)</f>
        <v>0</v>
      </c>
      <c r="IR169" s="156">
        <f>IF(AND(IR$165&lt;=$E3,IR$165&gt;=EOMONTH($D3,0)),IF($G3="NNN",SUM(Expenses!IP$35:IP$39)*$F3,IF($G3="FSG",0,IF($G3="MG",SUMPRODUCT($I3:$I7,Expenses!IP$35:IP$39)*$F3,MAX((Expenses!IP$35-$K3/12)*$J3*$F3,0)+MAX((Expenses!IP$36-$K4/12)*$J4*$F3,0)+MAX((Expenses!IP$37-$K5/12)*$J5*$F3,0)+MAX((Expenses!IP$38-$K6/12)*$J6*$F3,0)+MAX((Expenses!IP$39-$K7/12)*$J7*$F3,0)))),0)</f>
        <v>0</v>
      </c>
      <c r="IS169" s="156">
        <f>IF(AND(IS$165&lt;=$E3,IS$165&gt;=EOMONTH($D3,0)),IF($G3="NNN",SUM(Expenses!IQ$35:IQ$39)*$F3,IF($G3="FSG",0,IF($G3="MG",SUMPRODUCT($I3:$I7,Expenses!IQ$35:IQ$39)*$F3,MAX((Expenses!IQ$35-$K3/12)*$J3*$F3,0)+MAX((Expenses!IQ$36-$K4/12)*$J4*$F3,0)+MAX((Expenses!IQ$37-$K5/12)*$J5*$F3,0)+MAX((Expenses!IQ$38-$K6/12)*$J6*$F3,0)+MAX((Expenses!IQ$39-$K7/12)*$J7*$F3,0)))),0)</f>
        <v>0</v>
      </c>
      <c r="IT169" s="156">
        <f>IF(AND(IT$165&lt;=$E3,IT$165&gt;=EOMONTH($D3,0)),IF($G3="NNN",SUM(Expenses!IR$35:IR$39)*$F3,IF($G3="FSG",0,IF($G3="MG",SUMPRODUCT($I3:$I7,Expenses!IR$35:IR$39)*$F3,MAX((Expenses!IR$35-$K3/12)*$J3*$F3,0)+MAX((Expenses!IR$36-$K4/12)*$J4*$F3,0)+MAX((Expenses!IR$37-$K5/12)*$J5*$F3,0)+MAX((Expenses!IR$38-$K6/12)*$J6*$F3,0)+MAX((Expenses!IR$39-$K7/12)*$J7*$F3,0)))),0)</f>
        <v>0</v>
      </c>
      <c r="IU169" s="156">
        <f>IF(AND(IU$165&lt;=$E3,IU$165&gt;=EOMONTH($D3,0)),IF($G3="NNN",SUM(Expenses!IS$35:IS$39)*$F3,IF($G3="FSG",0,IF($G3="MG",SUMPRODUCT($I3:$I7,Expenses!IS$35:IS$39)*$F3,MAX((Expenses!IS$35-$K3/12)*$J3*$F3,0)+MAX((Expenses!IS$36-$K4/12)*$J4*$F3,0)+MAX((Expenses!IS$37-$K5/12)*$J5*$F3,0)+MAX((Expenses!IS$38-$K6/12)*$J6*$F3,0)+MAX((Expenses!IS$39-$K7/12)*$J7*$F3,0)))),0)</f>
        <v>0</v>
      </c>
      <c r="IV169" s="156">
        <f>IF(AND(IV$165&lt;=$E3,IV$165&gt;=EOMONTH($D3,0)),IF($G3="NNN",SUM(Expenses!IT$35:IT$39)*$F3,IF($G3="FSG",0,IF($G3="MG",SUMPRODUCT($I3:$I7,Expenses!IT$35:IT$39)*$F3,MAX((Expenses!IT$35-$K3/12)*$J3*$F3,0)+MAX((Expenses!IT$36-$K4/12)*$J4*$F3,0)+MAX((Expenses!IT$37-$K5/12)*$J5*$F3,0)+MAX((Expenses!IT$38-$K6/12)*$J6*$F3,0)+MAX((Expenses!IT$39-$K7/12)*$J7*$F3,0)))),0)</f>
        <v>0</v>
      </c>
      <c r="IW169" s="156">
        <f>IF(AND(IW$165&lt;=$E3,IW$165&gt;=EOMONTH($D3,0)),IF($G3="NNN",SUM(Expenses!IU$35:IU$39)*$F3,IF($G3="FSG",0,IF($G3="MG",SUMPRODUCT($I3:$I7,Expenses!IU$35:IU$39)*$F3,MAX((Expenses!IU$35-$K3/12)*$J3*$F3,0)+MAX((Expenses!IU$36-$K4/12)*$J4*$F3,0)+MAX((Expenses!IU$37-$K5/12)*$J5*$F3,0)+MAX((Expenses!IU$38-$K6/12)*$J6*$F3,0)+MAX((Expenses!IU$39-$K7/12)*$J7*$F3,0)))),0)</f>
        <v>0</v>
      </c>
      <c r="IX169" s="156">
        <f>IF(AND(IX$165&lt;=$E3,IX$165&gt;=EOMONTH($D3,0)),IF($G3="NNN",SUM(Expenses!IV$35:IV$39)*$F3,IF($G3="FSG",0,IF($G3="MG",SUMPRODUCT($I3:$I7,Expenses!IV$35:IV$39)*$F3,MAX((Expenses!IV$35-$K3/12)*$J3*$F3,0)+MAX((Expenses!IV$36-$K4/12)*$J4*$F3,0)+MAX((Expenses!IV$37-$K5/12)*$J5*$F3,0)+MAX((Expenses!IV$38-$K6/12)*$J6*$F3,0)+MAX((Expenses!IV$39-$K7/12)*$J7*$F3,0)))),0)</f>
        <v>0</v>
      </c>
      <c r="IY169" s="156">
        <f>IF(AND(IY$165&lt;=$E3,IY$165&gt;=EOMONTH($D3,0)),IF($G3="NNN",SUM(Expenses!IW$35:IW$39)*$F3,IF($G3="FSG",0,IF($G3="MG",SUMPRODUCT($I3:$I7,Expenses!IW$35:IW$39)*$F3,MAX((Expenses!IW$35-$K3/12)*$J3*$F3,0)+MAX((Expenses!IW$36-$K4/12)*$J4*$F3,0)+MAX((Expenses!IW$37-$K5/12)*$J5*$F3,0)+MAX((Expenses!IW$38-$K6/12)*$J6*$F3,0)+MAX((Expenses!IW$39-$K7/12)*$J7*$F3,0)))),0)</f>
        <v>0</v>
      </c>
      <c r="IZ169" s="156">
        <f>IF(AND(IZ$165&lt;=$E3,IZ$165&gt;=EOMONTH($D3,0)),IF($G3="NNN",SUM(Expenses!IX$35:IX$39)*$F3,IF($G3="FSG",0,IF($G3="MG",SUMPRODUCT($I3:$I7,Expenses!IX$35:IX$39)*$F3,MAX((Expenses!IX$35-$K3/12)*$J3*$F3,0)+MAX((Expenses!IX$36-$K4/12)*$J4*$F3,0)+MAX((Expenses!IX$37-$K5/12)*$J5*$F3,0)+MAX((Expenses!IX$38-$K6/12)*$J6*$F3,0)+MAX((Expenses!IX$39-$K7/12)*$J7*$F3,0)))),0)</f>
        <v>0</v>
      </c>
      <c r="JA169" s="156">
        <f>IF(AND(JA$165&lt;=$E3,JA$165&gt;=EOMONTH($D3,0)),IF($G3="NNN",SUM(Expenses!IY$35:IY$39)*$F3,IF($G3="FSG",0,IF($G3="MG",SUMPRODUCT($I3:$I7,Expenses!IY$35:IY$39)*$F3,MAX((Expenses!IY$35-$K3/12)*$J3*$F3,0)+MAX((Expenses!IY$36-$K4/12)*$J4*$F3,0)+MAX((Expenses!IY$37-$K5/12)*$J5*$F3,0)+MAX((Expenses!IY$38-$K6/12)*$J6*$F3,0)+MAX((Expenses!IY$39-$K7/12)*$J7*$F3,0)))),0)</f>
        <v>0</v>
      </c>
      <c r="JB169" s="156">
        <f>IF(AND(JB$165&lt;=$E3,JB$165&gt;=EOMONTH($D3,0)),IF($G3="NNN",SUM(Expenses!IZ$35:IZ$39)*$F3,IF($G3="FSG",0,IF($G3="MG",SUMPRODUCT($I3:$I7,Expenses!IZ$35:IZ$39)*$F3,MAX((Expenses!IZ$35-$K3/12)*$J3*$F3,0)+MAX((Expenses!IZ$36-$K4/12)*$J4*$F3,0)+MAX((Expenses!IZ$37-$K5/12)*$J5*$F3,0)+MAX((Expenses!IZ$38-$K6/12)*$J6*$F3,0)+MAX((Expenses!IZ$39-$K7/12)*$J7*$F3,0)))),0)</f>
        <v>0</v>
      </c>
      <c r="JC169" s="156">
        <f>IF(AND(JC$165&lt;=$E3,JC$165&gt;=EOMONTH($D3,0)),IF($G3="NNN",SUM(Expenses!JA$35:JA$39)*$F3,IF($G3="FSG",0,IF($G3="MG",SUMPRODUCT($I3:$I7,Expenses!JA$35:JA$39)*$F3,MAX((Expenses!JA$35-$K3/12)*$J3*$F3,0)+MAX((Expenses!JA$36-$K4/12)*$J4*$F3,0)+MAX((Expenses!JA$37-$K5/12)*$J5*$F3,0)+MAX((Expenses!JA$38-$K6/12)*$J6*$F3,0)+MAX((Expenses!JA$39-$K7/12)*$J7*$F3,0)))),0)</f>
        <v>0</v>
      </c>
      <c r="JD169" s="156">
        <f>IF(AND(JD$165&lt;=$E3,JD$165&gt;=EOMONTH($D3,0)),IF($G3="NNN",SUM(Expenses!JB$35:JB$39)*$F3,IF($G3="FSG",0,IF($G3="MG",SUMPRODUCT($I3:$I7,Expenses!JB$35:JB$39)*$F3,MAX((Expenses!JB$35-$K3/12)*$J3*$F3,0)+MAX((Expenses!JB$36-$K4/12)*$J4*$F3,0)+MAX((Expenses!JB$37-$K5/12)*$J5*$F3,0)+MAX((Expenses!JB$38-$K6/12)*$J6*$F3,0)+MAX((Expenses!JB$39-$K7/12)*$J7*$F3,0)))),0)</f>
        <v>0</v>
      </c>
      <c r="JE169" s="156">
        <f>IF(AND(JE$165&lt;=$E3,JE$165&gt;=EOMONTH($D3,0)),IF($G3="NNN",SUM(Expenses!JC$35:JC$39)*$F3,IF($G3="FSG",0,IF($G3="MG",SUMPRODUCT($I3:$I7,Expenses!JC$35:JC$39)*$F3,MAX((Expenses!JC$35-$K3/12)*$J3*$F3,0)+MAX((Expenses!JC$36-$K4/12)*$J4*$F3,0)+MAX((Expenses!JC$37-$K5/12)*$J5*$F3,0)+MAX((Expenses!JC$38-$K6/12)*$J6*$F3,0)+MAX((Expenses!JC$39-$K7/12)*$J7*$F3,0)))),0)</f>
        <v>0</v>
      </c>
      <c r="JF169" s="156">
        <f>IF(AND(JF$165&lt;=$E3,JF$165&gt;=EOMONTH($D3,0)),IF($G3="NNN",SUM(Expenses!JD$35:JD$39)*$F3,IF($G3="FSG",0,IF($G3="MG",SUMPRODUCT($I3:$I7,Expenses!JD$35:JD$39)*$F3,MAX((Expenses!JD$35-$K3/12)*$J3*$F3,0)+MAX((Expenses!JD$36-$K4/12)*$J4*$F3,0)+MAX((Expenses!JD$37-$K5/12)*$J5*$F3,0)+MAX((Expenses!JD$38-$K6/12)*$J6*$F3,0)+MAX((Expenses!JD$39-$K7/12)*$J7*$F3,0)))),0)</f>
        <v>0</v>
      </c>
      <c r="JG169" s="156">
        <f>IF(AND(JG$165&lt;=$E3,JG$165&gt;=EOMONTH($D3,0)),IF($G3="NNN",SUM(Expenses!JE$35:JE$39)*$F3,IF($G3="FSG",0,IF($G3="MG",SUMPRODUCT($I3:$I7,Expenses!JE$35:JE$39)*$F3,MAX((Expenses!JE$35-$K3/12)*$J3*$F3,0)+MAX((Expenses!JE$36-$K4/12)*$J4*$F3,0)+MAX((Expenses!JE$37-$K5/12)*$J5*$F3,0)+MAX((Expenses!JE$38-$K6/12)*$J6*$F3,0)+MAX((Expenses!JE$39-$K7/12)*$J7*$F3,0)))),0)</f>
        <v>0</v>
      </c>
      <c r="JH169" s="156">
        <f>IF(AND(JH$165&lt;=$E3,JH$165&gt;=EOMONTH($D3,0)),IF($G3="NNN",SUM(Expenses!JF$35:JF$39)*$F3,IF($G3="FSG",0,IF($G3="MG",SUMPRODUCT($I3:$I7,Expenses!JF$35:JF$39)*$F3,MAX((Expenses!JF$35-$K3/12)*$J3*$F3,0)+MAX((Expenses!JF$36-$K4/12)*$J4*$F3,0)+MAX((Expenses!JF$37-$K5/12)*$J5*$F3,0)+MAX((Expenses!JF$38-$K6/12)*$J6*$F3,0)+MAX((Expenses!JF$39-$K7/12)*$J7*$F3,0)))),0)</f>
        <v>0</v>
      </c>
      <c r="JI169" s="156">
        <f>IF(AND(JI$165&lt;=$E3,JI$165&gt;=EOMONTH($D3,0)),IF($G3="NNN",SUM(Expenses!JG$35:JG$39)*$F3,IF($G3="FSG",0,IF($G3="MG",SUMPRODUCT($I3:$I7,Expenses!JG$35:JG$39)*$F3,MAX((Expenses!JG$35-$K3/12)*$J3*$F3,0)+MAX((Expenses!JG$36-$K4/12)*$J4*$F3,0)+MAX((Expenses!JG$37-$K5/12)*$J5*$F3,0)+MAX((Expenses!JG$38-$K6/12)*$J6*$F3,0)+MAX((Expenses!JG$39-$K7/12)*$J7*$F3,0)))),0)</f>
        <v>0</v>
      </c>
      <c r="JJ169" s="156">
        <f>IF(AND(JJ$165&lt;=$E3,JJ$165&gt;=EOMONTH($D3,0)),IF($G3="NNN",SUM(Expenses!JH$35:JH$39)*$F3,IF($G3="FSG",0,IF($G3="MG",SUMPRODUCT($I3:$I7,Expenses!JH$35:JH$39)*$F3,MAX((Expenses!JH$35-$K3/12)*$J3*$F3,0)+MAX((Expenses!JH$36-$K4/12)*$J4*$F3,0)+MAX((Expenses!JH$37-$K5/12)*$J5*$F3,0)+MAX((Expenses!JH$38-$K6/12)*$J6*$F3,0)+MAX((Expenses!JH$39-$K7/12)*$J7*$F3,0)))),0)</f>
        <v>0</v>
      </c>
      <c r="JK169" s="156">
        <f>IF(AND(JK$165&lt;=$E3,JK$165&gt;=EOMONTH($D3,0)),IF($G3="NNN",SUM(Expenses!JI$35:JI$39)*$F3,IF($G3="FSG",0,IF($G3="MG",SUMPRODUCT($I3:$I7,Expenses!JI$35:JI$39)*$F3,MAX((Expenses!JI$35-$K3/12)*$J3*$F3,0)+MAX((Expenses!JI$36-$K4/12)*$J4*$F3,0)+MAX((Expenses!JI$37-$K5/12)*$J5*$F3,0)+MAX((Expenses!JI$38-$K6/12)*$J6*$F3,0)+MAX((Expenses!JI$39-$K7/12)*$J7*$F3,0)))),0)</f>
        <v>0</v>
      </c>
      <c r="JL169" s="156">
        <f>IF(AND(JL$165&lt;=$E3,JL$165&gt;=EOMONTH($D3,0)),IF($G3="NNN",SUM(Expenses!JJ$35:JJ$39)*$F3,IF($G3="FSG",0,IF($G3="MG",SUMPRODUCT($I3:$I7,Expenses!JJ$35:JJ$39)*$F3,MAX((Expenses!JJ$35-$K3/12)*$J3*$F3,0)+MAX((Expenses!JJ$36-$K4/12)*$J4*$F3,0)+MAX((Expenses!JJ$37-$K5/12)*$J5*$F3,0)+MAX((Expenses!JJ$38-$K6/12)*$J6*$F3,0)+MAX((Expenses!JJ$39-$K7/12)*$J7*$F3,0)))),0)</f>
        <v>0</v>
      </c>
      <c r="JM169" s="156">
        <f>IF(AND(JM$165&lt;=$E3,JM$165&gt;=EOMONTH($D3,0)),IF($G3="NNN",SUM(Expenses!JK$35:JK$39)*$F3,IF($G3="FSG",0,IF($G3="MG",SUMPRODUCT($I3:$I7,Expenses!JK$35:JK$39)*$F3,MAX((Expenses!JK$35-$K3/12)*$J3*$F3,0)+MAX((Expenses!JK$36-$K4/12)*$J4*$F3,0)+MAX((Expenses!JK$37-$K5/12)*$J5*$F3,0)+MAX((Expenses!JK$38-$K6/12)*$J6*$F3,0)+MAX((Expenses!JK$39-$K7/12)*$J7*$F3,0)))),0)</f>
        <v>0</v>
      </c>
      <c r="JN169" s="156">
        <f>IF(AND(JN$165&lt;=$E3,JN$165&gt;=EOMONTH($D3,0)),IF($G3="NNN",SUM(Expenses!JL$35:JL$39)*$F3,IF($G3="FSG",0,IF($G3="MG",SUMPRODUCT($I3:$I7,Expenses!JL$35:JL$39)*$F3,MAX((Expenses!JL$35-$K3/12)*$J3*$F3,0)+MAX((Expenses!JL$36-$K4/12)*$J4*$F3,0)+MAX((Expenses!JL$37-$K5/12)*$J5*$F3,0)+MAX((Expenses!JL$38-$K6/12)*$J6*$F3,0)+MAX((Expenses!JL$39-$K7/12)*$J7*$F3,0)))),0)</f>
        <v>0</v>
      </c>
      <c r="JO169" s="156">
        <f>IF(AND(JO$165&lt;=$E3,JO$165&gt;=EOMONTH($D3,0)),IF($G3="NNN",SUM(Expenses!JM$35:JM$39)*$F3,IF($G3="FSG",0,IF($G3="MG",SUMPRODUCT($I3:$I7,Expenses!JM$35:JM$39)*$F3,MAX((Expenses!JM$35-$K3/12)*$J3*$F3,0)+MAX((Expenses!JM$36-$K4/12)*$J4*$F3,0)+MAX((Expenses!JM$37-$K5/12)*$J5*$F3,0)+MAX((Expenses!JM$38-$K6/12)*$J6*$F3,0)+MAX((Expenses!JM$39-$K7/12)*$J7*$F3,0)))),0)</f>
        <v>0</v>
      </c>
      <c r="JP169" s="156">
        <f>IF(AND(JP$165&lt;=$E3,JP$165&gt;=EOMONTH($D3,0)),IF($G3="NNN",SUM(Expenses!JN$35:JN$39)*$F3,IF($G3="FSG",0,IF($G3="MG",SUMPRODUCT($I3:$I7,Expenses!JN$35:JN$39)*$F3,MAX((Expenses!JN$35-$K3/12)*$J3*$F3,0)+MAX((Expenses!JN$36-$K4/12)*$J4*$F3,0)+MAX((Expenses!JN$37-$K5/12)*$J5*$F3,0)+MAX((Expenses!JN$38-$K6/12)*$J6*$F3,0)+MAX((Expenses!JN$39-$K7/12)*$J7*$F3,0)))),0)</f>
        <v>0</v>
      </c>
      <c r="JQ169" s="156">
        <f>IF(AND(JQ$165&lt;=$E3,JQ$165&gt;=EOMONTH($D3,0)),IF($G3="NNN",SUM(Expenses!JO$35:JO$39)*$F3,IF($G3="FSG",0,IF($G3="MG",SUMPRODUCT($I3:$I7,Expenses!JO$35:JO$39)*$F3,MAX((Expenses!JO$35-$K3/12)*$J3*$F3,0)+MAX((Expenses!JO$36-$K4/12)*$J4*$F3,0)+MAX((Expenses!JO$37-$K5/12)*$J5*$F3,0)+MAX((Expenses!JO$38-$K6/12)*$J6*$F3,0)+MAX((Expenses!JO$39-$K7/12)*$J7*$F3,0)))),0)</f>
        <v>0</v>
      </c>
      <c r="JR169" s="156">
        <f>IF(AND(JR$165&lt;=$E3,JR$165&gt;=EOMONTH($D3,0)),IF($G3="NNN",SUM(Expenses!JP$35:JP$39)*$F3,IF($G3="FSG",0,IF($G3="MG",SUMPRODUCT($I3:$I7,Expenses!JP$35:JP$39)*$F3,MAX((Expenses!JP$35-$K3/12)*$J3*$F3,0)+MAX((Expenses!JP$36-$K4/12)*$J4*$F3,0)+MAX((Expenses!JP$37-$K5/12)*$J5*$F3,0)+MAX((Expenses!JP$38-$K6/12)*$J6*$F3,0)+MAX((Expenses!JP$39-$K7/12)*$J7*$F3,0)))),0)</f>
        <v>0</v>
      </c>
      <c r="JS169" s="156">
        <f>IF(AND(JS$165&lt;=$E3,JS$165&gt;=EOMONTH($D3,0)),IF($G3="NNN",SUM(Expenses!JQ$35:JQ$39)*$F3,IF($G3="FSG",0,IF($G3="MG",SUMPRODUCT($I3:$I7,Expenses!JQ$35:JQ$39)*$F3,MAX((Expenses!JQ$35-$K3/12)*$J3*$F3,0)+MAX((Expenses!JQ$36-$K4/12)*$J4*$F3,0)+MAX((Expenses!JQ$37-$K5/12)*$J5*$F3,0)+MAX((Expenses!JQ$38-$K6/12)*$J6*$F3,0)+MAX((Expenses!JQ$39-$K7/12)*$J7*$F3,0)))),0)</f>
        <v>0</v>
      </c>
      <c r="JT169" s="156">
        <f>IF(AND(JT$165&lt;=$E3,JT$165&gt;=EOMONTH($D3,0)),IF($G3="NNN",SUM(Expenses!JR$35:JR$39)*$F3,IF($G3="FSG",0,IF($G3="MG",SUMPRODUCT($I3:$I7,Expenses!JR$35:JR$39)*$F3,MAX((Expenses!JR$35-$K3/12)*$J3*$F3,0)+MAX((Expenses!JR$36-$K4/12)*$J4*$F3,0)+MAX((Expenses!JR$37-$K5/12)*$J5*$F3,0)+MAX((Expenses!JR$38-$K6/12)*$J6*$F3,0)+MAX((Expenses!JR$39-$K7/12)*$J7*$F3,0)))),0)</f>
        <v>0</v>
      </c>
      <c r="JU169" s="156">
        <f>IF(AND(JU$165&lt;=$E3,JU$165&gt;=EOMONTH($D3,0)),IF($G3="NNN",SUM(Expenses!JS$35:JS$39)*$F3,IF($G3="FSG",0,IF($G3="MG",SUMPRODUCT($I3:$I7,Expenses!JS$35:JS$39)*$F3,MAX((Expenses!JS$35-$K3/12)*$J3*$F3,0)+MAX((Expenses!JS$36-$K4/12)*$J4*$F3,0)+MAX((Expenses!JS$37-$K5/12)*$J5*$F3,0)+MAX((Expenses!JS$38-$K6/12)*$J6*$F3,0)+MAX((Expenses!JS$39-$K7/12)*$J7*$F3,0)))),0)</f>
        <v>0</v>
      </c>
      <c r="JV169" s="156">
        <f>IF(AND(JV$165&lt;=$E3,JV$165&gt;=EOMONTH($D3,0)),IF($G3="NNN",SUM(Expenses!JT$35:JT$39)*$F3,IF($G3="FSG",0,IF($G3="MG",SUMPRODUCT($I3:$I7,Expenses!JT$35:JT$39)*$F3,MAX((Expenses!JT$35-$K3/12)*$J3*$F3,0)+MAX((Expenses!JT$36-$K4/12)*$J4*$F3,0)+MAX((Expenses!JT$37-$K5/12)*$J5*$F3,0)+MAX((Expenses!JT$38-$K6/12)*$J6*$F3,0)+MAX((Expenses!JT$39-$K7/12)*$J7*$F3,0)))),0)</f>
        <v>0</v>
      </c>
      <c r="JW169" s="156">
        <f>IF(AND(JW$165&lt;=$E3,JW$165&gt;=EOMONTH($D3,0)),IF($G3="NNN",SUM(Expenses!JU$35:JU$39)*$F3,IF($G3="FSG",0,IF($G3="MG",SUMPRODUCT($I3:$I7,Expenses!JU$35:JU$39)*$F3,MAX((Expenses!JU$35-$K3/12)*$J3*$F3,0)+MAX((Expenses!JU$36-$K4/12)*$J4*$F3,0)+MAX((Expenses!JU$37-$K5/12)*$J5*$F3,0)+MAX((Expenses!JU$38-$K6/12)*$J6*$F3,0)+MAX((Expenses!JU$39-$K7/12)*$J7*$F3,0)))),0)</f>
        <v>0</v>
      </c>
      <c r="JX169" s="156">
        <f>IF(AND(JX$165&lt;=$E3,JX$165&gt;=EOMONTH($D3,0)),IF($G3="NNN",SUM(Expenses!JV$35:JV$39)*$F3,IF($G3="FSG",0,IF($G3="MG",SUMPRODUCT($I3:$I7,Expenses!JV$35:JV$39)*$F3,MAX((Expenses!JV$35-$K3/12)*$J3*$F3,0)+MAX((Expenses!JV$36-$K4/12)*$J4*$F3,0)+MAX((Expenses!JV$37-$K5/12)*$J5*$F3,0)+MAX((Expenses!JV$38-$K6/12)*$J6*$F3,0)+MAX((Expenses!JV$39-$K7/12)*$J7*$F3,0)))),0)</f>
        <v>0</v>
      </c>
      <c r="JY169" s="156">
        <f>IF(AND(JY$165&lt;=$E3,JY$165&gt;=EOMONTH($D3,0)),IF($G3="NNN",SUM(Expenses!JW$35:JW$39)*$F3,IF($G3="FSG",0,IF($G3="MG",SUMPRODUCT($I3:$I7,Expenses!JW$35:JW$39)*$F3,MAX((Expenses!JW$35-$K3/12)*$J3*$F3,0)+MAX((Expenses!JW$36-$K4/12)*$J4*$F3,0)+MAX((Expenses!JW$37-$K5/12)*$J5*$F3,0)+MAX((Expenses!JW$38-$K6/12)*$J6*$F3,0)+MAX((Expenses!JW$39-$K7/12)*$J7*$F3,0)))),0)</f>
        <v>0</v>
      </c>
      <c r="JZ169" s="156">
        <f>IF(AND(JZ$165&lt;=$E3,JZ$165&gt;=EOMONTH($D3,0)),IF($G3="NNN",SUM(Expenses!JX$35:JX$39)*$F3,IF($G3="FSG",0,IF($G3="MG",SUMPRODUCT($I3:$I7,Expenses!JX$35:JX$39)*$F3,MAX((Expenses!JX$35-$K3/12)*$J3*$F3,0)+MAX((Expenses!JX$36-$K4/12)*$J4*$F3,0)+MAX((Expenses!JX$37-$K5/12)*$J5*$F3,0)+MAX((Expenses!JX$38-$K6/12)*$J6*$F3,0)+MAX((Expenses!JX$39-$K7/12)*$J7*$F3,0)))),0)</f>
        <v>0</v>
      </c>
      <c r="KA169" s="156">
        <f>IF(AND(KA$165&lt;=$E3,KA$165&gt;=EOMONTH($D3,0)),IF($G3="NNN",SUM(Expenses!JY$35:JY$39)*$F3,IF($G3="FSG",0,IF($G3="MG",SUMPRODUCT($I3:$I7,Expenses!JY$35:JY$39)*$F3,MAX((Expenses!JY$35-$K3/12)*$J3*$F3,0)+MAX((Expenses!JY$36-$K4/12)*$J4*$F3,0)+MAX((Expenses!JY$37-$K5/12)*$J5*$F3,0)+MAX((Expenses!JY$38-$K6/12)*$J6*$F3,0)+MAX((Expenses!JY$39-$K7/12)*$J7*$F3,0)))),0)</f>
        <v>0</v>
      </c>
      <c r="KB169" s="156">
        <f>IF(AND(KB$165&lt;=$E3,KB$165&gt;=EOMONTH($D3,0)),IF($G3="NNN",SUM(Expenses!JZ$35:JZ$39)*$F3,IF($G3="FSG",0,IF($G3="MG",SUMPRODUCT($I3:$I7,Expenses!JZ$35:JZ$39)*$F3,MAX((Expenses!JZ$35-$K3/12)*$J3*$F3,0)+MAX((Expenses!JZ$36-$K4/12)*$J4*$F3,0)+MAX((Expenses!JZ$37-$K5/12)*$J5*$F3,0)+MAX((Expenses!JZ$38-$K6/12)*$J6*$F3,0)+MAX((Expenses!JZ$39-$K7/12)*$J7*$F3,0)))),0)</f>
        <v>0</v>
      </c>
      <c r="KC169" s="156">
        <f>IF(AND(KC$165&lt;=$E3,KC$165&gt;=EOMONTH($D3,0)),IF($G3="NNN",SUM(Expenses!KA$35:KA$39)*$F3,IF($G3="FSG",0,IF($G3="MG",SUMPRODUCT($I3:$I7,Expenses!KA$35:KA$39)*$F3,MAX((Expenses!KA$35-$K3/12)*$J3*$F3,0)+MAX((Expenses!KA$36-$K4/12)*$J4*$F3,0)+MAX((Expenses!KA$37-$K5/12)*$J5*$F3,0)+MAX((Expenses!KA$38-$K6/12)*$J6*$F3,0)+MAX((Expenses!KA$39-$K7/12)*$J7*$F3,0)))),0)</f>
        <v>0</v>
      </c>
      <c r="KD169" s="156">
        <f>IF(AND(KD$165&lt;=$E3,KD$165&gt;=EOMONTH($D3,0)),IF($G3="NNN",SUM(Expenses!KB$35:KB$39)*$F3,IF($G3="FSG",0,IF($G3="MG",SUMPRODUCT($I3:$I7,Expenses!KB$35:KB$39)*$F3,MAX((Expenses!KB$35-$K3/12)*$J3*$F3,0)+MAX((Expenses!KB$36-$K4/12)*$J4*$F3,0)+MAX((Expenses!KB$37-$K5/12)*$J5*$F3,0)+MAX((Expenses!KB$38-$K6/12)*$J6*$F3,0)+MAX((Expenses!KB$39-$K7/12)*$J7*$F3,0)))),0)</f>
        <v>0</v>
      </c>
      <c r="KE169" s="156">
        <f>IF(AND(KE$165&lt;=$E3,KE$165&gt;=EOMONTH($D3,0)),IF($G3="NNN",SUM(Expenses!KC$35:KC$39)*$F3,IF($G3="FSG",0,IF($G3="MG",SUMPRODUCT($I3:$I7,Expenses!KC$35:KC$39)*$F3,MAX((Expenses!KC$35-$K3/12)*$J3*$F3,0)+MAX((Expenses!KC$36-$K4/12)*$J4*$F3,0)+MAX((Expenses!KC$37-$K5/12)*$J5*$F3,0)+MAX((Expenses!KC$38-$K6/12)*$J6*$F3,0)+MAX((Expenses!KC$39-$K7/12)*$J7*$F3,0)))),0)</f>
        <v>0</v>
      </c>
      <c r="KF169" s="156">
        <f>IF(AND(KF$165&lt;=$E3,KF$165&gt;=EOMONTH($D3,0)),IF($G3="NNN",SUM(Expenses!KD$35:KD$39)*$F3,IF($G3="FSG",0,IF($G3="MG",SUMPRODUCT($I3:$I7,Expenses!KD$35:KD$39)*$F3,MAX((Expenses!KD$35-$K3/12)*$J3*$F3,0)+MAX((Expenses!KD$36-$K4/12)*$J4*$F3,0)+MAX((Expenses!KD$37-$K5/12)*$J5*$F3,0)+MAX((Expenses!KD$38-$K6/12)*$J6*$F3,0)+MAX((Expenses!KD$39-$K7/12)*$J7*$F3,0)))),0)</f>
        <v>0</v>
      </c>
      <c r="KG169" s="156">
        <f>IF(AND(KG$165&lt;=$E3,KG$165&gt;=EOMONTH($D3,0)),IF($G3="NNN",SUM(Expenses!KE$35:KE$39)*$F3,IF($G3="FSG",0,IF($G3="MG",SUMPRODUCT($I3:$I7,Expenses!KE$35:KE$39)*$F3,MAX((Expenses!KE$35-$K3/12)*$J3*$F3,0)+MAX((Expenses!KE$36-$K4/12)*$J4*$F3,0)+MAX((Expenses!KE$37-$K5/12)*$J5*$F3,0)+MAX((Expenses!KE$38-$K6/12)*$J6*$F3,0)+MAX((Expenses!KE$39-$K7/12)*$J7*$F3,0)))),0)</f>
        <v>0</v>
      </c>
      <c r="KH169" s="156">
        <f>IF(AND(KH$165&lt;=$E3,KH$165&gt;=EOMONTH($D3,0)),IF($G3="NNN",SUM(Expenses!KF$35:KF$39)*$F3,IF($G3="FSG",0,IF($G3="MG",SUMPRODUCT($I3:$I7,Expenses!KF$35:KF$39)*$F3,MAX((Expenses!KF$35-$K3/12)*$J3*$F3,0)+MAX((Expenses!KF$36-$K4/12)*$J4*$F3,0)+MAX((Expenses!KF$37-$K5/12)*$J5*$F3,0)+MAX((Expenses!KF$38-$K6/12)*$J6*$F3,0)+MAX((Expenses!KF$39-$K7/12)*$J7*$F3,0)))),0)</f>
        <v>0</v>
      </c>
      <c r="KI169" s="156">
        <f>IF(AND(KI$165&lt;=$E3,KI$165&gt;=EOMONTH($D3,0)),IF($G3="NNN",SUM(Expenses!KG$35:KG$39)*$F3,IF($G3="FSG",0,IF($G3="MG",SUMPRODUCT($I3:$I7,Expenses!KG$35:KG$39)*$F3,MAX((Expenses!KG$35-$K3/12)*$J3*$F3,0)+MAX((Expenses!KG$36-$K4/12)*$J4*$F3,0)+MAX((Expenses!KG$37-$K5/12)*$J5*$F3,0)+MAX((Expenses!KG$38-$K6/12)*$J6*$F3,0)+MAX((Expenses!KG$39-$K7/12)*$J7*$F3,0)))),0)</f>
        <v>0</v>
      </c>
      <c r="KJ169" s="156">
        <f>IF(AND(KJ$165&lt;=$E3,KJ$165&gt;=EOMONTH($D3,0)),IF($G3="NNN",SUM(Expenses!KH$35:KH$39)*$F3,IF($G3="FSG",0,IF($G3="MG",SUMPRODUCT($I3:$I7,Expenses!KH$35:KH$39)*$F3,MAX((Expenses!KH$35-$K3/12)*$J3*$F3,0)+MAX((Expenses!KH$36-$K4/12)*$J4*$F3,0)+MAX((Expenses!KH$37-$K5/12)*$J5*$F3,0)+MAX((Expenses!KH$38-$K6/12)*$J6*$F3,0)+MAX((Expenses!KH$39-$K7/12)*$J7*$F3,0)))),0)</f>
        <v>0</v>
      </c>
      <c r="KK169" s="156">
        <f>IF(AND(KK$165&lt;=$E3,KK$165&gt;=EOMONTH($D3,0)),IF($G3="NNN",SUM(Expenses!KI$35:KI$39)*$F3,IF($G3="FSG",0,IF($G3="MG",SUMPRODUCT($I3:$I7,Expenses!KI$35:KI$39)*$F3,MAX((Expenses!KI$35-$K3/12)*$J3*$F3,0)+MAX((Expenses!KI$36-$K4/12)*$J4*$F3,0)+MAX((Expenses!KI$37-$K5/12)*$J5*$F3,0)+MAX((Expenses!KI$38-$K6/12)*$J6*$F3,0)+MAX((Expenses!KI$39-$K7/12)*$J7*$F3,0)))),0)</f>
        <v>0</v>
      </c>
      <c r="KL169" s="156">
        <f>IF(AND(KL$165&lt;=$E3,KL$165&gt;=EOMONTH($D3,0)),IF($G3="NNN",SUM(Expenses!KJ$35:KJ$39)*$F3,IF($G3="FSG",0,IF($G3="MG",SUMPRODUCT($I3:$I7,Expenses!KJ$35:KJ$39)*$F3,MAX((Expenses!KJ$35-$K3/12)*$J3*$F3,0)+MAX((Expenses!KJ$36-$K4/12)*$J4*$F3,0)+MAX((Expenses!KJ$37-$K5/12)*$J5*$F3,0)+MAX((Expenses!KJ$38-$K6/12)*$J6*$F3,0)+MAX((Expenses!KJ$39-$K7/12)*$J7*$F3,0)))),0)</f>
        <v>0</v>
      </c>
      <c r="KM169" s="156">
        <f>IF(AND(KM$165&lt;=$E3,KM$165&gt;=EOMONTH($D3,0)),IF($G3="NNN",SUM(Expenses!KK$35:KK$39)*$F3,IF($G3="FSG",0,IF($G3="MG",SUMPRODUCT($I3:$I7,Expenses!KK$35:KK$39)*$F3,MAX((Expenses!KK$35-$K3/12)*$J3*$F3,0)+MAX((Expenses!KK$36-$K4/12)*$J4*$F3,0)+MAX((Expenses!KK$37-$K5/12)*$J5*$F3,0)+MAX((Expenses!KK$38-$K6/12)*$J6*$F3,0)+MAX((Expenses!KK$39-$K7/12)*$J7*$F3,0)))),0)</f>
        <v>0</v>
      </c>
      <c r="KN169" s="156">
        <f>IF(AND(KN$165&lt;=$E3,KN$165&gt;=EOMONTH($D3,0)),IF($G3="NNN",SUM(Expenses!KL$35:KL$39)*$F3,IF($G3="FSG",0,IF($G3="MG",SUMPRODUCT($I3:$I7,Expenses!KL$35:KL$39)*$F3,MAX((Expenses!KL$35-$K3/12)*$J3*$F3,0)+MAX((Expenses!KL$36-$K4/12)*$J4*$F3,0)+MAX((Expenses!KL$37-$K5/12)*$J5*$F3,0)+MAX((Expenses!KL$38-$K6/12)*$J6*$F3,0)+MAX((Expenses!KL$39-$K7/12)*$J7*$F3,0)))),0)</f>
        <v>0</v>
      </c>
      <c r="KO169" s="156">
        <f>IF(AND(KO$165&lt;=$E3,KO$165&gt;=EOMONTH($D3,0)),IF($G3="NNN",SUM(Expenses!KM$35:KM$39)*$F3,IF($G3="FSG",0,IF($G3="MG",SUMPRODUCT($I3:$I7,Expenses!KM$35:KM$39)*$F3,MAX((Expenses!KM$35-$K3/12)*$J3*$F3,0)+MAX((Expenses!KM$36-$K4/12)*$J4*$F3,0)+MAX((Expenses!KM$37-$K5/12)*$J5*$F3,0)+MAX((Expenses!KM$38-$K6/12)*$J6*$F3,0)+MAX((Expenses!KM$39-$K7/12)*$J7*$F3,0)))),0)</f>
        <v>0</v>
      </c>
      <c r="KP169" s="156">
        <f>IF(AND(KP$165&lt;=$E3,KP$165&gt;=EOMONTH($D3,0)),IF($G3="NNN",SUM(Expenses!KN$35:KN$39)*$F3,IF($G3="FSG",0,IF($G3="MG",SUMPRODUCT($I3:$I7,Expenses!KN$35:KN$39)*$F3,MAX((Expenses!KN$35-$K3/12)*$J3*$F3,0)+MAX((Expenses!KN$36-$K4/12)*$J4*$F3,0)+MAX((Expenses!KN$37-$K5/12)*$J5*$F3,0)+MAX((Expenses!KN$38-$K6/12)*$J6*$F3,0)+MAX((Expenses!KN$39-$K7/12)*$J7*$F3,0)))),0)</f>
        <v>0</v>
      </c>
      <c r="KQ169" s="156">
        <f>IF(AND(KQ$165&lt;=$E3,KQ$165&gt;=EOMONTH($D3,0)),IF($G3="NNN",SUM(Expenses!KO$35:KO$39)*$F3,IF($G3="FSG",0,IF($G3="MG",SUMPRODUCT($I3:$I7,Expenses!KO$35:KO$39)*$F3,MAX((Expenses!KO$35-$K3/12)*$J3*$F3,0)+MAX((Expenses!KO$36-$K4/12)*$J4*$F3,0)+MAX((Expenses!KO$37-$K5/12)*$J5*$F3,0)+MAX((Expenses!KO$38-$K6/12)*$J6*$F3,0)+MAX((Expenses!KO$39-$K7/12)*$J7*$F3,0)))),0)</f>
        <v>0</v>
      </c>
      <c r="KR169" s="156">
        <f>IF(AND(KR$165&lt;=$E3,KR$165&gt;=EOMONTH($D3,0)),IF($G3="NNN",SUM(Expenses!KP$35:KP$39)*$F3,IF($G3="FSG",0,IF($G3="MG",SUMPRODUCT($I3:$I7,Expenses!KP$35:KP$39)*$F3,MAX((Expenses!KP$35-$K3/12)*$J3*$F3,0)+MAX((Expenses!KP$36-$K4/12)*$J4*$F3,0)+MAX((Expenses!KP$37-$K5/12)*$J5*$F3,0)+MAX((Expenses!KP$38-$K6/12)*$J6*$F3,0)+MAX((Expenses!KP$39-$K7/12)*$J7*$F3,0)))),0)</f>
        <v>0</v>
      </c>
      <c r="KS169" s="156">
        <f>IF(AND(KS$165&lt;=$E3,KS$165&gt;=EOMONTH($D3,0)),IF($G3="NNN",SUM(Expenses!KQ$35:KQ$39)*$F3,IF($G3="FSG",0,IF($G3="MG",SUMPRODUCT($I3:$I7,Expenses!KQ$35:KQ$39)*$F3,MAX((Expenses!KQ$35-$K3/12)*$J3*$F3,0)+MAX((Expenses!KQ$36-$K4/12)*$J4*$F3,0)+MAX((Expenses!KQ$37-$K5/12)*$J5*$F3,0)+MAX((Expenses!KQ$38-$K6/12)*$J6*$F3,0)+MAX((Expenses!KQ$39-$K7/12)*$J7*$F3,0)))),0)</f>
        <v>0</v>
      </c>
      <c r="KT169" s="156">
        <f>IF(AND(KT$165&lt;=$E3,KT$165&gt;=EOMONTH($D3,0)),IF($G3="NNN",SUM(Expenses!KR$35:KR$39)*$F3,IF($G3="FSG",0,IF($G3="MG",SUMPRODUCT($I3:$I7,Expenses!KR$35:KR$39)*$F3,MAX((Expenses!KR$35-$K3/12)*$J3*$F3,0)+MAX((Expenses!KR$36-$K4/12)*$J4*$F3,0)+MAX((Expenses!KR$37-$K5/12)*$J5*$F3,0)+MAX((Expenses!KR$38-$K6/12)*$J6*$F3,0)+MAX((Expenses!KR$39-$K7/12)*$J7*$F3,0)))),0)</f>
        <v>0</v>
      </c>
      <c r="KU169" s="156">
        <f>IF(AND(KU$165&lt;=$E3,KU$165&gt;=EOMONTH($D3,0)),IF($G3="NNN",SUM(Expenses!KS$35:KS$39)*$F3,IF($G3="FSG",0,IF($G3="MG",SUMPRODUCT($I3:$I7,Expenses!KS$35:KS$39)*$F3,MAX((Expenses!KS$35-$K3/12)*$J3*$F3,0)+MAX((Expenses!KS$36-$K4/12)*$J4*$F3,0)+MAX((Expenses!KS$37-$K5/12)*$J5*$F3,0)+MAX((Expenses!KS$38-$K6/12)*$J6*$F3,0)+MAX((Expenses!KS$39-$K7/12)*$J7*$F3,0)))),0)</f>
        <v>0</v>
      </c>
      <c r="KV169" s="156">
        <f>IF(AND(KV$165&lt;=$E3,KV$165&gt;=EOMONTH($D3,0)),IF($G3="NNN",SUM(Expenses!KT$35:KT$39)*$F3,IF($G3="FSG",0,IF($G3="MG",SUMPRODUCT($I3:$I7,Expenses!KT$35:KT$39)*$F3,MAX((Expenses!KT$35-$K3/12)*$J3*$F3,0)+MAX((Expenses!KT$36-$K4/12)*$J4*$F3,0)+MAX((Expenses!KT$37-$K5/12)*$J5*$F3,0)+MAX((Expenses!KT$38-$K6/12)*$J6*$F3,0)+MAX((Expenses!KT$39-$K7/12)*$J7*$F3,0)))),0)</f>
        <v>0</v>
      </c>
      <c r="KW169" s="156">
        <f>IF(AND(KW$165&lt;=$E3,KW$165&gt;=EOMONTH($D3,0)),IF($G3="NNN",SUM(Expenses!KU$35:KU$39)*$F3,IF($G3="FSG",0,IF($G3="MG",SUMPRODUCT($I3:$I7,Expenses!KU$35:KU$39)*$F3,MAX((Expenses!KU$35-$K3/12)*$J3*$F3,0)+MAX((Expenses!KU$36-$K4/12)*$J4*$F3,0)+MAX((Expenses!KU$37-$K5/12)*$J5*$F3,0)+MAX((Expenses!KU$38-$K6/12)*$J6*$F3,0)+MAX((Expenses!KU$39-$K7/12)*$J7*$F3,0)))),0)</f>
        <v>0</v>
      </c>
      <c r="KX169" s="156">
        <f>IF(AND(KX$165&lt;=$E3,KX$165&gt;=EOMONTH($D3,0)),IF($G3="NNN",SUM(Expenses!KV$35:KV$39)*$F3,IF($G3="FSG",0,IF($G3="MG",SUMPRODUCT($I3:$I7,Expenses!KV$35:KV$39)*$F3,MAX((Expenses!KV$35-$K3/12)*$J3*$F3,0)+MAX((Expenses!KV$36-$K4/12)*$J4*$F3,0)+MAX((Expenses!KV$37-$K5/12)*$J5*$F3,0)+MAX((Expenses!KV$38-$K6/12)*$J6*$F3,0)+MAX((Expenses!KV$39-$K7/12)*$J7*$F3,0)))),0)</f>
        <v>0</v>
      </c>
      <c r="KY169" s="156">
        <f>IF(AND(KY$165&lt;=$E3,KY$165&gt;=EOMONTH($D3,0)),IF($G3="NNN",SUM(Expenses!KW$35:KW$39)*$F3,IF($G3="FSG",0,IF($G3="MG",SUMPRODUCT($I3:$I7,Expenses!KW$35:KW$39)*$F3,MAX((Expenses!KW$35-$K3/12)*$J3*$F3,0)+MAX((Expenses!KW$36-$K4/12)*$J4*$F3,0)+MAX((Expenses!KW$37-$K5/12)*$J5*$F3,0)+MAX((Expenses!KW$38-$K6/12)*$J6*$F3,0)+MAX((Expenses!KW$39-$K7/12)*$J7*$F3,0)))),0)</f>
        <v>0</v>
      </c>
      <c r="KZ169" s="156">
        <f>IF(AND(KZ$165&lt;=$E3,KZ$165&gt;=EOMONTH($D3,0)),IF($G3="NNN",SUM(Expenses!KX$35:KX$39)*$F3,IF($G3="FSG",0,IF($G3="MG",SUMPRODUCT($I3:$I7,Expenses!KX$35:KX$39)*$F3,MAX((Expenses!KX$35-$K3/12)*$J3*$F3,0)+MAX((Expenses!KX$36-$K4/12)*$J4*$F3,0)+MAX((Expenses!KX$37-$K5/12)*$J5*$F3,0)+MAX((Expenses!KX$38-$K6/12)*$J6*$F3,0)+MAX((Expenses!KX$39-$K7/12)*$J7*$F3,0)))),0)</f>
        <v>0</v>
      </c>
      <c r="LA169" s="156">
        <f>IF(AND(LA$165&lt;=$E3,LA$165&gt;=EOMONTH($D3,0)),IF($G3="NNN",SUM(Expenses!KY$35:KY$39)*$F3,IF($G3="FSG",0,IF($G3="MG",SUMPRODUCT($I3:$I7,Expenses!KY$35:KY$39)*$F3,MAX((Expenses!KY$35-$K3/12)*$J3*$F3,0)+MAX((Expenses!KY$36-$K4/12)*$J4*$F3,0)+MAX((Expenses!KY$37-$K5/12)*$J5*$F3,0)+MAX((Expenses!KY$38-$K6/12)*$J6*$F3,0)+MAX((Expenses!KY$39-$K7/12)*$J7*$F3,0)))),0)</f>
        <v>0</v>
      </c>
      <c r="LB169" s="156">
        <f>IF(AND(LB$165&lt;=$E3,LB$165&gt;=EOMONTH($D3,0)),IF($G3="NNN",SUM(Expenses!KZ$35:KZ$39)*$F3,IF($G3="FSG",0,IF($G3="MG",SUMPRODUCT($I3:$I7,Expenses!KZ$35:KZ$39)*$F3,MAX((Expenses!KZ$35-$K3/12)*$J3*$F3,0)+MAX((Expenses!KZ$36-$K4/12)*$J4*$F3,0)+MAX((Expenses!KZ$37-$K5/12)*$J5*$F3,0)+MAX((Expenses!KZ$38-$K6/12)*$J6*$F3,0)+MAX((Expenses!KZ$39-$K7/12)*$J7*$F3,0)))),0)</f>
        <v>0</v>
      </c>
      <c r="LC169" s="156">
        <f>IF(AND(LC$165&lt;=$E3,LC$165&gt;=EOMONTH($D3,0)),IF($G3="NNN",SUM(Expenses!LA$35:LA$39)*$F3,IF($G3="FSG",0,IF($G3="MG",SUMPRODUCT($I3:$I7,Expenses!LA$35:LA$39)*$F3,MAX((Expenses!LA$35-$K3/12)*$J3*$F3,0)+MAX((Expenses!LA$36-$K4/12)*$J4*$F3,0)+MAX((Expenses!LA$37-$K5/12)*$J5*$F3,0)+MAX((Expenses!LA$38-$K6/12)*$J6*$F3,0)+MAX((Expenses!LA$39-$K7/12)*$J7*$F3,0)))),0)</f>
        <v>0</v>
      </c>
      <c r="LD169" s="156">
        <f>IF(AND(LD$165&lt;=$E3,LD$165&gt;=EOMONTH($D3,0)),IF($G3="NNN",SUM(Expenses!LB$35:LB$39)*$F3,IF($G3="FSG",0,IF($G3="MG",SUMPRODUCT($I3:$I7,Expenses!LB$35:LB$39)*$F3,MAX((Expenses!LB$35-$K3/12)*$J3*$F3,0)+MAX((Expenses!LB$36-$K4/12)*$J4*$F3,0)+MAX((Expenses!LB$37-$K5/12)*$J5*$F3,0)+MAX((Expenses!LB$38-$K6/12)*$J6*$F3,0)+MAX((Expenses!LB$39-$K7/12)*$J7*$F3,0)))),0)</f>
        <v>0</v>
      </c>
      <c r="LE169" s="156">
        <f>IF(AND(LE$165&lt;=$E3,LE$165&gt;=EOMONTH($D3,0)),IF($G3="NNN",SUM(Expenses!LC$35:LC$39)*$F3,IF($G3="FSG",0,IF($G3="MG",SUMPRODUCT($I3:$I7,Expenses!LC$35:LC$39)*$F3,MAX((Expenses!LC$35-$K3/12)*$J3*$F3,0)+MAX((Expenses!LC$36-$K4/12)*$J4*$F3,0)+MAX((Expenses!LC$37-$K5/12)*$J5*$F3,0)+MAX((Expenses!LC$38-$K6/12)*$J6*$F3,0)+MAX((Expenses!LC$39-$K7/12)*$J7*$F3,0)))),0)</f>
        <v>0</v>
      </c>
      <c r="LF169" s="156">
        <f>IF(AND(LF$165&lt;=$E3,LF$165&gt;=EOMONTH($D3,0)),IF($G3="NNN",SUM(Expenses!LD$35:LD$39)*$F3,IF($G3="FSG",0,IF($G3="MG",SUMPRODUCT($I3:$I7,Expenses!LD$35:LD$39)*$F3,MAX((Expenses!LD$35-$K3/12)*$J3*$F3,0)+MAX((Expenses!LD$36-$K4/12)*$J4*$F3,0)+MAX((Expenses!LD$37-$K5/12)*$J5*$F3,0)+MAX((Expenses!LD$38-$K6/12)*$J6*$F3,0)+MAX((Expenses!LD$39-$K7/12)*$J7*$F3,0)))),0)</f>
        <v>0</v>
      </c>
      <c r="LG169" s="156">
        <f>IF(AND(LG$165&lt;=$E3,LG$165&gt;=EOMONTH($D3,0)),IF($G3="NNN",SUM(Expenses!LE$35:LE$39)*$F3,IF($G3="FSG",0,IF($G3="MG",SUMPRODUCT($I3:$I7,Expenses!LE$35:LE$39)*$F3,MAX((Expenses!LE$35-$K3/12)*$J3*$F3,0)+MAX((Expenses!LE$36-$K4/12)*$J4*$F3,0)+MAX((Expenses!LE$37-$K5/12)*$J5*$F3,0)+MAX((Expenses!LE$38-$K6/12)*$J6*$F3,0)+MAX((Expenses!LE$39-$K7/12)*$J7*$F3,0)))),0)</f>
        <v>0</v>
      </c>
      <c r="LH169" s="156">
        <f>IF(AND(LH$165&lt;=$E3,LH$165&gt;=EOMONTH($D3,0)),IF($G3="NNN",SUM(Expenses!LF$35:LF$39)*$F3,IF($G3="FSG",0,IF($G3="MG",SUMPRODUCT($I3:$I7,Expenses!LF$35:LF$39)*$F3,MAX((Expenses!LF$35-$K3/12)*$J3*$F3,0)+MAX((Expenses!LF$36-$K4/12)*$J4*$F3,0)+MAX((Expenses!LF$37-$K5/12)*$J5*$F3,0)+MAX((Expenses!LF$38-$K6/12)*$J6*$F3,0)+MAX((Expenses!LF$39-$K7/12)*$J7*$F3,0)))),0)</f>
        <v>0</v>
      </c>
      <c r="LI169" s="156">
        <f>IF(AND(LI$165&lt;=$E3,LI$165&gt;=EOMONTH($D3,0)),IF($G3="NNN",SUM(Expenses!LG$35:LG$39)*$F3,IF($G3="FSG",0,IF($G3="MG",SUMPRODUCT($I3:$I7,Expenses!LG$35:LG$39)*$F3,MAX((Expenses!LG$35-$K3/12)*$J3*$F3,0)+MAX((Expenses!LG$36-$K4/12)*$J4*$F3,0)+MAX((Expenses!LG$37-$K5/12)*$J5*$F3,0)+MAX((Expenses!LG$38-$K6/12)*$J6*$F3,0)+MAX((Expenses!LG$39-$K7/12)*$J7*$F3,0)))),0)</f>
        <v>0</v>
      </c>
      <c r="LJ169" s="156">
        <f>IF(AND(LJ$165&lt;=$E3,LJ$165&gt;=EOMONTH($D3,0)),IF($G3="NNN",SUM(Expenses!LH$35:LH$39)*$F3,IF($G3="FSG",0,IF($G3="MG",SUMPRODUCT($I3:$I7,Expenses!LH$35:LH$39)*$F3,MAX((Expenses!LH$35-$K3/12)*$J3*$F3,0)+MAX((Expenses!LH$36-$K4/12)*$J4*$F3,0)+MAX((Expenses!LH$37-$K5/12)*$J5*$F3,0)+MAX((Expenses!LH$38-$K6/12)*$J6*$F3,0)+MAX((Expenses!LH$39-$K7/12)*$J7*$F3,0)))),0)</f>
        <v>0</v>
      </c>
      <c r="LK169" s="156">
        <f>IF(AND(LK$165&lt;=$E3,LK$165&gt;=EOMONTH($D3,0)),IF($G3="NNN",SUM(Expenses!LI$35:LI$39)*$F3,IF($G3="FSG",0,IF($G3="MG",SUMPRODUCT($I3:$I7,Expenses!LI$35:LI$39)*$F3,MAX((Expenses!LI$35-$K3/12)*$J3*$F3,0)+MAX((Expenses!LI$36-$K4/12)*$J4*$F3,0)+MAX((Expenses!LI$37-$K5/12)*$J5*$F3,0)+MAX((Expenses!LI$38-$K6/12)*$J6*$F3,0)+MAX((Expenses!LI$39-$K7/12)*$J7*$F3,0)))),0)</f>
        <v>0</v>
      </c>
      <c r="LL169" s="156">
        <f>IF(AND(LL$165&lt;=$E3,LL$165&gt;=EOMONTH($D3,0)),IF($G3="NNN",SUM(Expenses!LJ$35:LJ$39)*$F3,IF($G3="FSG",0,IF($G3="MG",SUMPRODUCT($I3:$I7,Expenses!LJ$35:LJ$39)*$F3,MAX((Expenses!LJ$35-$K3/12)*$J3*$F3,0)+MAX((Expenses!LJ$36-$K4/12)*$J4*$F3,0)+MAX((Expenses!LJ$37-$K5/12)*$J5*$F3,0)+MAX((Expenses!LJ$38-$K6/12)*$J6*$F3,0)+MAX((Expenses!LJ$39-$K7/12)*$J7*$F3,0)))),0)</f>
        <v>0</v>
      </c>
      <c r="LM169" s="156">
        <f>IF(AND(LM$165&lt;=$E3,LM$165&gt;=EOMONTH($D3,0)),IF($G3="NNN",SUM(Expenses!LK$35:LK$39)*$F3,IF($G3="FSG",0,IF($G3="MG",SUMPRODUCT($I3:$I7,Expenses!LK$35:LK$39)*$F3,MAX((Expenses!LK$35-$K3/12)*$J3*$F3,0)+MAX((Expenses!LK$36-$K4/12)*$J4*$F3,0)+MAX((Expenses!LK$37-$K5/12)*$J5*$F3,0)+MAX((Expenses!LK$38-$K6/12)*$J6*$F3,0)+MAX((Expenses!LK$39-$K7/12)*$J7*$F3,0)))),0)</f>
        <v>0</v>
      </c>
      <c r="LN169" s="156">
        <f>IF(AND(LN$165&lt;=$E3,LN$165&gt;=EOMONTH($D3,0)),IF($G3="NNN",SUM(Expenses!LL$35:LL$39)*$F3,IF($G3="FSG",0,IF($G3="MG",SUMPRODUCT($I3:$I7,Expenses!LL$35:LL$39)*$F3,MAX((Expenses!LL$35-$K3/12)*$J3*$F3,0)+MAX((Expenses!LL$36-$K4/12)*$J4*$F3,0)+MAX((Expenses!LL$37-$K5/12)*$J5*$F3,0)+MAX((Expenses!LL$38-$K6/12)*$J6*$F3,0)+MAX((Expenses!LL$39-$K7/12)*$J7*$F3,0)))),0)</f>
        <v>0</v>
      </c>
      <c r="LO169" s="156">
        <f>IF(AND(LO$165&lt;=$E3,LO$165&gt;=EOMONTH($D3,0)),IF($G3="NNN",SUM(Expenses!LM$35:LM$39)*$F3,IF($G3="FSG",0,IF($G3="MG",SUMPRODUCT($I3:$I7,Expenses!LM$35:LM$39)*$F3,MAX((Expenses!LM$35-$K3/12)*$J3*$F3,0)+MAX((Expenses!LM$36-$K4/12)*$J4*$F3,0)+MAX((Expenses!LM$37-$K5/12)*$J5*$F3,0)+MAX((Expenses!LM$38-$K6/12)*$J6*$F3,0)+MAX((Expenses!LM$39-$K7/12)*$J7*$F3,0)))),0)</f>
        <v>0</v>
      </c>
      <c r="LP169" s="156">
        <f>IF(AND(LP$165&lt;=$E3,LP$165&gt;=EOMONTH($D3,0)),IF($G3="NNN",SUM(Expenses!LN$35:LN$39)*$F3,IF($G3="FSG",0,IF($G3="MG",SUMPRODUCT($I3:$I7,Expenses!LN$35:LN$39)*$F3,MAX((Expenses!LN$35-$K3/12)*$J3*$F3,0)+MAX((Expenses!LN$36-$K4/12)*$J4*$F3,0)+MAX((Expenses!LN$37-$K5/12)*$J5*$F3,0)+MAX((Expenses!LN$38-$K6/12)*$J6*$F3,0)+MAX((Expenses!LN$39-$K7/12)*$J7*$F3,0)))),0)</f>
        <v>0</v>
      </c>
      <c r="LQ169" s="156">
        <f>IF(AND(LQ$165&lt;=$E3,LQ$165&gt;=EOMONTH($D3,0)),IF($G3="NNN",SUM(Expenses!LO$35:LO$39)*$F3,IF($G3="FSG",0,IF($G3="MG",SUMPRODUCT($I3:$I7,Expenses!LO$35:LO$39)*$F3,MAX((Expenses!LO$35-$K3/12)*$J3*$F3,0)+MAX((Expenses!LO$36-$K4/12)*$J4*$F3,0)+MAX((Expenses!LO$37-$K5/12)*$J5*$F3,0)+MAX((Expenses!LO$38-$K6/12)*$J6*$F3,0)+MAX((Expenses!LO$39-$K7/12)*$J7*$F3,0)))),0)</f>
        <v>0</v>
      </c>
      <c r="LR169" s="156">
        <f>IF(AND(LR$165&lt;=$E3,LR$165&gt;=EOMONTH($D3,0)),IF($G3="NNN",SUM(Expenses!LP$35:LP$39)*$F3,IF($G3="FSG",0,IF($G3="MG",SUMPRODUCT($I3:$I7,Expenses!LP$35:LP$39)*$F3,MAX((Expenses!LP$35-$K3/12)*$J3*$F3,0)+MAX((Expenses!LP$36-$K4/12)*$J4*$F3,0)+MAX((Expenses!LP$37-$K5/12)*$J5*$F3,0)+MAX((Expenses!LP$38-$K6/12)*$J6*$F3,0)+MAX((Expenses!LP$39-$K7/12)*$J7*$F3,0)))),0)</f>
        <v>0</v>
      </c>
      <c r="LS169" s="156">
        <f>IF(AND(LS$165&lt;=$E3,LS$165&gt;=EOMONTH($D3,0)),IF($G3="NNN",SUM(Expenses!LQ$35:LQ$39)*$F3,IF($G3="FSG",0,IF($G3="MG",SUMPRODUCT($I3:$I7,Expenses!LQ$35:LQ$39)*$F3,MAX((Expenses!LQ$35-$K3/12)*$J3*$F3,0)+MAX((Expenses!LQ$36-$K4/12)*$J4*$F3,0)+MAX((Expenses!LQ$37-$K5/12)*$J5*$F3,0)+MAX((Expenses!LQ$38-$K6/12)*$J6*$F3,0)+MAX((Expenses!LQ$39-$K7/12)*$J7*$F3,0)))),0)</f>
        <v>0</v>
      </c>
      <c r="LT169" s="156">
        <f>IF(AND(LT$165&lt;=$E3,LT$165&gt;=EOMONTH($D3,0)),IF($G3="NNN",SUM(Expenses!LR$35:LR$39)*$F3,IF($G3="FSG",0,IF($G3="MG",SUMPRODUCT($I3:$I7,Expenses!LR$35:LR$39)*$F3,MAX((Expenses!LR$35-$K3/12)*$J3*$F3,0)+MAX((Expenses!LR$36-$K4/12)*$J4*$F3,0)+MAX((Expenses!LR$37-$K5/12)*$J5*$F3,0)+MAX((Expenses!LR$38-$K6/12)*$J6*$F3,0)+MAX((Expenses!LR$39-$K7/12)*$J7*$F3,0)))),0)</f>
        <v>0</v>
      </c>
      <c r="LU169" s="156">
        <f>IF(AND(LU$165&lt;=$E3,LU$165&gt;=EOMONTH($D3,0)),IF($G3="NNN",SUM(Expenses!LS$35:LS$39)*$F3,IF($G3="FSG",0,IF($G3="MG",SUMPRODUCT($I3:$I7,Expenses!LS$35:LS$39)*$F3,MAX((Expenses!LS$35-$K3/12)*$J3*$F3,0)+MAX((Expenses!LS$36-$K4/12)*$J4*$F3,0)+MAX((Expenses!LS$37-$K5/12)*$J5*$F3,0)+MAX((Expenses!LS$38-$K6/12)*$J6*$F3,0)+MAX((Expenses!LS$39-$K7/12)*$J7*$F3,0)))),0)</f>
        <v>0</v>
      </c>
      <c r="LV169" s="156">
        <f>IF(AND(LV$165&lt;=$E3,LV$165&gt;=EOMONTH($D3,0)),IF($G3="NNN",SUM(Expenses!LT$35:LT$39)*$F3,IF($G3="FSG",0,IF($G3="MG",SUMPRODUCT($I3:$I7,Expenses!LT$35:LT$39)*$F3,MAX((Expenses!LT$35-$K3/12)*$J3*$F3,0)+MAX((Expenses!LT$36-$K4/12)*$J4*$F3,0)+MAX((Expenses!LT$37-$K5/12)*$J5*$F3,0)+MAX((Expenses!LT$38-$K6/12)*$J6*$F3,0)+MAX((Expenses!LT$39-$K7/12)*$J7*$F3,0)))),0)</f>
        <v>0</v>
      </c>
      <c r="LW169" s="156">
        <f>IF(AND(LW$165&lt;=$E3,LW$165&gt;=EOMONTH($D3,0)),IF($G3="NNN",SUM(Expenses!LU$35:LU$39)*$F3,IF($G3="FSG",0,IF($G3="MG",SUMPRODUCT($I3:$I7,Expenses!LU$35:LU$39)*$F3,MAX((Expenses!LU$35-$K3/12)*$J3*$F3,0)+MAX((Expenses!LU$36-$K4/12)*$J4*$F3,0)+MAX((Expenses!LU$37-$K5/12)*$J5*$F3,0)+MAX((Expenses!LU$38-$K6/12)*$J6*$F3,0)+MAX((Expenses!LU$39-$K7/12)*$J7*$F3,0)))),0)</f>
        <v>0</v>
      </c>
      <c r="LX169" s="156">
        <f>IF(AND(LX$165&lt;=$E3,LX$165&gt;=EOMONTH($D3,0)),IF($G3="NNN",SUM(Expenses!LV$35:LV$39)*$F3,IF($G3="FSG",0,IF($G3="MG",SUMPRODUCT($I3:$I7,Expenses!LV$35:LV$39)*$F3,MAX((Expenses!LV$35-$K3/12)*$J3*$F3,0)+MAX((Expenses!LV$36-$K4/12)*$J4*$F3,0)+MAX((Expenses!LV$37-$K5/12)*$J5*$F3,0)+MAX((Expenses!LV$38-$K6/12)*$J6*$F3,0)+MAX((Expenses!LV$39-$K7/12)*$J7*$F3,0)))),0)</f>
        <v>0</v>
      </c>
      <c r="LY169" s="156">
        <f>IF(AND(LY$165&lt;=$E3,LY$165&gt;=EOMONTH($D3,0)),IF($G3="NNN",SUM(Expenses!LW$35:LW$39)*$F3,IF($G3="FSG",0,IF($G3="MG",SUMPRODUCT($I3:$I7,Expenses!LW$35:LW$39)*$F3,MAX((Expenses!LW$35-$K3/12)*$J3*$F3,0)+MAX((Expenses!LW$36-$K4/12)*$J4*$F3,0)+MAX((Expenses!LW$37-$K5/12)*$J5*$F3,0)+MAX((Expenses!LW$38-$K6/12)*$J6*$F3,0)+MAX((Expenses!LW$39-$K7/12)*$J7*$F3,0)))),0)</f>
        <v>0</v>
      </c>
      <c r="LZ169" s="156">
        <f>IF(AND(LZ$165&lt;=$E3,LZ$165&gt;=EOMONTH($D3,0)),IF($G3="NNN",SUM(Expenses!LX$35:LX$39)*$F3,IF($G3="FSG",0,IF($G3="MG",SUMPRODUCT($I3:$I7,Expenses!LX$35:LX$39)*$F3,MAX((Expenses!LX$35-$K3/12)*$J3*$F3,0)+MAX((Expenses!LX$36-$K4/12)*$J4*$F3,0)+MAX((Expenses!LX$37-$K5/12)*$J5*$F3,0)+MAX((Expenses!LX$38-$K6/12)*$J6*$F3,0)+MAX((Expenses!LX$39-$K7/12)*$J7*$F3,0)))),0)</f>
        <v>0</v>
      </c>
      <c r="MA169" s="156">
        <f>IF(AND(MA$165&lt;=$E3,MA$165&gt;=EOMONTH($D3,0)),IF($G3="NNN",SUM(Expenses!LY$35:LY$39)*$F3,IF($G3="FSG",0,IF($G3="MG",SUMPRODUCT($I3:$I7,Expenses!LY$35:LY$39)*$F3,MAX((Expenses!LY$35-$K3/12)*$J3*$F3,0)+MAX((Expenses!LY$36-$K4/12)*$J4*$F3,0)+MAX((Expenses!LY$37-$K5/12)*$J5*$F3,0)+MAX((Expenses!LY$38-$K6/12)*$J6*$F3,0)+MAX((Expenses!LY$39-$K7/12)*$J7*$F3,0)))),0)</f>
        <v>0</v>
      </c>
      <c r="MB169" s="156">
        <f>IF(AND(MB$165&lt;=$E3,MB$165&gt;=EOMONTH($D3,0)),IF($G3="NNN",SUM(Expenses!LZ$35:LZ$39)*$F3,IF($G3="FSG",0,IF($G3="MG",SUMPRODUCT($I3:$I7,Expenses!LZ$35:LZ$39)*$F3,MAX((Expenses!LZ$35-$K3/12)*$J3*$F3,0)+MAX((Expenses!LZ$36-$K4/12)*$J4*$F3,0)+MAX((Expenses!LZ$37-$K5/12)*$J5*$F3,0)+MAX((Expenses!LZ$38-$K6/12)*$J6*$F3,0)+MAX((Expenses!LZ$39-$K7/12)*$J7*$F3,0)))),0)</f>
        <v>0</v>
      </c>
      <c r="MC169" s="156">
        <f>IF(AND(MC$165&lt;=$E3,MC$165&gt;=EOMONTH($D3,0)),IF($G3="NNN",SUM(Expenses!MA$35:MA$39)*$F3,IF($G3="FSG",0,IF($G3="MG",SUMPRODUCT($I3:$I7,Expenses!MA$35:MA$39)*$F3,MAX((Expenses!MA$35-$K3/12)*$J3*$F3,0)+MAX((Expenses!MA$36-$K4/12)*$J4*$F3,0)+MAX((Expenses!MA$37-$K5/12)*$J5*$F3,0)+MAX((Expenses!MA$38-$K6/12)*$J6*$F3,0)+MAX((Expenses!MA$39-$K7/12)*$J7*$F3,0)))),0)</f>
        <v>0</v>
      </c>
      <c r="MD169" s="156">
        <f>IF(AND(MD$165&lt;=$E3,MD$165&gt;=EOMONTH($D3,0)),IF($G3="NNN",SUM(Expenses!MB$35:MB$39)*$F3,IF($G3="FSG",0,IF($G3="MG",SUMPRODUCT($I3:$I7,Expenses!MB$35:MB$39)*$F3,MAX((Expenses!MB$35-$K3/12)*$J3*$F3,0)+MAX((Expenses!MB$36-$K4/12)*$J4*$F3,0)+MAX((Expenses!MB$37-$K5/12)*$J5*$F3,0)+MAX((Expenses!MB$38-$K6/12)*$J6*$F3,0)+MAX((Expenses!MB$39-$K7/12)*$J7*$F3,0)))),0)</f>
        <v>0</v>
      </c>
      <c r="ME169" s="156">
        <f>IF(AND(ME$165&lt;=$E3,ME$165&gt;=EOMONTH($D3,0)),IF($G3="NNN",SUM(Expenses!MC$35:MC$39)*$F3,IF($G3="FSG",0,IF($G3="MG",SUMPRODUCT($I3:$I7,Expenses!MC$35:MC$39)*$F3,MAX((Expenses!MC$35-$K3/12)*$J3*$F3,0)+MAX((Expenses!MC$36-$K4/12)*$J4*$F3,0)+MAX((Expenses!MC$37-$K5/12)*$J5*$F3,0)+MAX((Expenses!MC$38-$K6/12)*$J6*$F3,0)+MAX((Expenses!MC$39-$K7/12)*$J7*$F3,0)))),0)</f>
        <v>0</v>
      </c>
      <c r="MF169" s="156">
        <f>IF(AND(MF$165&lt;=$E3,MF$165&gt;=EOMONTH($D3,0)),IF($G3="NNN",SUM(Expenses!MD$35:MD$39)*$F3,IF($G3="FSG",0,IF($G3="MG",SUMPRODUCT($I3:$I7,Expenses!MD$35:MD$39)*$F3,MAX((Expenses!MD$35-$K3/12)*$J3*$F3,0)+MAX((Expenses!MD$36-$K4/12)*$J4*$F3,0)+MAX((Expenses!MD$37-$K5/12)*$J5*$F3,0)+MAX((Expenses!MD$38-$K6/12)*$J6*$F3,0)+MAX((Expenses!MD$39-$K7/12)*$J7*$F3,0)))),0)</f>
        <v>0</v>
      </c>
      <c r="MG169" s="156">
        <f>IF(AND(MG$165&lt;=$E3,MG$165&gt;=EOMONTH($D3,0)),IF($G3="NNN",SUM(Expenses!ME$35:ME$39)*$F3,IF($G3="FSG",0,IF($G3="MG",SUMPRODUCT($I3:$I7,Expenses!ME$35:ME$39)*$F3,MAX((Expenses!ME$35-$K3/12)*$J3*$F3,0)+MAX((Expenses!ME$36-$K4/12)*$J4*$F3,0)+MAX((Expenses!ME$37-$K5/12)*$J5*$F3,0)+MAX((Expenses!ME$38-$K6/12)*$J6*$F3,0)+MAX((Expenses!ME$39-$K7/12)*$J7*$F3,0)))),0)</f>
        <v>0</v>
      </c>
      <c r="MH169" s="156">
        <f>IF(AND(MH$165&lt;=$E3,MH$165&gt;=EOMONTH($D3,0)),IF($G3="NNN",SUM(Expenses!MF$35:MF$39)*$F3,IF($G3="FSG",0,IF($G3="MG",SUMPRODUCT($I3:$I7,Expenses!MF$35:MF$39)*$F3,MAX((Expenses!MF$35-$K3/12)*$J3*$F3,0)+MAX((Expenses!MF$36-$K4/12)*$J4*$F3,0)+MAX((Expenses!MF$37-$K5/12)*$J5*$F3,0)+MAX((Expenses!MF$38-$K6/12)*$J6*$F3,0)+MAX((Expenses!MF$39-$K7/12)*$J7*$F3,0)))),0)</f>
        <v>0</v>
      </c>
      <c r="MI169" s="156">
        <f>IF(AND(MI$165&lt;=$E3,MI$165&gt;=EOMONTH($D3,0)),IF($G3="NNN",SUM(Expenses!MG$35:MG$39)*$F3,IF($G3="FSG",0,IF($G3="MG",SUMPRODUCT($I3:$I7,Expenses!MG$35:MG$39)*$F3,MAX((Expenses!MG$35-$K3/12)*$J3*$F3,0)+MAX((Expenses!MG$36-$K4/12)*$J4*$F3,0)+MAX((Expenses!MG$37-$K5/12)*$J5*$F3,0)+MAX((Expenses!MG$38-$K6/12)*$J6*$F3,0)+MAX((Expenses!MG$39-$K7/12)*$J7*$F3,0)))),0)</f>
        <v>0</v>
      </c>
      <c r="MJ169" s="156">
        <f>IF(AND(MJ$165&lt;=$E3,MJ$165&gt;=EOMONTH($D3,0)),IF($G3="NNN",SUM(Expenses!MH$35:MH$39)*$F3,IF($G3="FSG",0,IF($G3="MG",SUMPRODUCT($I3:$I7,Expenses!MH$35:MH$39)*$F3,MAX((Expenses!MH$35-$K3/12)*$J3*$F3,0)+MAX((Expenses!MH$36-$K4/12)*$J4*$F3,0)+MAX((Expenses!MH$37-$K5/12)*$J5*$F3,0)+MAX((Expenses!MH$38-$K6/12)*$J6*$F3,0)+MAX((Expenses!MH$39-$K7/12)*$J7*$F3,0)))),0)</f>
        <v>0</v>
      </c>
      <c r="MK169" s="156">
        <f>IF(AND(MK$165&lt;=$E3,MK$165&gt;=EOMONTH($D3,0)),IF($G3="NNN",SUM(Expenses!MI$35:MI$39)*$F3,IF($G3="FSG",0,IF($G3="MG",SUMPRODUCT($I3:$I7,Expenses!MI$35:MI$39)*$F3,MAX((Expenses!MI$35-$K3/12)*$J3*$F3,0)+MAX((Expenses!MI$36-$K4/12)*$J4*$F3,0)+MAX((Expenses!MI$37-$K5/12)*$J5*$F3,0)+MAX((Expenses!MI$38-$K6/12)*$J6*$F3,0)+MAX((Expenses!MI$39-$K7/12)*$J7*$F3,0)))),0)</f>
        <v>0</v>
      </c>
      <c r="ML169" s="156">
        <f>IF(AND(ML$165&lt;=$E3,ML$165&gt;=EOMONTH($D3,0)),IF($G3="NNN",SUM(Expenses!MJ$35:MJ$39)*$F3,IF($G3="FSG",0,IF($G3="MG",SUMPRODUCT($I3:$I7,Expenses!MJ$35:MJ$39)*$F3,MAX((Expenses!MJ$35-$K3/12)*$J3*$F3,0)+MAX((Expenses!MJ$36-$K4/12)*$J4*$F3,0)+MAX((Expenses!MJ$37-$K5/12)*$J5*$F3,0)+MAX((Expenses!MJ$38-$K6/12)*$J6*$F3,0)+MAX((Expenses!MJ$39-$K7/12)*$J7*$F3,0)))),0)</f>
        <v>0</v>
      </c>
      <c r="MM169" s="156">
        <f>IF(AND(MM$165&lt;=$E3,MM$165&gt;=EOMONTH($D3,0)),IF($G3="NNN",SUM(Expenses!MK$35:MK$39)*$F3,IF($G3="FSG",0,IF($G3="MG",SUMPRODUCT($I3:$I7,Expenses!MK$35:MK$39)*$F3,MAX((Expenses!MK$35-$K3/12)*$J3*$F3,0)+MAX((Expenses!MK$36-$K4/12)*$J4*$F3,0)+MAX((Expenses!MK$37-$K5/12)*$J5*$F3,0)+MAX((Expenses!MK$38-$K6/12)*$J6*$F3,0)+MAX((Expenses!MK$39-$K7/12)*$J7*$F3,0)))),0)</f>
        <v>0</v>
      </c>
      <c r="MN169" s="156">
        <f>IF(AND(MN$165&lt;=$E3,MN$165&gt;=EOMONTH($D3,0)),IF($G3="NNN",SUM(Expenses!ML$35:ML$39)*$F3,IF($G3="FSG",0,IF($G3="MG",SUMPRODUCT($I3:$I7,Expenses!ML$35:ML$39)*$F3,MAX((Expenses!ML$35-$K3/12)*$J3*$F3,0)+MAX((Expenses!ML$36-$K4/12)*$J4*$F3,0)+MAX((Expenses!ML$37-$K5/12)*$J5*$F3,0)+MAX((Expenses!ML$38-$K6/12)*$J6*$F3,0)+MAX((Expenses!ML$39-$K7/12)*$J7*$F3,0)))),0)</f>
        <v>0</v>
      </c>
      <c r="MO169" s="156">
        <f>IF(AND(MO$165&lt;=$E3,MO$165&gt;=EOMONTH($D3,0)),IF($G3="NNN",SUM(Expenses!MM$35:MM$39)*$F3,IF($G3="FSG",0,IF($G3="MG",SUMPRODUCT($I3:$I7,Expenses!MM$35:MM$39)*$F3,MAX((Expenses!MM$35-$K3/12)*$J3*$F3,0)+MAX((Expenses!MM$36-$K4/12)*$J4*$F3,0)+MAX((Expenses!MM$37-$K5/12)*$J5*$F3,0)+MAX((Expenses!MM$38-$K6/12)*$J6*$F3,0)+MAX((Expenses!MM$39-$K7/12)*$J7*$F3,0)))),0)</f>
        <v>0</v>
      </c>
      <c r="MP169" s="156">
        <f>IF(AND(MP$165&lt;=$E3,MP$165&gt;=EOMONTH($D3,0)),IF($G3="NNN",SUM(Expenses!MN$35:MN$39)*$F3,IF($G3="FSG",0,IF($G3="MG",SUMPRODUCT($I3:$I7,Expenses!MN$35:MN$39)*$F3,MAX((Expenses!MN$35-$K3/12)*$J3*$F3,0)+MAX((Expenses!MN$36-$K4/12)*$J4*$F3,0)+MAX((Expenses!MN$37-$K5/12)*$J5*$F3,0)+MAX((Expenses!MN$38-$K6/12)*$J6*$F3,0)+MAX((Expenses!MN$39-$K7/12)*$J7*$F3,0)))),0)</f>
        <v>0</v>
      </c>
      <c r="MQ169" s="156">
        <f>IF(AND(MQ$165&lt;=$E3,MQ$165&gt;=EOMONTH($D3,0)),IF($G3="NNN",SUM(Expenses!MO$35:MO$39)*$F3,IF($G3="FSG",0,IF($G3="MG",SUMPRODUCT($I3:$I7,Expenses!MO$35:MO$39)*$F3,MAX((Expenses!MO$35-$K3/12)*$J3*$F3,0)+MAX((Expenses!MO$36-$K4/12)*$J4*$F3,0)+MAX((Expenses!MO$37-$K5/12)*$J5*$F3,0)+MAX((Expenses!MO$38-$K6/12)*$J6*$F3,0)+MAX((Expenses!MO$39-$K7/12)*$J7*$F3,0)))),0)</f>
        <v>0</v>
      </c>
      <c r="MR169" s="156">
        <f>IF(AND(MR$165&lt;=$E3,MR$165&gt;=EOMONTH($D3,0)),IF($G3="NNN",SUM(Expenses!MP$35:MP$39)*$F3,IF($G3="FSG",0,IF($G3="MG",SUMPRODUCT($I3:$I7,Expenses!MP$35:MP$39)*$F3,MAX((Expenses!MP$35-$K3/12)*$J3*$F3,0)+MAX((Expenses!MP$36-$K4/12)*$J4*$F3,0)+MAX((Expenses!MP$37-$K5/12)*$J5*$F3,0)+MAX((Expenses!MP$38-$K6/12)*$J6*$F3,0)+MAX((Expenses!MP$39-$K7/12)*$J7*$F3,0)))),0)</f>
        <v>0</v>
      </c>
      <c r="MS169" s="156">
        <f>IF(AND(MS$165&lt;=$E3,MS$165&gt;=EOMONTH($D3,0)),IF($G3="NNN",SUM(Expenses!MQ$35:MQ$39)*$F3,IF($G3="FSG",0,IF($G3="MG",SUMPRODUCT($I3:$I7,Expenses!MQ$35:MQ$39)*$F3,MAX((Expenses!MQ$35-$K3/12)*$J3*$F3,0)+MAX((Expenses!MQ$36-$K4/12)*$J4*$F3,0)+MAX((Expenses!MQ$37-$K5/12)*$J5*$F3,0)+MAX((Expenses!MQ$38-$K6/12)*$J6*$F3,0)+MAX((Expenses!MQ$39-$K7/12)*$J7*$F3,0)))),0)</f>
        <v>0</v>
      </c>
      <c r="MT169" s="156">
        <f>IF(AND(MT$165&lt;=$E3,MT$165&gt;=EOMONTH($D3,0)),IF($G3="NNN",SUM(Expenses!MR$35:MR$39)*$F3,IF($G3="FSG",0,IF($G3="MG",SUMPRODUCT($I3:$I7,Expenses!MR$35:MR$39)*$F3,MAX((Expenses!MR$35-$K3/12)*$J3*$F3,0)+MAX((Expenses!MR$36-$K4/12)*$J4*$F3,0)+MAX((Expenses!MR$37-$K5/12)*$J5*$F3,0)+MAX((Expenses!MR$38-$K6/12)*$J6*$F3,0)+MAX((Expenses!MR$39-$K7/12)*$J7*$F3,0)))),0)</f>
        <v>0</v>
      </c>
      <c r="MU169" s="156">
        <f>IF(AND(MU$165&lt;=$E3,MU$165&gt;=EOMONTH($D3,0)),IF($G3="NNN",SUM(Expenses!MS$35:MS$39)*$F3,IF($G3="FSG",0,IF($G3="MG",SUMPRODUCT($I3:$I7,Expenses!MS$35:MS$39)*$F3,MAX((Expenses!MS$35-$K3/12)*$J3*$F3,0)+MAX((Expenses!MS$36-$K4/12)*$J4*$F3,0)+MAX((Expenses!MS$37-$K5/12)*$J5*$F3,0)+MAX((Expenses!MS$38-$K6/12)*$J6*$F3,0)+MAX((Expenses!MS$39-$K7/12)*$J7*$F3,0)))),0)</f>
        <v>0</v>
      </c>
      <c r="MV169" s="156">
        <f>IF(AND(MV$165&lt;=$E3,MV$165&gt;=EOMONTH($D3,0)),IF($G3="NNN",SUM(Expenses!MT$35:MT$39)*$F3,IF($G3="FSG",0,IF($G3="MG",SUMPRODUCT($I3:$I7,Expenses!MT$35:MT$39)*$F3,MAX((Expenses!MT$35-$K3/12)*$J3*$F3,0)+MAX((Expenses!MT$36-$K4/12)*$J4*$F3,0)+MAX((Expenses!MT$37-$K5/12)*$J5*$F3,0)+MAX((Expenses!MT$38-$K6/12)*$J6*$F3,0)+MAX((Expenses!MT$39-$K7/12)*$J7*$F3,0)))),0)</f>
        <v>0</v>
      </c>
      <c r="MW169" s="156">
        <f>IF(AND(MW$165&lt;=$E3,MW$165&gt;=EOMONTH($D3,0)),IF($G3="NNN",SUM(Expenses!MU$35:MU$39)*$F3,IF($G3="FSG",0,IF($G3="MG",SUMPRODUCT($I3:$I7,Expenses!MU$35:MU$39)*$F3,MAX((Expenses!MU$35-$K3/12)*$J3*$F3,0)+MAX((Expenses!MU$36-$K4/12)*$J4*$F3,0)+MAX((Expenses!MU$37-$K5/12)*$J5*$F3,0)+MAX((Expenses!MU$38-$K6/12)*$J6*$F3,0)+MAX((Expenses!MU$39-$K7/12)*$J7*$F3,0)))),0)</f>
        <v>0</v>
      </c>
      <c r="MX169" s="156">
        <f>IF(AND(MX$165&lt;=$E3,MX$165&gt;=EOMONTH($D3,0)),IF($G3="NNN",SUM(Expenses!MV$35:MV$39)*$F3,IF($G3="FSG",0,IF($G3="MG",SUMPRODUCT($I3:$I7,Expenses!MV$35:MV$39)*$F3,MAX((Expenses!MV$35-$K3/12)*$J3*$F3,0)+MAX((Expenses!MV$36-$K4/12)*$J4*$F3,0)+MAX((Expenses!MV$37-$K5/12)*$J5*$F3,0)+MAX((Expenses!MV$38-$K6/12)*$J6*$F3,0)+MAX((Expenses!MV$39-$K7/12)*$J7*$F3,0)))),0)</f>
        <v>0</v>
      </c>
      <c r="MY169" s="156">
        <f>IF(AND(MY$165&lt;=$E3,MY$165&gt;=EOMONTH($D3,0)),IF($G3="NNN",SUM(Expenses!MW$35:MW$39)*$F3,IF($G3="FSG",0,IF($G3="MG",SUMPRODUCT($I3:$I7,Expenses!MW$35:MW$39)*$F3,MAX((Expenses!MW$35-$K3/12)*$J3*$F3,0)+MAX((Expenses!MW$36-$K4/12)*$J4*$F3,0)+MAX((Expenses!MW$37-$K5/12)*$J5*$F3,0)+MAX((Expenses!MW$38-$K6/12)*$J6*$F3,0)+MAX((Expenses!MW$39-$K7/12)*$J7*$F3,0)))),0)</f>
        <v>0</v>
      </c>
      <c r="MZ169" s="156">
        <f>IF(AND(MZ$165&lt;=$E3,MZ$165&gt;=EOMONTH($D3,0)),IF($G3="NNN",SUM(Expenses!MX$35:MX$39)*$F3,IF($G3="FSG",0,IF($G3="MG",SUMPRODUCT($I3:$I7,Expenses!MX$35:MX$39)*$F3,MAX((Expenses!MX$35-$K3/12)*$J3*$F3,0)+MAX((Expenses!MX$36-$K4/12)*$J4*$F3,0)+MAX((Expenses!MX$37-$K5/12)*$J5*$F3,0)+MAX((Expenses!MX$38-$K6/12)*$J6*$F3,0)+MAX((Expenses!MX$39-$K7/12)*$J7*$F3,0)))),0)</f>
        <v>0</v>
      </c>
      <c r="NA169" s="156">
        <f>IF(AND(NA$165&lt;=$E3,NA$165&gt;=EOMONTH($D3,0)),IF($G3="NNN",SUM(Expenses!MY$35:MY$39)*$F3,IF($G3="FSG",0,IF($G3="MG",SUMPRODUCT($I3:$I7,Expenses!MY$35:MY$39)*$F3,MAX((Expenses!MY$35-$K3/12)*$J3*$F3,0)+MAX((Expenses!MY$36-$K4/12)*$J4*$F3,0)+MAX((Expenses!MY$37-$K5/12)*$J5*$F3,0)+MAX((Expenses!MY$38-$K6/12)*$J6*$F3,0)+MAX((Expenses!MY$39-$K7/12)*$J7*$F3,0)))),0)</f>
        <v>0</v>
      </c>
      <c r="NB169" s="156">
        <f>IF(AND(NB$165&lt;=$E3,NB$165&gt;=EOMONTH($D3,0)),IF($G3="NNN",SUM(Expenses!MZ$35:MZ$39)*$F3,IF($G3="FSG",0,IF($G3="MG",SUMPRODUCT($I3:$I7,Expenses!MZ$35:MZ$39)*$F3,MAX((Expenses!MZ$35-$K3/12)*$J3*$F3,0)+MAX((Expenses!MZ$36-$K4/12)*$J4*$F3,0)+MAX((Expenses!MZ$37-$K5/12)*$J5*$F3,0)+MAX((Expenses!MZ$38-$K6/12)*$J6*$F3,0)+MAX((Expenses!MZ$39-$K7/12)*$J7*$F3,0)))),0)</f>
        <v>0</v>
      </c>
      <c r="NC169" s="156">
        <f>IF(AND(NC$165&lt;=$E3,NC$165&gt;=EOMONTH($D3,0)),IF($G3="NNN",SUM(Expenses!NA$35:NA$39)*$F3,IF($G3="FSG",0,IF($G3="MG",SUMPRODUCT($I3:$I7,Expenses!NA$35:NA$39)*$F3,MAX((Expenses!NA$35-$K3/12)*$J3*$F3,0)+MAX((Expenses!NA$36-$K4/12)*$J4*$F3,0)+MAX((Expenses!NA$37-$K5/12)*$J5*$F3,0)+MAX((Expenses!NA$38-$K6/12)*$J6*$F3,0)+MAX((Expenses!NA$39-$K7/12)*$J7*$F3,0)))),0)</f>
        <v>0</v>
      </c>
      <c r="ND169" s="156">
        <f>IF(AND(ND$165&lt;=$E3,ND$165&gt;=EOMONTH($D3,0)),IF($G3="NNN",SUM(Expenses!NB$35:NB$39)*$F3,IF($G3="FSG",0,IF($G3="MG",SUMPRODUCT($I3:$I7,Expenses!NB$35:NB$39)*$F3,MAX((Expenses!NB$35-$K3/12)*$J3*$F3,0)+MAX((Expenses!NB$36-$K4/12)*$J4*$F3,0)+MAX((Expenses!NB$37-$K5/12)*$J5*$F3,0)+MAX((Expenses!NB$38-$K6/12)*$J6*$F3,0)+MAX((Expenses!NB$39-$K7/12)*$J7*$F3,0)))),0)</f>
        <v>0</v>
      </c>
      <c r="NE169" s="156">
        <f>IF(AND(NE$165&lt;=$E3,NE$165&gt;=EOMONTH($D3,0)),IF($G3="NNN",SUM(Expenses!NC$35:NC$39)*$F3,IF($G3="FSG",0,IF($G3="MG",SUMPRODUCT($I3:$I7,Expenses!NC$35:NC$39)*$F3,MAX((Expenses!NC$35-$K3/12)*$J3*$F3,0)+MAX((Expenses!NC$36-$K4/12)*$J4*$F3,0)+MAX((Expenses!NC$37-$K5/12)*$J5*$F3,0)+MAX((Expenses!NC$38-$K6/12)*$J6*$F3,0)+MAX((Expenses!NC$39-$K7/12)*$J7*$F3,0)))),0)</f>
        <v>0</v>
      </c>
      <c r="NF169" s="156">
        <f>IF(AND(NF$165&lt;=$E3,NF$165&gt;=EOMONTH($D3,0)),IF($G3="NNN",SUM(Expenses!ND$35:ND$39)*$F3,IF($G3="FSG",0,IF($G3="MG",SUMPRODUCT($I3:$I7,Expenses!ND$35:ND$39)*$F3,MAX((Expenses!ND$35-$K3/12)*$J3*$F3,0)+MAX((Expenses!ND$36-$K4/12)*$J4*$F3,0)+MAX((Expenses!ND$37-$K5/12)*$J5*$F3,0)+MAX((Expenses!ND$38-$K6/12)*$J6*$F3,0)+MAX((Expenses!ND$39-$K7/12)*$J7*$F3,0)))),0)</f>
        <v>0</v>
      </c>
      <c r="NG169" s="156">
        <f>IF(AND(NG$165&lt;=$E3,NG$165&gt;=EOMONTH($D3,0)),IF($G3="NNN",SUM(Expenses!NE$35:NE$39)*$F3,IF($G3="FSG",0,IF($G3="MG",SUMPRODUCT($I3:$I7,Expenses!NE$35:NE$39)*$F3,MAX((Expenses!NE$35-$K3/12)*$J3*$F3,0)+MAX((Expenses!NE$36-$K4/12)*$J4*$F3,0)+MAX((Expenses!NE$37-$K5/12)*$J5*$F3,0)+MAX((Expenses!NE$38-$K6/12)*$J6*$F3,0)+MAX((Expenses!NE$39-$K7/12)*$J7*$F3,0)))),0)</f>
        <v>0</v>
      </c>
      <c r="NH169" s="156">
        <f>IF(AND(NH$165&lt;=$E3,NH$165&gt;=EOMONTH($D3,0)),IF($G3="NNN",SUM(Expenses!NF$35:NF$39)*$F3,IF($G3="FSG",0,IF($G3="MG",SUMPRODUCT($I3:$I7,Expenses!NF$35:NF$39)*$F3,MAX((Expenses!NF$35-$K3/12)*$J3*$F3,0)+MAX((Expenses!NF$36-$K4/12)*$J4*$F3,0)+MAX((Expenses!NF$37-$K5/12)*$J5*$F3,0)+MAX((Expenses!NF$38-$K6/12)*$J6*$F3,0)+MAX((Expenses!NF$39-$K7/12)*$J7*$F3,0)))),0)</f>
        <v>0</v>
      </c>
      <c r="NI169" s="156">
        <f>IF(AND(NI$165&lt;=$E3,NI$165&gt;=EOMONTH($D3,0)),IF($G3="NNN",SUM(Expenses!NG$35:NG$39)*$F3,IF($G3="FSG",0,IF($G3="MG",SUMPRODUCT($I3:$I7,Expenses!NG$35:NG$39)*$F3,MAX((Expenses!NG$35-$K3/12)*$J3*$F3,0)+MAX((Expenses!NG$36-$K4/12)*$J4*$F3,0)+MAX((Expenses!NG$37-$K5/12)*$J5*$F3,0)+MAX((Expenses!NG$38-$K6/12)*$J6*$F3,0)+MAX((Expenses!NG$39-$K7/12)*$J7*$F3,0)))),0)</f>
        <v>0</v>
      </c>
      <c r="NJ169" s="156">
        <f>IF(AND(NJ$165&lt;=$E3,NJ$165&gt;=EOMONTH($D3,0)),IF($G3="NNN",SUM(Expenses!NH$35:NH$39)*$F3,IF($G3="FSG",0,IF($G3="MG",SUMPRODUCT($I3:$I7,Expenses!NH$35:NH$39)*$F3,MAX((Expenses!NH$35-$K3/12)*$J3*$F3,0)+MAX((Expenses!NH$36-$K4/12)*$J4*$F3,0)+MAX((Expenses!NH$37-$K5/12)*$J5*$F3,0)+MAX((Expenses!NH$38-$K6/12)*$J6*$F3,0)+MAX((Expenses!NH$39-$K7/12)*$J7*$F3,0)))),0)</f>
        <v>0</v>
      </c>
      <c r="NK169" s="158">
        <f>IF(AND(NK$165&lt;=$E3,NK$165&gt;=EOMONTH($D3,0)),IF($G3="NNN",SUM(Expenses!NI$35:NI$39)*$F3,IF($G3="FSG",0,IF($G3="MG",SUMPRODUCT($I3:$I7,Expenses!NI$35:NI$39)*$F3,MAX((Expenses!NI$35-$K3/12)*$J3*$F3,0)+MAX((Expenses!NI$36-$K4/12)*$J4*$F3,0)+MAX((Expenses!NI$37-$K5/12)*$J5*$F3,0)+MAX((Expenses!NI$38-$K6/12)*$J6*$F3,0)+MAX((Expenses!NI$39-$K7/12)*$J7*$F3,0)))),0)</f>
        <v>0</v>
      </c>
    </row>
    <row r="170" spans="1:375" x14ac:dyDescent="0.25">
      <c r="A170" s="154">
        <f t="shared" si="56"/>
        <v>0</v>
      </c>
      <c r="B170" s="35" t="s">
        <v>168</v>
      </c>
      <c r="C170" s="89" t="s">
        <v>155</v>
      </c>
      <c r="D170" s="156">
        <f t="shared" ref="D170:BO170" si="57">IF(OR($AL3=0,D$165&gt;$E3,D$165&lt;EOMONTH($D3,0)),0,IF(((($AJ3*((1+$AN3)^(D$163-1))/12))-(D168/$AM3))*$AM3&lt;0,0,((($AJ3*((1+$AN3)^(D$163-1))/12))-(D168/$AM3))*$AM3))</f>
        <v>0</v>
      </c>
      <c r="E170" s="156">
        <f t="shared" si="57"/>
        <v>0</v>
      </c>
      <c r="F170" s="156">
        <f t="shared" si="57"/>
        <v>0</v>
      </c>
      <c r="G170" s="156">
        <f t="shared" si="57"/>
        <v>0</v>
      </c>
      <c r="H170" s="156">
        <f t="shared" si="57"/>
        <v>0</v>
      </c>
      <c r="I170" s="156">
        <f t="shared" si="57"/>
        <v>0</v>
      </c>
      <c r="J170" s="156">
        <f t="shared" si="57"/>
        <v>0</v>
      </c>
      <c r="K170" s="156">
        <f t="shared" si="57"/>
        <v>0</v>
      </c>
      <c r="L170" s="156">
        <f t="shared" si="57"/>
        <v>0</v>
      </c>
      <c r="M170" s="156">
        <f t="shared" si="57"/>
        <v>0</v>
      </c>
      <c r="N170" s="156">
        <f t="shared" si="57"/>
        <v>0</v>
      </c>
      <c r="O170" s="156">
        <f t="shared" si="57"/>
        <v>0</v>
      </c>
      <c r="P170" s="156">
        <f t="shared" si="57"/>
        <v>0</v>
      </c>
      <c r="Q170" s="156">
        <f t="shared" si="57"/>
        <v>0</v>
      </c>
      <c r="R170" s="156">
        <f t="shared" si="57"/>
        <v>0</v>
      </c>
      <c r="S170" s="156">
        <f t="shared" si="57"/>
        <v>0</v>
      </c>
      <c r="T170" s="156">
        <f t="shared" si="57"/>
        <v>0</v>
      </c>
      <c r="U170" s="156">
        <f t="shared" si="57"/>
        <v>0</v>
      </c>
      <c r="V170" s="156">
        <f t="shared" si="57"/>
        <v>0</v>
      </c>
      <c r="W170" s="156">
        <f t="shared" si="57"/>
        <v>0</v>
      </c>
      <c r="X170" s="156">
        <f t="shared" si="57"/>
        <v>0</v>
      </c>
      <c r="Y170" s="156">
        <f t="shared" si="57"/>
        <v>0</v>
      </c>
      <c r="Z170" s="156">
        <f t="shared" si="57"/>
        <v>0</v>
      </c>
      <c r="AA170" s="156">
        <f t="shared" si="57"/>
        <v>0</v>
      </c>
      <c r="AB170" s="156">
        <f t="shared" si="57"/>
        <v>0</v>
      </c>
      <c r="AC170" s="156">
        <f t="shared" si="57"/>
        <v>0</v>
      </c>
      <c r="AD170" s="156">
        <f t="shared" si="57"/>
        <v>0</v>
      </c>
      <c r="AE170" s="156">
        <f t="shared" si="57"/>
        <v>0</v>
      </c>
      <c r="AF170" s="156">
        <f t="shared" si="57"/>
        <v>0</v>
      </c>
      <c r="AG170" s="156">
        <f t="shared" si="57"/>
        <v>0</v>
      </c>
      <c r="AH170" s="156">
        <f t="shared" si="57"/>
        <v>0</v>
      </c>
      <c r="AI170" s="156">
        <f t="shared" si="57"/>
        <v>0</v>
      </c>
      <c r="AJ170" s="156">
        <f t="shared" si="57"/>
        <v>0</v>
      </c>
      <c r="AK170" s="156">
        <f t="shared" si="57"/>
        <v>0</v>
      </c>
      <c r="AL170" s="156">
        <f t="shared" si="57"/>
        <v>0</v>
      </c>
      <c r="AM170" s="156">
        <f t="shared" si="57"/>
        <v>0</v>
      </c>
      <c r="AN170" s="156">
        <f t="shared" si="57"/>
        <v>0</v>
      </c>
      <c r="AO170" s="156">
        <f t="shared" si="57"/>
        <v>0</v>
      </c>
      <c r="AP170" s="156">
        <f t="shared" si="57"/>
        <v>0</v>
      </c>
      <c r="AQ170" s="156">
        <f t="shared" si="57"/>
        <v>0</v>
      </c>
      <c r="AR170" s="156">
        <f t="shared" si="57"/>
        <v>0</v>
      </c>
      <c r="AS170" s="156">
        <f t="shared" si="57"/>
        <v>0</v>
      </c>
      <c r="AT170" s="156">
        <f t="shared" si="57"/>
        <v>0</v>
      </c>
      <c r="AU170" s="156">
        <f t="shared" si="57"/>
        <v>0</v>
      </c>
      <c r="AV170" s="156">
        <f t="shared" si="57"/>
        <v>0</v>
      </c>
      <c r="AW170" s="156">
        <f t="shared" si="57"/>
        <v>0</v>
      </c>
      <c r="AX170" s="156">
        <f t="shared" si="57"/>
        <v>0</v>
      </c>
      <c r="AY170" s="156">
        <f t="shared" si="57"/>
        <v>0</v>
      </c>
      <c r="AZ170" s="156">
        <f t="shared" si="57"/>
        <v>0</v>
      </c>
      <c r="BA170" s="156">
        <f t="shared" si="57"/>
        <v>0</v>
      </c>
      <c r="BB170" s="156">
        <f t="shared" si="57"/>
        <v>0</v>
      </c>
      <c r="BC170" s="156">
        <f t="shared" si="57"/>
        <v>0</v>
      </c>
      <c r="BD170" s="156">
        <f t="shared" si="57"/>
        <v>0</v>
      </c>
      <c r="BE170" s="156">
        <f t="shared" si="57"/>
        <v>0</v>
      </c>
      <c r="BF170" s="156">
        <f t="shared" si="57"/>
        <v>0</v>
      </c>
      <c r="BG170" s="156">
        <f t="shared" si="57"/>
        <v>0</v>
      </c>
      <c r="BH170" s="156">
        <f t="shared" si="57"/>
        <v>0</v>
      </c>
      <c r="BI170" s="156">
        <f t="shared" si="57"/>
        <v>0</v>
      </c>
      <c r="BJ170" s="156">
        <f t="shared" si="57"/>
        <v>0</v>
      </c>
      <c r="BK170" s="156">
        <f t="shared" si="57"/>
        <v>0</v>
      </c>
      <c r="BL170" s="156">
        <f t="shared" si="57"/>
        <v>0</v>
      </c>
      <c r="BM170" s="156">
        <f t="shared" si="57"/>
        <v>0</v>
      </c>
      <c r="BN170" s="156">
        <f t="shared" si="57"/>
        <v>0</v>
      </c>
      <c r="BO170" s="156">
        <f t="shared" si="57"/>
        <v>0</v>
      </c>
      <c r="BP170" s="156">
        <f t="shared" ref="BP170:EA170" si="58">IF(OR($AL3=0,BP$165&gt;$E3,BP$165&lt;EOMONTH($D3,0)),0,IF(((($AJ3*((1+$AN3)^(BP$163-1))/12))-(BP168/$AM3))*$AM3&lt;0,0,((($AJ3*((1+$AN3)^(BP$163-1))/12))-(BP168/$AM3))*$AM3))</f>
        <v>0</v>
      </c>
      <c r="BQ170" s="156">
        <f t="shared" si="58"/>
        <v>0</v>
      </c>
      <c r="BR170" s="156">
        <f t="shared" si="58"/>
        <v>0</v>
      </c>
      <c r="BS170" s="156">
        <f t="shared" si="58"/>
        <v>0</v>
      </c>
      <c r="BT170" s="156">
        <f t="shared" si="58"/>
        <v>0</v>
      </c>
      <c r="BU170" s="156">
        <f t="shared" si="58"/>
        <v>0</v>
      </c>
      <c r="BV170" s="156">
        <f t="shared" si="58"/>
        <v>0</v>
      </c>
      <c r="BW170" s="156">
        <f t="shared" si="58"/>
        <v>0</v>
      </c>
      <c r="BX170" s="156">
        <f t="shared" si="58"/>
        <v>0</v>
      </c>
      <c r="BY170" s="156">
        <f t="shared" si="58"/>
        <v>0</v>
      </c>
      <c r="BZ170" s="156">
        <f t="shared" si="58"/>
        <v>0</v>
      </c>
      <c r="CA170" s="156">
        <f t="shared" si="58"/>
        <v>0</v>
      </c>
      <c r="CB170" s="156">
        <f t="shared" si="58"/>
        <v>0</v>
      </c>
      <c r="CC170" s="156">
        <f t="shared" si="58"/>
        <v>0</v>
      </c>
      <c r="CD170" s="156">
        <f t="shared" si="58"/>
        <v>0</v>
      </c>
      <c r="CE170" s="156">
        <f t="shared" si="58"/>
        <v>0</v>
      </c>
      <c r="CF170" s="156">
        <f t="shared" si="58"/>
        <v>0</v>
      </c>
      <c r="CG170" s="156">
        <f t="shared" si="58"/>
        <v>0</v>
      </c>
      <c r="CH170" s="156">
        <f t="shared" si="58"/>
        <v>0</v>
      </c>
      <c r="CI170" s="156">
        <f t="shared" si="58"/>
        <v>0</v>
      </c>
      <c r="CJ170" s="156">
        <f t="shared" si="58"/>
        <v>0</v>
      </c>
      <c r="CK170" s="156">
        <f t="shared" si="58"/>
        <v>0</v>
      </c>
      <c r="CL170" s="156">
        <f t="shared" si="58"/>
        <v>0</v>
      </c>
      <c r="CM170" s="156">
        <f t="shared" si="58"/>
        <v>0</v>
      </c>
      <c r="CN170" s="156">
        <f t="shared" si="58"/>
        <v>0</v>
      </c>
      <c r="CO170" s="156">
        <f t="shared" si="58"/>
        <v>0</v>
      </c>
      <c r="CP170" s="156">
        <f t="shared" si="58"/>
        <v>0</v>
      </c>
      <c r="CQ170" s="156">
        <f t="shared" si="58"/>
        <v>0</v>
      </c>
      <c r="CR170" s="156">
        <f t="shared" si="58"/>
        <v>0</v>
      </c>
      <c r="CS170" s="156">
        <f t="shared" si="58"/>
        <v>0</v>
      </c>
      <c r="CT170" s="156">
        <f t="shared" si="58"/>
        <v>0</v>
      </c>
      <c r="CU170" s="156">
        <f t="shared" si="58"/>
        <v>0</v>
      </c>
      <c r="CV170" s="156">
        <f t="shared" si="58"/>
        <v>0</v>
      </c>
      <c r="CW170" s="156">
        <f t="shared" si="58"/>
        <v>0</v>
      </c>
      <c r="CX170" s="156">
        <f t="shared" si="58"/>
        <v>0</v>
      </c>
      <c r="CY170" s="156">
        <f t="shared" si="58"/>
        <v>0</v>
      </c>
      <c r="CZ170" s="156">
        <f t="shared" si="58"/>
        <v>0</v>
      </c>
      <c r="DA170" s="156">
        <f t="shared" si="58"/>
        <v>0</v>
      </c>
      <c r="DB170" s="156">
        <f t="shared" si="58"/>
        <v>0</v>
      </c>
      <c r="DC170" s="156">
        <f t="shared" si="58"/>
        <v>0</v>
      </c>
      <c r="DD170" s="156">
        <f t="shared" si="58"/>
        <v>0</v>
      </c>
      <c r="DE170" s="156">
        <f t="shared" si="58"/>
        <v>0</v>
      </c>
      <c r="DF170" s="156">
        <f t="shared" si="58"/>
        <v>0</v>
      </c>
      <c r="DG170" s="156">
        <f t="shared" si="58"/>
        <v>0</v>
      </c>
      <c r="DH170" s="156">
        <f t="shared" si="58"/>
        <v>0</v>
      </c>
      <c r="DI170" s="156">
        <f t="shared" si="58"/>
        <v>0</v>
      </c>
      <c r="DJ170" s="156">
        <f t="shared" si="58"/>
        <v>0</v>
      </c>
      <c r="DK170" s="156">
        <f t="shared" si="58"/>
        <v>0</v>
      </c>
      <c r="DL170" s="156">
        <f t="shared" si="58"/>
        <v>0</v>
      </c>
      <c r="DM170" s="156">
        <f t="shared" si="58"/>
        <v>0</v>
      </c>
      <c r="DN170" s="156">
        <f t="shared" si="58"/>
        <v>0</v>
      </c>
      <c r="DO170" s="156">
        <f t="shared" si="58"/>
        <v>0</v>
      </c>
      <c r="DP170" s="156">
        <f t="shared" si="58"/>
        <v>0</v>
      </c>
      <c r="DQ170" s="156">
        <f t="shared" si="58"/>
        <v>0</v>
      </c>
      <c r="DR170" s="156">
        <f t="shared" si="58"/>
        <v>0</v>
      </c>
      <c r="DS170" s="156">
        <f t="shared" si="58"/>
        <v>0</v>
      </c>
      <c r="DT170" s="156">
        <f t="shared" si="58"/>
        <v>0</v>
      </c>
      <c r="DU170" s="156">
        <f t="shared" si="58"/>
        <v>0</v>
      </c>
      <c r="DV170" s="156">
        <f t="shared" si="58"/>
        <v>0</v>
      </c>
      <c r="DW170" s="156">
        <f t="shared" si="58"/>
        <v>0</v>
      </c>
      <c r="DX170" s="156">
        <f t="shared" si="58"/>
        <v>0</v>
      </c>
      <c r="DY170" s="156">
        <f t="shared" si="58"/>
        <v>0</v>
      </c>
      <c r="DZ170" s="156">
        <f t="shared" si="58"/>
        <v>0</v>
      </c>
      <c r="EA170" s="156">
        <f t="shared" si="58"/>
        <v>0</v>
      </c>
      <c r="EB170" s="156">
        <f t="shared" ref="EB170:GM170" si="59">IF(OR($AL3=0,EB$165&gt;$E3,EB$165&lt;EOMONTH($D3,0)),0,IF(((($AJ3*((1+$AN3)^(EB$163-1))/12))-(EB168/$AM3))*$AM3&lt;0,0,((($AJ3*((1+$AN3)^(EB$163-1))/12))-(EB168/$AM3))*$AM3))</f>
        <v>0</v>
      </c>
      <c r="EC170" s="156">
        <f t="shared" si="59"/>
        <v>0</v>
      </c>
      <c r="ED170" s="156">
        <f t="shared" si="59"/>
        <v>0</v>
      </c>
      <c r="EE170" s="156">
        <f t="shared" si="59"/>
        <v>0</v>
      </c>
      <c r="EF170" s="156">
        <f t="shared" si="59"/>
        <v>0</v>
      </c>
      <c r="EG170" s="156">
        <f t="shared" si="59"/>
        <v>0</v>
      </c>
      <c r="EH170" s="156">
        <f t="shared" si="59"/>
        <v>0</v>
      </c>
      <c r="EI170" s="156">
        <f t="shared" si="59"/>
        <v>0</v>
      </c>
      <c r="EJ170" s="156">
        <f t="shared" si="59"/>
        <v>0</v>
      </c>
      <c r="EK170" s="156">
        <f t="shared" si="59"/>
        <v>0</v>
      </c>
      <c r="EL170" s="156">
        <f t="shared" si="59"/>
        <v>0</v>
      </c>
      <c r="EM170" s="156">
        <f t="shared" si="59"/>
        <v>0</v>
      </c>
      <c r="EN170" s="156">
        <f t="shared" si="59"/>
        <v>0</v>
      </c>
      <c r="EO170" s="156">
        <f t="shared" si="59"/>
        <v>0</v>
      </c>
      <c r="EP170" s="156">
        <f t="shared" si="59"/>
        <v>0</v>
      </c>
      <c r="EQ170" s="156">
        <f t="shared" si="59"/>
        <v>0</v>
      </c>
      <c r="ER170" s="156">
        <f t="shared" si="59"/>
        <v>0</v>
      </c>
      <c r="ES170" s="156">
        <f t="shared" si="59"/>
        <v>0</v>
      </c>
      <c r="ET170" s="156">
        <f t="shared" si="59"/>
        <v>0</v>
      </c>
      <c r="EU170" s="156">
        <f t="shared" si="59"/>
        <v>0</v>
      </c>
      <c r="EV170" s="156">
        <f t="shared" si="59"/>
        <v>0</v>
      </c>
      <c r="EW170" s="156">
        <f t="shared" si="59"/>
        <v>0</v>
      </c>
      <c r="EX170" s="156">
        <f t="shared" si="59"/>
        <v>0</v>
      </c>
      <c r="EY170" s="156">
        <f t="shared" si="59"/>
        <v>0</v>
      </c>
      <c r="EZ170" s="156">
        <f t="shared" si="59"/>
        <v>0</v>
      </c>
      <c r="FA170" s="156">
        <f t="shared" si="59"/>
        <v>0</v>
      </c>
      <c r="FB170" s="156">
        <f t="shared" si="59"/>
        <v>0</v>
      </c>
      <c r="FC170" s="156">
        <f t="shared" si="59"/>
        <v>0</v>
      </c>
      <c r="FD170" s="156">
        <f t="shared" si="59"/>
        <v>0</v>
      </c>
      <c r="FE170" s="156">
        <f t="shared" si="59"/>
        <v>0</v>
      </c>
      <c r="FF170" s="156">
        <f t="shared" si="59"/>
        <v>0</v>
      </c>
      <c r="FG170" s="156">
        <f t="shared" si="59"/>
        <v>0</v>
      </c>
      <c r="FH170" s="156">
        <f t="shared" si="59"/>
        <v>0</v>
      </c>
      <c r="FI170" s="156">
        <f t="shared" si="59"/>
        <v>0</v>
      </c>
      <c r="FJ170" s="156">
        <f t="shared" si="59"/>
        <v>0</v>
      </c>
      <c r="FK170" s="156">
        <f t="shared" si="59"/>
        <v>0</v>
      </c>
      <c r="FL170" s="156">
        <f t="shared" si="59"/>
        <v>0</v>
      </c>
      <c r="FM170" s="156">
        <f t="shared" si="59"/>
        <v>0</v>
      </c>
      <c r="FN170" s="156">
        <f t="shared" si="59"/>
        <v>0</v>
      </c>
      <c r="FO170" s="156">
        <f t="shared" si="59"/>
        <v>0</v>
      </c>
      <c r="FP170" s="156">
        <f t="shared" si="59"/>
        <v>0</v>
      </c>
      <c r="FQ170" s="156">
        <f t="shared" si="59"/>
        <v>0</v>
      </c>
      <c r="FR170" s="156">
        <f t="shared" si="59"/>
        <v>0</v>
      </c>
      <c r="FS170" s="156">
        <f t="shared" si="59"/>
        <v>0</v>
      </c>
      <c r="FT170" s="156">
        <f t="shared" si="59"/>
        <v>0</v>
      </c>
      <c r="FU170" s="156">
        <f t="shared" si="59"/>
        <v>0</v>
      </c>
      <c r="FV170" s="156">
        <f t="shared" si="59"/>
        <v>0</v>
      </c>
      <c r="FW170" s="156">
        <f t="shared" si="59"/>
        <v>0</v>
      </c>
      <c r="FX170" s="156">
        <f t="shared" si="59"/>
        <v>0</v>
      </c>
      <c r="FY170" s="156">
        <f t="shared" si="59"/>
        <v>0</v>
      </c>
      <c r="FZ170" s="156">
        <f t="shared" si="59"/>
        <v>0</v>
      </c>
      <c r="GA170" s="156">
        <f t="shared" si="59"/>
        <v>0</v>
      </c>
      <c r="GB170" s="156">
        <f t="shared" si="59"/>
        <v>0</v>
      </c>
      <c r="GC170" s="156">
        <f t="shared" si="59"/>
        <v>0</v>
      </c>
      <c r="GD170" s="156">
        <f t="shared" si="59"/>
        <v>0</v>
      </c>
      <c r="GE170" s="156">
        <f t="shared" si="59"/>
        <v>0</v>
      </c>
      <c r="GF170" s="156">
        <f t="shared" si="59"/>
        <v>0</v>
      </c>
      <c r="GG170" s="156">
        <f t="shared" si="59"/>
        <v>0</v>
      </c>
      <c r="GH170" s="156">
        <f t="shared" si="59"/>
        <v>0</v>
      </c>
      <c r="GI170" s="156">
        <f t="shared" si="59"/>
        <v>0</v>
      </c>
      <c r="GJ170" s="156">
        <f t="shared" si="59"/>
        <v>0</v>
      </c>
      <c r="GK170" s="156">
        <f t="shared" si="59"/>
        <v>0</v>
      </c>
      <c r="GL170" s="156">
        <f t="shared" si="59"/>
        <v>0</v>
      </c>
      <c r="GM170" s="156">
        <f t="shared" si="59"/>
        <v>0</v>
      </c>
      <c r="GN170" s="156">
        <f t="shared" ref="GN170:IY170" si="60">IF(OR($AL3=0,GN$165&gt;$E3,GN$165&lt;EOMONTH($D3,0)),0,IF(((($AJ3*((1+$AN3)^(GN$163-1))/12))-(GN168/$AM3))*$AM3&lt;0,0,((($AJ3*((1+$AN3)^(GN$163-1))/12))-(GN168/$AM3))*$AM3))</f>
        <v>0</v>
      </c>
      <c r="GO170" s="156">
        <f t="shared" si="60"/>
        <v>0</v>
      </c>
      <c r="GP170" s="156">
        <f t="shared" si="60"/>
        <v>0</v>
      </c>
      <c r="GQ170" s="156">
        <f t="shared" si="60"/>
        <v>0</v>
      </c>
      <c r="GR170" s="156">
        <f t="shared" si="60"/>
        <v>0</v>
      </c>
      <c r="GS170" s="156">
        <f t="shared" si="60"/>
        <v>0</v>
      </c>
      <c r="GT170" s="156">
        <f t="shared" si="60"/>
        <v>0</v>
      </c>
      <c r="GU170" s="156">
        <f t="shared" si="60"/>
        <v>0</v>
      </c>
      <c r="GV170" s="156">
        <f t="shared" si="60"/>
        <v>0</v>
      </c>
      <c r="GW170" s="156">
        <f t="shared" si="60"/>
        <v>0</v>
      </c>
      <c r="GX170" s="156">
        <f t="shared" si="60"/>
        <v>0</v>
      </c>
      <c r="GY170" s="156">
        <f t="shared" si="60"/>
        <v>0</v>
      </c>
      <c r="GZ170" s="156">
        <f t="shared" si="60"/>
        <v>0</v>
      </c>
      <c r="HA170" s="156">
        <f t="shared" si="60"/>
        <v>0</v>
      </c>
      <c r="HB170" s="156">
        <f t="shared" si="60"/>
        <v>0</v>
      </c>
      <c r="HC170" s="156">
        <f t="shared" si="60"/>
        <v>0</v>
      </c>
      <c r="HD170" s="156">
        <f t="shared" si="60"/>
        <v>0</v>
      </c>
      <c r="HE170" s="156">
        <f t="shared" si="60"/>
        <v>0</v>
      </c>
      <c r="HF170" s="156">
        <f t="shared" si="60"/>
        <v>0</v>
      </c>
      <c r="HG170" s="156">
        <f t="shared" si="60"/>
        <v>0</v>
      </c>
      <c r="HH170" s="156">
        <f t="shared" si="60"/>
        <v>0</v>
      </c>
      <c r="HI170" s="156">
        <f t="shared" si="60"/>
        <v>0</v>
      </c>
      <c r="HJ170" s="156">
        <f t="shared" si="60"/>
        <v>0</v>
      </c>
      <c r="HK170" s="156">
        <f t="shared" si="60"/>
        <v>0</v>
      </c>
      <c r="HL170" s="156">
        <f t="shared" si="60"/>
        <v>0</v>
      </c>
      <c r="HM170" s="156">
        <f t="shared" si="60"/>
        <v>0</v>
      </c>
      <c r="HN170" s="156">
        <f t="shared" si="60"/>
        <v>0</v>
      </c>
      <c r="HO170" s="156">
        <f t="shared" si="60"/>
        <v>0</v>
      </c>
      <c r="HP170" s="156">
        <f t="shared" si="60"/>
        <v>0</v>
      </c>
      <c r="HQ170" s="156">
        <f t="shared" si="60"/>
        <v>0</v>
      </c>
      <c r="HR170" s="156">
        <f t="shared" si="60"/>
        <v>0</v>
      </c>
      <c r="HS170" s="156">
        <f t="shared" si="60"/>
        <v>0</v>
      </c>
      <c r="HT170" s="156">
        <f t="shared" si="60"/>
        <v>0</v>
      </c>
      <c r="HU170" s="156">
        <f t="shared" si="60"/>
        <v>0</v>
      </c>
      <c r="HV170" s="156">
        <f t="shared" si="60"/>
        <v>0</v>
      </c>
      <c r="HW170" s="156">
        <f t="shared" si="60"/>
        <v>0</v>
      </c>
      <c r="HX170" s="156">
        <f t="shared" si="60"/>
        <v>0</v>
      </c>
      <c r="HY170" s="156">
        <f t="shared" si="60"/>
        <v>0</v>
      </c>
      <c r="HZ170" s="156">
        <f t="shared" si="60"/>
        <v>0</v>
      </c>
      <c r="IA170" s="156">
        <f t="shared" si="60"/>
        <v>0</v>
      </c>
      <c r="IB170" s="156">
        <f t="shared" si="60"/>
        <v>0</v>
      </c>
      <c r="IC170" s="156">
        <f t="shared" si="60"/>
        <v>0</v>
      </c>
      <c r="ID170" s="156">
        <f t="shared" si="60"/>
        <v>0</v>
      </c>
      <c r="IE170" s="156">
        <f t="shared" si="60"/>
        <v>0</v>
      </c>
      <c r="IF170" s="156">
        <f t="shared" si="60"/>
        <v>0</v>
      </c>
      <c r="IG170" s="156">
        <f t="shared" si="60"/>
        <v>0</v>
      </c>
      <c r="IH170" s="156">
        <f t="shared" si="60"/>
        <v>0</v>
      </c>
      <c r="II170" s="156">
        <f t="shared" si="60"/>
        <v>0</v>
      </c>
      <c r="IJ170" s="156">
        <f t="shared" si="60"/>
        <v>0</v>
      </c>
      <c r="IK170" s="156">
        <f t="shared" si="60"/>
        <v>0</v>
      </c>
      <c r="IL170" s="156">
        <f t="shared" si="60"/>
        <v>0</v>
      </c>
      <c r="IM170" s="156">
        <f t="shared" si="60"/>
        <v>0</v>
      </c>
      <c r="IN170" s="156">
        <f t="shared" si="60"/>
        <v>0</v>
      </c>
      <c r="IO170" s="156">
        <f t="shared" si="60"/>
        <v>0</v>
      </c>
      <c r="IP170" s="156">
        <f t="shared" si="60"/>
        <v>0</v>
      </c>
      <c r="IQ170" s="156">
        <f t="shared" si="60"/>
        <v>0</v>
      </c>
      <c r="IR170" s="156">
        <f t="shared" si="60"/>
        <v>0</v>
      </c>
      <c r="IS170" s="156">
        <f t="shared" si="60"/>
        <v>0</v>
      </c>
      <c r="IT170" s="156">
        <f t="shared" si="60"/>
        <v>0</v>
      </c>
      <c r="IU170" s="156">
        <f t="shared" si="60"/>
        <v>0</v>
      </c>
      <c r="IV170" s="156">
        <f t="shared" si="60"/>
        <v>0</v>
      </c>
      <c r="IW170" s="156">
        <f t="shared" si="60"/>
        <v>0</v>
      </c>
      <c r="IX170" s="156">
        <f t="shared" si="60"/>
        <v>0</v>
      </c>
      <c r="IY170" s="156">
        <f t="shared" si="60"/>
        <v>0</v>
      </c>
      <c r="IZ170" s="156">
        <f t="shared" ref="IZ170:LK170" si="61">IF(OR($AL3=0,IZ$165&gt;$E3,IZ$165&lt;EOMONTH($D3,0)),0,IF(((($AJ3*((1+$AN3)^(IZ$163-1))/12))-(IZ168/$AM3))*$AM3&lt;0,0,((($AJ3*((1+$AN3)^(IZ$163-1))/12))-(IZ168/$AM3))*$AM3))</f>
        <v>0</v>
      </c>
      <c r="JA170" s="156">
        <f t="shared" si="61"/>
        <v>0</v>
      </c>
      <c r="JB170" s="156">
        <f t="shared" si="61"/>
        <v>0</v>
      </c>
      <c r="JC170" s="156">
        <f t="shared" si="61"/>
        <v>0</v>
      </c>
      <c r="JD170" s="156">
        <f t="shared" si="61"/>
        <v>0</v>
      </c>
      <c r="JE170" s="156">
        <f t="shared" si="61"/>
        <v>0</v>
      </c>
      <c r="JF170" s="156">
        <f t="shared" si="61"/>
        <v>0</v>
      </c>
      <c r="JG170" s="156">
        <f t="shared" si="61"/>
        <v>0</v>
      </c>
      <c r="JH170" s="156">
        <f t="shared" si="61"/>
        <v>0</v>
      </c>
      <c r="JI170" s="156">
        <f t="shared" si="61"/>
        <v>0</v>
      </c>
      <c r="JJ170" s="156">
        <f t="shared" si="61"/>
        <v>0</v>
      </c>
      <c r="JK170" s="156">
        <f t="shared" si="61"/>
        <v>0</v>
      </c>
      <c r="JL170" s="156">
        <f t="shared" si="61"/>
        <v>0</v>
      </c>
      <c r="JM170" s="156">
        <f t="shared" si="61"/>
        <v>0</v>
      </c>
      <c r="JN170" s="156">
        <f t="shared" si="61"/>
        <v>0</v>
      </c>
      <c r="JO170" s="156">
        <f t="shared" si="61"/>
        <v>0</v>
      </c>
      <c r="JP170" s="156">
        <f t="shared" si="61"/>
        <v>0</v>
      </c>
      <c r="JQ170" s="156">
        <f t="shared" si="61"/>
        <v>0</v>
      </c>
      <c r="JR170" s="156">
        <f t="shared" si="61"/>
        <v>0</v>
      </c>
      <c r="JS170" s="156">
        <f t="shared" si="61"/>
        <v>0</v>
      </c>
      <c r="JT170" s="156">
        <f t="shared" si="61"/>
        <v>0</v>
      </c>
      <c r="JU170" s="156">
        <f t="shared" si="61"/>
        <v>0</v>
      </c>
      <c r="JV170" s="156">
        <f t="shared" si="61"/>
        <v>0</v>
      </c>
      <c r="JW170" s="156">
        <f t="shared" si="61"/>
        <v>0</v>
      </c>
      <c r="JX170" s="156">
        <f t="shared" si="61"/>
        <v>0</v>
      </c>
      <c r="JY170" s="156">
        <f t="shared" si="61"/>
        <v>0</v>
      </c>
      <c r="JZ170" s="156">
        <f t="shared" si="61"/>
        <v>0</v>
      </c>
      <c r="KA170" s="156">
        <f t="shared" si="61"/>
        <v>0</v>
      </c>
      <c r="KB170" s="156">
        <f t="shared" si="61"/>
        <v>0</v>
      </c>
      <c r="KC170" s="156">
        <f t="shared" si="61"/>
        <v>0</v>
      </c>
      <c r="KD170" s="156">
        <f t="shared" si="61"/>
        <v>0</v>
      </c>
      <c r="KE170" s="156">
        <f t="shared" si="61"/>
        <v>0</v>
      </c>
      <c r="KF170" s="156">
        <f t="shared" si="61"/>
        <v>0</v>
      </c>
      <c r="KG170" s="156">
        <f t="shared" si="61"/>
        <v>0</v>
      </c>
      <c r="KH170" s="156">
        <f t="shared" si="61"/>
        <v>0</v>
      </c>
      <c r="KI170" s="156">
        <f t="shared" si="61"/>
        <v>0</v>
      </c>
      <c r="KJ170" s="156">
        <f t="shared" si="61"/>
        <v>0</v>
      </c>
      <c r="KK170" s="156">
        <f t="shared" si="61"/>
        <v>0</v>
      </c>
      <c r="KL170" s="156">
        <f t="shared" si="61"/>
        <v>0</v>
      </c>
      <c r="KM170" s="156">
        <f t="shared" si="61"/>
        <v>0</v>
      </c>
      <c r="KN170" s="156">
        <f t="shared" si="61"/>
        <v>0</v>
      </c>
      <c r="KO170" s="156">
        <f t="shared" si="61"/>
        <v>0</v>
      </c>
      <c r="KP170" s="156">
        <f t="shared" si="61"/>
        <v>0</v>
      </c>
      <c r="KQ170" s="156">
        <f t="shared" si="61"/>
        <v>0</v>
      </c>
      <c r="KR170" s="156">
        <f t="shared" si="61"/>
        <v>0</v>
      </c>
      <c r="KS170" s="156">
        <f t="shared" si="61"/>
        <v>0</v>
      </c>
      <c r="KT170" s="156">
        <f t="shared" si="61"/>
        <v>0</v>
      </c>
      <c r="KU170" s="156">
        <f t="shared" si="61"/>
        <v>0</v>
      </c>
      <c r="KV170" s="156">
        <f t="shared" si="61"/>
        <v>0</v>
      </c>
      <c r="KW170" s="156">
        <f t="shared" si="61"/>
        <v>0</v>
      </c>
      <c r="KX170" s="156">
        <f t="shared" si="61"/>
        <v>0</v>
      </c>
      <c r="KY170" s="156">
        <f t="shared" si="61"/>
        <v>0</v>
      </c>
      <c r="KZ170" s="156">
        <f t="shared" si="61"/>
        <v>0</v>
      </c>
      <c r="LA170" s="156">
        <f t="shared" si="61"/>
        <v>0</v>
      </c>
      <c r="LB170" s="156">
        <f t="shared" si="61"/>
        <v>0</v>
      </c>
      <c r="LC170" s="156">
        <f t="shared" si="61"/>
        <v>0</v>
      </c>
      <c r="LD170" s="156">
        <f t="shared" si="61"/>
        <v>0</v>
      </c>
      <c r="LE170" s="156">
        <f t="shared" si="61"/>
        <v>0</v>
      </c>
      <c r="LF170" s="156">
        <f t="shared" si="61"/>
        <v>0</v>
      </c>
      <c r="LG170" s="156">
        <f t="shared" si="61"/>
        <v>0</v>
      </c>
      <c r="LH170" s="156">
        <f t="shared" si="61"/>
        <v>0</v>
      </c>
      <c r="LI170" s="156">
        <f t="shared" si="61"/>
        <v>0</v>
      </c>
      <c r="LJ170" s="156">
        <f t="shared" si="61"/>
        <v>0</v>
      </c>
      <c r="LK170" s="156">
        <f t="shared" si="61"/>
        <v>0</v>
      </c>
      <c r="LL170" s="156">
        <f t="shared" ref="LL170:NK170" si="62">IF(OR($AL3=0,LL$165&gt;$E3,LL$165&lt;EOMONTH($D3,0)),0,IF(((($AJ3*((1+$AN3)^(LL$163-1))/12))-(LL168/$AM3))*$AM3&lt;0,0,((($AJ3*((1+$AN3)^(LL$163-1))/12))-(LL168/$AM3))*$AM3))</f>
        <v>0</v>
      </c>
      <c r="LM170" s="156">
        <f t="shared" si="62"/>
        <v>0</v>
      </c>
      <c r="LN170" s="156">
        <f t="shared" si="62"/>
        <v>0</v>
      </c>
      <c r="LO170" s="156">
        <f t="shared" si="62"/>
        <v>0</v>
      </c>
      <c r="LP170" s="156">
        <f t="shared" si="62"/>
        <v>0</v>
      </c>
      <c r="LQ170" s="156">
        <f t="shared" si="62"/>
        <v>0</v>
      </c>
      <c r="LR170" s="156">
        <f t="shared" si="62"/>
        <v>0</v>
      </c>
      <c r="LS170" s="156">
        <f t="shared" si="62"/>
        <v>0</v>
      </c>
      <c r="LT170" s="156">
        <f t="shared" si="62"/>
        <v>0</v>
      </c>
      <c r="LU170" s="156">
        <f t="shared" si="62"/>
        <v>0</v>
      </c>
      <c r="LV170" s="156">
        <f t="shared" si="62"/>
        <v>0</v>
      </c>
      <c r="LW170" s="156">
        <f t="shared" si="62"/>
        <v>0</v>
      </c>
      <c r="LX170" s="156">
        <f t="shared" si="62"/>
        <v>0</v>
      </c>
      <c r="LY170" s="156">
        <f t="shared" si="62"/>
        <v>0</v>
      </c>
      <c r="LZ170" s="156">
        <f t="shared" si="62"/>
        <v>0</v>
      </c>
      <c r="MA170" s="156">
        <f t="shared" si="62"/>
        <v>0</v>
      </c>
      <c r="MB170" s="156">
        <f t="shared" si="62"/>
        <v>0</v>
      </c>
      <c r="MC170" s="156">
        <f t="shared" si="62"/>
        <v>0</v>
      </c>
      <c r="MD170" s="156">
        <f t="shared" si="62"/>
        <v>0</v>
      </c>
      <c r="ME170" s="156">
        <f t="shared" si="62"/>
        <v>0</v>
      </c>
      <c r="MF170" s="156">
        <f t="shared" si="62"/>
        <v>0</v>
      </c>
      <c r="MG170" s="156">
        <f t="shared" si="62"/>
        <v>0</v>
      </c>
      <c r="MH170" s="156">
        <f t="shared" si="62"/>
        <v>0</v>
      </c>
      <c r="MI170" s="156">
        <f t="shared" si="62"/>
        <v>0</v>
      </c>
      <c r="MJ170" s="156">
        <f t="shared" si="62"/>
        <v>0</v>
      </c>
      <c r="MK170" s="156">
        <f t="shared" si="62"/>
        <v>0</v>
      </c>
      <c r="ML170" s="156">
        <f t="shared" si="62"/>
        <v>0</v>
      </c>
      <c r="MM170" s="156">
        <f t="shared" si="62"/>
        <v>0</v>
      </c>
      <c r="MN170" s="156">
        <f t="shared" si="62"/>
        <v>0</v>
      </c>
      <c r="MO170" s="156">
        <f t="shared" si="62"/>
        <v>0</v>
      </c>
      <c r="MP170" s="156">
        <f t="shared" si="62"/>
        <v>0</v>
      </c>
      <c r="MQ170" s="156">
        <f t="shared" si="62"/>
        <v>0</v>
      </c>
      <c r="MR170" s="156">
        <f t="shared" si="62"/>
        <v>0</v>
      </c>
      <c r="MS170" s="156">
        <f t="shared" si="62"/>
        <v>0</v>
      </c>
      <c r="MT170" s="156">
        <f t="shared" si="62"/>
        <v>0</v>
      </c>
      <c r="MU170" s="156">
        <f t="shared" si="62"/>
        <v>0</v>
      </c>
      <c r="MV170" s="156">
        <f t="shared" si="62"/>
        <v>0</v>
      </c>
      <c r="MW170" s="156">
        <f t="shared" si="62"/>
        <v>0</v>
      </c>
      <c r="MX170" s="156">
        <f t="shared" si="62"/>
        <v>0</v>
      </c>
      <c r="MY170" s="156">
        <f t="shared" si="62"/>
        <v>0</v>
      </c>
      <c r="MZ170" s="156">
        <f t="shared" si="62"/>
        <v>0</v>
      </c>
      <c r="NA170" s="156">
        <f t="shared" si="62"/>
        <v>0</v>
      </c>
      <c r="NB170" s="156">
        <f t="shared" si="62"/>
        <v>0</v>
      </c>
      <c r="NC170" s="156">
        <f t="shared" si="62"/>
        <v>0</v>
      </c>
      <c r="ND170" s="156">
        <f t="shared" si="62"/>
        <v>0</v>
      </c>
      <c r="NE170" s="156">
        <f t="shared" si="62"/>
        <v>0</v>
      </c>
      <c r="NF170" s="156">
        <f t="shared" si="62"/>
        <v>0</v>
      </c>
      <c r="NG170" s="156">
        <f t="shared" si="62"/>
        <v>0</v>
      </c>
      <c r="NH170" s="156">
        <f t="shared" si="62"/>
        <v>0</v>
      </c>
      <c r="NI170" s="156">
        <f t="shared" si="62"/>
        <v>0</v>
      </c>
      <c r="NJ170" s="156">
        <f t="shared" si="62"/>
        <v>0</v>
      </c>
      <c r="NK170" s="158">
        <f t="shared" si="62"/>
        <v>0</v>
      </c>
    </row>
    <row r="171" spans="1:375" x14ac:dyDescent="0.25">
      <c r="A171" s="154">
        <f t="shared" si="56"/>
        <v>-38750</v>
      </c>
      <c r="B171" s="35" t="s">
        <v>169</v>
      </c>
      <c r="C171" s="89" t="s">
        <v>156</v>
      </c>
      <c r="D171" s="156">
        <f t="shared" ref="D171:BO171" si="63">IF(AND(D$165&gt;=EOMONTH($D3,0),D$165&lt;EOMONTH($D3,$S3)),-D168,0)</f>
        <v>0</v>
      </c>
      <c r="E171" s="156">
        <f t="shared" si="63"/>
        <v>0</v>
      </c>
      <c r="F171" s="156">
        <f t="shared" si="63"/>
        <v>0</v>
      </c>
      <c r="G171" s="156">
        <f t="shared" si="63"/>
        <v>0</v>
      </c>
      <c r="H171" s="156">
        <f t="shared" si="63"/>
        <v>0</v>
      </c>
      <c r="I171" s="156">
        <f t="shared" si="63"/>
        <v>0</v>
      </c>
      <c r="J171" s="156">
        <f t="shared" si="63"/>
        <v>0</v>
      </c>
      <c r="K171" s="156">
        <f t="shared" si="63"/>
        <v>0</v>
      </c>
      <c r="L171" s="156">
        <f t="shared" si="63"/>
        <v>0</v>
      </c>
      <c r="M171" s="156">
        <f t="shared" si="63"/>
        <v>0</v>
      </c>
      <c r="N171" s="156">
        <f t="shared" si="63"/>
        <v>0</v>
      </c>
      <c r="O171" s="156">
        <f t="shared" si="63"/>
        <v>0</v>
      </c>
      <c r="P171" s="156">
        <f t="shared" si="63"/>
        <v>0</v>
      </c>
      <c r="Q171" s="156">
        <f t="shared" si="63"/>
        <v>0</v>
      </c>
      <c r="R171" s="156">
        <f t="shared" si="63"/>
        <v>0</v>
      </c>
      <c r="S171" s="156">
        <f t="shared" si="63"/>
        <v>0</v>
      </c>
      <c r="T171" s="156">
        <f t="shared" si="63"/>
        <v>0</v>
      </c>
      <c r="U171" s="156">
        <f t="shared" si="63"/>
        <v>0</v>
      </c>
      <c r="V171" s="156">
        <f t="shared" si="63"/>
        <v>0</v>
      </c>
      <c r="W171" s="156">
        <f t="shared" si="63"/>
        <v>0</v>
      </c>
      <c r="X171" s="156">
        <f t="shared" si="63"/>
        <v>-7750</v>
      </c>
      <c r="Y171" s="156">
        <f t="shared" si="63"/>
        <v>-7750</v>
      </c>
      <c r="Z171" s="156">
        <f t="shared" si="63"/>
        <v>-7750</v>
      </c>
      <c r="AA171" s="156">
        <f t="shared" si="63"/>
        <v>-7750</v>
      </c>
      <c r="AB171" s="156">
        <f t="shared" si="63"/>
        <v>-7750</v>
      </c>
      <c r="AC171" s="156">
        <f t="shared" si="63"/>
        <v>0</v>
      </c>
      <c r="AD171" s="156">
        <f t="shared" si="63"/>
        <v>0</v>
      </c>
      <c r="AE171" s="156">
        <f t="shared" si="63"/>
        <v>0</v>
      </c>
      <c r="AF171" s="156">
        <f t="shared" si="63"/>
        <v>0</v>
      </c>
      <c r="AG171" s="156">
        <f t="shared" si="63"/>
        <v>0</v>
      </c>
      <c r="AH171" s="156">
        <f t="shared" si="63"/>
        <v>0</v>
      </c>
      <c r="AI171" s="156">
        <f t="shared" si="63"/>
        <v>0</v>
      </c>
      <c r="AJ171" s="156">
        <f t="shared" si="63"/>
        <v>0</v>
      </c>
      <c r="AK171" s="156">
        <f t="shared" si="63"/>
        <v>0</v>
      </c>
      <c r="AL171" s="156">
        <f t="shared" si="63"/>
        <v>0</v>
      </c>
      <c r="AM171" s="156">
        <f t="shared" si="63"/>
        <v>0</v>
      </c>
      <c r="AN171" s="156">
        <f t="shared" si="63"/>
        <v>0</v>
      </c>
      <c r="AO171" s="156">
        <f t="shared" si="63"/>
        <v>0</v>
      </c>
      <c r="AP171" s="156">
        <f t="shared" si="63"/>
        <v>0</v>
      </c>
      <c r="AQ171" s="156">
        <f t="shared" si="63"/>
        <v>0</v>
      </c>
      <c r="AR171" s="156">
        <f t="shared" si="63"/>
        <v>0</v>
      </c>
      <c r="AS171" s="156">
        <f t="shared" si="63"/>
        <v>0</v>
      </c>
      <c r="AT171" s="156">
        <f t="shared" si="63"/>
        <v>0</v>
      </c>
      <c r="AU171" s="156">
        <f t="shared" si="63"/>
        <v>0</v>
      </c>
      <c r="AV171" s="156">
        <f t="shared" si="63"/>
        <v>0</v>
      </c>
      <c r="AW171" s="156">
        <f t="shared" si="63"/>
        <v>0</v>
      </c>
      <c r="AX171" s="156">
        <f t="shared" si="63"/>
        <v>0</v>
      </c>
      <c r="AY171" s="156">
        <f t="shared" si="63"/>
        <v>0</v>
      </c>
      <c r="AZ171" s="156">
        <f t="shared" si="63"/>
        <v>0</v>
      </c>
      <c r="BA171" s="156">
        <f t="shared" si="63"/>
        <v>0</v>
      </c>
      <c r="BB171" s="156">
        <f t="shared" si="63"/>
        <v>0</v>
      </c>
      <c r="BC171" s="156">
        <f t="shared" si="63"/>
        <v>0</v>
      </c>
      <c r="BD171" s="156">
        <f t="shared" si="63"/>
        <v>0</v>
      </c>
      <c r="BE171" s="156">
        <f t="shared" si="63"/>
        <v>0</v>
      </c>
      <c r="BF171" s="156">
        <f t="shared" si="63"/>
        <v>0</v>
      </c>
      <c r="BG171" s="156">
        <f t="shared" si="63"/>
        <v>0</v>
      </c>
      <c r="BH171" s="156">
        <f t="shared" si="63"/>
        <v>0</v>
      </c>
      <c r="BI171" s="156">
        <f t="shared" si="63"/>
        <v>0</v>
      </c>
      <c r="BJ171" s="156">
        <f t="shared" si="63"/>
        <v>0</v>
      </c>
      <c r="BK171" s="156">
        <f t="shared" si="63"/>
        <v>0</v>
      </c>
      <c r="BL171" s="156">
        <f t="shared" si="63"/>
        <v>0</v>
      </c>
      <c r="BM171" s="156">
        <f t="shared" si="63"/>
        <v>0</v>
      </c>
      <c r="BN171" s="156">
        <f t="shared" si="63"/>
        <v>0</v>
      </c>
      <c r="BO171" s="156">
        <f t="shared" si="63"/>
        <v>0</v>
      </c>
      <c r="BP171" s="156">
        <f t="shared" ref="BP171:EA171" si="64">IF(AND(BP$165&gt;=EOMONTH($D3,0),BP$165&lt;EOMONTH($D3,$S3)),-BP168,0)</f>
        <v>0</v>
      </c>
      <c r="BQ171" s="156">
        <f t="shared" si="64"/>
        <v>0</v>
      </c>
      <c r="BR171" s="156">
        <f t="shared" si="64"/>
        <v>0</v>
      </c>
      <c r="BS171" s="156">
        <f t="shared" si="64"/>
        <v>0</v>
      </c>
      <c r="BT171" s="156">
        <f t="shared" si="64"/>
        <v>0</v>
      </c>
      <c r="BU171" s="156">
        <f t="shared" si="64"/>
        <v>0</v>
      </c>
      <c r="BV171" s="156">
        <f t="shared" si="64"/>
        <v>0</v>
      </c>
      <c r="BW171" s="156">
        <f t="shared" si="64"/>
        <v>0</v>
      </c>
      <c r="BX171" s="156">
        <f t="shared" si="64"/>
        <v>0</v>
      </c>
      <c r="BY171" s="156">
        <f t="shared" si="64"/>
        <v>0</v>
      </c>
      <c r="BZ171" s="156">
        <f t="shared" si="64"/>
        <v>0</v>
      </c>
      <c r="CA171" s="156">
        <f t="shared" si="64"/>
        <v>0</v>
      </c>
      <c r="CB171" s="156">
        <f t="shared" si="64"/>
        <v>0</v>
      </c>
      <c r="CC171" s="156">
        <f t="shared" si="64"/>
        <v>0</v>
      </c>
      <c r="CD171" s="156">
        <f t="shared" si="64"/>
        <v>0</v>
      </c>
      <c r="CE171" s="156">
        <f t="shared" si="64"/>
        <v>0</v>
      </c>
      <c r="CF171" s="156">
        <f t="shared" si="64"/>
        <v>0</v>
      </c>
      <c r="CG171" s="156">
        <f t="shared" si="64"/>
        <v>0</v>
      </c>
      <c r="CH171" s="156">
        <f t="shared" si="64"/>
        <v>0</v>
      </c>
      <c r="CI171" s="156">
        <f t="shared" si="64"/>
        <v>0</v>
      </c>
      <c r="CJ171" s="156">
        <f t="shared" si="64"/>
        <v>0</v>
      </c>
      <c r="CK171" s="156">
        <f t="shared" si="64"/>
        <v>0</v>
      </c>
      <c r="CL171" s="156">
        <f t="shared" si="64"/>
        <v>0</v>
      </c>
      <c r="CM171" s="156">
        <f t="shared" si="64"/>
        <v>0</v>
      </c>
      <c r="CN171" s="156">
        <f t="shared" si="64"/>
        <v>0</v>
      </c>
      <c r="CO171" s="156">
        <f t="shared" si="64"/>
        <v>0</v>
      </c>
      <c r="CP171" s="156">
        <f t="shared" si="64"/>
        <v>0</v>
      </c>
      <c r="CQ171" s="156">
        <f t="shared" si="64"/>
        <v>0</v>
      </c>
      <c r="CR171" s="156">
        <f t="shared" si="64"/>
        <v>0</v>
      </c>
      <c r="CS171" s="156">
        <f t="shared" si="64"/>
        <v>0</v>
      </c>
      <c r="CT171" s="156">
        <f t="shared" si="64"/>
        <v>0</v>
      </c>
      <c r="CU171" s="156">
        <f t="shared" si="64"/>
        <v>0</v>
      </c>
      <c r="CV171" s="156">
        <f t="shared" si="64"/>
        <v>0</v>
      </c>
      <c r="CW171" s="156">
        <f t="shared" si="64"/>
        <v>0</v>
      </c>
      <c r="CX171" s="156">
        <f t="shared" si="64"/>
        <v>0</v>
      </c>
      <c r="CY171" s="156">
        <f t="shared" si="64"/>
        <v>0</v>
      </c>
      <c r="CZ171" s="156">
        <f t="shared" si="64"/>
        <v>0</v>
      </c>
      <c r="DA171" s="156">
        <f t="shared" si="64"/>
        <v>0</v>
      </c>
      <c r="DB171" s="156">
        <f t="shared" si="64"/>
        <v>0</v>
      </c>
      <c r="DC171" s="156">
        <f t="shared" si="64"/>
        <v>0</v>
      </c>
      <c r="DD171" s="156">
        <f t="shared" si="64"/>
        <v>0</v>
      </c>
      <c r="DE171" s="156">
        <f t="shared" si="64"/>
        <v>0</v>
      </c>
      <c r="DF171" s="156">
        <f t="shared" si="64"/>
        <v>0</v>
      </c>
      <c r="DG171" s="156">
        <f t="shared" si="64"/>
        <v>0</v>
      </c>
      <c r="DH171" s="156">
        <f t="shared" si="64"/>
        <v>0</v>
      </c>
      <c r="DI171" s="156">
        <f t="shared" si="64"/>
        <v>0</v>
      </c>
      <c r="DJ171" s="156">
        <f t="shared" si="64"/>
        <v>0</v>
      </c>
      <c r="DK171" s="156">
        <f t="shared" si="64"/>
        <v>0</v>
      </c>
      <c r="DL171" s="156">
        <f t="shared" si="64"/>
        <v>0</v>
      </c>
      <c r="DM171" s="156">
        <f t="shared" si="64"/>
        <v>0</v>
      </c>
      <c r="DN171" s="156">
        <f t="shared" si="64"/>
        <v>0</v>
      </c>
      <c r="DO171" s="156">
        <f t="shared" si="64"/>
        <v>0</v>
      </c>
      <c r="DP171" s="156">
        <f t="shared" si="64"/>
        <v>0</v>
      </c>
      <c r="DQ171" s="156">
        <f t="shared" si="64"/>
        <v>0</v>
      </c>
      <c r="DR171" s="156">
        <f t="shared" si="64"/>
        <v>0</v>
      </c>
      <c r="DS171" s="156">
        <f t="shared" si="64"/>
        <v>0</v>
      </c>
      <c r="DT171" s="156">
        <f t="shared" si="64"/>
        <v>0</v>
      </c>
      <c r="DU171" s="156">
        <f t="shared" si="64"/>
        <v>0</v>
      </c>
      <c r="DV171" s="156">
        <f t="shared" si="64"/>
        <v>0</v>
      </c>
      <c r="DW171" s="156">
        <f t="shared" si="64"/>
        <v>0</v>
      </c>
      <c r="DX171" s="156">
        <f t="shared" si="64"/>
        <v>0</v>
      </c>
      <c r="DY171" s="156">
        <f t="shared" si="64"/>
        <v>0</v>
      </c>
      <c r="DZ171" s="156">
        <f t="shared" si="64"/>
        <v>0</v>
      </c>
      <c r="EA171" s="156">
        <f t="shared" si="64"/>
        <v>0</v>
      </c>
      <c r="EB171" s="156">
        <f t="shared" ref="EB171:GM171" si="65">IF(AND(EB$165&gt;=EOMONTH($D3,0),EB$165&lt;EOMONTH($D3,$S3)),-EB168,0)</f>
        <v>0</v>
      </c>
      <c r="EC171" s="156">
        <f t="shared" si="65"/>
        <v>0</v>
      </c>
      <c r="ED171" s="156">
        <f t="shared" si="65"/>
        <v>0</v>
      </c>
      <c r="EE171" s="156">
        <f t="shared" si="65"/>
        <v>0</v>
      </c>
      <c r="EF171" s="156">
        <f t="shared" si="65"/>
        <v>0</v>
      </c>
      <c r="EG171" s="156">
        <f t="shared" si="65"/>
        <v>0</v>
      </c>
      <c r="EH171" s="156">
        <f t="shared" si="65"/>
        <v>0</v>
      </c>
      <c r="EI171" s="156">
        <f t="shared" si="65"/>
        <v>0</v>
      </c>
      <c r="EJ171" s="156">
        <f t="shared" si="65"/>
        <v>0</v>
      </c>
      <c r="EK171" s="156">
        <f t="shared" si="65"/>
        <v>0</v>
      </c>
      <c r="EL171" s="156">
        <f t="shared" si="65"/>
        <v>0</v>
      </c>
      <c r="EM171" s="156">
        <f t="shared" si="65"/>
        <v>0</v>
      </c>
      <c r="EN171" s="156">
        <f t="shared" si="65"/>
        <v>0</v>
      </c>
      <c r="EO171" s="156">
        <f t="shared" si="65"/>
        <v>0</v>
      </c>
      <c r="EP171" s="156">
        <f t="shared" si="65"/>
        <v>0</v>
      </c>
      <c r="EQ171" s="156">
        <f t="shared" si="65"/>
        <v>0</v>
      </c>
      <c r="ER171" s="156">
        <f t="shared" si="65"/>
        <v>0</v>
      </c>
      <c r="ES171" s="156">
        <f t="shared" si="65"/>
        <v>0</v>
      </c>
      <c r="ET171" s="156">
        <f t="shared" si="65"/>
        <v>0</v>
      </c>
      <c r="EU171" s="156">
        <f t="shared" si="65"/>
        <v>0</v>
      </c>
      <c r="EV171" s="156">
        <f t="shared" si="65"/>
        <v>0</v>
      </c>
      <c r="EW171" s="156">
        <f t="shared" si="65"/>
        <v>0</v>
      </c>
      <c r="EX171" s="156">
        <f t="shared" si="65"/>
        <v>0</v>
      </c>
      <c r="EY171" s="156">
        <f t="shared" si="65"/>
        <v>0</v>
      </c>
      <c r="EZ171" s="156">
        <f t="shared" si="65"/>
        <v>0</v>
      </c>
      <c r="FA171" s="156">
        <f t="shared" si="65"/>
        <v>0</v>
      </c>
      <c r="FB171" s="156">
        <f t="shared" si="65"/>
        <v>0</v>
      </c>
      <c r="FC171" s="156">
        <f t="shared" si="65"/>
        <v>0</v>
      </c>
      <c r="FD171" s="156">
        <f t="shared" si="65"/>
        <v>0</v>
      </c>
      <c r="FE171" s="156">
        <f t="shared" si="65"/>
        <v>0</v>
      </c>
      <c r="FF171" s="156">
        <f t="shared" si="65"/>
        <v>0</v>
      </c>
      <c r="FG171" s="156">
        <f t="shared" si="65"/>
        <v>0</v>
      </c>
      <c r="FH171" s="156">
        <f t="shared" si="65"/>
        <v>0</v>
      </c>
      <c r="FI171" s="156">
        <f t="shared" si="65"/>
        <v>0</v>
      </c>
      <c r="FJ171" s="156">
        <f t="shared" si="65"/>
        <v>0</v>
      </c>
      <c r="FK171" s="156">
        <f t="shared" si="65"/>
        <v>0</v>
      </c>
      <c r="FL171" s="156">
        <f t="shared" si="65"/>
        <v>0</v>
      </c>
      <c r="FM171" s="156">
        <f t="shared" si="65"/>
        <v>0</v>
      </c>
      <c r="FN171" s="156">
        <f t="shared" si="65"/>
        <v>0</v>
      </c>
      <c r="FO171" s="156">
        <f t="shared" si="65"/>
        <v>0</v>
      </c>
      <c r="FP171" s="156">
        <f t="shared" si="65"/>
        <v>0</v>
      </c>
      <c r="FQ171" s="156">
        <f t="shared" si="65"/>
        <v>0</v>
      </c>
      <c r="FR171" s="156">
        <f t="shared" si="65"/>
        <v>0</v>
      </c>
      <c r="FS171" s="156">
        <f t="shared" si="65"/>
        <v>0</v>
      </c>
      <c r="FT171" s="156">
        <f t="shared" si="65"/>
        <v>0</v>
      </c>
      <c r="FU171" s="156">
        <f t="shared" si="65"/>
        <v>0</v>
      </c>
      <c r="FV171" s="156">
        <f t="shared" si="65"/>
        <v>0</v>
      </c>
      <c r="FW171" s="156">
        <f t="shared" si="65"/>
        <v>0</v>
      </c>
      <c r="FX171" s="156">
        <f t="shared" si="65"/>
        <v>0</v>
      </c>
      <c r="FY171" s="156">
        <f t="shared" si="65"/>
        <v>0</v>
      </c>
      <c r="FZ171" s="156">
        <f t="shared" si="65"/>
        <v>0</v>
      </c>
      <c r="GA171" s="156">
        <f t="shared" si="65"/>
        <v>0</v>
      </c>
      <c r="GB171" s="156">
        <f t="shared" si="65"/>
        <v>0</v>
      </c>
      <c r="GC171" s="156">
        <f t="shared" si="65"/>
        <v>0</v>
      </c>
      <c r="GD171" s="156">
        <f t="shared" si="65"/>
        <v>0</v>
      </c>
      <c r="GE171" s="156">
        <f t="shared" si="65"/>
        <v>0</v>
      </c>
      <c r="GF171" s="156">
        <f t="shared" si="65"/>
        <v>0</v>
      </c>
      <c r="GG171" s="156">
        <f t="shared" si="65"/>
        <v>0</v>
      </c>
      <c r="GH171" s="156">
        <f t="shared" si="65"/>
        <v>0</v>
      </c>
      <c r="GI171" s="156">
        <f t="shared" si="65"/>
        <v>0</v>
      </c>
      <c r="GJ171" s="156">
        <f t="shared" si="65"/>
        <v>0</v>
      </c>
      <c r="GK171" s="156">
        <f t="shared" si="65"/>
        <v>0</v>
      </c>
      <c r="GL171" s="156">
        <f t="shared" si="65"/>
        <v>0</v>
      </c>
      <c r="GM171" s="156">
        <f t="shared" si="65"/>
        <v>0</v>
      </c>
      <c r="GN171" s="156">
        <f t="shared" ref="GN171:IY171" si="66">IF(AND(GN$165&gt;=EOMONTH($D3,0),GN$165&lt;EOMONTH($D3,$S3)),-GN168,0)</f>
        <v>0</v>
      </c>
      <c r="GO171" s="156">
        <f t="shared" si="66"/>
        <v>0</v>
      </c>
      <c r="GP171" s="156">
        <f t="shared" si="66"/>
        <v>0</v>
      </c>
      <c r="GQ171" s="156">
        <f t="shared" si="66"/>
        <v>0</v>
      </c>
      <c r="GR171" s="156">
        <f t="shared" si="66"/>
        <v>0</v>
      </c>
      <c r="GS171" s="156">
        <f t="shared" si="66"/>
        <v>0</v>
      </c>
      <c r="GT171" s="156">
        <f t="shared" si="66"/>
        <v>0</v>
      </c>
      <c r="GU171" s="156">
        <f t="shared" si="66"/>
        <v>0</v>
      </c>
      <c r="GV171" s="156">
        <f t="shared" si="66"/>
        <v>0</v>
      </c>
      <c r="GW171" s="156">
        <f t="shared" si="66"/>
        <v>0</v>
      </c>
      <c r="GX171" s="156">
        <f t="shared" si="66"/>
        <v>0</v>
      </c>
      <c r="GY171" s="156">
        <f t="shared" si="66"/>
        <v>0</v>
      </c>
      <c r="GZ171" s="156">
        <f t="shared" si="66"/>
        <v>0</v>
      </c>
      <c r="HA171" s="156">
        <f t="shared" si="66"/>
        <v>0</v>
      </c>
      <c r="HB171" s="156">
        <f t="shared" si="66"/>
        <v>0</v>
      </c>
      <c r="HC171" s="156">
        <f t="shared" si="66"/>
        <v>0</v>
      </c>
      <c r="HD171" s="156">
        <f t="shared" si="66"/>
        <v>0</v>
      </c>
      <c r="HE171" s="156">
        <f t="shared" si="66"/>
        <v>0</v>
      </c>
      <c r="HF171" s="156">
        <f t="shared" si="66"/>
        <v>0</v>
      </c>
      <c r="HG171" s="156">
        <f t="shared" si="66"/>
        <v>0</v>
      </c>
      <c r="HH171" s="156">
        <f t="shared" si="66"/>
        <v>0</v>
      </c>
      <c r="HI171" s="156">
        <f t="shared" si="66"/>
        <v>0</v>
      </c>
      <c r="HJ171" s="156">
        <f t="shared" si="66"/>
        <v>0</v>
      </c>
      <c r="HK171" s="156">
        <f t="shared" si="66"/>
        <v>0</v>
      </c>
      <c r="HL171" s="156">
        <f t="shared" si="66"/>
        <v>0</v>
      </c>
      <c r="HM171" s="156">
        <f t="shared" si="66"/>
        <v>0</v>
      </c>
      <c r="HN171" s="156">
        <f t="shared" si="66"/>
        <v>0</v>
      </c>
      <c r="HO171" s="156">
        <f t="shared" si="66"/>
        <v>0</v>
      </c>
      <c r="HP171" s="156">
        <f t="shared" si="66"/>
        <v>0</v>
      </c>
      <c r="HQ171" s="156">
        <f t="shared" si="66"/>
        <v>0</v>
      </c>
      <c r="HR171" s="156">
        <f t="shared" si="66"/>
        <v>0</v>
      </c>
      <c r="HS171" s="156">
        <f t="shared" si="66"/>
        <v>0</v>
      </c>
      <c r="HT171" s="156">
        <f t="shared" si="66"/>
        <v>0</v>
      </c>
      <c r="HU171" s="156">
        <f t="shared" si="66"/>
        <v>0</v>
      </c>
      <c r="HV171" s="156">
        <f t="shared" si="66"/>
        <v>0</v>
      </c>
      <c r="HW171" s="156">
        <f t="shared" si="66"/>
        <v>0</v>
      </c>
      <c r="HX171" s="156">
        <f t="shared" si="66"/>
        <v>0</v>
      </c>
      <c r="HY171" s="156">
        <f t="shared" si="66"/>
        <v>0</v>
      </c>
      <c r="HZ171" s="156">
        <f t="shared" si="66"/>
        <v>0</v>
      </c>
      <c r="IA171" s="156">
        <f t="shared" si="66"/>
        <v>0</v>
      </c>
      <c r="IB171" s="156">
        <f t="shared" si="66"/>
        <v>0</v>
      </c>
      <c r="IC171" s="156">
        <f t="shared" si="66"/>
        <v>0</v>
      </c>
      <c r="ID171" s="156">
        <f t="shared" si="66"/>
        <v>0</v>
      </c>
      <c r="IE171" s="156">
        <f t="shared" si="66"/>
        <v>0</v>
      </c>
      <c r="IF171" s="156">
        <f t="shared" si="66"/>
        <v>0</v>
      </c>
      <c r="IG171" s="156">
        <f t="shared" si="66"/>
        <v>0</v>
      </c>
      <c r="IH171" s="156">
        <f t="shared" si="66"/>
        <v>0</v>
      </c>
      <c r="II171" s="156">
        <f t="shared" si="66"/>
        <v>0</v>
      </c>
      <c r="IJ171" s="156">
        <f t="shared" si="66"/>
        <v>0</v>
      </c>
      <c r="IK171" s="156">
        <f t="shared" si="66"/>
        <v>0</v>
      </c>
      <c r="IL171" s="156">
        <f t="shared" si="66"/>
        <v>0</v>
      </c>
      <c r="IM171" s="156">
        <f t="shared" si="66"/>
        <v>0</v>
      </c>
      <c r="IN171" s="156">
        <f t="shared" si="66"/>
        <v>0</v>
      </c>
      <c r="IO171" s="156">
        <f t="shared" si="66"/>
        <v>0</v>
      </c>
      <c r="IP171" s="156">
        <f t="shared" si="66"/>
        <v>0</v>
      </c>
      <c r="IQ171" s="156">
        <f t="shared" si="66"/>
        <v>0</v>
      </c>
      <c r="IR171" s="156">
        <f t="shared" si="66"/>
        <v>0</v>
      </c>
      <c r="IS171" s="156">
        <f t="shared" si="66"/>
        <v>0</v>
      </c>
      <c r="IT171" s="156">
        <f t="shared" si="66"/>
        <v>0</v>
      </c>
      <c r="IU171" s="156">
        <f t="shared" si="66"/>
        <v>0</v>
      </c>
      <c r="IV171" s="156">
        <f t="shared" si="66"/>
        <v>0</v>
      </c>
      <c r="IW171" s="156">
        <f t="shared" si="66"/>
        <v>0</v>
      </c>
      <c r="IX171" s="156">
        <f t="shared" si="66"/>
        <v>0</v>
      </c>
      <c r="IY171" s="156">
        <f t="shared" si="66"/>
        <v>0</v>
      </c>
      <c r="IZ171" s="156">
        <f t="shared" ref="IZ171:LK171" si="67">IF(AND(IZ$165&gt;=EOMONTH($D3,0),IZ$165&lt;EOMONTH($D3,$S3)),-IZ168,0)</f>
        <v>0</v>
      </c>
      <c r="JA171" s="156">
        <f t="shared" si="67"/>
        <v>0</v>
      </c>
      <c r="JB171" s="156">
        <f t="shared" si="67"/>
        <v>0</v>
      </c>
      <c r="JC171" s="156">
        <f t="shared" si="67"/>
        <v>0</v>
      </c>
      <c r="JD171" s="156">
        <f t="shared" si="67"/>
        <v>0</v>
      </c>
      <c r="JE171" s="156">
        <f t="shared" si="67"/>
        <v>0</v>
      </c>
      <c r="JF171" s="156">
        <f t="shared" si="67"/>
        <v>0</v>
      </c>
      <c r="JG171" s="156">
        <f t="shared" si="67"/>
        <v>0</v>
      </c>
      <c r="JH171" s="156">
        <f t="shared" si="67"/>
        <v>0</v>
      </c>
      <c r="JI171" s="156">
        <f t="shared" si="67"/>
        <v>0</v>
      </c>
      <c r="JJ171" s="156">
        <f t="shared" si="67"/>
        <v>0</v>
      </c>
      <c r="JK171" s="156">
        <f t="shared" si="67"/>
        <v>0</v>
      </c>
      <c r="JL171" s="156">
        <f t="shared" si="67"/>
        <v>0</v>
      </c>
      <c r="JM171" s="156">
        <f t="shared" si="67"/>
        <v>0</v>
      </c>
      <c r="JN171" s="156">
        <f t="shared" si="67"/>
        <v>0</v>
      </c>
      <c r="JO171" s="156">
        <f t="shared" si="67"/>
        <v>0</v>
      </c>
      <c r="JP171" s="156">
        <f t="shared" si="67"/>
        <v>0</v>
      </c>
      <c r="JQ171" s="156">
        <f t="shared" si="67"/>
        <v>0</v>
      </c>
      <c r="JR171" s="156">
        <f t="shared" si="67"/>
        <v>0</v>
      </c>
      <c r="JS171" s="156">
        <f t="shared" si="67"/>
        <v>0</v>
      </c>
      <c r="JT171" s="156">
        <f t="shared" si="67"/>
        <v>0</v>
      </c>
      <c r="JU171" s="156">
        <f t="shared" si="67"/>
        <v>0</v>
      </c>
      <c r="JV171" s="156">
        <f t="shared" si="67"/>
        <v>0</v>
      </c>
      <c r="JW171" s="156">
        <f t="shared" si="67"/>
        <v>0</v>
      </c>
      <c r="JX171" s="156">
        <f t="shared" si="67"/>
        <v>0</v>
      </c>
      <c r="JY171" s="156">
        <f t="shared" si="67"/>
        <v>0</v>
      </c>
      <c r="JZ171" s="156">
        <f t="shared" si="67"/>
        <v>0</v>
      </c>
      <c r="KA171" s="156">
        <f t="shared" si="67"/>
        <v>0</v>
      </c>
      <c r="KB171" s="156">
        <f t="shared" si="67"/>
        <v>0</v>
      </c>
      <c r="KC171" s="156">
        <f t="shared" si="67"/>
        <v>0</v>
      </c>
      <c r="KD171" s="156">
        <f t="shared" si="67"/>
        <v>0</v>
      </c>
      <c r="KE171" s="156">
        <f t="shared" si="67"/>
        <v>0</v>
      </c>
      <c r="KF171" s="156">
        <f t="shared" si="67"/>
        <v>0</v>
      </c>
      <c r="KG171" s="156">
        <f t="shared" si="67"/>
        <v>0</v>
      </c>
      <c r="KH171" s="156">
        <f t="shared" si="67"/>
        <v>0</v>
      </c>
      <c r="KI171" s="156">
        <f t="shared" si="67"/>
        <v>0</v>
      </c>
      <c r="KJ171" s="156">
        <f t="shared" si="67"/>
        <v>0</v>
      </c>
      <c r="KK171" s="156">
        <f t="shared" si="67"/>
        <v>0</v>
      </c>
      <c r="KL171" s="156">
        <f t="shared" si="67"/>
        <v>0</v>
      </c>
      <c r="KM171" s="156">
        <f t="shared" si="67"/>
        <v>0</v>
      </c>
      <c r="KN171" s="156">
        <f t="shared" si="67"/>
        <v>0</v>
      </c>
      <c r="KO171" s="156">
        <f t="shared" si="67"/>
        <v>0</v>
      </c>
      <c r="KP171" s="156">
        <f t="shared" si="67"/>
        <v>0</v>
      </c>
      <c r="KQ171" s="156">
        <f t="shared" si="67"/>
        <v>0</v>
      </c>
      <c r="KR171" s="156">
        <f t="shared" si="67"/>
        <v>0</v>
      </c>
      <c r="KS171" s="156">
        <f t="shared" si="67"/>
        <v>0</v>
      </c>
      <c r="KT171" s="156">
        <f t="shared" si="67"/>
        <v>0</v>
      </c>
      <c r="KU171" s="156">
        <f t="shared" si="67"/>
        <v>0</v>
      </c>
      <c r="KV171" s="156">
        <f t="shared" si="67"/>
        <v>0</v>
      </c>
      <c r="KW171" s="156">
        <f t="shared" si="67"/>
        <v>0</v>
      </c>
      <c r="KX171" s="156">
        <f t="shared" si="67"/>
        <v>0</v>
      </c>
      <c r="KY171" s="156">
        <f t="shared" si="67"/>
        <v>0</v>
      </c>
      <c r="KZ171" s="156">
        <f t="shared" si="67"/>
        <v>0</v>
      </c>
      <c r="LA171" s="156">
        <f t="shared" si="67"/>
        <v>0</v>
      </c>
      <c r="LB171" s="156">
        <f t="shared" si="67"/>
        <v>0</v>
      </c>
      <c r="LC171" s="156">
        <f t="shared" si="67"/>
        <v>0</v>
      </c>
      <c r="LD171" s="156">
        <f t="shared" si="67"/>
        <v>0</v>
      </c>
      <c r="LE171" s="156">
        <f t="shared" si="67"/>
        <v>0</v>
      </c>
      <c r="LF171" s="156">
        <f t="shared" si="67"/>
        <v>0</v>
      </c>
      <c r="LG171" s="156">
        <f t="shared" si="67"/>
        <v>0</v>
      </c>
      <c r="LH171" s="156">
        <f t="shared" si="67"/>
        <v>0</v>
      </c>
      <c r="LI171" s="156">
        <f t="shared" si="67"/>
        <v>0</v>
      </c>
      <c r="LJ171" s="156">
        <f t="shared" si="67"/>
        <v>0</v>
      </c>
      <c r="LK171" s="156">
        <f t="shared" si="67"/>
        <v>0</v>
      </c>
      <c r="LL171" s="156">
        <f t="shared" ref="LL171:NK171" si="68">IF(AND(LL$165&gt;=EOMONTH($D3,0),LL$165&lt;EOMONTH($D3,$S3)),-LL168,0)</f>
        <v>0</v>
      </c>
      <c r="LM171" s="156">
        <f t="shared" si="68"/>
        <v>0</v>
      </c>
      <c r="LN171" s="156">
        <f t="shared" si="68"/>
        <v>0</v>
      </c>
      <c r="LO171" s="156">
        <f t="shared" si="68"/>
        <v>0</v>
      </c>
      <c r="LP171" s="156">
        <f t="shared" si="68"/>
        <v>0</v>
      </c>
      <c r="LQ171" s="156">
        <f t="shared" si="68"/>
        <v>0</v>
      </c>
      <c r="LR171" s="156">
        <f t="shared" si="68"/>
        <v>0</v>
      </c>
      <c r="LS171" s="156">
        <f t="shared" si="68"/>
        <v>0</v>
      </c>
      <c r="LT171" s="156">
        <f t="shared" si="68"/>
        <v>0</v>
      </c>
      <c r="LU171" s="156">
        <f t="shared" si="68"/>
        <v>0</v>
      </c>
      <c r="LV171" s="156">
        <f t="shared" si="68"/>
        <v>0</v>
      </c>
      <c r="LW171" s="156">
        <f t="shared" si="68"/>
        <v>0</v>
      </c>
      <c r="LX171" s="156">
        <f t="shared" si="68"/>
        <v>0</v>
      </c>
      <c r="LY171" s="156">
        <f t="shared" si="68"/>
        <v>0</v>
      </c>
      <c r="LZ171" s="156">
        <f t="shared" si="68"/>
        <v>0</v>
      </c>
      <c r="MA171" s="156">
        <f t="shared" si="68"/>
        <v>0</v>
      </c>
      <c r="MB171" s="156">
        <f t="shared" si="68"/>
        <v>0</v>
      </c>
      <c r="MC171" s="156">
        <f t="shared" si="68"/>
        <v>0</v>
      </c>
      <c r="MD171" s="156">
        <f t="shared" si="68"/>
        <v>0</v>
      </c>
      <c r="ME171" s="156">
        <f t="shared" si="68"/>
        <v>0</v>
      </c>
      <c r="MF171" s="156">
        <f t="shared" si="68"/>
        <v>0</v>
      </c>
      <c r="MG171" s="156">
        <f t="shared" si="68"/>
        <v>0</v>
      </c>
      <c r="MH171" s="156">
        <f t="shared" si="68"/>
        <v>0</v>
      </c>
      <c r="MI171" s="156">
        <f t="shared" si="68"/>
        <v>0</v>
      </c>
      <c r="MJ171" s="156">
        <f t="shared" si="68"/>
        <v>0</v>
      </c>
      <c r="MK171" s="156">
        <f t="shared" si="68"/>
        <v>0</v>
      </c>
      <c r="ML171" s="156">
        <f t="shared" si="68"/>
        <v>0</v>
      </c>
      <c r="MM171" s="156">
        <f t="shared" si="68"/>
        <v>0</v>
      </c>
      <c r="MN171" s="156">
        <f t="shared" si="68"/>
        <v>0</v>
      </c>
      <c r="MO171" s="156">
        <f t="shared" si="68"/>
        <v>0</v>
      </c>
      <c r="MP171" s="156">
        <f t="shared" si="68"/>
        <v>0</v>
      </c>
      <c r="MQ171" s="156">
        <f t="shared" si="68"/>
        <v>0</v>
      </c>
      <c r="MR171" s="156">
        <f t="shared" si="68"/>
        <v>0</v>
      </c>
      <c r="MS171" s="156">
        <f t="shared" si="68"/>
        <v>0</v>
      </c>
      <c r="MT171" s="156">
        <f t="shared" si="68"/>
        <v>0</v>
      </c>
      <c r="MU171" s="156">
        <f t="shared" si="68"/>
        <v>0</v>
      </c>
      <c r="MV171" s="156">
        <f t="shared" si="68"/>
        <v>0</v>
      </c>
      <c r="MW171" s="156">
        <f t="shared" si="68"/>
        <v>0</v>
      </c>
      <c r="MX171" s="156">
        <f t="shared" si="68"/>
        <v>0</v>
      </c>
      <c r="MY171" s="156">
        <f t="shared" si="68"/>
        <v>0</v>
      </c>
      <c r="MZ171" s="156">
        <f t="shared" si="68"/>
        <v>0</v>
      </c>
      <c r="NA171" s="156">
        <f t="shared" si="68"/>
        <v>0</v>
      </c>
      <c r="NB171" s="156">
        <f t="shared" si="68"/>
        <v>0</v>
      </c>
      <c r="NC171" s="156">
        <f t="shared" si="68"/>
        <v>0</v>
      </c>
      <c r="ND171" s="156">
        <f t="shared" si="68"/>
        <v>0</v>
      </c>
      <c r="NE171" s="156">
        <f t="shared" si="68"/>
        <v>0</v>
      </c>
      <c r="NF171" s="156">
        <f t="shared" si="68"/>
        <v>0</v>
      </c>
      <c r="NG171" s="156">
        <f t="shared" si="68"/>
        <v>0</v>
      </c>
      <c r="NH171" s="156">
        <f t="shared" si="68"/>
        <v>0</v>
      </c>
      <c r="NI171" s="156">
        <f t="shared" si="68"/>
        <v>0</v>
      </c>
      <c r="NJ171" s="156">
        <f t="shared" si="68"/>
        <v>0</v>
      </c>
      <c r="NK171" s="158">
        <f t="shared" si="68"/>
        <v>0</v>
      </c>
    </row>
    <row r="172" spans="1:375" x14ac:dyDescent="0.25">
      <c r="A172" s="154">
        <f t="shared" si="56"/>
        <v>916390.28948685084</v>
      </c>
      <c r="B172" s="35" t="s">
        <v>167</v>
      </c>
      <c r="C172" s="89" t="s">
        <v>157</v>
      </c>
      <c r="D172" s="156">
        <f t="shared" ref="D172:BO172" si="69">IF(OR(D$165&lt;=EOMONTH($E3,$R3*(1-$O3)),D$165&gt;EOMONTH($E3,$P3*12*(1-$O3)+$Q3*12*$O3+$R3*(1-$O3))),0,FV($W3,ROUNDDOWN(YEARFRAC($D$165,D$165,1),0),0,-($U3*(1-$O3)+$V3*$O3)*$B3/12,0))</f>
        <v>0</v>
      </c>
      <c r="E172" s="156">
        <f t="shared" si="69"/>
        <v>0</v>
      </c>
      <c r="F172" s="156">
        <f t="shared" si="69"/>
        <v>0</v>
      </c>
      <c r="G172" s="156">
        <f t="shared" si="69"/>
        <v>0</v>
      </c>
      <c r="H172" s="156">
        <f t="shared" si="69"/>
        <v>0</v>
      </c>
      <c r="I172" s="156">
        <f t="shared" si="69"/>
        <v>0</v>
      </c>
      <c r="J172" s="156">
        <f t="shared" si="69"/>
        <v>0</v>
      </c>
      <c r="K172" s="156">
        <f t="shared" si="69"/>
        <v>0</v>
      </c>
      <c r="L172" s="156">
        <f t="shared" si="69"/>
        <v>0</v>
      </c>
      <c r="M172" s="156">
        <f t="shared" si="69"/>
        <v>0</v>
      </c>
      <c r="N172" s="156">
        <f t="shared" si="69"/>
        <v>0</v>
      </c>
      <c r="O172" s="156">
        <f t="shared" si="69"/>
        <v>0</v>
      </c>
      <c r="P172" s="156">
        <f t="shared" si="69"/>
        <v>0</v>
      </c>
      <c r="Q172" s="156">
        <f t="shared" si="69"/>
        <v>0</v>
      </c>
      <c r="R172" s="156">
        <f t="shared" si="69"/>
        <v>0</v>
      </c>
      <c r="S172" s="156">
        <f t="shared" si="69"/>
        <v>0</v>
      </c>
      <c r="T172" s="156">
        <f t="shared" si="69"/>
        <v>0</v>
      </c>
      <c r="U172" s="156">
        <f t="shared" si="69"/>
        <v>0</v>
      </c>
      <c r="V172" s="156">
        <f t="shared" si="69"/>
        <v>0</v>
      </c>
      <c r="W172" s="156">
        <f t="shared" si="69"/>
        <v>0</v>
      </c>
      <c r="X172" s="156">
        <f t="shared" si="69"/>
        <v>0</v>
      </c>
      <c r="Y172" s="156">
        <f t="shared" si="69"/>
        <v>0</v>
      </c>
      <c r="Z172" s="156">
        <f t="shared" si="69"/>
        <v>0</v>
      </c>
      <c r="AA172" s="156">
        <f t="shared" si="69"/>
        <v>0</v>
      </c>
      <c r="AB172" s="156">
        <f t="shared" si="69"/>
        <v>0</v>
      </c>
      <c r="AC172" s="156">
        <f t="shared" si="69"/>
        <v>0</v>
      </c>
      <c r="AD172" s="156">
        <f t="shared" si="69"/>
        <v>0</v>
      </c>
      <c r="AE172" s="156">
        <f t="shared" si="69"/>
        <v>0</v>
      </c>
      <c r="AF172" s="156">
        <f t="shared" si="69"/>
        <v>0</v>
      </c>
      <c r="AG172" s="156">
        <f t="shared" si="69"/>
        <v>0</v>
      </c>
      <c r="AH172" s="156">
        <f t="shared" si="69"/>
        <v>0</v>
      </c>
      <c r="AI172" s="156">
        <f t="shared" si="69"/>
        <v>0</v>
      </c>
      <c r="AJ172" s="156">
        <f t="shared" si="69"/>
        <v>0</v>
      </c>
      <c r="AK172" s="156">
        <f t="shared" si="69"/>
        <v>0</v>
      </c>
      <c r="AL172" s="156">
        <f t="shared" si="69"/>
        <v>0</v>
      </c>
      <c r="AM172" s="156">
        <f t="shared" si="69"/>
        <v>0</v>
      </c>
      <c r="AN172" s="156">
        <f t="shared" si="69"/>
        <v>0</v>
      </c>
      <c r="AO172" s="156">
        <f t="shared" si="69"/>
        <v>0</v>
      </c>
      <c r="AP172" s="156">
        <f t="shared" si="69"/>
        <v>0</v>
      </c>
      <c r="AQ172" s="156">
        <f t="shared" si="69"/>
        <v>0</v>
      </c>
      <c r="AR172" s="156">
        <f t="shared" si="69"/>
        <v>0</v>
      </c>
      <c r="AS172" s="156">
        <f t="shared" si="69"/>
        <v>0</v>
      </c>
      <c r="AT172" s="156">
        <f t="shared" si="69"/>
        <v>0</v>
      </c>
      <c r="AU172" s="156">
        <f t="shared" si="69"/>
        <v>0</v>
      </c>
      <c r="AV172" s="156">
        <f t="shared" si="69"/>
        <v>0</v>
      </c>
      <c r="AW172" s="156">
        <f t="shared" si="69"/>
        <v>0</v>
      </c>
      <c r="AX172" s="156">
        <f t="shared" si="69"/>
        <v>0</v>
      </c>
      <c r="AY172" s="156">
        <f t="shared" si="69"/>
        <v>0</v>
      </c>
      <c r="AZ172" s="156">
        <f t="shared" si="69"/>
        <v>0</v>
      </c>
      <c r="BA172" s="156">
        <f t="shared" si="69"/>
        <v>0</v>
      </c>
      <c r="BB172" s="156">
        <f t="shared" si="69"/>
        <v>0</v>
      </c>
      <c r="BC172" s="156">
        <f t="shared" si="69"/>
        <v>0</v>
      </c>
      <c r="BD172" s="156">
        <f t="shared" si="69"/>
        <v>0</v>
      </c>
      <c r="BE172" s="156">
        <f t="shared" si="69"/>
        <v>0</v>
      </c>
      <c r="BF172" s="156">
        <f t="shared" si="69"/>
        <v>0</v>
      </c>
      <c r="BG172" s="156">
        <f t="shared" si="69"/>
        <v>0</v>
      </c>
      <c r="BH172" s="156">
        <f t="shared" si="69"/>
        <v>0</v>
      </c>
      <c r="BI172" s="156">
        <f t="shared" si="69"/>
        <v>0</v>
      </c>
      <c r="BJ172" s="156">
        <f t="shared" si="69"/>
        <v>0</v>
      </c>
      <c r="BK172" s="156">
        <f t="shared" si="69"/>
        <v>9004.0704799999985</v>
      </c>
      <c r="BL172" s="156">
        <f t="shared" si="69"/>
        <v>9004.0704799999985</v>
      </c>
      <c r="BM172" s="156">
        <f t="shared" si="69"/>
        <v>9274.1925943999995</v>
      </c>
      <c r="BN172" s="156">
        <f t="shared" si="69"/>
        <v>9274.1925943999995</v>
      </c>
      <c r="BO172" s="156">
        <f t="shared" si="69"/>
        <v>9274.1925943999995</v>
      </c>
      <c r="BP172" s="156">
        <f t="shared" ref="BP172:EA172" si="70">IF(OR(BP$165&lt;=EOMONTH($E3,$R3*(1-$O3)),BP$165&gt;EOMONTH($E3,$P3*12*(1-$O3)+$Q3*12*$O3+$R3*(1-$O3))),0,FV($W3,ROUNDDOWN(YEARFRAC($D$165,BP$165,1),0),0,-($U3*(1-$O3)+$V3*$O3)*$B3/12,0))</f>
        <v>9274.1925943999995</v>
      </c>
      <c r="BQ172" s="156">
        <f t="shared" si="70"/>
        <v>9274.1925943999995</v>
      </c>
      <c r="BR172" s="156">
        <f t="shared" si="70"/>
        <v>9274.1925943999995</v>
      </c>
      <c r="BS172" s="156">
        <f t="shared" si="70"/>
        <v>9274.1925943999995</v>
      </c>
      <c r="BT172" s="156">
        <f t="shared" si="70"/>
        <v>9274.1925943999995</v>
      </c>
      <c r="BU172" s="156">
        <f t="shared" si="70"/>
        <v>9274.1925943999995</v>
      </c>
      <c r="BV172" s="156">
        <f t="shared" si="70"/>
        <v>9274.1925943999995</v>
      </c>
      <c r="BW172" s="156">
        <f t="shared" si="70"/>
        <v>9274.1925943999995</v>
      </c>
      <c r="BX172" s="156">
        <f t="shared" si="70"/>
        <v>9274.1925943999995</v>
      </c>
      <c r="BY172" s="156">
        <f t="shared" si="70"/>
        <v>9552.4183722319995</v>
      </c>
      <c r="BZ172" s="156">
        <f t="shared" si="70"/>
        <v>9552.4183722319995</v>
      </c>
      <c r="CA172" s="156">
        <f t="shared" si="70"/>
        <v>9552.4183722319995</v>
      </c>
      <c r="CB172" s="156">
        <f t="shared" si="70"/>
        <v>9552.4183722319995</v>
      </c>
      <c r="CC172" s="156">
        <f t="shared" si="70"/>
        <v>9552.4183722319995</v>
      </c>
      <c r="CD172" s="156">
        <f t="shared" si="70"/>
        <v>9552.4183722319995</v>
      </c>
      <c r="CE172" s="156">
        <f t="shared" si="70"/>
        <v>9552.4183722319995</v>
      </c>
      <c r="CF172" s="156">
        <f t="shared" si="70"/>
        <v>9552.4183722319995</v>
      </c>
      <c r="CG172" s="156">
        <f t="shared" si="70"/>
        <v>9552.4183722319995</v>
      </c>
      <c r="CH172" s="156">
        <f t="shared" si="70"/>
        <v>9552.4183722319995</v>
      </c>
      <c r="CI172" s="156">
        <f t="shared" si="70"/>
        <v>9552.4183722319995</v>
      </c>
      <c r="CJ172" s="156">
        <f t="shared" si="70"/>
        <v>9552.4183722319995</v>
      </c>
      <c r="CK172" s="156">
        <f t="shared" si="70"/>
        <v>9838.9909233989601</v>
      </c>
      <c r="CL172" s="156">
        <f t="shared" si="70"/>
        <v>9838.9909233989601</v>
      </c>
      <c r="CM172" s="156">
        <f t="shared" si="70"/>
        <v>9838.9909233989601</v>
      </c>
      <c r="CN172" s="156">
        <f t="shared" si="70"/>
        <v>9838.9909233989601</v>
      </c>
      <c r="CO172" s="156">
        <f t="shared" si="70"/>
        <v>9838.9909233989601</v>
      </c>
      <c r="CP172" s="156">
        <f t="shared" si="70"/>
        <v>9838.9909233989601</v>
      </c>
      <c r="CQ172" s="156">
        <f t="shared" si="70"/>
        <v>9838.9909233989601</v>
      </c>
      <c r="CR172" s="156">
        <f t="shared" si="70"/>
        <v>9838.9909233989601</v>
      </c>
      <c r="CS172" s="156">
        <f t="shared" si="70"/>
        <v>9838.9909233989601</v>
      </c>
      <c r="CT172" s="156">
        <f t="shared" si="70"/>
        <v>9838.9909233989601</v>
      </c>
      <c r="CU172" s="156">
        <f t="shared" si="70"/>
        <v>9838.9909233989601</v>
      </c>
      <c r="CV172" s="156">
        <f t="shared" si="70"/>
        <v>9838.9909233989601</v>
      </c>
      <c r="CW172" s="156">
        <f t="shared" si="70"/>
        <v>10134.160651100927</v>
      </c>
      <c r="CX172" s="156">
        <f t="shared" si="70"/>
        <v>10134.160651100927</v>
      </c>
      <c r="CY172" s="156">
        <f t="shared" si="70"/>
        <v>10134.160651100927</v>
      </c>
      <c r="CZ172" s="156">
        <f t="shared" si="70"/>
        <v>10134.160651100927</v>
      </c>
      <c r="DA172" s="156">
        <f t="shared" si="70"/>
        <v>10134.160651100927</v>
      </c>
      <c r="DB172" s="156">
        <f t="shared" si="70"/>
        <v>10134.160651100927</v>
      </c>
      <c r="DC172" s="156">
        <f t="shared" si="70"/>
        <v>10134.160651100927</v>
      </c>
      <c r="DD172" s="156">
        <f t="shared" si="70"/>
        <v>10134.160651100927</v>
      </c>
      <c r="DE172" s="156">
        <f t="shared" si="70"/>
        <v>10134.160651100927</v>
      </c>
      <c r="DF172" s="156">
        <f t="shared" si="70"/>
        <v>10134.160651100927</v>
      </c>
      <c r="DG172" s="156">
        <f t="shared" si="70"/>
        <v>10134.160651100927</v>
      </c>
      <c r="DH172" s="156">
        <f t="shared" si="70"/>
        <v>10134.160651100927</v>
      </c>
      <c r="DI172" s="156">
        <f t="shared" si="70"/>
        <v>10438.185470633956</v>
      </c>
      <c r="DJ172" s="156">
        <f t="shared" si="70"/>
        <v>10438.185470633956</v>
      </c>
      <c r="DK172" s="156">
        <f t="shared" si="70"/>
        <v>10438.185470633956</v>
      </c>
      <c r="DL172" s="156">
        <f t="shared" si="70"/>
        <v>10438.185470633956</v>
      </c>
      <c r="DM172" s="156">
        <f t="shared" si="70"/>
        <v>10438.185470633956</v>
      </c>
      <c r="DN172" s="156">
        <f t="shared" si="70"/>
        <v>10438.185470633956</v>
      </c>
      <c r="DO172" s="156">
        <f t="shared" si="70"/>
        <v>10438.185470633956</v>
      </c>
      <c r="DP172" s="156">
        <f t="shared" si="70"/>
        <v>10438.185470633956</v>
      </c>
      <c r="DQ172" s="156">
        <f t="shared" si="70"/>
        <v>10438.185470633956</v>
      </c>
      <c r="DR172" s="156">
        <f t="shared" si="70"/>
        <v>10438.185470633956</v>
      </c>
      <c r="DS172" s="156">
        <f t="shared" si="70"/>
        <v>10438.185470633956</v>
      </c>
      <c r="DT172" s="156">
        <f t="shared" si="70"/>
        <v>10438.185470633956</v>
      </c>
      <c r="DU172" s="156">
        <f t="shared" si="70"/>
        <v>10751.331034752975</v>
      </c>
      <c r="DV172" s="156">
        <f t="shared" si="70"/>
        <v>10751.331034752975</v>
      </c>
      <c r="DW172" s="156">
        <f t="shared" si="70"/>
        <v>10751.331034752975</v>
      </c>
      <c r="DX172" s="156">
        <f t="shared" si="70"/>
        <v>10751.331034752975</v>
      </c>
      <c r="DY172" s="156">
        <f t="shared" si="70"/>
        <v>10751.331034752975</v>
      </c>
      <c r="DZ172" s="156">
        <f t="shared" si="70"/>
        <v>10751.331034752975</v>
      </c>
      <c r="EA172" s="156">
        <f t="shared" si="70"/>
        <v>10751.331034752975</v>
      </c>
      <c r="EB172" s="156">
        <f t="shared" ref="EB172:GM172" si="71">IF(OR(EB$165&lt;=EOMONTH($E3,$R3*(1-$O3)),EB$165&gt;EOMONTH($E3,$P3*12*(1-$O3)+$Q3*12*$O3+$R3*(1-$O3))),0,FV($W3,ROUNDDOWN(YEARFRAC($D$165,EB$165,1),0),0,-($U3*(1-$O3)+$V3*$O3)*$B3/12,0))</f>
        <v>10751.331034752975</v>
      </c>
      <c r="EC172" s="156">
        <f t="shared" si="71"/>
        <v>10751.331034752975</v>
      </c>
      <c r="ED172" s="156">
        <f t="shared" si="71"/>
        <v>10751.331034752975</v>
      </c>
      <c r="EE172" s="156">
        <f t="shared" si="71"/>
        <v>10751.331034752975</v>
      </c>
      <c r="EF172" s="156">
        <f t="shared" si="71"/>
        <v>10751.331034752975</v>
      </c>
      <c r="EG172" s="156">
        <f t="shared" si="71"/>
        <v>11073.870965795564</v>
      </c>
      <c r="EH172" s="156">
        <f t="shared" si="71"/>
        <v>11073.870965795564</v>
      </c>
      <c r="EI172" s="156">
        <f t="shared" si="71"/>
        <v>11073.870965795564</v>
      </c>
      <c r="EJ172" s="156">
        <f t="shared" si="71"/>
        <v>11073.870965795564</v>
      </c>
      <c r="EK172" s="156">
        <f t="shared" si="71"/>
        <v>11073.870965795564</v>
      </c>
      <c r="EL172" s="156">
        <f t="shared" si="71"/>
        <v>11073.870965795564</v>
      </c>
      <c r="EM172" s="156">
        <f t="shared" si="71"/>
        <v>11073.870965795564</v>
      </c>
      <c r="EN172" s="156">
        <f t="shared" si="71"/>
        <v>11073.870965795564</v>
      </c>
      <c r="EO172" s="156">
        <f t="shared" si="71"/>
        <v>11073.870965795564</v>
      </c>
      <c r="EP172" s="156">
        <f t="shared" si="71"/>
        <v>11073.870965795564</v>
      </c>
      <c r="EQ172" s="156">
        <f t="shared" si="71"/>
        <v>11073.870965795564</v>
      </c>
      <c r="ER172" s="156">
        <f t="shared" si="71"/>
        <v>11073.870965795564</v>
      </c>
      <c r="ES172" s="156">
        <f t="shared" si="71"/>
        <v>11406.087094769429</v>
      </c>
      <c r="ET172" s="156">
        <f t="shared" si="71"/>
        <v>11406.087094769429</v>
      </c>
      <c r="EU172" s="156">
        <f t="shared" si="71"/>
        <v>11406.087094769429</v>
      </c>
      <c r="EV172" s="156">
        <f t="shared" si="71"/>
        <v>11406.087094769429</v>
      </c>
      <c r="EW172" s="156">
        <f t="shared" si="71"/>
        <v>0</v>
      </c>
      <c r="EX172" s="156">
        <f t="shared" si="71"/>
        <v>0</v>
      </c>
      <c r="EY172" s="156">
        <f t="shared" si="71"/>
        <v>0</v>
      </c>
      <c r="EZ172" s="156">
        <f t="shared" si="71"/>
        <v>0</v>
      </c>
      <c r="FA172" s="156">
        <f t="shared" si="71"/>
        <v>0</v>
      </c>
      <c r="FB172" s="156">
        <f t="shared" si="71"/>
        <v>0</v>
      </c>
      <c r="FC172" s="156">
        <f t="shared" si="71"/>
        <v>0</v>
      </c>
      <c r="FD172" s="156">
        <f t="shared" si="71"/>
        <v>0</v>
      </c>
      <c r="FE172" s="156">
        <f t="shared" si="71"/>
        <v>0</v>
      </c>
      <c r="FF172" s="156">
        <f t="shared" si="71"/>
        <v>0</v>
      </c>
      <c r="FG172" s="156">
        <f t="shared" si="71"/>
        <v>0</v>
      </c>
      <c r="FH172" s="156">
        <f t="shared" si="71"/>
        <v>0</v>
      </c>
      <c r="FI172" s="156">
        <f t="shared" si="71"/>
        <v>0</v>
      </c>
      <c r="FJ172" s="156">
        <f t="shared" si="71"/>
        <v>0</v>
      </c>
      <c r="FK172" s="156">
        <f t="shared" si="71"/>
        <v>0</v>
      </c>
      <c r="FL172" s="156">
        <f t="shared" si="71"/>
        <v>0</v>
      </c>
      <c r="FM172" s="156">
        <f t="shared" si="71"/>
        <v>0</v>
      </c>
      <c r="FN172" s="156">
        <f t="shared" si="71"/>
        <v>0</v>
      </c>
      <c r="FO172" s="156">
        <f t="shared" si="71"/>
        <v>0</v>
      </c>
      <c r="FP172" s="156">
        <f t="shared" si="71"/>
        <v>0</v>
      </c>
      <c r="FQ172" s="156">
        <f t="shared" si="71"/>
        <v>0</v>
      </c>
      <c r="FR172" s="156">
        <f t="shared" si="71"/>
        <v>0</v>
      </c>
      <c r="FS172" s="156">
        <f t="shared" si="71"/>
        <v>0</v>
      </c>
      <c r="FT172" s="156">
        <f t="shared" si="71"/>
        <v>0</v>
      </c>
      <c r="FU172" s="156">
        <f t="shared" si="71"/>
        <v>0</v>
      </c>
      <c r="FV172" s="156">
        <f t="shared" si="71"/>
        <v>0</v>
      </c>
      <c r="FW172" s="156">
        <f t="shared" si="71"/>
        <v>0</v>
      </c>
      <c r="FX172" s="156">
        <f t="shared" si="71"/>
        <v>0</v>
      </c>
      <c r="FY172" s="156">
        <f t="shared" si="71"/>
        <v>0</v>
      </c>
      <c r="FZ172" s="156">
        <f t="shared" si="71"/>
        <v>0</v>
      </c>
      <c r="GA172" s="156">
        <f t="shared" si="71"/>
        <v>0</v>
      </c>
      <c r="GB172" s="156">
        <f t="shared" si="71"/>
        <v>0</v>
      </c>
      <c r="GC172" s="156">
        <f t="shared" si="71"/>
        <v>0</v>
      </c>
      <c r="GD172" s="156">
        <f t="shared" si="71"/>
        <v>0</v>
      </c>
      <c r="GE172" s="156">
        <f t="shared" si="71"/>
        <v>0</v>
      </c>
      <c r="GF172" s="156">
        <f t="shared" si="71"/>
        <v>0</v>
      </c>
      <c r="GG172" s="156">
        <f t="shared" si="71"/>
        <v>0</v>
      </c>
      <c r="GH172" s="156">
        <f t="shared" si="71"/>
        <v>0</v>
      </c>
      <c r="GI172" s="156">
        <f t="shared" si="71"/>
        <v>0</v>
      </c>
      <c r="GJ172" s="156">
        <f t="shared" si="71"/>
        <v>0</v>
      </c>
      <c r="GK172" s="156">
        <f t="shared" si="71"/>
        <v>0</v>
      </c>
      <c r="GL172" s="156">
        <f t="shared" si="71"/>
        <v>0</v>
      </c>
      <c r="GM172" s="156">
        <f t="shared" si="71"/>
        <v>0</v>
      </c>
      <c r="GN172" s="156">
        <f t="shared" ref="GN172:IY172" si="72">IF(OR(GN$165&lt;=EOMONTH($E3,$R3*(1-$O3)),GN$165&gt;EOMONTH($E3,$P3*12*(1-$O3)+$Q3*12*$O3+$R3*(1-$O3))),0,FV($W3,ROUNDDOWN(YEARFRAC($D$165,GN$165,1),0),0,-($U3*(1-$O3)+$V3*$O3)*$B3/12,0))</f>
        <v>0</v>
      </c>
      <c r="GO172" s="156">
        <f t="shared" si="72"/>
        <v>0</v>
      </c>
      <c r="GP172" s="156">
        <f t="shared" si="72"/>
        <v>0</v>
      </c>
      <c r="GQ172" s="156">
        <f t="shared" si="72"/>
        <v>0</v>
      </c>
      <c r="GR172" s="156">
        <f t="shared" si="72"/>
        <v>0</v>
      </c>
      <c r="GS172" s="156">
        <f t="shared" si="72"/>
        <v>0</v>
      </c>
      <c r="GT172" s="156">
        <f t="shared" si="72"/>
        <v>0</v>
      </c>
      <c r="GU172" s="156">
        <f t="shared" si="72"/>
        <v>0</v>
      </c>
      <c r="GV172" s="156">
        <f t="shared" si="72"/>
        <v>0</v>
      </c>
      <c r="GW172" s="156">
        <f t="shared" si="72"/>
        <v>0</v>
      </c>
      <c r="GX172" s="156">
        <f t="shared" si="72"/>
        <v>0</v>
      </c>
      <c r="GY172" s="156">
        <f t="shared" si="72"/>
        <v>0</v>
      </c>
      <c r="GZ172" s="156">
        <f t="shared" si="72"/>
        <v>0</v>
      </c>
      <c r="HA172" s="156">
        <f t="shared" si="72"/>
        <v>0</v>
      </c>
      <c r="HB172" s="156">
        <f t="shared" si="72"/>
        <v>0</v>
      </c>
      <c r="HC172" s="156">
        <f t="shared" si="72"/>
        <v>0</v>
      </c>
      <c r="HD172" s="156">
        <f t="shared" si="72"/>
        <v>0</v>
      </c>
      <c r="HE172" s="156">
        <f t="shared" si="72"/>
        <v>0</v>
      </c>
      <c r="HF172" s="156">
        <f t="shared" si="72"/>
        <v>0</v>
      </c>
      <c r="HG172" s="156">
        <f t="shared" si="72"/>
        <v>0</v>
      </c>
      <c r="HH172" s="156">
        <f t="shared" si="72"/>
        <v>0</v>
      </c>
      <c r="HI172" s="156">
        <f t="shared" si="72"/>
        <v>0</v>
      </c>
      <c r="HJ172" s="156">
        <f t="shared" si="72"/>
        <v>0</v>
      </c>
      <c r="HK172" s="156">
        <f t="shared" si="72"/>
        <v>0</v>
      </c>
      <c r="HL172" s="156">
        <f t="shared" si="72"/>
        <v>0</v>
      </c>
      <c r="HM172" s="156">
        <f t="shared" si="72"/>
        <v>0</v>
      </c>
      <c r="HN172" s="156">
        <f t="shared" si="72"/>
        <v>0</v>
      </c>
      <c r="HO172" s="156">
        <f t="shared" si="72"/>
        <v>0</v>
      </c>
      <c r="HP172" s="156">
        <f t="shared" si="72"/>
        <v>0</v>
      </c>
      <c r="HQ172" s="156">
        <f t="shared" si="72"/>
        <v>0</v>
      </c>
      <c r="HR172" s="156">
        <f t="shared" si="72"/>
        <v>0</v>
      </c>
      <c r="HS172" s="156">
        <f t="shared" si="72"/>
        <v>0</v>
      </c>
      <c r="HT172" s="156">
        <f t="shared" si="72"/>
        <v>0</v>
      </c>
      <c r="HU172" s="156">
        <f t="shared" si="72"/>
        <v>0</v>
      </c>
      <c r="HV172" s="156">
        <f t="shared" si="72"/>
        <v>0</v>
      </c>
      <c r="HW172" s="156">
        <f t="shared" si="72"/>
        <v>0</v>
      </c>
      <c r="HX172" s="156">
        <f t="shared" si="72"/>
        <v>0</v>
      </c>
      <c r="HY172" s="156">
        <f t="shared" si="72"/>
        <v>0</v>
      </c>
      <c r="HZ172" s="156">
        <f t="shared" si="72"/>
        <v>0</v>
      </c>
      <c r="IA172" s="156">
        <f t="shared" si="72"/>
        <v>0</v>
      </c>
      <c r="IB172" s="156">
        <f t="shared" si="72"/>
        <v>0</v>
      </c>
      <c r="IC172" s="156">
        <f t="shared" si="72"/>
        <v>0</v>
      </c>
      <c r="ID172" s="156">
        <f t="shared" si="72"/>
        <v>0</v>
      </c>
      <c r="IE172" s="156">
        <f t="shared" si="72"/>
        <v>0</v>
      </c>
      <c r="IF172" s="156">
        <f t="shared" si="72"/>
        <v>0</v>
      </c>
      <c r="IG172" s="156">
        <f t="shared" si="72"/>
        <v>0</v>
      </c>
      <c r="IH172" s="156">
        <f t="shared" si="72"/>
        <v>0</v>
      </c>
      <c r="II172" s="156">
        <f t="shared" si="72"/>
        <v>0</v>
      </c>
      <c r="IJ172" s="156">
        <f t="shared" si="72"/>
        <v>0</v>
      </c>
      <c r="IK172" s="156">
        <f t="shared" si="72"/>
        <v>0</v>
      </c>
      <c r="IL172" s="156">
        <f t="shared" si="72"/>
        <v>0</v>
      </c>
      <c r="IM172" s="156">
        <f t="shared" si="72"/>
        <v>0</v>
      </c>
      <c r="IN172" s="156">
        <f t="shared" si="72"/>
        <v>0</v>
      </c>
      <c r="IO172" s="156">
        <f t="shared" si="72"/>
        <v>0</v>
      </c>
      <c r="IP172" s="156">
        <f t="shared" si="72"/>
        <v>0</v>
      </c>
      <c r="IQ172" s="156">
        <f t="shared" si="72"/>
        <v>0</v>
      </c>
      <c r="IR172" s="156">
        <f t="shared" si="72"/>
        <v>0</v>
      </c>
      <c r="IS172" s="156">
        <f t="shared" si="72"/>
        <v>0</v>
      </c>
      <c r="IT172" s="156">
        <f t="shared" si="72"/>
        <v>0</v>
      </c>
      <c r="IU172" s="156">
        <f t="shared" si="72"/>
        <v>0</v>
      </c>
      <c r="IV172" s="156">
        <f t="shared" si="72"/>
        <v>0</v>
      </c>
      <c r="IW172" s="156">
        <f t="shared" si="72"/>
        <v>0</v>
      </c>
      <c r="IX172" s="156">
        <f t="shared" si="72"/>
        <v>0</v>
      </c>
      <c r="IY172" s="156">
        <f t="shared" si="72"/>
        <v>0</v>
      </c>
      <c r="IZ172" s="156">
        <f t="shared" ref="IZ172:LK172" si="73">IF(OR(IZ$165&lt;=EOMONTH($E3,$R3*(1-$O3)),IZ$165&gt;EOMONTH($E3,$P3*12*(1-$O3)+$Q3*12*$O3+$R3*(1-$O3))),0,FV($W3,ROUNDDOWN(YEARFRAC($D$165,IZ$165,1),0),0,-($U3*(1-$O3)+$V3*$O3)*$B3/12,0))</f>
        <v>0</v>
      </c>
      <c r="JA172" s="156">
        <f t="shared" si="73"/>
        <v>0</v>
      </c>
      <c r="JB172" s="156">
        <f t="shared" si="73"/>
        <v>0</v>
      </c>
      <c r="JC172" s="156">
        <f t="shared" si="73"/>
        <v>0</v>
      </c>
      <c r="JD172" s="156">
        <f t="shared" si="73"/>
        <v>0</v>
      </c>
      <c r="JE172" s="156">
        <f t="shared" si="73"/>
        <v>0</v>
      </c>
      <c r="JF172" s="156">
        <f t="shared" si="73"/>
        <v>0</v>
      </c>
      <c r="JG172" s="156">
        <f t="shared" si="73"/>
        <v>0</v>
      </c>
      <c r="JH172" s="156">
        <f t="shared" si="73"/>
        <v>0</v>
      </c>
      <c r="JI172" s="156">
        <f t="shared" si="73"/>
        <v>0</v>
      </c>
      <c r="JJ172" s="156">
        <f t="shared" si="73"/>
        <v>0</v>
      </c>
      <c r="JK172" s="156">
        <f t="shared" si="73"/>
        <v>0</v>
      </c>
      <c r="JL172" s="156">
        <f t="shared" si="73"/>
        <v>0</v>
      </c>
      <c r="JM172" s="156">
        <f t="shared" si="73"/>
        <v>0</v>
      </c>
      <c r="JN172" s="156">
        <f t="shared" si="73"/>
        <v>0</v>
      </c>
      <c r="JO172" s="156">
        <f t="shared" si="73"/>
        <v>0</v>
      </c>
      <c r="JP172" s="156">
        <f t="shared" si="73"/>
        <v>0</v>
      </c>
      <c r="JQ172" s="156">
        <f t="shared" si="73"/>
        <v>0</v>
      </c>
      <c r="JR172" s="156">
        <f t="shared" si="73"/>
        <v>0</v>
      </c>
      <c r="JS172" s="156">
        <f t="shared" si="73"/>
        <v>0</v>
      </c>
      <c r="JT172" s="156">
        <f t="shared" si="73"/>
        <v>0</v>
      </c>
      <c r="JU172" s="156">
        <f t="shared" si="73"/>
        <v>0</v>
      </c>
      <c r="JV172" s="156">
        <f t="shared" si="73"/>
        <v>0</v>
      </c>
      <c r="JW172" s="156">
        <f t="shared" si="73"/>
        <v>0</v>
      </c>
      <c r="JX172" s="156">
        <f t="shared" si="73"/>
        <v>0</v>
      </c>
      <c r="JY172" s="156">
        <f t="shared" si="73"/>
        <v>0</v>
      </c>
      <c r="JZ172" s="156">
        <f t="shared" si="73"/>
        <v>0</v>
      </c>
      <c r="KA172" s="156">
        <f t="shared" si="73"/>
        <v>0</v>
      </c>
      <c r="KB172" s="156">
        <f t="shared" si="73"/>
        <v>0</v>
      </c>
      <c r="KC172" s="156">
        <f t="shared" si="73"/>
        <v>0</v>
      </c>
      <c r="KD172" s="156">
        <f t="shared" si="73"/>
        <v>0</v>
      </c>
      <c r="KE172" s="156">
        <f t="shared" si="73"/>
        <v>0</v>
      </c>
      <c r="KF172" s="156">
        <f t="shared" si="73"/>
        <v>0</v>
      </c>
      <c r="KG172" s="156">
        <f t="shared" si="73"/>
        <v>0</v>
      </c>
      <c r="KH172" s="156">
        <f t="shared" si="73"/>
        <v>0</v>
      </c>
      <c r="KI172" s="156">
        <f t="shared" si="73"/>
        <v>0</v>
      </c>
      <c r="KJ172" s="156">
        <f t="shared" si="73"/>
        <v>0</v>
      </c>
      <c r="KK172" s="156">
        <f t="shared" si="73"/>
        <v>0</v>
      </c>
      <c r="KL172" s="156">
        <f t="shared" si="73"/>
        <v>0</v>
      </c>
      <c r="KM172" s="156">
        <f t="shared" si="73"/>
        <v>0</v>
      </c>
      <c r="KN172" s="156">
        <f t="shared" si="73"/>
        <v>0</v>
      </c>
      <c r="KO172" s="156">
        <f t="shared" si="73"/>
        <v>0</v>
      </c>
      <c r="KP172" s="156">
        <f t="shared" si="73"/>
        <v>0</v>
      </c>
      <c r="KQ172" s="156">
        <f t="shared" si="73"/>
        <v>0</v>
      </c>
      <c r="KR172" s="156">
        <f t="shared" si="73"/>
        <v>0</v>
      </c>
      <c r="KS172" s="156">
        <f t="shared" si="73"/>
        <v>0</v>
      </c>
      <c r="KT172" s="156">
        <f t="shared" si="73"/>
        <v>0</v>
      </c>
      <c r="KU172" s="156">
        <f t="shared" si="73"/>
        <v>0</v>
      </c>
      <c r="KV172" s="156">
        <f t="shared" si="73"/>
        <v>0</v>
      </c>
      <c r="KW172" s="156">
        <f t="shared" si="73"/>
        <v>0</v>
      </c>
      <c r="KX172" s="156">
        <f t="shared" si="73"/>
        <v>0</v>
      </c>
      <c r="KY172" s="156">
        <f t="shared" si="73"/>
        <v>0</v>
      </c>
      <c r="KZ172" s="156">
        <f t="shared" si="73"/>
        <v>0</v>
      </c>
      <c r="LA172" s="156">
        <f t="shared" si="73"/>
        <v>0</v>
      </c>
      <c r="LB172" s="156">
        <f t="shared" si="73"/>
        <v>0</v>
      </c>
      <c r="LC172" s="156">
        <f t="shared" si="73"/>
        <v>0</v>
      </c>
      <c r="LD172" s="156">
        <f t="shared" si="73"/>
        <v>0</v>
      </c>
      <c r="LE172" s="156">
        <f t="shared" si="73"/>
        <v>0</v>
      </c>
      <c r="LF172" s="156">
        <f t="shared" si="73"/>
        <v>0</v>
      </c>
      <c r="LG172" s="156">
        <f t="shared" si="73"/>
        <v>0</v>
      </c>
      <c r="LH172" s="156">
        <f t="shared" si="73"/>
        <v>0</v>
      </c>
      <c r="LI172" s="156">
        <f t="shared" si="73"/>
        <v>0</v>
      </c>
      <c r="LJ172" s="156">
        <f t="shared" si="73"/>
        <v>0</v>
      </c>
      <c r="LK172" s="156">
        <f t="shared" si="73"/>
        <v>0</v>
      </c>
      <c r="LL172" s="156">
        <f t="shared" ref="LL172:NK172" si="74">IF(OR(LL$165&lt;=EOMONTH($E3,$R3*(1-$O3)),LL$165&gt;EOMONTH($E3,$P3*12*(1-$O3)+$Q3*12*$O3+$R3*(1-$O3))),0,FV($W3,ROUNDDOWN(YEARFRAC($D$165,LL$165,1),0),0,-($U3*(1-$O3)+$V3*$O3)*$B3/12,0))</f>
        <v>0</v>
      </c>
      <c r="LM172" s="156">
        <f t="shared" si="74"/>
        <v>0</v>
      </c>
      <c r="LN172" s="156">
        <f t="shared" si="74"/>
        <v>0</v>
      </c>
      <c r="LO172" s="156">
        <f t="shared" si="74"/>
        <v>0</v>
      </c>
      <c r="LP172" s="156">
        <f t="shared" si="74"/>
        <v>0</v>
      </c>
      <c r="LQ172" s="156">
        <f t="shared" si="74"/>
        <v>0</v>
      </c>
      <c r="LR172" s="156">
        <f t="shared" si="74"/>
        <v>0</v>
      </c>
      <c r="LS172" s="156">
        <f t="shared" si="74"/>
        <v>0</v>
      </c>
      <c r="LT172" s="156">
        <f t="shared" si="74"/>
        <v>0</v>
      </c>
      <c r="LU172" s="156">
        <f t="shared" si="74"/>
        <v>0</v>
      </c>
      <c r="LV172" s="156">
        <f t="shared" si="74"/>
        <v>0</v>
      </c>
      <c r="LW172" s="156">
        <f t="shared" si="74"/>
        <v>0</v>
      </c>
      <c r="LX172" s="156">
        <f t="shared" si="74"/>
        <v>0</v>
      </c>
      <c r="LY172" s="156">
        <f t="shared" si="74"/>
        <v>0</v>
      </c>
      <c r="LZ172" s="156">
        <f t="shared" si="74"/>
        <v>0</v>
      </c>
      <c r="MA172" s="156">
        <f t="shared" si="74"/>
        <v>0</v>
      </c>
      <c r="MB172" s="156">
        <f t="shared" si="74"/>
        <v>0</v>
      </c>
      <c r="MC172" s="156">
        <f t="shared" si="74"/>
        <v>0</v>
      </c>
      <c r="MD172" s="156">
        <f t="shared" si="74"/>
        <v>0</v>
      </c>
      <c r="ME172" s="156">
        <f t="shared" si="74"/>
        <v>0</v>
      </c>
      <c r="MF172" s="156">
        <f t="shared" si="74"/>
        <v>0</v>
      </c>
      <c r="MG172" s="156">
        <f t="shared" si="74"/>
        <v>0</v>
      </c>
      <c r="MH172" s="156">
        <f t="shared" si="74"/>
        <v>0</v>
      </c>
      <c r="MI172" s="156">
        <f t="shared" si="74"/>
        <v>0</v>
      </c>
      <c r="MJ172" s="156">
        <f t="shared" si="74"/>
        <v>0</v>
      </c>
      <c r="MK172" s="156">
        <f t="shared" si="74"/>
        <v>0</v>
      </c>
      <c r="ML172" s="156">
        <f t="shared" si="74"/>
        <v>0</v>
      </c>
      <c r="MM172" s="156">
        <f t="shared" si="74"/>
        <v>0</v>
      </c>
      <c r="MN172" s="156">
        <f t="shared" si="74"/>
        <v>0</v>
      </c>
      <c r="MO172" s="156">
        <f t="shared" si="74"/>
        <v>0</v>
      </c>
      <c r="MP172" s="156">
        <f t="shared" si="74"/>
        <v>0</v>
      </c>
      <c r="MQ172" s="156">
        <f t="shared" si="74"/>
        <v>0</v>
      </c>
      <c r="MR172" s="156">
        <f t="shared" si="74"/>
        <v>0</v>
      </c>
      <c r="MS172" s="156">
        <f t="shared" si="74"/>
        <v>0</v>
      </c>
      <c r="MT172" s="156">
        <f t="shared" si="74"/>
        <v>0</v>
      </c>
      <c r="MU172" s="156">
        <f t="shared" si="74"/>
        <v>0</v>
      </c>
      <c r="MV172" s="156">
        <f t="shared" si="74"/>
        <v>0</v>
      </c>
      <c r="MW172" s="156">
        <f t="shared" si="74"/>
        <v>0</v>
      </c>
      <c r="MX172" s="156">
        <f t="shared" si="74"/>
        <v>0</v>
      </c>
      <c r="MY172" s="156">
        <f t="shared" si="74"/>
        <v>0</v>
      </c>
      <c r="MZ172" s="156">
        <f t="shared" si="74"/>
        <v>0</v>
      </c>
      <c r="NA172" s="156">
        <f t="shared" si="74"/>
        <v>0</v>
      </c>
      <c r="NB172" s="156">
        <f t="shared" si="74"/>
        <v>0</v>
      </c>
      <c r="NC172" s="156">
        <f t="shared" si="74"/>
        <v>0</v>
      </c>
      <c r="ND172" s="156">
        <f t="shared" si="74"/>
        <v>0</v>
      </c>
      <c r="NE172" s="156">
        <f t="shared" si="74"/>
        <v>0</v>
      </c>
      <c r="NF172" s="156">
        <f t="shared" si="74"/>
        <v>0</v>
      </c>
      <c r="NG172" s="156">
        <f t="shared" si="74"/>
        <v>0</v>
      </c>
      <c r="NH172" s="156">
        <f t="shared" si="74"/>
        <v>0</v>
      </c>
      <c r="NI172" s="156">
        <f t="shared" si="74"/>
        <v>0</v>
      </c>
      <c r="NJ172" s="156">
        <f t="shared" si="74"/>
        <v>0</v>
      </c>
      <c r="NK172" s="158">
        <f t="shared" si="74"/>
        <v>0</v>
      </c>
    </row>
    <row r="173" spans="1:375" x14ac:dyDescent="0.25">
      <c r="A173" s="154">
        <f t="shared" si="56"/>
        <v>-18008.140959999997</v>
      </c>
      <c r="B173" s="35" t="s">
        <v>169</v>
      </c>
      <c r="C173" s="89" t="s">
        <v>158</v>
      </c>
      <c r="D173" s="156">
        <f t="shared" ref="D173:BO173" si="75">IF(AND(D$165&gt;EOMONTH($E3,$R3*(1-$O3)),D$165&lt;=EOMONTH($E3,$R3*(1-$O3)+$S3*(1-$O3)+$T3*$O3)),-D172,0)</f>
        <v>0</v>
      </c>
      <c r="E173" s="156">
        <f t="shared" si="75"/>
        <v>0</v>
      </c>
      <c r="F173" s="156">
        <f t="shared" si="75"/>
        <v>0</v>
      </c>
      <c r="G173" s="156">
        <f t="shared" si="75"/>
        <v>0</v>
      </c>
      <c r="H173" s="156">
        <f t="shared" si="75"/>
        <v>0</v>
      </c>
      <c r="I173" s="156">
        <f t="shared" si="75"/>
        <v>0</v>
      </c>
      <c r="J173" s="156">
        <f t="shared" si="75"/>
        <v>0</v>
      </c>
      <c r="K173" s="156">
        <f t="shared" si="75"/>
        <v>0</v>
      </c>
      <c r="L173" s="156">
        <f t="shared" si="75"/>
        <v>0</v>
      </c>
      <c r="M173" s="156">
        <f t="shared" si="75"/>
        <v>0</v>
      </c>
      <c r="N173" s="156">
        <f t="shared" si="75"/>
        <v>0</v>
      </c>
      <c r="O173" s="156">
        <f t="shared" si="75"/>
        <v>0</v>
      </c>
      <c r="P173" s="156">
        <f t="shared" si="75"/>
        <v>0</v>
      </c>
      <c r="Q173" s="156">
        <f t="shared" si="75"/>
        <v>0</v>
      </c>
      <c r="R173" s="156">
        <f t="shared" si="75"/>
        <v>0</v>
      </c>
      <c r="S173" s="156">
        <f t="shared" si="75"/>
        <v>0</v>
      </c>
      <c r="T173" s="156">
        <f t="shared" si="75"/>
        <v>0</v>
      </c>
      <c r="U173" s="156">
        <f t="shared" si="75"/>
        <v>0</v>
      </c>
      <c r="V173" s="156">
        <f t="shared" si="75"/>
        <v>0</v>
      </c>
      <c r="W173" s="156">
        <f t="shared" si="75"/>
        <v>0</v>
      </c>
      <c r="X173" s="156">
        <f t="shared" si="75"/>
        <v>0</v>
      </c>
      <c r="Y173" s="156">
        <f t="shared" si="75"/>
        <v>0</v>
      </c>
      <c r="Z173" s="156">
        <f t="shared" si="75"/>
        <v>0</v>
      </c>
      <c r="AA173" s="156">
        <f t="shared" si="75"/>
        <v>0</v>
      </c>
      <c r="AB173" s="156">
        <f t="shared" si="75"/>
        <v>0</v>
      </c>
      <c r="AC173" s="156">
        <f t="shared" si="75"/>
        <v>0</v>
      </c>
      <c r="AD173" s="156">
        <f t="shared" si="75"/>
        <v>0</v>
      </c>
      <c r="AE173" s="156">
        <f t="shared" si="75"/>
        <v>0</v>
      </c>
      <c r="AF173" s="156">
        <f t="shared" si="75"/>
        <v>0</v>
      </c>
      <c r="AG173" s="156">
        <f t="shared" si="75"/>
        <v>0</v>
      </c>
      <c r="AH173" s="156">
        <f t="shared" si="75"/>
        <v>0</v>
      </c>
      <c r="AI173" s="156">
        <f t="shared" si="75"/>
        <v>0</v>
      </c>
      <c r="AJ173" s="156">
        <f t="shared" si="75"/>
        <v>0</v>
      </c>
      <c r="AK173" s="156">
        <f t="shared" si="75"/>
        <v>0</v>
      </c>
      <c r="AL173" s="156">
        <f t="shared" si="75"/>
        <v>0</v>
      </c>
      <c r="AM173" s="156">
        <f t="shared" si="75"/>
        <v>0</v>
      </c>
      <c r="AN173" s="156">
        <f t="shared" si="75"/>
        <v>0</v>
      </c>
      <c r="AO173" s="156">
        <f t="shared" si="75"/>
        <v>0</v>
      </c>
      <c r="AP173" s="156">
        <f t="shared" si="75"/>
        <v>0</v>
      </c>
      <c r="AQ173" s="156">
        <f t="shared" si="75"/>
        <v>0</v>
      </c>
      <c r="AR173" s="156">
        <f t="shared" si="75"/>
        <v>0</v>
      </c>
      <c r="AS173" s="156">
        <f t="shared" si="75"/>
        <v>0</v>
      </c>
      <c r="AT173" s="156">
        <f t="shared" si="75"/>
        <v>0</v>
      </c>
      <c r="AU173" s="156">
        <f t="shared" si="75"/>
        <v>0</v>
      </c>
      <c r="AV173" s="156">
        <f t="shared" si="75"/>
        <v>0</v>
      </c>
      <c r="AW173" s="156">
        <f t="shared" si="75"/>
        <v>0</v>
      </c>
      <c r="AX173" s="156">
        <f t="shared" si="75"/>
        <v>0</v>
      </c>
      <c r="AY173" s="156">
        <f t="shared" si="75"/>
        <v>0</v>
      </c>
      <c r="AZ173" s="156">
        <f t="shared" si="75"/>
        <v>0</v>
      </c>
      <c r="BA173" s="156">
        <f t="shared" si="75"/>
        <v>0</v>
      </c>
      <c r="BB173" s="156">
        <f t="shared" si="75"/>
        <v>0</v>
      </c>
      <c r="BC173" s="156">
        <f t="shared" si="75"/>
        <v>0</v>
      </c>
      <c r="BD173" s="156">
        <f t="shared" si="75"/>
        <v>0</v>
      </c>
      <c r="BE173" s="156">
        <f t="shared" si="75"/>
        <v>0</v>
      </c>
      <c r="BF173" s="156">
        <f t="shared" si="75"/>
        <v>0</v>
      </c>
      <c r="BG173" s="156">
        <f t="shared" si="75"/>
        <v>0</v>
      </c>
      <c r="BH173" s="156">
        <f t="shared" si="75"/>
        <v>0</v>
      </c>
      <c r="BI173" s="156">
        <f t="shared" si="75"/>
        <v>0</v>
      </c>
      <c r="BJ173" s="156">
        <f t="shared" si="75"/>
        <v>0</v>
      </c>
      <c r="BK173" s="156">
        <f t="shared" si="75"/>
        <v>-9004.0704799999985</v>
      </c>
      <c r="BL173" s="156">
        <f t="shared" si="75"/>
        <v>-9004.0704799999985</v>
      </c>
      <c r="BM173" s="156">
        <f t="shared" si="75"/>
        <v>0</v>
      </c>
      <c r="BN173" s="156">
        <f t="shared" si="75"/>
        <v>0</v>
      </c>
      <c r="BO173" s="156">
        <f t="shared" si="75"/>
        <v>0</v>
      </c>
      <c r="BP173" s="156">
        <f t="shared" ref="BP173:EA173" si="76">IF(AND(BP$165&gt;EOMONTH($E3,$R3*(1-$O3)),BP$165&lt;=EOMONTH($E3,$R3*(1-$O3)+$S3*(1-$O3)+$T3*$O3)),-BP172,0)</f>
        <v>0</v>
      </c>
      <c r="BQ173" s="156">
        <f t="shared" si="76"/>
        <v>0</v>
      </c>
      <c r="BR173" s="156">
        <f t="shared" si="76"/>
        <v>0</v>
      </c>
      <c r="BS173" s="156">
        <f t="shared" si="76"/>
        <v>0</v>
      </c>
      <c r="BT173" s="156">
        <f t="shared" si="76"/>
        <v>0</v>
      </c>
      <c r="BU173" s="156">
        <f t="shared" si="76"/>
        <v>0</v>
      </c>
      <c r="BV173" s="156">
        <f t="shared" si="76"/>
        <v>0</v>
      </c>
      <c r="BW173" s="156">
        <f t="shared" si="76"/>
        <v>0</v>
      </c>
      <c r="BX173" s="156">
        <f t="shared" si="76"/>
        <v>0</v>
      </c>
      <c r="BY173" s="156">
        <f t="shared" si="76"/>
        <v>0</v>
      </c>
      <c r="BZ173" s="156">
        <f t="shared" si="76"/>
        <v>0</v>
      </c>
      <c r="CA173" s="156">
        <f t="shared" si="76"/>
        <v>0</v>
      </c>
      <c r="CB173" s="156">
        <f t="shared" si="76"/>
        <v>0</v>
      </c>
      <c r="CC173" s="156">
        <f t="shared" si="76"/>
        <v>0</v>
      </c>
      <c r="CD173" s="156">
        <f t="shared" si="76"/>
        <v>0</v>
      </c>
      <c r="CE173" s="156">
        <f t="shared" si="76"/>
        <v>0</v>
      </c>
      <c r="CF173" s="156">
        <f t="shared" si="76"/>
        <v>0</v>
      </c>
      <c r="CG173" s="156">
        <f t="shared" si="76"/>
        <v>0</v>
      </c>
      <c r="CH173" s="156">
        <f t="shared" si="76"/>
        <v>0</v>
      </c>
      <c r="CI173" s="156">
        <f t="shared" si="76"/>
        <v>0</v>
      </c>
      <c r="CJ173" s="156">
        <f t="shared" si="76"/>
        <v>0</v>
      </c>
      <c r="CK173" s="156">
        <f t="shared" si="76"/>
        <v>0</v>
      </c>
      <c r="CL173" s="156">
        <f t="shared" si="76"/>
        <v>0</v>
      </c>
      <c r="CM173" s="156">
        <f t="shared" si="76"/>
        <v>0</v>
      </c>
      <c r="CN173" s="156">
        <f t="shared" si="76"/>
        <v>0</v>
      </c>
      <c r="CO173" s="156">
        <f t="shared" si="76"/>
        <v>0</v>
      </c>
      <c r="CP173" s="156">
        <f t="shared" si="76"/>
        <v>0</v>
      </c>
      <c r="CQ173" s="156">
        <f t="shared" si="76"/>
        <v>0</v>
      </c>
      <c r="CR173" s="156">
        <f t="shared" si="76"/>
        <v>0</v>
      </c>
      <c r="CS173" s="156">
        <f t="shared" si="76"/>
        <v>0</v>
      </c>
      <c r="CT173" s="156">
        <f t="shared" si="76"/>
        <v>0</v>
      </c>
      <c r="CU173" s="156">
        <f t="shared" si="76"/>
        <v>0</v>
      </c>
      <c r="CV173" s="156">
        <f t="shared" si="76"/>
        <v>0</v>
      </c>
      <c r="CW173" s="156">
        <f t="shared" si="76"/>
        <v>0</v>
      </c>
      <c r="CX173" s="156">
        <f t="shared" si="76"/>
        <v>0</v>
      </c>
      <c r="CY173" s="156">
        <f t="shared" si="76"/>
        <v>0</v>
      </c>
      <c r="CZ173" s="156">
        <f t="shared" si="76"/>
        <v>0</v>
      </c>
      <c r="DA173" s="156">
        <f t="shared" si="76"/>
        <v>0</v>
      </c>
      <c r="DB173" s="156">
        <f t="shared" si="76"/>
        <v>0</v>
      </c>
      <c r="DC173" s="156">
        <f t="shared" si="76"/>
        <v>0</v>
      </c>
      <c r="DD173" s="156">
        <f t="shared" si="76"/>
        <v>0</v>
      </c>
      <c r="DE173" s="156">
        <f t="shared" si="76"/>
        <v>0</v>
      </c>
      <c r="DF173" s="156">
        <f t="shared" si="76"/>
        <v>0</v>
      </c>
      <c r="DG173" s="156">
        <f t="shared" si="76"/>
        <v>0</v>
      </c>
      <c r="DH173" s="156">
        <f t="shared" si="76"/>
        <v>0</v>
      </c>
      <c r="DI173" s="156">
        <f t="shared" si="76"/>
        <v>0</v>
      </c>
      <c r="DJ173" s="156">
        <f t="shared" si="76"/>
        <v>0</v>
      </c>
      <c r="DK173" s="156">
        <f t="shared" si="76"/>
        <v>0</v>
      </c>
      <c r="DL173" s="156">
        <f t="shared" si="76"/>
        <v>0</v>
      </c>
      <c r="DM173" s="156">
        <f t="shared" si="76"/>
        <v>0</v>
      </c>
      <c r="DN173" s="156">
        <f t="shared" si="76"/>
        <v>0</v>
      </c>
      <c r="DO173" s="156">
        <f t="shared" si="76"/>
        <v>0</v>
      </c>
      <c r="DP173" s="156">
        <f t="shared" si="76"/>
        <v>0</v>
      </c>
      <c r="DQ173" s="156">
        <f t="shared" si="76"/>
        <v>0</v>
      </c>
      <c r="DR173" s="156">
        <f t="shared" si="76"/>
        <v>0</v>
      </c>
      <c r="DS173" s="156">
        <f t="shared" si="76"/>
        <v>0</v>
      </c>
      <c r="DT173" s="156">
        <f t="shared" si="76"/>
        <v>0</v>
      </c>
      <c r="DU173" s="156">
        <f t="shared" si="76"/>
        <v>0</v>
      </c>
      <c r="DV173" s="156">
        <f t="shared" si="76"/>
        <v>0</v>
      </c>
      <c r="DW173" s="156">
        <f t="shared" si="76"/>
        <v>0</v>
      </c>
      <c r="DX173" s="156">
        <f t="shared" si="76"/>
        <v>0</v>
      </c>
      <c r="DY173" s="156">
        <f t="shared" si="76"/>
        <v>0</v>
      </c>
      <c r="DZ173" s="156">
        <f t="shared" si="76"/>
        <v>0</v>
      </c>
      <c r="EA173" s="156">
        <f t="shared" si="76"/>
        <v>0</v>
      </c>
      <c r="EB173" s="156">
        <f t="shared" ref="EB173:GM173" si="77">IF(AND(EB$165&gt;EOMONTH($E3,$R3*(1-$O3)),EB$165&lt;=EOMONTH($E3,$R3*(1-$O3)+$S3*(1-$O3)+$T3*$O3)),-EB172,0)</f>
        <v>0</v>
      </c>
      <c r="EC173" s="156">
        <f t="shared" si="77"/>
        <v>0</v>
      </c>
      <c r="ED173" s="156">
        <f t="shared" si="77"/>
        <v>0</v>
      </c>
      <c r="EE173" s="156">
        <f t="shared" si="77"/>
        <v>0</v>
      </c>
      <c r="EF173" s="156">
        <f t="shared" si="77"/>
        <v>0</v>
      </c>
      <c r="EG173" s="156">
        <f t="shared" si="77"/>
        <v>0</v>
      </c>
      <c r="EH173" s="156">
        <f t="shared" si="77"/>
        <v>0</v>
      </c>
      <c r="EI173" s="156">
        <f t="shared" si="77"/>
        <v>0</v>
      </c>
      <c r="EJ173" s="156">
        <f t="shared" si="77"/>
        <v>0</v>
      </c>
      <c r="EK173" s="156">
        <f t="shared" si="77"/>
        <v>0</v>
      </c>
      <c r="EL173" s="156">
        <f t="shared" si="77"/>
        <v>0</v>
      </c>
      <c r="EM173" s="156">
        <f t="shared" si="77"/>
        <v>0</v>
      </c>
      <c r="EN173" s="156">
        <f t="shared" si="77"/>
        <v>0</v>
      </c>
      <c r="EO173" s="156">
        <f t="shared" si="77"/>
        <v>0</v>
      </c>
      <c r="EP173" s="156">
        <f t="shared" si="77"/>
        <v>0</v>
      </c>
      <c r="EQ173" s="156">
        <f t="shared" si="77"/>
        <v>0</v>
      </c>
      <c r="ER173" s="156">
        <f t="shared" si="77"/>
        <v>0</v>
      </c>
      <c r="ES173" s="156">
        <f t="shared" si="77"/>
        <v>0</v>
      </c>
      <c r="ET173" s="156">
        <f t="shared" si="77"/>
        <v>0</v>
      </c>
      <c r="EU173" s="156">
        <f t="shared" si="77"/>
        <v>0</v>
      </c>
      <c r="EV173" s="156">
        <f t="shared" si="77"/>
        <v>0</v>
      </c>
      <c r="EW173" s="156">
        <f t="shared" si="77"/>
        <v>0</v>
      </c>
      <c r="EX173" s="156">
        <f t="shared" si="77"/>
        <v>0</v>
      </c>
      <c r="EY173" s="156">
        <f t="shared" si="77"/>
        <v>0</v>
      </c>
      <c r="EZ173" s="156">
        <f t="shared" si="77"/>
        <v>0</v>
      </c>
      <c r="FA173" s="156">
        <f t="shared" si="77"/>
        <v>0</v>
      </c>
      <c r="FB173" s="156">
        <f t="shared" si="77"/>
        <v>0</v>
      </c>
      <c r="FC173" s="156">
        <f t="shared" si="77"/>
        <v>0</v>
      </c>
      <c r="FD173" s="156">
        <f t="shared" si="77"/>
        <v>0</v>
      </c>
      <c r="FE173" s="156">
        <f t="shared" si="77"/>
        <v>0</v>
      </c>
      <c r="FF173" s="156">
        <f t="shared" si="77"/>
        <v>0</v>
      </c>
      <c r="FG173" s="156">
        <f t="shared" si="77"/>
        <v>0</v>
      </c>
      <c r="FH173" s="156">
        <f t="shared" si="77"/>
        <v>0</v>
      </c>
      <c r="FI173" s="156">
        <f t="shared" si="77"/>
        <v>0</v>
      </c>
      <c r="FJ173" s="156">
        <f t="shared" si="77"/>
        <v>0</v>
      </c>
      <c r="FK173" s="156">
        <f t="shared" si="77"/>
        <v>0</v>
      </c>
      <c r="FL173" s="156">
        <f t="shared" si="77"/>
        <v>0</v>
      </c>
      <c r="FM173" s="156">
        <f t="shared" si="77"/>
        <v>0</v>
      </c>
      <c r="FN173" s="156">
        <f t="shared" si="77"/>
        <v>0</v>
      </c>
      <c r="FO173" s="156">
        <f t="shared" si="77"/>
        <v>0</v>
      </c>
      <c r="FP173" s="156">
        <f t="shared" si="77"/>
        <v>0</v>
      </c>
      <c r="FQ173" s="156">
        <f t="shared" si="77"/>
        <v>0</v>
      </c>
      <c r="FR173" s="156">
        <f t="shared" si="77"/>
        <v>0</v>
      </c>
      <c r="FS173" s="156">
        <f t="shared" si="77"/>
        <v>0</v>
      </c>
      <c r="FT173" s="156">
        <f t="shared" si="77"/>
        <v>0</v>
      </c>
      <c r="FU173" s="156">
        <f t="shared" si="77"/>
        <v>0</v>
      </c>
      <c r="FV173" s="156">
        <f t="shared" si="77"/>
        <v>0</v>
      </c>
      <c r="FW173" s="156">
        <f t="shared" si="77"/>
        <v>0</v>
      </c>
      <c r="FX173" s="156">
        <f t="shared" si="77"/>
        <v>0</v>
      </c>
      <c r="FY173" s="156">
        <f t="shared" si="77"/>
        <v>0</v>
      </c>
      <c r="FZ173" s="156">
        <f t="shared" si="77"/>
        <v>0</v>
      </c>
      <c r="GA173" s="156">
        <f t="shared" si="77"/>
        <v>0</v>
      </c>
      <c r="GB173" s="156">
        <f t="shared" si="77"/>
        <v>0</v>
      </c>
      <c r="GC173" s="156">
        <f t="shared" si="77"/>
        <v>0</v>
      </c>
      <c r="GD173" s="156">
        <f t="shared" si="77"/>
        <v>0</v>
      </c>
      <c r="GE173" s="156">
        <f t="shared" si="77"/>
        <v>0</v>
      </c>
      <c r="GF173" s="156">
        <f t="shared" si="77"/>
        <v>0</v>
      </c>
      <c r="GG173" s="156">
        <f t="shared" si="77"/>
        <v>0</v>
      </c>
      <c r="GH173" s="156">
        <f t="shared" si="77"/>
        <v>0</v>
      </c>
      <c r="GI173" s="156">
        <f t="shared" si="77"/>
        <v>0</v>
      </c>
      <c r="GJ173" s="156">
        <f t="shared" si="77"/>
        <v>0</v>
      </c>
      <c r="GK173" s="156">
        <f t="shared" si="77"/>
        <v>0</v>
      </c>
      <c r="GL173" s="156">
        <f t="shared" si="77"/>
        <v>0</v>
      </c>
      <c r="GM173" s="156">
        <f t="shared" si="77"/>
        <v>0</v>
      </c>
      <c r="GN173" s="156">
        <f t="shared" ref="GN173:IY173" si="78">IF(AND(GN$165&gt;EOMONTH($E3,$R3*(1-$O3)),GN$165&lt;=EOMONTH($E3,$R3*(1-$O3)+$S3*(1-$O3)+$T3*$O3)),-GN172,0)</f>
        <v>0</v>
      </c>
      <c r="GO173" s="156">
        <f t="shared" si="78"/>
        <v>0</v>
      </c>
      <c r="GP173" s="156">
        <f t="shared" si="78"/>
        <v>0</v>
      </c>
      <c r="GQ173" s="156">
        <f t="shared" si="78"/>
        <v>0</v>
      </c>
      <c r="GR173" s="156">
        <f t="shared" si="78"/>
        <v>0</v>
      </c>
      <c r="GS173" s="156">
        <f t="shared" si="78"/>
        <v>0</v>
      </c>
      <c r="GT173" s="156">
        <f t="shared" si="78"/>
        <v>0</v>
      </c>
      <c r="GU173" s="156">
        <f t="shared" si="78"/>
        <v>0</v>
      </c>
      <c r="GV173" s="156">
        <f t="shared" si="78"/>
        <v>0</v>
      </c>
      <c r="GW173" s="156">
        <f t="shared" si="78"/>
        <v>0</v>
      </c>
      <c r="GX173" s="156">
        <f t="shared" si="78"/>
        <v>0</v>
      </c>
      <c r="GY173" s="156">
        <f t="shared" si="78"/>
        <v>0</v>
      </c>
      <c r="GZ173" s="156">
        <f t="shared" si="78"/>
        <v>0</v>
      </c>
      <c r="HA173" s="156">
        <f t="shared" si="78"/>
        <v>0</v>
      </c>
      <c r="HB173" s="156">
        <f t="shared" si="78"/>
        <v>0</v>
      </c>
      <c r="HC173" s="156">
        <f t="shared" si="78"/>
        <v>0</v>
      </c>
      <c r="HD173" s="156">
        <f t="shared" si="78"/>
        <v>0</v>
      </c>
      <c r="HE173" s="156">
        <f t="shared" si="78"/>
        <v>0</v>
      </c>
      <c r="HF173" s="156">
        <f t="shared" si="78"/>
        <v>0</v>
      </c>
      <c r="HG173" s="156">
        <f t="shared" si="78"/>
        <v>0</v>
      </c>
      <c r="HH173" s="156">
        <f t="shared" si="78"/>
        <v>0</v>
      </c>
      <c r="HI173" s="156">
        <f t="shared" si="78"/>
        <v>0</v>
      </c>
      <c r="HJ173" s="156">
        <f t="shared" si="78"/>
        <v>0</v>
      </c>
      <c r="HK173" s="156">
        <f t="shared" si="78"/>
        <v>0</v>
      </c>
      <c r="HL173" s="156">
        <f t="shared" si="78"/>
        <v>0</v>
      </c>
      <c r="HM173" s="156">
        <f t="shared" si="78"/>
        <v>0</v>
      </c>
      <c r="HN173" s="156">
        <f t="shared" si="78"/>
        <v>0</v>
      </c>
      <c r="HO173" s="156">
        <f t="shared" si="78"/>
        <v>0</v>
      </c>
      <c r="HP173" s="156">
        <f t="shared" si="78"/>
        <v>0</v>
      </c>
      <c r="HQ173" s="156">
        <f t="shared" si="78"/>
        <v>0</v>
      </c>
      <c r="HR173" s="156">
        <f t="shared" si="78"/>
        <v>0</v>
      </c>
      <c r="HS173" s="156">
        <f t="shared" si="78"/>
        <v>0</v>
      </c>
      <c r="HT173" s="156">
        <f t="shared" si="78"/>
        <v>0</v>
      </c>
      <c r="HU173" s="156">
        <f t="shared" si="78"/>
        <v>0</v>
      </c>
      <c r="HV173" s="156">
        <f t="shared" si="78"/>
        <v>0</v>
      </c>
      <c r="HW173" s="156">
        <f t="shared" si="78"/>
        <v>0</v>
      </c>
      <c r="HX173" s="156">
        <f t="shared" si="78"/>
        <v>0</v>
      </c>
      <c r="HY173" s="156">
        <f t="shared" si="78"/>
        <v>0</v>
      </c>
      <c r="HZ173" s="156">
        <f t="shared" si="78"/>
        <v>0</v>
      </c>
      <c r="IA173" s="156">
        <f t="shared" si="78"/>
        <v>0</v>
      </c>
      <c r="IB173" s="156">
        <f t="shared" si="78"/>
        <v>0</v>
      </c>
      <c r="IC173" s="156">
        <f t="shared" si="78"/>
        <v>0</v>
      </c>
      <c r="ID173" s="156">
        <f t="shared" si="78"/>
        <v>0</v>
      </c>
      <c r="IE173" s="156">
        <f t="shared" si="78"/>
        <v>0</v>
      </c>
      <c r="IF173" s="156">
        <f t="shared" si="78"/>
        <v>0</v>
      </c>
      <c r="IG173" s="156">
        <f t="shared" si="78"/>
        <v>0</v>
      </c>
      <c r="IH173" s="156">
        <f t="shared" si="78"/>
        <v>0</v>
      </c>
      <c r="II173" s="156">
        <f t="shared" si="78"/>
        <v>0</v>
      </c>
      <c r="IJ173" s="156">
        <f t="shared" si="78"/>
        <v>0</v>
      </c>
      <c r="IK173" s="156">
        <f t="shared" si="78"/>
        <v>0</v>
      </c>
      <c r="IL173" s="156">
        <f t="shared" si="78"/>
        <v>0</v>
      </c>
      <c r="IM173" s="156">
        <f t="shared" si="78"/>
        <v>0</v>
      </c>
      <c r="IN173" s="156">
        <f t="shared" si="78"/>
        <v>0</v>
      </c>
      <c r="IO173" s="156">
        <f t="shared" si="78"/>
        <v>0</v>
      </c>
      <c r="IP173" s="156">
        <f t="shared" si="78"/>
        <v>0</v>
      </c>
      <c r="IQ173" s="156">
        <f t="shared" si="78"/>
        <v>0</v>
      </c>
      <c r="IR173" s="156">
        <f t="shared" si="78"/>
        <v>0</v>
      </c>
      <c r="IS173" s="156">
        <f t="shared" si="78"/>
        <v>0</v>
      </c>
      <c r="IT173" s="156">
        <f t="shared" si="78"/>
        <v>0</v>
      </c>
      <c r="IU173" s="156">
        <f t="shared" si="78"/>
        <v>0</v>
      </c>
      <c r="IV173" s="156">
        <f t="shared" si="78"/>
        <v>0</v>
      </c>
      <c r="IW173" s="156">
        <f t="shared" si="78"/>
        <v>0</v>
      </c>
      <c r="IX173" s="156">
        <f t="shared" si="78"/>
        <v>0</v>
      </c>
      <c r="IY173" s="156">
        <f t="shared" si="78"/>
        <v>0</v>
      </c>
      <c r="IZ173" s="156">
        <f t="shared" ref="IZ173:LK173" si="79">IF(AND(IZ$165&gt;EOMONTH($E3,$R3*(1-$O3)),IZ$165&lt;=EOMONTH($E3,$R3*(1-$O3)+$S3*(1-$O3)+$T3*$O3)),-IZ172,0)</f>
        <v>0</v>
      </c>
      <c r="JA173" s="156">
        <f t="shared" si="79"/>
        <v>0</v>
      </c>
      <c r="JB173" s="156">
        <f t="shared" si="79"/>
        <v>0</v>
      </c>
      <c r="JC173" s="156">
        <f t="shared" si="79"/>
        <v>0</v>
      </c>
      <c r="JD173" s="156">
        <f t="shared" si="79"/>
        <v>0</v>
      </c>
      <c r="JE173" s="156">
        <f t="shared" si="79"/>
        <v>0</v>
      </c>
      <c r="JF173" s="156">
        <f t="shared" si="79"/>
        <v>0</v>
      </c>
      <c r="JG173" s="156">
        <f t="shared" si="79"/>
        <v>0</v>
      </c>
      <c r="JH173" s="156">
        <f t="shared" si="79"/>
        <v>0</v>
      </c>
      <c r="JI173" s="156">
        <f t="shared" si="79"/>
        <v>0</v>
      </c>
      <c r="JJ173" s="156">
        <f t="shared" si="79"/>
        <v>0</v>
      </c>
      <c r="JK173" s="156">
        <f t="shared" si="79"/>
        <v>0</v>
      </c>
      <c r="JL173" s="156">
        <f t="shared" si="79"/>
        <v>0</v>
      </c>
      <c r="JM173" s="156">
        <f t="shared" si="79"/>
        <v>0</v>
      </c>
      <c r="JN173" s="156">
        <f t="shared" si="79"/>
        <v>0</v>
      </c>
      <c r="JO173" s="156">
        <f t="shared" si="79"/>
        <v>0</v>
      </c>
      <c r="JP173" s="156">
        <f t="shared" si="79"/>
        <v>0</v>
      </c>
      <c r="JQ173" s="156">
        <f t="shared" si="79"/>
        <v>0</v>
      </c>
      <c r="JR173" s="156">
        <f t="shared" si="79"/>
        <v>0</v>
      </c>
      <c r="JS173" s="156">
        <f t="shared" si="79"/>
        <v>0</v>
      </c>
      <c r="JT173" s="156">
        <f t="shared" si="79"/>
        <v>0</v>
      </c>
      <c r="JU173" s="156">
        <f t="shared" si="79"/>
        <v>0</v>
      </c>
      <c r="JV173" s="156">
        <f t="shared" si="79"/>
        <v>0</v>
      </c>
      <c r="JW173" s="156">
        <f t="shared" si="79"/>
        <v>0</v>
      </c>
      <c r="JX173" s="156">
        <f t="shared" si="79"/>
        <v>0</v>
      </c>
      <c r="JY173" s="156">
        <f t="shared" si="79"/>
        <v>0</v>
      </c>
      <c r="JZ173" s="156">
        <f t="shared" si="79"/>
        <v>0</v>
      </c>
      <c r="KA173" s="156">
        <f t="shared" si="79"/>
        <v>0</v>
      </c>
      <c r="KB173" s="156">
        <f t="shared" si="79"/>
        <v>0</v>
      </c>
      <c r="KC173" s="156">
        <f t="shared" si="79"/>
        <v>0</v>
      </c>
      <c r="KD173" s="156">
        <f t="shared" si="79"/>
        <v>0</v>
      </c>
      <c r="KE173" s="156">
        <f t="shared" si="79"/>
        <v>0</v>
      </c>
      <c r="KF173" s="156">
        <f t="shared" si="79"/>
        <v>0</v>
      </c>
      <c r="KG173" s="156">
        <f t="shared" si="79"/>
        <v>0</v>
      </c>
      <c r="KH173" s="156">
        <f t="shared" si="79"/>
        <v>0</v>
      </c>
      <c r="KI173" s="156">
        <f t="shared" si="79"/>
        <v>0</v>
      </c>
      <c r="KJ173" s="156">
        <f t="shared" si="79"/>
        <v>0</v>
      </c>
      <c r="KK173" s="156">
        <f t="shared" si="79"/>
        <v>0</v>
      </c>
      <c r="KL173" s="156">
        <f t="shared" si="79"/>
        <v>0</v>
      </c>
      <c r="KM173" s="156">
        <f t="shared" si="79"/>
        <v>0</v>
      </c>
      <c r="KN173" s="156">
        <f t="shared" si="79"/>
        <v>0</v>
      </c>
      <c r="KO173" s="156">
        <f t="shared" si="79"/>
        <v>0</v>
      </c>
      <c r="KP173" s="156">
        <f t="shared" si="79"/>
        <v>0</v>
      </c>
      <c r="KQ173" s="156">
        <f t="shared" si="79"/>
        <v>0</v>
      </c>
      <c r="KR173" s="156">
        <f t="shared" si="79"/>
        <v>0</v>
      </c>
      <c r="KS173" s="156">
        <f t="shared" si="79"/>
        <v>0</v>
      </c>
      <c r="KT173" s="156">
        <f t="shared" si="79"/>
        <v>0</v>
      </c>
      <c r="KU173" s="156">
        <f t="shared" si="79"/>
        <v>0</v>
      </c>
      <c r="KV173" s="156">
        <f t="shared" si="79"/>
        <v>0</v>
      </c>
      <c r="KW173" s="156">
        <f t="shared" si="79"/>
        <v>0</v>
      </c>
      <c r="KX173" s="156">
        <f t="shared" si="79"/>
        <v>0</v>
      </c>
      <c r="KY173" s="156">
        <f t="shared" si="79"/>
        <v>0</v>
      </c>
      <c r="KZ173" s="156">
        <f t="shared" si="79"/>
        <v>0</v>
      </c>
      <c r="LA173" s="156">
        <f t="shared" si="79"/>
        <v>0</v>
      </c>
      <c r="LB173" s="156">
        <f t="shared" si="79"/>
        <v>0</v>
      </c>
      <c r="LC173" s="156">
        <f t="shared" si="79"/>
        <v>0</v>
      </c>
      <c r="LD173" s="156">
        <f t="shared" si="79"/>
        <v>0</v>
      </c>
      <c r="LE173" s="156">
        <f t="shared" si="79"/>
        <v>0</v>
      </c>
      <c r="LF173" s="156">
        <f t="shared" si="79"/>
        <v>0</v>
      </c>
      <c r="LG173" s="156">
        <f t="shared" si="79"/>
        <v>0</v>
      </c>
      <c r="LH173" s="156">
        <f t="shared" si="79"/>
        <v>0</v>
      </c>
      <c r="LI173" s="156">
        <f t="shared" si="79"/>
        <v>0</v>
      </c>
      <c r="LJ173" s="156">
        <f t="shared" si="79"/>
        <v>0</v>
      </c>
      <c r="LK173" s="156">
        <f t="shared" si="79"/>
        <v>0</v>
      </c>
      <c r="LL173" s="156">
        <f t="shared" ref="LL173:NK173" si="80">IF(AND(LL$165&gt;EOMONTH($E3,$R3*(1-$O3)),LL$165&lt;=EOMONTH($E3,$R3*(1-$O3)+$S3*(1-$O3)+$T3*$O3)),-LL172,0)</f>
        <v>0</v>
      </c>
      <c r="LM173" s="156">
        <f t="shared" si="80"/>
        <v>0</v>
      </c>
      <c r="LN173" s="156">
        <f t="shared" si="80"/>
        <v>0</v>
      </c>
      <c r="LO173" s="156">
        <f t="shared" si="80"/>
        <v>0</v>
      </c>
      <c r="LP173" s="156">
        <f t="shared" si="80"/>
        <v>0</v>
      </c>
      <c r="LQ173" s="156">
        <f t="shared" si="80"/>
        <v>0</v>
      </c>
      <c r="LR173" s="156">
        <f t="shared" si="80"/>
        <v>0</v>
      </c>
      <c r="LS173" s="156">
        <f t="shared" si="80"/>
        <v>0</v>
      </c>
      <c r="LT173" s="156">
        <f t="shared" si="80"/>
        <v>0</v>
      </c>
      <c r="LU173" s="156">
        <f t="shared" si="80"/>
        <v>0</v>
      </c>
      <c r="LV173" s="156">
        <f t="shared" si="80"/>
        <v>0</v>
      </c>
      <c r="LW173" s="156">
        <f t="shared" si="80"/>
        <v>0</v>
      </c>
      <c r="LX173" s="156">
        <f t="shared" si="80"/>
        <v>0</v>
      </c>
      <c r="LY173" s="156">
        <f t="shared" si="80"/>
        <v>0</v>
      </c>
      <c r="LZ173" s="156">
        <f t="shared" si="80"/>
        <v>0</v>
      </c>
      <c r="MA173" s="156">
        <f t="shared" si="80"/>
        <v>0</v>
      </c>
      <c r="MB173" s="156">
        <f t="shared" si="80"/>
        <v>0</v>
      </c>
      <c r="MC173" s="156">
        <f t="shared" si="80"/>
        <v>0</v>
      </c>
      <c r="MD173" s="156">
        <f t="shared" si="80"/>
        <v>0</v>
      </c>
      <c r="ME173" s="156">
        <f t="shared" si="80"/>
        <v>0</v>
      </c>
      <c r="MF173" s="156">
        <f t="shared" si="80"/>
        <v>0</v>
      </c>
      <c r="MG173" s="156">
        <f t="shared" si="80"/>
        <v>0</v>
      </c>
      <c r="MH173" s="156">
        <f t="shared" si="80"/>
        <v>0</v>
      </c>
      <c r="MI173" s="156">
        <f t="shared" si="80"/>
        <v>0</v>
      </c>
      <c r="MJ173" s="156">
        <f t="shared" si="80"/>
        <v>0</v>
      </c>
      <c r="MK173" s="156">
        <f t="shared" si="80"/>
        <v>0</v>
      </c>
      <c r="ML173" s="156">
        <f t="shared" si="80"/>
        <v>0</v>
      </c>
      <c r="MM173" s="156">
        <f t="shared" si="80"/>
        <v>0</v>
      </c>
      <c r="MN173" s="156">
        <f t="shared" si="80"/>
        <v>0</v>
      </c>
      <c r="MO173" s="156">
        <f t="shared" si="80"/>
        <v>0</v>
      </c>
      <c r="MP173" s="156">
        <f t="shared" si="80"/>
        <v>0</v>
      </c>
      <c r="MQ173" s="156">
        <f t="shared" si="80"/>
        <v>0</v>
      </c>
      <c r="MR173" s="156">
        <f t="shared" si="80"/>
        <v>0</v>
      </c>
      <c r="MS173" s="156">
        <f t="shared" si="80"/>
        <v>0</v>
      </c>
      <c r="MT173" s="156">
        <f t="shared" si="80"/>
        <v>0</v>
      </c>
      <c r="MU173" s="156">
        <f t="shared" si="80"/>
        <v>0</v>
      </c>
      <c r="MV173" s="156">
        <f t="shared" si="80"/>
        <v>0</v>
      </c>
      <c r="MW173" s="156">
        <f t="shared" si="80"/>
        <v>0</v>
      </c>
      <c r="MX173" s="156">
        <f t="shared" si="80"/>
        <v>0</v>
      </c>
      <c r="MY173" s="156">
        <f t="shared" si="80"/>
        <v>0</v>
      </c>
      <c r="MZ173" s="156">
        <f t="shared" si="80"/>
        <v>0</v>
      </c>
      <c r="NA173" s="156">
        <f t="shared" si="80"/>
        <v>0</v>
      </c>
      <c r="NB173" s="156">
        <f t="shared" si="80"/>
        <v>0</v>
      </c>
      <c r="NC173" s="156">
        <f t="shared" si="80"/>
        <v>0</v>
      </c>
      <c r="ND173" s="156">
        <f t="shared" si="80"/>
        <v>0</v>
      </c>
      <c r="NE173" s="156">
        <f t="shared" si="80"/>
        <v>0</v>
      </c>
      <c r="NF173" s="156">
        <f t="shared" si="80"/>
        <v>0</v>
      </c>
      <c r="NG173" s="156">
        <f t="shared" si="80"/>
        <v>0</v>
      </c>
      <c r="NH173" s="156">
        <f t="shared" si="80"/>
        <v>0</v>
      </c>
      <c r="NI173" s="156">
        <f t="shared" si="80"/>
        <v>0</v>
      </c>
      <c r="NJ173" s="156">
        <f t="shared" si="80"/>
        <v>0</v>
      </c>
      <c r="NK173" s="158">
        <f t="shared" si="80"/>
        <v>0</v>
      </c>
    </row>
    <row r="174" spans="1:375" x14ac:dyDescent="0.25">
      <c r="A174" s="154">
        <f t="shared" ca="1" si="56"/>
        <v>210661.18797074561</v>
      </c>
      <c r="B174" s="35" t="s">
        <v>119</v>
      </c>
      <c r="C174" s="89" t="s">
        <v>159</v>
      </c>
      <c r="D174" s="156">
        <f>IF(OR(D$165&lt;=EOMONTH($E3,$R3*(1-$O3)),D$165&gt;EOMONTH($E3,$P3*12*(1-$O3)+$Q3*12*$O3+$R3*(1-$O3))),0,IF($X3="NNN",SUM(Expenses!B$35:B$39)*$F3,IF($X3="FSG",0,IF($X3="MG",SUMPRODUCT($Z3:$Z7,Expenses!B$35:B$39)*$F3,MAX((Expenses!B$35-$AB3/12)*$AA3*$F3,0)+MAX((Expenses!B$36-$AB4/12)*$AA4*$F3,0)+MAX((Expenses!B$37-$AB5/12)*$AA5*$F3,0)+MAX((Expenses!B$38-$AB6/12)*$AA6*$F3,0)+MAX((Expenses!B$39-$AB7/12)*$AA7*$F3,0)))))</f>
        <v>0</v>
      </c>
      <c r="E174" s="156">
        <f>IF(OR(E$165&lt;=EOMONTH($E3,$R3*(1-$O3)),E$165&gt;EOMONTH($E3,$P3*12*(1-$O3)+$Q3*12*$O3+$R3*(1-$O3))),0,IF($X3="NNN",SUM(Expenses!C$35:C$39)*$F3,IF($X3="FSG",0,IF($X3="MG",SUMPRODUCT($Z3:$Z7,Expenses!C$35:C$39)*$F3,MAX((Expenses!C$35-$AB3/12)*$AA3*$F3,0)+MAX((Expenses!C$36-$AB4/12)*$AA4*$F3,0)+MAX((Expenses!C$37-$AB5/12)*$AA5*$F3,0)+MAX((Expenses!C$38-$AB6/12)*$AA6*$F3,0)+MAX((Expenses!C$39-$AB7/12)*$AA7*$F3,0)))))</f>
        <v>0</v>
      </c>
      <c r="F174" s="156">
        <f>IF(OR(F$165&lt;=EOMONTH($E3,$R3*(1-$O3)),F$165&gt;EOMONTH($E3,$P3*12*(1-$O3)+$Q3*12*$O3+$R3*(1-$O3))),0,IF($X3="NNN",SUM(Expenses!D$35:D$39)*$F3,IF($X3="FSG",0,IF($X3="MG",SUMPRODUCT($Z3:$Z7,Expenses!D$35:D$39)*$F3,MAX((Expenses!D$35-$AB3/12)*$AA3*$F3,0)+MAX((Expenses!D$36-$AB4/12)*$AA4*$F3,0)+MAX((Expenses!D$37-$AB5/12)*$AA5*$F3,0)+MAX((Expenses!D$38-$AB6/12)*$AA6*$F3,0)+MAX((Expenses!D$39-$AB7/12)*$AA7*$F3,0)))))</f>
        <v>0</v>
      </c>
      <c r="G174" s="156">
        <f>IF(OR(G$165&lt;=EOMONTH($E3,$R3*(1-$O3)),G$165&gt;EOMONTH($E3,$P3*12*(1-$O3)+$Q3*12*$O3+$R3*(1-$O3))),0,IF($X3="NNN",SUM(Expenses!E$35:E$39)*$F3,IF($X3="FSG",0,IF($X3="MG",SUMPRODUCT($Z3:$Z7,Expenses!E$35:E$39)*$F3,MAX((Expenses!E$35-$AB3/12)*$AA3*$F3,0)+MAX((Expenses!E$36-$AB4/12)*$AA4*$F3,0)+MAX((Expenses!E$37-$AB5/12)*$AA5*$F3,0)+MAX((Expenses!E$38-$AB6/12)*$AA6*$F3,0)+MAX((Expenses!E$39-$AB7/12)*$AA7*$F3,0)))))</f>
        <v>0</v>
      </c>
      <c r="H174" s="156">
        <f>IF(OR(H$165&lt;=EOMONTH($E3,$R3*(1-$O3)),H$165&gt;EOMONTH($E3,$P3*12*(1-$O3)+$Q3*12*$O3+$R3*(1-$O3))),0,IF($X3="NNN",SUM(Expenses!F$35:F$39)*$F3,IF($X3="FSG",0,IF($X3="MG",SUMPRODUCT($Z3:$Z7,Expenses!F$35:F$39)*$F3,MAX((Expenses!F$35-$AB3/12)*$AA3*$F3,0)+MAX((Expenses!F$36-$AB4/12)*$AA4*$F3,0)+MAX((Expenses!F$37-$AB5/12)*$AA5*$F3,0)+MAX((Expenses!F$38-$AB6/12)*$AA6*$F3,0)+MAX((Expenses!F$39-$AB7/12)*$AA7*$F3,0)))))</f>
        <v>0</v>
      </c>
      <c r="I174" s="156">
        <f>IF(OR(I$165&lt;=EOMONTH($E3,$R3*(1-$O3)),I$165&gt;EOMONTH($E3,$P3*12*(1-$O3)+$Q3*12*$O3+$R3*(1-$O3))),0,IF($X3="NNN",SUM(Expenses!G$35:G$39)*$F3,IF($X3="FSG",0,IF($X3="MG",SUMPRODUCT($Z3:$Z7,Expenses!G$35:G$39)*$F3,MAX((Expenses!G$35-$AB3/12)*$AA3*$F3,0)+MAX((Expenses!G$36-$AB4/12)*$AA4*$F3,0)+MAX((Expenses!G$37-$AB5/12)*$AA5*$F3,0)+MAX((Expenses!G$38-$AB6/12)*$AA6*$F3,0)+MAX((Expenses!G$39-$AB7/12)*$AA7*$F3,0)))))</f>
        <v>0</v>
      </c>
      <c r="J174" s="156">
        <f>IF(OR(J$165&lt;=EOMONTH($E3,$R3*(1-$O3)),J$165&gt;EOMONTH($E3,$P3*12*(1-$O3)+$Q3*12*$O3+$R3*(1-$O3))),0,IF($X3="NNN",SUM(Expenses!H$35:H$39)*$F3,IF($X3="FSG",0,IF($X3="MG",SUMPRODUCT($Z3:$Z7,Expenses!H$35:H$39)*$F3,MAX((Expenses!H$35-$AB3/12)*$AA3*$F3,0)+MAX((Expenses!H$36-$AB4/12)*$AA4*$F3,0)+MAX((Expenses!H$37-$AB5/12)*$AA5*$F3,0)+MAX((Expenses!H$38-$AB6/12)*$AA6*$F3,0)+MAX((Expenses!H$39-$AB7/12)*$AA7*$F3,0)))))</f>
        <v>0</v>
      </c>
      <c r="K174" s="156">
        <f>IF(OR(K$165&lt;=EOMONTH($E3,$R3*(1-$O3)),K$165&gt;EOMONTH($E3,$P3*12*(1-$O3)+$Q3*12*$O3+$R3*(1-$O3))),0,IF($X3="NNN",SUM(Expenses!I$35:I$39)*$F3,IF($X3="FSG",0,IF($X3="MG",SUMPRODUCT($Z3:$Z7,Expenses!I$35:I$39)*$F3,MAX((Expenses!I$35-$AB3/12)*$AA3*$F3,0)+MAX((Expenses!I$36-$AB4/12)*$AA4*$F3,0)+MAX((Expenses!I$37-$AB5/12)*$AA5*$F3,0)+MAX((Expenses!I$38-$AB6/12)*$AA6*$F3,0)+MAX((Expenses!I$39-$AB7/12)*$AA7*$F3,0)))))</f>
        <v>0</v>
      </c>
      <c r="L174" s="156">
        <f>IF(OR(L$165&lt;=EOMONTH($E3,$R3*(1-$O3)),L$165&gt;EOMONTH($E3,$P3*12*(1-$O3)+$Q3*12*$O3+$R3*(1-$O3))),0,IF($X3="NNN",SUM(Expenses!J$35:J$39)*$F3,IF($X3="FSG",0,IF($X3="MG",SUMPRODUCT($Z3:$Z7,Expenses!J$35:J$39)*$F3,MAX((Expenses!J$35-$AB3/12)*$AA3*$F3,0)+MAX((Expenses!J$36-$AB4/12)*$AA4*$F3,0)+MAX((Expenses!J$37-$AB5/12)*$AA5*$F3,0)+MAX((Expenses!J$38-$AB6/12)*$AA6*$F3,0)+MAX((Expenses!J$39-$AB7/12)*$AA7*$F3,0)))))</f>
        <v>0</v>
      </c>
      <c r="M174" s="156">
        <f>IF(OR(M$165&lt;=EOMONTH($E3,$R3*(1-$O3)),M$165&gt;EOMONTH($E3,$P3*12*(1-$O3)+$Q3*12*$O3+$R3*(1-$O3))),0,IF($X3="NNN",SUM(Expenses!K$35:K$39)*$F3,IF($X3="FSG",0,IF($X3="MG",SUMPRODUCT($Z3:$Z7,Expenses!K$35:K$39)*$F3,MAX((Expenses!K$35-$AB3/12)*$AA3*$F3,0)+MAX((Expenses!K$36-$AB4/12)*$AA4*$F3,0)+MAX((Expenses!K$37-$AB5/12)*$AA5*$F3,0)+MAX((Expenses!K$38-$AB6/12)*$AA6*$F3,0)+MAX((Expenses!K$39-$AB7/12)*$AA7*$F3,0)))))</f>
        <v>0</v>
      </c>
      <c r="N174" s="156">
        <f>IF(OR(N$165&lt;=EOMONTH($E3,$R3*(1-$O3)),N$165&gt;EOMONTH($E3,$P3*12*(1-$O3)+$Q3*12*$O3+$R3*(1-$O3))),0,IF($X3="NNN",SUM(Expenses!L$35:L$39)*$F3,IF($X3="FSG",0,IF($X3="MG",SUMPRODUCT($Z3:$Z7,Expenses!L$35:L$39)*$F3,MAX((Expenses!L$35-$AB3/12)*$AA3*$F3,0)+MAX((Expenses!L$36-$AB4/12)*$AA4*$F3,0)+MAX((Expenses!L$37-$AB5/12)*$AA5*$F3,0)+MAX((Expenses!L$38-$AB6/12)*$AA6*$F3,0)+MAX((Expenses!L$39-$AB7/12)*$AA7*$F3,0)))))</f>
        <v>0</v>
      </c>
      <c r="O174" s="156">
        <f>IF(OR(O$165&lt;=EOMONTH($E3,$R3*(1-$O3)),O$165&gt;EOMONTH($E3,$P3*12*(1-$O3)+$Q3*12*$O3+$R3*(1-$O3))),0,IF($X3="NNN",SUM(Expenses!M$35:M$39)*$F3,IF($X3="FSG",0,IF($X3="MG",SUMPRODUCT($Z3:$Z7,Expenses!M$35:M$39)*$F3,MAX((Expenses!M$35-$AB3/12)*$AA3*$F3,0)+MAX((Expenses!M$36-$AB4/12)*$AA4*$F3,0)+MAX((Expenses!M$37-$AB5/12)*$AA5*$F3,0)+MAX((Expenses!M$38-$AB6/12)*$AA6*$F3,0)+MAX((Expenses!M$39-$AB7/12)*$AA7*$F3,0)))))</f>
        <v>0</v>
      </c>
      <c r="P174" s="156">
        <f>IF(OR(P$165&lt;=EOMONTH($E3,$R3*(1-$O3)),P$165&gt;EOMONTH($E3,$P3*12*(1-$O3)+$Q3*12*$O3+$R3*(1-$O3))),0,IF($X3="NNN",SUM(Expenses!N$35:N$39)*$F3,IF($X3="FSG",0,IF($X3="MG",SUMPRODUCT($Z3:$Z7,Expenses!N$35:N$39)*$F3,MAX((Expenses!N$35-$AB3/12)*$AA3*$F3,0)+MAX((Expenses!N$36-$AB4/12)*$AA4*$F3,0)+MAX((Expenses!N$37-$AB5/12)*$AA5*$F3,0)+MAX((Expenses!N$38-$AB6/12)*$AA6*$F3,0)+MAX((Expenses!N$39-$AB7/12)*$AA7*$F3,0)))))</f>
        <v>0</v>
      </c>
      <c r="Q174" s="156">
        <f>IF(OR(Q$165&lt;=EOMONTH($E3,$R3*(1-$O3)),Q$165&gt;EOMONTH($E3,$P3*12*(1-$O3)+$Q3*12*$O3+$R3*(1-$O3))),0,IF($X3="NNN",SUM(Expenses!O$35:O$39)*$F3,IF($X3="FSG",0,IF($X3="MG",SUMPRODUCT($Z3:$Z7,Expenses!O$35:O$39)*$F3,MAX((Expenses!O$35-$AB3/12)*$AA3*$F3,0)+MAX((Expenses!O$36-$AB4/12)*$AA4*$F3,0)+MAX((Expenses!O$37-$AB5/12)*$AA5*$F3,0)+MAX((Expenses!O$38-$AB6/12)*$AA6*$F3,0)+MAX((Expenses!O$39-$AB7/12)*$AA7*$F3,0)))))</f>
        <v>0</v>
      </c>
      <c r="R174" s="156">
        <f>IF(OR(R$165&lt;=EOMONTH($E3,$R3*(1-$O3)),R$165&gt;EOMONTH($E3,$P3*12*(1-$O3)+$Q3*12*$O3+$R3*(1-$O3))),0,IF($X3="NNN",SUM(Expenses!P$35:P$39)*$F3,IF($X3="FSG",0,IF($X3="MG",SUMPRODUCT($Z3:$Z7,Expenses!P$35:P$39)*$F3,MAX((Expenses!P$35-$AB3/12)*$AA3*$F3,0)+MAX((Expenses!P$36-$AB4/12)*$AA4*$F3,0)+MAX((Expenses!P$37-$AB5/12)*$AA5*$F3,0)+MAX((Expenses!P$38-$AB6/12)*$AA6*$F3,0)+MAX((Expenses!P$39-$AB7/12)*$AA7*$F3,0)))))</f>
        <v>0</v>
      </c>
      <c r="S174" s="156">
        <f>IF(OR(S$165&lt;=EOMONTH($E3,$R3*(1-$O3)),S$165&gt;EOMONTH($E3,$P3*12*(1-$O3)+$Q3*12*$O3+$R3*(1-$O3))),0,IF($X3="NNN",SUM(Expenses!Q$35:Q$39)*$F3,IF($X3="FSG",0,IF($X3="MG",SUMPRODUCT($Z3:$Z7,Expenses!Q$35:Q$39)*$F3,MAX((Expenses!Q$35-$AB3/12)*$AA3*$F3,0)+MAX((Expenses!Q$36-$AB4/12)*$AA4*$F3,0)+MAX((Expenses!Q$37-$AB5/12)*$AA5*$F3,0)+MAX((Expenses!Q$38-$AB6/12)*$AA6*$F3,0)+MAX((Expenses!Q$39-$AB7/12)*$AA7*$F3,0)))))</f>
        <v>0</v>
      </c>
      <c r="T174" s="156">
        <f>IF(OR(T$165&lt;=EOMONTH($E3,$R3*(1-$O3)),T$165&gt;EOMONTH($E3,$P3*12*(1-$O3)+$Q3*12*$O3+$R3*(1-$O3))),0,IF($X3="NNN",SUM(Expenses!R$35:R$39)*$F3,IF($X3="FSG",0,IF($X3="MG",SUMPRODUCT($Z3:$Z7,Expenses!R$35:R$39)*$F3,MAX((Expenses!R$35-$AB3/12)*$AA3*$F3,0)+MAX((Expenses!R$36-$AB4/12)*$AA4*$F3,0)+MAX((Expenses!R$37-$AB5/12)*$AA5*$F3,0)+MAX((Expenses!R$38-$AB6/12)*$AA6*$F3,0)+MAX((Expenses!R$39-$AB7/12)*$AA7*$F3,0)))))</f>
        <v>0</v>
      </c>
      <c r="U174" s="156">
        <f>IF(OR(U$165&lt;=EOMONTH($E3,$R3*(1-$O3)),U$165&gt;EOMONTH($E3,$P3*12*(1-$O3)+$Q3*12*$O3+$R3*(1-$O3))),0,IF($X3="NNN",SUM(Expenses!S$35:S$39)*$F3,IF($X3="FSG",0,IF($X3="MG",SUMPRODUCT($Z3:$Z7,Expenses!S$35:S$39)*$F3,MAX((Expenses!S$35-$AB3/12)*$AA3*$F3,0)+MAX((Expenses!S$36-$AB4/12)*$AA4*$F3,0)+MAX((Expenses!S$37-$AB5/12)*$AA5*$F3,0)+MAX((Expenses!S$38-$AB6/12)*$AA6*$F3,0)+MAX((Expenses!S$39-$AB7/12)*$AA7*$F3,0)))))</f>
        <v>0</v>
      </c>
      <c r="V174" s="156">
        <f>IF(OR(V$165&lt;=EOMONTH($E3,$R3*(1-$O3)),V$165&gt;EOMONTH($E3,$P3*12*(1-$O3)+$Q3*12*$O3+$R3*(1-$O3))),0,IF($X3="NNN",SUM(Expenses!T$35:T$39)*$F3,IF($X3="FSG",0,IF($X3="MG",SUMPRODUCT($Z3:$Z7,Expenses!T$35:T$39)*$F3,MAX((Expenses!T$35-$AB3/12)*$AA3*$F3,0)+MAX((Expenses!T$36-$AB4/12)*$AA4*$F3,0)+MAX((Expenses!T$37-$AB5/12)*$AA5*$F3,0)+MAX((Expenses!T$38-$AB6/12)*$AA6*$F3,0)+MAX((Expenses!T$39-$AB7/12)*$AA7*$F3,0)))))</f>
        <v>0</v>
      </c>
      <c r="W174" s="156">
        <f>IF(OR(W$165&lt;=EOMONTH($E3,$R3*(1-$O3)),W$165&gt;EOMONTH($E3,$P3*12*(1-$O3)+$Q3*12*$O3+$R3*(1-$O3))),0,IF($X3="NNN",SUM(Expenses!U$35:U$39)*$F3,IF($X3="FSG",0,IF($X3="MG",SUMPRODUCT($Z3:$Z7,Expenses!U$35:U$39)*$F3,MAX((Expenses!U$35-$AB3/12)*$AA3*$F3,0)+MAX((Expenses!U$36-$AB4/12)*$AA4*$F3,0)+MAX((Expenses!U$37-$AB5/12)*$AA5*$F3,0)+MAX((Expenses!U$38-$AB6/12)*$AA6*$F3,0)+MAX((Expenses!U$39-$AB7/12)*$AA7*$F3,0)))))</f>
        <v>0</v>
      </c>
      <c r="X174" s="156">
        <f>IF(OR(X$165&lt;=EOMONTH($E3,$R3*(1-$O3)),X$165&gt;EOMONTH($E3,$P3*12*(1-$O3)+$Q3*12*$O3+$R3*(1-$O3))),0,IF($X3="NNN",SUM(Expenses!V$35:V$39)*$F3,IF($X3="FSG",0,IF($X3="MG",SUMPRODUCT($Z3:$Z7,Expenses!V$35:V$39)*$F3,MAX((Expenses!V$35-$AB3/12)*$AA3*$F3,0)+MAX((Expenses!V$36-$AB4/12)*$AA4*$F3,0)+MAX((Expenses!V$37-$AB5/12)*$AA5*$F3,0)+MAX((Expenses!V$38-$AB6/12)*$AA6*$F3,0)+MAX((Expenses!V$39-$AB7/12)*$AA7*$F3,0)))))</f>
        <v>0</v>
      </c>
      <c r="Y174" s="156">
        <f>IF(OR(Y$165&lt;=EOMONTH($E3,$R3*(1-$O3)),Y$165&gt;EOMONTH($E3,$P3*12*(1-$O3)+$Q3*12*$O3+$R3*(1-$O3))),0,IF($X3="NNN",SUM(Expenses!W$35:W$39)*$F3,IF($X3="FSG",0,IF($X3="MG",SUMPRODUCT($Z3:$Z7,Expenses!W$35:W$39)*$F3,MAX((Expenses!W$35-$AB3/12)*$AA3*$F3,0)+MAX((Expenses!W$36-$AB4/12)*$AA4*$F3,0)+MAX((Expenses!W$37-$AB5/12)*$AA5*$F3,0)+MAX((Expenses!W$38-$AB6/12)*$AA6*$F3,0)+MAX((Expenses!W$39-$AB7/12)*$AA7*$F3,0)))))</f>
        <v>0</v>
      </c>
      <c r="Z174" s="156">
        <f>IF(OR(Z$165&lt;=EOMONTH($E3,$R3*(1-$O3)),Z$165&gt;EOMONTH($E3,$P3*12*(1-$O3)+$Q3*12*$O3+$R3*(1-$O3))),0,IF($X3="NNN",SUM(Expenses!X$35:X$39)*$F3,IF($X3="FSG",0,IF($X3="MG",SUMPRODUCT($Z3:$Z7,Expenses!X$35:X$39)*$F3,MAX((Expenses!X$35-$AB3/12)*$AA3*$F3,0)+MAX((Expenses!X$36-$AB4/12)*$AA4*$F3,0)+MAX((Expenses!X$37-$AB5/12)*$AA5*$F3,0)+MAX((Expenses!X$38-$AB6/12)*$AA6*$F3,0)+MAX((Expenses!X$39-$AB7/12)*$AA7*$F3,0)))))</f>
        <v>0</v>
      </c>
      <c r="AA174" s="156">
        <f>IF(OR(AA$165&lt;=EOMONTH($E3,$R3*(1-$O3)),AA$165&gt;EOMONTH($E3,$P3*12*(1-$O3)+$Q3*12*$O3+$R3*(1-$O3))),0,IF($X3="NNN",SUM(Expenses!Y$35:Y$39)*$F3,IF($X3="FSG",0,IF($X3="MG",SUMPRODUCT($Z3:$Z7,Expenses!Y$35:Y$39)*$F3,MAX((Expenses!Y$35-$AB3/12)*$AA3*$F3,0)+MAX((Expenses!Y$36-$AB4/12)*$AA4*$F3,0)+MAX((Expenses!Y$37-$AB5/12)*$AA5*$F3,0)+MAX((Expenses!Y$38-$AB6/12)*$AA6*$F3,0)+MAX((Expenses!Y$39-$AB7/12)*$AA7*$F3,0)))))</f>
        <v>0</v>
      </c>
      <c r="AB174" s="156">
        <f>IF(OR(AB$165&lt;=EOMONTH($E3,$R3*(1-$O3)),AB$165&gt;EOMONTH($E3,$P3*12*(1-$O3)+$Q3*12*$O3+$R3*(1-$O3))),0,IF($X3="NNN",SUM(Expenses!Z$35:Z$39)*$F3,IF($X3="FSG",0,IF($X3="MG",SUMPRODUCT($Z3:$Z7,Expenses!Z$35:Z$39)*$F3,MAX((Expenses!Z$35-$AB3/12)*$AA3*$F3,0)+MAX((Expenses!Z$36-$AB4/12)*$AA4*$F3,0)+MAX((Expenses!Z$37-$AB5/12)*$AA5*$F3,0)+MAX((Expenses!Z$38-$AB6/12)*$AA6*$F3,0)+MAX((Expenses!Z$39-$AB7/12)*$AA7*$F3,0)))))</f>
        <v>0</v>
      </c>
      <c r="AC174" s="156">
        <f>IF(OR(AC$165&lt;=EOMONTH($E3,$R3*(1-$O3)),AC$165&gt;EOMONTH($E3,$P3*12*(1-$O3)+$Q3*12*$O3+$R3*(1-$O3))),0,IF($X3="NNN",SUM(Expenses!AA$35:AA$39)*$F3,IF($X3="FSG",0,IF($X3="MG",SUMPRODUCT($Z3:$Z7,Expenses!AA$35:AA$39)*$F3,MAX((Expenses!AA$35-$AB3/12)*$AA3*$F3,0)+MAX((Expenses!AA$36-$AB4/12)*$AA4*$F3,0)+MAX((Expenses!AA$37-$AB5/12)*$AA5*$F3,0)+MAX((Expenses!AA$38-$AB6/12)*$AA6*$F3,0)+MAX((Expenses!AA$39-$AB7/12)*$AA7*$F3,0)))))</f>
        <v>0</v>
      </c>
      <c r="AD174" s="156">
        <f>IF(OR(AD$165&lt;=EOMONTH($E3,$R3*(1-$O3)),AD$165&gt;EOMONTH($E3,$P3*12*(1-$O3)+$Q3*12*$O3+$R3*(1-$O3))),0,IF($X3="NNN",SUM(Expenses!AB$35:AB$39)*$F3,IF($X3="FSG",0,IF($X3="MG",SUMPRODUCT($Z3:$Z7,Expenses!AB$35:AB$39)*$F3,MAX((Expenses!AB$35-$AB3/12)*$AA3*$F3,0)+MAX((Expenses!AB$36-$AB4/12)*$AA4*$F3,0)+MAX((Expenses!AB$37-$AB5/12)*$AA5*$F3,0)+MAX((Expenses!AB$38-$AB6/12)*$AA6*$F3,0)+MAX((Expenses!AB$39-$AB7/12)*$AA7*$F3,0)))))</f>
        <v>0</v>
      </c>
      <c r="AE174" s="156">
        <f>IF(OR(AE$165&lt;=EOMONTH($E3,$R3*(1-$O3)),AE$165&gt;EOMONTH($E3,$P3*12*(1-$O3)+$Q3*12*$O3+$R3*(1-$O3))),0,IF($X3="NNN",SUM(Expenses!AC$35:AC$39)*$F3,IF($X3="FSG",0,IF($X3="MG",SUMPRODUCT($Z3:$Z7,Expenses!AC$35:AC$39)*$F3,MAX((Expenses!AC$35-$AB3/12)*$AA3*$F3,0)+MAX((Expenses!AC$36-$AB4/12)*$AA4*$F3,0)+MAX((Expenses!AC$37-$AB5/12)*$AA5*$F3,0)+MAX((Expenses!AC$38-$AB6/12)*$AA6*$F3,0)+MAX((Expenses!AC$39-$AB7/12)*$AA7*$F3,0)))))</f>
        <v>0</v>
      </c>
      <c r="AF174" s="156">
        <f>IF(OR(AF$165&lt;=EOMONTH($E3,$R3*(1-$O3)),AF$165&gt;EOMONTH($E3,$P3*12*(1-$O3)+$Q3*12*$O3+$R3*(1-$O3))),0,IF($X3="NNN",SUM(Expenses!AD$35:AD$39)*$F3,IF($X3="FSG",0,IF($X3="MG",SUMPRODUCT($Z3:$Z7,Expenses!AD$35:AD$39)*$F3,MAX((Expenses!AD$35-$AB3/12)*$AA3*$F3,0)+MAX((Expenses!AD$36-$AB4/12)*$AA4*$F3,0)+MAX((Expenses!AD$37-$AB5/12)*$AA5*$F3,0)+MAX((Expenses!AD$38-$AB6/12)*$AA6*$F3,0)+MAX((Expenses!AD$39-$AB7/12)*$AA7*$F3,0)))))</f>
        <v>0</v>
      </c>
      <c r="AG174" s="156">
        <f>IF(OR(AG$165&lt;=EOMONTH($E3,$R3*(1-$O3)),AG$165&gt;EOMONTH($E3,$P3*12*(1-$O3)+$Q3*12*$O3+$R3*(1-$O3))),0,IF($X3="NNN",SUM(Expenses!AE$35:AE$39)*$F3,IF($X3="FSG",0,IF($X3="MG",SUMPRODUCT($Z3:$Z7,Expenses!AE$35:AE$39)*$F3,MAX((Expenses!AE$35-$AB3/12)*$AA3*$F3,0)+MAX((Expenses!AE$36-$AB4/12)*$AA4*$F3,0)+MAX((Expenses!AE$37-$AB5/12)*$AA5*$F3,0)+MAX((Expenses!AE$38-$AB6/12)*$AA6*$F3,0)+MAX((Expenses!AE$39-$AB7/12)*$AA7*$F3,0)))))</f>
        <v>0</v>
      </c>
      <c r="AH174" s="156">
        <f>IF(OR(AH$165&lt;=EOMONTH($E3,$R3*(1-$O3)),AH$165&gt;EOMONTH($E3,$P3*12*(1-$O3)+$Q3*12*$O3+$R3*(1-$O3))),0,IF($X3="NNN",SUM(Expenses!AF$35:AF$39)*$F3,IF($X3="FSG",0,IF($X3="MG",SUMPRODUCT($Z3:$Z7,Expenses!AF$35:AF$39)*$F3,MAX((Expenses!AF$35-$AB3/12)*$AA3*$F3,0)+MAX((Expenses!AF$36-$AB4/12)*$AA4*$F3,0)+MAX((Expenses!AF$37-$AB5/12)*$AA5*$F3,0)+MAX((Expenses!AF$38-$AB6/12)*$AA6*$F3,0)+MAX((Expenses!AF$39-$AB7/12)*$AA7*$F3,0)))))</f>
        <v>0</v>
      </c>
      <c r="AI174" s="156">
        <f>IF(OR(AI$165&lt;=EOMONTH($E3,$R3*(1-$O3)),AI$165&gt;EOMONTH($E3,$P3*12*(1-$O3)+$Q3*12*$O3+$R3*(1-$O3))),0,IF($X3="NNN",SUM(Expenses!AG$35:AG$39)*$F3,IF($X3="FSG",0,IF($X3="MG",SUMPRODUCT($Z3:$Z7,Expenses!AG$35:AG$39)*$F3,MAX((Expenses!AG$35-$AB3/12)*$AA3*$F3,0)+MAX((Expenses!AG$36-$AB4/12)*$AA4*$F3,0)+MAX((Expenses!AG$37-$AB5/12)*$AA5*$F3,0)+MAX((Expenses!AG$38-$AB6/12)*$AA6*$F3,0)+MAX((Expenses!AG$39-$AB7/12)*$AA7*$F3,0)))))</f>
        <v>0</v>
      </c>
      <c r="AJ174" s="156">
        <f>IF(OR(AJ$165&lt;=EOMONTH($E3,$R3*(1-$O3)),AJ$165&gt;EOMONTH($E3,$P3*12*(1-$O3)+$Q3*12*$O3+$R3*(1-$O3))),0,IF($X3="NNN",SUM(Expenses!AH$35:AH$39)*$F3,IF($X3="FSG",0,IF($X3="MG",SUMPRODUCT($Z3:$Z7,Expenses!AH$35:AH$39)*$F3,MAX((Expenses!AH$35-$AB3/12)*$AA3*$F3,0)+MAX((Expenses!AH$36-$AB4/12)*$AA4*$F3,0)+MAX((Expenses!AH$37-$AB5/12)*$AA5*$F3,0)+MAX((Expenses!AH$38-$AB6/12)*$AA6*$F3,0)+MAX((Expenses!AH$39-$AB7/12)*$AA7*$F3,0)))))</f>
        <v>0</v>
      </c>
      <c r="AK174" s="156">
        <f>IF(OR(AK$165&lt;=EOMONTH($E3,$R3*(1-$O3)),AK$165&gt;EOMONTH($E3,$P3*12*(1-$O3)+$Q3*12*$O3+$R3*(1-$O3))),0,IF($X3="NNN",SUM(Expenses!AI$35:AI$39)*$F3,IF($X3="FSG",0,IF($X3="MG",SUMPRODUCT($Z3:$Z7,Expenses!AI$35:AI$39)*$F3,MAX((Expenses!AI$35-$AB3/12)*$AA3*$F3,0)+MAX((Expenses!AI$36-$AB4/12)*$AA4*$F3,0)+MAX((Expenses!AI$37-$AB5/12)*$AA5*$F3,0)+MAX((Expenses!AI$38-$AB6/12)*$AA6*$F3,0)+MAX((Expenses!AI$39-$AB7/12)*$AA7*$F3,0)))))</f>
        <v>0</v>
      </c>
      <c r="AL174" s="156">
        <f>IF(OR(AL$165&lt;=EOMONTH($E3,$R3*(1-$O3)),AL$165&gt;EOMONTH($E3,$P3*12*(1-$O3)+$Q3*12*$O3+$R3*(1-$O3))),0,IF($X3="NNN",SUM(Expenses!AJ$35:AJ$39)*$F3,IF($X3="FSG",0,IF($X3="MG",SUMPRODUCT($Z3:$Z7,Expenses!AJ$35:AJ$39)*$F3,MAX((Expenses!AJ$35-$AB3/12)*$AA3*$F3,0)+MAX((Expenses!AJ$36-$AB4/12)*$AA4*$F3,0)+MAX((Expenses!AJ$37-$AB5/12)*$AA5*$F3,0)+MAX((Expenses!AJ$38-$AB6/12)*$AA6*$F3,0)+MAX((Expenses!AJ$39-$AB7/12)*$AA7*$F3,0)))))</f>
        <v>0</v>
      </c>
      <c r="AM174" s="156">
        <f>IF(OR(AM$165&lt;=EOMONTH($E3,$R3*(1-$O3)),AM$165&gt;EOMONTH($E3,$P3*12*(1-$O3)+$Q3*12*$O3+$R3*(1-$O3))),0,IF($X3="NNN",SUM(Expenses!AK$35:AK$39)*$F3,IF($X3="FSG",0,IF($X3="MG",SUMPRODUCT($Z3:$Z7,Expenses!AK$35:AK$39)*$F3,MAX((Expenses!AK$35-$AB3/12)*$AA3*$F3,0)+MAX((Expenses!AK$36-$AB4/12)*$AA4*$F3,0)+MAX((Expenses!AK$37-$AB5/12)*$AA5*$F3,0)+MAX((Expenses!AK$38-$AB6/12)*$AA6*$F3,0)+MAX((Expenses!AK$39-$AB7/12)*$AA7*$F3,0)))))</f>
        <v>0</v>
      </c>
      <c r="AN174" s="156">
        <f>IF(OR(AN$165&lt;=EOMONTH($E3,$R3*(1-$O3)),AN$165&gt;EOMONTH($E3,$P3*12*(1-$O3)+$Q3*12*$O3+$R3*(1-$O3))),0,IF($X3="NNN",SUM(Expenses!AL$35:AL$39)*$F3,IF($X3="FSG",0,IF($X3="MG",SUMPRODUCT($Z3:$Z7,Expenses!AL$35:AL$39)*$F3,MAX((Expenses!AL$35-$AB3/12)*$AA3*$F3,0)+MAX((Expenses!AL$36-$AB4/12)*$AA4*$F3,0)+MAX((Expenses!AL$37-$AB5/12)*$AA5*$F3,0)+MAX((Expenses!AL$38-$AB6/12)*$AA6*$F3,0)+MAX((Expenses!AL$39-$AB7/12)*$AA7*$F3,0)))))</f>
        <v>0</v>
      </c>
      <c r="AO174" s="156">
        <f>IF(OR(AO$165&lt;=EOMONTH($E3,$R3*(1-$O3)),AO$165&gt;EOMONTH($E3,$P3*12*(1-$O3)+$Q3*12*$O3+$R3*(1-$O3))),0,IF($X3="NNN",SUM(Expenses!AM$35:AM$39)*$F3,IF($X3="FSG",0,IF($X3="MG",SUMPRODUCT($Z3:$Z7,Expenses!AM$35:AM$39)*$F3,MAX((Expenses!AM$35-$AB3/12)*$AA3*$F3,0)+MAX((Expenses!AM$36-$AB4/12)*$AA4*$F3,0)+MAX((Expenses!AM$37-$AB5/12)*$AA5*$F3,0)+MAX((Expenses!AM$38-$AB6/12)*$AA6*$F3,0)+MAX((Expenses!AM$39-$AB7/12)*$AA7*$F3,0)))))</f>
        <v>0</v>
      </c>
      <c r="AP174" s="156">
        <f>IF(OR(AP$165&lt;=EOMONTH($E3,$R3*(1-$O3)),AP$165&gt;EOMONTH($E3,$P3*12*(1-$O3)+$Q3*12*$O3+$R3*(1-$O3))),0,IF($X3="NNN",SUM(Expenses!AN$35:AN$39)*$F3,IF($X3="FSG",0,IF($X3="MG",SUMPRODUCT($Z3:$Z7,Expenses!AN$35:AN$39)*$F3,MAX((Expenses!AN$35-$AB3/12)*$AA3*$F3,0)+MAX((Expenses!AN$36-$AB4/12)*$AA4*$F3,0)+MAX((Expenses!AN$37-$AB5/12)*$AA5*$F3,0)+MAX((Expenses!AN$38-$AB6/12)*$AA6*$F3,0)+MAX((Expenses!AN$39-$AB7/12)*$AA7*$F3,0)))))</f>
        <v>0</v>
      </c>
      <c r="AQ174" s="156">
        <f>IF(OR(AQ$165&lt;=EOMONTH($E3,$R3*(1-$O3)),AQ$165&gt;EOMONTH($E3,$P3*12*(1-$O3)+$Q3*12*$O3+$R3*(1-$O3))),0,IF($X3="NNN",SUM(Expenses!AO$35:AO$39)*$F3,IF($X3="FSG",0,IF($X3="MG",SUMPRODUCT($Z3:$Z7,Expenses!AO$35:AO$39)*$F3,MAX((Expenses!AO$35-$AB3/12)*$AA3*$F3,0)+MAX((Expenses!AO$36-$AB4/12)*$AA4*$F3,0)+MAX((Expenses!AO$37-$AB5/12)*$AA5*$F3,0)+MAX((Expenses!AO$38-$AB6/12)*$AA6*$F3,0)+MAX((Expenses!AO$39-$AB7/12)*$AA7*$F3,0)))))</f>
        <v>0</v>
      </c>
      <c r="AR174" s="156">
        <f>IF(OR(AR$165&lt;=EOMONTH($E3,$R3*(1-$O3)),AR$165&gt;EOMONTH($E3,$P3*12*(1-$O3)+$Q3*12*$O3+$R3*(1-$O3))),0,IF($X3="NNN",SUM(Expenses!AP$35:AP$39)*$F3,IF($X3="FSG",0,IF($X3="MG",SUMPRODUCT($Z3:$Z7,Expenses!AP$35:AP$39)*$F3,MAX((Expenses!AP$35-$AB3/12)*$AA3*$F3,0)+MAX((Expenses!AP$36-$AB4/12)*$AA4*$F3,0)+MAX((Expenses!AP$37-$AB5/12)*$AA5*$F3,0)+MAX((Expenses!AP$38-$AB6/12)*$AA6*$F3,0)+MAX((Expenses!AP$39-$AB7/12)*$AA7*$F3,0)))))</f>
        <v>0</v>
      </c>
      <c r="AS174" s="156">
        <f>IF(OR(AS$165&lt;=EOMONTH($E3,$R3*(1-$O3)),AS$165&gt;EOMONTH($E3,$P3*12*(1-$O3)+$Q3*12*$O3+$R3*(1-$O3))),0,IF($X3="NNN",SUM(Expenses!AQ$35:AQ$39)*$F3,IF($X3="FSG",0,IF($X3="MG",SUMPRODUCT($Z3:$Z7,Expenses!AQ$35:AQ$39)*$F3,MAX((Expenses!AQ$35-$AB3/12)*$AA3*$F3,0)+MAX((Expenses!AQ$36-$AB4/12)*$AA4*$F3,0)+MAX((Expenses!AQ$37-$AB5/12)*$AA5*$F3,0)+MAX((Expenses!AQ$38-$AB6/12)*$AA6*$F3,0)+MAX((Expenses!AQ$39-$AB7/12)*$AA7*$F3,0)))))</f>
        <v>0</v>
      </c>
      <c r="AT174" s="156">
        <f>IF(OR(AT$165&lt;=EOMONTH($E3,$R3*(1-$O3)),AT$165&gt;EOMONTH($E3,$P3*12*(1-$O3)+$Q3*12*$O3+$R3*(1-$O3))),0,IF($X3="NNN",SUM(Expenses!AR$35:AR$39)*$F3,IF($X3="FSG",0,IF($X3="MG",SUMPRODUCT($Z3:$Z7,Expenses!AR$35:AR$39)*$F3,MAX((Expenses!AR$35-$AB3/12)*$AA3*$F3,0)+MAX((Expenses!AR$36-$AB4/12)*$AA4*$F3,0)+MAX((Expenses!AR$37-$AB5/12)*$AA5*$F3,0)+MAX((Expenses!AR$38-$AB6/12)*$AA6*$F3,0)+MAX((Expenses!AR$39-$AB7/12)*$AA7*$F3,0)))))</f>
        <v>0</v>
      </c>
      <c r="AU174" s="156">
        <f>IF(OR(AU$165&lt;=EOMONTH($E3,$R3*(1-$O3)),AU$165&gt;EOMONTH($E3,$P3*12*(1-$O3)+$Q3*12*$O3+$R3*(1-$O3))),0,IF($X3="NNN",SUM(Expenses!AS$35:AS$39)*$F3,IF($X3="FSG",0,IF($X3="MG",SUMPRODUCT($Z3:$Z7,Expenses!AS$35:AS$39)*$F3,MAX((Expenses!AS$35-$AB3/12)*$AA3*$F3,0)+MAX((Expenses!AS$36-$AB4/12)*$AA4*$F3,0)+MAX((Expenses!AS$37-$AB5/12)*$AA5*$F3,0)+MAX((Expenses!AS$38-$AB6/12)*$AA6*$F3,0)+MAX((Expenses!AS$39-$AB7/12)*$AA7*$F3,0)))))</f>
        <v>0</v>
      </c>
      <c r="AV174" s="156">
        <f>IF(OR(AV$165&lt;=EOMONTH($E3,$R3*(1-$O3)),AV$165&gt;EOMONTH($E3,$P3*12*(1-$O3)+$Q3*12*$O3+$R3*(1-$O3))),0,IF($X3="NNN",SUM(Expenses!AT$35:AT$39)*$F3,IF($X3="FSG",0,IF($X3="MG",SUMPRODUCT($Z3:$Z7,Expenses!AT$35:AT$39)*$F3,MAX((Expenses!AT$35-$AB3/12)*$AA3*$F3,0)+MAX((Expenses!AT$36-$AB4/12)*$AA4*$F3,0)+MAX((Expenses!AT$37-$AB5/12)*$AA5*$F3,0)+MAX((Expenses!AT$38-$AB6/12)*$AA6*$F3,0)+MAX((Expenses!AT$39-$AB7/12)*$AA7*$F3,0)))))</f>
        <v>0</v>
      </c>
      <c r="AW174" s="156">
        <f>IF(OR(AW$165&lt;=EOMONTH($E3,$R3*(1-$O3)),AW$165&gt;EOMONTH($E3,$P3*12*(1-$O3)+$Q3*12*$O3+$R3*(1-$O3))),0,IF($X3="NNN",SUM(Expenses!AU$35:AU$39)*$F3,IF($X3="FSG",0,IF($X3="MG",SUMPRODUCT($Z3:$Z7,Expenses!AU$35:AU$39)*$F3,MAX((Expenses!AU$35-$AB3/12)*$AA3*$F3,0)+MAX((Expenses!AU$36-$AB4/12)*$AA4*$F3,0)+MAX((Expenses!AU$37-$AB5/12)*$AA5*$F3,0)+MAX((Expenses!AU$38-$AB6/12)*$AA6*$F3,0)+MAX((Expenses!AU$39-$AB7/12)*$AA7*$F3,0)))))</f>
        <v>0</v>
      </c>
      <c r="AX174" s="156">
        <f>IF(OR(AX$165&lt;=EOMONTH($E3,$R3*(1-$O3)),AX$165&gt;EOMONTH($E3,$P3*12*(1-$O3)+$Q3*12*$O3+$R3*(1-$O3))),0,IF($X3="NNN",SUM(Expenses!AV$35:AV$39)*$F3,IF($X3="FSG",0,IF($X3="MG",SUMPRODUCT($Z3:$Z7,Expenses!AV$35:AV$39)*$F3,MAX((Expenses!AV$35-$AB3/12)*$AA3*$F3,0)+MAX((Expenses!AV$36-$AB4/12)*$AA4*$F3,0)+MAX((Expenses!AV$37-$AB5/12)*$AA5*$F3,0)+MAX((Expenses!AV$38-$AB6/12)*$AA6*$F3,0)+MAX((Expenses!AV$39-$AB7/12)*$AA7*$F3,0)))))</f>
        <v>0</v>
      </c>
      <c r="AY174" s="156">
        <f>IF(OR(AY$165&lt;=EOMONTH($E3,$R3*(1-$O3)),AY$165&gt;EOMONTH($E3,$P3*12*(1-$O3)+$Q3*12*$O3+$R3*(1-$O3))),0,IF($X3="NNN",SUM(Expenses!AW$35:AW$39)*$F3,IF($X3="FSG",0,IF($X3="MG",SUMPRODUCT($Z3:$Z7,Expenses!AW$35:AW$39)*$F3,MAX((Expenses!AW$35-$AB3/12)*$AA3*$F3,0)+MAX((Expenses!AW$36-$AB4/12)*$AA4*$F3,0)+MAX((Expenses!AW$37-$AB5/12)*$AA5*$F3,0)+MAX((Expenses!AW$38-$AB6/12)*$AA6*$F3,0)+MAX((Expenses!AW$39-$AB7/12)*$AA7*$F3,0)))))</f>
        <v>0</v>
      </c>
      <c r="AZ174" s="156">
        <f>IF(OR(AZ$165&lt;=EOMONTH($E3,$R3*(1-$O3)),AZ$165&gt;EOMONTH($E3,$P3*12*(1-$O3)+$Q3*12*$O3+$R3*(1-$O3))),0,IF($X3="NNN",SUM(Expenses!AX$35:AX$39)*$F3,IF($X3="FSG",0,IF($X3="MG",SUMPRODUCT($Z3:$Z7,Expenses!AX$35:AX$39)*$F3,MAX((Expenses!AX$35-$AB3/12)*$AA3*$F3,0)+MAX((Expenses!AX$36-$AB4/12)*$AA4*$F3,0)+MAX((Expenses!AX$37-$AB5/12)*$AA5*$F3,0)+MAX((Expenses!AX$38-$AB6/12)*$AA6*$F3,0)+MAX((Expenses!AX$39-$AB7/12)*$AA7*$F3,0)))))</f>
        <v>0</v>
      </c>
      <c r="BA174" s="156">
        <f>IF(OR(BA$165&lt;=EOMONTH($E3,$R3*(1-$O3)),BA$165&gt;EOMONTH($E3,$P3*12*(1-$O3)+$Q3*12*$O3+$R3*(1-$O3))),0,IF($X3="NNN",SUM(Expenses!AY$35:AY$39)*$F3,IF($X3="FSG",0,IF($X3="MG",SUMPRODUCT($Z3:$Z7,Expenses!AY$35:AY$39)*$F3,MAX((Expenses!AY$35-$AB3/12)*$AA3*$F3,0)+MAX((Expenses!AY$36-$AB4/12)*$AA4*$F3,0)+MAX((Expenses!AY$37-$AB5/12)*$AA5*$F3,0)+MAX((Expenses!AY$38-$AB6/12)*$AA6*$F3,0)+MAX((Expenses!AY$39-$AB7/12)*$AA7*$F3,0)))))</f>
        <v>0</v>
      </c>
      <c r="BB174" s="156">
        <f>IF(OR(BB$165&lt;=EOMONTH($E3,$R3*(1-$O3)),BB$165&gt;EOMONTH($E3,$P3*12*(1-$O3)+$Q3*12*$O3+$R3*(1-$O3))),0,IF($X3="NNN",SUM(Expenses!AZ$35:AZ$39)*$F3,IF($X3="FSG",0,IF($X3="MG",SUMPRODUCT($Z3:$Z7,Expenses!AZ$35:AZ$39)*$F3,MAX((Expenses!AZ$35-$AB3/12)*$AA3*$F3,0)+MAX((Expenses!AZ$36-$AB4/12)*$AA4*$F3,0)+MAX((Expenses!AZ$37-$AB5/12)*$AA5*$F3,0)+MAX((Expenses!AZ$38-$AB6/12)*$AA6*$F3,0)+MAX((Expenses!AZ$39-$AB7/12)*$AA7*$F3,0)))))</f>
        <v>0</v>
      </c>
      <c r="BC174" s="156">
        <f>IF(OR(BC$165&lt;=EOMONTH($E3,$R3*(1-$O3)),BC$165&gt;EOMONTH($E3,$P3*12*(1-$O3)+$Q3*12*$O3+$R3*(1-$O3))),0,IF($X3="NNN",SUM(Expenses!BA$35:BA$39)*$F3,IF($X3="FSG",0,IF($X3="MG",SUMPRODUCT($Z3:$Z7,Expenses!BA$35:BA$39)*$F3,MAX((Expenses!BA$35-$AB3/12)*$AA3*$F3,0)+MAX((Expenses!BA$36-$AB4/12)*$AA4*$F3,0)+MAX((Expenses!BA$37-$AB5/12)*$AA5*$F3,0)+MAX((Expenses!BA$38-$AB6/12)*$AA6*$F3,0)+MAX((Expenses!BA$39-$AB7/12)*$AA7*$F3,0)))))</f>
        <v>0</v>
      </c>
      <c r="BD174" s="156">
        <f>IF(OR(BD$165&lt;=EOMONTH($E3,$R3*(1-$O3)),BD$165&gt;EOMONTH($E3,$P3*12*(1-$O3)+$Q3*12*$O3+$R3*(1-$O3))),0,IF($X3="NNN",SUM(Expenses!BB$35:BB$39)*$F3,IF($X3="FSG",0,IF($X3="MG",SUMPRODUCT($Z3:$Z7,Expenses!BB$35:BB$39)*$F3,MAX((Expenses!BB$35-$AB3/12)*$AA3*$F3,0)+MAX((Expenses!BB$36-$AB4/12)*$AA4*$F3,0)+MAX((Expenses!BB$37-$AB5/12)*$AA5*$F3,0)+MAX((Expenses!BB$38-$AB6/12)*$AA6*$F3,0)+MAX((Expenses!BB$39-$AB7/12)*$AA7*$F3,0)))))</f>
        <v>0</v>
      </c>
      <c r="BE174" s="156">
        <f>IF(OR(BE$165&lt;=EOMONTH($E3,$R3*(1-$O3)),BE$165&gt;EOMONTH($E3,$P3*12*(1-$O3)+$Q3*12*$O3+$R3*(1-$O3))),0,IF($X3="NNN",SUM(Expenses!BC$35:BC$39)*$F3,IF($X3="FSG",0,IF($X3="MG",SUMPRODUCT($Z3:$Z7,Expenses!BC$35:BC$39)*$F3,MAX((Expenses!BC$35-$AB3/12)*$AA3*$F3,0)+MAX((Expenses!BC$36-$AB4/12)*$AA4*$F3,0)+MAX((Expenses!BC$37-$AB5/12)*$AA5*$F3,0)+MAX((Expenses!BC$38-$AB6/12)*$AA6*$F3,0)+MAX((Expenses!BC$39-$AB7/12)*$AA7*$F3,0)))))</f>
        <v>0</v>
      </c>
      <c r="BF174" s="156">
        <f>IF(OR(BF$165&lt;=EOMONTH($E3,$R3*(1-$O3)),BF$165&gt;EOMONTH($E3,$P3*12*(1-$O3)+$Q3*12*$O3+$R3*(1-$O3))),0,IF($X3="NNN",SUM(Expenses!BD$35:BD$39)*$F3,IF($X3="FSG",0,IF($X3="MG",SUMPRODUCT($Z3:$Z7,Expenses!BD$35:BD$39)*$F3,MAX((Expenses!BD$35-$AB3/12)*$AA3*$F3,0)+MAX((Expenses!BD$36-$AB4/12)*$AA4*$F3,0)+MAX((Expenses!BD$37-$AB5/12)*$AA5*$F3,0)+MAX((Expenses!BD$38-$AB6/12)*$AA6*$F3,0)+MAX((Expenses!BD$39-$AB7/12)*$AA7*$F3,0)))))</f>
        <v>0</v>
      </c>
      <c r="BG174" s="156">
        <f>IF(OR(BG$165&lt;=EOMONTH($E3,$R3*(1-$O3)),BG$165&gt;EOMONTH($E3,$P3*12*(1-$O3)+$Q3*12*$O3+$R3*(1-$O3))),0,IF($X3="NNN",SUM(Expenses!BE$35:BE$39)*$F3,IF($X3="FSG",0,IF($X3="MG",SUMPRODUCT($Z3:$Z7,Expenses!BE$35:BE$39)*$F3,MAX((Expenses!BE$35-$AB3/12)*$AA3*$F3,0)+MAX((Expenses!BE$36-$AB4/12)*$AA4*$F3,0)+MAX((Expenses!BE$37-$AB5/12)*$AA5*$F3,0)+MAX((Expenses!BE$38-$AB6/12)*$AA6*$F3,0)+MAX((Expenses!BE$39-$AB7/12)*$AA7*$F3,0)))))</f>
        <v>0</v>
      </c>
      <c r="BH174" s="156">
        <f>IF(OR(BH$165&lt;=EOMONTH($E3,$R3*(1-$O3)),BH$165&gt;EOMONTH($E3,$P3*12*(1-$O3)+$Q3*12*$O3+$R3*(1-$O3))),0,IF($X3="NNN",SUM(Expenses!BF$35:BF$39)*$F3,IF($X3="FSG",0,IF($X3="MG",SUMPRODUCT($Z3:$Z7,Expenses!BF$35:BF$39)*$F3,MAX((Expenses!BF$35-$AB3/12)*$AA3*$F3,0)+MAX((Expenses!BF$36-$AB4/12)*$AA4*$F3,0)+MAX((Expenses!BF$37-$AB5/12)*$AA5*$F3,0)+MAX((Expenses!BF$38-$AB6/12)*$AA6*$F3,0)+MAX((Expenses!BF$39-$AB7/12)*$AA7*$F3,0)))))</f>
        <v>0</v>
      </c>
      <c r="BI174" s="156">
        <f>IF(OR(BI$165&lt;=EOMONTH($E3,$R3*(1-$O3)),BI$165&gt;EOMONTH($E3,$P3*12*(1-$O3)+$Q3*12*$O3+$R3*(1-$O3))),0,IF($X3="NNN",SUM(Expenses!BG$35:BG$39)*$F3,IF($X3="FSG",0,IF($X3="MG",SUMPRODUCT($Z3:$Z7,Expenses!BG$35:BG$39)*$F3,MAX((Expenses!BG$35-$AB3/12)*$AA3*$F3,0)+MAX((Expenses!BG$36-$AB4/12)*$AA4*$F3,0)+MAX((Expenses!BG$37-$AB5/12)*$AA5*$F3,0)+MAX((Expenses!BG$38-$AB6/12)*$AA6*$F3,0)+MAX((Expenses!BG$39-$AB7/12)*$AA7*$F3,0)))))</f>
        <v>0</v>
      </c>
      <c r="BJ174" s="156">
        <f>IF(OR(BJ$165&lt;=EOMONTH($E3,$R3*(1-$O3)),BJ$165&gt;EOMONTH($E3,$P3*12*(1-$O3)+$Q3*12*$O3+$R3*(1-$O3))),0,IF($X3="NNN",SUM(Expenses!BH$35:BH$39)*$F3,IF($X3="FSG",0,IF($X3="MG",SUMPRODUCT($Z3:$Z7,Expenses!BH$35:BH$39)*$F3,MAX((Expenses!BH$35-$AB3/12)*$AA3*$F3,0)+MAX((Expenses!BH$36-$AB4/12)*$AA4*$F3,0)+MAX((Expenses!BH$37-$AB5/12)*$AA5*$F3,0)+MAX((Expenses!BH$38-$AB6/12)*$AA6*$F3,0)+MAX((Expenses!BH$39-$AB7/12)*$AA7*$F3,0)))))</f>
        <v>0</v>
      </c>
      <c r="BK174" s="156">
        <f ca="1">IF(OR(BK$165&lt;=EOMONTH($E3,$R3*(1-$O3)),BK$165&gt;EOMONTH($E3,$P3*12*(1-$O3)+$Q3*12*$O3+$R3*(1-$O3))),0,IF($X3="NNN",SUM(Expenses!BI$35:BI$39)*$F3,IF($X3="FSG",0,IF($X3="MG",SUMPRODUCT($Z3:$Z7,Expenses!BI$35:BI$39)*$F3,MAX((Expenses!BI$35-$AB3/12)*$AA3*$F3,0)+MAX((Expenses!BI$36-$AB4/12)*$AA4*$F3,0)+MAX((Expenses!BI$37-$AB5/12)*$AA5*$F3,0)+MAX((Expenses!BI$38-$AB6/12)*$AA6*$F3,0)+MAX((Expenses!BI$39-$AB7/12)*$AA7*$F3,0)))))</f>
        <v>2048.4441572475284</v>
      </c>
      <c r="BL174" s="156">
        <f ca="1">IF(OR(BL$165&lt;=EOMONTH($E3,$R3*(1-$O3)),BL$165&gt;EOMONTH($E3,$P3*12*(1-$O3)+$Q3*12*$O3+$R3*(1-$O3))),0,IF($X3="NNN",SUM(Expenses!BJ$35:BJ$39)*$F3,IF($X3="FSG",0,IF($X3="MG",SUMPRODUCT($Z3:$Z7,Expenses!BJ$35:BJ$39)*$F3,MAX((Expenses!BJ$35-$AB3/12)*$AA3*$F3,0)+MAX((Expenses!BJ$36-$AB4/12)*$AA4*$F3,0)+MAX((Expenses!BJ$37-$AB5/12)*$AA5*$F3,0)+MAX((Expenses!BJ$38-$AB6/12)*$AA6*$F3,0)+MAX((Expenses!BJ$39-$AB7/12)*$AA7*$F3,0)))))</f>
        <v>2110.9860920348333</v>
      </c>
      <c r="BM174" s="156">
        <f ca="1">IF(OR(BM$165&lt;=EOMONTH($E3,$R3*(1-$O3)),BM$165&gt;EOMONTH($E3,$P3*12*(1-$O3)+$Q3*12*$O3+$R3*(1-$O3))),0,IF($X3="NNN",SUM(Expenses!BK$35:BK$39)*$F3,IF($X3="FSG",0,IF($X3="MG",SUMPRODUCT($Z3:$Z7,Expenses!BK$35:BK$39)*$F3,MAX((Expenses!BK$35-$AB3/12)*$AA3*$F3,0)+MAX((Expenses!BK$36-$AB4/12)*$AA4*$F3,0)+MAX((Expenses!BK$37-$AB5/12)*$AA5*$F3,0)+MAX((Expenses!BK$38-$AB6/12)*$AA6*$F3,0)+MAX((Expenses!BK$39-$AB7/12)*$AA7*$F3,0)))))</f>
        <v>2120.7894897925844</v>
      </c>
      <c r="BN174" s="156">
        <f ca="1">IF(OR(BN$165&lt;=EOMONTH($E3,$R3*(1-$O3)),BN$165&gt;EOMONTH($E3,$P3*12*(1-$O3)+$Q3*12*$O3+$R3*(1-$O3))),0,IF($X3="NNN",SUM(Expenses!BL$35:BL$39)*$F3,IF($X3="FSG",0,IF($X3="MG",SUMPRODUCT($Z3:$Z7,Expenses!BL$35:BL$39)*$F3,MAX((Expenses!BL$35-$AB3/12)*$AA3*$F3,0)+MAX((Expenses!BL$36-$AB4/12)*$AA4*$F3,0)+MAX((Expenses!BL$37-$AB5/12)*$AA5*$F3,0)+MAX((Expenses!BL$38-$AB6/12)*$AA6*$F3,0)+MAX((Expenses!BL$39-$AB7/12)*$AA7*$F3,0)))))</f>
        <v>2134.4501198686639</v>
      </c>
      <c r="BO174" s="156">
        <f ca="1">IF(OR(BO$165&lt;=EOMONTH($E3,$R3*(1-$O3)),BO$165&gt;EOMONTH($E3,$P3*12*(1-$O3)+$Q3*12*$O3+$R3*(1-$O3))),0,IF($X3="NNN",SUM(Expenses!BM$35:BM$39)*$F3,IF($X3="FSG",0,IF($X3="MG",SUMPRODUCT($Z3:$Z7,Expenses!BM$35:BM$39)*$F3,MAX((Expenses!BM$35-$AB3/12)*$AA3*$F3,0)+MAX((Expenses!BM$36-$AB4/12)*$AA4*$F3,0)+MAX((Expenses!BM$37-$AB5/12)*$AA5*$F3,0)+MAX((Expenses!BM$38-$AB6/12)*$AA6*$F3,0)+MAX((Expenses!BM$39-$AB7/12)*$AA7*$F3,0)))))</f>
        <v>2135.5968247262672</v>
      </c>
      <c r="BP174" s="156">
        <f ca="1">IF(OR(BP$165&lt;=EOMONTH($E3,$R3*(1-$O3)),BP$165&gt;EOMONTH($E3,$P3*12*(1-$O3)+$Q3*12*$O3+$R3*(1-$O3))),0,IF($X3="NNN",SUM(Expenses!BN$35:BN$39)*$F3,IF($X3="FSG",0,IF($X3="MG",SUMPRODUCT($Z3:$Z7,Expenses!BN$35:BN$39)*$F3,MAX((Expenses!BN$35-$AB3/12)*$AA3*$F3,0)+MAX((Expenses!BN$36-$AB4/12)*$AA4*$F3,0)+MAX((Expenses!BN$37-$AB5/12)*$AA5*$F3,0)+MAX((Expenses!BN$38-$AB6/12)*$AA6*$F3,0)+MAX((Expenses!BN$39-$AB7/12)*$AA7*$F3,0)))))</f>
        <v>2222.349442941294</v>
      </c>
      <c r="BQ174" s="156">
        <f ca="1">IF(OR(BQ$165&lt;=EOMONTH($E3,$R3*(1-$O3)),BQ$165&gt;EOMONTH($E3,$P3*12*(1-$O3)+$Q3*12*$O3+$R3*(1-$O3))),0,IF($X3="NNN",SUM(Expenses!BO$35:BO$39)*$F3,IF($X3="FSG",0,IF($X3="MG",SUMPRODUCT($Z3:$Z7,Expenses!BO$35:BO$39)*$F3,MAX((Expenses!BO$35-$AB3/12)*$AA3*$F3,0)+MAX((Expenses!BO$36-$AB4/12)*$AA4*$F3,0)+MAX((Expenses!BO$37-$AB5/12)*$AA5*$F3,0)+MAX((Expenses!BO$38-$AB6/12)*$AA6*$F3,0)+MAX((Expenses!BO$39-$AB7/12)*$AA7*$F3,0)))))</f>
        <v>2224.8081623560615</v>
      </c>
      <c r="BR174" s="156">
        <f ca="1">IF(OR(BR$165&lt;=EOMONTH($E3,$R3*(1-$O3)),BR$165&gt;EOMONTH($E3,$P3*12*(1-$O3)+$Q3*12*$O3+$R3*(1-$O3))),0,IF($X3="NNN",SUM(Expenses!BP$35:BP$39)*$F3,IF($X3="FSG",0,IF($X3="MG",SUMPRODUCT($Z3:$Z7,Expenses!BP$35:BP$39)*$F3,MAX((Expenses!BP$35-$AB3/12)*$AA3*$F3,0)+MAX((Expenses!BP$36-$AB4/12)*$AA4*$F3,0)+MAX((Expenses!BP$37-$AB5/12)*$AA5*$F3,0)+MAX((Expenses!BP$38-$AB6/12)*$AA6*$F3,0)+MAX((Expenses!BP$39-$AB7/12)*$AA7*$F3,0)))))</f>
        <v>2261.3129691942622</v>
      </c>
      <c r="BS174" s="156">
        <f ca="1">IF(OR(BS$165&lt;=EOMONTH($E3,$R3*(1-$O3)),BS$165&gt;EOMONTH($E3,$P3*12*(1-$O3)+$Q3*12*$O3+$R3*(1-$O3))),0,IF($X3="NNN",SUM(Expenses!BQ$35:BQ$39)*$F3,IF($X3="FSG",0,IF($X3="MG",SUMPRODUCT($Z3:$Z7,Expenses!BQ$35:BQ$39)*$F3,MAX((Expenses!BQ$35-$AB3/12)*$AA3*$F3,0)+MAX((Expenses!BQ$36-$AB4/12)*$AA4*$F3,0)+MAX((Expenses!BQ$37-$AB5/12)*$AA5*$F3,0)+MAX((Expenses!BQ$38-$AB6/12)*$AA6*$F3,0)+MAX((Expenses!BQ$39-$AB7/12)*$AA7*$F3,0)))))</f>
        <v>2262.639859164216</v>
      </c>
      <c r="BT174" s="156">
        <f ca="1">IF(OR(BT$165&lt;=EOMONTH($E3,$R3*(1-$O3)),BT$165&gt;EOMONTH($E3,$P3*12*(1-$O3)+$Q3*12*$O3+$R3*(1-$O3))),0,IF($X3="NNN",SUM(Expenses!BR$35:BR$39)*$F3,IF($X3="FSG",0,IF($X3="MG",SUMPRODUCT($Z3:$Z7,Expenses!BR$35:BR$39)*$F3,MAX((Expenses!BR$35-$AB3/12)*$AA3*$F3,0)+MAX((Expenses!BR$36-$AB4/12)*$AA4*$F3,0)+MAX((Expenses!BR$37-$AB5/12)*$AA5*$F3,0)+MAX((Expenses!BR$38-$AB6/12)*$AA6*$F3,0)+MAX((Expenses!BR$39-$AB7/12)*$AA7*$F3,0)))))</f>
        <v>2263.9700216027941</v>
      </c>
      <c r="BU174" s="156">
        <f ca="1">IF(OR(BU$165&lt;=EOMONTH($E3,$R3*(1-$O3)),BU$165&gt;EOMONTH($E3,$P3*12*(1-$O3)+$Q3*12*$O3+$R3*(1-$O3))),0,IF($X3="NNN",SUM(Expenses!BS$35:BS$39)*$F3,IF($X3="FSG",0,IF($X3="MG",SUMPRODUCT($Z3:$Z7,Expenses!BS$35:BS$39)*$F3,MAX((Expenses!BS$35-$AB3/12)*$AA3*$F3,0)+MAX((Expenses!BS$36-$AB4/12)*$AA4*$F3,0)+MAX((Expenses!BS$37-$AB5/12)*$AA5*$F3,0)+MAX((Expenses!BS$38-$AB6/12)*$AA6*$F3,0)+MAX((Expenses!BS$39-$AB7/12)*$AA7*$F3,0)))))</f>
        <v>2265.3034645807857</v>
      </c>
      <c r="BV174" s="156">
        <f ca="1">IF(OR(BV$165&lt;=EOMONTH($E3,$R3*(1-$O3)),BV$165&gt;EOMONTH($E3,$P3*12*(1-$O3)+$Q3*12*$O3+$R3*(1-$O3))),0,IF($X3="NNN",SUM(Expenses!BT$35:BT$39)*$F3,IF($X3="FSG",0,IF($X3="MG",SUMPRODUCT($Z3:$Z7,Expenses!BT$35:BT$39)*$F3,MAX((Expenses!BT$35-$AB3/12)*$AA3*$F3,0)+MAX((Expenses!BT$36-$AB4/12)*$AA4*$F3,0)+MAX((Expenses!BT$37-$AB5/12)*$AA5*$F3,0)+MAX((Expenses!BT$38-$AB6/12)*$AA6*$F3,0)+MAX((Expenses!BT$39-$AB7/12)*$AA7*$F3,0)))))</f>
        <v>2266.833392336272</v>
      </c>
      <c r="BW174" s="156">
        <f ca="1">IF(OR(BW$165&lt;=EOMONTH($E3,$R3*(1-$O3)),BW$165&gt;EOMONTH($E3,$P3*12*(1-$O3)+$Q3*12*$O3+$R3*(1-$O3))),0,IF($X3="NNN",SUM(Expenses!BU$35:BU$39)*$F3,IF($X3="FSG",0,IF($X3="MG",SUMPRODUCT($Z3:$Z7,Expenses!BU$35:BU$39)*$F3,MAX((Expenses!BU$35-$AB3/12)*$AA3*$F3,0)+MAX((Expenses!BU$36-$AB4/12)*$AA4*$F3,0)+MAX((Expenses!BU$37-$AB5/12)*$AA5*$F3,0)+MAX((Expenses!BU$38-$AB6/12)*$AA6*$F3,0)+MAX((Expenses!BU$39-$AB7/12)*$AA7*$F3,0)))))</f>
        <v>2268.1734206851324</v>
      </c>
      <c r="BX174" s="156">
        <f ca="1">IF(OR(BX$165&lt;=EOMONTH($E3,$R3*(1-$O3)),BX$165&gt;EOMONTH($E3,$P3*12*(1-$O3)+$Q3*12*$O3+$R3*(1-$O3))),0,IF($X3="NNN",SUM(Expenses!BV$35:BV$39)*$F3,IF($X3="FSG",0,IF($X3="MG",SUMPRODUCT($Z3:$Z7,Expenses!BV$35:BV$39)*$F3,MAX((Expenses!BV$35-$AB3/12)*$AA3*$F3,0)+MAX((Expenses!BV$36-$AB4/12)*$AA4*$F3,0)+MAX((Expenses!BV$37-$AB5/12)*$AA5*$F3,0)+MAX((Expenses!BV$38-$AB6/12)*$AA6*$F3,0)+MAX((Expenses!BV$39-$AB7/12)*$AA7*$F3,0)))))</f>
        <v>2301.6175874499027</v>
      </c>
      <c r="BY174" s="156">
        <f ca="1">IF(OR(BY$165&lt;=EOMONTH($E3,$R3*(1-$O3)),BY$165&gt;EOMONTH($E3,$P3*12*(1-$O3)+$Q3*12*$O3+$R3*(1-$O3))),0,IF($X3="NNN",SUM(Expenses!BW$35:BW$39)*$F3,IF($X3="FSG",0,IF($X3="MG",SUMPRODUCT($Z3:$Z7,Expenses!BW$35:BW$39)*$F3,MAX((Expenses!BW$35-$AB3/12)*$AA3*$F3,0)+MAX((Expenses!BW$36-$AB4/12)*$AA4*$F3,0)+MAX((Expenses!BW$37-$AB5/12)*$AA5*$F3,0)+MAX((Expenses!BW$38-$AB6/12)*$AA6*$F3,0)+MAX((Expenses!BW$39-$AB7/12)*$AA7*$F3,0)))))</f>
        <v>2308.2414108851794</v>
      </c>
      <c r="BZ174" s="156">
        <f ca="1">IF(OR(BZ$165&lt;=EOMONTH($E3,$R3*(1-$O3)),BZ$165&gt;EOMONTH($E3,$P3*12*(1-$O3)+$Q3*12*$O3+$R3*(1-$O3))),0,IF($X3="NNN",SUM(Expenses!BX$35:BX$39)*$F3,IF($X3="FSG",0,IF($X3="MG",SUMPRODUCT($Z3:$Z7,Expenses!BX$35:BX$39)*$F3,MAX((Expenses!BX$35-$AB3/12)*$AA3*$F3,0)+MAX((Expenses!BX$36-$AB4/12)*$AA4*$F3,0)+MAX((Expenses!BX$37-$AB5/12)*$AA5*$F3,0)+MAX((Expenses!BX$38-$AB6/12)*$AA6*$F3,0)+MAX((Expenses!BX$39-$AB7/12)*$AA7*$F3,0)))))</f>
        <v>2309.5913783204883</v>
      </c>
      <c r="CA174" s="156">
        <f ca="1">IF(OR(CA$165&lt;=EOMONTH($E3,$R3*(1-$O3)),CA$165&gt;EOMONTH($E3,$P3*12*(1-$O3)+$Q3*12*$O3+$R3*(1-$O3))),0,IF($X3="NNN",SUM(Expenses!BY$35:BY$39)*$F3,IF($X3="FSG",0,IF($X3="MG",SUMPRODUCT($Z3:$Z7,Expenses!BY$35:BY$39)*$F3,MAX((Expenses!BY$35-$AB3/12)*$AA3*$F3,0)+MAX((Expenses!BY$36-$AB4/12)*$AA4*$F3,0)+MAX((Expenses!BY$37-$AB5/12)*$AA5*$F3,0)+MAX((Expenses!BY$38-$AB6/12)*$AA6*$F3,0)+MAX((Expenses!BY$39-$AB7/12)*$AA7*$F3,0)))))</f>
        <v>2310.9446751396758</v>
      </c>
      <c r="CB174" s="156">
        <f ca="1">IF(OR(CB$165&lt;=EOMONTH($E3,$R3*(1-$O3)),CB$165&gt;EOMONTH($E3,$P3*12*(1-$O3)+$Q3*12*$O3+$R3*(1-$O3))),0,IF($X3="NNN",SUM(Expenses!BZ$35:BZ$39)*$F3,IF($X3="FSG",0,IF($X3="MG",SUMPRODUCT($Z3:$Z7,Expenses!BZ$35:BZ$39)*$F3,MAX((Expenses!BZ$35-$AB3/12)*$AA3*$F3,0)+MAX((Expenses!BZ$36-$AB4/12)*$AA4*$F3,0)+MAX((Expenses!BZ$37-$AB5/12)*$AA5*$F3,0)+MAX((Expenses!BZ$38-$AB6/12)*$AA6*$F3,0)+MAX((Expenses!BZ$39-$AB7/12)*$AA7*$F3,0)))))</f>
        <v>2312.9230902581257</v>
      </c>
      <c r="CC174" s="156">
        <f ca="1">IF(OR(CC$165&lt;=EOMONTH($E3,$R3*(1-$O3)),CC$165&gt;EOMONTH($E3,$P3*12*(1-$O3)+$Q3*12*$O3+$R3*(1-$O3))),0,IF($X3="NNN",SUM(Expenses!CA$35:CA$39)*$F3,IF($X3="FSG",0,IF($X3="MG",SUMPRODUCT($Z3:$Z7,Expenses!CA$35:CA$39)*$F3,MAX((Expenses!CA$35-$AB3/12)*$AA3*$F3,0)+MAX((Expenses!CA$36-$AB4/12)*$AA4*$F3,0)+MAX((Expenses!CA$37-$AB5/12)*$AA5*$F3,0)+MAX((Expenses!CA$38-$AB6/12)*$AA6*$F3,0)+MAX((Expenses!CA$39-$AB7/12)*$AA7*$F3,0)))))</f>
        <v>2315.4555712553361</v>
      </c>
      <c r="CD174" s="156">
        <f ca="1">IF(OR(CD$165&lt;=EOMONTH($E3,$R3*(1-$O3)),CD$165&gt;EOMONTH($E3,$P3*12*(1-$O3)+$Q3*12*$O3+$R3*(1-$O3))),0,IF($X3="NNN",SUM(Expenses!CB$35:CB$39)*$F3,IF($X3="FSG",0,IF($X3="MG",SUMPRODUCT($Z3:$Z7,Expenses!CB$35:CB$39)*$F3,MAX((Expenses!CB$35-$AB3/12)*$AA3*$F3,0)+MAX((Expenses!CB$36-$AB4/12)*$AA4*$F3,0)+MAX((Expenses!CB$37-$AB5/12)*$AA5*$F3,0)+MAX((Expenses!CB$38-$AB6/12)*$AA6*$F3,0)+MAX((Expenses!CB$39-$AB7/12)*$AA7*$F3,0)))))</f>
        <v>2316.8189055741682</v>
      </c>
      <c r="CE174" s="156">
        <f ca="1">IF(OR(CE$165&lt;=EOMONTH($E3,$R3*(1-$O3)),CE$165&gt;EOMONTH($E3,$P3*12*(1-$O3)+$Q3*12*$O3+$R3*(1-$O3))),0,IF($X3="NNN",SUM(Expenses!CC$35:CC$39)*$F3,IF($X3="FSG",0,IF($X3="MG",SUMPRODUCT($Z3:$Z7,Expenses!CC$35:CC$39)*$F3,MAX((Expenses!CC$35-$AB3/12)*$AA3*$F3,0)+MAX((Expenses!CC$36-$AB4/12)*$AA4*$F3,0)+MAX((Expenses!CC$37-$AB5/12)*$AA5*$F3,0)+MAX((Expenses!CC$38-$AB6/12)*$AA6*$F3,0)+MAX((Expenses!CC$39-$AB7/12)*$AA7*$F3,0)))))</f>
        <v>2318.1856022432207</v>
      </c>
      <c r="CF174" s="156">
        <f ca="1">IF(OR(CF$165&lt;=EOMONTH($E3,$R3*(1-$O3)),CF$165&gt;EOMONTH($E3,$P3*12*(1-$O3)+$Q3*12*$O3+$R3*(1-$O3))),0,IF($X3="NNN",SUM(Expenses!CD$35:CD$39)*$F3,IF($X3="FSG",0,IF($X3="MG",SUMPRODUCT($Z3:$Z7,Expenses!CD$35:CD$39)*$F3,MAX((Expenses!CD$35-$AB3/12)*$AA3*$F3,0)+MAX((Expenses!CD$36-$AB4/12)*$AA4*$F3,0)+MAX((Expenses!CD$37-$AB5/12)*$AA5*$F3,0)+MAX((Expenses!CD$38-$AB6/12)*$AA6*$F3,0)+MAX((Expenses!CD$39-$AB7/12)*$AA7*$F3,0)))))</f>
        <v>2319.5556695549553</v>
      </c>
      <c r="CG174" s="156">
        <f ca="1">IF(OR(CG$165&lt;=EOMONTH($E3,$R3*(1-$O3)),CG$165&gt;EOMONTH($E3,$P3*12*(1-$O3)+$Q3*12*$O3+$R3*(1-$O3))),0,IF($X3="NNN",SUM(Expenses!CE$35:CE$39)*$F3,IF($X3="FSG",0,IF($X3="MG",SUMPRODUCT($Z3:$Z7,Expenses!CE$35:CE$39)*$F3,MAX((Expenses!CE$35-$AB3/12)*$AA3*$F3,0)+MAX((Expenses!CE$36-$AB4/12)*$AA4*$F3,0)+MAX((Expenses!CE$37-$AB5/12)*$AA5*$F3,0)+MAX((Expenses!CE$38-$AB6/12)*$AA6*$F3,0)+MAX((Expenses!CE$39-$AB7/12)*$AA7*$F3,0)))))</f>
        <v>2320.9291158222877</v>
      </c>
      <c r="CH174" s="156">
        <f ca="1">IF(OR(CH$165&lt;=EOMONTH($E3,$R3*(1-$O3)),CH$165&gt;EOMONTH($E3,$P3*12*(1-$O3)+$Q3*12*$O3+$R3*(1-$O3))),0,IF($X3="NNN",SUM(Expenses!CF$35:CF$39)*$F3,IF($X3="FSG",0,IF($X3="MG",SUMPRODUCT($Z3:$Z7,Expenses!CF$35:CF$39)*$F3,MAX((Expenses!CF$35-$AB3/12)*$AA3*$F3,0)+MAX((Expenses!CF$36-$AB4/12)*$AA4*$F3,0)+MAX((Expenses!CF$37-$AB5/12)*$AA5*$F3,0)+MAX((Expenses!CF$38-$AB6/12)*$AA6*$F3,0)+MAX((Expenses!CF$39-$AB7/12)*$AA7*$F3,0)))))</f>
        <v>2322.5049414104383</v>
      </c>
      <c r="CI174" s="156">
        <f ca="1">IF(OR(CI$165&lt;=EOMONTH($E3,$R3*(1-$O3)),CI$165&gt;EOMONTH($E3,$P3*12*(1-$O3)+$Q3*12*$O3+$R3*(1-$O3))),0,IF($X3="NNN",SUM(Expenses!CG$35:CG$39)*$F3,IF($X3="FSG",0,IF($X3="MG",SUMPRODUCT($Z3:$Z7,Expenses!CG$35:CG$39)*$F3,MAX((Expenses!CG$35-$AB3/12)*$AA3*$F3,0)+MAX((Expenses!CG$36-$AB4/12)*$AA4*$F3,0)+MAX((Expenses!CG$37-$AB5/12)*$AA5*$F3,0)+MAX((Expenses!CG$38-$AB6/12)*$AA6*$F3,0)+MAX((Expenses!CG$39-$AB7/12)*$AA7*$F3,0)))))</f>
        <v>2323.8851706097644</v>
      </c>
      <c r="CJ174" s="156">
        <f ca="1">IF(OR(CJ$165&lt;=EOMONTH($E3,$R3*(1-$O3)),CJ$165&gt;EOMONTH($E3,$P3*12*(1-$O3)+$Q3*12*$O3+$R3*(1-$O3))),0,IF($X3="NNN",SUM(Expenses!CH$35:CH$39)*$F3,IF($X3="FSG",0,IF($X3="MG",SUMPRODUCT($Z3:$Z7,Expenses!CH$35:CH$39)*$F3,MAX((Expenses!CH$35-$AB3/12)*$AA3*$F3,0)+MAX((Expenses!CH$36-$AB4/12)*$AA4*$F3,0)+MAX((Expenses!CH$37-$AB5/12)*$AA5*$F3,0)+MAX((Expenses!CH$38-$AB6/12)*$AA6*$F3,0)+MAX((Expenses!CH$39-$AB7/12)*$AA7*$F3,0)))))</f>
        <v>2358.0859933235597</v>
      </c>
      <c r="CK174" s="156">
        <f ca="1">IF(OR(CK$165&lt;=EOMONTH($E3,$R3*(1-$O3)),CK$165&gt;EOMONTH($E3,$P3*12*(1-$O3)+$Q3*12*$O3+$R3*(1-$O3))),0,IF($X3="NNN",SUM(Expenses!CI$35:CI$39)*$F3,IF($X3="FSG",0,IF($X3="MG",SUMPRODUCT($Z3:$Z7,Expenses!CI$35:CI$39)*$F3,MAX((Expenses!CI$35-$AB3/12)*$AA3*$F3,0)+MAX((Expenses!CI$36-$AB4/12)*$AA4*$F3,0)+MAX((Expenses!CI$37-$AB5/12)*$AA5*$F3,0)+MAX((Expenses!CI$38-$AB6/12)*$AA6*$F3,0)+MAX((Expenses!CI$39-$AB7/12)*$AA7*$F3,0)))))</f>
        <v>2364.9085314618951</v>
      </c>
      <c r="CL174" s="156">
        <f ca="1">IF(OR(CL$165&lt;=EOMONTH($E3,$R3*(1-$O3)),CL$165&gt;EOMONTH($E3,$P3*12*(1-$O3)+$Q3*12*$O3+$R3*(1-$O3))),0,IF($X3="NNN",SUM(Expenses!CJ$35:CJ$39)*$F3,IF($X3="FSG",0,IF($X3="MG",SUMPRODUCT($Z3:$Z7,Expenses!CJ$35:CJ$39)*$F3,MAX((Expenses!CJ$35-$AB3/12)*$AA3*$F3,0)+MAX((Expenses!CJ$36-$AB4/12)*$AA4*$F3,0)+MAX((Expenses!CJ$37-$AB5/12)*$AA5*$F3,0)+MAX((Expenses!CJ$38-$AB6/12)*$AA6*$F3,0)+MAX((Expenses!CJ$39-$AB7/12)*$AA7*$F3,0)))))</f>
        <v>2366.298997920263</v>
      </c>
      <c r="CM174" s="156">
        <f ca="1">IF(OR(CM$165&lt;=EOMONTH($E3,$R3*(1-$O3)),CM$165&gt;EOMONTH($E3,$P3*12*(1-$O3)+$Q3*12*$O3+$R3*(1-$O3))),0,IF($X3="NNN",SUM(Expenses!CK$35:CK$39)*$F3,IF($X3="FSG",0,IF($X3="MG",SUMPRODUCT($Z3:$Z7,Expenses!CK$35:CK$39)*$F3,MAX((Expenses!CK$35-$AB3/12)*$AA3*$F3,0)+MAX((Expenses!CK$36-$AB4/12)*$AA4*$F3,0)+MAX((Expenses!CK$37-$AB5/12)*$AA5*$F3,0)+MAX((Expenses!CK$38-$AB6/12)*$AA6*$F3,0)+MAX((Expenses!CK$39-$AB7/12)*$AA7*$F3,0)))))</f>
        <v>2367.6928936440263</v>
      </c>
      <c r="CN174" s="156">
        <f ca="1">IF(OR(CN$165&lt;=EOMONTH($E3,$R3*(1-$O3)),CN$165&gt;EOMONTH($E3,$P3*12*(1-$O3)+$Q3*12*$O3+$R3*(1-$O3))),0,IF($X3="NNN",SUM(Expenses!CL$35:CL$39)*$F3,IF($X3="FSG",0,IF($X3="MG",SUMPRODUCT($Z3:$Z7,Expenses!CL$35:CL$39)*$F3,MAX((Expenses!CL$35-$AB3/12)*$AA3*$F3,0)+MAX((Expenses!CL$36-$AB4/12)*$AA4*$F3,0)+MAX((Expenses!CL$37-$AB5/12)*$AA5*$F3,0)+MAX((Expenses!CL$38-$AB6/12)*$AA6*$F3,0)+MAX((Expenses!CL$39-$AB7/12)*$AA7*$F3,0)))))</f>
        <v>2369.7306612160291</v>
      </c>
      <c r="CO174" s="156">
        <f ca="1">IF(OR(CO$165&lt;=EOMONTH($E3,$R3*(1-$O3)),CO$165&gt;EOMONTH($E3,$P3*12*(1-$O3)+$Q3*12*$O3+$R3*(1-$O3))),0,IF($X3="NNN",SUM(Expenses!CM$35:CM$39)*$F3,IF($X3="FSG",0,IF($X3="MG",SUMPRODUCT($Z3:$Z7,Expenses!CM$35:CM$39)*$F3,MAX((Expenses!CM$35-$AB3/12)*$AA3*$F3,0)+MAX((Expenses!CM$36-$AB4/12)*$AA4*$F3,0)+MAX((Expenses!CM$37-$AB5/12)*$AA5*$F3,0)+MAX((Expenses!CM$38-$AB6/12)*$AA6*$F3,0)+MAX((Expenses!CM$39-$AB7/12)*$AA7*$F3,0)))))</f>
        <v>2372.3391166431561</v>
      </c>
      <c r="CP174" s="156">
        <f ca="1">IF(OR(CP$165&lt;=EOMONTH($E3,$R3*(1-$O3)),CP$165&gt;EOMONTH($E3,$P3*12*(1-$O3)+$Q3*12*$O3+$R3*(1-$O3))),0,IF($X3="NNN",SUM(Expenses!CN$35:CN$39)*$F3,IF($X3="FSG",0,IF($X3="MG",SUMPRODUCT($Z3:$Z7,Expenses!CN$35:CN$39)*$F3,MAX((Expenses!CN$35-$AB3/12)*$AA3*$F3,0)+MAX((Expenses!CN$36-$AB4/12)*$AA4*$F3,0)+MAX((Expenses!CN$37-$AB5/12)*$AA5*$F3,0)+MAX((Expenses!CN$38-$AB6/12)*$AA6*$F3,0)+MAX((Expenses!CN$39-$AB7/12)*$AA7*$F3,0)))))</f>
        <v>2373.7433509915531</v>
      </c>
      <c r="CQ174" s="156">
        <f ca="1">IF(OR(CQ$165&lt;=EOMONTH($E3,$R3*(1-$O3)),CQ$165&gt;EOMONTH($E3,$P3*12*(1-$O3)+$Q3*12*$O3+$R3*(1-$O3))),0,IF($X3="NNN",SUM(Expenses!CO$35:CO$39)*$F3,IF($X3="FSG",0,IF($X3="MG",SUMPRODUCT($Z3:$Z7,Expenses!CO$35:CO$39)*$F3,MAX((Expenses!CO$35-$AB3/12)*$AA3*$F3,0)+MAX((Expenses!CO$36-$AB4/12)*$AA4*$F3,0)+MAX((Expenses!CO$37-$AB5/12)*$AA5*$F3,0)+MAX((Expenses!CO$38-$AB6/12)*$AA6*$F3,0)+MAX((Expenses!CO$39-$AB7/12)*$AA7*$F3,0)))))</f>
        <v>2375.1510485606768</v>
      </c>
      <c r="CR174" s="156">
        <f ca="1">IF(OR(CR$165&lt;=EOMONTH($E3,$R3*(1-$O3)),CR$165&gt;EOMONTH($E3,$P3*12*(1-$O3)+$Q3*12*$O3+$R3*(1-$O3))),0,IF($X3="NNN",SUM(Expenses!CP$35:CP$39)*$F3,IF($X3="FSG",0,IF($X3="MG",SUMPRODUCT($Z3:$Z7,Expenses!CP$35:CP$39)*$F3,MAX((Expenses!CP$35-$AB3/12)*$AA3*$F3,0)+MAX((Expenses!CP$36-$AB4/12)*$AA4*$F3,0)+MAX((Expenses!CP$37-$AB5/12)*$AA5*$F3,0)+MAX((Expenses!CP$38-$AB6/12)*$AA6*$F3,0)+MAX((Expenses!CP$39-$AB7/12)*$AA7*$F3,0)))))</f>
        <v>2376.5622178917642</v>
      </c>
      <c r="CS174" s="156">
        <f ca="1">IF(OR(CS$165&lt;=EOMONTH($E3,$R3*(1-$O3)),CS$165&gt;EOMONTH($E3,$P3*12*(1-$O3)+$Q3*12*$O3+$R3*(1-$O3))),0,IF($X3="NNN",SUM(Expenses!CQ$35:CQ$39)*$F3,IF($X3="FSG",0,IF($X3="MG",SUMPRODUCT($Z3:$Z7,Expenses!CQ$35:CQ$39)*$F3,MAX((Expenses!CQ$35-$AB3/12)*$AA3*$F3,0)+MAX((Expenses!CQ$36-$AB4/12)*$AA4*$F3,0)+MAX((Expenses!CQ$37-$AB5/12)*$AA5*$F3,0)+MAX((Expenses!CQ$38-$AB6/12)*$AA6*$F3,0)+MAX((Expenses!CQ$39-$AB7/12)*$AA7*$F3,0)))))</f>
        <v>2377.9768675471164</v>
      </c>
      <c r="CT174" s="156">
        <f ca="1">IF(OR(CT$165&lt;=EOMONTH($E3,$R3*(1-$O3)),CT$165&gt;EOMONTH($E3,$P3*12*(1-$O3)+$Q3*12*$O3+$R3*(1-$O3))),0,IF($X3="NNN",SUM(Expenses!CR$35:CR$39)*$F3,IF($X3="FSG",0,IF($X3="MG",SUMPRODUCT($Z3:$Z7,Expenses!CR$35:CR$39)*$F3,MAX((Expenses!CR$35-$AB3/12)*$AA3*$F3,0)+MAX((Expenses!CR$36-$AB4/12)*$AA4*$F3,0)+MAX((Expenses!CR$37-$AB5/12)*$AA5*$F3,0)+MAX((Expenses!CR$38-$AB6/12)*$AA6*$F3,0)+MAX((Expenses!CR$39-$AB7/12)*$AA7*$F3,0)))))</f>
        <v>2352.9443587673313</v>
      </c>
      <c r="CU174" s="156">
        <f ca="1">IF(OR(CU$165&lt;=EOMONTH($E3,$R3*(1-$O3)),CU$165&gt;EOMONTH($E3,$P3*12*(1-$O3)+$Q3*12*$O3+$R3*(1-$O3))),0,IF($X3="NNN",SUM(Expenses!CS$35:CS$39)*$F3,IF($X3="FSG",0,IF($X3="MG",SUMPRODUCT($Z3:$Z7,Expenses!CS$35:CS$39)*$F3,MAX((Expenses!CS$35-$AB3/12)*$AA3*$F3,0)+MAX((Expenses!CS$36-$AB4/12)*$AA4*$F3,0)+MAX((Expenses!CS$37-$AB5/12)*$AA5*$F3,0)+MAX((Expenses!CS$38-$AB6/12)*$AA6*$F3,0)+MAX((Expenses!CS$39-$AB7/12)*$AA7*$F3,0)))))</f>
        <v>2354.3271169189738</v>
      </c>
      <c r="CV174" s="156">
        <f ca="1">IF(OR(CV$165&lt;=EOMONTH($E3,$R3*(1-$O3)),CV$165&gt;EOMONTH($E3,$P3*12*(1-$O3)+$Q3*12*$O3+$R3*(1-$O3))),0,IF($X3="NNN",SUM(Expenses!CT$35:CT$39)*$F3,IF($X3="FSG",0,IF($X3="MG",SUMPRODUCT($Z3:$Z7,Expenses!CT$35:CT$39)*$F3,MAX((Expenses!CT$35-$AB3/12)*$AA3*$F3,0)+MAX((Expenses!CT$36-$AB4/12)*$AA4*$F3,0)+MAX((Expenses!CT$37-$AB5/12)*$AA5*$F3,0)+MAX((Expenses!CT$38-$AB6/12)*$AA6*$F3,0)+MAX((Expenses!CT$39-$AB7/12)*$AA7*$F3,0)))))</f>
        <v>2257.7634905578993</v>
      </c>
      <c r="CW174" s="156">
        <f ca="1">IF(OR(CW$165&lt;=EOMONTH($E3,$R3*(1-$O3)),CW$165&gt;EOMONTH($E3,$P3*12*(1-$O3)+$Q3*12*$O3+$R3*(1-$O3))),0,IF($X3="NNN",SUM(Expenses!CU$35:CU$39)*$F3,IF($X3="FSG",0,IF($X3="MG",SUMPRODUCT($Z3:$Z7,Expenses!CU$35:CU$39)*$F3,MAX((Expenses!CU$35-$AB3/12)*$AA3*$F3,0)+MAX((Expenses!CU$36-$AB4/12)*$AA4*$F3,0)+MAX((Expenses!CU$37-$AB5/12)*$AA5*$F3,0)+MAX((Expenses!CU$38-$AB6/12)*$AA6*$F3,0)+MAX((Expenses!CU$39-$AB7/12)*$AA7*$F3,0)))))</f>
        <v>2284.1999114585356</v>
      </c>
      <c r="CX174" s="156">
        <f ca="1">IF(OR(CX$165&lt;=EOMONTH($E3,$R3*(1-$O3)),CX$165&gt;EOMONTH($E3,$P3*12*(1-$O3)+$Q3*12*$O3+$R3*(1-$O3))),0,IF($X3="NNN",SUM(Expenses!CV$35:CV$39)*$F3,IF($X3="FSG",0,IF($X3="MG",SUMPRODUCT($Z3:$Z7,Expenses!CV$35:CV$39)*$F3,MAX((Expenses!CV$35-$AB3/12)*$AA3*$F3,0)+MAX((Expenses!CV$36-$AB4/12)*$AA4*$F3,0)+MAX((Expenses!CV$37-$AB5/12)*$AA5*$F3,0)+MAX((Expenses!CV$38-$AB6/12)*$AA6*$F3,0)+MAX((Expenses!CV$39-$AB7/12)*$AA7*$F3,0)))))</f>
        <v>2285.4498640970605</v>
      </c>
      <c r="CY174" s="156">
        <f ca="1">IF(OR(CY$165&lt;=EOMONTH($E3,$R3*(1-$O3)),CY$165&gt;EOMONTH($E3,$P3*12*(1-$O3)+$Q3*12*$O3+$R3*(1-$O3))),0,IF($X3="NNN",SUM(Expenses!CW$35:CW$39)*$F3,IF($X3="FSG",0,IF($X3="MG",SUMPRODUCT($Z3:$Z7,Expenses!CW$35:CW$39)*$F3,MAX((Expenses!CW$35-$AB3/12)*$AA3*$F3,0)+MAX((Expenses!CW$36-$AB4/12)*$AA4*$F3,0)+MAX((Expenses!CW$37-$AB5/12)*$AA5*$F3,0)+MAX((Expenses!CW$38-$AB6/12)*$AA6*$F3,0)+MAX((Expenses!CW$39-$AB7/12)*$AA7*$F3,0)))))</f>
        <v>2387.4590123210241</v>
      </c>
      <c r="CZ174" s="156">
        <f ca="1">IF(OR(CZ$165&lt;=EOMONTH($E3,$R3*(1-$O3)),CZ$165&gt;EOMONTH($E3,$P3*12*(1-$O3)+$Q3*12*$O3+$R3*(1-$O3))),0,IF($X3="NNN",SUM(Expenses!CX$35:CX$39)*$F3,IF($X3="FSG",0,IF($X3="MG",SUMPRODUCT($Z3:$Z7,Expenses!CX$35:CX$39)*$F3,MAX((Expenses!CX$35-$AB3/12)*$AA3*$F3,0)+MAX((Expenses!CX$36-$AB4/12)*$AA4*$F3,0)+MAX((Expenses!CX$37-$AB5/12)*$AA5*$F3,0)+MAX((Expenses!CX$38-$AB6/12)*$AA6*$F3,0)+MAX((Expenses!CX$39-$AB7/12)*$AA7*$F3,0)))))</f>
        <v>2389.5579129201874</v>
      </c>
      <c r="DA174" s="156">
        <f ca="1">IF(OR(DA$165&lt;=EOMONTH($E3,$R3*(1-$O3)),DA$165&gt;EOMONTH($E3,$P3*12*(1-$O3)+$Q3*12*$O3+$R3*(1-$O3))),0,IF($X3="NNN",SUM(Expenses!CY$35:CY$39)*$F3,IF($X3="FSG",0,IF($X3="MG",SUMPRODUCT($Z3:$Z7,Expenses!CY$35:CY$39)*$F3,MAX((Expenses!CY$35-$AB3/12)*$AA3*$F3,0)+MAX((Expenses!CY$36-$AB4/12)*$AA4*$F3,0)+MAX((Expenses!CY$37-$AB5/12)*$AA5*$F3,0)+MAX((Expenses!CY$38-$AB6/12)*$AA6*$F3,0)+MAX((Expenses!CY$39-$AB7/12)*$AA7*$F3,0)))))</f>
        <v>2430.6880486931655</v>
      </c>
      <c r="DB174" s="156">
        <f ca="1">IF(OR(DB$165&lt;=EOMONTH($E3,$R3*(1-$O3)),DB$165&gt;EOMONTH($E3,$P3*12*(1-$O3)+$Q3*12*$O3+$R3*(1-$O3))),0,IF($X3="NNN",SUM(Expenses!CZ$35:CZ$39)*$F3,IF($X3="FSG",0,IF($X3="MG",SUMPRODUCT($Z3:$Z7,Expenses!CZ$35:CZ$39)*$F3,MAX((Expenses!CZ$35-$AB3/12)*$AA3*$F3,0)+MAX((Expenses!CZ$36-$AB4/12)*$AA4*$F3,0)+MAX((Expenses!CZ$37-$AB5/12)*$AA5*$F3,0)+MAX((Expenses!CZ$38-$AB6/12)*$AA6*$F3,0)+MAX((Expenses!CZ$39-$AB7/12)*$AA7*$F3,0)))))</f>
        <v>2432.1344100720148</v>
      </c>
      <c r="DC174" s="156">
        <f ca="1">IF(OR(DC$165&lt;=EOMONTH($E3,$R3*(1-$O3)),DC$165&gt;EOMONTH($E3,$P3*12*(1-$O3)+$Q3*12*$O3+$R3*(1-$O3))),0,IF($X3="NNN",SUM(Expenses!DA$35:DA$39)*$F3,IF($X3="FSG",0,IF($X3="MG",SUMPRODUCT($Z3:$Z7,Expenses!DA$35:DA$39)*$F3,MAX((Expenses!DA$35-$AB3/12)*$AA3*$F3,0)+MAX((Expenses!DA$36-$AB4/12)*$AA4*$F3,0)+MAX((Expenses!DA$37-$AB5/12)*$AA5*$F3,0)+MAX((Expenses!DA$38-$AB6/12)*$AA6*$F3,0)+MAX((Expenses!DA$39-$AB7/12)*$AA7*$F3,0)))))</f>
        <v>2433.5843385682124</v>
      </c>
      <c r="DD174" s="156">
        <f ca="1">IF(OR(DD$165&lt;=EOMONTH($E3,$R3*(1-$O3)),DD$165&gt;EOMONTH($E3,$P3*12*(1-$O3)+$Q3*12*$O3+$R3*(1-$O3))),0,IF($X3="NNN",SUM(Expenses!DB$35:DB$39)*$F3,IF($X3="FSG",0,IF($X3="MG",SUMPRODUCT($Z3:$Z7,Expenses!DB$35:DB$39)*$F3,MAX((Expenses!DB$35-$AB3/12)*$AA3*$F3,0)+MAX((Expenses!DB$36-$AB4/12)*$AA4*$F3,0)+MAX((Expenses!DB$37-$AB5/12)*$AA5*$F3,0)+MAX((Expenses!DB$38-$AB6/12)*$AA6*$F3,0)+MAX((Expenses!DB$39-$AB7/12)*$AA7*$F3,0)))))</f>
        <v>2435.0378429792318</v>
      </c>
      <c r="DE174" s="156">
        <f ca="1">IF(OR(DE$165&lt;=EOMONTH($E3,$R3*(1-$O3)),DE$165&gt;EOMONTH($E3,$P3*12*(1-$O3)+$Q3*12*$O3+$R3*(1-$O3))),0,IF($X3="NNN",SUM(Expenses!DC$35:DC$39)*$F3,IF($X3="FSG",0,IF($X3="MG",SUMPRODUCT($Z3:$Z7,Expenses!DC$35:DC$39)*$F3,MAX((Expenses!DC$35-$AB3/12)*$AA3*$F3,0)+MAX((Expenses!DC$36-$AB4/12)*$AA4*$F3,0)+MAX((Expenses!DC$37-$AB5/12)*$AA5*$F3,0)+MAX((Expenses!DC$38-$AB6/12)*$AA6*$F3,0)+MAX((Expenses!DC$39-$AB7/12)*$AA7*$F3,0)))))</f>
        <v>2436.4949321242443</v>
      </c>
      <c r="DF174" s="156">
        <f ca="1">IF(OR(DF$165&lt;=EOMONTH($E3,$R3*(1-$O3)),DF$165&gt;EOMONTH($E3,$P3*12*(1-$O3)+$Q3*12*$O3+$R3*(1-$O3))),0,IF($X3="NNN",SUM(Expenses!DD$35:DD$39)*$F3,IF($X3="FSG",0,IF($X3="MG",SUMPRODUCT($Z3:$Z7,Expenses!DD$35:DD$39)*$F3,MAX((Expenses!DD$35-$AB3/12)*$AA3*$F3,0)+MAX((Expenses!DD$36-$AB4/12)*$AA4*$F3,0)+MAX((Expenses!DD$37-$AB5/12)*$AA5*$F3,0)+MAX((Expenses!DD$38-$AB6/12)*$AA6*$F3,0)+MAX((Expenses!DD$39-$AB7/12)*$AA7*$F3,0)))))</f>
        <v>2437.9556148441707</v>
      </c>
      <c r="DG174" s="156">
        <f ca="1">IF(OR(DG$165&lt;=EOMONTH($E3,$R3*(1-$O3)),DG$165&gt;EOMONTH($E3,$P3*12*(1-$O3)+$Q3*12*$O3+$R3*(1-$O3))),0,IF($X3="NNN",SUM(Expenses!DE$35:DE$39)*$F3,IF($X3="FSG",0,IF($X3="MG",SUMPRODUCT($Z3:$Z7,Expenses!DE$35:DE$39)*$F3,MAX((Expenses!DE$35-$AB3/12)*$AA3*$F3,0)+MAX((Expenses!DE$36-$AB4/12)*$AA4*$F3,0)+MAX((Expenses!DE$37-$AB5/12)*$AA5*$F3,0)+MAX((Expenses!DE$38-$AB6/12)*$AA6*$F3,0)+MAX((Expenses!DE$39-$AB7/12)*$AA7*$F3,0)))))</f>
        <v>2439.4199000017361</v>
      </c>
      <c r="DH174" s="156">
        <f ca="1">IF(OR(DH$165&lt;=EOMONTH($E3,$R3*(1-$O3)),DH$165&gt;EOMONTH($E3,$P3*12*(1-$O3)+$Q3*12*$O3+$R3*(1-$O3))),0,IF($X3="NNN",SUM(Expenses!DF$35:DF$39)*$F3,IF($X3="FSG",0,IF($X3="MG",SUMPRODUCT($Z3:$Z7,Expenses!DF$35:DF$39)*$F3,MAX((Expenses!DF$35-$AB3/12)*$AA3*$F3,0)+MAX((Expenses!DF$36-$AB4/12)*$AA4*$F3,0)+MAX((Expenses!DF$37-$AB5/12)*$AA5*$F3,0)+MAX((Expenses!DF$38-$AB6/12)*$AA6*$F3,0)+MAX((Expenses!DF$39-$AB7/12)*$AA7*$F3,0)))))</f>
        <v>2473.998753840785</v>
      </c>
      <c r="DI174" s="156">
        <f ca="1">IF(OR(DI$165&lt;=EOMONTH($E3,$R3*(1-$O3)),DI$165&gt;EOMONTH($E3,$P3*12*(1-$O3)+$Q3*12*$O3+$R3*(1-$O3))),0,IF($X3="NNN",SUM(Expenses!DG$35:DG$39)*$F3,IF($X3="FSG",0,IF($X3="MG",SUMPRODUCT($Z3:$Z7,Expenses!DG$35:DG$39)*$F3,MAX((Expenses!DG$35-$AB3/12)*$AA3*$F3,0)+MAX((Expenses!DG$36-$AB4/12)*$AA4*$F3,0)+MAX((Expenses!DG$37-$AB5/12)*$AA5*$F3,0)+MAX((Expenses!DG$38-$AB6/12)*$AA6*$F3,0)+MAX((Expenses!DG$39-$AB7/12)*$AA7*$F3,0)))))</f>
        <v>2482.6372236666275</v>
      </c>
      <c r="DJ174" s="156">
        <f ca="1">IF(OR(DJ$165&lt;=EOMONTH($E3,$R3*(1-$O3)),DJ$165&gt;EOMONTH($E3,$P3*12*(1-$O3)+$Q3*12*$O3+$R3*(1-$O3))),0,IF($X3="NNN",SUM(Expenses!DH$35:DH$39)*$F3,IF($X3="FSG",0,IF($X3="MG",SUMPRODUCT($Z3:$Z7,Expenses!DH$35:DH$39)*$F3,MAX((Expenses!DH$35-$AB3/12)*$AA3*$F3,0)+MAX((Expenses!DH$36-$AB4/12)*$AA4*$F3,0)+MAX((Expenses!DH$37-$AB5/12)*$AA5*$F3,0)+MAX((Expenses!DH$38-$AB6/12)*$AA6*$F3,0)+MAX((Expenses!DH$39-$AB7/12)*$AA7*$F3,0)))))</f>
        <v>2484.112369532309</v>
      </c>
      <c r="DK174" s="156">
        <f ca="1">IF(OR(DK$165&lt;=EOMONTH($E3,$R3*(1-$O3)),DK$165&gt;EOMONTH($E3,$P3*12*(1-$O3)+$Q3*12*$O3+$R3*(1-$O3))),0,IF($X3="NNN",SUM(Expenses!DI$35:DI$39)*$F3,IF($X3="FSG",0,IF($X3="MG",SUMPRODUCT($Z3:$Z7,Expenses!DI$35:DI$39)*$F3,MAX((Expenses!DI$35-$AB3/12)*$AA3*$F3,0)+MAX((Expenses!DI$36-$AB4/12)*$AA4*$F3,0)+MAX((Expenses!DI$37-$AB5/12)*$AA5*$F3,0)+MAX((Expenses!DI$38-$AB6/12)*$AA6*$F3,0)+MAX((Expenses!DI$39-$AB7/12)*$AA7*$F3,0)))))</f>
        <v>2485.5911535056498</v>
      </c>
      <c r="DL174" s="156">
        <f ca="1">IF(OR(DL$165&lt;=EOMONTH($E3,$R3*(1-$O3)),DL$165&gt;EOMONTH($E3,$P3*12*(1-$O3)+$Q3*12*$O3+$R3*(1-$O3))),0,IF($X3="NNN",SUM(Expenses!DJ$35:DJ$39)*$F3,IF($X3="FSG",0,IF($X3="MG",SUMPRODUCT($Z3:$Z7,Expenses!DJ$35:DJ$39)*$F3,MAX((Expenses!DJ$35-$AB3/12)*$AA3*$F3,0)+MAX((Expenses!DJ$36-$AB4/12)*$AA4*$F3,0)+MAX((Expenses!DJ$37-$AB5/12)*$AA5*$F3,0)+MAX((Expenses!DJ$38-$AB6/12)*$AA6*$F3,0)+MAX((Expenses!DJ$39-$AB7/12)*$AA7*$F3,0)))))</f>
        <v>2487.7530211227886</v>
      </c>
      <c r="DM174" s="156">
        <f ca="1">IF(OR(DM$165&lt;=EOMONTH($E3,$R3*(1-$O3)),DM$165&gt;EOMONTH($E3,$P3*12*(1-$O3)+$Q3*12*$O3+$R3*(1-$O3))),0,IF($X3="NNN",SUM(Expenses!DK$35:DK$39)*$F3,IF($X3="FSG",0,IF($X3="MG",SUMPRODUCT($Z3:$Z7,Expenses!DK$35:DK$39)*$F3,MAX((Expenses!DK$35-$AB3/12)*$AA3*$F3,0)+MAX((Expenses!DK$36-$AB4/12)*$AA4*$F3,0)+MAX((Expenses!DK$37-$AB5/12)*$AA5*$F3,0)+MAX((Expenses!DK$38-$AB6/12)*$AA6*$F3,0)+MAX((Expenses!DK$39-$AB7/12)*$AA7*$F3,0)))))</f>
        <v>2490.5203314854266</v>
      </c>
      <c r="DN174" s="156">
        <f ca="1">IF(OR(DN$165&lt;=EOMONTH($E3,$R3*(1-$O3)),DN$165&gt;EOMONTH($E3,$P3*12*(1-$O3)+$Q3*12*$O3+$R3*(1-$O3))),0,IF($X3="NNN",SUM(Expenses!DL$35:DL$39)*$F3,IF($X3="FSG",0,IF($X3="MG",SUMPRODUCT($Z3:$Z7,Expenses!DL$35:DL$39)*$F3,MAX((Expenses!DL$35-$AB3/12)*$AA3*$F3,0)+MAX((Expenses!DL$36-$AB4/12)*$AA4*$F3,0)+MAX((Expenses!DL$37-$AB5/12)*$AA5*$F3,0)+MAX((Expenses!DL$38-$AB6/12)*$AA6*$F3,0)+MAX((Expenses!DL$39-$AB7/12)*$AA7*$F3,0)))))</f>
        <v>2492.0100837056411</v>
      </c>
      <c r="DO174" s="156">
        <f ca="1">IF(OR(DO$165&lt;=EOMONTH($E3,$R3*(1-$O3)),DO$165&gt;EOMONTH($E3,$P3*12*(1-$O3)+$Q3*12*$O3+$R3*(1-$O3))),0,IF($X3="NNN",SUM(Expenses!DM$35:DM$39)*$F3,IF($X3="FSG",0,IF($X3="MG",SUMPRODUCT($Z3:$Z7,Expenses!DM$35:DM$39)*$F3,MAX((Expenses!DM$35-$AB3/12)*$AA3*$F3,0)+MAX((Expenses!DM$36-$AB4/12)*$AA4*$F3,0)+MAX((Expenses!DM$37-$AB5/12)*$AA5*$F3,0)+MAX((Expenses!DM$38-$AB6/12)*$AA6*$F3,0)+MAX((Expenses!DM$39-$AB7/12)*$AA7*$F3,0)))))</f>
        <v>2493.5035100567252</v>
      </c>
      <c r="DP174" s="156">
        <f ca="1">IF(OR(DP$165&lt;=EOMONTH($E3,$R3*(1-$O3)),DP$165&gt;EOMONTH($E3,$P3*12*(1-$O3)+$Q3*12*$O3+$R3*(1-$O3))),0,IF($X3="NNN",SUM(Expenses!DN$35:DN$39)*$F3,IF($X3="FSG",0,IF($X3="MG",SUMPRODUCT($Z3:$Z7,Expenses!DN$35:DN$39)*$F3,MAX((Expenses!DN$35-$AB3/12)*$AA3*$F3,0)+MAX((Expenses!DN$36-$AB4/12)*$AA4*$F3,0)+MAX((Expenses!DN$37-$AB5/12)*$AA5*$F3,0)+MAX((Expenses!DN$38-$AB6/12)*$AA6*$F3,0)+MAX((Expenses!DN$39-$AB7/12)*$AA7*$F3,0)))))</f>
        <v>2495.0006196000754</v>
      </c>
      <c r="DQ174" s="156">
        <f ca="1">IF(OR(DQ$165&lt;=EOMONTH($E3,$R3*(1-$O3)),DQ$165&gt;EOMONTH($E3,$P3*12*(1-$O3)+$Q3*12*$O3+$R3*(1-$O3))),0,IF($X3="NNN",SUM(Expenses!DO$35:DO$39)*$F3,IF($X3="FSG",0,IF($X3="MG",SUMPRODUCT($Z3:$Z7,Expenses!DO$35:DO$39)*$F3,MAX((Expenses!DO$35-$AB3/12)*$AA3*$F3,0)+MAX((Expenses!DO$36-$AB4/12)*$AA4*$F3,0)+MAX((Expenses!DO$37-$AB5/12)*$AA5*$F3,0)+MAX((Expenses!DO$38-$AB6/12)*$AA6*$F3,0)+MAX((Expenses!DO$39-$AB7/12)*$AA7*$F3,0)))))</f>
        <v>2496.5014214194389</v>
      </c>
      <c r="DR174" s="156">
        <f ca="1">IF(OR(DR$165&lt;=EOMONTH($E3,$R3*(1-$O3)),DR$165&gt;EOMONTH($E3,$P3*12*(1-$O3)+$Q3*12*$O3+$R3*(1-$O3))),0,IF($X3="NNN",SUM(Expenses!DP$35:DP$39)*$F3,IF($X3="FSG",0,IF($X3="MG",SUMPRODUCT($Z3:$Z7,Expenses!DP$35:DP$39)*$F3,MAX((Expenses!DP$35-$AB3/12)*$AA3*$F3,0)+MAX((Expenses!DP$36-$AB4/12)*$AA4*$F3,0)+MAX((Expenses!DP$37-$AB5/12)*$AA5*$F3,0)+MAX((Expenses!DP$38-$AB6/12)*$AA6*$F3,0)+MAX((Expenses!DP$39-$AB7/12)*$AA7*$F3,0)))))</f>
        <v>2498.0059246209621</v>
      </c>
      <c r="DS174" s="156">
        <f ca="1">IF(OR(DS$165&lt;=EOMONTH($E3,$R3*(1-$O3)),DS$165&gt;EOMONTH($E3,$P3*12*(1-$O3)+$Q3*12*$O3+$R3*(1-$O3))),0,IF($X3="NNN",SUM(Expenses!DQ$35:DQ$39)*$F3,IF($X3="FSG",0,IF($X3="MG",SUMPRODUCT($Z3:$Z7,Expenses!DQ$35:DQ$39)*$F3,MAX((Expenses!DQ$35-$AB3/12)*$AA3*$F3,0)+MAX((Expenses!DQ$36-$AB4/12)*$AA4*$F3,0)+MAX((Expenses!DQ$37-$AB5/12)*$AA5*$F3,0)+MAX((Expenses!DQ$38-$AB6/12)*$AA6*$F3,0)+MAX((Expenses!DQ$39-$AB7/12)*$AA7*$F3,0)))))</f>
        <v>2499.5141383332543</v>
      </c>
      <c r="DT174" s="156">
        <f ca="1">IF(OR(DT$165&lt;=EOMONTH($E3,$R3*(1-$O3)),DT$165&gt;EOMONTH($E3,$P3*12*(1-$O3)+$Q3*12*$O3+$R3*(1-$O3))),0,IF($X3="NNN",SUM(Expenses!DR$35:DR$39)*$F3,IF($X3="FSG",0,IF($X3="MG",SUMPRODUCT($Z3:$Z7,Expenses!DR$35:DR$39)*$F3,MAX((Expenses!DR$35-$AB3/12)*$AA3*$F3,0)+MAX((Expenses!DR$36-$AB4/12)*$AA4*$F3,0)+MAX((Expenses!DR$37-$AB5/12)*$AA5*$F3,0)+MAX((Expenses!DR$38-$AB6/12)*$AA6*$F3,0)+MAX((Expenses!DR$39-$AB7/12)*$AA7*$F3,0)))))</f>
        <v>2534.8685906141041</v>
      </c>
      <c r="DU174" s="156">
        <f ca="1">IF(OR(DU$165&lt;=EOMONTH($E3,$R3*(1-$O3)),DU$165&gt;EOMONTH($E3,$P3*12*(1-$O3)+$Q3*12*$O3+$R3*(1-$O3))),0,IF($X3="NNN",SUM(Expenses!DS$35:DS$39)*$F3,IF($X3="FSG",0,IF($X3="MG",SUMPRODUCT($Z3:$Z7,Expenses!DS$35:DS$39)*$F3,MAX((Expenses!DS$35-$AB3/12)*$AA3*$F3,0)+MAX((Expenses!DS$36-$AB4/12)*$AA4*$F3,0)+MAX((Expenses!DS$37-$AB5/12)*$AA5*$F3,0)+MAX((Expenses!DS$38-$AB6/12)*$AA6*$F3,0)+MAX((Expenses!DS$39-$AB7/12)*$AA7*$F3,0)))))</f>
        <v>2543.7662145347222</v>
      </c>
      <c r="DV174" s="156">
        <f ca="1">IF(OR(DV$165&lt;=EOMONTH($E3,$R3*(1-$O3)),DV$165&gt;EOMONTH($E3,$P3*12*(1-$O3)+$Q3*12*$O3+$R3*(1-$O3))),0,IF($X3="NNN",SUM(Expenses!DT$35:DT$39)*$F3,IF($X3="FSG",0,IF($X3="MG",SUMPRODUCT($Z3:$Z7,Expenses!DT$35:DT$39)*$F3,MAX((Expenses!DT$35-$AB3/12)*$AA3*$F3,0)+MAX((Expenses!DT$36-$AB4/12)*$AA4*$F3,0)+MAX((Expenses!DT$37-$AB5/12)*$AA5*$F3,0)+MAX((Expenses!DT$38-$AB6/12)*$AA6*$F3,0)+MAX((Expenses!DT$39-$AB7/12)*$AA7*$F3,0)))))</f>
        <v>2545.2856147763741</v>
      </c>
      <c r="DW174" s="156">
        <f ca="1">IF(OR(DW$165&lt;=EOMONTH($E3,$R3*(1-$O3)),DW$165&gt;EOMONTH($E3,$P3*12*(1-$O3)+$Q3*12*$O3+$R3*(1-$O3))),0,IF($X3="NNN",SUM(Expenses!DU$35:DU$39)*$F3,IF($X3="FSG",0,IF($X3="MG",SUMPRODUCT($Z3:$Z7,Expenses!DU$35:DU$39)*$F3,MAX((Expenses!DU$35-$AB3/12)*$AA3*$F3,0)+MAX((Expenses!DU$36-$AB4/12)*$AA4*$F3,0)+MAX((Expenses!DU$37-$AB5/12)*$AA5*$F3,0)+MAX((Expenses!DU$38-$AB6/12)*$AA6*$F3,0)+MAX((Expenses!DU$39-$AB7/12)*$AA7*$F3,0)))))</f>
        <v>2546.8087622689154</v>
      </c>
      <c r="DX174" s="156">
        <f ca="1">IF(OR(DX$165&lt;=EOMONTH($E3,$R3*(1-$O3)),DX$165&gt;EOMONTH($E3,$P3*12*(1-$O3)+$Q3*12*$O3+$R3*(1-$O3))),0,IF($X3="NNN",SUM(Expenses!DV$35:DV$39)*$F3,IF($X3="FSG",0,IF($X3="MG",SUMPRODUCT($Z3:$Z7,Expenses!DV$35:DV$39)*$F3,MAX((Expenses!DV$35-$AB3/12)*$AA3*$F3,0)+MAX((Expenses!DV$36-$AB4/12)*$AA4*$F3,0)+MAX((Expenses!DV$37-$AB5/12)*$AA5*$F3,0)+MAX((Expenses!DV$38-$AB6/12)*$AA6*$F3,0)+MAX((Expenses!DV$39-$AB7/12)*$AA7*$F3,0)))))</f>
        <v>2549.0354859145673</v>
      </c>
      <c r="DY174" s="156">
        <f ca="1">IF(OR(DY$165&lt;=EOMONTH($E3,$R3*(1-$O3)),DY$165&gt;EOMONTH($E3,$P3*12*(1-$O3)+$Q3*12*$O3+$R3*(1-$O3))),0,IF($X3="NNN",SUM(Expenses!DW$35:DW$39)*$F3,IF($X3="FSG",0,IF($X3="MG",SUMPRODUCT($Z3:$Z7,Expenses!DW$35:DW$39)*$F3,MAX((Expenses!DW$35-$AB3/12)*$AA3*$F3,0)+MAX((Expenses!DW$36-$AB4/12)*$AA4*$F3,0)+MAX((Expenses!DW$37-$AB5/12)*$AA5*$F3,0)+MAX((Expenses!DW$38-$AB6/12)*$AA6*$F3,0)+MAX((Expenses!DW$39-$AB7/12)*$AA7*$F3,0)))))</f>
        <v>2394.109656180789</v>
      </c>
      <c r="DZ174" s="156">
        <f ca="1">IF(OR(DZ$165&lt;=EOMONTH($E3,$R3*(1-$O3)),DZ$165&gt;EOMONTH($E3,$P3*12*(1-$O3)+$Q3*12*$O3+$R3*(1-$O3))),0,IF($X3="NNN",SUM(Expenses!DX$35:DX$39)*$F3,IF($X3="FSG",0,IF($X3="MG",SUMPRODUCT($Z3:$Z7,Expenses!DX$35:DX$39)*$F3,MAX((Expenses!DX$35-$AB3/12)*$AA3*$F3,0)+MAX((Expenses!DX$36-$AB4/12)*$AA4*$F3,0)+MAX((Expenses!DX$37-$AB5/12)*$AA5*$F3,0)+MAX((Expenses!DX$38-$AB6/12)*$AA6*$F3,0)+MAX((Expenses!DX$39-$AB7/12)*$AA7*$F3,0)))))</f>
        <v>2395.4210914609412</v>
      </c>
      <c r="EA174" s="156">
        <f ca="1">IF(OR(EA$165&lt;=EOMONTH($E3,$R3*(1-$O3)),EA$165&gt;EOMONTH($E3,$P3*12*(1-$O3)+$Q3*12*$O3+$R3*(1-$O3))),0,IF($X3="NNN",SUM(Expenses!DY$35:DY$39)*$F3,IF($X3="FSG",0,IF($X3="MG",SUMPRODUCT($Z3:$Z7,Expenses!DY$35:DY$39)*$F3,MAX((Expenses!DY$35-$AB3/12)*$AA3*$F3,0)+MAX((Expenses!DY$36-$AB4/12)*$AA4*$F3,0)+MAX((Expenses!DY$37-$AB5/12)*$AA5*$F3,0)+MAX((Expenses!DY$38-$AB6/12)*$AA6*$F3,0)+MAX((Expenses!DY$39-$AB7/12)*$AA7*$F3,0)))))</f>
        <v>2396.7357610942836</v>
      </c>
      <c r="EB174" s="156">
        <f ca="1">IF(OR(EB$165&lt;=EOMONTH($E3,$R3*(1-$O3)),EB$165&gt;EOMONTH($E3,$P3*12*(1-$O3)+$Q3*12*$O3+$R3*(1-$O3))),0,IF($X3="NNN",SUM(Expenses!DZ$35:DZ$39)*$F3,IF($X3="FSG",0,IF($X3="MG",SUMPRODUCT($Z3:$Z7,Expenses!DZ$35:DZ$39)*$F3,MAX((Expenses!DZ$35-$AB3/12)*$AA3*$F3,0)+MAX((Expenses!DZ$36-$AB4/12)*$AA4*$F3,0)+MAX((Expenses!DZ$37-$AB5/12)*$AA5*$F3,0)+MAX((Expenses!DZ$38-$AB6/12)*$AA6*$F3,0)+MAX((Expenses!DZ$39-$AB7/12)*$AA7*$F3,0)))))</f>
        <v>2511.1921880411642</v>
      </c>
      <c r="EC174" s="156">
        <f ca="1">IF(OR(EC$165&lt;=EOMONTH($E3,$R3*(1-$O3)),EC$165&gt;EOMONTH($E3,$P3*12*(1-$O3)+$Q3*12*$O3+$R3*(1-$O3))),0,IF($X3="NNN",SUM(Expenses!EA$35:EA$39)*$F3,IF($X3="FSG",0,IF($X3="MG",SUMPRODUCT($Z3:$Z7,Expenses!EA$35:EA$39)*$F3,MAX((Expenses!EA$35-$AB3/12)*$AA3*$F3,0)+MAX((Expenses!EA$36-$AB4/12)*$AA4*$F3,0)+MAX((Expenses!EA$37-$AB5/12)*$AA5*$F3,0)+MAX((Expenses!EA$38-$AB6/12)*$AA6*$F3,0)+MAX((Expenses!EA$39-$AB7/12)*$AA7*$F3,0)))))</f>
        <v>2512.7380139151082</v>
      </c>
      <c r="ED174" s="156">
        <f ca="1">IF(OR(ED$165&lt;=EOMONTH($E3,$R3*(1-$O3)),ED$165&gt;EOMONTH($E3,$P3*12*(1-$O3)+$Q3*12*$O3+$R3*(1-$O3))),0,IF($X3="NNN",SUM(Expenses!EB$35:EB$39)*$F3,IF($X3="FSG",0,IF($X3="MG",SUMPRODUCT($Z3:$Z7,Expenses!EB$35:EB$39)*$F3,MAX((Expenses!EB$35-$AB3/12)*$AA3*$F3,0)+MAX((Expenses!EB$36-$AB4/12)*$AA4*$F3,0)+MAX((Expenses!EB$37-$AB5/12)*$AA5*$F3,0)+MAX((Expenses!EB$38-$AB6/12)*$AA6*$F3,0)+MAX((Expenses!EB$39-$AB7/12)*$AA7*$F3,0)))))</f>
        <v>2560.8986594904318</v>
      </c>
      <c r="EE174" s="156">
        <f ca="1">IF(OR(EE$165&lt;=EOMONTH($E3,$R3*(1-$O3)),EE$165&gt;EOMONTH($E3,$P3*12*(1-$O3)+$Q3*12*$O3+$R3*(1-$O3))),0,IF($X3="NNN",SUM(Expenses!EC$35:EC$39)*$F3,IF($X3="FSG",0,IF($X3="MG",SUMPRODUCT($Z3:$Z7,Expenses!EC$35:EC$39)*$F3,MAX((Expenses!EC$35-$AB3/12)*$AA3*$F3,0)+MAX((Expenses!EC$36-$AB4/12)*$AA4*$F3,0)+MAX((Expenses!EC$37-$AB5/12)*$AA5*$F3,0)+MAX((Expenses!EC$38-$AB6/12)*$AA6*$F3,0)+MAX((Expenses!EC$39-$AB7/12)*$AA7*$F3,0)))))</f>
        <v>2562.4521196140927</v>
      </c>
      <c r="EF174" s="156">
        <f>IF(OR(EF$165&lt;=EOMONTH($E3,$R3*(1-$O3)),EF$165&gt;EOMONTH($E3,$P3*12*(1-$O3)+$Q3*12*$O3+$R3*(1-$O3))),0,IF($X3="NNN",SUM(Expenses!ED$35:ED$39)*$F3,IF($X3="FSG",0,IF($X3="MG",SUMPRODUCT($Z3:$Z7,Expenses!ED$35:ED$39)*$F3,MAX((Expenses!ED$35-$AB3/12)*$AA3*$F3,0)+MAX((Expenses!ED$36-$AB4/12)*$AA4*$F3,0)+MAX((Expenses!ED$37-$AB5/12)*$AA5*$F3,0)+MAX((Expenses!ED$38-$AB6/12)*$AA6*$F3,0)+MAX((Expenses!ED$39-$AB7/12)*$AA7*$F3,0)))))</f>
        <v>2179.8620318455564</v>
      </c>
      <c r="EG174" s="156">
        <f>IF(OR(EG$165&lt;=EOMONTH($E3,$R3*(1-$O3)),EG$165&gt;EOMONTH($E3,$P3*12*(1-$O3)+$Q3*12*$O3+$R3*(1-$O3))),0,IF($X3="NNN",SUM(Expenses!EE$35:EE$39)*$F3,IF($X3="FSG",0,IF($X3="MG",SUMPRODUCT($Z3:$Z7,Expenses!EE$35:EE$39)*$F3,MAX((Expenses!EE$35-$AB3/12)*$AA3*$F3,0)+MAX((Expenses!EE$36-$AB4/12)*$AA4*$F3,0)+MAX((Expenses!EE$37-$AB5/12)*$AA5*$F3,0)+MAX((Expenses!EE$38-$AB6/12)*$AA6*$F3,0)+MAX((Expenses!EE$39-$AB7/12)*$AA7*$F3,0)))))</f>
        <v>2181.3763299593274</v>
      </c>
      <c r="EH174" s="156">
        <f>IF(OR(EH$165&lt;=EOMONTH($E3,$R3*(1-$O3)),EH$165&gt;EOMONTH($E3,$P3*12*(1-$O3)+$Q3*12*$O3+$R3*(1-$O3))),0,IF($X3="NNN",SUM(Expenses!EF$35:EF$39)*$F3,IF($X3="FSG",0,IF($X3="MG",SUMPRODUCT($Z3:$Z7,Expenses!EF$35:EF$39)*$F3,MAX((Expenses!EF$35-$AB3/12)*$AA3*$F3,0)+MAX((Expenses!EF$36-$AB4/12)*$AA4*$F3,0)+MAX((Expenses!EF$37-$AB5/12)*$AA5*$F3,0)+MAX((Expenses!EF$38-$AB6/12)*$AA6*$F3,0)+MAX((Expenses!EF$39-$AB7/12)*$AA7*$F3,0)))))</f>
        <v>2182.894362740763</v>
      </c>
      <c r="EI174" s="156">
        <f>IF(OR(EI$165&lt;=EOMONTH($E3,$R3*(1-$O3)),EI$165&gt;EOMONTH($E3,$P3*12*(1-$O3)+$Q3*12*$O3+$R3*(1-$O3))),0,IF($X3="NNN",SUM(Expenses!EG$35:EG$39)*$F3,IF($X3="FSG",0,IF($X3="MG",SUMPRODUCT($Z3:$Z7,Expenses!EG$35:EG$39)*$F3,MAX((Expenses!EG$35-$AB3/12)*$AA3*$F3,0)+MAX((Expenses!EG$36-$AB4/12)*$AA4*$F3,0)+MAX((Expenses!EG$37-$AB5/12)*$AA5*$F3,0)+MAX((Expenses!EG$38-$AB6/12)*$AA6*$F3,0)+MAX((Expenses!EG$39-$AB7/12)*$AA7*$F3,0)))))</f>
        <v>2184.41613940056</v>
      </c>
      <c r="EJ174" s="156">
        <f>IF(OR(EJ$165&lt;=EOMONTH($E3,$R3*(1-$O3)),EJ$165&gt;EOMONTH($E3,$P3*12*(1-$O3)+$Q3*12*$O3+$R3*(1-$O3))),0,IF($X3="NNN",SUM(Expenses!EH$35:EH$39)*$F3,IF($X3="FSG",0,IF($X3="MG",SUMPRODUCT($Z3:$Z7,Expenses!EH$35:EH$39)*$F3,MAX((Expenses!EH$35-$AB3/12)*$AA3*$F3,0)+MAX((Expenses!EH$36-$AB4/12)*$AA4*$F3,0)+MAX((Expenses!EH$37-$AB5/12)*$AA5*$F3,0)+MAX((Expenses!EH$38-$AB6/12)*$AA6*$F3,0)+MAX((Expenses!EH$39-$AB7/12)*$AA7*$F3,0)))))</f>
        <v>2185.941669172134</v>
      </c>
      <c r="EK174" s="156">
        <f>IF(OR(EK$165&lt;=EOMONTH($E3,$R3*(1-$O3)),EK$165&gt;EOMONTH($E3,$P3*12*(1-$O3)+$Q3*12*$O3+$R3*(1-$O3))),0,IF($X3="NNN",SUM(Expenses!EI$35:EI$39)*$F3,IF($X3="FSG",0,IF($X3="MG",SUMPRODUCT($Z3:$Z7,Expenses!EI$35:EI$39)*$F3,MAX((Expenses!EI$35-$AB3/12)*$AA3*$F3,0)+MAX((Expenses!EI$36-$AB4/12)*$AA4*$F3,0)+MAX((Expenses!EI$37-$AB5/12)*$AA5*$F3,0)+MAX((Expenses!EI$38-$AB6/12)*$AA6*$F3,0)+MAX((Expenses!EI$39-$AB7/12)*$AA7*$F3,0)))))</f>
        <v>2187.4709613116697</v>
      </c>
      <c r="EL174" s="156">
        <f>IF(OR(EL$165&lt;=EOMONTH($E3,$R3*(1-$O3)),EL$165&gt;EOMONTH($E3,$P3*12*(1-$O3)+$Q3*12*$O3+$R3*(1-$O3))),0,IF($X3="NNN",SUM(Expenses!EJ$35:EJ$39)*$F3,IF($X3="FSG",0,IF($X3="MG",SUMPRODUCT($Z3:$Z7,Expenses!EJ$35:EJ$39)*$F3,MAX((Expenses!EJ$35-$AB3/12)*$AA3*$F3,0)+MAX((Expenses!EJ$36-$AB4/12)*$AA4*$F3,0)+MAX((Expenses!EJ$37-$AB5/12)*$AA5*$F3,0)+MAX((Expenses!EJ$38-$AB6/12)*$AA6*$F3,0)+MAX((Expenses!EJ$39-$AB7/12)*$AA7*$F3,0)))))</f>
        <v>2189.0040250981824</v>
      </c>
      <c r="EM174" s="156">
        <f>IF(OR(EM$165&lt;=EOMONTH($E3,$R3*(1-$O3)),EM$165&gt;EOMONTH($E3,$P3*12*(1-$O3)+$Q3*12*$O3+$R3*(1-$O3))),0,IF($X3="NNN",SUM(Expenses!EK$35:EK$39)*$F3,IF($X3="FSG",0,IF($X3="MG",SUMPRODUCT($Z3:$Z7,Expenses!EK$35:EK$39)*$F3,MAX((Expenses!EK$35-$AB3/12)*$AA3*$F3,0)+MAX((Expenses!EK$36-$AB4/12)*$AA4*$F3,0)+MAX((Expenses!EK$37-$AB5/12)*$AA5*$F3,0)+MAX((Expenses!EK$38-$AB6/12)*$AA6*$F3,0)+MAX((Expenses!EK$39-$AB7/12)*$AA7*$F3,0)))))</f>
        <v>2190.5408698335714</v>
      </c>
      <c r="EN174" s="156">
        <f>IF(OR(EN$165&lt;=EOMONTH($E3,$R3*(1-$O3)),EN$165&gt;EOMONTH($E3,$P3*12*(1-$O3)+$Q3*12*$O3+$R3*(1-$O3))),0,IF($X3="NNN",SUM(Expenses!EL$35:EL$39)*$F3,IF($X3="FSG",0,IF($X3="MG",SUMPRODUCT($Z3:$Z7,Expenses!EL$35:EL$39)*$F3,MAX((Expenses!EL$35-$AB3/12)*$AA3*$F3,0)+MAX((Expenses!EL$36-$AB4/12)*$AA4*$F3,0)+MAX((Expenses!EL$37-$AB5/12)*$AA5*$F3,0)+MAX((Expenses!EL$38-$AB6/12)*$AA6*$F3,0)+MAX((Expenses!EL$39-$AB7/12)*$AA7*$F3,0)))))</f>
        <v>2192.0815048426753</v>
      </c>
      <c r="EO174" s="156">
        <f>IF(OR(EO$165&lt;=EOMONTH($E3,$R3*(1-$O3)),EO$165&gt;EOMONTH($E3,$P3*12*(1-$O3)+$Q3*12*$O3+$R3*(1-$O3))),0,IF($X3="NNN",SUM(Expenses!EM$35:EM$39)*$F3,IF($X3="FSG",0,IF($X3="MG",SUMPRODUCT($Z3:$Z7,Expenses!EM$35:EM$39)*$F3,MAX((Expenses!EM$35-$AB3/12)*$AA3*$F3,0)+MAX((Expenses!EM$36-$AB4/12)*$AA4*$F3,0)+MAX((Expenses!EM$37-$AB5/12)*$AA5*$F3,0)+MAX((Expenses!EM$38-$AB6/12)*$AA6*$F3,0)+MAX((Expenses!EM$39-$AB7/12)*$AA7*$F3,0)))))</f>
        <v>2193.6259394733324</v>
      </c>
      <c r="EP174" s="156">
        <f>IF(OR(EP$165&lt;=EOMONTH($E3,$R3*(1-$O3)),EP$165&gt;EOMONTH($E3,$P3*12*(1-$O3)+$Q3*12*$O3+$R3*(1-$O3))),0,IF($X3="NNN",SUM(Expenses!EN$35:EN$39)*$F3,IF($X3="FSG",0,IF($X3="MG",SUMPRODUCT($Z3:$Z7,Expenses!EN$35:EN$39)*$F3,MAX((Expenses!EN$35-$AB3/12)*$AA3*$F3,0)+MAX((Expenses!EN$36-$AB4/12)*$AA4*$F3,0)+MAX((Expenses!EN$37-$AB5/12)*$AA5*$F3,0)+MAX((Expenses!EN$38-$AB6/12)*$AA6*$F3,0)+MAX((Expenses!EN$39-$AB7/12)*$AA7*$F3,0)))))</f>
        <v>2195.1741830964343</v>
      </c>
      <c r="EQ174" s="156">
        <f>IF(OR(EQ$165&lt;=EOMONTH($E3,$R3*(1-$O3)),EQ$165&gt;EOMONTH($E3,$P3*12*(1-$O3)+$Q3*12*$O3+$R3*(1-$O3))),0,IF($X3="NNN",SUM(Expenses!EO$35:EO$39)*$F3,IF($X3="FSG",0,IF($X3="MG",SUMPRODUCT($Z3:$Z7,Expenses!EO$35:EO$39)*$F3,MAX((Expenses!EO$35-$AB3/12)*$AA3*$F3,0)+MAX((Expenses!EO$36-$AB4/12)*$AA4*$F3,0)+MAX((Expenses!EO$37-$AB5/12)*$AA5*$F3,0)+MAX((Expenses!EO$38-$AB6/12)*$AA6*$F3,0)+MAX((Expenses!EO$39-$AB7/12)*$AA7*$F3,0)))))</f>
        <v>2196.7262451059842</v>
      </c>
      <c r="ER174" s="156">
        <f>IF(OR(ER$165&lt;=EOMONTH($E3,$R3*(1-$O3)),ER$165&gt;EOMONTH($E3,$P3*12*(1-$O3)+$Q3*12*$O3+$R3*(1-$O3))),0,IF($X3="NNN",SUM(Expenses!EP$35:EP$39)*$F3,IF($X3="FSG",0,IF($X3="MG",SUMPRODUCT($Z3:$Z7,Expenses!EP$35:EP$39)*$F3,MAX((Expenses!EP$35-$AB3/12)*$AA3*$F3,0)+MAX((Expenses!EP$36-$AB4/12)*$AA4*$F3,0)+MAX((Expenses!EP$37-$AB5/12)*$AA5*$F3,0)+MAX((Expenses!EP$38-$AB6/12)*$AA6*$F3,0)+MAX((Expenses!EP$39-$AB7/12)*$AA7*$F3,0)))))</f>
        <v>2205.6320492769819</v>
      </c>
      <c r="ES174" s="156">
        <f>IF(OR(ES$165&lt;=EOMONTH($E3,$R3*(1-$O3)),ES$165&gt;EOMONTH($E3,$P3*12*(1-$O3)+$Q3*12*$O3+$R3*(1-$O3))),0,IF($X3="NNN",SUM(Expenses!EQ$35:EQ$39)*$F3,IF($X3="FSG",0,IF($X3="MG",SUMPRODUCT($Z3:$Z7,Expenses!EQ$35:EQ$39)*$F3,MAX((Expenses!EQ$35-$AB3/12)*$AA3*$F3,0)+MAX((Expenses!EQ$36-$AB4/12)*$AA4*$F3,0)+MAX((Expenses!EQ$37-$AB5/12)*$AA5*$F3,0)+MAX((Expenses!EQ$38-$AB6/12)*$AA6*$F3,0)+MAX((Expenses!EQ$39-$AB7/12)*$AA7*$F3,0)))))</f>
        <v>2207.1917763341662</v>
      </c>
      <c r="ET174" s="156">
        <f>IF(OR(ET$165&lt;=EOMONTH($E3,$R3*(1-$O3)),ET$165&gt;EOMONTH($E3,$P3*12*(1-$O3)+$Q3*12*$O3+$R3*(1-$O3))),0,IF($X3="NNN",SUM(Expenses!ER$35:ER$39)*$F3,IF($X3="FSG",0,IF($X3="MG",SUMPRODUCT($Z3:$Z7,Expenses!ER$35:ER$39)*$F3,MAX((Expenses!ER$35-$AB3/12)*$AA3*$F3,0)+MAX((Expenses!ER$36-$AB4/12)*$AA4*$F3,0)+MAX((Expenses!ER$37-$AB5/12)*$AA5*$F3,0)+MAX((Expenses!ER$38-$AB6/12)*$AA6*$F3,0)+MAX((Expenses!ER$39-$AB7/12)*$AA7*$F3,0)))))</f>
        <v>2208.7553500990443</v>
      </c>
      <c r="EU174" s="156">
        <f>IF(OR(EU$165&lt;=EOMONTH($E3,$R3*(1-$O3)),EU$165&gt;EOMONTH($E3,$P3*12*(1-$O3)+$Q3*12*$O3+$R3*(1-$O3))),0,IF($X3="NNN",SUM(Expenses!ES$35:ES$39)*$F3,IF($X3="FSG",0,IF($X3="MG",SUMPRODUCT($Z3:$Z7,Expenses!ES$35:ES$39)*$F3,MAX((Expenses!ES$35-$AB3/12)*$AA3*$F3,0)+MAX((Expenses!ES$36-$AB4/12)*$AA4*$F3,0)+MAX((Expenses!ES$37-$AB5/12)*$AA5*$F3,0)+MAX((Expenses!ES$38-$AB6/12)*$AA6*$F3,0)+MAX((Expenses!ES$39-$AB7/12)*$AA7*$F3,0)))))</f>
        <v>2210.3227800586355</v>
      </c>
      <c r="EV174" s="156">
        <f>IF(OR(EV$165&lt;=EOMONTH($E3,$R3*(1-$O3)),EV$165&gt;EOMONTH($E3,$P3*12*(1-$O3)+$Q3*12*$O3+$R3*(1-$O3))),0,IF($X3="NNN",SUM(Expenses!ET$35:ET$39)*$F3,IF($X3="FSG",0,IF($X3="MG",SUMPRODUCT($Z3:$Z7,Expenses!ET$35:ET$39)*$F3,MAX((Expenses!ET$35-$AB3/12)*$AA3*$F3,0)+MAX((Expenses!ET$36-$AB4/12)*$AA4*$F3,0)+MAX((Expenses!ET$37-$AB5/12)*$AA5*$F3,0)+MAX((Expenses!ET$38-$AB6/12)*$AA6*$F3,0)+MAX((Expenses!ET$39-$AB7/12)*$AA7*$F3,0)))))</f>
        <v>2211.8940757233568</v>
      </c>
      <c r="EW174" s="156">
        <f>IF(OR(EW$165&lt;=EOMONTH($E3,$R3*(1-$O3)),EW$165&gt;EOMONTH($E3,$P3*12*(1-$O3)+$Q3*12*$O3+$R3*(1-$O3))),0,IF($X3="NNN",SUM(Expenses!EU$35:EU$39)*$F3,IF($X3="FSG",0,IF($X3="MG",SUMPRODUCT($Z3:$Z7,Expenses!EU$35:EU$39)*$F3,MAX((Expenses!EU$35-$AB3/12)*$AA3*$F3,0)+MAX((Expenses!EU$36-$AB4/12)*$AA4*$F3,0)+MAX((Expenses!EU$37-$AB5/12)*$AA5*$F3,0)+MAX((Expenses!EU$38-$AB6/12)*$AA6*$F3,0)+MAX((Expenses!EU$39-$AB7/12)*$AA7*$F3,0)))))</f>
        <v>0</v>
      </c>
      <c r="EX174" s="156">
        <f>IF(OR(EX$165&lt;=EOMONTH($E3,$R3*(1-$O3)),EX$165&gt;EOMONTH($E3,$P3*12*(1-$O3)+$Q3*12*$O3+$R3*(1-$O3))),0,IF($X3="NNN",SUM(Expenses!EV$35:EV$39)*$F3,IF($X3="FSG",0,IF($X3="MG",SUMPRODUCT($Z3:$Z7,Expenses!EV$35:EV$39)*$F3,MAX((Expenses!EV$35-$AB3/12)*$AA3*$F3,0)+MAX((Expenses!EV$36-$AB4/12)*$AA4*$F3,0)+MAX((Expenses!EV$37-$AB5/12)*$AA5*$F3,0)+MAX((Expenses!EV$38-$AB6/12)*$AA6*$F3,0)+MAX((Expenses!EV$39-$AB7/12)*$AA7*$F3,0)))))</f>
        <v>0</v>
      </c>
      <c r="EY174" s="156">
        <f>IF(OR(EY$165&lt;=EOMONTH($E3,$R3*(1-$O3)),EY$165&gt;EOMONTH($E3,$P3*12*(1-$O3)+$Q3*12*$O3+$R3*(1-$O3))),0,IF($X3="NNN",SUM(Expenses!EW$35:EW$39)*$F3,IF($X3="FSG",0,IF($X3="MG",SUMPRODUCT($Z3:$Z7,Expenses!EW$35:EW$39)*$F3,MAX((Expenses!EW$35-$AB3/12)*$AA3*$F3,0)+MAX((Expenses!EW$36-$AB4/12)*$AA4*$F3,0)+MAX((Expenses!EW$37-$AB5/12)*$AA5*$F3,0)+MAX((Expenses!EW$38-$AB6/12)*$AA6*$F3,0)+MAX((Expenses!EW$39-$AB7/12)*$AA7*$F3,0)))))</f>
        <v>0</v>
      </c>
      <c r="EZ174" s="156">
        <f>IF(OR(EZ$165&lt;=EOMONTH($E3,$R3*(1-$O3)),EZ$165&gt;EOMONTH($E3,$P3*12*(1-$O3)+$Q3*12*$O3+$R3*(1-$O3))),0,IF($X3="NNN",SUM(Expenses!EX$35:EX$39)*$F3,IF($X3="FSG",0,IF($X3="MG",SUMPRODUCT($Z3:$Z7,Expenses!EX$35:EX$39)*$F3,MAX((Expenses!EX$35-$AB3/12)*$AA3*$F3,0)+MAX((Expenses!EX$36-$AB4/12)*$AA4*$F3,0)+MAX((Expenses!EX$37-$AB5/12)*$AA5*$F3,0)+MAX((Expenses!EX$38-$AB6/12)*$AA6*$F3,0)+MAX((Expenses!EX$39-$AB7/12)*$AA7*$F3,0)))))</f>
        <v>0</v>
      </c>
      <c r="FA174" s="156">
        <f>IF(OR(FA$165&lt;=EOMONTH($E3,$R3*(1-$O3)),FA$165&gt;EOMONTH($E3,$P3*12*(1-$O3)+$Q3*12*$O3+$R3*(1-$O3))),0,IF($X3="NNN",SUM(Expenses!EY$35:EY$39)*$F3,IF($X3="FSG",0,IF($X3="MG",SUMPRODUCT($Z3:$Z7,Expenses!EY$35:EY$39)*$F3,MAX((Expenses!EY$35-$AB3/12)*$AA3*$F3,0)+MAX((Expenses!EY$36-$AB4/12)*$AA4*$F3,0)+MAX((Expenses!EY$37-$AB5/12)*$AA5*$F3,0)+MAX((Expenses!EY$38-$AB6/12)*$AA6*$F3,0)+MAX((Expenses!EY$39-$AB7/12)*$AA7*$F3,0)))))</f>
        <v>0</v>
      </c>
      <c r="FB174" s="156">
        <f>IF(OR(FB$165&lt;=EOMONTH($E3,$R3*(1-$O3)),FB$165&gt;EOMONTH($E3,$P3*12*(1-$O3)+$Q3*12*$O3+$R3*(1-$O3))),0,IF($X3="NNN",SUM(Expenses!EZ$35:EZ$39)*$F3,IF($X3="FSG",0,IF($X3="MG",SUMPRODUCT($Z3:$Z7,Expenses!EZ$35:EZ$39)*$F3,MAX((Expenses!EZ$35-$AB3/12)*$AA3*$F3,0)+MAX((Expenses!EZ$36-$AB4/12)*$AA4*$F3,0)+MAX((Expenses!EZ$37-$AB5/12)*$AA5*$F3,0)+MAX((Expenses!EZ$38-$AB6/12)*$AA6*$F3,0)+MAX((Expenses!EZ$39-$AB7/12)*$AA7*$F3,0)))))</f>
        <v>0</v>
      </c>
      <c r="FC174" s="156">
        <f>IF(OR(FC$165&lt;=EOMONTH($E3,$R3*(1-$O3)),FC$165&gt;EOMONTH($E3,$P3*12*(1-$O3)+$Q3*12*$O3+$R3*(1-$O3))),0,IF($X3="NNN",SUM(Expenses!FA$35:FA$39)*$F3,IF($X3="FSG",0,IF($X3="MG",SUMPRODUCT($Z3:$Z7,Expenses!FA$35:FA$39)*$F3,MAX((Expenses!FA$35-$AB3/12)*$AA3*$F3,0)+MAX((Expenses!FA$36-$AB4/12)*$AA4*$F3,0)+MAX((Expenses!FA$37-$AB5/12)*$AA5*$F3,0)+MAX((Expenses!FA$38-$AB6/12)*$AA6*$F3,0)+MAX((Expenses!FA$39-$AB7/12)*$AA7*$F3,0)))))</f>
        <v>0</v>
      </c>
      <c r="FD174" s="156">
        <f>IF(OR(FD$165&lt;=EOMONTH($E3,$R3*(1-$O3)),FD$165&gt;EOMONTH($E3,$P3*12*(1-$O3)+$Q3*12*$O3+$R3*(1-$O3))),0,IF($X3="NNN",SUM(Expenses!FB$35:FB$39)*$F3,IF($X3="FSG",0,IF($X3="MG",SUMPRODUCT($Z3:$Z7,Expenses!FB$35:FB$39)*$F3,MAX((Expenses!FB$35-$AB3/12)*$AA3*$F3,0)+MAX((Expenses!FB$36-$AB4/12)*$AA4*$F3,0)+MAX((Expenses!FB$37-$AB5/12)*$AA5*$F3,0)+MAX((Expenses!FB$38-$AB6/12)*$AA6*$F3,0)+MAX((Expenses!FB$39-$AB7/12)*$AA7*$F3,0)))))</f>
        <v>0</v>
      </c>
      <c r="FE174" s="156">
        <f>IF(OR(FE$165&lt;=EOMONTH($E3,$R3*(1-$O3)),FE$165&gt;EOMONTH($E3,$P3*12*(1-$O3)+$Q3*12*$O3+$R3*(1-$O3))),0,IF($X3="NNN",SUM(Expenses!FC$35:FC$39)*$F3,IF($X3="FSG",0,IF($X3="MG",SUMPRODUCT($Z3:$Z7,Expenses!FC$35:FC$39)*$F3,MAX((Expenses!FC$35-$AB3/12)*$AA3*$F3,0)+MAX((Expenses!FC$36-$AB4/12)*$AA4*$F3,0)+MAX((Expenses!FC$37-$AB5/12)*$AA5*$F3,0)+MAX((Expenses!FC$38-$AB6/12)*$AA6*$F3,0)+MAX((Expenses!FC$39-$AB7/12)*$AA7*$F3,0)))))</f>
        <v>0</v>
      </c>
      <c r="FF174" s="156">
        <f>IF(OR(FF$165&lt;=EOMONTH($E3,$R3*(1-$O3)),FF$165&gt;EOMONTH($E3,$P3*12*(1-$O3)+$Q3*12*$O3+$R3*(1-$O3))),0,IF($X3="NNN",SUM(Expenses!FD$35:FD$39)*$F3,IF($X3="FSG",0,IF($X3="MG",SUMPRODUCT($Z3:$Z7,Expenses!FD$35:FD$39)*$F3,MAX((Expenses!FD$35-$AB3/12)*$AA3*$F3,0)+MAX((Expenses!FD$36-$AB4/12)*$AA4*$F3,0)+MAX((Expenses!FD$37-$AB5/12)*$AA5*$F3,0)+MAX((Expenses!FD$38-$AB6/12)*$AA6*$F3,0)+MAX((Expenses!FD$39-$AB7/12)*$AA7*$F3,0)))))</f>
        <v>0</v>
      </c>
      <c r="FG174" s="156">
        <f>IF(OR(FG$165&lt;=EOMONTH($E3,$R3*(1-$O3)),FG$165&gt;EOMONTH($E3,$P3*12*(1-$O3)+$Q3*12*$O3+$R3*(1-$O3))),0,IF($X3="NNN",SUM(Expenses!FE$35:FE$39)*$F3,IF($X3="FSG",0,IF($X3="MG",SUMPRODUCT($Z3:$Z7,Expenses!FE$35:FE$39)*$F3,MAX((Expenses!FE$35-$AB3/12)*$AA3*$F3,0)+MAX((Expenses!FE$36-$AB4/12)*$AA4*$F3,0)+MAX((Expenses!FE$37-$AB5/12)*$AA5*$F3,0)+MAX((Expenses!FE$38-$AB6/12)*$AA6*$F3,0)+MAX((Expenses!FE$39-$AB7/12)*$AA7*$F3,0)))))</f>
        <v>0</v>
      </c>
      <c r="FH174" s="156">
        <f>IF(OR(FH$165&lt;=EOMONTH($E3,$R3*(1-$O3)),FH$165&gt;EOMONTH($E3,$P3*12*(1-$O3)+$Q3*12*$O3+$R3*(1-$O3))),0,IF($X3="NNN",SUM(Expenses!FF$35:FF$39)*$F3,IF($X3="FSG",0,IF($X3="MG",SUMPRODUCT($Z3:$Z7,Expenses!FF$35:FF$39)*$F3,MAX((Expenses!FF$35-$AB3/12)*$AA3*$F3,0)+MAX((Expenses!FF$36-$AB4/12)*$AA4*$F3,0)+MAX((Expenses!FF$37-$AB5/12)*$AA5*$F3,0)+MAX((Expenses!FF$38-$AB6/12)*$AA6*$F3,0)+MAX((Expenses!FF$39-$AB7/12)*$AA7*$F3,0)))))</f>
        <v>0</v>
      </c>
      <c r="FI174" s="156">
        <f>IF(OR(FI$165&lt;=EOMONTH($E3,$R3*(1-$O3)),FI$165&gt;EOMONTH($E3,$P3*12*(1-$O3)+$Q3*12*$O3+$R3*(1-$O3))),0,IF($X3="NNN",SUM(Expenses!FG$35:FG$39)*$F3,IF($X3="FSG",0,IF($X3="MG",SUMPRODUCT($Z3:$Z7,Expenses!FG$35:FG$39)*$F3,MAX((Expenses!FG$35-$AB3/12)*$AA3*$F3,0)+MAX((Expenses!FG$36-$AB4/12)*$AA4*$F3,0)+MAX((Expenses!FG$37-$AB5/12)*$AA5*$F3,0)+MAX((Expenses!FG$38-$AB6/12)*$AA6*$F3,0)+MAX((Expenses!FG$39-$AB7/12)*$AA7*$F3,0)))))</f>
        <v>0</v>
      </c>
      <c r="FJ174" s="156">
        <f>IF(OR(FJ$165&lt;=EOMONTH($E3,$R3*(1-$O3)),FJ$165&gt;EOMONTH($E3,$P3*12*(1-$O3)+$Q3*12*$O3+$R3*(1-$O3))),0,IF($X3="NNN",SUM(Expenses!FH$35:FH$39)*$F3,IF($X3="FSG",0,IF($X3="MG",SUMPRODUCT($Z3:$Z7,Expenses!FH$35:FH$39)*$F3,MAX((Expenses!FH$35-$AB3/12)*$AA3*$F3,0)+MAX((Expenses!FH$36-$AB4/12)*$AA4*$F3,0)+MAX((Expenses!FH$37-$AB5/12)*$AA5*$F3,0)+MAX((Expenses!FH$38-$AB6/12)*$AA6*$F3,0)+MAX((Expenses!FH$39-$AB7/12)*$AA7*$F3,0)))))</f>
        <v>0</v>
      </c>
      <c r="FK174" s="156">
        <f>IF(OR(FK$165&lt;=EOMONTH($E3,$R3*(1-$O3)),FK$165&gt;EOMONTH($E3,$P3*12*(1-$O3)+$Q3*12*$O3+$R3*(1-$O3))),0,IF($X3="NNN",SUM(Expenses!FI$35:FI$39)*$F3,IF($X3="FSG",0,IF($X3="MG",SUMPRODUCT($Z3:$Z7,Expenses!FI$35:FI$39)*$F3,MAX((Expenses!FI$35-$AB3/12)*$AA3*$F3,0)+MAX((Expenses!FI$36-$AB4/12)*$AA4*$F3,0)+MAX((Expenses!FI$37-$AB5/12)*$AA5*$F3,0)+MAX((Expenses!FI$38-$AB6/12)*$AA6*$F3,0)+MAX((Expenses!FI$39-$AB7/12)*$AA7*$F3,0)))))</f>
        <v>0</v>
      </c>
      <c r="FL174" s="156">
        <f>IF(OR(FL$165&lt;=EOMONTH($E3,$R3*(1-$O3)),FL$165&gt;EOMONTH($E3,$P3*12*(1-$O3)+$Q3*12*$O3+$R3*(1-$O3))),0,IF($X3="NNN",SUM(Expenses!FJ$35:FJ$39)*$F3,IF($X3="FSG",0,IF($X3="MG",SUMPRODUCT($Z3:$Z7,Expenses!FJ$35:FJ$39)*$F3,MAX((Expenses!FJ$35-$AB3/12)*$AA3*$F3,0)+MAX((Expenses!FJ$36-$AB4/12)*$AA4*$F3,0)+MAX((Expenses!FJ$37-$AB5/12)*$AA5*$F3,0)+MAX((Expenses!FJ$38-$AB6/12)*$AA6*$F3,0)+MAX((Expenses!FJ$39-$AB7/12)*$AA7*$F3,0)))))</f>
        <v>0</v>
      </c>
      <c r="FM174" s="156">
        <f>IF(OR(FM$165&lt;=EOMONTH($E3,$R3*(1-$O3)),FM$165&gt;EOMONTH($E3,$P3*12*(1-$O3)+$Q3*12*$O3+$R3*(1-$O3))),0,IF($X3="NNN",SUM(Expenses!FK$35:FK$39)*$F3,IF($X3="FSG",0,IF($X3="MG",SUMPRODUCT($Z3:$Z7,Expenses!FK$35:FK$39)*$F3,MAX((Expenses!FK$35-$AB3/12)*$AA3*$F3,0)+MAX((Expenses!FK$36-$AB4/12)*$AA4*$F3,0)+MAX((Expenses!FK$37-$AB5/12)*$AA5*$F3,0)+MAX((Expenses!FK$38-$AB6/12)*$AA6*$F3,0)+MAX((Expenses!FK$39-$AB7/12)*$AA7*$F3,0)))))</f>
        <v>0</v>
      </c>
      <c r="FN174" s="156">
        <f>IF(OR(FN$165&lt;=EOMONTH($E3,$R3*(1-$O3)),FN$165&gt;EOMONTH($E3,$P3*12*(1-$O3)+$Q3*12*$O3+$R3*(1-$O3))),0,IF($X3="NNN",SUM(Expenses!FL$35:FL$39)*$F3,IF($X3="FSG",0,IF($X3="MG",SUMPRODUCT($Z3:$Z7,Expenses!FL$35:FL$39)*$F3,MAX((Expenses!FL$35-$AB3/12)*$AA3*$F3,0)+MAX((Expenses!FL$36-$AB4/12)*$AA4*$F3,0)+MAX((Expenses!FL$37-$AB5/12)*$AA5*$F3,0)+MAX((Expenses!FL$38-$AB6/12)*$AA6*$F3,0)+MAX((Expenses!FL$39-$AB7/12)*$AA7*$F3,0)))))</f>
        <v>0</v>
      </c>
      <c r="FO174" s="156">
        <f>IF(OR(FO$165&lt;=EOMONTH($E3,$R3*(1-$O3)),FO$165&gt;EOMONTH($E3,$P3*12*(1-$O3)+$Q3*12*$O3+$R3*(1-$O3))),0,IF($X3="NNN",SUM(Expenses!FM$35:FM$39)*$F3,IF($X3="FSG",0,IF($X3="MG",SUMPRODUCT($Z3:$Z7,Expenses!FM$35:FM$39)*$F3,MAX((Expenses!FM$35-$AB3/12)*$AA3*$F3,0)+MAX((Expenses!FM$36-$AB4/12)*$AA4*$F3,0)+MAX((Expenses!FM$37-$AB5/12)*$AA5*$F3,0)+MAX((Expenses!FM$38-$AB6/12)*$AA6*$F3,0)+MAX((Expenses!FM$39-$AB7/12)*$AA7*$F3,0)))))</f>
        <v>0</v>
      </c>
      <c r="FP174" s="156">
        <f>IF(OR(FP$165&lt;=EOMONTH($E3,$R3*(1-$O3)),FP$165&gt;EOMONTH($E3,$P3*12*(1-$O3)+$Q3*12*$O3+$R3*(1-$O3))),0,IF($X3="NNN",SUM(Expenses!FN$35:FN$39)*$F3,IF($X3="FSG",0,IF($X3="MG",SUMPRODUCT($Z3:$Z7,Expenses!FN$35:FN$39)*$F3,MAX((Expenses!FN$35-$AB3/12)*$AA3*$F3,0)+MAX((Expenses!FN$36-$AB4/12)*$AA4*$F3,0)+MAX((Expenses!FN$37-$AB5/12)*$AA5*$F3,0)+MAX((Expenses!FN$38-$AB6/12)*$AA6*$F3,0)+MAX((Expenses!FN$39-$AB7/12)*$AA7*$F3,0)))))</f>
        <v>0</v>
      </c>
      <c r="FQ174" s="156">
        <f>IF(OR(FQ$165&lt;=EOMONTH($E3,$R3*(1-$O3)),FQ$165&gt;EOMONTH($E3,$P3*12*(1-$O3)+$Q3*12*$O3+$R3*(1-$O3))),0,IF($X3="NNN",SUM(Expenses!FO$35:FO$39)*$F3,IF($X3="FSG",0,IF($X3="MG",SUMPRODUCT($Z3:$Z7,Expenses!FO$35:FO$39)*$F3,MAX((Expenses!FO$35-$AB3/12)*$AA3*$F3,0)+MAX((Expenses!FO$36-$AB4/12)*$AA4*$F3,0)+MAX((Expenses!FO$37-$AB5/12)*$AA5*$F3,0)+MAX((Expenses!FO$38-$AB6/12)*$AA6*$F3,0)+MAX((Expenses!FO$39-$AB7/12)*$AA7*$F3,0)))))</f>
        <v>0</v>
      </c>
      <c r="FR174" s="156">
        <f>IF(OR(FR$165&lt;=EOMONTH($E3,$R3*(1-$O3)),FR$165&gt;EOMONTH($E3,$P3*12*(1-$O3)+$Q3*12*$O3+$R3*(1-$O3))),0,IF($X3="NNN",SUM(Expenses!FP$35:FP$39)*$F3,IF($X3="FSG",0,IF($X3="MG",SUMPRODUCT($Z3:$Z7,Expenses!FP$35:FP$39)*$F3,MAX((Expenses!FP$35-$AB3/12)*$AA3*$F3,0)+MAX((Expenses!FP$36-$AB4/12)*$AA4*$F3,0)+MAX((Expenses!FP$37-$AB5/12)*$AA5*$F3,0)+MAX((Expenses!FP$38-$AB6/12)*$AA6*$F3,0)+MAX((Expenses!FP$39-$AB7/12)*$AA7*$F3,0)))))</f>
        <v>0</v>
      </c>
      <c r="FS174" s="156">
        <f>IF(OR(FS$165&lt;=EOMONTH($E3,$R3*(1-$O3)),FS$165&gt;EOMONTH($E3,$P3*12*(1-$O3)+$Q3*12*$O3+$R3*(1-$O3))),0,IF($X3="NNN",SUM(Expenses!FQ$35:FQ$39)*$F3,IF($X3="FSG",0,IF($X3="MG",SUMPRODUCT($Z3:$Z7,Expenses!FQ$35:FQ$39)*$F3,MAX((Expenses!FQ$35-$AB3/12)*$AA3*$F3,0)+MAX((Expenses!FQ$36-$AB4/12)*$AA4*$F3,0)+MAX((Expenses!FQ$37-$AB5/12)*$AA5*$F3,0)+MAX((Expenses!FQ$38-$AB6/12)*$AA6*$F3,0)+MAX((Expenses!FQ$39-$AB7/12)*$AA7*$F3,0)))))</f>
        <v>0</v>
      </c>
      <c r="FT174" s="156">
        <f>IF(OR(FT$165&lt;=EOMONTH($E3,$R3*(1-$O3)),FT$165&gt;EOMONTH($E3,$P3*12*(1-$O3)+$Q3*12*$O3+$R3*(1-$O3))),0,IF($X3="NNN",SUM(Expenses!FR$35:FR$39)*$F3,IF($X3="FSG",0,IF($X3="MG",SUMPRODUCT($Z3:$Z7,Expenses!FR$35:FR$39)*$F3,MAX((Expenses!FR$35-$AB3/12)*$AA3*$F3,0)+MAX((Expenses!FR$36-$AB4/12)*$AA4*$F3,0)+MAX((Expenses!FR$37-$AB5/12)*$AA5*$F3,0)+MAX((Expenses!FR$38-$AB6/12)*$AA6*$F3,0)+MAX((Expenses!FR$39-$AB7/12)*$AA7*$F3,0)))))</f>
        <v>0</v>
      </c>
      <c r="FU174" s="156">
        <f>IF(OR(FU$165&lt;=EOMONTH($E3,$R3*(1-$O3)),FU$165&gt;EOMONTH($E3,$P3*12*(1-$O3)+$Q3*12*$O3+$R3*(1-$O3))),0,IF($X3="NNN",SUM(Expenses!FS$35:FS$39)*$F3,IF($X3="FSG",0,IF($X3="MG",SUMPRODUCT($Z3:$Z7,Expenses!FS$35:FS$39)*$F3,MAX((Expenses!FS$35-$AB3/12)*$AA3*$F3,0)+MAX((Expenses!FS$36-$AB4/12)*$AA4*$F3,0)+MAX((Expenses!FS$37-$AB5/12)*$AA5*$F3,0)+MAX((Expenses!FS$38-$AB6/12)*$AA6*$F3,0)+MAX((Expenses!FS$39-$AB7/12)*$AA7*$F3,0)))))</f>
        <v>0</v>
      </c>
      <c r="FV174" s="156">
        <f>IF(OR(FV$165&lt;=EOMONTH($E3,$R3*(1-$O3)),FV$165&gt;EOMONTH($E3,$P3*12*(1-$O3)+$Q3*12*$O3+$R3*(1-$O3))),0,IF($X3="NNN",SUM(Expenses!FT$35:FT$39)*$F3,IF($X3="FSG",0,IF($X3="MG",SUMPRODUCT($Z3:$Z7,Expenses!FT$35:FT$39)*$F3,MAX((Expenses!FT$35-$AB3/12)*$AA3*$F3,0)+MAX((Expenses!FT$36-$AB4/12)*$AA4*$F3,0)+MAX((Expenses!FT$37-$AB5/12)*$AA5*$F3,0)+MAX((Expenses!FT$38-$AB6/12)*$AA6*$F3,0)+MAX((Expenses!FT$39-$AB7/12)*$AA7*$F3,0)))))</f>
        <v>0</v>
      </c>
      <c r="FW174" s="156">
        <f>IF(OR(FW$165&lt;=EOMONTH($E3,$R3*(1-$O3)),FW$165&gt;EOMONTH($E3,$P3*12*(1-$O3)+$Q3*12*$O3+$R3*(1-$O3))),0,IF($X3="NNN",SUM(Expenses!FU$35:FU$39)*$F3,IF($X3="FSG",0,IF($X3="MG",SUMPRODUCT($Z3:$Z7,Expenses!FU$35:FU$39)*$F3,MAX((Expenses!FU$35-$AB3/12)*$AA3*$F3,0)+MAX((Expenses!FU$36-$AB4/12)*$AA4*$F3,0)+MAX((Expenses!FU$37-$AB5/12)*$AA5*$F3,0)+MAX((Expenses!FU$38-$AB6/12)*$AA6*$F3,0)+MAX((Expenses!FU$39-$AB7/12)*$AA7*$F3,0)))))</f>
        <v>0</v>
      </c>
      <c r="FX174" s="156">
        <f>IF(OR(FX$165&lt;=EOMONTH($E3,$R3*(1-$O3)),FX$165&gt;EOMONTH($E3,$P3*12*(1-$O3)+$Q3*12*$O3+$R3*(1-$O3))),0,IF($X3="NNN",SUM(Expenses!FV$35:FV$39)*$F3,IF($X3="FSG",0,IF($X3="MG",SUMPRODUCT($Z3:$Z7,Expenses!FV$35:FV$39)*$F3,MAX((Expenses!FV$35-$AB3/12)*$AA3*$F3,0)+MAX((Expenses!FV$36-$AB4/12)*$AA4*$F3,0)+MAX((Expenses!FV$37-$AB5/12)*$AA5*$F3,0)+MAX((Expenses!FV$38-$AB6/12)*$AA6*$F3,0)+MAX((Expenses!FV$39-$AB7/12)*$AA7*$F3,0)))))</f>
        <v>0</v>
      </c>
      <c r="FY174" s="156">
        <f>IF(OR(FY$165&lt;=EOMONTH($E3,$R3*(1-$O3)),FY$165&gt;EOMONTH($E3,$P3*12*(1-$O3)+$Q3*12*$O3+$R3*(1-$O3))),0,IF($X3="NNN",SUM(Expenses!FW$35:FW$39)*$F3,IF($X3="FSG",0,IF($X3="MG",SUMPRODUCT($Z3:$Z7,Expenses!FW$35:FW$39)*$F3,MAX((Expenses!FW$35-$AB3/12)*$AA3*$F3,0)+MAX((Expenses!FW$36-$AB4/12)*$AA4*$F3,0)+MAX((Expenses!FW$37-$AB5/12)*$AA5*$F3,0)+MAX((Expenses!FW$38-$AB6/12)*$AA6*$F3,0)+MAX((Expenses!FW$39-$AB7/12)*$AA7*$F3,0)))))</f>
        <v>0</v>
      </c>
      <c r="FZ174" s="156">
        <f>IF(OR(FZ$165&lt;=EOMONTH($E3,$R3*(1-$O3)),FZ$165&gt;EOMONTH($E3,$P3*12*(1-$O3)+$Q3*12*$O3+$R3*(1-$O3))),0,IF($X3="NNN",SUM(Expenses!FX$35:FX$39)*$F3,IF($X3="FSG",0,IF($X3="MG",SUMPRODUCT($Z3:$Z7,Expenses!FX$35:FX$39)*$F3,MAX((Expenses!FX$35-$AB3/12)*$AA3*$F3,0)+MAX((Expenses!FX$36-$AB4/12)*$AA4*$F3,0)+MAX((Expenses!FX$37-$AB5/12)*$AA5*$F3,0)+MAX((Expenses!FX$38-$AB6/12)*$AA6*$F3,0)+MAX((Expenses!FX$39-$AB7/12)*$AA7*$F3,0)))))</f>
        <v>0</v>
      </c>
      <c r="GA174" s="156">
        <f>IF(OR(GA$165&lt;=EOMONTH($E3,$R3*(1-$O3)),GA$165&gt;EOMONTH($E3,$P3*12*(1-$O3)+$Q3*12*$O3+$R3*(1-$O3))),0,IF($X3="NNN",SUM(Expenses!FY$35:FY$39)*$F3,IF($X3="FSG",0,IF($X3="MG",SUMPRODUCT($Z3:$Z7,Expenses!FY$35:FY$39)*$F3,MAX((Expenses!FY$35-$AB3/12)*$AA3*$F3,0)+MAX((Expenses!FY$36-$AB4/12)*$AA4*$F3,0)+MAX((Expenses!FY$37-$AB5/12)*$AA5*$F3,0)+MAX((Expenses!FY$38-$AB6/12)*$AA6*$F3,0)+MAX((Expenses!FY$39-$AB7/12)*$AA7*$F3,0)))))</f>
        <v>0</v>
      </c>
      <c r="GB174" s="156">
        <f>IF(OR(GB$165&lt;=EOMONTH($E3,$R3*(1-$O3)),GB$165&gt;EOMONTH($E3,$P3*12*(1-$O3)+$Q3*12*$O3+$R3*(1-$O3))),0,IF($X3="NNN",SUM(Expenses!FZ$35:FZ$39)*$F3,IF($X3="FSG",0,IF($X3="MG",SUMPRODUCT($Z3:$Z7,Expenses!FZ$35:FZ$39)*$F3,MAX((Expenses!FZ$35-$AB3/12)*$AA3*$F3,0)+MAX((Expenses!FZ$36-$AB4/12)*$AA4*$F3,0)+MAX((Expenses!FZ$37-$AB5/12)*$AA5*$F3,0)+MAX((Expenses!FZ$38-$AB6/12)*$AA6*$F3,0)+MAX((Expenses!FZ$39-$AB7/12)*$AA7*$F3,0)))))</f>
        <v>0</v>
      </c>
      <c r="GC174" s="156">
        <f>IF(OR(GC$165&lt;=EOMONTH($E3,$R3*(1-$O3)),GC$165&gt;EOMONTH($E3,$P3*12*(1-$O3)+$Q3*12*$O3+$R3*(1-$O3))),0,IF($X3="NNN",SUM(Expenses!GA$35:GA$39)*$F3,IF($X3="FSG",0,IF($X3="MG",SUMPRODUCT($Z3:$Z7,Expenses!GA$35:GA$39)*$F3,MAX((Expenses!GA$35-$AB3/12)*$AA3*$F3,0)+MAX((Expenses!GA$36-$AB4/12)*$AA4*$F3,0)+MAX((Expenses!GA$37-$AB5/12)*$AA5*$F3,0)+MAX((Expenses!GA$38-$AB6/12)*$AA6*$F3,0)+MAX((Expenses!GA$39-$AB7/12)*$AA7*$F3,0)))))</f>
        <v>0</v>
      </c>
      <c r="GD174" s="156">
        <f>IF(OR(GD$165&lt;=EOMONTH($E3,$R3*(1-$O3)),GD$165&gt;EOMONTH($E3,$P3*12*(1-$O3)+$Q3*12*$O3+$R3*(1-$O3))),0,IF($X3="NNN",SUM(Expenses!GB$35:GB$39)*$F3,IF($X3="FSG",0,IF($X3="MG",SUMPRODUCT($Z3:$Z7,Expenses!GB$35:GB$39)*$F3,MAX((Expenses!GB$35-$AB3/12)*$AA3*$F3,0)+MAX((Expenses!GB$36-$AB4/12)*$AA4*$F3,0)+MAX((Expenses!GB$37-$AB5/12)*$AA5*$F3,0)+MAX((Expenses!GB$38-$AB6/12)*$AA6*$F3,0)+MAX((Expenses!GB$39-$AB7/12)*$AA7*$F3,0)))))</f>
        <v>0</v>
      </c>
      <c r="GE174" s="156">
        <f>IF(OR(GE$165&lt;=EOMONTH($E3,$R3*(1-$O3)),GE$165&gt;EOMONTH($E3,$P3*12*(1-$O3)+$Q3*12*$O3+$R3*(1-$O3))),0,IF($X3="NNN",SUM(Expenses!GC$35:GC$39)*$F3,IF($X3="FSG",0,IF($X3="MG",SUMPRODUCT($Z3:$Z7,Expenses!GC$35:GC$39)*$F3,MAX((Expenses!GC$35-$AB3/12)*$AA3*$F3,0)+MAX((Expenses!GC$36-$AB4/12)*$AA4*$F3,0)+MAX((Expenses!GC$37-$AB5/12)*$AA5*$F3,0)+MAX((Expenses!GC$38-$AB6/12)*$AA6*$F3,0)+MAX((Expenses!GC$39-$AB7/12)*$AA7*$F3,0)))))</f>
        <v>0</v>
      </c>
      <c r="GF174" s="156">
        <f>IF(OR(GF$165&lt;=EOMONTH($E3,$R3*(1-$O3)),GF$165&gt;EOMONTH($E3,$P3*12*(1-$O3)+$Q3*12*$O3+$R3*(1-$O3))),0,IF($X3="NNN",SUM(Expenses!GD$35:GD$39)*$F3,IF($X3="FSG",0,IF($X3="MG",SUMPRODUCT($Z3:$Z7,Expenses!GD$35:GD$39)*$F3,MAX((Expenses!GD$35-$AB3/12)*$AA3*$F3,0)+MAX((Expenses!GD$36-$AB4/12)*$AA4*$F3,0)+MAX((Expenses!GD$37-$AB5/12)*$AA5*$F3,0)+MAX((Expenses!GD$38-$AB6/12)*$AA6*$F3,0)+MAX((Expenses!GD$39-$AB7/12)*$AA7*$F3,0)))))</f>
        <v>0</v>
      </c>
      <c r="GG174" s="156">
        <f>IF(OR(GG$165&lt;=EOMONTH($E3,$R3*(1-$O3)),GG$165&gt;EOMONTH($E3,$P3*12*(1-$O3)+$Q3*12*$O3+$R3*(1-$O3))),0,IF($X3="NNN",SUM(Expenses!GE$35:GE$39)*$F3,IF($X3="FSG",0,IF($X3="MG",SUMPRODUCT($Z3:$Z7,Expenses!GE$35:GE$39)*$F3,MAX((Expenses!GE$35-$AB3/12)*$AA3*$F3,0)+MAX((Expenses!GE$36-$AB4/12)*$AA4*$F3,0)+MAX((Expenses!GE$37-$AB5/12)*$AA5*$F3,0)+MAX((Expenses!GE$38-$AB6/12)*$AA6*$F3,0)+MAX((Expenses!GE$39-$AB7/12)*$AA7*$F3,0)))))</f>
        <v>0</v>
      </c>
      <c r="GH174" s="156">
        <f>IF(OR(GH$165&lt;=EOMONTH($E3,$R3*(1-$O3)),GH$165&gt;EOMONTH($E3,$P3*12*(1-$O3)+$Q3*12*$O3+$R3*(1-$O3))),0,IF($X3="NNN",SUM(Expenses!GF$35:GF$39)*$F3,IF($X3="FSG",0,IF($X3="MG",SUMPRODUCT($Z3:$Z7,Expenses!GF$35:GF$39)*$F3,MAX((Expenses!GF$35-$AB3/12)*$AA3*$F3,0)+MAX((Expenses!GF$36-$AB4/12)*$AA4*$F3,0)+MAX((Expenses!GF$37-$AB5/12)*$AA5*$F3,0)+MAX((Expenses!GF$38-$AB6/12)*$AA6*$F3,0)+MAX((Expenses!GF$39-$AB7/12)*$AA7*$F3,0)))))</f>
        <v>0</v>
      </c>
      <c r="GI174" s="156">
        <f>IF(OR(GI$165&lt;=EOMONTH($E3,$R3*(1-$O3)),GI$165&gt;EOMONTH($E3,$P3*12*(1-$O3)+$Q3*12*$O3+$R3*(1-$O3))),0,IF($X3="NNN",SUM(Expenses!GG$35:GG$39)*$F3,IF($X3="FSG",0,IF($X3="MG",SUMPRODUCT($Z3:$Z7,Expenses!GG$35:GG$39)*$F3,MAX((Expenses!GG$35-$AB3/12)*$AA3*$F3,0)+MAX((Expenses!GG$36-$AB4/12)*$AA4*$F3,0)+MAX((Expenses!GG$37-$AB5/12)*$AA5*$F3,0)+MAX((Expenses!GG$38-$AB6/12)*$AA6*$F3,0)+MAX((Expenses!GG$39-$AB7/12)*$AA7*$F3,0)))))</f>
        <v>0</v>
      </c>
      <c r="GJ174" s="156">
        <f>IF(OR(GJ$165&lt;=EOMONTH($E3,$R3*(1-$O3)),GJ$165&gt;EOMONTH($E3,$P3*12*(1-$O3)+$Q3*12*$O3+$R3*(1-$O3))),0,IF($X3="NNN",SUM(Expenses!GH$35:GH$39)*$F3,IF($X3="FSG",0,IF($X3="MG",SUMPRODUCT($Z3:$Z7,Expenses!GH$35:GH$39)*$F3,MAX((Expenses!GH$35-$AB3/12)*$AA3*$F3,0)+MAX((Expenses!GH$36-$AB4/12)*$AA4*$F3,0)+MAX((Expenses!GH$37-$AB5/12)*$AA5*$F3,0)+MAX((Expenses!GH$38-$AB6/12)*$AA6*$F3,0)+MAX((Expenses!GH$39-$AB7/12)*$AA7*$F3,0)))))</f>
        <v>0</v>
      </c>
      <c r="GK174" s="156">
        <f>IF(OR(GK$165&lt;=EOMONTH($E3,$R3*(1-$O3)),GK$165&gt;EOMONTH($E3,$P3*12*(1-$O3)+$Q3*12*$O3+$R3*(1-$O3))),0,IF($X3="NNN",SUM(Expenses!GI$35:GI$39)*$F3,IF($X3="FSG",0,IF($X3="MG",SUMPRODUCT($Z3:$Z7,Expenses!GI$35:GI$39)*$F3,MAX((Expenses!GI$35-$AB3/12)*$AA3*$F3,0)+MAX((Expenses!GI$36-$AB4/12)*$AA4*$F3,0)+MAX((Expenses!GI$37-$AB5/12)*$AA5*$F3,0)+MAX((Expenses!GI$38-$AB6/12)*$AA6*$F3,0)+MAX((Expenses!GI$39-$AB7/12)*$AA7*$F3,0)))))</f>
        <v>0</v>
      </c>
      <c r="GL174" s="156">
        <f>IF(OR(GL$165&lt;=EOMONTH($E3,$R3*(1-$O3)),GL$165&gt;EOMONTH($E3,$P3*12*(1-$O3)+$Q3*12*$O3+$R3*(1-$O3))),0,IF($X3="NNN",SUM(Expenses!GJ$35:GJ$39)*$F3,IF($X3="FSG",0,IF($X3="MG",SUMPRODUCT($Z3:$Z7,Expenses!GJ$35:GJ$39)*$F3,MAX((Expenses!GJ$35-$AB3/12)*$AA3*$F3,0)+MAX((Expenses!GJ$36-$AB4/12)*$AA4*$F3,0)+MAX((Expenses!GJ$37-$AB5/12)*$AA5*$F3,0)+MAX((Expenses!GJ$38-$AB6/12)*$AA6*$F3,0)+MAX((Expenses!GJ$39-$AB7/12)*$AA7*$F3,0)))))</f>
        <v>0</v>
      </c>
      <c r="GM174" s="156">
        <f>IF(OR(GM$165&lt;=EOMONTH($E3,$R3*(1-$O3)),GM$165&gt;EOMONTH($E3,$P3*12*(1-$O3)+$Q3*12*$O3+$R3*(1-$O3))),0,IF($X3="NNN",SUM(Expenses!GK$35:GK$39)*$F3,IF($X3="FSG",0,IF($X3="MG",SUMPRODUCT($Z3:$Z7,Expenses!GK$35:GK$39)*$F3,MAX((Expenses!GK$35-$AB3/12)*$AA3*$F3,0)+MAX((Expenses!GK$36-$AB4/12)*$AA4*$F3,0)+MAX((Expenses!GK$37-$AB5/12)*$AA5*$F3,0)+MAX((Expenses!GK$38-$AB6/12)*$AA6*$F3,0)+MAX((Expenses!GK$39-$AB7/12)*$AA7*$F3,0)))))</f>
        <v>0</v>
      </c>
      <c r="GN174" s="156">
        <f>IF(OR(GN$165&lt;=EOMONTH($E3,$R3*(1-$O3)),GN$165&gt;EOMONTH($E3,$P3*12*(1-$O3)+$Q3*12*$O3+$R3*(1-$O3))),0,IF($X3="NNN",SUM(Expenses!GL$35:GL$39)*$F3,IF($X3="FSG",0,IF($X3="MG",SUMPRODUCT($Z3:$Z7,Expenses!GL$35:GL$39)*$F3,MAX((Expenses!GL$35-$AB3/12)*$AA3*$F3,0)+MAX((Expenses!GL$36-$AB4/12)*$AA4*$F3,0)+MAX((Expenses!GL$37-$AB5/12)*$AA5*$F3,0)+MAX((Expenses!GL$38-$AB6/12)*$AA6*$F3,0)+MAX((Expenses!GL$39-$AB7/12)*$AA7*$F3,0)))))</f>
        <v>0</v>
      </c>
      <c r="GO174" s="156">
        <f>IF(OR(GO$165&lt;=EOMONTH($E3,$R3*(1-$O3)),GO$165&gt;EOMONTH($E3,$P3*12*(1-$O3)+$Q3*12*$O3+$R3*(1-$O3))),0,IF($X3="NNN",SUM(Expenses!GM$35:GM$39)*$F3,IF($X3="FSG",0,IF($X3="MG",SUMPRODUCT($Z3:$Z7,Expenses!GM$35:GM$39)*$F3,MAX((Expenses!GM$35-$AB3/12)*$AA3*$F3,0)+MAX((Expenses!GM$36-$AB4/12)*$AA4*$F3,0)+MAX((Expenses!GM$37-$AB5/12)*$AA5*$F3,0)+MAX((Expenses!GM$38-$AB6/12)*$AA6*$F3,0)+MAX((Expenses!GM$39-$AB7/12)*$AA7*$F3,0)))))</f>
        <v>0</v>
      </c>
      <c r="GP174" s="156">
        <f>IF(OR(GP$165&lt;=EOMONTH($E3,$R3*(1-$O3)),GP$165&gt;EOMONTH($E3,$P3*12*(1-$O3)+$Q3*12*$O3+$R3*(1-$O3))),0,IF($X3="NNN",SUM(Expenses!GN$35:GN$39)*$F3,IF($X3="FSG",0,IF($X3="MG",SUMPRODUCT($Z3:$Z7,Expenses!GN$35:GN$39)*$F3,MAX((Expenses!GN$35-$AB3/12)*$AA3*$F3,0)+MAX((Expenses!GN$36-$AB4/12)*$AA4*$F3,0)+MAX((Expenses!GN$37-$AB5/12)*$AA5*$F3,0)+MAX((Expenses!GN$38-$AB6/12)*$AA6*$F3,0)+MAX((Expenses!GN$39-$AB7/12)*$AA7*$F3,0)))))</f>
        <v>0</v>
      </c>
      <c r="GQ174" s="156">
        <f>IF(OR(GQ$165&lt;=EOMONTH($E3,$R3*(1-$O3)),GQ$165&gt;EOMONTH($E3,$P3*12*(1-$O3)+$Q3*12*$O3+$R3*(1-$O3))),0,IF($X3="NNN",SUM(Expenses!GO$35:GO$39)*$F3,IF($X3="FSG",0,IF($X3="MG",SUMPRODUCT($Z3:$Z7,Expenses!GO$35:GO$39)*$F3,MAX((Expenses!GO$35-$AB3/12)*$AA3*$F3,0)+MAX((Expenses!GO$36-$AB4/12)*$AA4*$F3,0)+MAX((Expenses!GO$37-$AB5/12)*$AA5*$F3,0)+MAX((Expenses!GO$38-$AB6/12)*$AA6*$F3,0)+MAX((Expenses!GO$39-$AB7/12)*$AA7*$F3,0)))))</f>
        <v>0</v>
      </c>
      <c r="GR174" s="156">
        <f>IF(OR(GR$165&lt;=EOMONTH($E3,$R3*(1-$O3)),GR$165&gt;EOMONTH($E3,$P3*12*(1-$O3)+$Q3*12*$O3+$R3*(1-$O3))),0,IF($X3="NNN",SUM(Expenses!GP$35:GP$39)*$F3,IF($X3="FSG",0,IF($X3="MG",SUMPRODUCT($Z3:$Z7,Expenses!GP$35:GP$39)*$F3,MAX((Expenses!GP$35-$AB3/12)*$AA3*$F3,0)+MAX((Expenses!GP$36-$AB4/12)*$AA4*$F3,0)+MAX((Expenses!GP$37-$AB5/12)*$AA5*$F3,0)+MAX((Expenses!GP$38-$AB6/12)*$AA6*$F3,0)+MAX((Expenses!GP$39-$AB7/12)*$AA7*$F3,0)))))</f>
        <v>0</v>
      </c>
      <c r="GS174" s="156">
        <f>IF(OR(GS$165&lt;=EOMONTH($E3,$R3*(1-$O3)),GS$165&gt;EOMONTH($E3,$P3*12*(1-$O3)+$Q3*12*$O3+$R3*(1-$O3))),0,IF($X3="NNN",SUM(Expenses!GQ$35:GQ$39)*$F3,IF($X3="FSG",0,IF($X3="MG",SUMPRODUCT($Z3:$Z7,Expenses!GQ$35:GQ$39)*$F3,MAX((Expenses!GQ$35-$AB3/12)*$AA3*$F3,0)+MAX((Expenses!GQ$36-$AB4/12)*$AA4*$F3,0)+MAX((Expenses!GQ$37-$AB5/12)*$AA5*$F3,0)+MAX((Expenses!GQ$38-$AB6/12)*$AA6*$F3,0)+MAX((Expenses!GQ$39-$AB7/12)*$AA7*$F3,0)))))</f>
        <v>0</v>
      </c>
      <c r="GT174" s="156">
        <f>IF(OR(GT$165&lt;=EOMONTH($E3,$R3*(1-$O3)),GT$165&gt;EOMONTH($E3,$P3*12*(1-$O3)+$Q3*12*$O3+$R3*(1-$O3))),0,IF($X3="NNN",SUM(Expenses!GR$35:GR$39)*$F3,IF($X3="FSG",0,IF($X3="MG",SUMPRODUCT($Z3:$Z7,Expenses!GR$35:GR$39)*$F3,MAX((Expenses!GR$35-$AB3/12)*$AA3*$F3,0)+MAX((Expenses!GR$36-$AB4/12)*$AA4*$F3,0)+MAX((Expenses!GR$37-$AB5/12)*$AA5*$F3,0)+MAX((Expenses!GR$38-$AB6/12)*$AA6*$F3,0)+MAX((Expenses!GR$39-$AB7/12)*$AA7*$F3,0)))))</f>
        <v>0</v>
      </c>
      <c r="GU174" s="156">
        <f>IF(OR(GU$165&lt;=EOMONTH($E3,$R3*(1-$O3)),GU$165&gt;EOMONTH($E3,$P3*12*(1-$O3)+$Q3*12*$O3+$R3*(1-$O3))),0,IF($X3="NNN",SUM(Expenses!GS$35:GS$39)*$F3,IF($X3="FSG",0,IF($X3="MG",SUMPRODUCT($Z3:$Z7,Expenses!GS$35:GS$39)*$F3,MAX((Expenses!GS$35-$AB3/12)*$AA3*$F3,0)+MAX((Expenses!GS$36-$AB4/12)*$AA4*$F3,0)+MAX((Expenses!GS$37-$AB5/12)*$AA5*$F3,0)+MAX((Expenses!GS$38-$AB6/12)*$AA6*$F3,0)+MAX((Expenses!GS$39-$AB7/12)*$AA7*$F3,0)))))</f>
        <v>0</v>
      </c>
      <c r="GV174" s="156">
        <f>IF(OR(GV$165&lt;=EOMONTH($E3,$R3*(1-$O3)),GV$165&gt;EOMONTH($E3,$P3*12*(1-$O3)+$Q3*12*$O3+$R3*(1-$O3))),0,IF($X3="NNN",SUM(Expenses!GT$35:GT$39)*$F3,IF($X3="FSG",0,IF($X3="MG",SUMPRODUCT($Z3:$Z7,Expenses!GT$35:GT$39)*$F3,MAX((Expenses!GT$35-$AB3/12)*$AA3*$F3,0)+MAX((Expenses!GT$36-$AB4/12)*$AA4*$F3,0)+MAX((Expenses!GT$37-$AB5/12)*$AA5*$F3,0)+MAX((Expenses!GT$38-$AB6/12)*$AA6*$F3,0)+MAX((Expenses!GT$39-$AB7/12)*$AA7*$F3,0)))))</f>
        <v>0</v>
      </c>
      <c r="GW174" s="156">
        <f>IF(OR(GW$165&lt;=EOMONTH($E3,$R3*(1-$O3)),GW$165&gt;EOMONTH($E3,$P3*12*(1-$O3)+$Q3*12*$O3+$R3*(1-$O3))),0,IF($X3="NNN",SUM(Expenses!GU$35:GU$39)*$F3,IF($X3="FSG",0,IF($X3="MG",SUMPRODUCT($Z3:$Z7,Expenses!GU$35:GU$39)*$F3,MAX((Expenses!GU$35-$AB3/12)*$AA3*$F3,0)+MAX((Expenses!GU$36-$AB4/12)*$AA4*$F3,0)+MAX((Expenses!GU$37-$AB5/12)*$AA5*$F3,0)+MAX((Expenses!GU$38-$AB6/12)*$AA6*$F3,0)+MAX((Expenses!GU$39-$AB7/12)*$AA7*$F3,0)))))</f>
        <v>0</v>
      </c>
      <c r="GX174" s="156">
        <f>IF(OR(GX$165&lt;=EOMONTH($E3,$R3*(1-$O3)),GX$165&gt;EOMONTH($E3,$P3*12*(1-$O3)+$Q3*12*$O3+$R3*(1-$O3))),0,IF($X3="NNN",SUM(Expenses!GV$35:GV$39)*$F3,IF($X3="FSG",0,IF($X3="MG",SUMPRODUCT($Z3:$Z7,Expenses!GV$35:GV$39)*$F3,MAX((Expenses!GV$35-$AB3/12)*$AA3*$F3,0)+MAX((Expenses!GV$36-$AB4/12)*$AA4*$F3,0)+MAX((Expenses!GV$37-$AB5/12)*$AA5*$F3,0)+MAX((Expenses!GV$38-$AB6/12)*$AA6*$F3,0)+MAX((Expenses!GV$39-$AB7/12)*$AA7*$F3,0)))))</f>
        <v>0</v>
      </c>
      <c r="GY174" s="156">
        <f>IF(OR(GY$165&lt;=EOMONTH($E3,$R3*(1-$O3)),GY$165&gt;EOMONTH($E3,$P3*12*(1-$O3)+$Q3*12*$O3+$R3*(1-$O3))),0,IF($X3="NNN",SUM(Expenses!GW$35:GW$39)*$F3,IF($X3="FSG",0,IF($X3="MG",SUMPRODUCT($Z3:$Z7,Expenses!GW$35:GW$39)*$F3,MAX((Expenses!GW$35-$AB3/12)*$AA3*$F3,0)+MAX((Expenses!GW$36-$AB4/12)*$AA4*$F3,0)+MAX((Expenses!GW$37-$AB5/12)*$AA5*$F3,0)+MAX((Expenses!GW$38-$AB6/12)*$AA6*$F3,0)+MAX((Expenses!GW$39-$AB7/12)*$AA7*$F3,0)))))</f>
        <v>0</v>
      </c>
      <c r="GZ174" s="156">
        <f>IF(OR(GZ$165&lt;=EOMONTH($E3,$R3*(1-$O3)),GZ$165&gt;EOMONTH($E3,$P3*12*(1-$O3)+$Q3*12*$O3+$R3*(1-$O3))),0,IF($X3="NNN",SUM(Expenses!GX$35:GX$39)*$F3,IF($X3="FSG",0,IF($X3="MG",SUMPRODUCT($Z3:$Z7,Expenses!GX$35:GX$39)*$F3,MAX((Expenses!GX$35-$AB3/12)*$AA3*$F3,0)+MAX((Expenses!GX$36-$AB4/12)*$AA4*$F3,0)+MAX((Expenses!GX$37-$AB5/12)*$AA5*$F3,0)+MAX((Expenses!GX$38-$AB6/12)*$AA6*$F3,0)+MAX((Expenses!GX$39-$AB7/12)*$AA7*$F3,0)))))</f>
        <v>0</v>
      </c>
      <c r="HA174" s="156">
        <f>IF(OR(HA$165&lt;=EOMONTH($E3,$R3*(1-$O3)),HA$165&gt;EOMONTH($E3,$P3*12*(1-$O3)+$Q3*12*$O3+$R3*(1-$O3))),0,IF($X3="NNN",SUM(Expenses!GY$35:GY$39)*$F3,IF($X3="FSG",0,IF($X3="MG",SUMPRODUCT($Z3:$Z7,Expenses!GY$35:GY$39)*$F3,MAX((Expenses!GY$35-$AB3/12)*$AA3*$F3,0)+MAX((Expenses!GY$36-$AB4/12)*$AA4*$F3,0)+MAX((Expenses!GY$37-$AB5/12)*$AA5*$F3,0)+MAX((Expenses!GY$38-$AB6/12)*$AA6*$F3,0)+MAX((Expenses!GY$39-$AB7/12)*$AA7*$F3,0)))))</f>
        <v>0</v>
      </c>
      <c r="HB174" s="156">
        <f>IF(OR(HB$165&lt;=EOMONTH($E3,$R3*(1-$O3)),HB$165&gt;EOMONTH($E3,$P3*12*(1-$O3)+$Q3*12*$O3+$R3*(1-$O3))),0,IF($X3="NNN",SUM(Expenses!GZ$35:GZ$39)*$F3,IF($X3="FSG",0,IF($X3="MG",SUMPRODUCT($Z3:$Z7,Expenses!GZ$35:GZ$39)*$F3,MAX((Expenses!GZ$35-$AB3/12)*$AA3*$F3,0)+MAX((Expenses!GZ$36-$AB4/12)*$AA4*$F3,0)+MAX((Expenses!GZ$37-$AB5/12)*$AA5*$F3,0)+MAX((Expenses!GZ$38-$AB6/12)*$AA6*$F3,0)+MAX((Expenses!GZ$39-$AB7/12)*$AA7*$F3,0)))))</f>
        <v>0</v>
      </c>
      <c r="HC174" s="156">
        <f>IF(OR(HC$165&lt;=EOMONTH($E3,$R3*(1-$O3)),HC$165&gt;EOMONTH($E3,$P3*12*(1-$O3)+$Q3*12*$O3+$R3*(1-$O3))),0,IF($X3="NNN",SUM(Expenses!HA$35:HA$39)*$F3,IF($X3="FSG",0,IF($X3="MG",SUMPRODUCT($Z3:$Z7,Expenses!HA$35:HA$39)*$F3,MAX((Expenses!HA$35-$AB3/12)*$AA3*$F3,0)+MAX((Expenses!HA$36-$AB4/12)*$AA4*$F3,0)+MAX((Expenses!HA$37-$AB5/12)*$AA5*$F3,0)+MAX((Expenses!HA$38-$AB6/12)*$AA6*$F3,0)+MAX((Expenses!HA$39-$AB7/12)*$AA7*$F3,0)))))</f>
        <v>0</v>
      </c>
      <c r="HD174" s="156">
        <f>IF(OR(HD$165&lt;=EOMONTH($E3,$R3*(1-$O3)),HD$165&gt;EOMONTH($E3,$P3*12*(1-$O3)+$Q3*12*$O3+$R3*(1-$O3))),0,IF($X3="NNN",SUM(Expenses!HB$35:HB$39)*$F3,IF($X3="FSG",0,IF($X3="MG",SUMPRODUCT($Z3:$Z7,Expenses!HB$35:HB$39)*$F3,MAX((Expenses!HB$35-$AB3/12)*$AA3*$F3,0)+MAX((Expenses!HB$36-$AB4/12)*$AA4*$F3,0)+MAX((Expenses!HB$37-$AB5/12)*$AA5*$F3,0)+MAX((Expenses!HB$38-$AB6/12)*$AA6*$F3,0)+MAX((Expenses!HB$39-$AB7/12)*$AA7*$F3,0)))))</f>
        <v>0</v>
      </c>
      <c r="HE174" s="156">
        <f>IF(OR(HE$165&lt;=EOMONTH($E3,$R3*(1-$O3)),HE$165&gt;EOMONTH($E3,$P3*12*(1-$O3)+$Q3*12*$O3+$R3*(1-$O3))),0,IF($X3="NNN",SUM(Expenses!HC$35:HC$39)*$F3,IF($X3="FSG",0,IF($X3="MG",SUMPRODUCT($Z3:$Z7,Expenses!HC$35:HC$39)*$F3,MAX((Expenses!HC$35-$AB3/12)*$AA3*$F3,0)+MAX((Expenses!HC$36-$AB4/12)*$AA4*$F3,0)+MAX((Expenses!HC$37-$AB5/12)*$AA5*$F3,0)+MAX((Expenses!HC$38-$AB6/12)*$AA6*$F3,0)+MAX((Expenses!HC$39-$AB7/12)*$AA7*$F3,0)))))</f>
        <v>0</v>
      </c>
      <c r="HF174" s="156">
        <f>IF(OR(HF$165&lt;=EOMONTH($E3,$R3*(1-$O3)),HF$165&gt;EOMONTH($E3,$P3*12*(1-$O3)+$Q3*12*$O3+$R3*(1-$O3))),0,IF($X3="NNN",SUM(Expenses!HD$35:HD$39)*$F3,IF($X3="FSG",0,IF($X3="MG",SUMPRODUCT($Z3:$Z7,Expenses!HD$35:HD$39)*$F3,MAX((Expenses!HD$35-$AB3/12)*$AA3*$F3,0)+MAX((Expenses!HD$36-$AB4/12)*$AA4*$F3,0)+MAX((Expenses!HD$37-$AB5/12)*$AA5*$F3,0)+MAX((Expenses!HD$38-$AB6/12)*$AA6*$F3,0)+MAX((Expenses!HD$39-$AB7/12)*$AA7*$F3,0)))))</f>
        <v>0</v>
      </c>
      <c r="HG174" s="156">
        <f>IF(OR(HG$165&lt;=EOMONTH($E3,$R3*(1-$O3)),HG$165&gt;EOMONTH($E3,$P3*12*(1-$O3)+$Q3*12*$O3+$R3*(1-$O3))),0,IF($X3="NNN",SUM(Expenses!HE$35:HE$39)*$F3,IF($X3="FSG",0,IF($X3="MG",SUMPRODUCT($Z3:$Z7,Expenses!HE$35:HE$39)*$F3,MAX((Expenses!HE$35-$AB3/12)*$AA3*$F3,0)+MAX((Expenses!HE$36-$AB4/12)*$AA4*$F3,0)+MAX((Expenses!HE$37-$AB5/12)*$AA5*$F3,0)+MAX((Expenses!HE$38-$AB6/12)*$AA6*$F3,0)+MAX((Expenses!HE$39-$AB7/12)*$AA7*$F3,0)))))</f>
        <v>0</v>
      </c>
      <c r="HH174" s="156">
        <f>IF(OR(HH$165&lt;=EOMONTH($E3,$R3*(1-$O3)),HH$165&gt;EOMONTH($E3,$P3*12*(1-$O3)+$Q3*12*$O3+$R3*(1-$O3))),0,IF($X3="NNN",SUM(Expenses!HF$35:HF$39)*$F3,IF($X3="FSG",0,IF($X3="MG",SUMPRODUCT($Z3:$Z7,Expenses!HF$35:HF$39)*$F3,MAX((Expenses!HF$35-$AB3/12)*$AA3*$F3,0)+MAX((Expenses!HF$36-$AB4/12)*$AA4*$F3,0)+MAX((Expenses!HF$37-$AB5/12)*$AA5*$F3,0)+MAX((Expenses!HF$38-$AB6/12)*$AA6*$F3,0)+MAX((Expenses!HF$39-$AB7/12)*$AA7*$F3,0)))))</f>
        <v>0</v>
      </c>
      <c r="HI174" s="156">
        <f>IF(OR(HI$165&lt;=EOMONTH($E3,$R3*(1-$O3)),HI$165&gt;EOMONTH($E3,$P3*12*(1-$O3)+$Q3*12*$O3+$R3*(1-$O3))),0,IF($X3="NNN",SUM(Expenses!HG$35:HG$39)*$F3,IF($X3="FSG",0,IF($X3="MG",SUMPRODUCT($Z3:$Z7,Expenses!HG$35:HG$39)*$F3,MAX((Expenses!HG$35-$AB3/12)*$AA3*$F3,0)+MAX((Expenses!HG$36-$AB4/12)*$AA4*$F3,0)+MAX((Expenses!HG$37-$AB5/12)*$AA5*$F3,0)+MAX((Expenses!HG$38-$AB6/12)*$AA6*$F3,0)+MAX((Expenses!HG$39-$AB7/12)*$AA7*$F3,0)))))</f>
        <v>0</v>
      </c>
      <c r="HJ174" s="156">
        <f>IF(OR(HJ$165&lt;=EOMONTH($E3,$R3*(1-$O3)),HJ$165&gt;EOMONTH($E3,$P3*12*(1-$O3)+$Q3*12*$O3+$R3*(1-$O3))),0,IF($X3="NNN",SUM(Expenses!HH$35:HH$39)*$F3,IF($X3="FSG",0,IF($X3="MG",SUMPRODUCT($Z3:$Z7,Expenses!HH$35:HH$39)*$F3,MAX((Expenses!HH$35-$AB3/12)*$AA3*$F3,0)+MAX((Expenses!HH$36-$AB4/12)*$AA4*$F3,0)+MAX((Expenses!HH$37-$AB5/12)*$AA5*$F3,0)+MAX((Expenses!HH$38-$AB6/12)*$AA6*$F3,0)+MAX((Expenses!HH$39-$AB7/12)*$AA7*$F3,0)))))</f>
        <v>0</v>
      </c>
      <c r="HK174" s="156">
        <f>IF(OR(HK$165&lt;=EOMONTH($E3,$R3*(1-$O3)),HK$165&gt;EOMONTH($E3,$P3*12*(1-$O3)+$Q3*12*$O3+$R3*(1-$O3))),0,IF($X3="NNN",SUM(Expenses!HI$35:HI$39)*$F3,IF($X3="FSG",0,IF($X3="MG",SUMPRODUCT($Z3:$Z7,Expenses!HI$35:HI$39)*$F3,MAX((Expenses!HI$35-$AB3/12)*$AA3*$F3,0)+MAX((Expenses!HI$36-$AB4/12)*$AA4*$F3,0)+MAX((Expenses!HI$37-$AB5/12)*$AA5*$F3,0)+MAX((Expenses!HI$38-$AB6/12)*$AA6*$F3,0)+MAX((Expenses!HI$39-$AB7/12)*$AA7*$F3,0)))))</f>
        <v>0</v>
      </c>
      <c r="HL174" s="156">
        <f>IF(OR(HL$165&lt;=EOMONTH($E3,$R3*(1-$O3)),HL$165&gt;EOMONTH($E3,$P3*12*(1-$O3)+$Q3*12*$O3+$R3*(1-$O3))),0,IF($X3="NNN",SUM(Expenses!HJ$35:HJ$39)*$F3,IF($X3="FSG",0,IF($X3="MG",SUMPRODUCT($Z3:$Z7,Expenses!HJ$35:HJ$39)*$F3,MAX((Expenses!HJ$35-$AB3/12)*$AA3*$F3,0)+MAX((Expenses!HJ$36-$AB4/12)*$AA4*$F3,0)+MAX((Expenses!HJ$37-$AB5/12)*$AA5*$F3,0)+MAX((Expenses!HJ$38-$AB6/12)*$AA6*$F3,0)+MAX((Expenses!HJ$39-$AB7/12)*$AA7*$F3,0)))))</f>
        <v>0</v>
      </c>
      <c r="HM174" s="156">
        <f>IF(OR(HM$165&lt;=EOMONTH($E3,$R3*(1-$O3)),HM$165&gt;EOMONTH($E3,$P3*12*(1-$O3)+$Q3*12*$O3+$R3*(1-$O3))),0,IF($X3="NNN",SUM(Expenses!HK$35:HK$39)*$F3,IF($X3="FSG",0,IF($X3="MG",SUMPRODUCT($Z3:$Z7,Expenses!HK$35:HK$39)*$F3,MAX((Expenses!HK$35-$AB3/12)*$AA3*$F3,0)+MAX((Expenses!HK$36-$AB4/12)*$AA4*$F3,0)+MAX((Expenses!HK$37-$AB5/12)*$AA5*$F3,0)+MAX((Expenses!HK$38-$AB6/12)*$AA6*$F3,0)+MAX((Expenses!HK$39-$AB7/12)*$AA7*$F3,0)))))</f>
        <v>0</v>
      </c>
      <c r="HN174" s="156">
        <f>IF(OR(HN$165&lt;=EOMONTH($E3,$R3*(1-$O3)),HN$165&gt;EOMONTH($E3,$P3*12*(1-$O3)+$Q3*12*$O3+$R3*(1-$O3))),0,IF($X3="NNN",SUM(Expenses!HL$35:HL$39)*$F3,IF($X3="FSG",0,IF($X3="MG",SUMPRODUCT($Z3:$Z7,Expenses!HL$35:HL$39)*$F3,MAX((Expenses!HL$35-$AB3/12)*$AA3*$F3,0)+MAX((Expenses!HL$36-$AB4/12)*$AA4*$F3,0)+MAX((Expenses!HL$37-$AB5/12)*$AA5*$F3,0)+MAX((Expenses!HL$38-$AB6/12)*$AA6*$F3,0)+MAX((Expenses!HL$39-$AB7/12)*$AA7*$F3,0)))))</f>
        <v>0</v>
      </c>
      <c r="HO174" s="156">
        <f>IF(OR(HO$165&lt;=EOMONTH($E3,$R3*(1-$O3)),HO$165&gt;EOMONTH($E3,$P3*12*(1-$O3)+$Q3*12*$O3+$R3*(1-$O3))),0,IF($X3="NNN",SUM(Expenses!HM$35:HM$39)*$F3,IF($X3="FSG",0,IF($X3="MG",SUMPRODUCT($Z3:$Z7,Expenses!HM$35:HM$39)*$F3,MAX((Expenses!HM$35-$AB3/12)*$AA3*$F3,0)+MAX((Expenses!HM$36-$AB4/12)*$AA4*$F3,0)+MAX((Expenses!HM$37-$AB5/12)*$AA5*$F3,0)+MAX((Expenses!HM$38-$AB6/12)*$AA6*$F3,0)+MAX((Expenses!HM$39-$AB7/12)*$AA7*$F3,0)))))</f>
        <v>0</v>
      </c>
      <c r="HP174" s="156">
        <f>IF(OR(HP$165&lt;=EOMONTH($E3,$R3*(1-$O3)),HP$165&gt;EOMONTH($E3,$P3*12*(1-$O3)+$Q3*12*$O3+$R3*(1-$O3))),0,IF($X3="NNN",SUM(Expenses!HN$35:HN$39)*$F3,IF($X3="FSG",0,IF($X3="MG",SUMPRODUCT($Z3:$Z7,Expenses!HN$35:HN$39)*$F3,MAX((Expenses!HN$35-$AB3/12)*$AA3*$F3,0)+MAX((Expenses!HN$36-$AB4/12)*$AA4*$F3,0)+MAX((Expenses!HN$37-$AB5/12)*$AA5*$F3,0)+MAX((Expenses!HN$38-$AB6/12)*$AA6*$F3,0)+MAX((Expenses!HN$39-$AB7/12)*$AA7*$F3,0)))))</f>
        <v>0</v>
      </c>
      <c r="HQ174" s="156">
        <f>IF(OR(HQ$165&lt;=EOMONTH($E3,$R3*(1-$O3)),HQ$165&gt;EOMONTH($E3,$P3*12*(1-$O3)+$Q3*12*$O3+$R3*(1-$O3))),0,IF($X3="NNN",SUM(Expenses!HO$35:HO$39)*$F3,IF($X3="FSG",0,IF($X3="MG",SUMPRODUCT($Z3:$Z7,Expenses!HO$35:HO$39)*$F3,MAX((Expenses!HO$35-$AB3/12)*$AA3*$F3,0)+MAX((Expenses!HO$36-$AB4/12)*$AA4*$F3,0)+MAX((Expenses!HO$37-$AB5/12)*$AA5*$F3,0)+MAX((Expenses!HO$38-$AB6/12)*$AA6*$F3,0)+MAX((Expenses!HO$39-$AB7/12)*$AA7*$F3,0)))))</f>
        <v>0</v>
      </c>
      <c r="HR174" s="156">
        <f>IF(OR(HR$165&lt;=EOMONTH($E3,$R3*(1-$O3)),HR$165&gt;EOMONTH($E3,$P3*12*(1-$O3)+$Q3*12*$O3+$R3*(1-$O3))),0,IF($X3="NNN",SUM(Expenses!HP$35:HP$39)*$F3,IF($X3="FSG",0,IF($X3="MG",SUMPRODUCT($Z3:$Z7,Expenses!HP$35:HP$39)*$F3,MAX((Expenses!HP$35-$AB3/12)*$AA3*$F3,0)+MAX((Expenses!HP$36-$AB4/12)*$AA4*$F3,0)+MAX((Expenses!HP$37-$AB5/12)*$AA5*$F3,0)+MAX((Expenses!HP$38-$AB6/12)*$AA6*$F3,0)+MAX((Expenses!HP$39-$AB7/12)*$AA7*$F3,0)))))</f>
        <v>0</v>
      </c>
      <c r="HS174" s="156">
        <f>IF(OR(HS$165&lt;=EOMONTH($E3,$R3*(1-$O3)),HS$165&gt;EOMONTH($E3,$P3*12*(1-$O3)+$Q3*12*$O3+$R3*(1-$O3))),0,IF($X3="NNN",SUM(Expenses!HQ$35:HQ$39)*$F3,IF($X3="FSG",0,IF($X3="MG",SUMPRODUCT($Z3:$Z7,Expenses!HQ$35:HQ$39)*$F3,MAX((Expenses!HQ$35-$AB3/12)*$AA3*$F3,0)+MAX((Expenses!HQ$36-$AB4/12)*$AA4*$F3,0)+MAX((Expenses!HQ$37-$AB5/12)*$AA5*$F3,0)+MAX((Expenses!HQ$38-$AB6/12)*$AA6*$F3,0)+MAX((Expenses!HQ$39-$AB7/12)*$AA7*$F3,0)))))</f>
        <v>0</v>
      </c>
      <c r="HT174" s="156">
        <f>IF(OR(HT$165&lt;=EOMONTH($E3,$R3*(1-$O3)),HT$165&gt;EOMONTH($E3,$P3*12*(1-$O3)+$Q3*12*$O3+$R3*(1-$O3))),0,IF($X3="NNN",SUM(Expenses!HR$35:HR$39)*$F3,IF($X3="FSG",0,IF($X3="MG",SUMPRODUCT($Z3:$Z7,Expenses!HR$35:HR$39)*$F3,MAX((Expenses!HR$35-$AB3/12)*$AA3*$F3,0)+MAX((Expenses!HR$36-$AB4/12)*$AA4*$F3,0)+MAX((Expenses!HR$37-$AB5/12)*$AA5*$F3,0)+MAX((Expenses!HR$38-$AB6/12)*$AA6*$F3,0)+MAX((Expenses!HR$39-$AB7/12)*$AA7*$F3,0)))))</f>
        <v>0</v>
      </c>
      <c r="HU174" s="156">
        <f>IF(OR(HU$165&lt;=EOMONTH($E3,$R3*(1-$O3)),HU$165&gt;EOMONTH($E3,$P3*12*(1-$O3)+$Q3*12*$O3+$R3*(1-$O3))),0,IF($X3="NNN",SUM(Expenses!HS$35:HS$39)*$F3,IF($X3="FSG",0,IF($X3="MG",SUMPRODUCT($Z3:$Z7,Expenses!HS$35:HS$39)*$F3,MAX((Expenses!HS$35-$AB3/12)*$AA3*$F3,0)+MAX((Expenses!HS$36-$AB4/12)*$AA4*$F3,0)+MAX((Expenses!HS$37-$AB5/12)*$AA5*$F3,0)+MAX((Expenses!HS$38-$AB6/12)*$AA6*$F3,0)+MAX((Expenses!HS$39-$AB7/12)*$AA7*$F3,0)))))</f>
        <v>0</v>
      </c>
      <c r="HV174" s="156">
        <f>IF(OR(HV$165&lt;=EOMONTH($E3,$R3*(1-$O3)),HV$165&gt;EOMONTH($E3,$P3*12*(1-$O3)+$Q3*12*$O3+$R3*(1-$O3))),0,IF($X3="NNN",SUM(Expenses!HT$35:HT$39)*$F3,IF($X3="FSG",0,IF($X3="MG",SUMPRODUCT($Z3:$Z7,Expenses!HT$35:HT$39)*$F3,MAX((Expenses!HT$35-$AB3/12)*$AA3*$F3,0)+MAX((Expenses!HT$36-$AB4/12)*$AA4*$F3,0)+MAX((Expenses!HT$37-$AB5/12)*$AA5*$F3,0)+MAX((Expenses!HT$38-$AB6/12)*$AA6*$F3,0)+MAX((Expenses!HT$39-$AB7/12)*$AA7*$F3,0)))))</f>
        <v>0</v>
      </c>
      <c r="HW174" s="156">
        <f>IF(OR(HW$165&lt;=EOMONTH($E3,$R3*(1-$O3)),HW$165&gt;EOMONTH($E3,$P3*12*(1-$O3)+$Q3*12*$O3+$R3*(1-$O3))),0,IF($X3="NNN",SUM(Expenses!HU$35:HU$39)*$F3,IF($X3="FSG",0,IF($X3="MG",SUMPRODUCT($Z3:$Z7,Expenses!HU$35:HU$39)*$F3,MAX((Expenses!HU$35-$AB3/12)*$AA3*$F3,0)+MAX((Expenses!HU$36-$AB4/12)*$AA4*$F3,0)+MAX((Expenses!HU$37-$AB5/12)*$AA5*$F3,0)+MAX((Expenses!HU$38-$AB6/12)*$AA6*$F3,0)+MAX((Expenses!HU$39-$AB7/12)*$AA7*$F3,0)))))</f>
        <v>0</v>
      </c>
      <c r="HX174" s="156">
        <f>IF(OR(HX$165&lt;=EOMONTH($E3,$R3*(1-$O3)),HX$165&gt;EOMONTH($E3,$P3*12*(1-$O3)+$Q3*12*$O3+$R3*(1-$O3))),0,IF($X3="NNN",SUM(Expenses!HV$35:HV$39)*$F3,IF($X3="FSG",0,IF($X3="MG",SUMPRODUCT($Z3:$Z7,Expenses!HV$35:HV$39)*$F3,MAX((Expenses!HV$35-$AB3/12)*$AA3*$F3,0)+MAX((Expenses!HV$36-$AB4/12)*$AA4*$F3,0)+MAX((Expenses!HV$37-$AB5/12)*$AA5*$F3,0)+MAX((Expenses!HV$38-$AB6/12)*$AA6*$F3,0)+MAX((Expenses!HV$39-$AB7/12)*$AA7*$F3,0)))))</f>
        <v>0</v>
      </c>
      <c r="HY174" s="156">
        <f>IF(OR(HY$165&lt;=EOMONTH($E3,$R3*(1-$O3)),HY$165&gt;EOMONTH($E3,$P3*12*(1-$O3)+$Q3*12*$O3+$R3*(1-$O3))),0,IF($X3="NNN",SUM(Expenses!HW$35:HW$39)*$F3,IF($X3="FSG",0,IF($X3="MG",SUMPRODUCT($Z3:$Z7,Expenses!HW$35:HW$39)*$F3,MAX((Expenses!HW$35-$AB3/12)*$AA3*$F3,0)+MAX((Expenses!HW$36-$AB4/12)*$AA4*$F3,0)+MAX((Expenses!HW$37-$AB5/12)*$AA5*$F3,0)+MAX((Expenses!HW$38-$AB6/12)*$AA6*$F3,0)+MAX((Expenses!HW$39-$AB7/12)*$AA7*$F3,0)))))</f>
        <v>0</v>
      </c>
      <c r="HZ174" s="156">
        <f>IF(OR(HZ$165&lt;=EOMONTH($E3,$R3*(1-$O3)),HZ$165&gt;EOMONTH($E3,$P3*12*(1-$O3)+$Q3*12*$O3+$R3*(1-$O3))),0,IF($X3="NNN",SUM(Expenses!HX$35:HX$39)*$F3,IF($X3="FSG",0,IF($X3="MG",SUMPRODUCT($Z3:$Z7,Expenses!HX$35:HX$39)*$F3,MAX((Expenses!HX$35-$AB3/12)*$AA3*$F3,0)+MAX((Expenses!HX$36-$AB4/12)*$AA4*$F3,0)+MAX((Expenses!HX$37-$AB5/12)*$AA5*$F3,0)+MAX((Expenses!HX$38-$AB6/12)*$AA6*$F3,0)+MAX((Expenses!HX$39-$AB7/12)*$AA7*$F3,0)))))</f>
        <v>0</v>
      </c>
      <c r="IA174" s="156">
        <f>IF(OR(IA$165&lt;=EOMONTH($E3,$R3*(1-$O3)),IA$165&gt;EOMONTH($E3,$P3*12*(1-$O3)+$Q3*12*$O3+$R3*(1-$O3))),0,IF($X3="NNN",SUM(Expenses!HY$35:HY$39)*$F3,IF($X3="FSG",0,IF($X3="MG",SUMPRODUCT($Z3:$Z7,Expenses!HY$35:HY$39)*$F3,MAX((Expenses!HY$35-$AB3/12)*$AA3*$F3,0)+MAX((Expenses!HY$36-$AB4/12)*$AA4*$F3,0)+MAX((Expenses!HY$37-$AB5/12)*$AA5*$F3,0)+MAX((Expenses!HY$38-$AB6/12)*$AA6*$F3,0)+MAX((Expenses!HY$39-$AB7/12)*$AA7*$F3,0)))))</f>
        <v>0</v>
      </c>
      <c r="IB174" s="156">
        <f>IF(OR(IB$165&lt;=EOMONTH($E3,$R3*(1-$O3)),IB$165&gt;EOMONTH($E3,$P3*12*(1-$O3)+$Q3*12*$O3+$R3*(1-$O3))),0,IF($X3="NNN",SUM(Expenses!HZ$35:HZ$39)*$F3,IF($X3="FSG",0,IF($X3="MG",SUMPRODUCT($Z3:$Z7,Expenses!HZ$35:HZ$39)*$F3,MAX((Expenses!HZ$35-$AB3/12)*$AA3*$F3,0)+MAX((Expenses!HZ$36-$AB4/12)*$AA4*$F3,0)+MAX((Expenses!HZ$37-$AB5/12)*$AA5*$F3,0)+MAX((Expenses!HZ$38-$AB6/12)*$AA6*$F3,0)+MAX((Expenses!HZ$39-$AB7/12)*$AA7*$F3,0)))))</f>
        <v>0</v>
      </c>
      <c r="IC174" s="156">
        <f>IF(OR(IC$165&lt;=EOMONTH($E3,$R3*(1-$O3)),IC$165&gt;EOMONTH($E3,$P3*12*(1-$O3)+$Q3*12*$O3+$R3*(1-$O3))),0,IF($X3="NNN",SUM(Expenses!IA$35:IA$39)*$F3,IF($X3="FSG",0,IF($X3="MG",SUMPRODUCT($Z3:$Z7,Expenses!IA$35:IA$39)*$F3,MAX((Expenses!IA$35-$AB3/12)*$AA3*$F3,0)+MAX((Expenses!IA$36-$AB4/12)*$AA4*$F3,0)+MAX((Expenses!IA$37-$AB5/12)*$AA5*$F3,0)+MAX((Expenses!IA$38-$AB6/12)*$AA6*$F3,0)+MAX((Expenses!IA$39-$AB7/12)*$AA7*$F3,0)))))</f>
        <v>0</v>
      </c>
      <c r="ID174" s="156">
        <f>IF(OR(ID$165&lt;=EOMONTH($E3,$R3*(1-$O3)),ID$165&gt;EOMONTH($E3,$P3*12*(1-$O3)+$Q3*12*$O3+$R3*(1-$O3))),0,IF($X3="NNN",SUM(Expenses!IB$35:IB$39)*$F3,IF($X3="FSG",0,IF($X3="MG",SUMPRODUCT($Z3:$Z7,Expenses!IB$35:IB$39)*$F3,MAX((Expenses!IB$35-$AB3/12)*$AA3*$F3,0)+MAX((Expenses!IB$36-$AB4/12)*$AA4*$F3,0)+MAX((Expenses!IB$37-$AB5/12)*$AA5*$F3,0)+MAX((Expenses!IB$38-$AB6/12)*$AA6*$F3,0)+MAX((Expenses!IB$39-$AB7/12)*$AA7*$F3,0)))))</f>
        <v>0</v>
      </c>
      <c r="IE174" s="156">
        <f>IF(OR(IE$165&lt;=EOMONTH($E3,$R3*(1-$O3)),IE$165&gt;EOMONTH($E3,$P3*12*(1-$O3)+$Q3*12*$O3+$R3*(1-$O3))),0,IF($X3="NNN",SUM(Expenses!IC$35:IC$39)*$F3,IF($X3="FSG",0,IF($X3="MG",SUMPRODUCT($Z3:$Z7,Expenses!IC$35:IC$39)*$F3,MAX((Expenses!IC$35-$AB3/12)*$AA3*$F3,0)+MAX((Expenses!IC$36-$AB4/12)*$AA4*$F3,0)+MAX((Expenses!IC$37-$AB5/12)*$AA5*$F3,0)+MAX((Expenses!IC$38-$AB6/12)*$AA6*$F3,0)+MAX((Expenses!IC$39-$AB7/12)*$AA7*$F3,0)))))</f>
        <v>0</v>
      </c>
      <c r="IF174" s="156">
        <f>IF(OR(IF$165&lt;=EOMONTH($E3,$R3*(1-$O3)),IF$165&gt;EOMONTH($E3,$P3*12*(1-$O3)+$Q3*12*$O3+$R3*(1-$O3))),0,IF($X3="NNN",SUM(Expenses!ID$35:ID$39)*$F3,IF($X3="FSG",0,IF($X3="MG",SUMPRODUCT($Z3:$Z7,Expenses!ID$35:ID$39)*$F3,MAX((Expenses!ID$35-$AB3/12)*$AA3*$F3,0)+MAX((Expenses!ID$36-$AB4/12)*$AA4*$F3,0)+MAX((Expenses!ID$37-$AB5/12)*$AA5*$F3,0)+MAX((Expenses!ID$38-$AB6/12)*$AA6*$F3,0)+MAX((Expenses!ID$39-$AB7/12)*$AA7*$F3,0)))))</f>
        <v>0</v>
      </c>
      <c r="IG174" s="156">
        <f>IF(OR(IG$165&lt;=EOMONTH($E3,$R3*(1-$O3)),IG$165&gt;EOMONTH($E3,$P3*12*(1-$O3)+$Q3*12*$O3+$R3*(1-$O3))),0,IF($X3="NNN",SUM(Expenses!IE$35:IE$39)*$F3,IF($X3="FSG",0,IF($X3="MG",SUMPRODUCT($Z3:$Z7,Expenses!IE$35:IE$39)*$F3,MAX((Expenses!IE$35-$AB3/12)*$AA3*$F3,0)+MAX((Expenses!IE$36-$AB4/12)*$AA4*$F3,0)+MAX((Expenses!IE$37-$AB5/12)*$AA5*$F3,0)+MAX((Expenses!IE$38-$AB6/12)*$AA6*$F3,0)+MAX((Expenses!IE$39-$AB7/12)*$AA7*$F3,0)))))</f>
        <v>0</v>
      </c>
      <c r="IH174" s="156">
        <f>IF(OR(IH$165&lt;=EOMONTH($E3,$R3*(1-$O3)),IH$165&gt;EOMONTH($E3,$P3*12*(1-$O3)+$Q3*12*$O3+$R3*(1-$O3))),0,IF($X3="NNN",SUM(Expenses!IF$35:IF$39)*$F3,IF($X3="FSG",0,IF($X3="MG",SUMPRODUCT($Z3:$Z7,Expenses!IF$35:IF$39)*$F3,MAX((Expenses!IF$35-$AB3/12)*$AA3*$F3,0)+MAX((Expenses!IF$36-$AB4/12)*$AA4*$F3,0)+MAX((Expenses!IF$37-$AB5/12)*$AA5*$F3,0)+MAX((Expenses!IF$38-$AB6/12)*$AA6*$F3,0)+MAX((Expenses!IF$39-$AB7/12)*$AA7*$F3,0)))))</f>
        <v>0</v>
      </c>
      <c r="II174" s="156">
        <f>IF(OR(II$165&lt;=EOMONTH($E3,$R3*(1-$O3)),II$165&gt;EOMONTH($E3,$P3*12*(1-$O3)+$Q3*12*$O3+$R3*(1-$O3))),0,IF($X3="NNN",SUM(Expenses!IG$35:IG$39)*$F3,IF($X3="FSG",0,IF($X3="MG",SUMPRODUCT($Z3:$Z7,Expenses!IG$35:IG$39)*$F3,MAX((Expenses!IG$35-$AB3/12)*$AA3*$F3,0)+MAX((Expenses!IG$36-$AB4/12)*$AA4*$F3,0)+MAX((Expenses!IG$37-$AB5/12)*$AA5*$F3,0)+MAX((Expenses!IG$38-$AB6/12)*$AA6*$F3,0)+MAX((Expenses!IG$39-$AB7/12)*$AA7*$F3,0)))))</f>
        <v>0</v>
      </c>
      <c r="IJ174" s="156">
        <f>IF(OR(IJ$165&lt;=EOMONTH($E3,$R3*(1-$O3)),IJ$165&gt;EOMONTH($E3,$P3*12*(1-$O3)+$Q3*12*$O3+$R3*(1-$O3))),0,IF($X3="NNN",SUM(Expenses!IH$35:IH$39)*$F3,IF($X3="FSG",0,IF($X3="MG",SUMPRODUCT($Z3:$Z7,Expenses!IH$35:IH$39)*$F3,MAX((Expenses!IH$35-$AB3/12)*$AA3*$F3,0)+MAX((Expenses!IH$36-$AB4/12)*$AA4*$F3,0)+MAX((Expenses!IH$37-$AB5/12)*$AA5*$F3,0)+MAX((Expenses!IH$38-$AB6/12)*$AA6*$F3,0)+MAX((Expenses!IH$39-$AB7/12)*$AA7*$F3,0)))))</f>
        <v>0</v>
      </c>
      <c r="IK174" s="156">
        <f>IF(OR(IK$165&lt;=EOMONTH($E3,$R3*(1-$O3)),IK$165&gt;EOMONTH($E3,$P3*12*(1-$O3)+$Q3*12*$O3+$R3*(1-$O3))),0,IF($X3="NNN",SUM(Expenses!II$35:II$39)*$F3,IF($X3="FSG",0,IF($X3="MG",SUMPRODUCT($Z3:$Z7,Expenses!II$35:II$39)*$F3,MAX((Expenses!II$35-$AB3/12)*$AA3*$F3,0)+MAX((Expenses!II$36-$AB4/12)*$AA4*$F3,0)+MAX((Expenses!II$37-$AB5/12)*$AA5*$F3,0)+MAX((Expenses!II$38-$AB6/12)*$AA6*$F3,0)+MAX((Expenses!II$39-$AB7/12)*$AA7*$F3,0)))))</f>
        <v>0</v>
      </c>
      <c r="IL174" s="156">
        <f>IF(OR(IL$165&lt;=EOMONTH($E3,$R3*(1-$O3)),IL$165&gt;EOMONTH($E3,$P3*12*(1-$O3)+$Q3*12*$O3+$R3*(1-$O3))),0,IF($X3="NNN",SUM(Expenses!IJ$35:IJ$39)*$F3,IF($X3="FSG",0,IF($X3="MG",SUMPRODUCT($Z3:$Z7,Expenses!IJ$35:IJ$39)*$F3,MAX((Expenses!IJ$35-$AB3/12)*$AA3*$F3,0)+MAX((Expenses!IJ$36-$AB4/12)*$AA4*$F3,0)+MAX((Expenses!IJ$37-$AB5/12)*$AA5*$F3,0)+MAX((Expenses!IJ$38-$AB6/12)*$AA6*$F3,0)+MAX((Expenses!IJ$39-$AB7/12)*$AA7*$F3,0)))))</f>
        <v>0</v>
      </c>
      <c r="IM174" s="156">
        <f>IF(OR(IM$165&lt;=EOMONTH($E3,$R3*(1-$O3)),IM$165&gt;EOMONTH($E3,$P3*12*(1-$O3)+$Q3*12*$O3+$R3*(1-$O3))),0,IF($X3="NNN",SUM(Expenses!IK$35:IK$39)*$F3,IF($X3="FSG",0,IF($X3="MG",SUMPRODUCT($Z3:$Z7,Expenses!IK$35:IK$39)*$F3,MAX((Expenses!IK$35-$AB3/12)*$AA3*$F3,0)+MAX((Expenses!IK$36-$AB4/12)*$AA4*$F3,0)+MAX((Expenses!IK$37-$AB5/12)*$AA5*$F3,0)+MAX((Expenses!IK$38-$AB6/12)*$AA6*$F3,0)+MAX((Expenses!IK$39-$AB7/12)*$AA7*$F3,0)))))</f>
        <v>0</v>
      </c>
      <c r="IN174" s="156">
        <f>IF(OR(IN$165&lt;=EOMONTH($E3,$R3*(1-$O3)),IN$165&gt;EOMONTH($E3,$P3*12*(1-$O3)+$Q3*12*$O3+$R3*(1-$O3))),0,IF($X3="NNN",SUM(Expenses!IL$35:IL$39)*$F3,IF($X3="FSG",0,IF($X3="MG",SUMPRODUCT($Z3:$Z7,Expenses!IL$35:IL$39)*$F3,MAX((Expenses!IL$35-$AB3/12)*$AA3*$F3,0)+MAX((Expenses!IL$36-$AB4/12)*$AA4*$F3,0)+MAX((Expenses!IL$37-$AB5/12)*$AA5*$F3,0)+MAX((Expenses!IL$38-$AB6/12)*$AA6*$F3,0)+MAX((Expenses!IL$39-$AB7/12)*$AA7*$F3,0)))))</f>
        <v>0</v>
      </c>
      <c r="IO174" s="156">
        <f>IF(OR(IO$165&lt;=EOMONTH($E3,$R3*(1-$O3)),IO$165&gt;EOMONTH($E3,$P3*12*(1-$O3)+$Q3*12*$O3+$R3*(1-$O3))),0,IF($X3="NNN",SUM(Expenses!IM$35:IM$39)*$F3,IF($X3="FSG",0,IF($X3="MG",SUMPRODUCT($Z3:$Z7,Expenses!IM$35:IM$39)*$F3,MAX((Expenses!IM$35-$AB3/12)*$AA3*$F3,0)+MAX((Expenses!IM$36-$AB4/12)*$AA4*$F3,0)+MAX((Expenses!IM$37-$AB5/12)*$AA5*$F3,0)+MAX((Expenses!IM$38-$AB6/12)*$AA6*$F3,0)+MAX((Expenses!IM$39-$AB7/12)*$AA7*$F3,0)))))</f>
        <v>0</v>
      </c>
      <c r="IP174" s="156">
        <f>IF(OR(IP$165&lt;=EOMONTH($E3,$R3*(1-$O3)),IP$165&gt;EOMONTH($E3,$P3*12*(1-$O3)+$Q3*12*$O3+$R3*(1-$O3))),0,IF($X3="NNN",SUM(Expenses!IN$35:IN$39)*$F3,IF($X3="FSG",0,IF($X3="MG",SUMPRODUCT($Z3:$Z7,Expenses!IN$35:IN$39)*$F3,MAX((Expenses!IN$35-$AB3/12)*$AA3*$F3,0)+MAX((Expenses!IN$36-$AB4/12)*$AA4*$F3,0)+MAX((Expenses!IN$37-$AB5/12)*$AA5*$F3,0)+MAX((Expenses!IN$38-$AB6/12)*$AA6*$F3,0)+MAX((Expenses!IN$39-$AB7/12)*$AA7*$F3,0)))))</f>
        <v>0</v>
      </c>
      <c r="IQ174" s="156">
        <f>IF(OR(IQ$165&lt;=EOMONTH($E3,$R3*(1-$O3)),IQ$165&gt;EOMONTH($E3,$P3*12*(1-$O3)+$Q3*12*$O3+$R3*(1-$O3))),0,IF($X3="NNN",SUM(Expenses!IO$35:IO$39)*$F3,IF($X3="FSG",0,IF($X3="MG",SUMPRODUCT($Z3:$Z7,Expenses!IO$35:IO$39)*$F3,MAX((Expenses!IO$35-$AB3/12)*$AA3*$F3,0)+MAX((Expenses!IO$36-$AB4/12)*$AA4*$F3,0)+MAX((Expenses!IO$37-$AB5/12)*$AA5*$F3,0)+MAX((Expenses!IO$38-$AB6/12)*$AA6*$F3,0)+MAX((Expenses!IO$39-$AB7/12)*$AA7*$F3,0)))))</f>
        <v>0</v>
      </c>
      <c r="IR174" s="156">
        <f>IF(OR(IR$165&lt;=EOMONTH($E3,$R3*(1-$O3)),IR$165&gt;EOMONTH($E3,$P3*12*(1-$O3)+$Q3*12*$O3+$R3*(1-$O3))),0,IF($X3="NNN",SUM(Expenses!IP$35:IP$39)*$F3,IF($X3="FSG",0,IF($X3="MG",SUMPRODUCT($Z3:$Z7,Expenses!IP$35:IP$39)*$F3,MAX((Expenses!IP$35-$AB3/12)*$AA3*$F3,0)+MAX((Expenses!IP$36-$AB4/12)*$AA4*$F3,0)+MAX((Expenses!IP$37-$AB5/12)*$AA5*$F3,0)+MAX((Expenses!IP$38-$AB6/12)*$AA6*$F3,0)+MAX((Expenses!IP$39-$AB7/12)*$AA7*$F3,0)))))</f>
        <v>0</v>
      </c>
      <c r="IS174" s="156">
        <f>IF(OR(IS$165&lt;=EOMONTH($E3,$R3*(1-$O3)),IS$165&gt;EOMONTH($E3,$P3*12*(1-$O3)+$Q3*12*$O3+$R3*(1-$O3))),0,IF($X3="NNN",SUM(Expenses!IQ$35:IQ$39)*$F3,IF($X3="FSG",0,IF($X3="MG",SUMPRODUCT($Z3:$Z7,Expenses!IQ$35:IQ$39)*$F3,MAX((Expenses!IQ$35-$AB3/12)*$AA3*$F3,0)+MAX((Expenses!IQ$36-$AB4/12)*$AA4*$F3,0)+MAX((Expenses!IQ$37-$AB5/12)*$AA5*$F3,0)+MAX((Expenses!IQ$38-$AB6/12)*$AA6*$F3,0)+MAX((Expenses!IQ$39-$AB7/12)*$AA7*$F3,0)))))</f>
        <v>0</v>
      </c>
      <c r="IT174" s="156">
        <f>IF(OR(IT$165&lt;=EOMONTH($E3,$R3*(1-$O3)),IT$165&gt;EOMONTH($E3,$P3*12*(1-$O3)+$Q3*12*$O3+$R3*(1-$O3))),0,IF($X3="NNN",SUM(Expenses!IR$35:IR$39)*$F3,IF($X3="FSG",0,IF($X3="MG",SUMPRODUCT($Z3:$Z7,Expenses!IR$35:IR$39)*$F3,MAX((Expenses!IR$35-$AB3/12)*$AA3*$F3,0)+MAX((Expenses!IR$36-$AB4/12)*$AA4*$F3,0)+MAX((Expenses!IR$37-$AB5/12)*$AA5*$F3,0)+MAX((Expenses!IR$38-$AB6/12)*$AA6*$F3,0)+MAX((Expenses!IR$39-$AB7/12)*$AA7*$F3,0)))))</f>
        <v>0</v>
      </c>
      <c r="IU174" s="156">
        <f>IF(OR(IU$165&lt;=EOMONTH($E3,$R3*(1-$O3)),IU$165&gt;EOMONTH($E3,$P3*12*(1-$O3)+$Q3*12*$O3+$R3*(1-$O3))),0,IF($X3="NNN",SUM(Expenses!IS$35:IS$39)*$F3,IF($X3="FSG",0,IF($X3="MG",SUMPRODUCT($Z3:$Z7,Expenses!IS$35:IS$39)*$F3,MAX((Expenses!IS$35-$AB3/12)*$AA3*$F3,0)+MAX((Expenses!IS$36-$AB4/12)*$AA4*$F3,0)+MAX((Expenses!IS$37-$AB5/12)*$AA5*$F3,0)+MAX((Expenses!IS$38-$AB6/12)*$AA6*$F3,0)+MAX((Expenses!IS$39-$AB7/12)*$AA7*$F3,0)))))</f>
        <v>0</v>
      </c>
      <c r="IV174" s="156">
        <f>IF(OR(IV$165&lt;=EOMONTH($E3,$R3*(1-$O3)),IV$165&gt;EOMONTH($E3,$P3*12*(1-$O3)+$Q3*12*$O3+$R3*(1-$O3))),0,IF($X3="NNN",SUM(Expenses!IT$35:IT$39)*$F3,IF($X3="FSG",0,IF($X3="MG",SUMPRODUCT($Z3:$Z7,Expenses!IT$35:IT$39)*$F3,MAX((Expenses!IT$35-$AB3/12)*$AA3*$F3,0)+MAX((Expenses!IT$36-$AB4/12)*$AA4*$F3,0)+MAX((Expenses!IT$37-$AB5/12)*$AA5*$F3,0)+MAX((Expenses!IT$38-$AB6/12)*$AA6*$F3,0)+MAX((Expenses!IT$39-$AB7/12)*$AA7*$F3,0)))))</f>
        <v>0</v>
      </c>
      <c r="IW174" s="156">
        <f>IF(OR(IW$165&lt;=EOMONTH($E3,$R3*(1-$O3)),IW$165&gt;EOMONTH($E3,$P3*12*(1-$O3)+$Q3*12*$O3+$R3*(1-$O3))),0,IF($X3="NNN",SUM(Expenses!IU$35:IU$39)*$F3,IF($X3="FSG",0,IF($X3="MG",SUMPRODUCT($Z3:$Z7,Expenses!IU$35:IU$39)*$F3,MAX((Expenses!IU$35-$AB3/12)*$AA3*$F3,0)+MAX((Expenses!IU$36-$AB4/12)*$AA4*$F3,0)+MAX((Expenses!IU$37-$AB5/12)*$AA5*$F3,0)+MAX((Expenses!IU$38-$AB6/12)*$AA6*$F3,0)+MAX((Expenses!IU$39-$AB7/12)*$AA7*$F3,0)))))</f>
        <v>0</v>
      </c>
      <c r="IX174" s="156">
        <f>IF(OR(IX$165&lt;=EOMONTH($E3,$R3*(1-$O3)),IX$165&gt;EOMONTH($E3,$P3*12*(1-$O3)+$Q3*12*$O3+$R3*(1-$O3))),0,IF($X3="NNN",SUM(Expenses!IV$35:IV$39)*$F3,IF($X3="FSG",0,IF($X3="MG",SUMPRODUCT($Z3:$Z7,Expenses!IV$35:IV$39)*$F3,MAX((Expenses!IV$35-$AB3/12)*$AA3*$F3,0)+MAX((Expenses!IV$36-$AB4/12)*$AA4*$F3,0)+MAX((Expenses!IV$37-$AB5/12)*$AA5*$F3,0)+MAX((Expenses!IV$38-$AB6/12)*$AA6*$F3,0)+MAX((Expenses!IV$39-$AB7/12)*$AA7*$F3,0)))))</f>
        <v>0</v>
      </c>
      <c r="IY174" s="156">
        <f>IF(OR(IY$165&lt;=EOMONTH($E3,$R3*(1-$O3)),IY$165&gt;EOMONTH($E3,$P3*12*(1-$O3)+$Q3*12*$O3+$R3*(1-$O3))),0,IF($X3="NNN",SUM(Expenses!IW$35:IW$39)*$F3,IF($X3="FSG",0,IF($X3="MG",SUMPRODUCT($Z3:$Z7,Expenses!IW$35:IW$39)*$F3,MAX((Expenses!IW$35-$AB3/12)*$AA3*$F3,0)+MAX((Expenses!IW$36-$AB4/12)*$AA4*$F3,0)+MAX((Expenses!IW$37-$AB5/12)*$AA5*$F3,0)+MAX((Expenses!IW$38-$AB6/12)*$AA6*$F3,0)+MAX((Expenses!IW$39-$AB7/12)*$AA7*$F3,0)))))</f>
        <v>0</v>
      </c>
      <c r="IZ174" s="156">
        <f>IF(OR(IZ$165&lt;=EOMONTH($E3,$R3*(1-$O3)),IZ$165&gt;EOMONTH($E3,$P3*12*(1-$O3)+$Q3*12*$O3+$R3*(1-$O3))),0,IF($X3="NNN",SUM(Expenses!IX$35:IX$39)*$F3,IF($X3="FSG",0,IF($X3="MG",SUMPRODUCT($Z3:$Z7,Expenses!IX$35:IX$39)*$F3,MAX((Expenses!IX$35-$AB3/12)*$AA3*$F3,0)+MAX((Expenses!IX$36-$AB4/12)*$AA4*$F3,0)+MAX((Expenses!IX$37-$AB5/12)*$AA5*$F3,0)+MAX((Expenses!IX$38-$AB6/12)*$AA6*$F3,0)+MAX((Expenses!IX$39-$AB7/12)*$AA7*$F3,0)))))</f>
        <v>0</v>
      </c>
      <c r="JA174" s="156">
        <f>IF(OR(JA$165&lt;=EOMONTH($E3,$R3*(1-$O3)),JA$165&gt;EOMONTH($E3,$P3*12*(1-$O3)+$Q3*12*$O3+$R3*(1-$O3))),0,IF($X3="NNN",SUM(Expenses!IY$35:IY$39)*$F3,IF($X3="FSG",0,IF($X3="MG",SUMPRODUCT($Z3:$Z7,Expenses!IY$35:IY$39)*$F3,MAX((Expenses!IY$35-$AB3/12)*$AA3*$F3,0)+MAX((Expenses!IY$36-$AB4/12)*$AA4*$F3,0)+MAX((Expenses!IY$37-$AB5/12)*$AA5*$F3,0)+MAX((Expenses!IY$38-$AB6/12)*$AA6*$F3,0)+MAX((Expenses!IY$39-$AB7/12)*$AA7*$F3,0)))))</f>
        <v>0</v>
      </c>
      <c r="JB174" s="156">
        <f>IF(OR(JB$165&lt;=EOMONTH($E3,$R3*(1-$O3)),JB$165&gt;EOMONTH($E3,$P3*12*(1-$O3)+$Q3*12*$O3+$R3*(1-$O3))),0,IF($X3="NNN",SUM(Expenses!IZ$35:IZ$39)*$F3,IF($X3="FSG",0,IF($X3="MG",SUMPRODUCT($Z3:$Z7,Expenses!IZ$35:IZ$39)*$F3,MAX((Expenses!IZ$35-$AB3/12)*$AA3*$F3,0)+MAX((Expenses!IZ$36-$AB4/12)*$AA4*$F3,0)+MAX((Expenses!IZ$37-$AB5/12)*$AA5*$F3,0)+MAX((Expenses!IZ$38-$AB6/12)*$AA6*$F3,0)+MAX((Expenses!IZ$39-$AB7/12)*$AA7*$F3,0)))))</f>
        <v>0</v>
      </c>
      <c r="JC174" s="156">
        <f>IF(OR(JC$165&lt;=EOMONTH($E3,$R3*(1-$O3)),JC$165&gt;EOMONTH($E3,$P3*12*(1-$O3)+$Q3*12*$O3+$R3*(1-$O3))),0,IF($X3="NNN",SUM(Expenses!JA$35:JA$39)*$F3,IF($X3="FSG",0,IF($X3="MG",SUMPRODUCT($Z3:$Z7,Expenses!JA$35:JA$39)*$F3,MAX((Expenses!JA$35-$AB3/12)*$AA3*$F3,0)+MAX((Expenses!JA$36-$AB4/12)*$AA4*$F3,0)+MAX((Expenses!JA$37-$AB5/12)*$AA5*$F3,0)+MAX((Expenses!JA$38-$AB6/12)*$AA6*$F3,0)+MAX((Expenses!JA$39-$AB7/12)*$AA7*$F3,0)))))</f>
        <v>0</v>
      </c>
      <c r="JD174" s="156">
        <f>IF(OR(JD$165&lt;=EOMONTH($E3,$R3*(1-$O3)),JD$165&gt;EOMONTH($E3,$P3*12*(1-$O3)+$Q3*12*$O3+$R3*(1-$O3))),0,IF($X3="NNN",SUM(Expenses!JB$35:JB$39)*$F3,IF($X3="FSG",0,IF($X3="MG",SUMPRODUCT($Z3:$Z7,Expenses!JB$35:JB$39)*$F3,MAX((Expenses!JB$35-$AB3/12)*$AA3*$F3,0)+MAX((Expenses!JB$36-$AB4/12)*$AA4*$F3,0)+MAX((Expenses!JB$37-$AB5/12)*$AA5*$F3,0)+MAX((Expenses!JB$38-$AB6/12)*$AA6*$F3,0)+MAX((Expenses!JB$39-$AB7/12)*$AA7*$F3,0)))))</f>
        <v>0</v>
      </c>
      <c r="JE174" s="156">
        <f>IF(OR(JE$165&lt;=EOMONTH($E3,$R3*(1-$O3)),JE$165&gt;EOMONTH($E3,$P3*12*(1-$O3)+$Q3*12*$O3+$R3*(1-$O3))),0,IF($X3="NNN",SUM(Expenses!JC$35:JC$39)*$F3,IF($X3="FSG",0,IF($X3="MG",SUMPRODUCT($Z3:$Z7,Expenses!JC$35:JC$39)*$F3,MAX((Expenses!JC$35-$AB3/12)*$AA3*$F3,0)+MAX((Expenses!JC$36-$AB4/12)*$AA4*$F3,0)+MAX((Expenses!JC$37-$AB5/12)*$AA5*$F3,0)+MAX((Expenses!JC$38-$AB6/12)*$AA6*$F3,0)+MAX((Expenses!JC$39-$AB7/12)*$AA7*$F3,0)))))</f>
        <v>0</v>
      </c>
      <c r="JF174" s="156">
        <f>IF(OR(JF$165&lt;=EOMONTH($E3,$R3*(1-$O3)),JF$165&gt;EOMONTH($E3,$P3*12*(1-$O3)+$Q3*12*$O3+$R3*(1-$O3))),0,IF($X3="NNN",SUM(Expenses!JD$35:JD$39)*$F3,IF($X3="FSG",0,IF($X3="MG",SUMPRODUCT($Z3:$Z7,Expenses!JD$35:JD$39)*$F3,MAX((Expenses!JD$35-$AB3/12)*$AA3*$F3,0)+MAX((Expenses!JD$36-$AB4/12)*$AA4*$F3,0)+MAX((Expenses!JD$37-$AB5/12)*$AA5*$F3,0)+MAX((Expenses!JD$38-$AB6/12)*$AA6*$F3,0)+MAX((Expenses!JD$39-$AB7/12)*$AA7*$F3,0)))))</f>
        <v>0</v>
      </c>
      <c r="JG174" s="156">
        <f>IF(OR(JG$165&lt;=EOMONTH($E3,$R3*(1-$O3)),JG$165&gt;EOMONTH($E3,$P3*12*(1-$O3)+$Q3*12*$O3+$R3*(1-$O3))),0,IF($X3="NNN",SUM(Expenses!JE$35:JE$39)*$F3,IF($X3="FSG",0,IF($X3="MG",SUMPRODUCT($Z3:$Z7,Expenses!JE$35:JE$39)*$F3,MAX((Expenses!JE$35-$AB3/12)*$AA3*$F3,0)+MAX((Expenses!JE$36-$AB4/12)*$AA4*$F3,0)+MAX((Expenses!JE$37-$AB5/12)*$AA5*$F3,0)+MAX((Expenses!JE$38-$AB6/12)*$AA6*$F3,0)+MAX((Expenses!JE$39-$AB7/12)*$AA7*$F3,0)))))</f>
        <v>0</v>
      </c>
      <c r="JH174" s="156">
        <f>IF(OR(JH$165&lt;=EOMONTH($E3,$R3*(1-$O3)),JH$165&gt;EOMONTH($E3,$P3*12*(1-$O3)+$Q3*12*$O3+$R3*(1-$O3))),0,IF($X3="NNN",SUM(Expenses!JF$35:JF$39)*$F3,IF($X3="FSG",0,IF($X3="MG",SUMPRODUCT($Z3:$Z7,Expenses!JF$35:JF$39)*$F3,MAX((Expenses!JF$35-$AB3/12)*$AA3*$F3,0)+MAX((Expenses!JF$36-$AB4/12)*$AA4*$F3,0)+MAX((Expenses!JF$37-$AB5/12)*$AA5*$F3,0)+MAX((Expenses!JF$38-$AB6/12)*$AA6*$F3,0)+MAX((Expenses!JF$39-$AB7/12)*$AA7*$F3,0)))))</f>
        <v>0</v>
      </c>
      <c r="JI174" s="156">
        <f>IF(OR(JI$165&lt;=EOMONTH($E3,$R3*(1-$O3)),JI$165&gt;EOMONTH($E3,$P3*12*(1-$O3)+$Q3*12*$O3+$R3*(1-$O3))),0,IF($X3="NNN",SUM(Expenses!JG$35:JG$39)*$F3,IF($X3="FSG",0,IF($X3="MG",SUMPRODUCT($Z3:$Z7,Expenses!JG$35:JG$39)*$F3,MAX((Expenses!JG$35-$AB3/12)*$AA3*$F3,0)+MAX((Expenses!JG$36-$AB4/12)*$AA4*$F3,0)+MAX((Expenses!JG$37-$AB5/12)*$AA5*$F3,0)+MAX((Expenses!JG$38-$AB6/12)*$AA6*$F3,0)+MAX((Expenses!JG$39-$AB7/12)*$AA7*$F3,0)))))</f>
        <v>0</v>
      </c>
      <c r="JJ174" s="156">
        <f>IF(OR(JJ$165&lt;=EOMONTH($E3,$R3*(1-$O3)),JJ$165&gt;EOMONTH($E3,$P3*12*(1-$O3)+$Q3*12*$O3+$R3*(1-$O3))),0,IF($X3="NNN",SUM(Expenses!JH$35:JH$39)*$F3,IF($X3="FSG",0,IF($X3="MG",SUMPRODUCT($Z3:$Z7,Expenses!JH$35:JH$39)*$F3,MAX((Expenses!JH$35-$AB3/12)*$AA3*$F3,0)+MAX((Expenses!JH$36-$AB4/12)*$AA4*$F3,0)+MAX((Expenses!JH$37-$AB5/12)*$AA5*$F3,0)+MAX((Expenses!JH$38-$AB6/12)*$AA6*$F3,0)+MAX((Expenses!JH$39-$AB7/12)*$AA7*$F3,0)))))</f>
        <v>0</v>
      </c>
      <c r="JK174" s="156">
        <f>IF(OR(JK$165&lt;=EOMONTH($E3,$R3*(1-$O3)),JK$165&gt;EOMONTH($E3,$P3*12*(1-$O3)+$Q3*12*$O3+$R3*(1-$O3))),0,IF($X3="NNN",SUM(Expenses!JI$35:JI$39)*$F3,IF($X3="FSG",0,IF($X3="MG",SUMPRODUCT($Z3:$Z7,Expenses!JI$35:JI$39)*$F3,MAX((Expenses!JI$35-$AB3/12)*$AA3*$F3,0)+MAX((Expenses!JI$36-$AB4/12)*$AA4*$F3,0)+MAX((Expenses!JI$37-$AB5/12)*$AA5*$F3,0)+MAX((Expenses!JI$38-$AB6/12)*$AA6*$F3,0)+MAX((Expenses!JI$39-$AB7/12)*$AA7*$F3,0)))))</f>
        <v>0</v>
      </c>
      <c r="JL174" s="156">
        <f>IF(OR(JL$165&lt;=EOMONTH($E3,$R3*(1-$O3)),JL$165&gt;EOMONTH($E3,$P3*12*(1-$O3)+$Q3*12*$O3+$R3*(1-$O3))),0,IF($X3="NNN",SUM(Expenses!JJ$35:JJ$39)*$F3,IF($X3="FSG",0,IF($X3="MG",SUMPRODUCT($Z3:$Z7,Expenses!JJ$35:JJ$39)*$F3,MAX((Expenses!JJ$35-$AB3/12)*$AA3*$F3,0)+MAX((Expenses!JJ$36-$AB4/12)*$AA4*$F3,0)+MAX((Expenses!JJ$37-$AB5/12)*$AA5*$F3,0)+MAX((Expenses!JJ$38-$AB6/12)*$AA6*$F3,0)+MAX((Expenses!JJ$39-$AB7/12)*$AA7*$F3,0)))))</f>
        <v>0</v>
      </c>
      <c r="JM174" s="156">
        <f>IF(OR(JM$165&lt;=EOMONTH($E3,$R3*(1-$O3)),JM$165&gt;EOMONTH($E3,$P3*12*(1-$O3)+$Q3*12*$O3+$R3*(1-$O3))),0,IF($X3="NNN",SUM(Expenses!JK$35:JK$39)*$F3,IF($X3="FSG",0,IF($X3="MG",SUMPRODUCT($Z3:$Z7,Expenses!JK$35:JK$39)*$F3,MAX((Expenses!JK$35-$AB3/12)*$AA3*$F3,0)+MAX((Expenses!JK$36-$AB4/12)*$AA4*$F3,0)+MAX((Expenses!JK$37-$AB5/12)*$AA5*$F3,0)+MAX((Expenses!JK$38-$AB6/12)*$AA6*$F3,0)+MAX((Expenses!JK$39-$AB7/12)*$AA7*$F3,0)))))</f>
        <v>0</v>
      </c>
      <c r="JN174" s="156">
        <f>IF(OR(JN$165&lt;=EOMONTH($E3,$R3*(1-$O3)),JN$165&gt;EOMONTH($E3,$P3*12*(1-$O3)+$Q3*12*$O3+$R3*(1-$O3))),0,IF($X3="NNN",SUM(Expenses!JL$35:JL$39)*$F3,IF($X3="FSG",0,IF($X3="MG",SUMPRODUCT($Z3:$Z7,Expenses!JL$35:JL$39)*$F3,MAX((Expenses!JL$35-$AB3/12)*$AA3*$F3,0)+MAX((Expenses!JL$36-$AB4/12)*$AA4*$F3,0)+MAX((Expenses!JL$37-$AB5/12)*$AA5*$F3,0)+MAX((Expenses!JL$38-$AB6/12)*$AA6*$F3,0)+MAX((Expenses!JL$39-$AB7/12)*$AA7*$F3,0)))))</f>
        <v>0</v>
      </c>
      <c r="JO174" s="156">
        <f>IF(OR(JO$165&lt;=EOMONTH($E3,$R3*(1-$O3)),JO$165&gt;EOMONTH($E3,$P3*12*(1-$O3)+$Q3*12*$O3+$R3*(1-$O3))),0,IF($X3="NNN",SUM(Expenses!JM$35:JM$39)*$F3,IF($X3="FSG",0,IF($X3="MG",SUMPRODUCT($Z3:$Z7,Expenses!JM$35:JM$39)*$F3,MAX((Expenses!JM$35-$AB3/12)*$AA3*$F3,0)+MAX((Expenses!JM$36-$AB4/12)*$AA4*$F3,0)+MAX((Expenses!JM$37-$AB5/12)*$AA5*$F3,0)+MAX((Expenses!JM$38-$AB6/12)*$AA6*$F3,0)+MAX((Expenses!JM$39-$AB7/12)*$AA7*$F3,0)))))</f>
        <v>0</v>
      </c>
      <c r="JP174" s="156">
        <f>IF(OR(JP$165&lt;=EOMONTH($E3,$R3*(1-$O3)),JP$165&gt;EOMONTH($E3,$P3*12*(1-$O3)+$Q3*12*$O3+$R3*(1-$O3))),0,IF($X3="NNN",SUM(Expenses!JN$35:JN$39)*$F3,IF($X3="FSG",0,IF($X3="MG",SUMPRODUCT($Z3:$Z7,Expenses!JN$35:JN$39)*$F3,MAX((Expenses!JN$35-$AB3/12)*$AA3*$F3,0)+MAX((Expenses!JN$36-$AB4/12)*$AA4*$F3,0)+MAX((Expenses!JN$37-$AB5/12)*$AA5*$F3,0)+MAX((Expenses!JN$38-$AB6/12)*$AA6*$F3,0)+MAX((Expenses!JN$39-$AB7/12)*$AA7*$F3,0)))))</f>
        <v>0</v>
      </c>
      <c r="JQ174" s="156">
        <f>IF(OR(JQ$165&lt;=EOMONTH($E3,$R3*(1-$O3)),JQ$165&gt;EOMONTH($E3,$P3*12*(1-$O3)+$Q3*12*$O3+$R3*(1-$O3))),0,IF($X3="NNN",SUM(Expenses!JO$35:JO$39)*$F3,IF($X3="FSG",0,IF($X3="MG",SUMPRODUCT($Z3:$Z7,Expenses!JO$35:JO$39)*$F3,MAX((Expenses!JO$35-$AB3/12)*$AA3*$F3,0)+MAX((Expenses!JO$36-$AB4/12)*$AA4*$F3,0)+MAX((Expenses!JO$37-$AB5/12)*$AA5*$F3,0)+MAX((Expenses!JO$38-$AB6/12)*$AA6*$F3,0)+MAX((Expenses!JO$39-$AB7/12)*$AA7*$F3,0)))))</f>
        <v>0</v>
      </c>
      <c r="JR174" s="156">
        <f>IF(OR(JR$165&lt;=EOMONTH($E3,$R3*(1-$O3)),JR$165&gt;EOMONTH($E3,$P3*12*(1-$O3)+$Q3*12*$O3+$R3*(1-$O3))),0,IF($X3="NNN",SUM(Expenses!JP$35:JP$39)*$F3,IF($X3="FSG",0,IF($X3="MG",SUMPRODUCT($Z3:$Z7,Expenses!JP$35:JP$39)*$F3,MAX((Expenses!JP$35-$AB3/12)*$AA3*$F3,0)+MAX((Expenses!JP$36-$AB4/12)*$AA4*$F3,0)+MAX((Expenses!JP$37-$AB5/12)*$AA5*$F3,0)+MAX((Expenses!JP$38-$AB6/12)*$AA6*$F3,0)+MAX((Expenses!JP$39-$AB7/12)*$AA7*$F3,0)))))</f>
        <v>0</v>
      </c>
      <c r="JS174" s="156">
        <f>IF(OR(JS$165&lt;=EOMONTH($E3,$R3*(1-$O3)),JS$165&gt;EOMONTH($E3,$P3*12*(1-$O3)+$Q3*12*$O3+$R3*(1-$O3))),0,IF($X3="NNN",SUM(Expenses!JQ$35:JQ$39)*$F3,IF($X3="FSG",0,IF($X3="MG",SUMPRODUCT($Z3:$Z7,Expenses!JQ$35:JQ$39)*$F3,MAX((Expenses!JQ$35-$AB3/12)*$AA3*$F3,0)+MAX((Expenses!JQ$36-$AB4/12)*$AA4*$F3,0)+MAX((Expenses!JQ$37-$AB5/12)*$AA5*$F3,0)+MAX((Expenses!JQ$38-$AB6/12)*$AA6*$F3,0)+MAX((Expenses!JQ$39-$AB7/12)*$AA7*$F3,0)))))</f>
        <v>0</v>
      </c>
      <c r="JT174" s="156">
        <f>IF(OR(JT$165&lt;=EOMONTH($E3,$R3*(1-$O3)),JT$165&gt;EOMONTH($E3,$P3*12*(1-$O3)+$Q3*12*$O3+$R3*(1-$O3))),0,IF($X3="NNN",SUM(Expenses!JR$35:JR$39)*$F3,IF($X3="FSG",0,IF($X3="MG",SUMPRODUCT($Z3:$Z7,Expenses!JR$35:JR$39)*$F3,MAX((Expenses!JR$35-$AB3/12)*$AA3*$F3,0)+MAX((Expenses!JR$36-$AB4/12)*$AA4*$F3,0)+MAX((Expenses!JR$37-$AB5/12)*$AA5*$F3,0)+MAX((Expenses!JR$38-$AB6/12)*$AA6*$F3,0)+MAX((Expenses!JR$39-$AB7/12)*$AA7*$F3,0)))))</f>
        <v>0</v>
      </c>
      <c r="JU174" s="156">
        <f>IF(OR(JU$165&lt;=EOMONTH($E3,$R3*(1-$O3)),JU$165&gt;EOMONTH($E3,$P3*12*(1-$O3)+$Q3*12*$O3+$R3*(1-$O3))),0,IF($X3="NNN",SUM(Expenses!JS$35:JS$39)*$F3,IF($X3="FSG",0,IF($X3="MG",SUMPRODUCT($Z3:$Z7,Expenses!JS$35:JS$39)*$F3,MAX((Expenses!JS$35-$AB3/12)*$AA3*$F3,0)+MAX((Expenses!JS$36-$AB4/12)*$AA4*$F3,0)+MAX((Expenses!JS$37-$AB5/12)*$AA5*$F3,0)+MAX((Expenses!JS$38-$AB6/12)*$AA6*$F3,0)+MAX((Expenses!JS$39-$AB7/12)*$AA7*$F3,0)))))</f>
        <v>0</v>
      </c>
      <c r="JV174" s="156">
        <f>IF(OR(JV$165&lt;=EOMONTH($E3,$R3*(1-$O3)),JV$165&gt;EOMONTH($E3,$P3*12*(1-$O3)+$Q3*12*$O3+$R3*(1-$O3))),0,IF($X3="NNN",SUM(Expenses!JT$35:JT$39)*$F3,IF($X3="FSG",0,IF($X3="MG",SUMPRODUCT($Z3:$Z7,Expenses!JT$35:JT$39)*$F3,MAX((Expenses!JT$35-$AB3/12)*$AA3*$F3,0)+MAX((Expenses!JT$36-$AB4/12)*$AA4*$F3,0)+MAX((Expenses!JT$37-$AB5/12)*$AA5*$F3,0)+MAX((Expenses!JT$38-$AB6/12)*$AA6*$F3,0)+MAX((Expenses!JT$39-$AB7/12)*$AA7*$F3,0)))))</f>
        <v>0</v>
      </c>
      <c r="JW174" s="156">
        <f>IF(OR(JW$165&lt;=EOMONTH($E3,$R3*(1-$O3)),JW$165&gt;EOMONTH($E3,$P3*12*(1-$O3)+$Q3*12*$O3+$R3*(1-$O3))),0,IF($X3="NNN",SUM(Expenses!JU$35:JU$39)*$F3,IF($X3="FSG",0,IF($X3="MG",SUMPRODUCT($Z3:$Z7,Expenses!JU$35:JU$39)*$F3,MAX((Expenses!JU$35-$AB3/12)*$AA3*$F3,0)+MAX((Expenses!JU$36-$AB4/12)*$AA4*$F3,0)+MAX((Expenses!JU$37-$AB5/12)*$AA5*$F3,0)+MAX((Expenses!JU$38-$AB6/12)*$AA6*$F3,0)+MAX((Expenses!JU$39-$AB7/12)*$AA7*$F3,0)))))</f>
        <v>0</v>
      </c>
      <c r="JX174" s="156">
        <f>IF(OR(JX$165&lt;=EOMONTH($E3,$R3*(1-$O3)),JX$165&gt;EOMONTH($E3,$P3*12*(1-$O3)+$Q3*12*$O3+$R3*(1-$O3))),0,IF($X3="NNN",SUM(Expenses!JV$35:JV$39)*$F3,IF($X3="FSG",0,IF($X3="MG",SUMPRODUCT($Z3:$Z7,Expenses!JV$35:JV$39)*$F3,MAX((Expenses!JV$35-$AB3/12)*$AA3*$F3,0)+MAX((Expenses!JV$36-$AB4/12)*$AA4*$F3,0)+MAX((Expenses!JV$37-$AB5/12)*$AA5*$F3,0)+MAX((Expenses!JV$38-$AB6/12)*$AA6*$F3,0)+MAX((Expenses!JV$39-$AB7/12)*$AA7*$F3,0)))))</f>
        <v>0</v>
      </c>
      <c r="JY174" s="156">
        <f>IF(OR(JY$165&lt;=EOMONTH($E3,$R3*(1-$O3)),JY$165&gt;EOMONTH($E3,$P3*12*(1-$O3)+$Q3*12*$O3+$R3*(1-$O3))),0,IF($X3="NNN",SUM(Expenses!JW$35:JW$39)*$F3,IF($X3="FSG",0,IF($X3="MG",SUMPRODUCT($Z3:$Z7,Expenses!JW$35:JW$39)*$F3,MAX((Expenses!JW$35-$AB3/12)*$AA3*$F3,0)+MAX((Expenses!JW$36-$AB4/12)*$AA4*$F3,0)+MAX((Expenses!JW$37-$AB5/12)*$AA5*$F3,0)+MAX((Expenses!JW$38-$AB6/12)*$AA6*$F3,0)+MAX((Expenses!JW$39-$AB7/12)*$AA7*$F3,0)))))</f>
        <v>0</v>
      </c>
      <c r="JZ174" s="156">
        <f>IF(OR(JZ$165&lt;=EOMONTH($E3,$R3*(1-$O3)),JZ$165&gt;EOMONTH($E3,$P3*12*(1-$O3)+$Q3*12*$O3+$R3*(1-$O3))),0,IF($X3="NNN",SUM(Expenses!JX$35:JX$39)*$F3,IF($X3="FSG",0,IF($X3="MG",SUMPRODUCT($Z3:$Z7,Expenses!JX$35:JX$39)*$F3,MAX((Expenses!JX$35-$AB3/12)*$AA3*$F3,0)+MAX((Expenses!JX$36-$AB4/12)*$AA4*$F3,0)+MAX((Expenses!JX$37-$AB5/12)*$AA5*$F3,0)+MAX((Expenses!JX$38-$AB6/12)*$AA6*$F3,0)+MAX((Expenses!JX$39-$AB7/12)*$AA7*$F3,0)))))</f>
        <v>0</v>
      </c>
      <c r="KA174" s="156">
        <f>IF(OR(KA$165&lt;=EOMONTH($E3,$R3*(1-$O3)),KA$165&gt;EOMONTH($E3,$P3*12*(1-$O3)+$Q3*12*$O3+$R3*(1-$O3))),0,IF($X3="NNN",SUM(Expenses!JY$35:JY$39)*$F3,IF($X3="FSG",0,IF($X3="MG",SUMPRODUCT($Z3:$Z7,Expenses!JY$35:JY$39)*$F3,MAX((Expenses!JY$35-$AB3/12)*$AA3*$F3,0)+MAX((Expenses!JY$36-$AB4/12)*$AA4*$F3,0)+MAX((Expenses!JY$37-$AB5/12)*$AA5*$F3,0)+MAX((Expenses!JY$38-$AB6/12)*$AA6*$F3,0)+MAX((Expenses!JY$39-$AB7/12)*$AA7*$F3,0)))))</f>
        <v>0</v>
      </c>
      <c r="KB174" s="156">
        <f>IF(OR(KB$165&lt;=EOMONTH($E3,$R3*(1-$O3)),KB$165&gt;EOMONTH($E3,$P3*12*(1-$O3)+$Q3*12*$O3+$R3*(1-$O3))),0,IF($X3="NNN",SUM(Expenses!JZ$35:JZ$39)*$F3,IF($X3="FSG",0,IF($X3="MG",SUMPRODUCT($Z3:$Z7,Expenses!JZ$35:JZ$39)*$F3,MAX((Expenses!JZ$35-$AB3/12)*$AA3*$F3,0)+MAX((Expenses!JZ$36-$AB4/12)*$AA4*$F3,0)+MAX((Expenses!JZ$37-$AB5/12)*$AA5*$F3,0)+MAX((Expenses!JZ$38-$AB6/12)*$AA6*$F3,0)+MAX((Expenses!JZ$39-$AB7/12)*$AA7*$F3,0)))))</f>
        <v>0</v>
      </c>
      <c r="KC174" s="156">
        <f>IF(OR(KC$165&lt;=EOMONTH($E3,$R3*(1-$O3)),KC$165&gt;EOMONTH($E3,$P3*12*(1-$O3)+$Q3*12*$O3+$R3*(1-$O3))),0,IF($X3="NNN",SUM(Expenses!KA$35:KA$39)*$F3,IF($X3="FSG",0,IF($X3="MG",SUMPRODUCT($Z3:$Z7,Expenses!KA$35:KA$39)*$F3,MAX((Expenses!KA$35-$AB3/12)*$AA3*$F3,0)+MAX((Expenses!KA$36-$AB4/12)*$AA4*$F3,0)+MAX((Expenses!KA$37-$AB5/12)*$AA5*$F3,0)+MAX((Expenses!KA$38-$AB6/12)*$AA6*$F3,0)+MAX((Expenses!KA$39-$AB7/12)*$AA7*$F3,0)))))</f>
        <v>0</v>
      </c>
      <c r="KD174" s="156">
        <f>IF(OR(KD$165&lt;=EOMONTH($E3,$R3*(1-$O3)),KD$165&gt;EOMONTH($E3,$P3*12*(1-$O3)+$Q3*12*$O3+$R3*(1-$O3))),0,IF($X3="NNN",SUM(Expenses!KB$35:KB$39)*$F3,IF($X3="FSG",0,IF($X3="MG",SUMPRODUCT($Z3:$Z7,Expenses!KB$35:KB$39)*$F3,MAX((Expenses!KB$35-$AB3/12)*$AA3*$F3,0)+MAX((Expenses!KB$36-$AB4/12)*$AA4*$F3,0)+MAX((Expenses!KB$37-$AB5/12)*$AA5*$F3,0)+MAX((Expenses!KB$38-$AB6/12)*$AA6*$F3,0)+MAX((Expenses!KB$39-$AB7/12)*$AA7*$F3,0)))))</f>
        <v>0</v>
      </c>
      <c r="KE174" s="156">
        <f>IF(OR(KE$165&lt;=EOMONTH($E3,$R3*(1-$O3)),KE$165&gt;EOMONTH($E3,$P3*12*(1-$O3)+$Q3*12*$O3+$R3*(1-$O3))),0,IF($X3="NNN",SUM(Expenses!KC$35:KC$39)*$F3,IF($X3="FSG",0,IF($X3="MG",SUMPRODUCT($Z3:$Z7,Expenses!KC$35:KC$39)*$F3,MAX((Expenses!KC$35-$AB3/12)*$AA3*$F3,0)+MAX((Expenses!KC$36-$AB4/12)*$AA4*$F3,0)+MAX((Expenses!KC$37-$AB5/12)*$AA5*$F3,0)+MAX((Expenses!KC$38-$AB6/12)*$AA6*$F3,0)+MAX((Expenses!KC$39-$AB7/12)*$AA7*$F3,0)))))</f>
        <v>0</v>
      </c>
      <c r="KF174" s="156">
        <f>IF(OR(KF$165&lt;=EOMONTH($E3,$R3*(1-$O3)),KF$165&gt;EOMONTH($E3,$P3*12*(1-$O3)+$Q3*12*$O3+$R3*(1-$O3))),0,IF($X3="NNN",SUM(Expenses!KD$35:KD$39)*$F3,IF($X3="FSG",0,IF($X3="MG",SUMPRODUCT($Z3:$Z7,Expenses!KD$35:KD$39)*$F3,MAX((Expenses!KD$35-$AB3/12)*$AA3*$F3,0)+MAX((Expenses!KD$36-$AB4/12)*$AA4*$F3,0)+MAX((Expenses!KD$37-$AB5/12)*$AA5*$F3,0)+MAX((Expenses!KD$38-$AB6/12)*$AA6*$F3,0)+MAX((Expenses!KD$39-$AB7/12)*$AA7*$F3,0)))))</f>
        <v>0</v>
      </c>
      <c r="KG174" s="156">
        <f>IF(OR(KG$165&lt;=EOMONTH($E3,$R3*(1-$O3)),KG$165&gt;EOMONTH($E3,$P3*12*(1-$O3)+$Q3*12*$O3+$R3*(1-$O3))),0,IF($X3="NNN",SUM(Expenses!KE$35:KE$39)*$F3,IF($X3="FSG",0,IF($X3="MG",SUMPRODUCT($Z3:$Z7,Expenses!KE$35:KE$39)*$F3,MAX((Expenses!KE$35-$AB3/12)*$AA3*$F3,0)+MAX((Expenses!KE$36-$AB4/12)*$AA4*$F3,0)+MAX((Expenses!KE$37-$AB5/12)*$AA5*$F3,0)+MAX((Expenses!KE$38-$AB6/12)*$AA6*$F3,0)+MAX((Expenses!KE$39-$AB7/12)*$AA7*$F3,0)))))</f>
        <v>0</v>
      </c>
      <c r="KH174" s="156">
        <f>IF(OR(KH$165&lt;=EOMONTH($E3,$R3*(1-$O3)),KH$165&gt;EOMONTH($E3,$P3*12*(1-$O3)+$Q3*12*$O3+$R3*(1-$O3))),0,IF($X3="NNN",SUM(Expenses!KF$35:KF$39)*$F3,IF($X3="FSG",0,IF($X3="MG",SUMPRODUCT($Z3:$Z7,Expenses!KF$35:KF$39)*$F3,MAX((Expenses!KF$35-$AB3/12)*$AA3*$F3,0)+MAX((Expenses!KF$36-$AB4/12)*$AA4*$F3,0)+MAX((Expenses!KF$37-$AB5/12)*$AA5*$F3,0)+MAX((Expenses!KF$38-$AB6/12)*$AA6*$F3,0)+MAX((Expenses!KF$39-$AB7/12)*$AA7*$F3,0)))))</f>
        <v>0</v>
      </c>
      <c r="KI174" s="156">
        <f>IF(OR(KI$165&lt;=EOMONTH($E3,$R3*(1-$O3)),KI$165&gt;EOMONTH($E3,$P3*12*(1-$O3)+$Q3*12*$O3+$R3*(1-$O3))),0,IF($X3="NNN",SUM(Expenses!KG$35:KG$39)*$F3,IF($X3="FSG",0,IF($X3="MG",SUMPRODUCT($Z3:$Z7,Expenses!KG$35:KG$39)*$F3,MAX((Expenses!KG$35-$AB3/12)*$AA3*$F3,0)+MAX((Expenses!KG$36-$AB4/12)*$AA4*$F3,0)+MAX((Expenses!KG$37-$AB5/12)*$AA5*$F3,0)+MAX((Expenses!KG$38-$AB6/12)*$AA6*$F3,0)+MAX((Expenses!KG$39-$AB7/12)*$AA7*$F3,0)))))</f>
        <v>0</v>
      </c>
      <c r="KJ174" s="156">
        <f>IF(OR(KJ$165&lt;=EOMONTH($E3,$R3*(1-$O3)),KJ$165&gt;EOMONTH($E3,$P3*12*(1-$O3)+$Q3*12*$O3+$R3*(1-$O3))),0,IF($X3="NNN",SUM(Expenses!KH$35:KH$39)*$F3,IF($X3="FSG",0,IF($X3="MG",SUMPRODUCT($Z3:$Z7,Expenses!KH$35:KH$39)*$F3,MAX((Expenses!KH$35-$AB3/12)*$AA3*$F3,0)+MAX((Expenses!KH$36-$AB4/12)*$AA4*$F3,0)+MAX((Expenses!KH$37-$AB5/12)*$AA5*$F3,0)+MAX((Expenses!KH$38-$AB6/12)*$AA6*$F3,0)+MAX((Expenses!KH$39-$AB7/12)*$AA7*$F3,0)))))</f>
        <v>0</v>
      </c>
      <c r="KK174" s="156">
        <f>IF(OR(KK$165&lt;=EOMONTH($E3,$R3*(1-$O3)),KK$165&gt;EOMONTH($E3,$P3*12*(1-$O3)+$Q3*12*$O3+$R3*(1-$O3))),0,IF($X3="NNN",SUM(Expenses!KI$35:KI$39)*$F3,IF($X3="FSG",0,IF($X3="MG",SUMPRODUCT($Z3:$Z7,Expenses!KI$35:KI$39)*$F3,MAX((Expenses!KI$35-$AB3/12)*$AA3*$F3,0)+MAX((Expenses!KI$36-$AB4/12)*$AA4*$F3,0)+MAX((Expenses!KI$37-$AB5/12)*$AA5*$F3,0)+MAX((Expenses!KI$38-$AB6/12)*$AA6*$F3,0)+MAX((Expenses!KI$39-$AB7/12)*$AA7*$F3,0)))))</f>
        <v>0</v>
      </c>
      <c r="KL174" s="156">
        <f>IF(OR(KL$165&lt;=EOMONTH($E3,$R3*(1-$O3)),KL$165&gt;EOMONTH($E3,$P3*12*(1-$O3)+$Q3*12*$O3+$R3*(1-$O3))),0,IF($X3="NNN",SUM(Expenses!KJ$35:KJ$39)*$F3,IF($X3="FSG",0,IF($X3="MG",SUMPRODUCT($Z3:$Z7,Expenses!KJ$35:KJ$39)*$F3,MAX((Expenses!KJ$35-$AB3/12)*$AA3*$F3,0)+MAX((Expenses!KJ$36-$AB4/12)*$AA4*$F3,0)+MAX((Expenses!KJ$37-$AB5/12)*$AA5*$F3,0)+MAX((Expenses!KJ$38-$AB6/12)*$AA6*$F3,0)+MAX((Expenses!KJ$39-$AB7/12)*$AA7*$F3,0)))))</f>
        <v>0</v>
      </c>
      <c r="KM174" s="156">
        <f>IF(OR(KM$165&lt;=EOMONTH($E3,$R3*(1-$O3)),KM$165&gt;EOMONTH($E3,$P3*12*(1-$O3)+$Q3*12*$O3+$R3*(1-$O3))),0,IF($X3="NNN",SUM(Expenses!KK$35:KK$39)*$F3,IF($X3="FSG",0,IF($X3="MG",SUMPRODUCT($Z3:$Z7,Expenses!KK$35:KK$39)*$F3,MAX((Expenses!KK$35-$AB3/12)*$AA3*$F3,0)+MAX((Expenses!KK$36-$AB4/12)*$AA4*$F3,0)+MAX((Expenses!KK$37-$AB5/12)*$AA5*$F3,0)+MAX((Expenses!KK$38-$AB6/12)*$AA6*$F3,0)+MAX((Expenses!KK$39-$AB7/12)*$AA7*$F3,0)))))</f>
        <v>0</v>
      </c>
      <c r="KN174" s="156">
        <f>IF(OR(KN$165&lt;=EOMONTH($E3,$R3*(1-$O3)),KN$165&gt;EOMONTH($E3,$P3*12*(1-$O3)+$Q3*12*$O3+$R3*(1-$O3))),0,IF($X3="NNN",SUM(Expenses!KL$35:KL$39)*$F3,IF($X3="FSG",0,IF($X3="MG",SUMPRODUCT($Z3:$Z7,Expenses!KL$35:KL$39)*$F3,MAX((Expenses!KL$35-$AB3/12)*$AA3*$F3,0)+MAX((Expenses!KL$36-$AB4/12)*$AA4*$F3,0)+MAX((Expenses!KL$37-$AB5/12)*$AA5*$F3,0)+MAX((Expenses!KL$38-$AB6/12)*$AA6*$F3,0)+MAX((Expenses!KL$39-$AB7/12)*$AA7*$F3,0)))))</f>
        <v>0</v>
      </c>
      <c r="KO174" s="156">
        <f>IF(OR(KO$165&lt;=EOMONTH($E3,$R3*(1-$O3)),KO$165&gt;EOMONTH($E3,$P3*12*(1-$O3)+$Q3*12*$O3+$R3*(1-$O3))),0,IF($X3="NNN",SUM(Expenses!KM$35:KM$39)*$F3,IF($X3="FSG",0,IF($X3="MG",SUMPRODUCT($Z3:$Z7,Expenses!KM$35:KM$39)*$F3,MAX((Expenses!KM$35-$AB3/12)*$AA3*$F3,0)+MAX((Expenses!KM$36-$AB4/12)*$AA4*$F3,0)+MAX((Expenses!KM$37-$AB5/12)*$AA5*$F3,0)+MAX((Expenses!KM$38-$AB6/12)*$AA6*$F3,0)+MAX((Expenses!KM$39-$AB7/12)*$AA7*$F3,0)))))</f>
        <v>0</v>
      </c>
      <c r="KP174" s="156">
        <f>IF(OR(KP$165&lt;=EOMONTH($E3,$R3*(1-$O3)),KP$165&gt;EOMONTH($E3,$P3*12*(1-$O3)+$Q3*12*$O3+$R3*(1-$O3))),0,IF($X3="NNN",SUM(Expenses!KN$35:KN$39)*$F3,IF($X3="FSG",0,IF($X3="MG",SUMPRODUCT($Z3:$Z7,Expenses!KN$35:KN$39)*$F3,MAX((Expenses!KN$35-$AB3/12)*$AA3*$F3,0)+MAX((Expenses!KN$36-$AB4/12)*$AA4*$F3,0)+MAX((Expenses!KN$37-$AB5/12)*$AA5*$F3,0)+MAX((Expenses!KN$38-$AB6/12)*$AA6*$F3,0)+MAX((Expenses!KN$39-$AB7/12)*$AA7*$F3,0)))))</f>
        <v>0</v>
      </c>
      <c r="KQ174" s="156">
        <f>IF(OR(KQ$165&lt;=EOMONTH($E3,$R3*(1-$O3)),KQ$165&gt;EOMONTH($E3,$P3*12*(1-$O3)+$Q3*12*$O3+$R3*(1-$O3))),0,IF($X3="NNN",SUM(Expenses!KO$35:KO$39)*$F3,IF($X3="FSG",0,IF($X3="MG",SUMPRODUCT($Z3:$Z7,Expenses!KO$35:KO$39)*$F3,MAX((Expenses!KO$35-$AB3/12)*$AA3*$F3,0)+MAX((Expenses!KO$36-$AB4/12)*$AA4*$F3,0)+MAX((Expenses!KO$37-$AB5/12)*$AA5*$F3,0)+MAX((Expenses!KO$38-$AB6/12)*$AA6*$F3,0)+MAX((Expenses!KO$39-$AB7/12)*$AA7*$F3,0)))))</f>
        <v>0</v>
      </c>
      <c r="KR174" s="156">
        <f>IF(OR(KR$165&lt;=EOMONTH($E3,$R3*(1-$O3)),KR$165&gt;EOMONTH($E3,$P3*12*(1-$O3)+$Q3*12*$O3+$R3*(1-$O3))),0,IF($X3="NNN",SUM(Expenses!KP$35:KP$39)*$F3,IF($X3="FSG",0,IF($X3="MG",SUMPRODUCT($Z3:$Z7,Expenses!KP$35:KP$39)*$F3,MAX((Expenses!KP$35-$AB3/12)*$AA3*$F3,0)+MAX((Expenses!KP$36-$AB4/12)*$AA4*$F3,0)+MAX((Expenses!KP$37-$AB5/12)*$AA5*$F3,0)+MAX((Expenses!KP$38-$AB6/12)*$AA6*$F3,0)+MAX((Expenses!KP$39-$AB7/12)*$AA7*$F3,0)))))</f>
        <v>0</v>
      </c>
      <c r="KS174" s="156">
        <f>IF(OR(KS$165&lt;=EOMONTH($E3,$R3*(1-$O3)),KS$165&gt;EOMONTH($E3,$P3*12*(1-$O3)+$Q3*12*$O3+$R3*(1-$O3))),0,IF($X3="NNN",SUM(Expenses!KQ$35:KQ$39)*$F3,IF($X3="FSG",0,IF($X3="MG",SUMPRODUCT($Z3:$Z7,Expenses!KQ$35:KQ$39)*$F3,MAX((Expenses!KQ$35-$AB3/12)*$AA3*$F3,0)+MAX((Expenses!KQ$36-$AB4/12)*$AA4*$F3,0)+MAX((Expenses!KQ$37-$AB5/12)*$AA5*$F3,0)+MAX((Expenses!KQ$38-$AB6/12)*$AA6*$F3,0)+MAX((Expenses!KQ$39-$AB7/12)*$AA7*$F3,0)))))</f>
        <v>0</v>
      </c>
      <c r="KT174" s="156">
        <f>IF(OR(KT$165&lt;=EOMONTH($E3,$R3*(1-$O3)),KT$165&gt;EOMONTH($E3,$P3*12*(1-$O3)+$Q3*12*$O3+$R3*(1-$O3))),0,IF($X3="NNN",SUM(Expenses!KR$35:KR$39)*$F3,IF($X3="FSG",0,IF($X3="MG",SUMPRODUCT($Z3:$Z7,Expenses!KR$35:KR$39)*$F3,MAX((Expenses!KR$35-$AB3/12)*$AA3*$F3,0)+MAX((Expenses!KR$36-$AB4/12)*$AA4*$F3,0)+MAX((Expenses!KR$37-$AB5/12)*$AA5*$F3,0)+MAX((Expenses!KR$38-$AB6/12)*$AA6*$F3,0)+MAX((Expenses!KR$39-$AB7/12)*$AA7*$F3,0)))))</f>
        <v>0</v>
      </c>
      <c r="KU174" s="156">
        <f>IF(OR(KU$165&lt;=EOMONTH($E3,$R3*(1-$O3)),KU$165&gt;EOMONTH($E3,$P3*12*(1-$O3)+$Q3*12*$O3+$R3*(1-$O3))),0,IF($X3="NNN",SUM(Expenses!KS$35:KS$39)*$F3,IF($X3="FSG",0,IF($X3="MG",SUMPRODUCT($Z3:$Z7,Expenses!KS$35:KS$39)*$F3,MAX((Expenses!KS$35-$AB3/12)*$AA3*$F3,0)+MAX((Expenses!KS$36-$AB4/12)*$AA4*$F3,0)+MAX((Expenses!KS$37-$AB5/12)*$AA5*$F3,0)+MAX((Expenses!KS$38-$AB6/12)*$AA6*$F3,0)+MAX((Expenses!KS$39-$AB7/12)*$AA7*$F3,0)))))</f>
        <v>0</v>
      </c>
      <c r="KV174" s="156">
        <f>IF(OR(KV$165&lt;=EOMONTH($E3,$R3*(1-$O3)),KV$165&gt;EOMONTH($E3,$P3*12*(1-$O3)+$Q3*12*$O3+$R3*(1-$O3))),0,IF($X3="NNN",SUM(Expenses!KT$35:KT$39)*$F3,IF($X3="FSG",0,IF($X3="MG",SUMPRODUCT($Z3:$Z7,Expenses!KT$35:KT$39)*$F3,MAX((Expenses!KT$35-$AB3/12)*$AA3*$F3,0)+MAX((Expenses!KT$36-$AB4/12)*$AA4*$F3,0)+MAX((Expenses!KT$37-$AB5/12)*$AA5*$F3,0)+MAX((Expenses!KT$38-$AB6/12)*$AA6*$F3,0)+MAX((Expenses!KT$39-$AB7/12)*$AA7*$F3,0)))))</f>
        <v>0</v>
      </c>
      <c r="KW174" s="156">
        <f>IF(OR(KW$165&lt;=EOMONTH($E3,$R3*(1-$O3)),KW$165&gt;EOMONTH($E3,$P3*12*(1-$O3)+$Q3*12*$O3+$R3*(1-$O3))),0,IF($X3="NNN",SUM(Expenses!KU$35:KU$39)*$F3,IF($X3="FSG",0,IF($X3="MG",SUMPRODUCT($Z3:$Z7,Expenses!KU$35:KU$39)*$F3,MAX((Expenses!KU$35-$AB3/12)*$AA3*$F3,0)+MAX((Expenses!KU$36-$AB4/12)*$AA4*$F3,0)+MAX((Expenses!KU$37-$AB5/12)*$AA5*$F3,0)+MAX((Expenses!KU$38-$AB6/12)*$AA6*$F3,0)+MAX((Expenses!KU$39-$AB7/12)*$AA7*$F3,0)))))</f>
        <v>0</v>
      </c>
      <c r="KX174" s="156">
        <f>IF(OR(KX$165&lt;=EOMONTH($E3,$R3*(1-$O3)),KX$165&gt;EOMONTH($E3,$P3*12*(1-$O3)+$Q3*12*$O3+$R3*(1-$O3))),0,IF($X3="NNN",SUM(Expenses!KV$35:KV$39)*$F3,IF($X3="FSG",0,IF($X3="MG",SUMPRODUCT($Z3:$Z7,Expenses!KV$35:KV$39)*$F3,MAX((Expenses!KV$35-$AB3/12)*$AA3*$F3,0)+MAX((Expenses!KV$36-$AB4/12)*$AA4*$F3,0)+MAX((Expenses!KV$37-$AB5/12)*$AA5*$F3,0)+MAX((Expenses!KV$38-$AB6/12)*$AA6*$F3,0)+MAX((Expenses!KV$39-$AB7/12)*$AA7*$F3,0)))))</f>
        <v>0</v>
      </c>
      <c r="KY174" s="156">
        <f>IF(OR(KY$165&lt;=EOMONTH($E3,$R3*(1-$O3)),KY$165&gt;EOMONTH($E3,$P3*12*(1-$O3)+$Q3*12*$O3+$R3*(1-$O3))),0,IF($X3="NNN",SUM(Expenses!KW$35:KW$39)*$F3,IF($X3="FSG",0,IF($X3="MG",SUMPRODUCT($Z3:$Z7,Expenses!KW$35:KW$39)*$F3,MAX((Expenses!KW$35-$AB3/12)*$AA3*$F3,0)+MAX((Expenses!KW$36-$AB4/12)*$AA4*$F3,0)+MAX((Expenses!KW$37-$AB5/12)*$AA5*$F3,0)+MAX((Expenses!KW$38-$AB6/12)*$AA6*$F3,0)+MAX((Expenses!KW$39-$AB7/12)*$AA7*$F3,0)))))</f>
        <v>0</v>
      </c>
      <c r="KZ174" s="156">
        <f>IF(OR(KZ$165&lt;=EOMONTH($E3,$R3*(1-$O3)),KZ$165&gt;EOMONTH($E3,$P3*12*(1-$O3)+$Q3*12*$O3+$R3*(1-$O3))),0,IF($X3="NNN",SUM(Expenses!KX$35:KX$39)*$F3,IF($X3="FSG",0,IF($X3="MG",SUMPRODUCT($Z3:$Z7,Expenses!KX$35:KX$39)*$F3,MAX((Expenses!KX$35-$AB3/12)*$AA3*$F3,0)+MAX((Expenses!KX$36-$AB4/12)*$AA4*$F3,0)+MAX((Expenses!KX$37-$AB5/12)*$AA5*$F3,0)+MAX((Expenses!KX$38-$AB6/12)*$AA6*$F3,0)+MAX((Expenses!KX$39-$AB7/12)*$AA7*$F3,0)))))</f>
        <v>0</v>
      </c>
      <c r="LA174" s="156">
        <f>IF(OR(LA$165&lt;=EOMONTH($E3,$R3*(1-$O3)),LA$165&gt;EOMONTH($E3,$P3*12*(1-$O3)+$Q3*12*$O3+$R3*(1-$O3))),0,IF($X3="NNN",SUM(Expenses!KY$35:KY$39)*$F3,IF($X3="FSG",0,IF($X3="MG",SUMPRODUCT($Z3:$Z7,Expenses!KY$35:KY$39)*$F3,MAX((Expenses!KY$35-$AB3/12)*$AA3*$F3,0)+MAX((Expenses!KY$36-$AB4/12)*$AA4*$F3,0)+MAX((Expenses!KY$37-$AB5/12)*$AA5*$F3,0)+MAX((Expenses!KY$38-$AB6/12)*$AA6*$F3,0)+MAX((Expenses!KY$39-$AB7/12)*$AA7*$F3,0)))))</f>
        <v>0</v>
      </c>
      <c r="LB174" s="156">
        <f>IF(OR(LB$165&lt;=EOMONTH($E3,$R3*(1-$O3)),LB$165&gt;EOMONTH($E3,$P3*12*(1-$O3)+$Q3*12*$O3+$R3*(1-$O3))),0,IF($X3="NNN",SUM(Expenses!KZ$35:KZ$39)*$F3,IF($X3="FSG",0,IF($X3="MG",SUMPRODUCT($Z3:$Z7,Expenses!KZ$35:KZ$39)*$F3,MAX((Expenses!KZ$35-$AB3/12)*$AA3*$F3,0)+MAX((Expenses!KZ$36-$AB4/12)*$AA4*$F3,0)+MAX((Expenses!KZ$37-$AB5/12)*$AA5*$F3,0)+MAX((Expenses!KZ$38-$AB6/12)*$AA6*$F3,0)+MAX((Expenses!KZ$39-$AB7/12)*$AA7*$F3,0)))))</f>
        <v>0</v>
      </c>
      <c r="LC174" s="156">
        <f>IF(OR(LC$165&lt;=EOMONTH($E3,$R3*(1-$O3)),LC$165&gt;EOMONTH($E3,$P3*12*(1-$O3)+$Q3*12*$O3+$R3*(1-$O3))),0,IF($X3="NNN",SUM(Expenses!LA$35:LA$39)*$F3,IF($X3="FSG",0,IF($X3="MG",SUMPRODUCT($Z3:$Z7,Expenses!LA$35:LA$39)*$F3,MAX((Expenses!LA$35-$AB3/12)*$AA3*$F3,0)+MAX((Expenses!LA$36-$AB4/12)*$AA4*$F3,0)+MAX((Expenses!LA$37-$AB5/12)*$AA5*$F3,0)+MAX((Expenses!LA$38-$AB6/12)*$AA6*$F3,0)+MAX((Expenses!LA$39-$AB7/12)*$AA7*$F3,0)))))</f>
        <v>0</v>
      </c>
      <c r="LD174" s="156">
        <f>IF(OR(LD$165&lt;=EOMONTH($E3,$R3*(1-$O3)),LD$165&gt;EOMONTH($E3,$P3*12*(1-$O3)+$Q3*12*$O3+$R3*(1-$O3))),0,IF($X3="NNN",SUM(Expenses!LB$35:LB$39)*$F3,IF($X3="FSG",0,IF($X3="MG",SUMPRODUCT($Z3:$Z7,Expenses!LB$35:LB$39)*$F3,MAX((Expenses!LB$35-$AB3/12)*$AA3*$F3,0)+MAX((Expenses!LB$36-$AB4/12)*$AA4*$F3,0)+MAX((Expenses!LB$37-$AB5/12)*$AA5*$F3,0)+MAX((Expenses!LB$38-$AB6/12)*$AA6*$F3,0)+MAX((Expenses!LB$39-$AB7/12)*$AA7*$F3,0)))))</f>
        <v>0</v>
      </c>
      <c r="LE174" s="156">
        <f>IF(OR(LE$165&lt;=EOMONTH($E3,$R3*(1-$O3)),LE$165&gt;EOMONTH($E3,$P3*12*(1-$O3)+$Q3*12*$O3+$R3*(1-$O3))),0,IF($X3="NNN",SUM(Expenses!LC$35:LC$39)*$F3,IF($X3="FSG",0,IF($X3="MG",SUMPRODUCT($Z3:$Z7,Expenses!LC$35:LC$39)*$F3,MAX((Expenses!LC$35-$AB3/12)*$AA3*$F3,0)+MAX((Expenses!LC$36-$AB4/12)*$AA4*$F3,0)+MAX((Expenses!LC$37-$AB5/12)*$AA5*$F3,0)+MAX((Expenses!LC$38-$AB6/12)*$AA6*$F3,0)+MAX((Expenses!LC$39-$AB7/12)*$AA7*$F3,0)))))</f>
        <v>0</v>
      </c>
      <c r="LF174" s="156">
        <f>IF(OR(LF$165&lt;=EOMONTH($E3,$R3*(1-$O3)),LF$165&gt;EOMONTH($E3,$P3*12*(1-$O3)+$Q3*12*$O3+$R3*(1-$O3))),0,IF($X3="NNN",SUM(Expenses!LD$35:LD$39)*$F3,IF($X3="FSG",0,IF($X3="MG",SUMPRODUCT($Z3:$Z7,Expenses!LD$35:LD$39)*$F3,MAX((Expenses!LD$35-$AB3/12)*$AA3*$F3,0)+MAX((Expenses!LD$36-$AB4/12)*$AA4*$F3,0)+MAX((Expenses!LD$37-$AB5/12)*$AA5*$F3,0)+MAX((Expenses!LD$38-$AB6/12)*$AA6*$F3,0)+MAX((Expenses!LD$39-$AB7/12)*$AA7*$F3,0)))))</f>
        <v>0</v>
      </c>
      <c r="LG174" s="156">
        <f>IF(OR(LG$165&lt;=EOMONTH($E3,$R3*(1-$O3)),LG$165&gt;EOMONTH($E3,$P3*12*(1-$O3)+$Q3*12*$O3+$R3*(1-$O3))),0,IF($X3="NNN",SUM(Expenses!LE$35:LE$39)*$F3,IF($X3="FSG",0,IF($X3="MG",SUMPRODUCT($Z3:$Z7,Expenses!LE$35:LE$39)*$F3,MAX((Expenses!LE$35-$AB3/12)*$AA3*$F3,0)+MAX((Expenses!LE$36-$AB4/12)*$AA4*$F3,0)+MAX((Expenses!LE$37-$AB5/12)*$AA5*$F3,0)+MAX((Expenses!LE$38-$AB6/12)*$AA6*$F3,0)+MAX((Expenses!LE$39-$AB7/12)*$AA7*$F3,0)))))</f>
        <v>0</v>
      </c>
      <c r="LH174" s="156">
        <f>IF(OR(LH$165&lt;=EOMONTH($E3,$R3*(1-$O3)),LH$165&gt;EOMONTH($E3,$P3*12*(1-$O3)+$Q3*12*$O3+$R3*(1-$O3))),0,IF($X3="NNN",SUM(Expenses!LF$35:LF$39)*$F3,IF($X3="FSG",0,IF($X3="MG",SUMPRODUCT($Z3:$Z7,Expenses!LF$35:LF$39)*$F3,MAX((Expenses!LF$35-$AB3/12)*$AA3*$F3,0)+MAX((Expenses!LF$36-$AB4/12)*$AA4*$F3,0)+MAX((Expenses!LF$37-$AB5/12)*$AA5*$F3,0)+MAX((Expenses!LF$38-$AB6/12)*$AA6*$F3,0)+MAX((Expenses!LF$39-$AB7/12)*$AA7*$F3,0)))))</f>
        <v>0</v>
      </c>
      <c r="LI174" s="156">
        <f>IF(OR(LI$165&lt;=EOMONTH($E3,$R3*(1-$O3)),LI$165&gt;EOMONTH($E3,$P3*12*(1-$O3)+$Q3*12*$O3+$R3*(1-$O3))),0,IF($X3="NNN",SUM(Expenses!LG$35:LG$39)*$F3,IF($X3="FSG",0,IF($X3="MG",SUMPRODUCT($Z3:$Z7,Expenses!LG$35:LG$39)*$F3,MAX((Expenses!LG$35-$AB3/12)*$AA3*$F3,0)+MAX((Expenses!LG$36-$AB4/12)*$AA4*$F3,0)+MAX((Expenses!LG$37-$AB5/12)*$AA5*$F3,0)+MAX((Expenses!LG$38-$AB6/12)*$AA6*$F3,0)+MAX((Expenses!LG$39-$AB7/12)*$AA7*$F3,0)))))</f>
        <v>0</v>
      </c>
      <c r="LJ174" s="156">
        <f>IF(OR(LJ$165&lt;=EOMONTH($E3,$R3*(1-$O3)),LJ$165&gt;EOMONTH($E3,$P3*12*(1-$O3)+$Q3*12*$O3+$R3*(1-$O3))),0,IF($X3="NNN",SUM(Expenses!LH$35:LH$39)*$F3,IF($X3="FSG",0,IF($X3="MG",SUMPRODUCT($Z3:$Z7,Expenses!LH$35:LH$39)*$F3,MAX((Expenses!LH$35-$AB3/12)*$AA3*$F3,0)+MAX((Expenses!LH$36-$AB4/12)*$AA4*$F3,0)+MAX((Expenses!LH$37-$AB5/12)*$AA5*$F3,0)+MAX((Expenses!LH$38-$AB6/12)*$AA6*$F3,0)+MAX((Expenses!LH$39-$AB7/12)*$AA7*$F3,0)))))</f>
        <v>0</v>
      </c>
      <c r="LK174" s="156">
        <f>IF(OR(LK$165&lt;=EOMONTH($E3,$R3*(1-$O3)),LK$165&gt;EOMONTH($E3,$P3*12*(1-$O3)+$Q3*12*$O3+$R3*(1-$O3))),0,IF($X3="NNN",SUM(Expenses!LI$35:LI$39)*$F3,IF($X3="FSG",0,IF($X3="MG",SUMPRODUCT($Z3:$Z7,Expenses!LI$35:LI$39)*$F3,MAX((Expenses!LI$35-$AB3/12)*$AA3*$F3,0)+MAX((Expenses!LI$36-$AB4/12)*$AA4*$F3,0)+MAX((Expenses!LI$37-$AB5/12)*$AA5*$F3,0)+MAX((Expenses!LI$38-$AB6/12)*$AA6*$F3,0)+MAX((Expenses!LI$39-$AB7/12)*$AA7*$F3,0)))))</f>
        <v>0</v>
      </c>
      <c r="LL174" s="156">
        <f>IF(OR(LL$165&lt;=EOMONTH($E3,$R3*(1-$O3)),LL$165&gt;EOMONTH($E3,$P3*12*(1-$O3)+$Q3*12*$O3+$R3*(1-$O3))),0,IF($X3="NNN",SUM(Expenses!LJ$35:LJ$39)*$F3,IF($X3="FSG",0,IF($X3="MG",SUMPRODUCT($Z3:$Z7,Expenses!LJ$35:LJ$39)*$F3,MAX((Expenses!LJ$35-$AB3/12)*$AA3*$F3,0)+MAX((Expenses!LJ$36-$AB4/12)*$AA4*$F3,0)+MAX((Expenses!LJ$37-$AB5/12)*$AA5*$F3,0)+MAX((Expenses!LJ$38-$AB6/12)*$AA6*$F3,0)+MAX((Expenses!LJ$39-$AB7/12)*$AA7*$F3,0)))))</f>
        <v>0</v>
      </c>
      <c r="LM174" s="156">
        <f>IF(OR(LM$165&lt;=EOMONTH($E3,$R3*(1-$O3)),LM$165&gt;EOMONTH($E3,$P3*12*(1-$O3)+$Q3*12*$O3+$R3*(1-$O3))),0,IF($X3="NNN",SUM(Expenses!LK$35:LK$39)*$F3,IF($X3="FSG",0,IF($X3="MG",SUMPRODUCT($Z3:$Z7,Expenses!LK$35:LK$39)*$F3,MAX((Expenses!LK$35-$AB3/12)*$AA3*$F3,0)+MAX((Expenses!LK$36-$AB4/12)*$AA4*$F3,0)+MAX((Expenses!LK$37-$AB5/12)*$AA5*$F3,0)+MAX((Expenses!LK$38-$AB6/12)*$AA6*$F3,0)+MAX((Expenses!LK$39-$AB7/12)*$AA7*$F3,0)))))</f>
        <v>0</v>
      </c>
      <c r="LN174" s="156">
        <f>IF(OR(LN$165&lt;=EOMONTH($E3,$R3*(1-$O3)),LN$165&gt;EOMONTH($E3,$P3*12*(1-$O3)+$Q3*12*$O3+$R3*(1-$O3))),0,IF($X3="NNN",SUM(Expenses!LL$35:LL$39)*$F3,IF($X3="FSG",0,IF($X3="MG",SUMPRODUCT($Z3:$Z7,Expenses!LL$35:LL$39)*$F3,MAX((Expenses!LL$35-$AB3/12)*$AA3*$F3,0)+MAX((Expenses!LL$36-$AB4/12)*$AA4*$F3,0)+MAX((Expenses!LL$37-$AB5/12)*$AA5*$F3,0)+MAX((Expenses!LL$38-$AB6/12)*$AA6*$F3,0)+MAX((Expenses!LL$39-$AB7/12)*$AA7*$F3,0)))))</f>
        <v>0</v>
      </c>
      <c r="LO174" s="156">
        <f>IF(OR(LO$165&lt;=EOMONTH($E3,$R3*(1-$O3)),LO$165&gt;EOMONTH($E3,$P3*12*(1-$O3)+$Q3*12*$O3+$R3*(1-$O3))),0,IF($X3="NNN",SUM(Expenses!LM$35:LM$39)*$F3,IF($X3="FSG",0,IF($X3="MG",SUMPRODUCT($Z3:$Z7,Expenses!LM$35:LM$39)*$F3,MAX((Expenses!LM$35-$AB3/12)*$AA3*$F3,0)+MAX((Expenses!LM$36-$AB4/12)*$AA4*$F3,0)+MAX((Expenses!LM$37-$AB5/12)*$AA5*$F3,0)+MAX((Expenses!LM$38-$AB6/12)*$AA6*$F3,0)+MAX((Expenses!LM$39-$AB7/12)*$AA7*$F3,0)))))</f>
        <v>0</v>
      </c>
      <c r="LP174" s="156">
        <f>IF(OR(LP$165&lt;=EOMONTH($E3,$R3*(1-$O3)),LP$165&gt;EOMONTH($E3,$P3*12*(1-$O3)+$Q3*12*$O3+$R3*(1-$O3))),0,IF($X3="NNN",SUM(Expenses!LN$35:LN$39)*$F3,IF($X3="FSG",0,IF($X3="MG",SUMPRODUCT($Z3:$Z7,Expenses!LN$35:LN$39)*$F3,MAX((Expenses!LN$35-$AB3/12)*$AA3*$F3,0)+MAX((Expenses!LN$36-$AB4/12)*$AA4*$F3,0)+MAX((Expenses!LN$37-$AB5/12)*$AA5*$F3,0)+MAX((Expenses!LN$38-$AB6/12)*$AA6*$F3,0)+MAX((Expenses!LN$39-$AB7/12)*$AA7*$F3,0)))))</f>
        <v>0</v>
      </c>
      <c r="LQ174" s="156">
        <f>IF(OR(LQ$165&lt;=EOMONTH($E3,$R3*(1-$O3)),LQ$165&gt;EOMONTH($E3,$P3*12*(1-$O3)+$Q3*12*$O3+$R3*(1-$O3))),0,IF($X3="NNN",SUM(Expenses!LO$35:LO$39)*$F3,IF($X3="FSG",0,IF($X3="MG",SUMPRODUCT($Z3:$Z7,Expenses!LO$35:LO$39)*$F3,MAX((Expenses!LO$35-$AB3/12)*$AA3*$F3,0)+MAX((Expenses!LO$36-$AB4/12)*$AA4*$F3,0)+MAX((Expenses!LO$37-$AB5/12)*$AA5*$F3,0)+MAX((Expenses!LO$38-$AB6/12)*$AA6*$F3,0)+MAX((Expenses!LO$39-$AB7/12)*$AA7*$F3,0)))))</f>
        <v>0</v>
      </c>
      <c r="LR174" s="156">
        <f>IF(OR(LR$165&lt;=EOMONTH($E3,$R3*(1-$O3)),LR$165&gt;EOMONTH($E3,$P3*12*(1-$O3)+$Q3*12*$O3+$R3*(1-$O3))),0,IF($X3="NNN",SUM(Expenses!LP$35:LP$39)*$F3,IF($X3="FSG",0,IF($X3="MG",SUMPRODUCT($Z3:$Z7,Expenses!LP$35:LP$39)*$F3,MAX((Expenses!LP$35-$AB3/12)*$AA3*$F3,0)+MAX((Expenses!LP$36-$AB4/12)*$AA4*$F3,0)+MAX((Expenses!LP$37-$AB5/12)*$AA5*$F3,0)+MAX((Expenses!LP$38-$AB6/12)*$AA6*$F3,0)+MAX((Expenses!LP$39-$AB7/12)*$AA7*$F3,0)))))</f>
        <v>0</v>
      </c>
      <c r="LS174" s="156">
        <f>IF(OR(LS$165&lt;=EOMONTH($E3,$R3*(1-$O3)),LS$165&gt;EOMONTH($E3,$P3*12*(1-$O3)+$Q3*12*$O3+$R3*(1-$O3))),0,IF($X3="NNN",SUM(Expenses!LQ$35:LQ$39)*$F3,IF($X3="FSG",0,IF($X3="MG",SUMPRODUCT($Z3:$Z7,Expenses!LQ$35:LQ$39)*$F3,MAX((Expenses!LQ$35-$AB3/12)*$AA3*$F3,0)+MAX((Expenses!LQ$36-$AB4/12)*$AA4*$F3,0)+MAX((Expenses!LQ$37-$AB5/12)*$AA5*$F3,0)+MAX((Expenses!LQ$38-$AB6/12)*$AA6*$F3,0)+MAX((Expenses!LQ$39-$AB7/12)*$AA7*$F3,0)))))</f>
        <v>0</v>
      </c>
      <c r="LT174" s="156">
        <f>IF(OR(LT$165&lt;=EOMONTH($E3,$R3*(1-$O3)),LT$165&gt;EOMONTH($E3,$P3*12*(1-$O3)+$Q3*12*$O3+$R3*(1-$O3))),0,IF($X3="NNN",SUM(Expenses!LR$35:LR$39)*$F3,IF($X3="FSG",0,IF($X3="MG",SUMPRODUCT($Z3:$Z7,Expenses!LR$35:LR$39)*$F3,MAX((Expenses!LR$35-$AB3/12)*$AA3*$F3,0)+MAX((Expenses!LR$36-$AB4/12)*$AA4*$F3,0)+MAX((Expenses!LR$37-$AB5/12)*$AA5*$F3,0)+MAX((Expenses!LR$38-$AB6/12)*$AA6*$F3,0)+MAX((Expenses!LR$39-$AB7/12)*$AA7*$F3,0)))))</f>
        <v>0</v>
      </c>
      <c r="LU174" s="156">
        <f>IF(OR(LU$165&lt;=EOMONTH($E3,$R3*(1-$O3)),LU$165&gt;EOMONTH($E3,$P3*12*(1-$O3)+$Q3*12*$O3+$R3*(1-$O3))),0,IF($X3="NNN",SUM(Expenses!LS$35:LS$39)*$F3,IF($X3="FSG",0,IF($X3="MG",SUMPRODUCT($Z3:$Z7,Expenses!LS$35:LS$39)*$F3,MAX((Expenses!LS$35-$AB3/12)*$AA3*$F3,0)+MAX((Expenses!LS$36-$AB4/12)*$AA4*$F3,0)+MAX((Expenses!LS$37-$AB5/12)*$AA5*$F3,0)+MAX((Expenses!LS$38-$AB6/12)*$AA6*$F3,0)+MAX((Expenses!LS$39-$AB7/12)*$AA7*$F3,0)))))</f>
        <v>0</v>
      </c>
      <c r="LV174" s="156">
        <f>IF(OR(LV$165&lt;=EOMONTH($E3,$R3*(1-$O3)),LV$165&gt;EOMONTH($E3,$P3*12*(1-$O3)+$Q3*12*$O3+$R3*(1-$O3))),0,IF($X3="NNN",SUM(Expenses!LT$35:LT$39)*$F3,IF($X3="FSG",0,IF($X3="MG",SUMPRODUCT($Z3:$Z7,Expenses!LT$35:LT$39)*$F3,MAX((Expenses!LT$35-$AB3/12)*$AA3*$F3,0)+MAX((Expenses!LT$36-$AB4/12)*$AA4*$F3,0)+MAX((Expenses!LT$37-$AB5/12)*$AA5*$F3,0)+MAX((Expenses!LT$38-$AB6/12)*$AA6*$F3,0)+MAX((Expenses!LT$39-$AB7/12)*$AA7*$F3,0)))))</f>
        <v>0</v>
      </c>
      <c r="LW174" s="156">
        <f>IF(OR(LW$165&lt;=EOMONTH($E3,$R3*(1-$O3)),LW$165&gt;EOMONTH($E3,$P3*12*(1-$O3)+$Q3*12*$O3+$R3*(1-$O3))),0,IF($X3="NNN",SUM(Expenses!LU$35:LU$39)*$F3,IF($X3="FSG",0,IF($X3="MG",SUMPRODUCT($Z3:$Z7,Expenses!LU$35:LU$39)*$F3,MAX((Expenses!LU$35-$AB3/12)*$AA3*$F3,0)+MAX((Expenses!LU$36-$AB4/12)*$AA4*$F3,0)+MAX((Expenses!LU$37-$AB5/12)*$AA5*$F3,0)+MAX((Expenses!LU$38-$AB6/12)*$AA6*$F3,0)+MAX((Expenses!LU$39-$AB7/12)*$AA7*$F3,0)))))</f>
        <v>0</v>
      </c>
      <c r="LX174" s="156">
        <f>IF(OR(LX$165&lt;=EOMONTH($E3,$R3*(1-$O3)),LX$165&gt;EOMONTH($E3,$P3*12*(1-$O3)+$Q3*12*$O3+$R3*(1-$O3))),0,IF($X3="NNN",SUM(Expenses!LV$35:LV$39)*$F3,IF($X3="FSG",0,IF($X3="MG",SUMPRODUCT($Z3:$Z7,Expenses!LV$35:LV$39)*$F3,MAX((Expenses!LV$35-$AB3/12)*$AA3*$F3,0)+MAX((Expenses!LV$36-$AB4/12)*$AA4*$F3,0)+MAX((Expenses!LV$37-$AB5/12)*$AA5*$F3,0)+MAX((Expenses!LV$38-$AB6/12)*$AA6*$F3,0)+MAX((Expenses!LV$39-$AB7/12)*$AA7*$F3,0)))))</f>
        <v>0</v>
      </c>
      <c r="LY174" s="156">
        <f>IF(OR(LY$165&lt;=EOMONTH($E3,$R3*(1-$O3)),LY$165&gt;EOMONTH($E3,$P3*12*(1-$O3)+$Q3*12*$O3+$R3*(1-$O3))),0,IF($X3="NNN",SUM(Expenses!LW$35:LW$39)*$F3,IF($X3="FSG",0,IF($X3="MG",SUMPRODUCT($Z3:$Z7,Expenses!LW$35:LW$39)*$F3,MAX((Expenses!LW$35-$AB3/12)*$AA3*$F3,0)+MAX((Expenses!LW$36-$AB4/12)*$AA4*$F3,0)+MAX((Expenses!LW$37-$AB5/12)*$AA5*$F3,0)+MAX((Expenses!LW$38-$AB6/12)*$AA6*$F3,0)+MAX((Expenses!LW$39-$AB7/12)*$AA7*$F3,0)))))</f>
        <v>0</v>
      </c>
      <c r="LZ174" s="156">
        <f>IF(OR(LZ$165&lt;=EOMONTH($E3,$R3*(1-$O3)),LZ$165&gt;EOMONTH($E3,$P3*12*(1-$O3)+$Q3*12*$O3+$R3*(1-$O3))),0,IF($X3="NNN",SUM(Expenses!LX$35:LX$39)*$F3,IF($X3="FSG",0,IF($X3="MG",SUMPRODUCT($Z3:$Z7,Expenses!LX$35:LX$39)*$F3,MAX((Expenses!LX$35-$AB3/12)*$AA3*$F3,0)+MAX((Expenses!LX$36-$AB4/12)*$AA4*$F3,0)+MAX((Expenses!LX$37-$AB5/12)*$AA5*$F3,0)+MAX((Expenses!LX$38-$AB6/12)*$AA6*$F3,0)+MAX((Expenses!LX$39-$AB7/12)*$AA7*$F3,0)))))</f>
        <v>0</v>
      </c>
      <c r="MA174" s="156">
        <f>IF(OR(MA$165&lt;=EOMONTH($E3,$R3*(1-$O3)),MA$165&gt;EOMONTH($E3,$P3*12*(1-$O3)+$Q3*12*$O3+$R3*(1-$O3))),0,IF($X3="NNN",SUM(Expenses!LY$35:LY$39)*$F3,IF($X3="FSG",0,IF($X3="MG",SUMPRODUCT($Z3:$Z7,Expenses!LY$35:LY$39)*$F3,MAX((Expenses!LY$35-$AB3/12)*$AA3*$F3,0)+MAX((Expenses!LY$36-$AB4/12)*$AA4*$F3,0)+MAX((Expenses!LY$37-$AB5/12)*$AA5*$F3,0)+MAX((Expenses!LY$38-$AB6/12)*$AA6*$F3,0)+MAX((Expenses!LY$39-$AB7/12)*$AA7*$F3,0)))))</f>
        <v>0</v>
      </c>
      <c r="MB174" s="156">
        <f>IF(OR(MB$165&lt;=EOMONTH($E3,$R3*(1-$O3)),MB$165&gt;EOMONTH($E3,$P3*12*(1-$O3)+$Q3*12*$O3+$R3*(1-$O3))),0,IF($X3="NNN",SUM(Expenses!LZ$35:LZ$39)*$F3,IF($X3="FSG",0,IF($X3="MG",SUMPRODUCT($Z3:$Z7,Expenses!LZ$35:LZ$39)*$F3,MAX((Expenses!LZ$35-$AB3/12)*$AA3*$F3,0)+MAX((Expenses!LZ$36-$AB4/12)*$AA4*$F3,0)+MAX((Expenses!LZ$37-$AB5/12)*$AA5*$F3,0)+MAX((Expenses!LZ$38-$AB6/12)*$AA6*$F3,0)+MAX((Expenses!LZ$39-$AB7/12)*$AA7*$F3,0)))))</f>
        <v>0</v>
      </c>
      <c r="MC174" s="156">
        <f>IF(OR(MC$165&lt;=EOMONTH($E3,$R3*(1-$O3)),MC$165&gt;EOMONTH($E3,$P3*12*(1-$O3)+$Q3*12*$O3+$R3*(1-$O3))),0,IF($X3="NNN",SUM(Expenses!MA$35:MA$39)*$F3,IF($X3="FSG",0,IF($X3="MG",SUMPRODUCT($Z3:$Z7,Expenses!MA$35:MA$39)*$F3,MAX((Expenses!MA$35-$AB3/12)*$AA3*$F3,0)+MAX((Expenses!MA$36-$AB4/12)*$AA4*$F3,0)+MAX((Expenses!MA$37-$AB5/12)*$AA5*$F3,0)+MAX((Expenses!MA$38-$AB6/12)*$AA6*$F3,0)+MAX((Expenses!MA$39-$AB7/12)*$AA7*$F3,0)))))</f>
        <v>0</v>
      </c>
      <c r="MD174" s="156">
        <f>IF(OR(MD$165&lt;=EOMONTH($E3,$R3*(1-$O3)),MD$165&gt;EOMONTH($E3,$P3*12*(1-$O3)+$Q3*12*$O3+$R3*(1-$O3))),0,IF($X3="NNN",SUM(Expenses!MB$35:MB$39)*$F3,IF($X3="FSG",0,IF($X3="MG",SUMPRODUCT($Z3:$Z7,Expenses!MB$35:MB$39)*$F3,MAX((Expenses!MB$35-$AB3/12)*$AA3*$F3,0)+MAX((Expenses!MB$36-$AB4/12)*$AA4*$F3,0)+MAX((Expenses!MB$37-$AB5/12)*$AA5*$F3,0)+MAX((Expenses!MB$38-$AB6/12)*$AA6*$F3,0)+MAX((Expenses!MB$39-$AB7/12)*$AA7*$F3,0)))))</f>
        <v>0</v>
      </c>
      <c r="ME174" s="156">
        <f>IF(OR(ME$165&lt;=EOMONTH($E3,$R3*(1-$O3)),ME$165&gt;EOMONTH($E3,$P3*12*(1-$O3)+$Q3*12*$O3+$R3*(1-$O3))),0,IF($X3="NNN",SUM(Expenses!MC$35:MC$39)*$F3,IF($X3="FSG",0,IF($X3="MG",SUMPRODUCT($Z3:$Z7,Expenses!MC$35:MC$39)*$F3,MAX((Expenses!MC$35-$AB3/12)*$AA3*$F3,0)+MAX((Expenses!MC$36-$AB4/12)*$AA4*$F3,0)+MAX((Expenses!MC$37-$AB5/12)*$AA5*$F3,0)+MAX((Expenses!MC$38-$AB6/12)*$AA6*$F3,0)+MAX((Expenses!MC$39-$AB7/12)*$AA7*$F3,0)))))</f>
        <v>0</v>
      </c>
      <c r="MF174" s="156">
        <f>IF(OR(MF$165&lt;=EOMONTH($E3,$R3*(1-$O3)),MF$165&gt;EOMONTH($E3,$P3*12*(1-$O3)+$Q3*12*$O3+$R3*(1-$O3))),0,IF($X3="NNN",SUM(Expenses!MD$35:MD$39)*$F3,IF($X3="FSG",0,IF($X3="MG",SUMPRODUCT($Z3:$Z7,Expenses!MD$35:MD$39)*$F3,MAX((Expenses!MD$35-$AB3/12)*$AA3*$F3,0)+MAX((Expenses!MD$36-$AB4/12)*$AA4*$F3,0)+MAX((Expenses!MD$37-$AB5/12)*$AA5*$F3,0)+MAX((Expenses!MD$38-$AB6/12)*$AA6*$F3,0)+MAX((Expenses!MD$39-$AB7/12)*$AA7*$F3,0)))))</f>
        <v>0</v>
      </c>
      <c r="MG174" s="156">
        <f>IF(OR(MG$165&lt;=EOMONTH($E3,$R3*(1-$O3)),MG$165&gt;EOMONTH($E3,$P3*12*(1-$O3)+$Q3*12*$O3+$R3*(1-$O3))),0,IF($X3="NNN",SUM(Expenses!ME$35:ME$39)*$F3,IF($X3="FSG",0,IF($X3="MG",SUMPRODUCT($Z3:$Z7,Expenses!ME$35:ME$39)*$F3,MAX((Expenses!ME$35-$AB3/12)*$AA3*$F3,0)+MAX((Expenses!ME$36-$AB4/12)*$AA4*$F3,0)+MAX((Expenses!ME$37-$AB5/12)*$AA5*$F3,0)+MAX((Expenses!ME$38-$AB6/12)*$AA6*$F3,0)+MAX((Expenses!ME$39-$AB7/12)*$AA7*$F3,0)))))</f>
        <v>0</v>
      </c>
      <c r="MH174" s="156">
        <f>IF(OR(MH$165&lt;=EOMONTH($E3,$R3*(1-$O3)),MH$165&gt;EOMONTH($E3,$P3*12*(1-$O3)+$Q3*12*$O3+$R3*(1-$O3))),0,IF($X3="NNN",SUM(Expenses!MF$35:MF$39)*$F3,IF($X3="FSG",0,IF($X3="MG",SUMPRODUCT($Z3:$Z7,Expenses!MF$35:MF$39)*$F3,MAX((Expenses!MF$35-$AB3/12)*$AA3*$F3,0)+MAX((Expenses!MF$36-$AB4/12)*$AA4*$F3,0)+MAX((Expenses!MF$37-$AB5/12)*$AA5*$F3,0)+MAX((Expenses!MF$38-$AB6/12)*$AA6*$F3,0)+MAX((Expenses!MF$39-$AB7/12)*$AA7*$F3,0)))))</f>
        <v>0</v>
      </c>
      <c r="MI174" s="156">
        <f>IF(OR(MI$165&lt;=EOMONTH($E3,$R3*(1-$O3)),MI$165&gt;EOMONTH($E3,$P3*12*(1-$O3)+$Q3*12*$O3+$R3*(1-$O3))),0,IF($X3="NNN",SUM(Expenses!MG$35:MG$39)*$F3,IF($X3="FSG",0,IF($X3="MG",SUMPRODUCT($Z3:$Z7,Expenses!MG$35:MG$39)*$F3,MAX((Expenses!MG$35-$AB3/12)*$AA3*$F3,0)+MAX((Expenses!MG$36-$AB4/12)*$AA4*$F3,0)+MAX((Expenses!MG$37-$AB5/12)*$AA5*$F3,0)+MAX((Expenses!MG$38-$AB6/12)*$AA6*$F3,0)+MAX((Expenses!MG$39-$AB7/12)*$AA7*$F3,0)))))</f>
        <v>0</v>
      </c>
      <c r="MJ174" s="156">
        <f>IF(OR(MJ$165&lt;=EOMONTH($E3,$R3*(1-$O3)),MJ$165&gt;EOMONTH($E3,$P3*12*(1-$O3)+$Q3*12*$O3+$R3*(1-$O3))),0,IF($X3="NNN",SUM(Expenses!MH$35:MH$39)*$F3,IF($X3="FSG",0,IF($X3="MG",SUMPRODUCT($Z3:$Z7,Expenses!MH$35:MH$39)*$F3,MAX((Expenses!MH$35-$AB3/12)*$AA3*$F3,0)+MAX((Expenses!MH$36-$AB4/12)*$AA4*$F3,0)+MAX((Expenses!MH$37-$AB5/12)*$AA5*$F3,0)+MAX((Expenses!MH$38-$AB6/12)*$AA6*$F3,0)+MAX((Expenses!MH$39-$AB7/12)*$AA7*$F3,0)))))</f>
        <v>0</v>
      </c>
      <c r="MK174" s="156">
        <f>IF(OR(MK$165&lt;=EOMONTH($E3,$R3*(1-$O3)),MK$165&gt;EOMONTH($E3,$P3*12*(1-$O3)+$Q3*12*$O3+$R3*(1-$O3))),0,IF($X3="NNN",SUM(Expenses!MI$35:MI$39)*$F3,IF($X3="FSG",0,IF($X3="MG",SUMPRODUCT($Z3:$Z7,Expenses!MI$35:MI$39)*$F3,MAX((Expenses!MI$35-$AB3/12)*$AA3*$F3,0)+MAX((Expenses!MI$36-$AB4/12)*$AA4*$F3,0)+MAX((Expenses!MI$37-$AB5/12)*$AA5*$F3,0)+MAX((Expenses!MI$38-$AB6/12)*$AA6*$F3,0)+MAX((Expenses!MI$39-$AB7/12)*$AA7*$F3,0)))))</f>
        <v>0</v>
      </c>
      <c r="ML174" s="156">
        <f>IF(OR(ML$165&lt;=EOMONTH($E3,$R3*(1-$O3)),ML$165&gt;EOMONTH($E3,$P3*12*(1-$O3)+$Q3*12*$O3+$R3*(1-$O3))),0,IF($X3="NNN",SUM(Expenses!MJ$35:MJ$39)*$F3,IF($X3="FSG",0,IF($X3="MG",SUMPRODUCT($Z3:$Z7,Expenses!MJ$35:MJ$39)*$F3,MAX((Expenses!MJ$35-$AB3/12)*$AA3*$F3,0)+MAX((Expenses!MJ$36-$AB4/12)*$AA4*$F3,0)+MAX((Expenses!MJ$37-$AB5/12)*$AA5*$F3,0)+MAX((Expenses!MJ$38-$AB6/12)*$AA6*$F3,0)+MAX((Expenses!MJ$39-$AB7/12)*$AA7*$F3,0)))))</f>
        <v>0</v>
      </c>
      <c r="MM174" s="156">
        <f>IF(OR(MM$165&lt;=EOMONTH($E3,$R3*(1-$O3)),MM$165&gt;EOMONTH($E3,$P3*12*(1-$O3)+$Q3*12*$O3+$R3*(1-$O3))),0,IF($X3="NNN",SUM(Expenses!MK$35:MK$39)*$F3,IF($X3="FSG",0,IF($X3="MG",SUMPRODUCT($Z3:$Z7,Expenses!MK$35:MK$39)*$F3,MAX((Expenses!MK$35-$AB3/12)*$AA3*$F3,0)+MAX((Expenses!MK$36-$AB4/12)*$AA4*$F3,0)+MAX((Expenses!MK$37-$AB5/12)*$AA5*$F3,0)+MAX((Expenses!MK$38-$AB6/12)*$AA6*$F3,0)+MAX((Expenses!MK$39-$AB7/12)*$AA7*$F3,0)))))</f>
        <v>0</v>
      </c>
      <c r="MN174" s="156">
        <f>IF(OR(MN$165&lt;=EOMONTH($E3,$R3*(1-$O3)),MN$165&gt;EOMONTH($E3,$P3*12*(1-$O3)+$Q3*12*$O3+$R3*(1-$O3))),0,IF($X3="NNN",SUM(Expenses!ML$35:ML$39)*$F3,IF($X3="FSG",0,IF($X3="MG",SUMPRODUCT($Z3:$Z7,Expenses!ML$35:ML$39)*$F3,MAX((Expenses!ML$35-$AB3/12)*$AA3*$F3,0)+MAX((Expenses!ML$36-$AB4/12)*$AA4*$F3,0)+MAX((Expenses!ML$37-$AB5/12)*$AA5*$F3,0)+MAX((Expenses!ML$38-$AB6/12)*$AA6*$F3,0)+MAX((Expenses!ML$39-$AB7/12)*$AA7*$F3,0)))))</f>
        <v>0</v>
      </c>
      <c r="MO174" s="156">
        <f>IF(OR(MO$165&lt;=EOMONTH($E3,$R3*(1-$O3)),MO$165&gt;EOMONTH($E3,$P3*12*(1-$O3)+$Q3*12*$O3+$R3*(1-$O3))),0,IF($X3="NNN",SUM(Expenses!MM$35:MM$39)*$F3,IF($X3="FSG",0,IF($X3="MG",SUMPRODUCT($Z3:$Z7,Expenses!MM$35:MM$39)*$F3,MAX((Expenses!MM$35-$AB3/12)*$AA3*$F3,0)+MAX((Expenses!MM$36-$AB4/12)*$AA4*$F3,0)+MAX((Expenses!MM$37-$AB5/12)*$AA5*$F3,0)+MAX((Expenses!MM$38-$AB6/12)*$AA6*$F3,0)+MAX((Expenses!MM$39-$AB7/12)*$AA7*$F3,0)))))</f>
        <v>0</v>
      </c>
      <c r="MP174" s="156">
        <f>IF(OR(MP$165&lt;=EOMONTH($E3,$R3*(1-$O3)),MP$165&gt;EOMONTH($E3,$P3*12*(1-$O3)+$Q3*12*$O3+$R3*(1-$O3))),0,IF($X3="NNN",SUM(Expenses!MN$35:MN$39)*$F3,IF($X3="FSG",0,IF($X3="MG",SUMPRODUCT($Z3:$Z7,Expenses!MN$35:MN$39)*$F3,MAX((Expenses!MN$35-$AB3/12)*$AA3*$F3,0)+MAX((Expenses!MN$36-$AB4/12)*$AA4*$F3,0)+MAX((Expenses!MN$37-$AB5/12)*$AA5*$F3,0)+MAX((Expenses!MN$38-$AB6/12)*$AA6*$F3,0)+MAX((Expenses!MN$39-$AB7/12)*$AA7*$F3,0)))))</f>
        <v>0</v>
      </c>
      <c r="MQ174" s="156">
        <f>IF(OR(MQ$165&lt;=EOMONTH($E3,$R3*(1-$O3)),MQ$165&gt;EOMONTH($E3,$P3*12*(1-$O3)+$Q3*12*$O3+$R3*(1-$O3))),0,IF($X3="NNN",SUM(Expenses!MO$35:MO$39)*$F3,IF($X3="FSG",0,IF($X3="MG",SUMPRODUCT($Z3:$Z7,Expenses!MO$35:MO$39)*$F3,MAX((Expenses!MO$35-$AB3/12)*$AA3*$F3,0)+MAX((Expenses!MO$36-$AB4/12)*$AA4*$F3,0)+MAX((Expenses!MO$37-$AB5/12)*$AA5*$F3,0)+MAX((Expenses!MO$38-$AB6/12)*$AA6*$F3,0)+MAX((Expenses!MO$39-$AB7/12)*$AA7*$F3,0)))))</f>
        <v>0</v>
      </c>
      <c r="MR174" s="156">
        <f>IF(OR(MR$165&lt;=EOMONTH($E3,$R3*(1-$O3)),MR$165&gt;EOMONTH($E3,$P3*12*(1-$O3)+$Q3*12*$O3+$R3*(1-$O3))),0,IF($X3="NNN",SUM(Expenses!MP$35:MP$39)*$F3,IF($X3="FSG",0,IF($X3="MG",SUMPRODUCT($Z3:$Z7,Expenses!MP$35:MP$39)*$F3,MAX((Expenses!MP$35-$AB3/12)*$AA3*$F3,0)+MAX((Expenses!MP$36-$AB4/12)*$AA4*$F3,0)+MAX((Expenses!MP$37-$AB5/12)*$AA5*$F3,0)+MAX((Expenses!MP$38-$AB6/12)*$AA6*$F3,0)+MAX((Expenses!MP$39-$AB7/12)*$AA7*$F3,0)))))</f>
        <v>0</v>
      </c>
      <c r="MS174" s="156">
        <f>IF(OR(MS$165&lt;=EOMONTH($E3,$R3*(1-$O3)),MS$165&gt;EOMONTH($E3,$P3*12*(1-$O3)+$Q3*12*$O3+$R3*(1-$O3))),0,IF($X3="NNN",SUM(Expenses!MQ$35:MQ$39)*$F3,IF($X3="FSG",0,IF($X3="MG",SUMPRODUCT($Z3:$Z7,Expenses!MQ$35:MQ$39)*$F3,MAX((Expenses!MQ$35-$AB3/12)*$AA3*$F3,0)+MAX((Expenses!MQ$36-$AB4/12)*$AA4*$F3,0)+MAX((Expenses!MQ$37-$AB5/12)*$AA5*$F3,0)+MAX((Expenses!MQ$38-$AB6/12)*$AA6*$F3,0)+MAX((Expenses!MQ$39-$AB7/12)*$AA7*$F3,0)))))</f>
        <v>0</v>
      </c>
      <c r="MT174" s="156">
        <f>IF(OR(MT$165&lt;=EOMONTH($E3,$R3*(1-$O3)),MT$165&gt;EOMONTH($E3,$P3*12*(1-$O3)+$Q3*12*$O3+$R3*(1-$O3))),0,IF($X3="NNN",SUM(Expenses!MR$35:MR$39)*$F3,IF($X3="FSG",0,IF($X3="MG",SUMPRODUCT($Z3:$Z7,Expenses!MR$35:MR$39)*$F3,MAX((Expenses!MR$35-$AB3/12)*$AA3*$F3,0)+MAX((Expenses!MR$36-$AB4/12)*$AA4*$F3,0)+MAX((Expenses!MR$37-$AB5/12)*$AA5*$F3,0)+MAX((Expenses!MR$38-$AB6/12)*$AA6*$F3,0)+MAX((Expenses!MR$39-$AB7/12)*$AA7*$F3,0)))))</f>
        <v>0</v>
      </c>
      <c r="MU174" s="156">
        <f>IF(OR(MU$165&lt;=EOMONTH($E3,$R3*(1-$O3)),MU$165&gt;EOMONTH($E3,$P3*12*(1-$O3)+$Q3*12*$O3+$R3*(1-$O3))),0,IF($X3="NNN",SUM(Expenses!MS$35:MS$39)*$F3,IF($X3="FSG",0,IF($X3="MG",SUMPRODUCT($Z3:$Z7,Expenses!MS$35:MS$39)*$F3,MAX((Expenses!MS$35-$AB3/12)*$AA3*$F3,0)+MAX((Expenses!MS$36-$AB4/12)*$AA4*$F3,0)+MAX((Expenses!MS$37-$AB5/12)*$AA5*$F3,0)+MAX((Expenses!MS$38-$AB6/12)*$AA6*$F3,0)+MAX((Expenses!MS$39-$AB7/12)*$AA7*$F3,0)))))</f>
        <v>0</v>
      </c>
      <c r="MV174" s="156">
        <f>IF(OR(MV$165&lt;=EOMONTH($E3,$R3*(1-$O3)),MV$165&gt;EOMONTH($E3,$P3*12*(1-$O3)+$Q3*12*$O3+$R3*(1-$O3))),0,IF($X3="NNN",SUM(Expenses!MT$35:MT$39)*$F3,IF($X3="FSG",0,IF($X3="MG",SUMPRODUCT($Z3:$Z7,Expenses!MT$35:MT$39)*$F3,MAX((Expenses!MT$35-$AB3/12)*$AA3*$F3,0)+MAX((Expenses!MT$36-$AB4/12)*$AA4*$F3,0)+MAX((Expenses!MT$37-$AB5/12)*$AA5*$F3,0)+MAX((Expenses!MT$38-$AB6/12)*$AA6*$F3,0)+MAX((Expenses!MT$39-$AB7/12)*$AA7*$F3,0)))))</f>
        <v>0</v>
      </c>
      <c r="MW174" s="156">
        <f>IF(OR(MW$165&lt;=EOMONTH($E3,$R3*(1-$O3)),MW$165&gt;EOMONTH($E3,$P3*12*(1-$O3)+$Q3*12*$O3+$R3*(1-$O3))),0,IF($X3="NNN",SUM(Expenses!MU$35:MU$39)*$F3,IF($X3="FSG",0,IF($X3="MG",SUMPRODUCT($Z3:$Z7,Expenses!MU$35:MU$39)*$F3,MAX((Expenses!MU$35-$AB3/12)*$AA3*$F3,0)+MAX((Expenses!MU$36-$AB4/12)*$AA4*$F3,0)+MAX((Expenses!MU$37-$AB5/12)*$AA5*$F3,0)+MAX((Expenses!MU$38-$AB6/12)*$AA6*$F3,0)+MAX((Expenses!MU$39-$AB7/12)*$AA7*$F3,0)))))</f>
        <v>0</v>
      </c>
      <c r="MX174" s="156">
        <f>IF(OR(MX$165&lt;=EOMONTH($E3,$R3*(1-$O3)),MX$165&gt;EOMONTH($E3,$P3*12*(1-$O3)+$Q3*12*$O3+$R3*(1-$O3))),0,IF($X3="NNN",SUM(Expenses!MV$35:MV$39)*$F3,IF($X3="FSG",0,IF($X3="MG",SUMPRODUCT($Z3:$Z7,Expenses!MV$35:MV$39)*$F3,MAX((Expenses!MV$35-$AB3/12)*$AA3*$F3,0)+MAX((Expenses!MV$36-$AB4/12)*$AA4*$F3,0)+MAX((Expenses!MV$37-$AB5/12)*$AA5*$F3,0)+MAX((Expenses!MV$38-$AB6/12)*$AA6*$F3,0)+MAX((Expenses!MV$39-$AB7/12)*$AA7*$F3,0)))))</f>
        <v>0</v>
      </c>
      <c r="MY174" s="156">
        <f>IF(OR(MY$165&lt;=EOMONTH($E3,$R3*(1-$O3)),MY$165&gt;EOMONTH($E3,$P3*12*(1-$O3)+$Q3*12*$O3+$R3*(1-$O3))),0,IF($X3="NNN",SUM(Expenses!MW$35:MW$39)*$F3,IF($X3="FSG",0,IF($X3="MG",SUMPRODUCT($Z3:$Z7,Expenses!MW$35:MW$39)*$F3,MAX((Expenses!MW$35-$AB3/12)*$AA3*$F3,0)+MAX((Expenses!MW$36-$AB4/12)*$AA4*$F3,0)+MAX((Expenses!MW$37-$AB5/12)*$AA5*$F3,0)+MAX((Expenses!MW$38-$AB6/12)*$AA6*$F3,0)+MAX((Expenses!MW$39-$AB7/12)*$AA7*$F3,0)))))</f>
        <v>0</v>
      </c>
      <c r="MZ174" s="156">
        <f>IF(OR(MZ$165&lt;=EOMONTH($E3,$R3*(1-$O3)),MZ$165&gt;EOMONTH($E3,$P3*12*(1-$O3)+$Q3*12*$O3+$R3*(1-$O3))),0,IF($X3="NNN",SUM(Expenses!MX$35:MX$39)*$F3,IF($X3="FSG",0,IF($X3="MG",SUMPRODUCT($Z3:$Z7,Expenses!MX$35:MX$39)*$F3,MAX((Expenses!MX$35-$AB3/12)*$AA3*$F3,0)+MAX((Expenses!MX$36-$AB4/12)*$AA4*$F3,0)+MAX((Expenses!MX$37-$AB5/12)*$AA5*$F3,0)+MAX((Expenses!MX$38-$AB6/12)*$AA6*$F3,0)+MAX((Expenses!MX$39-$AB7/12)*$AA7*$F3,0)))))</f>
        <v>0</v>
      </c>
      <c r="NA174" s="156">
        <f>IF(OR(NA$165&lt;=EOMONTH($E3,$R3*(1-$O3)),NA$165&gt;EOMONTH($E3,$P3*12*(1-$O3)+$Q3*12*$O3+$R3*(1-$O3))),0,IF($X3="NNN",SUM(Expenses!MY$35:MY$39)*$F3,IF($X3="FSG",0,IF($X3="MG",SUMPRODUCT($Z3:$Z7,Expenses!MY$35:MY$39)*$F3,MAX((Expenses!MY$35-$AB3/12)*$AA3*$F3,0)+MAX((Expenses!MY$36-$AB4/12)*$AA4*$F3,0)+MAX((Expenses!MY$37-$AB5/12)*$AA5*$F3,0)+MAX((Expenses!MY$38-$AB6/12)*$AA6*$F3,0)+MAX((Expenses!MY$39-$AB7/12)*$AA7*$F3,0)))))</f>
        <v>0</v>
      </c>
      <c r="NB174" s="156">
        <f>IF(OR(NB$165&lt;=EOMONTH($E3,$R3*(1-$O3)),NB$165&gt;EOMONTH($E3,$P3*12*(1-$O3)+$Q3*12*$O3+$R3*(1-$O3))),0,IF($X3="NNN",SUM(Expenses!MZ$35:MZ$39)*$F3,IF($X3="FSG",0,IF($X3="MG",SUMPRODUCT($Z3:$Z7,Expenses!MZ$35:MZ$39)*$F3,MAX((Expenses!MZ$35-$AB3/12)*$AA3*$F3,0)+MAX((Expenses!MZ$36-$AB4/12)*$AA4*$F3,0)+MAX((Expenses!MZ$37-$AB5/12)*$AA5*$F3,0)+MAX((Expenses!MZ$38-$AB6/12)*$AA6*$F3,0)+MAX((Expenses!MZ$39-$AB7/12)*$AA7*$F3,0)))))</f>
        <v>0</v>
      </c>
      <c r="NC174" s="156">
        <f>IF(OR(NC$165&lt;=EOMONTH($E3,$R3*(1-$O3)),NC$165&gt;EOMONTH($E3,$P3*12*(1-$O3)+$Q3*12*$O3+$R3*(1-$O3))),0,IF($X3="NNN",SUM(Expenses!NA$35:NA$39)*$F3,IF($X3="FSG",0,IF($X3="MG",SUMPRODUCT($Z3:$Z7,Expenses!NA$35:NA$39)*$F3,MAX((Expenses!NA$35-$AB3/12)*$AA3*$F3,0)+MAX((Expenses!NA$36-$AB4/12)*$AA4*$F3,0)+MAX((Expenses!NA$37-$AB5/12)*$AA5*$F3,0)+MAX((Expenses!NA$38-$AB6/12)*$AA6*$F3,0)+MAX((Expenses!NA$39-$AB7/12)*$AA7*$F3,0)))))</f>
        <v>0</v>
      </c>
      <c r="ND174" s="156">
        <f>IF(OR(ND$165&lt;=EOMONTH($E3,$R3*(1-$O3)),ND$165&gt;EOMONTH($E3,$P3*12*(1-$O3)+$Q3*12*$O3+$R3*(1-$O3))),0,IF($X3="NNN",SUM(Expenses!NB$35:NB$39)*$F3,IF($X3="FSG",0,IF($X3="MG",SUMPRODUCT($Z3:$Z7,Expenses!NB$35:NB$39)*$F3,MAX((Expenses!NB$35-$AB3/12)*$AA3*$F3,0)+MAX((Expenses!NB$36-$AB4/12)*$AA4*$F3,0)+MAX((Expenses!NB$37-$AB5/12)*$AA5*$F3,0)+MAX((Expenses!NB$38-$AB6/12)*$AA6*$F3,0)+MAX((Expenses!NB$39-$AB7/12)*$AA7*$F3,0)))))</f>
        <v>0</v>
      </c>
      <c r="NE174" s="156">
        <f>IF(OR(NE$165&lt;=EOMONTH($E3,$R3*(1-$O3)),NE$165&gt;EOMONTH($E3,$P3*12*(1-$O3)+$Q3*12*$O3+$R3*(1-$O3))),0,IF($X3="NNN",SUM(Expenses!NC$35:NC$39)*$F3,IF($X3="FSG",0,IF($X3="MG",SUMPRODUCT($Z3:$Z7,Expenses!NC$35:NC$39)*$F3,MAX((Expenses!NC$35-$AB3/12)*$AA3*$F3,0)+MAX((Expenses!NC$36-$AB4/12)*$AA4*$F3,0)+MAX((Expenses!NC$37-$AB5/12)*$AA5*$F3,0)+MAX((Expenses!NC$38-$AB6/12)*$AA6*$F3,0)+MAX((Expenses!NC$39-$AB7/12)*$AA7*$F3,0)))))</f>
        <v>0</v>
      </c>
      <c r="NF174" s="156">
        <f>IF(OR(NF$165&lt;=EOMONTH($E3,$R3*(1-$O3)),NF$165&gt;EOMONTH($E3,$P3*12*(1-$O3)+$Q3*12*$O3+$R3*(1-$O3))),0,IF($X3="NNN",SUM(Expenses!ND$35:ND$39)*$F3,IF($X3="FSG",0,IF($X3="MG",SUMPRODUCT($Z3:$Z7,Expenses!ND$35:ND$39)*$F3,MAX((Expenses!ND$35-$AB3/12)*$AA3*$F3,0)+MAX((Expenses!ND$36-$AB4/12)*$AA4*$F3,0)+MAX((Expenses!ND$37-$AB5/12)*$AA5*$F3,0)+MAX((Expenses!ND$38-$AB6/12)*$AA6*$F3,0)+MAX((Expenses!ND$39-$AB7/12)*$AA7*$F3,0)))))</f>
        <v>0</v>
      </c>
      <c r="NG174" s="156">
        <f>IF(OR(NG$165&lt;=EOMONTH($E3,$R3*(1-$O3)),NG$165&gt;EOMONTH($E3,$P3*12*(1-$O3)+$Q3*12*$O3+$R3*(1-$O3))),0,IF($X3="NNN",SUM(Expenses!NE$35:NE$39)*$F3,IF($X3="FSG",0,IF($X3="MG",SUMPRODUCT($Z3:$Z7,Expenses!NE$35:NE$39)*$F3,MAX((Expenses!NE$35-$AB3/12)*$AA3*$F3,0)+MAX((Expenses!NE$36-$AB4/12)*$AA4*$F3,0)+MAX((Expenses!NE$37-$AB5/12)*$AA5*$F3,0)+MAX((Expenses!NE$38-$AB6/12)*$AA6*$F3,0)+MAX((Expenses!NE$39-$AB7/12)*$AA7*$F3,0)))))</f>
        <v>0</v>
      </c>
      <c r="NH174" s="156">
        <f>IF(OR(NH$165&lt;=EOMONTH($E3,$R3*(1-$O3)),NH$165&gt;EOMONTH($E3,$P3*12*(1-$O3)+$Q3*12*$O3+$R3*(1-$O3))),0,IF($X3="NNN",SUM(Expenses!NF$35:NF$39)*$F3,IF($X3="FSG",0,IF($X3="MG",SUMPRODUCT($Z3:$Z7,Expenses!NF$35:NF$39)*$F3,MAX((Expenses!NF$35-$AB3/12)*$AA3*$F3,0)+MAX((Expenses!NF$36-$AB4/12)*$AA4*$F3,0)+MAX((Expenses!NF$37-$AB5/12)*$AA5*$F3,0)+MAX((Expenses!NF$38-$AB6/12)*$AA6*$F3,0)+MAX((Expenses!NF$39-$AB7/12)*$AA7*$F3,0)))))</f>
        <v>0</v>
      </c>
      <c r="NI174" s="156">
        <f>IF(OR(NI$165&lt;=EOMONTH($E3,$R3*(1-$O3)),NI$165&gt;EOMONTH($E3,$P3*12*(1-$O3)+$Q3*12*$O3+$R3*(1-$O3))),0,IF($X3="NNN",SUM(Expenses!NG$35:NG$39)*$F3,IF($X3="FSG",0,IF($X3="MG",SUMPRODUCT($Z3:$Z7,Expenses!NG$35:NG$39)*$F3,MAX((Expenses!NG$35-$AB3/12)*$AA3*$F3,0)+MAX((Expenses!NG$36-$AB4/12)*$AA4*$F3,0)+MAX((Expenses!NG$37-$AB5/12)*$AA5*$F3,0)+MAX((Expenses!NG$38-$AB6/12)*$AA6*$F3,0)+MAX((Expenses!NG$39-$AB7/12)*$AA7*$F3,0)))))</f>
        <v>0</v>
      </c>
      <c r="NJ174" s="156">
        <f>IF(OR(NJ$165&lt;=EOMONTH($E3,$R3*(1-$O3)),NJ$165&gt;EOMONTH($E3,$P3*12*(1-$O3)+$Q3*12*$O3+$R3*(1-$O3))),0,IF($X3="NNN",SUM(Expenses!NH$35:NH$39)*$F3,IF($X3="FSG",0,IF($X3="MG",SUMPRODUCT($Z3:$Z7,Expenses!NH$35:NH$39)*$F3,MAX((Expenses!NH$35-$AB3/12)*$AA3*$F3,0)+MAX((Expenses!NH$36-$AB4/12)*$AA4*$F3,0)+MAX((Expenses!NH$37-$AB5/12)*$AA5*$F3,0)+MAX((Expenses!NH$38-$AB6/12)*$AA6*$F3,0)+MAX((Expenses!NH$39-$AB7/12)*$AA7*$F3,0)))))</f>
        <v>0</v>
      </c>
      <c r="NK174" s="158">
        <f>IF(OR(NK$165&lt;=EOMONTH($E3,$R3*(1-$O3)),NK$165&gt;EOMONTH($E3,$P3*12*(1-$O3)+$Q3*12*$O3+$R3*(1-$O3))),0,IF($X3="NNN",SUM(Expenses!NI$35:NI$39)*$F3,IF($X3="FSG",0,IF($X3="MG",SUMPRODUCT($Z3:$Z7,Expenses!NI$35:NI$39)*$F3,MAX((Expenses!NI$35-$AB3/12)*$AA3*$F3,0)+MAX((Expenses!NI$36-$AB4/12)*$AA4*$F3,0)+MAX((Expenses!NI$37-$AB5/12)*$AA5*$F3,0)+MAX((Expenses!NI$38-$AB6/12)*$AA6*$F3,0)+MAX((Expenses!NI$39-$AB7/12)*$AA7*$F3,0)))))</f>
        <v>0</v>
      </c>
    </row>
    <row r="175" spans="1:375" x14ac:dyDescent="0.25">
      <c r="A175" s="159">
        <f t="shared" ca="1" si="56"/>
        <v>1423488.4952002871</v>
      </c>
      <c r="B175" s="160"/>
      <c r="C175" s="161" t="s">
        <v>160</v>
      </c>
      <c r="D175" s="162">
        <f>SUM(D168:D174)</f>
        <v>0</v>
      </c>
      <c r="E175" s="162">
        <f t="shared" ref="E175:BP175" si="81">SUM(E168:E174)</f>
        <v>0</v>
      </c>
      <c r="F175" s="162">
        <f t="shared" si="81"/>
        <v>0</v>
      </c>
      <c r="G175" s="162">
        <f t="shared" si="81"/>
        <v>0</v>
      </c>
      <c r="H175" s="162">
        <f t="shared" si="81"/>
        <v>0</v>
      </c>
      <c r="I175" s="162">
        <f t="shared" si="81"/>
        <v>0</v>
      </c>
      <c r="J175" s="162">
        <f t="shared" si="81"/>
        <v>0</v>
      </c>
      <c r="K175" s="162">
        <f t="shared" si="81"/>
        <v>0</v>
      </c>
      <c r="L175" s="162">
        <f t="shared" si="81"/>
        <v>0</v>
      </c>
      <c r="M175" s="162">
        <f t="shared" si="81"/>
        <v>0</v>
      </c>
      <c r="N175" s="162">
        <f t="shared" si="81"/>
        <v>0</v>
      </c>
      <c r="O175" s="162">
        <f t="shared" si="81"/>
        <v>0</v>
      </c>
      <c r="P175" s="162">
        <f t="shared" si="81"/>
        <v>0</v>
      </c>
      <c r="Q175" s="162">
        <f t="shared" si="81"/>
        <v>0</v>
      </c>
      <c r="R175" s="162">
        <f t="shared" si="81"/>
        <v>0</v>
      </c>
      <c r="S175" s="162">
        <f t="shared" si="81"/>
        <v>0</v>
      </c>
      <c r="T175" s="162">
        <f t="shared" si="81"/>
        <v>0</v>
      </c>
      <c r="U175" s="162">
        <f t="shared" si="81"/>
        <v>0</v>
      </c>
      <c r="V175" s="162">
        <f t="shared" si="81"/>
        <v>0</v>
      </c>
      <c r="W175" s="162">
        <f t="shared" si="81"/>
        <v>0</v>
      </c>
      <c r="X175" s="162">
        <f t="shared" ca="1" si="81"/>
        <v>875.51215123921247</v>
      </c>
      <c r="Y175" s="162">
        <f t="shared" ca="1" si="81"/>
        <v>901.47448791336683</v>
      </c>
      <c r="Z175" s="162">
        <f t="shared" ca="1" si="81"/>
        <v>917.3804272043908</v>
      </c>
      <c r="AA175" s="162">
        <f t="shared" ca="1" si="81"/>
        <v>917.99301296285557</v>
      </c>
      <c r="AB175" s="162">
        <f t="shared" ca="1" si="81"/>
        <v>1256.1249383617851</v>
      </c>
      <c r="AC175" s="162">
        <f t="shared" ca="1" si="81"/>
        <v>9186.423741079785</v>
      </c>
      <c r="AD175" s="162">
        <f t="shared" ca="1" si="81"/>
        <v>9197.7662066833946</v>
      </c>
      <c r="AE175" s="162">
        <f t="shared" ca="1" si="81"/>
        <v>9204.5371498237291</v>
      </c>
      <c r="AF175" s="162">
        <f t="shared" ca="1" si="81"/>
        <v>9259.4157117452705</v>
      </c>
      <c r="AG175" s="162">
        <f t="shared" ca="1" si="81"/>
        <v>9380.7624332363084</v>
      </c>
      <c r="AH175" s="162">
        <f t="shared" ca="1" si="81"/>
        <v>9415.1664212699161</v>
      </c>
      <c r="AI175" s="162">
        <f t="shared" ca="1" si="81"/>
        <v>9416.3807135587995</v>
      </c>
      <c r="AJ175" s="162">
        <f t="shared" ca="1" si="81"/>
        <v>9653.2824659972957</v>
      </c>
      <c r="AK175" s="162">
        <f t="shared" ca="1" si="81"/>
        <v>9673.7849945198104</v>
      </c>
      <c r="AL175" s="162">
        <f t="shared" ca="1" si="81"/>
        <v>9710.95190474232</v>
      </c>
      <c r="AM175" s="162">
        <f t="shared" ca="1" si="81"/>
        <v>9712.1782205090785</v>
      </c>
      <c r="AN175" s="162">
        <f t="shared" ca="1" si="81"/>
        <v>10115.361647919661</v>
      </c>
      <c r="AO175" s="162">
        <f t="shared" ca="1" si="81"/>
        <v>10117.589800490961</v>
      </c>
      <c r="AP175" s="162">
        <f t="shared" ca="1" si="81"/>
        <v>10118.825211929781</v>
      </c>
      <c r="AQ175" s="162">
        <f t="shared" ca="1" si="81"/>
        <v>10120.063670226489</v>
      </c>
      <c r="AR175" s="162">
        <f t="shared" ca="1" si="81"/>
        <v>10121.874200320877</v>
      </c>
      <c r="AS175" s="162">
        <f t="shared" ca="1" si="81"/>
        <v>10124.191779182946</v>
      </c>
      <c r="AT175" s="162">
        <f t="shared" ca="1" si="81"/>
        <v>10125.439423213735</v>
      </c>
      <c r="AU175" s="162">
        <f t="shared" ca="1" si="81"/>
        <v>10126.690144271284</v>
      </c>
      <c r="AV175" s="162">
        <f t="shared" ca="1" si="81"/>
        <v>10370.698949282934</v>
      </c>
      <c r="AW175" s="162">
        <f t="shared" ca="1" si="81"/>
        <v>10372.280288721795</v>
      </c>
      <c r="AX175" s="162">
        <f t="shared" ca="1" si="81"/>
        <v>10373.722392365387</v>
      </c>
      <c r="AY175" s="162">
        <f t="shared" ca="1" si="81"/>
        <v>10374.985497605147</v>
      </c>
      <c r="AZ175" s="162">
        <f t="shared" ca="1" si="81"/>
        <v>10406.967967661056</v>
      </c>
      <c r="BA175" s="162">
        <f t="shared" ca="1" si="81"/>
        <v>10409.262964809495</v>
      </c>
      <c r="BB175" s="162">
        <f t="shared" ca="1" si="81"/>
        <v>10410.53543859148</v>
      </c>
      <c r="BC175" s="162">
        <f t="shared" ca="1" si="81"/>
        <v>10411.81105063709</v>
      </c>
      <c r="BD175" s="162">
        <f t="shared" ca="1" si="81"/>
        <v>10413.67589663431</v>
      </c>
      <c r="BE175" s="162">
        <f t="shared" ca="1" si="81"/>
        <v>10416.063002862238</v>
      </c>
      <c r="BF175" s="162">
        <f t="shared" ca="1" si="81"/>
        <v>10417.348076213952</v>
      </c>
      <c r="BG175" s="162">
        <f t="shared" ca="1" si="81"/>
        <v>10418.636318903227</v>
      </c>
      <c r="BH175" s="162">
        <f t="shared" si="81"/>
        <v>0</v>
      </c>
      <c r="BI175" s="162">
        <f t="shared" si="81"/>
        <v>0</v>
      </c>
      <c r="BJ175" s="162">
        <f t="shared" si="81"/>
        <v>0</v>
      </c>
      <c r="BK175" s="162">
        <f t="shared" ca="1" si="81"/>
        <v>2048.4441572475284</v>
      </c>
      <c r="BL175" s="162">
        <f t="shared" ca="1" si="81"/>
        <v>2110.9860920348333</v>
      </c>
      <c r="BM175" s="162">
        <f t="shared" ca="1" si="81"/>
        <v>11394.982084192583</v>
      </c>
      <c r="BN175" s="162">
        <f t="shared" ca="1" si="81"/>
        <v>11408.642714268663</v>
      </c>
      <c r="BO175" s="162">
        <f t="shared" ca="1" si="81"/>
        <v>11409.789419126268</v>
      </c>
      <c r="BP175" s="162">
        <f t="shared" ca="1" si="81"/>
        <v>11496.542037341293</v>
      </c>
      <c r="BQ175" s="162">
        <f t="shared" ref="BQ175:EB175" ca="1" si="82">SUM(BQ168:BQ174)</f>
        <v>11499.000756756061</v>
      </c>
      <c r="BR175" s="162">
        <f t="shared" ca="1" si="82"/>
        <v>11535.505563594263</v>
      </c>
      <c r="BS175" s="162">
        <f t="shared" ca="1" si="82"/>
        <v>11536.832453564215</v>
      </c>
      <c r="BT175" s="162">
        <f t="shared" ca="1" si="82"/>
        <v>11538.162616002794</v>
      </c>
      <c r="BU175" s="162">
        <f t="shared" ca="1" si="82"/>
        <v>11539.496058980785</v>
      </c>
      <c r="BV175" s="162">
        <f t="shared" ca="1" si="82"/>
        <v>11541.025986736271</v>
      </c>
      <c r="BW175" s="162">
        <f t="shared" ca="1" si="82"/>
        <v>11542.366015085132</v>
      </c>
      <c r="BX175" s="162">
        <f t="shared" ca="1" si="82"/>
        <v>11575.810181849902</v>
      </c>
      <c r="BY175" s="162">
        <f t="shared" ca="1" si="82"/>
        <v>11860.659783117178</v>
      </c>
      <c r="BZ175" s="162">
        <f t="shared" ca="1" si="82"/>
        <v>11862.009750552488</v>
      </c>
      <c r="CA175" s="162">
        <f t="shared" ca="1" si="82"/>
        <v>11863.363047371675</v>
      </c>
      <c r="CB175" s="162">
        <f t="shared" ca="1" si="82"/>
        <v>11865.341462490125</v>
      </c>
      <c r="CC175" s="162">
        <f t="shared" ca="1" si="82"/>
        <v>11867.873943487335</v>
      </c>
      <c r="CD175" s="162">
        <f t="shared" ca="1" si="82"/>
        <v>11869.237277806167</v>
      </c>
      <c r="CE175" s="162">
        <f t="shared" ca="1" si="82"/>
        <v>11870.60397447522</v>
      </c>
      <c r="CF175" s="162">
        <f t="shared" ca="1" si="82"/>
        <v>11871.974041786954</v>
      </c>
      <c r="CG175" s="162">
        <f t="shared" ca="1" si="82"/>
        <v>11873.347488054287</v>
      </c>
      <c r="CH175" s="162">
        <f t="shared" ca="1" si="82"/>
        <v>11874.923313642437</v>
      </c>
      <c r="CI175" s="162">
        <f t="shared" ca="1" si="82"/>
        <v>11876.303542841764</v>
      </c>
      <c r="CJ175" s="162">
        <f t="shared" ca="1" si="82"/>
        <v>11910.50436555556</v>
      </c>
      <c r="CK175" s="162">
        <f t="shared" ca="1" si="82"/>
        <v>12203.899454860855</v>
      </c>
      <c r="CL175" s="162">
        <f t="shared" ca="1" si="82"/>
        <v>12205.289921319223</v>
      </c>
      <c r="CM175" s="162">
        <f t="shared" ca="1" si="82"/>
        <v>12206.683817042987</v>
      </c>
      <c r="CN175" s="162">
        <f t="shared" ca="1" si="82"/>
        <v>12208.721584614988</v>
      </c>
      <c r="CO175" s="162">
        <f t="shared" ca="1" si="82"/>
        <v>12211.330040042116</v>
      </c>
      <c r="CP175" s="162">
        <f t="shared" ca="1" si="82"/>
        <v>12212.734274390514</v>
      </c>
      <c r="CQ175" s="162">
        <f t="shared" ca="1" si="82"/>
        <v>12214.141971959638</v>
      </c>
      <c r="CR175" s="162">
        <f t="shared" ca="1" si="82"/>
        <v>12215.553141290724</v>
      </c>
      <c r="CS175" s="162">
        <f t="shared" ca="1" si="82"/>
        <v>12216.967790946077</v>
      </c>
      <c r="CT175" s="162">
        <f t="shared" ca="1" si="82"/>
        <v>12191.935282166291</v>
      </c>
      <c r="CU175" s="162">
        <f t="shared" ca="1" si="82"/>
        <v>12193.318040317934</v>
      </c>
      <c r="CV175" s="162">
        <f t="shared" ca="1" si="82"/>
        <v>12096.75441395686</v>
      </c>
      <c r="CW175" s="162">
        <f t="shared" ca="1" si="82"/>
        <v>12418.360562559463</v>
      </c>
      <c r="CX175" s="162">
        <f t="shared" ca="1" si="82"/>
        <v>12419.610515197986</v>
      </c>
      <c r="CY175" s="162">
        <f t="shared" ca="1" si="82"/>
        <v>12521.61966342195</v>
      </c>
      <c r="CZ175" s="162">
        <f t="shared" ca="1" si="82"/>
        <v>12523.718564021114</v>
      </c>
      <c r="DA175" s="162">
        <f t="shared" ca="1" si="82"/>
        <v>12564.848699794093</v>
      </c>
      <c r="DB175" s="162">
        <f t="shared" ca="1" si="82"/>
        <v>12566.295061172941</v>
      </c>
      <c r="DC175" s="162">
        <f t="shared" ca="1" si="82"/>
        <v>12567.74498966914</v>
      </c>
      <c r="DD175" s="162">
        <f t="shared" ca="1" si="82"/>
        <v>12569.198494080159</v>
      </c>
      <c r="DE175" s="162">
        <f t="shared" ca="1" si="82"/>
        <v>12570.655583225171</v>
      </c>
      <c r="DF175" s="162">
        <f t="shared" ca="1" si="82"/>
        <v>12572.116265945097</v>
      </c>
      <c r="DG175" s="162">
        <f t="shared" ca="1" si="82"/>
        <v>12573.580551102663</v>
      </c>
      <c r="DH175" s="162">
        <f t="shared" ca="1" si="82"/>
        <v>12608.159404941711</v>
      </c>
      <c r="DI175" s="162">
        <f t="shared" ca="1" si="82"/>
        <v>12920.822694300583</v>
      </c>
      <c r="DJ175" s="162">
        <f t="shared" ca="1" si="82"/>
        <v>12922.297840166266</v>
      </c>
      <c r="DK175" s="162">
        <f t="shared" ca="1" si="82"/>
        <v>12923.776624139606</v>
      </c>
      <c r="DL175" s="162">
        <f t="shared" ca="1" si="82"/>
        <v>12925.938491756744</v>
      </c>
      <c r="DM175" s="162">
        <f t="shared" ca="1" si="82"/>
        <v>12928.705802119382</v>
      </c>
      <c r="DN175" s="162">
        <f t="shared" ca="1" si="82"/>
        <v>12930.195554339598</v>
      </c>
      <c r="DO175" s="162">
        <f t="shared" ca="1" si="82"/>
        <v>12931.688980690682</v>
      </c>
      <c r="DP175" s="162">
        <f t="shared" ca="1" si="82"/>
        <v>12933.186090234032</v>
      </c>
      <c r="DQ175" s="162">
        <f t="shared" ca="1" si="82"/>
        <v>12934.686892053396</v>
      </c>
      <c r="DR175" s="162">
        <f t="shared" ca="1" si="82"/>
        <v>12936.191395254918</v>
      </c>
      <c r="DS175" s="162">
        <f t="shared" ca="1" si="82"/>
        <v>12937.69960896721</v>
      </c>
      <c r="DT175" s="162">
        <f t="shared" ca="1" si="82"/>
        <v>12973.05406124806</v>
      </c>
      <c r="DU175" s="162">
        <f t="shared" ca="1" si="82"/>
        <v>13295.097249287697</v>
      </c>
      <c r="DV175" s="162">
        <f t="shared" ca="1" si="82"/>
        <v>13296.616649529349</v>
      </c>
      <c r="DW175" s="162">
        <f t="shared" ca="1" si="82"/>
        <v>13298.13979702189</v>
      </c>
      <c r="DX175" s="162">
        <f t="shared" ca="1" si="82"/>
        <v>13300.366520667543</v>
      </c>
      <c r="DY175" s="162">
        <f t="shared" ca="1" si="82"/>
        <v>13145.440690933763</v>
      </c>
      <c r="DZ175" s="162">
        <f t="shared" ca="1" si="82"/>
        <v>13146.752126213916</v>
      </c>
      <c r="EA175" s="162">
        <f t="shared" ca="1" si="82"/>
        <v>13148.066795847259</v>
      </c>
      <c r="EB175" s="162">
        <f t="shared" ca="1" si="82"/>
        <v>13262.52322279414</v>
      </c>
      <c r="EC175" s="162">
        <f t="shared" ref="EC175:GN175" ca="1" si="83">SUM(EC168:EC174)</f>
        <v>13264.069048668083</v>
      </c>
      <c r="ED175" s="162">
        <f t="shared" ca="1" si="83"/>
        <v>13312.229694243408</v>
      </c>
      <c r="EE175" s="162">
        <f t="shared" ca="1" si="83"/>
        <v>13313.783154367067</v>
      </c>
      <c r="EF175" s="162">
        <f t="shared" si="83"/>
        <v>12931.193066598531</v>
      </c>
      <c r="EG175" s="162">
        <f t="shared" si="83"/>
        <v>13255.247295754893</v>
      </c>
      <c r="EH175" s="162">
        <f t="shared" si="83"/>
        <v>13256.765328536327</v>
      </c>
      <c r="EI175" s="162">
        <f t="shared" si="83"/>
        <v>13258.287105196125</v>
      </c>
      <c r="EJ175" s="162">
        <f t="shared" si="83"/>
        <v>13259.812634967699</v>
      </c>
      <c r="EK175" s="162">
        <f t="shared" si="83"/>
        <v>13261.341927107234</v>
      </c>
      <c r="EL175" s="162">
        <f t="shared" si="83"/>
        <v>13262.874990893746</v>
      </c>
      <c r="EM175" s="162">
        <f t="shared" si="83"/>
        <v>13264.411835629136</v>
      </c>
      <c r="EN175" s="162">
        <f t="shared" si="83"/>
        <v>13265.95247063824</v>
      </c>
      <c r="EO175" s="162">
        <f t="shared" si="83"/>
        <v>13267.496905268898</v>
      </c>
      <c r="EP175" s="162">
        <f t="shared" si="83"/>
        <v>13269.045148891999</v>
      </c>
      <c r="EQ175" s="162">
        <f t="shared" si="83"/>
        <v>13270.597210901549</v>
      </c>
      <c r="ER175" s="162">
        <f t="shared" si="83"/>
        <v>13279.503015072547</v>
      </c>
      <c r="ES175" s="162">
        <f t="shared" si="83"/>
        <v>13613.278871103596</v>
      </c>
      <c r="ET175" s="162">
        <f t="shared" si="83"/>
        <v>13614.842444868475</v>
      </c>
      <c r="EU175" s="162">
        <f t="shared" si="83"/>
        <v>13616.409874828065</v>
      </c>
      <c r="EV175" s="162">
        <f t="shared" si="83"/>
        <v>13617.981170492785</v>
      </c>
      <c r="EW175" s="162">
        <f t="shared" si="83"/>
        <v>0</v>
      </c>
      <c r="EX175" s="162">
        <f t="shared" si="83"/>
        <v>0</v>
      </c>
      <c r="EY175" s="162">
        <f t="shared" si="83"/>
        <v>0</v>
      </c>
      <c r="EZ175" s="162">
        <f t="shared" si="83"/>
        <v>0</v>
      </c>
      <c r="FA175" s="162">
        <f t="shared" si="83"/>
        <v>0</v>
      </c>
      <c r="FB175" s="162">
        <f t="shared" si="83"/>
        <v>0</v>
      </c>
      <c r="FC175" s="162">
        <f t="shared" si="83"/>
        <v>0</v>
      </c>
      <c r="FD175" s="162">
        <f t="shared" si="83"/>
        <v>0</v>
      </c>
      <c r="FE175" s="162">
        <f t="shared" si="83"/>
        <v>0</v>
      </c>
      <c r="FF175" s="162">
        <f t="shared" si="83"/>
        <v>0</v>
      </c>
      <c r="FG175" s="162">
        <f t="shared" si="83"/>
        <v>0</v>
      </c>
      <c r="FH175" s="162">
        <f t="shared" si="83"/>
        <v>0</v>
      </c>
      <c r="FI175" s="162">
        <f t="shared" si="83"/>
        <v>0</v>
      </c>
      <c r="FJ175" s="162">
        <f t="shared" si="83"/>
        <v>0</v>
      </c>
      <c r="FK175" s="162">
        <f t="shared" si="83"/>
        <v>0</v>
      </c>
      <c r="FL175" s="162">
        <f t="shared" si="83"/>
        <v>0</v>
      </c>
      <c r="FM175" s="162">
        <f t="shared" si="83"/>
        <v>0</v>
      </c>
      <c r="FN175" s="162">
        <f t="shared" si="83"/>
        <v>0</v>
      </c>
      <c r="FO175" s="162">
        <f t="shared" si="83"/>
        <v>0</v>
      </c>
      <c r="FP175" s="162">
        <f t="shared" si="83"/>
        <v>0</v>
      </c>
      <c r="FQ175" s="162">
        <f t="shared" si="83"/>
        <v>0</v>
      </c>
      <c r="FR175" s="162">
        <f t="shared" si="83"/>
        <v>0</v>
      </c>
      <c r="FS175" s="162">
        <f t="shared" si="83"/>
        <v>0</v>
      </c>
      <c r="FT175" s="162">
        <f t="shared" si="83"/>
        <v>0</v>
      </c>
      <c r="FU175" s="162">
        <f t="shared" si="83"/>
        <v>0</v>
      </c>
      <c r="FV175" s="162">
        <f t="shared" si="83"/>
        <v>0</v>
      </c>
      <c r="FW175" s="162">
        <f t="shared" si="83"/>
        <v>0</v>
      </c>
      <c r="FX175" s="162">
        <f t="shared" si="83"/>
        <v>0</v>
      </c>
      <c r="FY175" s="162">
        <f t="shared" si="83"/>
        <v>0</v>
      </c>
      <c r="FZ175" s="162">
        <f t="shared" si="83"/>
        <v>0</v>
      </c>
      <c r="GA175" s="162">
        <f t="shared" si="83"/>
        <v>0</v>
      </c>
      <c r="GB175" s="162">
        <f t="shared" si="83"/>
        <v>0</v>
      </c>
      <c r="GC175" s="162">
        <f t="shared" si="83"/>
        <v>0</v>
      </c>
      <c r="GD175" s="162">
        <f t="shared" si="83"/>
        <v>0</v>
      </c>
      <c r="GE175" s="162">
        <f t="shared" si="83"/>
        <v>0</v>
      </c>
      <c r="GF175" s="162">
        <f t="shared" si="83"/>
        <v>0</v>
      </c>
      <c r="GG175" s="162">
        <f t="shared" si="83"/>
        <v>0</v>
      </c>
      <c r="GH175" s="162">
        <f t="shared" si="83"/>
        <v>0</v>
      </c>
      <c r="GI175" s="162">
        <f t="shared" si="83"/>
        <v>0</v>
      </c>
      <c r="GJ175" s="162">
        <f t="shared" si="83"/>
        <v>0</v>
      </c>
      <c r="GK175" s="162">
        <f t="shared" si="83"/>
        <v>0</v>
      </c>
      <c r="GL175" s="162">
        <f t="shared" si="83"/>
        <v>0</v>
      </c>
      <c r="GM175" s="162">
        <f t="shared" si="83"/>
        <v>0</v>
      </c>
      <c r="GN175" s="162">
        <f t="shared" si="83"/>
        <v>0</v>
      </c>
      <c r="GO175" s="162">
        <f t="shared" ref="GO175:IZ175" si="84">SUM(GO168:GO174)</f>
        <v>0</v>
      </c>
      <c r="GP175" s="162">
        <f t="shared" si="84"/>
        <v>0</v>
      </c>
      <c r="GQ175" s="162">
        <f t="shared" si="84"/>
        <v>0</v>
      </c>
      <c r="GR175" s="162">
        <f t="shared" si="84"/>
        <v>0</v>
      </c>
      <c r="GS175" s="162">
        <f t="shared" si="84"/>
        <v>0</v>
      </c>
      <c r="GT175" s="162">
        <f t="shared" si="84"/>
        <v>0</v>
      </c>
      <c r="GU175" s="162">
        <f t="shared" si="84"/>
        <v>0</v>
      </c>
      <c r="GV175" s="162">
        <f t="shared" si="84"/>
        <v>0</v>
      </c>
      <c r="GW175" s="162">
        <f t="shared" si="84"/>
        <v>0</v>
      </c>
      <c r="GX175" s="162">
        <f t="shared" si="84"/>
        <v>0</v>
      </c>
      <c r="GY175" s="162">
        <f t="shared" si="84"/>
        <v>0</v>
      </c>
      <c r="GZ175" s="162">
        <f t="shared" si="84"/>
        <v>0</v>
      </c>
      <c r="HA175" s="162">
        <f t="shared" si="84"/>
        <v>0</v>
      </c>
      <c r="HB175" s="162">
        <f t="shared" si="84"/>
        <v>0</v>
      </c>
      <c r="HC175" s="162">
        <f t="shared" si="84"/>
        <v>0</v>
      </c>
      <c r="HD175" s="162">
        <f t="shared" si="84"/>
        <v>0</v>
      </c>
      <c r="HE175" s="162">
        <f t="shared" si="84"/>
        <v>0</v>
      </c>
      <c r="HF175" s="162">
        <f t="shared" si="84"/>
        <v>0</v>
      </c>
      <c r="HG175" s="162">
        <f t="shared" si="84"/>
        <v>0</v>
      </c>
      <c r="HH175" s="162">
        <f t="shared" si="84"/>
        <v>0</v>
      </c>
      <c r="HI175" s="162">
        <f t="shared" si="84"/>
        <v>0</v>
      </c>
      <c r="HJ175" s="162">
        <f t="shared" si="84"/>
        <v>0</v>
      </c>
      <c r="HK175" s="162">
        <f t="shared" si="84"/>
        <v>0</v>
      </c>
      <c r="HL175" s="162">
        <f t="shared" si="84"/>
        <v>0</v>
      </c>
      <c r="HM175" s="162">
        <f t="shared" si="84"/>
        <v>0</v>
      </c>
      <c r="HN175" s="162">
        <f t="shared" si="84"/>
        <v>0</v>
      </c>
      <c r="HO175" s="162">
        <f t="shared" si="84"/>
        <v>0</v>
      </c>
      <c r="HP175" s="162">
        <f t="shared" si="84"/>
        <v>0</v>
      </c>
      <c r="HQ175" s="162">
        <f t="shared" si="84"/>
        <v>0</v>
      </c>
      <c r="HR175" s="162">
        <f t="shared" si="84"/>
        <v>0</v>
      </c>
      <c r="HS175" s="162">
        <f t="shared" si="84"/>
        <v>0</v>
      </c>
      <c r="HT175" s="162">
        <f t="shared" si="84"/>
        <v>0</v>
      </c>
      <c r="HU175" s="162">
        <f t="shared" si="84"/>
        <v>0</v>
      </c>
      <c r="HV175" s="162">
        <f t="shared" si="84"/>
        <v>0</v>
      </c>
      <c r="HW175" s="162">
        <f t="shared" si="84"/>
        <v>0</v>
      </c>
      <c r="HX175" s="162">
        <f t="shared" si="84"/>
        <v>0</v>
      </c>
      <c r="HY175" s="162">
        <f t="shared" si="84"/>
        <v>0</v>
      </c>
      <c r="HZ175" s="162">
        <f t="shared" si="84"/>
        <v>0</v>
      </c>
      <c r="IA175" s="162">
        <f t="shared" si="84"/>
        <v>0</v>
      </c>
      <c r="IB175" s="162">
        <f t="shared" si="84"/>
        <v>0</v>
      </c>
      <c r="IC175" s="162">
        <f t="shared" si="84"/>
        <v>0</v>
      </c>
      <c r="ID175" s="162">
        <f t="shared" si="84"/>
        <v>0</v>
      </c>
      <c r="IE175" s="162">
        <f t="shared" si="84"/>
        <v>0</v>
      </c>
      <c r="IF175" s="162">
        <f t="shared" si="84"/>
        <v>0</v>
      </c>
      <c r="IG175" s="162">
        <f t="shared" si="84"/>
        <v>0</v>
      </c>
      <c r="IH175" s="162">
        <f t="shared" si="84"/>
        <v>0</v>
      </c>
      <c r="II175" s="162">
        <f t="shared" si="84"/>
        <v>0</v>
      </c>
      <c r="IJ175" s="162">
        <f t="shared" si="84"/>
        <v>0</v>
      </c>
      <c r="IK175" s="162">
        <f t="shared" si="84"/>
        <v>0</v>
      </c>
      <c r="IL175" s="162">
        <f t="shared" si="84"/>
        <v>0</v>
      </c>
      <c r="IM175" s="162">
        <f t="shared" si="84"/>
        <v>0</v>
      </c>
      <c r="IN175" s="162">
        <f t="shared" si="84"/>
        <v>0</v>
      </c>
      <c r="IO175" s="162">
        <f t="shared" si="84"/>
        <v>0</v>
      </c>
      <c r="IP175" s="162">
        <f t="shared" si="84"/>
        <v>0</v>
      </c>
      <c r="IQ175" s="162">
        <f t="shared" si="84"/>
        <v>0</v>
      </c>
      <c r="IR175" s="162">
        <f t="shared" si="84"/>
        <v>0</v>
      </c>
      <c r="IS175" s="162">
        <f t="shared" si="84"/>
        <v>0</v>
      </c>
      <c r="IT175" s="162">
        <f t="shared" si="84"/>
        <v>0</v>
      </c>
      <c r="IU175" s="162">
        <f t="shared" si="84"/>
        <v>0</v>
      </c>
      <c r="IV175" s="162">
        <f t="shared" si="84"/>
        <v>0</v>
      </c>
      <c r="IW175" s="162">
        <f t="shared" si="84"/>
        <v>0</v>
      </c>
      <c r="IX175" s="162">
        <f t="shared" si="84"/>
        <v>0</v>
      </c>
      <c r="IY175" s="162">
        <f t="shared" si="84"/>
        <v>0</v>
      </c>
      <c r="IZ175" s="162">
        <f t="shared" si="84"/>
        <v>0</v>
      </c>
      <c r="JA175" s="162">
        <f t="shared" ref="JA175:LL175" si="85">SUM(JA168:JA174)</f>
        <v>0</v>
      </c>
      <c r="JB175" s="162">
        <f t="shared" si="85"/>
        <v>0</v>
      </c>
      <c r="JC175" s="162">
        <f t="shared" si="85"/>
        <v>0</v>
      </c>
      <c r="JD175" s="162">
        <f t="shared" si="85"/>
        <v>0</v>
      </c>
      <c r="JE175" s="162">
        <f t="shared" si="85"/>
        <v>0</v>
      </c>
      <c r="JF175" s="162">
        <f t="shared" si="85"/>
        <v>0</v>
      </c>
      <c r="JG175" s="162">
        <f t="shared" si="85"/>
        <v>0</v>
      </c>
      <c r="JH175" s="162">
        <f t="shared" si="85"/>
        <v>0</v>
      </c>
      <c r="JI175" s="162">
        <f t="shared" si="85"/>
        <v>0</v>
      </c>
      <c r="JJ175" s="162">
        <f t="shared" si="85"/>
        <v>0</v>
      </c>
      <c r="JK175" s="162">
        <f t="shared" si="85"/>
        <v>0</v>
      </c>
      <c r="JL175" s="162">
        <f t="shared" si="85"/>
        <v>0</v>
      </c>
      <c r="JM175" s="162">
        <f t="shared" si="85"/>
        <v>0</v>
      </c>
      <c r="JN175" s="162">
        <f t="shared" si="85"/>
        <v>0</v>
      </c>
      <c r="JO175" s="162">
        <f t="shared" si="85"/>
        <v>0</v>
      </c>
      <c r="JP175" s="162">
        <f t="shared" si="85"/>
        <v>0</v>
      </c>
      <c r="JQ175" s="162">
        <f t="shared" si="85"/>
        <v>0</v>
      </c>
      <c r="JR175" s="162">
        <f t="shared" si="85"/>
        <v>0</v>
      </c>
      <c r="JS175" s="162">
        <f t="shared" si="85"/>
        <v>0</v>
      </c>
      <c r="JT175" s="162">
        <f t="shared" si="85"/>
        <v>0</v>
      </c>
      <c r="JU175" s="162">
        <f t="shared" si="85"/>
        <v>0</v>
      </c>
      <c r="JV175" s="162">
        <f t="shared" si="85"/>
        <v>0</v>
      </c>
      <c r="JW175" s="162">
        <f t="shared" si="85"/>
        <v>0</v>
      </c>
      <c r="JX175" s="162">
        <f t="shared" si="85"/>
        <v>0</v>
      </c>
      <c r="JY175" s="162">
        <f t="shared" si="85"/>
        <v>0</v>
      </c>
      <c r="JZ175" s="162">
        <f t="shared" si="85"/>
        <v>0</v>
      </c>
      <c r="KA175" s="162">
        <f t="shared" si="85"/>
        <v>0</v>
      </c>
      <c r="KB175" s="162">
        <f t="shared" si="85"/>
        <v>0</v>
      </c>
      <c r="KC175" s="162">
        <f t="shared" si="85"/>
        <v>0</v>
      </c>
      <c r="KD175" s="162">
        <f t="shared" si="85"/>
        <v>0</v>
      </c>
      <c r="KE175" s="162">
        <f t="shared" si="85"/>
        <v>0</v>
      </c>
      <c r="KF175" s="162">
        <f t="shared" si="85"/>
        <v>0</v>
      </c>
      <c r="KG175" s="162">
        <f t="shared" si="85"/>
        <v>0</v>
      </c>
      <c r="KH175" s="162">
        <f t="shared" si="85"/>
        <v>0</v>
      </c>
      <c r="KI175" s="162">
        <f t="shared" si="85"/>
        <v>0</v>
      </c>
      <c r="KJ175" s="162">
        <f t="shared" si="85"/>
        <v>0</v>
      </c>
      <c r="KK175" s="162">
        <f t="shared" si="85"/>
        <v>0</v>
      </c>
      <c r="KL175" s="162">
        <f t="shared" si="85"/>
        <v>0</v>
      </c>
      <c r="KM175" s="162">
        <f t="shared" si="85"/>
        <v>0</v>
      </c>
      <c r="KN175" s="162">
        <f t="shared" si="85"/>
        <v>0</v>
      </c>
      <c r="KO175" s="162">
        <f t="shared" si="85"/>
        <v>0</v>
      </c>
      <c r="KP175" s="162">
        <f t="shared" si="85"/>
        <v>0</v>
      </c>
      <c r="KQ175" s="162">
        <f t="shared" si="85"/>
        <v>0</v>
      </c>
      <c r="KR175" s="162">
        <f t="shared" si="85"/>
        <v>0</v>
      </c>
      <c r="KS175" s="162">
        <f t="shared" si="85"/>
        <v>0</v>
      </c>
      <c r="KT175" s="162">
        <f t="shared" si="85"/>
        <v>0</v>
      </c>
      <c r="KU175" s="162">
        <f t="shared" si="85"/>
        <v>0</v>
      </c>
      <c r="KV175" s="162">
        <f t="shared" si="85"/>
        <v>0</v>
      </c>
      <c r="KW175" s="162">
        <f t="shared" si="85"/>
        <v>0</v>
      </c>
      <c r="KX175" s="162">
        <f t="shared" si="85"/>
        <v>0</v>
      </c>
      <c r="KY175" s="162">
        <f t="shared" si="85"/>
        <v>0</v>
      </c>
      <c r="KZ175" s="162">
        <f t="shared" si="85"/>
        <v>0</v>
      </c>
      <c r="LA175" s="162">
        <f t="shared" si="85"/>
        <v>0</v>
      </c>
      <c r="LB175" s="162">
        <f t="shared" si="85"/>
        <v>0</v>
      </c>
      <c r="LC175" s="162">
        <f t="shared" si="85"/>
        <v>0</v>
      </c>
      <c r="LD175" s="162">
        <f t="shared" si="85"/>
        <v>0</v>
      </c>
      <c r="LE175" s="162">
        <f t="shared" si="85"/>
        <v>0</v>
      </c>
      <c r="LF175" s="162">
        <f t="shared" si="85"/>
        <v>0</v>
      </c>
      <c r="LG175" s="162">
        <f t="shared" si="85"/>
        <v>0</v>
      </c>
      <c r="LH175" s="162">
        <f t="shared" si="85"/>
        <v>0</v>
      </c>
      <c r="LI175" s="162">
        <f t="shared" si="85"/>
        <v>0</v>
      </c>
      <c r="LJ175" s="162">
        <f t="shared" si="85"/>
        <v>0</v>
      </c>
      <c r="LK175" s="162">
        <f t="shared" si="85"/>
        <v>0</v>
      </c>
      <c r="LL175" s="162">
        <f t="shared" si="85"/>
        <v>0</v>
      </c>
      <c r="LM175" s="162">
        <f t="shared" ref="LM175:NK175" si="86">SUM(LM168:LM174)</f>
        <v>0</v>
      </c>
      <c r="LN175" s="162">
        <f t="shared" si="86"/>
        <v>0</v>
      </c>
      <c r="LO175" s="162">
        <f t="shared" si="86"/>
        <v>0</v>
      </c>
      <c r="LP175" s="162">
        <f t="shared" si="86"/>
        <v>0</v>
      </c>
      <c r="LQ175" s="162">
        <f t="shared" si="86"/>
        <v>0</v>
      </c>
      <c r="LR175" s="162">
        <f t="shared" si="86"/>
        <v>0</v>
      </c>
      <c r="LS175" s="162">
        <f t="shared" si="86"/>
        <v>0</v>
      </c>
      <c r="LT175" s="162">
        <f t="shared" si="86"/>
        <v>0</v>
      </c>
      <c r="LU175" s="162">
        <f t="shared" si="86"/>
        <v>0</v>
      </c>
      <c r="LV175" s="162">
        <f t="shared" si="86"/>
        <v>0</v>
      </c>
      <c r="LW175" s="162">
        <f t="shared" si="86"/>
        <v>0</v>
      </c>
      <c r="LX175" s="162">
        <f t="shared" si="86"/>
        <v>0</v>
      </c>
      <c r="LY175" s="162">
        <f t="shared" si="86"/>
        <v>0</v>
      </c>
      <c r="LZ175" s="162">
        <f t="shared" si="86"/>
        <v>0</v>
      </c>
      <c r="MA175" s="162">
        <f t="shared" si="86"/>
        <v>0</v>
      </c>
      <c r="MB175" s="162">
        <f t="shared" si="86"/>
        <v>0</v>
      </c>
      <c r="MC175" s="162">
        <f t="shared" si="86"/>
        <v>0</v>
      </c>
      <c r="MD175" s="162">
        <f t="shared" si="86"/>
        <v>0</v>
      </c>
      <c r="ME175" s="162">
        <f t="shared" si="86"/>
        <v>0</v>
      </c>
      <c r="MF175" s="162">
        <f t="shared" si="86"/>
        <v>0</v>
      </c>
      <c r="MG175" s="162">
        <f t="shared" si="86"/>
        <v>0</v>
      </c>
      <c r="MH175" s="162">
        <f t="shared" si="86"/>
        <v>0</v>
      </c>
      <c r="MI175" s="162">
        <f t="shared" si="86"/>
        <v>0</v>
      </c>
      <c r="MJ175" s="162">
        <f t="shared" si="86"/>
        <v>0</v>
      </c>
      <c r="MK175" s="162">
        <f t="shared" si="86"/>
        <v>0</v>
      </c>
      <c r="ML175" s="162">
        <f t="shared" si="86"/>
        <v>0</v>
      </c>
      <c r="MM175" s="162">
        <f t="shared" si="86"/>
        <v>0</v>
      </c>
      <c r="MN175" s="162">
        <f t="shared" si="86"/>
        <v>0</v>
      </c>
      <c r="MO175" s="162">
        <f t="shared" si="86"/>
        <v>0</v>
      </c>
      <c r="MP175" s="162">
        <f t="shared" si="86"/>
        <v>0</v>
      </c>
      <c r="MQ175" s="162">
        <f t="shared" si="86"/>
        <v>0</v>
      </c>
      <c r="MR175" s="162">
        <f t="shared" si="86"/>
        <v>0</v>
      </c>
      <c r="MS175" s="162">
        <f t="shared" si="86"/>
        <v>0</v>
      </c>
      <c r="MT175" s="162">
        <f t="shared" si="86"/>
        <v>0</v>
      </c>
      <c r="MU175" s="162">
        <f t="shared" si="86"/>
        <v>0</v>
      </c>
      <c r="MV175" s="162">
        <f t="shared" si="86"/>
        <v>0</v>
      </c>
      <c r="MW175" s="162">
        <f t="shared" si="86"/>
        <v>0</v>
      </c>
      <c r="MX175" s="162">
        <f t="shared" si="86"/>
        <v>0</v>
      </c>
      <c r="MY175" s="162">
        <f t="shared" si="86"/>
        <v>0</v>
      </c>
      <c r="MZ175" s="162">
        <f t="shared" si="86"/>
        <v>0</v>
      </c>
      <c r="NA175" s="162">
        <f t="shared" si="86"/>
        <v>0</v>
      </c>
      <c r="NB175" s="162">
        <f t="shared" si="86"/>
        <v>0</v>
      </c>
      <c r="NC175" s="162">
        <f t="shared" si="86"/>
        <v>0</v>
      </c>
      <c r="ND175" s="162">
        <f t="shared" si="86"/>
        <v>0</v>
      </c>
      <c r="NE175" s="162">
        <f t="shared" si="86"/>
        <v>0</v>
      </c>
      <c r="NF175" s="162">
        <f t="shared" si="86"/>
        <v>0</v>
      </c>
      <c r="NG175" s="162">
        <f t="shared" si="86"/>
        <v>0</v>
      </c>
      <c r="NH175" s="162">
        <f t="shared" si="86"/>
        <v>0</v>
      </c>
      <c r="NI175" s="162">
        <f t="shared" si="86"/>
        <v>0</v>
      </c>
      <c r="NJ175" s="162">
        <f t="shared" si="86"/>
        <v>0</v>
      </c>
      <c r="NK175" s="163">
        <f t="shared" si="86"/>
        <v>0</v>
      </c>
    </row>
    <row r="176" spans="1:375" x14ac:dyDescent="0.25">
      <c r="A176" s="154">
        <f t="shared" si="56"/>
        <v>-77250</v>
      </c>
      <c r="B176" s="35" t="s">
        <v>171</v>
      </c>
      <c r="C176" s="89" t="s">
        <v>161</v>
      </c>
      <c r="D176" s="156">
        <f t="shared" ref="D176:BO176" si="87">IF(D$165=EOMONTH($D3,-1),FV($AE3,ROUNDDOWN(YEARFRAC($D$165,D$165,1),0),0,$AC3*$B3,0),0)</f>
        <v>0</v>
      </c>
      <c r="E176" s="156">
        <f t="shared" si="87"/>
        <v>0</v>
      </c>
      <c r="F176" s="156">
        <f t="shared" si="87"/>
        <v>0</v>
      </c>
      <c r="G176" s="156">
        <f t="shared" si="87"/>
        <v>0</v>
      </c>
      <c r="H176" s="156">
        <f t="shared" si="87"/>
        <v>0</v>
      </c>
      <c r="I176" s="156">
        <f t="shared" si="87"/>
        <v>0</v>
      </c>
      <c r="J176" s="156">
        <f t="shared" si="87"/>
        <v>0</v>
      </c>
      <c r="K176" s="156">
        <f t="shared" si="87"/>
        <v>0</v>
      </c>
      <c r="L176" s="156">
        <f t="shared" si="87"/>
        <v>0</v>
      </c>
      <c r="M176" s="156">
        <f t="shared" si="87"/>
        <v>0</v>
      </c>
      <c r="N176" s="156">
        <f t="shared" si="87"/>
        <v>0</v>
      </c>
      <c r="O176" s="156">
        <f t="shared" si="87"/>
        <v>0</v>
      </c>
      <c r="P176" s="156">
        <f t="shared" si="87"/>
        <v>0</v>
      </c>
      <c r="Q176" s="156">
        <f t="shared" si="87"/>
        <v>0</v>
      </c>
      <c r="R176" s="156">
        <f t="shared" si="87"/>
        <v>0</v>
      </c>
      <c r="S176" s="156">
        <f t="shared" si="87"/>
        <v>0</v>
      </c>
      <c r="T176" s="156">
        <f t="shared" si="87"/>
        <v>0</v>
      </c>
      <c r="U176" s="156">
        <f t="shared" si="87"/>
        <v>0</v>
      </c>
      <c r="V176" s="156">
        <f t="shared" si="87"/>
        <v>0</v>
      </c>
      <c r="W176" s="156">
        <f t="shared" si="87"/>
        <v>-77250</v>
      </c>
      <c r="X176" s="156">
        <f t="shared" si="87"/>
        <v>0</v>
      </c>
      <c r="Y176" s="156">
        <f t="shared" si="87"/>
        <v>0</v>
      </c>
      <c r="Z176" s="156">
        <f t="shared" si="87"/>
        <v>0</v>
      </c>
      <c r="AA176" s="156">
        <f t="shared" si="87"/>
        <v>0</v>
      </c>
      <c r="AB176" s="156">
        <f t="shared" si="87"/>
        <v>0</v>
      </c>
      <c r="AC176" s="156">
        <f t="shared" si="87"/>
        <v>0</v>
      </c>
      <c r="AD176" s="156">
        <f t="shared" si="87"/>
        <v>0</v>
      </c>
      <c r="AE176" s="156">
        <f t="shared" si="87"/>
        <v>0</v>
      </c>
      <c r="AF176" s="156">
        <f t="shared" si="87"/>
        <v>0</v>
      </c>
      <c r="AG176" s="156">
        <f t="shared" si="87"/>
        <v>0</v>
      </c>
      <c r="AH176" s="156">
        <f t="shared" si="87"/>
        <v>0</v>
      </c>
      <c r="AI176" s="156">
        <f t="shared" si="87"/>
        <v>0</v>
      </c>
      <c r="AJ176" s="156">
        <f t="shared" si="87"/>
        <v>0</v>
      </c>
      <c r="AK176" s="156">
        <f t="shared" si="87"/>
        <v>0</v>
      </c>
      <c r="AL176" s="156">
        <f t="shared" si="87"/>
        <v>0</v>
      </c>
      <c r="AM176" s="156">
        <f t="shared" si="87"/>
        <v>0</v>
      </c>
      <c r="AN176" s="156">
        <f t="shared" si="87"/>
        <v>0</v>
      </c>
      <c r="AO176" s="156">
        <f t="shared" si="87"/>
        <v>0</v>
      </c>
      <c r="AP176" s="156">
        <f t="shared" si="87"/>
        <v>0</v>
      </c>
      <c r="AQ176" s="156">
        <f t="shared" si="87"/>
        <v>0</v>
      </c>
      <c r="AR176" s="156">
        <f t="shared" si="87"/>
        <v>0</v>
      </c>
      <c r="AS176" s="156">
        <f t="shared" si="87"/>
        <v>0</v>
      </c>
      <c r="AT176" s="156">
        <f t="shared" si="87"/>
        <v>0</v>
      </c>
      <c r="AU176" s="156">
        <f t="shared" si="87"/>
        <v>0</v>
      </c>
      <c r="AV176" s="156">
        <f t="shared" si="87"/>
        <v>0</v>
      </c>
      <c r="AW176" s="156">
        <f t="shared" si="87"/>
        <v>0</v>
      </c>
      <c r="AX176" s="156">
        <f t="shared" si="87"/>
        <v>0</v>
      </c>
      <c r="AY176" s="156">
        <f t="shared" si="87"/>
        <v>0</v>
      </c>
      <c r="AZ176" s="156">
        <f t="shared" si="87"/>
        <v>0</v>
      </c>
      <c r="BA176" s="156">
        <f t="shared" si="87"/>
        <v>0</v>
      </c>
      <c r="BB176" s="156">
        <f t="shared" si="87"/>
        <v>0</v>
      </c>
      <c r="BC176" s="156">
        <f t="shared" si="87"/>
        <v>0</v>
      </c>
      <c r="BD176" s="156">
        <f t="shared" si="87"/>
        <v>0</v>
      </c>
      <c r="BE176" s="156">
        <f t="shared" si="87"/>
        <v>0</v>
      </c>
      <c r="BF176" s="156">
        <f t="shared" si="87"/>
        <v>0</v>
      </c>
      <c r="BG176" s="156">
        <f t="shared" si="87"/>
        <v>0</v>
      </c>
      <c r="BH176" s="156">
        <f t="shared" si="87"/>
        <v>0</v>
      </c>
      <c r="BI176" s="156">
        <f t="shared" si="87"/>
        <v>0</v>
      </c>
      <c r="BJ176" s="156">
        <f t="shared" si="87"/>
        <v>0</v>
      </c>
      <c r="BK176" s="156">
        <f t="shared" si="87"/>
        <v>0</v>
      </c>
      <c r="BL176" s="156">
        <f t="shared" si="87"/>
        <v>0</v>
      </c>
      <c r="BM176" s="156">
        <f t="shared" si="87"/>
        <v>0</v>
      </c>
      <c r="BN176" s="156">
        <f t="shared" si="87"/>
        <v>0</v>
      </c>
      <c r="BO176" s="156">
        <f t="shared" si="87"/>
        <v>0</v>
      </c>
      <c r="BP176" s="156">
        <f t="shared" ref="BP176:EA176" si="88">IF(BP$165=EOMONTH($D3,-1),FV($AE3,ROUNDDOWN(YEARFRAC($D$165,BP$165,1),0),0,$AC3*$B3,0),0)</f>
        <v>0</v>
      </c>
      <c r="BQ176" s="156">
        <f t="shared" si="88"/>
        <v>0</v>
      </c>
      <c r="BR176" s="156">
        <f t="shared" si="88"/>
        <v>0</v>
      </c>
      <c r="BS176" s="156">
        <f t="shared" si="88"/>
        <v>0</v>
      </c>
      <c r="BT176" s="156">
        <f t="shared" si="88"/>
        <v>0</v>
      </c>
      <c r="BU176" s="156">
        <f t="shared" si="88"/>
        <v>0</v>
      </c>
      <c r="BV176" s="156">
        <f t="shared" si="88"/>
        <v>0</v>
      </c>
      <c r="BW176" s="156">
        <f t="shared" si="88"/>
        <v>0</v>
      </c>
      <c r="BX176" s="156">
        <f t="shared" si="88"/>
        <v>0</v>
      </c>
      <c r="BY176" s="156">
        <f t="shared" si="88"/>
        <v>0</v>
      </c>
      <c r="BZ176" s="156">
        <f t="shared" si="88"/>
        <v>0</v>
      </c>
      <c r="CA176" s="156">
        <f t="shared" si="88"/>
        <v>0</v>
      </c>
      <c r="CB176" s="156">
        <f t="shared" si="88"/>
        <v>0</v>
      </c>
      <c r="CC176" s="156">
        <f t="shared" si="88"/>
        <v>0</v>
      </c>
      <c r="CD176" s="156">
        <f t="shared" si="88"/>
        <v>0</v>
      </c>
      <c r="CE176" s="156">
        <f t="shared" si="88"/>
        <v>0</v>
      </c>
      <c r="CF176" s="156">
        <f t="shared" si="88"/>
        <v>0</v>
      </c>
      <c r="CG176" s="156">
        <f t="shared" si="88"/>
        <v>0</v>
      </c>
      <c r="CH176" s="156">
        <f t="shared" si="88"/>
        <v>0</v>
      </c>
      <c r="CI176" s="156">
        <f t="shared" si="88"/>
        <v>0</v>
      </c>
      <c r="CJ176" s="156">
        <f t="shared" si="88"/>
        <v>0</v>
      </c>
      <c r="CK176" s="156">
        <f t="shared" si="88"/>
        <v>0</v>
      </c>
      <c r="CL176" s="156">
        <f t="shared" si="88"/>
        <v>0</v>
      </c>
      <c r="CM176" s="156">
        <f t="shared" si="88"/>
        <v>0</v>
      </c>
      <c r="CN176" s="156">
        <f t="shared" si="88"/>
        <v>0</v>
      </c>
      <c r="CO176" s="156">
        <f t="shared" si="88"/>
        <v>0</v>
      </c>
      <c r="CP176" s="156">
        <f t="shared" si="88"/>
        <v>0</v>
      </c>
      <c r="CQ176" s="156">
        <f t="shared" si="88"/>
        <v>0</v>
      </c>
      <c r="CR176" s="156">
        <f t="shared" si="88"/>
        <v>0</v>
      </c>
      <c r="CS176" s="156">
        <f t="shared" si="88"/>
        <v>0</v>
      </c>
      <c r="CT176" s="156">
        <f t="shared" si="88"/>
        <v>0</v>
      </c>
      <c r="CU176" s="156">
        <f t="shared" si="88"/>
        <v>0</v>
      </c>
      <c r="CV176" s="156">
        <f t="shared" si="88"/>
        <v>0</v>
      </c>
      <c r="CW176" s="156">
        <f t="shared" si="88"/>
        <v>0</v>
      </c>
      <c r="CX176" s="156">
        <f t="shared" si="88"/>
        <v>0</v>
      </c>
      <c r="CY176" s="156">
        <f t="shared" si="88"/>
        <v>0</v>
      </c>
      <c r="CZ176" s="156">
        <f t="shared" si="88"/>
        <v>0</v>
      </c>
      <c r="DA176" s="156">
        <f t="shared" si="88"/>
        <v>0</v>
      </c>
      <c r="DB176" s="156">
        <f t="shared" si="88"/>
        <v>0</v>
      </c>
      <c r="DC176" s="156">
        <f t="shared" si="88"/>
        <v>0</v>
      </c>
      <c r="DD176" s="156">
        <f t="shared" si="88"/>
        <v>0</v>
      </c>
      <c r="DE176" s="156">
        <f t="shared" si="88"/>
        <v>0</v>
      </c>
      <c r="DF176" s="156">
        <f t="shared" si="88"/>
        <v>0</v>
      </c>
      <c r="DG176" s="156">
        <f t="shared" si="88"/>
        <v>0</v>
      </c>
      <c r="DH176" s="156">
        <f t="shared" si="88"/>
        <v>0</v>
      </c>
      <c r="DI176" s="156">
        <f t="shared" si="88"/>
        <v>0</v>
      </c>
      <c r="DJ176" s="156">
        <f t="shared" si="88"/>
        <v>0</v>
      </c>
      <c r="DK176" s="156">
        <f t="shared" si="88"/>
        <v>0</v>
      </c>
      <c r="DL176" s="156">
        <f t="shared" si="88"/>
        <v>0</v>
      </c>
      <c r="DM176" s="156">
        <f t="shared" si="88"/>
        <v>0</v>
      </c>
      <c r="DN176" s="156">
        <f t="shared" si="88"/>
        <v>0</v>
      </c>
      <c r="DO176" s="156">
        <f t="shared" si="88"/>
        <v>0</v>
      </c>
      <c r="DP176" s="156">
        <f t="shared" si="88"/>
        <v>0</v>
      </c>
      <c r="DQ176" s="156">
        <f t="shared" si="88"/>
        <v>0</v>
      </c>
      <c r="DR176" s="156">
        <f t="shared" si="88"/>
        <v>0</v>
      </c>
      <c r="DS176" s="156">
        <f t="shared" si="88"/>
        <v>0</v>
      </c>
      <c r="DT176" s="156">
        <f t="shared" si="88"/>
        <v>0</v>
      </c>
      <c r="DU176" s="156">
        <f t="shared" si="88"/>
        <v>0</v>
      </c>
      <c r="DV176" s="156">
        <f t="shared" si="88"/>
        <v>0</v>
      </c>
      <c r="DW176" s="156">
        <f t="shared" si="88"/>
        <v>0</v>
      </c>
      <c r="DX176" s="156">
        <f t="shared" si="88"/>
        <v>0</v>
      </c>
      <c r="DY176" s="156">
        <f t="shared" si="88"/>
        <v>0</v>
      </c>
      <c r="DZ176" s="156">
        <f t="shared" si="88"/>
        <v>0</v>
      </c>
      <c r="EA176" s="156">
        <f t="shared" si="88"/>
        <v>0</v>
      </c>
      <c r="EB176" s="156">
        <f t="shared" ref="EB176:GM176" si="89">IF(EB$165=EOMONTH($D3,-1),FV($AE3,ROUNDDOWN(YEARFRAC($D$165,EB$165,1),0),0,$AC3*$B3,0),0)</f>
        <v>0</v>
      </c>
      <c r="EC176" s="156">
        <f t="shared" si="89"/>
        <v>0</v>
      </c>
      <c r="ED176" s="156">
        <f t="shared" si="89"/>
        <v>0</v>
      </c>
      <c r="EE176" s="156">
        <f t="shared" si="89"/>
        <v>0</v>
      </c>
      <c r="EF176" s="156">
        <f t="shared" si="89"/>
        <v>0</v>
      </c>
      <c r="EG176" s="156">
        <f t="shared" si="89"/>
        <v>0</v>
      </c>
      <c r="EH176" s="156">
        <f t="shared" si="89"/>
        <v>0</v>
      </c>
      <c r="EI176" s="156">
        <f t="shared" si="89"/>
        <v>0</v>
      </c>
      <c r="EJ176" s="156">
        <f t="shared" si="89"/>
        <v>0</v>
      </c>
      <c r="EK176" s="156">
        <f t="shared" si="89"/>
        <v>0</v>
      </c>
      <c r="EL176" s="156">
        <f t="shared" si="89"/>
        <v>0</v>
      </c>
      <c r="EM176" s="156">
        <f t="shared" si="89"/>
        <v>0</v>
      </c>
      <c r="EN176" s="156">
        <f t="shared" si="89"/>
        <v>0</v>
      </c>
      <c r="EO176" s="156">
        <f t="shared" si="89"/>
        <v>0</v>
      </c>
      <c r="EP176" s="156">
        <f t="shared" si="89"/>
        <v>0</v>
      </c>
      <c r="EQ176" s="156">
        <f t="shared" si="89"/>
        <v>0</v>
      </c>
      <c r="ER176" s="156">
        <f t="shared" si="89"/>
        <v>0</v>
      </c>
      <c r="ES176" s="156">
        <f t="shared" si="89"/>
        <v>0</v>
      </c>
      <c r="ET176" s="156">
        <f t="shared" si="89"/>
        <v>0</v>
      </c>
      <c r="EU176" s="156">
        <f t="shared" si="89"/>
        <v>0</v>
      </c>
      <c r="EV176" s="156">
        <f t="shared" si="89"/>
        <v>0</v>
      </c>
      <c r="EW176" s="156">
        <f t="shared" si="89"/>
        <v>0</v>
      </c>
      <c r="EX176" s="156">
        <f t="shared" si="89"/>
        <v>0</v>
      </c>
      <c r="EY176" s="156">
        <f t="shared" si="89"/>
        <v>0</v>
      </c>
      <c r="EZ176" s="156">
        <f t="shared" si="89"/>
        <v>0</v>
      </c>
      <c r="FA176" s="156">
        <f t="shared" si="89"/>
        <v>0</v>
      </c>
      <c r="FB176" s="156">
        <f t="shared" si="89"/>
        <v>0</v>
      </c>
      <c r="FC176" s="156">
        <f t="shared" si="89"/>
        <v>0</v>
      </c>
      <c r="FD176" s="156">
        <f t="shared" si="89"/>
        <v>0</v>
      </c>
      <c r="FE176" s="156">
        <f t="shared" si="89"/>
        <v>0</v>
      </c>
      <c r="FF176" s="156">
        <f t="shared" si="89"/>
        <v>0</v>
      </c>
      <c r="FG176" s="156">
        <f t="shared" si="89"/>
        <v>0</v>
      </c>
      <c r="FH176" s="156">
        <f t="shared" si="89"/>
        <v>0</v>
      </c>
      <c r="FI176" s="156">
        <f t="shared" si="89"/>
        <v>0</v>
      </c>
      <c r="FJ176" s="156">
        <f t="shared" si="89"/>
        <v>0</v>
      </c>
      <c r="FK176" s="156">
        <f t="shared" si="89"/>
        <v>0</v>
      </c>
      <c r="FL176" s="156">
        <f t="shared" si="89"/>
        <v>0</v>
      </c>
      <c r="FM176" s="156">
        <f t="shared" si="89"/>
        <v>0</v>
      </c>
      <c r="FN176" s="156">
        <f t="shared" si="89"/>
        <v>0</v>
      </c>
      <c r="FO176" s="156">
        <f t="shared" si="89"/>
        <v>0</v>
      </c>
      <c r="FP176" s="156">
        <f t="shared" si="89"/>
        <v>0</v>
      </c>
      <c r="FQ176" s="156">
        <f t="shared" si="89"/>
        <v>0</v>
      </c>
      <c r="FR176" s="156">
        <f t="shared" si="89"/>
        <v>0</v>
      </c>
      <c r="FS176" s="156">
        <f t="shared" si="89"/>
        <v>0</v>
      </c>
      <c r="FT176" s="156">
        <f t="shared" si="89"/>
        <v>0</v>
      </c>
      <c r="FU176" s="156">
        <f t="shared" si="89"/>
        <v>0</v>
      </c>
      <c r="FV176" s="156">
        <f t="shared" si="89"/>
        <v>0</v>
      </c>
      <c r="FW176" s="156">
        <f t="shared" si="89"/>
        <v>0</v>
      </c>
      <c r="FX176" s="156">
        <f t="shared" si="89"/>
        <v>0</v>
      </c>
      <c r="FY176" s="156">
        <f t="shared" si="89"/>
        <v>0</v>
      </c>
      <c r="FZ176" s="156">
        <f t="shared" si="89"/>
        <v>0</v>
      </c>
      <c r="GA176" s="156">
        <f t="shared" si="89"/>
        <v>0</v>
      </c>
      <c r="GB176" s="156">
        <f t="shared" si="89"/>
        <v>0</v>
      </c>
      <c r="GC176" s="156">
        <f t="shared" si="89"/>
        <v>0</v>
      </c>
      <c r="GD176" s="156">
        <f t="shared" si="89"/>
        <v>0</v>
      </c>
      <c r="GE176" s="156">
        <f t="shared" si="89"/>
        <v>0</v>
      </c>
      <c r="GF176" s="156">
        <f t="shared" si="89"/>
        <v>0</v>
      </c>
      <c r="GG176" s="156">
        <f t="shared" si="89"/>
        <v>0</v>
      </c>
      <c r="GH176" s="156">
        <f t="shared" si="89"/>
        <v>0</v>
      </c>
      <c r="GI176" s="156">
        <f t="shared" si="89"/>
        <v>0</v>
      </c>
      <c r="GJ176" s="156">
        <f t="shared" si="89"/>
        <v>0</v>
      </c>
      <c r="GK176" s="156">
        <f t="shared" si="89"/>
        <v>0</v>
      </c>
      <c r="GL176" s="156">
        <f t="shared" si="89"/>
        <v>0</v>
      </c>
      <c r="GM176" s="156">
        <f t="shared" si="89"/>
        <v>0</v>
      </c>
      <c r="GN176" s="156">
        <f t="shared" ref="GN176:IY176" si="90">IF(GN$165=EOMONTH($D3,-1),FV($AE3,ROUNDDOWN(YEARFRAC($D$165,GN$165,1),0),0,$AC3*$B3,0),0)</f>
        <v>0</v>
      </c>
      <c r="GO176" s="156">
        <f t="shared" si="90"/>
        <v>0</v>
      </c>
      <c r="GP176" s="156">
        <f t="shared" si="90"/>
        <v>0</v>
      </c>
      <c r="GQ176" s="156">
        <f t="shared" si="90"/>
        <v>0</v>
      </c>
      <c r="GR176" s="156">
        <f t="shared" si="90"/>
        <v>0</v>
      </c>
      <c r="GS176" s="156">
        <f t="shared" si="90"/>
        <v>0</v>
      </c>
      <c r="GT176" s="156">
        <f t="shared" si="90"/>
        <v>0</v>
      </c>
      <c r="GU176" s="156">
        <f t="shared" si="90"/>
        <v>0</v>
      </c>
      <c r="GV176" s="156">
        <f t="shared" si="90"/>
        <v>0</v>
      </c>
      <c r="GW176" s="156">
        <f t="shared" si="90"/>
        <v>0</v>
      </c>
      <c r="GX176" s="156">
        <f t="shared" si="90"/>
        <v>0</v>
      </c>
      <c r="GY176" s="156">
        <f t="shared" si="90"/>
        <v>0</v>
      </c>
      <c r="GZ176" s="156">
        <f t="shared" si="90"/>
        <v>0</v>
      </c>
      <c r="HA176" s="156">
        <f t="shared" si="90"/>
        <v>0</v>
      </c>
      <c r="HB176" s="156">
        <f t="shared" si="90"/>
        <v>0</v>
      </c>
      <c r="HC176" s="156">
        <f t="shared" si="90"/>
        <v>0</v>
      </c>
      <c r="HD176" s="156">
        <f t="shared" si="90"/>
        <v>0</v>
      </c>
      <c r="HE176" s="156">
        <f t="shared" si="90"/>
        <v>0</v>
      </c>
      <c r="HF176" s="156">
        <f t="shared" si="90"/>
        <v>0</v>
      </c>
      <c r="HG176" s="156">
        <f t="shared" si="90"/>
        <v>0</v>
      </c>
      <c r="HH176" s="156">
        <f t="shared" si="90"/>
        <v>0</v>
      </c>
      <c r="HI176" s="156">
        <f t="shared" si="90"/>
        <v>0</v>
      </c>
      <c r="HJ176" s="156">
        <f t="shared" si="90"/>
        <v>0</v>
      </c>
      <c r="HK176" s="156">
        <f t="shared" si="90"/>
        <v>0</v>
      </c>
      <c r="HL176" s="156">
        <f t="shared" si="90"/>
        <v>0</v>
      </c>
      <c r="HM176" s="156">
        <f t="shared" si="90"/>
        <v>0</v>
      </c>
      <c r="HN176" s="156">
        <f t="shared" si="90"/>
        <v>0</v>
      </c>
      <c r="HO176" s="156">
        <f t="shared" si="90"/>
        <v>0</v>
      </c>
      <c r="HP176" s="156">
        <f t="shared" si="90"/>
        <v>0</v>
      </c>
      <c r="HQ176" s="156">
        <f t="shared" si="90"/>
        <v>0</v>
      </c>
      <c r="HR176" s="156">
        <f t="shared" si="90"/>
        <v>0</v>
      </c>
      <c r="HS176" s="156">
        <f t="shared" si="90"/>
        <v>0</v>
      </c>
      <c r="HT176" s="156">
        <f t="shared" si="90"/>
        <v>0</v>
      </c>
      <c r="HU176" s="156">
        <f t="shared" si="90"/>
        <v>0</v>
      </c>
      <c r="HV176" s="156">
        <f t="shared" si="90"/>
        <v>0</v>
      </c>
      <c r="HW176" s="156">
        <f t="shared" si="90"/>
        <v>0</v>
      </c>
      <c r="HX176" s="156">
        <f t="shared" si="90"/>
        <v>0</v>
      </c>
      <c r="HY176" s="156">
        <f t="shared" si="90"/>
        <v>0</v>
      </c>
      <c r="HZ176" s="156">
        <f t="shared" si="90"/>
        <v>0</v>
      </c>
      <c r="IA176" s="156">
        <f t="shared" si="90"/>
        <v>0</v>
      </c>
      <c r="IB176" s="156">
        <f t="shared" si="90"/>
        <v>0</v>
      </c>
      <c r="IC176" s="156">
        <f t="shared" si="90"/>
        <v>0</v>
      </c>
      <c r="ID176" s="156">
        <f t="shared" si="90"/>
        <v>0</v>
      </c>
      <c r="IE176" s="156">
        <f t="shared" si="90"/>
        <v>0</v>
      </c>
      <c r="IF176" s="156">
        <f t="shared" si="90"/>
        <v>0</v>
      </c>
      <c r="IG176" s="156">
        <f t="shared" si="90"/>
        <v>0</v>
      </c>
      <c r="IH176" s="156">
        <f t="shared" si="90"/>
        <v>0</v>
      </c>
      <c r="II176" s="156">
        <f t="shared" si="90"/>
        <v>0</v>
      </c>
      <c r="IJ176" s="156">
        <f t="shared" si="90"/>
        <v>0</v>
      </c>
      <c r="IK176" s="156">
        <f t="shared" si="90"/>
        <v>0</v>
      </c>
      <c r="IL176" s="156">
        <f t="shared" si="90"/>
        <v>0</v>
      </c>
      <c r="IM176" s="156">
        <f t="shared" si="90"/>
        <v>0</v>
      </c>
      <c r="IN176" s="156">
        <f t="shared" si="90"/>
        <v>0</v>
      </c>
      <c r="IO176" s="156">
        <f t="shared" si="90"/>
        <v>0</v>
      </c>
      <c r="IP176" s="156">
        <f t="shared" si="90"/>
        <v>0</v>
      </c>
      <c r="IQ176" s="156">
        <f t="shared" si="90"/>
        <v>0</v>
      </c>
      <c r="IR176" s="156">
        <f t="shared" si="90"/>
        <v>0</v>
      </c>
      <c r="IS176" s="156">
        <f t="shared" si="90"/>
        <v>0</v>
      </c>
      <c r="IT176" s="156">
        <f t="shared" si="90"/>
        <v>0</v>
      </c>
      <c r="IU176" s="156">
        <f t="shared" si="90"/>
        <v>0</v>
      </c>
      <c r="IV176" s="156">
        <f t="shared" si="90"/>
        <v>0</v>
      </c>
      <c r="IW176" s="156">
        <f t="shared" si="90"/>
        <v>0</v>
      </c>
      <c r="IX176" s="156">
        <f t="shared" si="90"/>
        <v>0</v>
      </c>
      <c r="IY176" s="156">
        <f t="shared" si="90"/>
        <v>0</v>
      </c>
      <c r="IZ176" s="156">
        <f t="shared" ref="IZ176:LK176" si="91">IF(IZ$165=EOMONTH($D3,-1),FV($AE3,ROUNDDOWN(YEARFRAC($D$165,IZ$165,1),0),0,$AC3*$B3,0),0)</f>
        <v>0</v>
      </c>
      <c r="JA176" s="156">
        <f t="shared" si="91"/>
        <v>0</v>
      </c>
      <c r="JB176" s="156">
        <f t="shared" si="91"/>
        <v>0</v>
      </c>
      <c r="JC176" s="156">
        <f t="shared" si="91"/>
        <v>0</v>
      </c>
      <c r="JD176" s="156">
        <f t="shared" si="91"/>
        <v>0</v>
      </c>
      <c r="JE176" s="156">
        <f t="shared" si="91"/>
        <v>0</v>
      </c>
      <c r="JF176" s="156">
        <f t="shared" si="91"/>
        <v>0</v>
      </c>
      <c r="JG176" s="156">
        <f t="shared" si="91"/>
        <v>0</v>
      </c>
      <c r="JH176" s="156">
        <f t="shared" si="91"/>
        <v>0</v>
      </c>
      <c r="JI176" s="156">
        <f t="shared" si="91"/>
        <v>0</v>
      </c>
      <c r="JJ176" s="156">
        <f t="shared" si="91"/>
        <v>0</v>
      </c>
      <c r="JK176" s="156">
        <f t="shared" si="91"/>
        <v>0</v>
      </c>
      <c r="JL176" s="156">
        <f t="shared" si="91"/>
        <v>0</v>
      </c>
      <c r="JM176" s="156">
        <f t="shared" si="91"/>
        <v>0</v>
      </c>
      <c r="JN176" s="156">
        <f t="shared" si="91"/>
        <v>0</v>
      </c>
      <c r="JO176" s="156">
        <f t="shared" si="91"/>
        <v>0</v>
      </c>
      <c r="JP176" s="156">
        <f t="shared" si="91"/>
        <v>0</v>
      </c>
      <c r="JQ176" s="156">
        <f t="shared" si="91"/>
        <v>0</v>
      </c>
      <c r="JR176" s="156">
        <f t="shared" si="91"/>
        <v>0</v>
      </c>
      <c r="JS176" s="156">
        <f t="shared" si="91"/>
        <v>0</v>
      </c>
      <c r="JT176" s="156">
        <f t="shared" si="91"/>
        <v>0</v>
      </c>
      <c r="JU176" s="156">
        <f t="shared" si="91"/>
        <v>0</v>
      </c>
      <c r="JV176" s="156">
        <f t="shared" si="91"/>
        <v>0</v>
      </c>
      <c r="JW176" s="156">
        <f t="shared" si="91"/>
        <v>0</v>
      </c>
      <c r="JX176" s="156">
        <f t="shared" si="91"/>
        <v>0</v>
      </c>
      <c r="JY176" s="156">
        <f t="shared" si="91"/>
        <v>0</v>
      </c>
      <c r="JZ176" s="156">
        <f t="shared" si="91"/>
        <v>0</v>
      </c>
      <c r="KA176" s="156">
        <f t="shared" si="91"/>
        <v>0</v>
      </c>
      <c r="KB176" s="156">
        <f t="shared" si="91"/>
        <v>0</v>
      </c>
      <c r="KC176" s="156">
        <f t="shared" si="91"/>
        <v>0</v>
      </c>
      <c r="KD176" s="156">
        <f t="shared" si="91"/>
        <v>0</v>
      </c>
      <c r="KE176" s="156">
        <f t="shared" si="91"/>
        <v>0</v>
      </c>
      <c r="KF176" s="156">
        <f t="shared" si="91"/>
        <v>0</v>
      </c>
      <c r="KG176" s="156">
        <f t="shared" si="91"/>
        <v>0</v>
      </c>
      <c r="KH176" s="156">
        <f t="shared" si="91"/>
        <v>0</v>
      </c>
      <c r="KI176" s="156">
        <f t="shared" si="91"/>
        <v>0</v>
      </c>
      <c r="KJ176" s="156">
        <f t="shared" si="91"/>
        <v>0</v>
      </c>
      <c r="KK176" s="156">
        <f t="shared" si="91"/>
        <v>0</v>
      </c>
      <c r="KL176" s="156">
        <f t="shared" si="91"/>
        <v>0</v>
      </c>
      <c r="KM176" s="156">
        <f t="shared" si="91"/>
        <v>0</v>
      </c>
      <c r="KN176" s="156">
        <f t="shared" si="91"/>
        <v>0</v>
      </c>
      <c r="KO176" s="156">
        <f t="shared" si="91"/>
        <v>0</v>
      </c>
      <c r="KP176" s="156">
        <f t="shared" si="91"/>
        <v>0</v>
      </c>
      <c r="KQ176" s="156">
        <f t="shared" si="91"/>
        <v>0</v>
      </c>
      <c r="KR176" s="156">
        <f t="shared" si="91"/>
        <v>0</v>
      </c>
      <c r="KS176" s="156">
        <f t="shared" si="91"/>
        <v>0</v>
      </c>
      <c r="KT176" s="156">
        <f t="shared" si="91"/>
        <v>0</v>
      </c>
      <c r="KU176" s="156">
        <f t="shared" si="91"/>
        <v>0</v>
      </c>
      <c r="KV176" s="156">
        <f t="shared" si="91"/>
        <v>0</v>
      </c>
      <c r="KW176" s="156">
        <f t="shared" si="91"/>
        <v>0</v>
      </c>
      <c r="KX176" s="156">
        <f t="shared" si="91"/>
        <v>0</v>
      </c>
      <c r="KY176" s="156">
        <f t="shared" si="91"/>
        <v>0</v>
      </c>
      <c r="KZ176" s="156">
        <f t="shared" si="91"/>
        <v>0</v>
      </c>
      <c r="LA176" s="156">
        <f t="shared" si="91"/>
        <v>0</v>
      </c>
      <c r="LB176" s="156">
        <f t="shared" si="91"/>
        <v>0</v>
      </c>
      <c r="LC176" s="156">
        <f t="shared" si="91"/>
        <v>0</v>
      </c>
      <c r="LD176" s="156">
        <f t="shared" si="91"/>
        <v>0</v>
      </c>
      <c r="LE176" s="156">
        <f t="shared" si="91"/>
        <v>0</v>
      </c>
      <c r="LF176" s="156">
        <f t="shared" si="91"/>
        <v>0</v>
      </c>
      <c r="LG176" s="156">
        <f t="shared" si="91"/>
        <v>0</v>
      </c>
      <c r="LH176" s="156">
        <f t="shared" si="91"/>
        <v>0</v>
      </c>
      <c r="LI176" s="156">
        <f t="shared" si="91"/>
        <v>0</v>
      </c>
      <c r="LJ176" s="156">
        <f t="shared" si="91"/>
        <v>0</v>
      </c>
      <c r="LK176" s="156">
        <f t="shared" si="91"/>
        <v>0</v>
      </c>
      <c r="LL176" s="156">
        <f t="shared" ref="LL176:NK176" si="92">IF(LL$165=EOMONTH($D3,-1),FV($AE3,ROUNDDOWN(YEARFRAC($D$165,LL$165,1),0),0,$AC3*$B3,0),0)</f>
        <v>0</v>
      </c>
      <c r="LM176" s="156">
        <f t="shared" si="92"/>
        <v>0</v>
      </c>
      <c r="LN176" s="156">
        <f t="shared" si="92"/>
        <v>0</v>
      </c>
      <c r="LO176" s="156">
        <f t="shared" si="92"/>
        <v>0</v>
      </c>
      <c r="LP176" s="156">
        <f t="shared" si="92"/>
        <v>0</v>
      </c>
      <c r="LQ176" s="156">
        <f t="shared" si="92"/>
        <v>0</v>
      </c>
      <c r="LR176" s="156">
        <f t="shared" si="92"/>
        <v>0</v>
      </c>
      <c r="LS176" s="156">
        <f t="shared" si="92"/>
        <v>0</v>
      </c>
      <c r="LT176" s="156">
        <f t="shared" si="92"/>
        <v>0</v>
      </c>
      <c r="LU176" s="156">
        <f t="shared" si="92"/>
        <v>0</v>
      </c>
      <c r="LV176" s="156">
        <f t="shared" si="92"/>
        <v>0</v>
      </c>
      <c r="LW176" s="156">
        <f t="shared" si="92"/>
        <v>0</v>
      </c>
      <c r="LX176" s="156">
        <f t="shared" si="92"/>
        <v>0</v>
      </c>
      <c r="LY176" s="156">
        <f t="shared" si="92"/>
        <v>0</v>
      </c>
      <c r="LZ176" s="156">
        <f t="shared" si="92"/>
        <v>0</v>
      </c>
      <c r="MA176" s="156">
        <f t="shared" si="92"/>
        <v>0</v>
      </c>
      <c r="MB176" s="156">
        <f t="shared" si="92"/>
        <v>0</v>
      </c>
      <c r="MC176" s="156">
        <f t="shared" si="92"/>
        <v>0</v>
      </c>
      <c r="MD176" s="156">
        <f t="shared" si="92"/>
        <v>0</v>
      </c>
      <c r="ME176" s="156">
        <f t="shared" si="92"/>
        <v>0</v>
      </c>
      <c r="MF176" s="156">
        <f t="shared" si="92"/>
        <v>0</v>
      </c>
      <c r="MG176" s="156">
        <f t="shared" si="92"/>
        <v>0</v>
      </c>
      <c r="MH176" s="156">
        <f t="shared" si="92"/>
        <v>0</v>
      </c>
      <c r="MI176" s="156">
        <f t="shared" si="92"/>
        <v>0</v>
      </c>
      <c r="MJ176" s="156">
        <f t="shared" si="92"/>
        <v>0</v>
      </c>
      <c r="MK176" s="156">
        <f t="shared" si="92"/>
        <v>0</v>
      </c>
      <c r="ML176" s="156">
        <f t="shared" si="92"/>
        <v>0</v>
      </c>
      <c r="MM176" s="156">
        <f t="shared" si="92"/>
        <v>0</v>
      </c>
      <c r="MN176" s="156">
        <f t="shared" si="92"/>
        <v>0</v>
      </c>
      <c r="MO176" s="156">
        <f t="shared" si="92"/>
        <v>0</v>
      </c>
      <c r="MP176" s="156">
        <f t="shared" si="92"/>
        <v>0</v>
      </c>
      <c r="MQ176" s="156">
        <f t="shared" si="92"/>
        <v>0</v>
      </c>
      <c r="MR176" s="156">
        <f t="shared" si="92"/>
        <v>0</v>
      </c>
      <c r="MS176" s="156">
        <f t="shared" si="92"/>
        <v>0</v>
      </c>
      <c r="MT176" s="156">
        <f t="shared" si="92"/>
        <v>0</v>
      </c>
      <c r="MU176" s="156">
        <f t="shared" si="92"/>
        <v>0</v>
      </c>
      <c r="MV176" s="156">
        <f t="shared" si="92"/>
        <v>0</v>
      </c>
      <c r="MW176" s="156">
        <f t="shared" si="92"/>
        <v>0</v>
      </c>
      <c r="MX176" s="156">
        <f t="shared" si="92"/>
        <v>0</v>
      </c>
      <c r="MY176" s="156">
        <f t="shared" si="92"/>
        <v>0</v>
      </c>
      <c r="MZ176" s="156">
        <f t="shared" si="92"/>
        <v>0</v>
      </c>
      <c r="NA176" s="156">
        <f t="shared" si="92"/>
        <v>0</v>
      </c>
      <c r="NB176" s="156">
        <f t="shared" si="92"/>
        <v>0</v>
      </c>
      <c r="NC176" s="156">
        <f t="shared" si="92"/>
        <v>0</v>
      </c>
      <c r="ND176" s="156">
        <f t="shared" si="92"/>
        <v>0</v>
      </c>
      <c r="NE176" s="156">
        <f t="shared" si="92"/>
        <v>0</v>
      </c>
      <c r="NF176" s="156">
        <f t="shared" si="92"/>
        <v>0</v>
      </c>
      <c r="NG176" s="156">
        <f t="shared" si="92"/>
        <v>0</v>
      </c>
      <c r="NH176" s="156">
        <f t="shared" si="92"/>
        <v>0</v>
      </c>
      <c r="NI176" s="156">
        <f t="shared" si="92"/>
        <v>0</v>
      </c>
      <c r="NJ176" s="156">
        <f t="shared" si="92"/>
        <v>0</v>
      </c>
      <c r="NK176" s="158">
        <f t="shared" si="92"/>
        <v>0</v>
      </c>
    </row>
    <row r="177" spans="1:375" x14ac:dyDescent="0.25">
      <c r="A177" s="154">
        <f t="shared" si="56"/>
        <v>-14922.222000000003</v>
      </c>
      <c r="B177" s="35" t="s">
        <v>170</v>
      </c>
      <c r="C177" s="89" t="s">
        <v>162</v>
      </c>
      <c r="D177" s="156">
        <f>IF(D$165=EOMONTH($D3,-1),SUMIFS($D168:$NK168,$D$165:$NK$165,"&gt;="&amp;EOMONTH($D3,$S3),$D$165:$NK$165,"&lt;"&amp;EOMONTH($D3,60))*-$AF3+SUMIFS($D168:$NK168,$D$165:$NK$165,"&gt;="&amp;EOMONTH($D3,60),$D$165:$NK$165,"&lt;"&amp;EOMONTH($D3,372))*-$AG3,0)</f>
        <v>0</v>
      </c>
      <c r="E177" s="156">
        <f t="shared" ref="E177:BP177" si="93">IF(E$165=EOMONTH($D3,-1),SUMIFS($D168:$NK168,$D$165:$NK$165,"&gt;="&amp;EOMONTH($D3,$S3),$D$165:$NK$165,"&lt;"&amp;EOMONTH($D3,60))*-$AF3+SUMIFS($D168:$NK168,$D$165:$NK$165,"&gt;="&amp;EOMONTH($D3,60),$D$165:$NK$165,"&lt;"&amp;EOMONTH($D3,372))*-$AG3,0)</f>
        <v>0</v>
      </c>
      <c r="F177" s="156">
        <f t="shared" si="93"/>
        <v>0</v>
      </c>
      <c r="G177" s="156">
        <f t="shared" si="93"/>
        <v>0</v>
      </c>
      <c r="H177" s="156">
        <f t="shared" si="93"/>
        <v>0</v>
      </c>
      <c r="I177" s="156">
        <f t="shared" si="93"/>
        <v>0</v>
      </c>
      <c r="J177" s="156">
        <f t="shared" si="93"/>
        <v>0</v>
      </c>
      <c r="K177" s="156">
        <f t="shared" si="93"/>
        <v>0</v>
      </c>
      <c r="L177" s="156">
        <f t="shared" si="93"/>
        <v>0</v>
      </c>
      <c r="M177" s="156">
        <f t="shared" si="93"/>
        <v>0</v>
      </c>
      <c r="N177" s="156">
        <f t="shared" si="93"/>
        <v>0</v>
      </c>
      <c r="O177" s="156">
        <f t="shared" si="93"/>
        <v>0</v>
      </c>
      <c r="P177" s="156">
        <f t="shared" si="93"/>
        <v>0</v>
      </c>
      <c r="Q177" s="156">
        <f t="shared" si="93"/>
        <v>0</v>
      </c>
      <c r="R177" s="156">
        <f t="shared" si="93"/>
        <v>0</v>
      </c>
      <c r="S177" s="156">
        <f t="shared" si="93"/>
        <v>0</v>
      </c>
      <c r="T177" s="156">
        <f t="shared" si="93"/>
        <v>0</v>
      </c>
      <c r="U177" s="156">
        <f t="shared" si="93"/>
        <v>0</v>
      </c>
      <c r="V177" s="156">
        <f t="shared" si="93"/>
        <v>0</v>
      </c>
      <c r="W177" s="156">
        <f t="shared" si="93"/>
        <v>-14922.222000000003</v>
      </c>
      <c r="X177" s="156">
        <f t="shared" si="93"/>
        <v>0</v>
      </c>
      <c r="Y177" s="156">
        <f t="shared" si="93"/>
        <v>0</v>
      </c>
      <c r="Z177" s="156">
        <f t="shared" si="93"/>
        <v>0</v>
      </c>
      <c r="AA177" s="156">
        <f t="shared" si="93"/>
        <v>0</v>
      </c>
      <c r="AB177" s="156">
        <f t="shared" si="93"/>
        <v>0</v>
      </c>
      <c r="AC177" s="156">
        <f t="shared" si="93"/>
        <v>0</v>
      </c>
      <c r="AD177" s="156">
        <f t="shared" si="93"/>
        <v>0</v>
      </c>
      <c r="AE177" s="156">
        <f t="shared" si="93"/>
        <v>0</v>
      </c>
      <c r="AF177" s="156">
        <f t="shared" si="93"/>
        <v>0</v>
      </c>
      <c r="AG177" s="156">
        <f t="shared" si="93"/>
        <v>0</v>
      </c>
      <c r="AH177" s="156">
        <f t="shared" si="93"/>
        <v>0</v>
      </c>
      <c r="AI177" s="156">
        <f t="shared" si="93"/>
        <v>0</v>
      </c>
      <c r="AJ177" s="156">
        <f t="shared" si="93"/>
        <v>0</v>
      </c>
      <c r="AK177" s="156">
        <f t="shared" si="93"/>
        <v>0</v>
      </c>
      <c r="AL177" s="156">
        <f t="shared" si="93"/>
        <v>0</v>
      </c>
      <c r="AM177" s="156">
        <f t="shared" si="93"/>
        <v>0</v>
      </c>
      <c r="AN177" s="156">
        <f t="shared" si="93"/>
        <v>0</v>
      </c>
      <c r="AO177" s="156">
        <f t="shared" si="93"/>
        <v>0</v>
      </c>
      <c r="AP177" s="156">
        <f t="shared" si="93"/>
        <v>0</v>
      </c>
      <c r="AQ177" s="156">
        <f t="shared" si="93"/>
        <v>0</v>
      </c>
      <c r="AR177" s="156">
        <f t="shared" si="93"/>
        <v>0</v>
      </c>
      <c r="AS177" s="156">
        <f t="shared" si="93"/>
        <v>0</v>
      </c>
      <c r="AT177" s="156">
        <f t="shared" si="93"/>
        <v>0</v>
      </c>
      <c r="AU177" s="156">
        <f t="shared" si="93"/>
        <v>0</v>
      </c>
      <c r="AV177" s="156">
        <f t="shared" si="93"/>
        <v>0</v>
      </c>
      <c r="AW177" s="156">
        <f t="shared" si="93"/>
        <v>0</v>
      </c>
      <c r="AX177" s="156">
        <f t="shared" si="93"/>
        <v>0</v>
      </c>
      <c r="AY177" s="156">
        <f t="shared" si="93"/>
        <v>0</v>
      </c>
      <c r="AZ177" s="156">
        <f t="shared" si="93"/>
        <v>0</v>
      </c>
      <c r="BA177" s="156">
        <f t="shared" si="93"/>
        <v>0</v>
      </c>
      <c r="BB177" s="156">
        <f t="shared" si="93"/>
        <v>0</v>
      </c>
      <c r="BC177" s="156">
        <f t="shared" si="93"/>
        <v>0</v>
      </c>
      <c r="BD177" s="156">
        <f t="shared" si="93"/>
        <v>0</v>
      </c>
      <c r="BE177" s="156">
        <f t="shared" si="93"/>
        <v>0</v>
      </c>
      <c r="BF177" s="156">
        <f t="shared" si="93"/>
        <v>0</v>
      </c>
      <c r="BG177" s="156">
        <f t="shared" si="93"/>
        <v>0</v>
      </c>
      <c r="BH177" s="156">
        <f t="shared" si="93"/>
        <v>0</v>
      </c>
      <c r="BI177" s="156">
        <f t="shared" si="93"/>
        <v>0</v>
      </c>
      <c r="BJ177" s="156">
        <f t="shared" si="93"/>
        <v>0</v>
      </c>
      <c r="BK177" s="156">
        <f t="shared" si="93"/>
        <v>0</v>
      </c>
      <c r="BL177" s="156">
        <f t="shared" si="93"/>
        <v>0</v>
      </c>
      <c r="BM177" s="156">
        <f t="shared" si="93"/>
        <v>0</v>
      </c>
      <c r="BN177" s="156">
        <f t="shared" si="93"/>
        <v>0</v>
      </c>
      <c r="BO177" s="156">
        <f t="shared" si="93"/>
        <v>0</v>
      </c>
      <c r="BP177" s="156">
        <f t="shared" si="93"/>
        <v>0</v>
      </c>
      <c r="BQ177" s="156">
        <f t="shared" ref="BQ177:EB177" si="94">IF(BQ$165=EOMONTH($D3,-1),SUMIFS($D168:$NK168,$D$165:$NK$165,"&gt;="&amp;EOMONTH($D3,$S3),$D$165:$NK$165,"&lt;"&amp;EOMONTH($D3,60))*-$AF3+SUMIFS($D168:$NK168,$D$165:$NK$165,"&gt;="&amp;EOMONTH($D3,60),$D$165:$NK$165,"&lt;"&amp;EOMONTH($D3,372))*-$AG3,0)</f>
        <v>0</v>
      </c>
      <c r="BR177" s="156">
        <f t="shared" si="94"/>
        <v>0</v>
      </c>
      <c r="BS177" s="156">
        <f t="shared" si="94"/>
        <v>0</v>
      </c>
      <c r="BT177" s="156">
        <f t="shared" si="94"/>
        <v>0</v>
      </c>
      <c r="BU177" s="156">
        <f t="shared" si="94"/>
        <v>0</v>
      </c>
      <c r="BV177" s="156">
        <f t="shared" si="94"/>
        <v>0</v>
      </c>
      <c r="BW177" s="156">
        <f t="shared" si="94"/>
        <v>0</v>
      </c>
      <c r="BX177" s="156">
        <f t="shared" si="94"/>
        <v>0</v>
      </c>
      <c r="BY177" s="156">
        <f t="shared" si="94"/>
        <v>0</v>
      </c>
      <c r="BZ177" s="156">
        <f t="shared" si="94"/>
        <v>0</v>
      </c>
      <c r="CA177" s="156">
        <f t="shared" si="94"/>
        <v>0</v>
      </c>
      <c r="CB177" s="156">
        <f t="shared" si="94"/>
        <v>0</v>
      </c>
      <c r="CC177" s="156">
        <f t="shared" si="94"/>
        <v>0</v>
      </c>
      <c r="CD177" s="156">
        <f t="shared" si="94"/>
        <v>0</v>
      </c>
      <c r="CE177" s="156">
        <f t="shared" si="94"/>
        <v>0</v>
      </c>
      <c r="CF177" s="156">
        <f t="shared" si="94"/>
        <v>0</v>
      </c>
      <c r="CG177" s="156">
        <f t="shared" si="94"/>
        <v>0</v>
      </c>
      <c r="CH177" s="156">
        <f t="shared" si="94"/>
        <v>0</v>
      </c>
      <c r="CI177" s="156">
        <f t="shared" si="94"/>
        <v>0</v>
      </c>
      <c r="CJ177" s="156">
        <f t="shared" si="94"/>
        <v>0</v>
      </c>
      <c r="CK177" s="156">
        <f t="shared" si="94"/>
        <v>0</v>
      </c>
      <c r="CL177" s="156">
        <f t="shared" si="94"/>
        <v>0</v>
      </c>
      <c r="CM177" s="156">
        <f t="shared" si="94"/>
        <v>0</v>
      </c>
      <c r="CN177" s="156">
        <f t="shared" si="94"/>
        <v>0</v>
      </c>
      <c r="CO177" s="156">
        <f t="shared" si="94"/>
        <v>0</v>
      </c>
      <c r="CP177" s="156">
        <f t="shared" si="94"/>
        <v>0</v>
      </c>
      <c r="CQ177" s="156">
        <f t="shared" si="94"/>
        <v>0</v>
      </c>
      <c r="CR177" s="156">
        <f t="shared" si="94"/>
        <v>0</v>
      </c>
      <c r="CS177" s="156">
        <f t="shared" si="94"/>
        <v>0</v>
      </c>
      <c r="CT177" s="156">
        <f t="shared" si="94"/>
        <v>0</v>
      </c>
      <c r="CU177" s="156">
        <f t="shared" si="94"/>
        <v>0</v>
      </c>
      <c r="CV177" s="156">
        <f t="shared" si="94"/>
        <v>0</v>
      </c>
      <c r="CW177" s="156">
        <f t="shared" si="94"/>
        <v>0</v>
      </c>
      <c r="CX177" s="156">
        <f t="shared" si="94"/>
        <v>0</v>
      </c>
      <c r="CY177" s="156">
        <f t="shared" si="94"/>
        <v>0</v>
      </c>
      <c r="CZ177" s="156">
        <f t="shared" si="94"/>
        <v>0</v>
      </c>
      <c r="DA177" s="156">
        <f t="shared" si="94"/>
        <v>0</v>
      </c>
      <c r="DB177" s="156">
        <f t="shared" si="94"/>
        <v>0</v>
      </c>
      <c r="DC177" s="156">
        <f t="shared" si="94"/>
        <v>0</v>
      </c>
      <c r="DD177" s="156">
        <f t="shared" si="94"/>
        <v>0</v>
      </c>
      <c r="DE177" s="156">
        <f t="shared" si="94"/>
        <v>0</v>
      </c>
      <c r="DF177" s="156">
        <f t="shared" si="94"/>
        <v>0</v>
      </c>
      <c r="DG177" s="156">
        <f t="shared" si="94"/>
        <v>0</v>
      </c>
      <c r="DH177" s="156">
        <f t="shared" si="94"/>
        <v>0</v>
      </c>
      <c r="DI177" s="156">
        <f t="shared" si="94"/>
        <v>0</v>
      </c>
      <c r="DJ177" s="156">
        <f t="shared" si="94"/>
        <v>0</v>
      </c>
      <c r="DK177" s="156">
        <f t="shared" si="94"/>
        <v>0</v>
      </c>
      <c r="DL177" s="156">
        <f t="shared" si="94"/>
        <v>0</v>
      </c>
      <c r="DM177" s="156">
        <f t="shared" si="94"/>
        <v>0</v>
      </c>
      <c r="DN177" s="156">
        <f t="shared" si="94"/>
        <v>0</v>
      </c>
      <c r="DO177" s="156">
        <f t="shared" si="94"/>
        <v>0</v>
      </c>
      <c r="DP177" s="156">
        <f t="shared" si="94"/>
        <v>0</v>
      </c>
      <c r="DQ177" s="156">
        <f t="shared" si="94"/>
        <v>0</v>
      </c>
      <c r="DR177" s="156">
        <f t="shared" si="94"/>
        <v>0</v>
      </c>
      <c r="DS177" s="156">
        <f t="shared" si="94"/>
        <v>0</v>
      </c>
      <c r="DT177" s="156">
        <f t="shared" si="94"/>
        <v>0</v>
      </c>
      <c r="DU177" s="156">
        <f t="shared" si="94"/>
        <v>0</v>
      </c>
      <c r="DV177" s="156">
        <f t="shared" si="94"/>
        <v>0</v>
      </c>
      <c r="DW177" s="156">
        <f t="shared" si="94"/>
        <v>0</v>
      </c>
      <c r="DX177" s="156">
        <f t="shared" si="94"/>
        <v>0</v>
      </c>
      <c r="DY177" s="156">
        <f t="shared" si="94"/>
        <v>0</v>
      </c>
      <c r="DZ177" s="156">
        <f t="shared" si="94"/>
        <v>0</v>
      </c>
      <c r="EA177" s="156">
        <f t="shared" si="94"/>
        <v>0</v>
      </c>
      <c r="EB177" s="156">
        <f t="shared" si="94"/>
        <v>0</v>
      </c>
      <c r="EC177" s="156">
        <f t="shared" ref="EC177:GN177" si="95">IF(EC$165=EOMONTH($D3,-1),SUMIFS($D168:$NK168,$D$165:$NK$165,"&gt;="&amp;EOMONTH($D3,$S3),$D$165:$NK$165,"&lt;"&amp;EOMONTH($D3,60))*-$AF3+SUMIFS($D168:$NK168,$D$165:$NK$165,"&gt;="&amp;EOMONTH($D3,60),$D$165:$NK$165,"&lt;"&amp;EOMONTH($D3,372))*-$AG3,0)</f>
        <v>0</v>
      </c>
      <c r="ED177" s="156">
        <f t="shared" si="95"/>
        <v>0</v>
      </c>
      <c r="EE177" s="156">
        <f t="shared" si="95"/>
        <v>0</v>
      </c>
      <c r="EF177" s="156">
        <f t="shared" si="95"/>
        <v>0</v>
      </c>
      <c r="EG177" s="156">
        <f t="shared" si="95"/>
        <v>0</v>
      </c>
      <c r="EH177" s="156">
        <f t="shared" si="95"/>
        <v>0</v>
      </c>
      <c r="EI177" s="156">
        <f t="shared" si="95"/>
        <v>0</v>
      </c>
      <c r="EJ177" s="156">
        <f t="shared" si="95"/>
        <v>0</v>
      </c>
      <c r="EK177" s="156">
        <f t="shared" si="95"/>
        <v>0</v>
      </c>
      <c r="EL177" s="156">
        <f t="shared" si="95"/>
        <v>0</v>
      </c>
      <c r="EM177" s="156">
        <f t="shared" si="95"/>
        <v>0</v>
      </c>
      <c r="EN177" s="156">
        <f t="shared" si="95"/>
        <v>0</v>
      </c>
      <c r="EO177" s="156">
        <f t="shared" si="95"/>
        <v>0</v>
      </c>
      <c r="EP177" s="156">
        <f t="shared" si="95"/>
        <v>0</v>
      </c>
      <c r="EQ177" s="156">
        <f t="shared" si="95"/>
        <v>0</v>
      </c>
      <c r="ER177" s="156">
        <f t="shared" si="95"/>
        <v>0</v>
      </c>
      <c r="ES177" s="156">
        <f t="shared" si="95"/>
        <v>0</v>
      </c>
      <c r="ET177" s="156">
        <f t="shared" si="95"/>
        <v>0</v>
      </c>
      <c r="EU177" s="156">
        <f t="shared" si="95"/>
        <v>0</v>
      </c>
      <c r="EV177" s="156">
        <f t="shared" si="95"/>
        <v>0</v>
      </c>
      <c r="EW177" s="156">
        <f t="shared" si="95"/>
        <v>0</v>
      </c>
      <c r="EX177" s="156">
        <f t="shared" si="95"/>
        <v>0</v>
      </c>
      <c r="EY177" s="156">
        <f t="shared" si="95"/>
        <v>0</v>
      </c>
      <c r="EZ177" s="156">
        <f t="shared" si="95"/>
        <v>0</v>
      </c>
      <c r="FA177" s="156">
        <f t="shared" si="95"/>
        <v>0</v>
      </c>
      <c r="FB177" s="156">
        <f t="shared" si="95"/>
        <v>0</v>
      </c>
      <c r="FC177" s="156">
        <f t="shared" si="95"/>
        <v>0</v>
      </c>
      <c r="FD177" s="156">
        <f t="shared" si="95"/>
        <v>0</v>
      </c>
      <c r="FE177" s="156">
        <f t="shared" si="95"/>
        <v>0</v>
      </c>
      <c r="FF177" s="156">
        <f t="shared" si="95"/>
        <v>0</v>
      </c>
      <c r="FG177" s="156">
        <f t="shared" si="95"/>
        <v>0</v>
      </c>
      <c r="FH177" s="156">
        <f t="shared" si="95"/>
        <v>0</v>
      </c>
      <c r="FI177" s="156">
        <f t="shared" si="95"/>
        <v>0</v>
      </c>
      <c r="FJ177" s="156">
        <f t="shared" si="95"/>
        <v>0</v>
      </c>
      <c r="FK177" s="156">
        <f t="shared" si="95"/>
        <v>0</v>
      </c>
      <c r="FL177" s="156">
        <f t="shared" si="95"/>
        <v>0</v>
      </c>
      <c r="FM177" s="156">
        <f t="shared" si="95"/>
        <v>0</v>
      </c>
      <c r="FN177" s="156">
        <f t="shared" si="95"/>
        <v>0</v>
      </c>
      <c r="FO177" s="156">
        <f t="shared" si="95"/>
        <v>0</v>
      </c>
      <c r="FP177" s="156">
        <f t="shared" si="95"/>
        <v>0</v>
      </c>
      <c r="FQ177" s="156">
        <f t="shared" si="95"/>
        <v>0</v>
      </c>
      <c r="FR177" s="156">
        <f t="shared" si="95"/>
        <v>0</v>
      </c>
      <c r="FS177" s="156">
        <f t="shared" si="95"/>
        <v>0</v>
      </c>
      <c r="FT177" s="156">
        <f t="shared" si="95"/>
        <v>0</v>
      </c>
      <c r="FU177" s="156">
        <f t="shared" si="95"/>
        <v>0</v>
      </c>
      <c r="FV177" s="156">
        <f t="shared" si="95"/>
        <v>0</v>
      </c>
      <c r="FW177" s="156">
        <f t="shared" si="95"/>
        <v>0</v>
      </c>
      <c r="FX177" s="156">
        <f t="shared" si="95"/>
        <v>0</v>
      </c>
      <c r="FY177" s="156">
        <f t="shared" si="95"/>
        <v>0</v>
      </c>
      <c r="FZ177" s="156">
        <f t="shared" si="95"/>
        <v>0</v>
      </c>
      <c r="GA177" s="156">
        <f t="shared" si="95"/>
        <v>0</v>
      </c>
      <c r="GB177" s="156">
        <f t="shared" si="95"/>
        <v>0</v>
      </c>
      <c r="GC177" s="156">
        <f t="shared" si="95"/>
        <v>0</v>
      </c>
      <c r="GD177" s="156">
        <f t="shared" si="95"/>
        <v>0</v>
      </c>
      <c r="GE177" s="156">
        <f t="shared" si="95"/>
        <v>0</v>
      </c>
      <c r="GF177" s="156">
        <f t="shared" si="95"/>
        <v>0</v>
      </c>
      <c r="GG177" s="156">
        <f t="shared" si="95"/>
        <v>0</v>
      </c>
      <c r="GH177" s="156">
        <f t="shared" si="95"/>
        <v>0</v>
      </c>
      <c r="GI177" s="156">
        <f t="shared" si="95"/>
        <v>0</v>
      </c>
      <c r="GJ177" s="156">
        <f t="shared" si="95"/>
        <v>0</v>
      </c>
      <c r="GK177" s="156">
        <f t="shared" si="95"/>
        <v>0</v>
      </c>
      <c r="GL177" s="156">
        <f t="shared" si="95"/>
        <v>0</v>
      </c>
      <c r="GM177" s="156">
        <f t="shared" si="95"/>
        <v>0</v>
      </c>
      <c r="GN177" s="156">
        <f t="shared" si="95"/>
        <v>0</v>
      </c>
      <c r="GO177" s="156">
        <f t="shared" ref="GO177:IZ177" si="96">IF(GO$165=EOMONTH($D3,-1),SUMIFS($D168:$NK168,$D$165:$NK$165,"&gt;="&amp;EOMONTH($D3,$S3),$D$165:$NK$165,"&lt;"&amp;EOMONTH($D3,60))*-$AF3+SUMIFS($D168:$NK168,$D$165:$NK$165,"&gt;="&amp;EOMONTH($D3,60),$D$165:$NK$165,"&lt;"&amp;EOMONTH($D3,372))*-$AG3,0)</f>
        <v>0</v>
      </c>
      <c r="GP177" s="156">
        <f t="shared" si="96"/>
        <v>0</v>
      </c>
      <c r="GQ177" s="156">
        <f t="shared" si="96"/>
        <v>0</v>
      </c>
      <c r="GR177" s="156">
        <f t="shared" si="96"/>
        <v>0</v>
      </c>
      <c r="GS177" s="156">
        <f t="shared" si="96"/>
        <v>0</v>
      </c>
      <c r="GT177" s="156">
        <f t="shared" si="96"/>
        <v>0</v>
      </c>
      <c r="GU177" s="156">
        <f t="shared" si="96"/>
        <v>0</v>
      </c>
      <c r="GV177" s="156">
        <f t="shared" si="96"/>
        <v>0</v>
      </c>
      <c r="GW177" s="156">
        <f t="shared" si="96"/>
        <v>0</v>
      </c>
      <c r="GX177" s="156">
        <f t="shared" si="96"/>
        <v>0</v>
      </c>
      <c r="GY177" s="156">
        <f t="shared" si="96"/>
        <v>0</v>
      </c>
      <c r="GZ177" s="156">
        <f t="shared" si="96"/>
        <v>0</v>
      </c>
      <c r="HA177" s="156">
        <f t="shared" si="96"/>
        <v>0</v>
      </c>
      <c r="HB177" s="156">
        <f t="shared" si="96"/>
        <v>0</v>
      </c>
      <c r="HC177" s="156">
        <f t="shared" si="96"/>
        <v>0</v>
      </c>
      <c r="HD177" s="156">
        <f t="shared" si="96"/>
        <v>0</v>
      </c>
      <c r="HE177" s="156">
        <f t="shared" si="96"/>
        <v>0</v>
      </c>
      <c r="HF177" s="156">
        <f t="shared" si="96"/>
        <v>0</v>
      </c>
      <c r="HG177" s="156">
        <f t="shared" si="96"/>
        <v>0</v>
      </c>
      <c r="HH177" s="156">
        <f t="shared" si="96"/>
        <v>0</v>
      </c>
      <c r="HI177" s="156">
        <f t="shared" si="96"/>
        <v>0</v>
      </c>
      <c r="HJ177" s="156">
        <f t="shared" si="96"/>
        <v>0</v>
      </c>
      <c r="HK177" s="156">
        <f t="shared" si="96"/>
        <v>0</v>
      </c>
      <c r="HL177" s="156">
        <f t="shared" si="96"/>
        <v>0</v>
      </c>
      <c r="HM177" s="156">
        <f t="shared" si="96"/>
        <v>0</v>
      </c>
      <c r="HN177" s="156">
        <f t="shared" si="96"/>
        <v>0</v>
      </c>
      <c r="HO177" s="156">
        <f t="shared" si="96"/>
        <v>0</v>
      </c>
      <c r="HP177" s="156">
        <f t="shared" si="96"/>
        <v>0</v>
      </c>
      <c r="HQ177" s="156">
        <f t="shared" si="96"/>
        <v>0</v>
      </c>
      <c r="HR177" s="156">
        <f t="shared" si="96"/>
        <v>0</v>
      </c>
      <c r="HS177" s="156">
        <f t="shared" si="96"/>
        <v>0</v>
      </c>
      <c r="HT177" s="156">
        <f t="shared" si="96"/>
        <v>0</v>
      </c>
      <c r="HU177" s="156">
        <f t="shared" si="96"/>
        <v>0</v>
      </c>
      <c r="HV177" s="156">
        <f t="shared" si="96"/>
        <v>0</v>
      </c>
      <c r="HW177" s="156">
        <f t="shared" si="96"/>
        <v>0</v>
      </c>
      <c r="HX177" s="156">
        <f t="shared" si="96"/>
        <v>0</v>
      </c>
      <c r="HY177" s="156">
        <f t="shared" si="96"/>
        <v>0</v>
      </c>
      <c r="HZ177" s="156">
        <f t="shared" si="96"/>
        <v>0</v>
      </c>
      <c r="IA177" s="156">
        <f t="shared" si="96"/>
        <v>0</v>
      </c>
      <c r="IB177" s="156">
        <f t="shared" si="96"/>
        <v>0</v>
      </c>
      <c r="IC177" s="156">
        <f t="shared" si="96"/>
        <v>0</v>
      </c>
      <c r="ID177" s="156">
        <f t="shared" si="96"/>
        <v>0</v>
      </c>
      <c r="IE177" s="156">
        <f t="shared" si="96"/>
        <v>0</v>
      </c>
      <c r="IF177" s="156">
        <f t="shared" si="96"/>
        <v>0</v>
      </c>
      <c r="IG177" s="156">
        <f t="shared" si="96"/>
        <v>0</v>
      </c>
      <c r="IH177" s="156">
        <f t="shared" si="96"/>
        <v>0</v>
      </c>
      <c r="II177" s="156">
        <f t="shared" si="96"/>
        <v>0</v>
      </c>
      <c r="IJ177" s="156">
        <f t="shared" si="96"/>
        <v>0</v>
      </c>
      <c r="IK177" s="156">
        <f t="shared" si="96"/>
        <v>0</v>
      </c>
      <c r="IL177" s="156">
        <f t="shared" si="96"/>
        <v>0</v>
      </c>
      <c r="IM177" s="156">
        <f t="shared" si="96"/>
        <v>0</v>
      </c>
      <c r="IN177" s="156">
        <f t="shared" si="96"/>
        <v>0</v>
      </c>
      <c r="IO177" s="156">
        <f t="shared" si="96"/>
        <v>0</v>
      </c>
      <c r="IP177" s="156">
        <f t="shared" si="96"/>
        <v>0</v>
      </c>
      <c r="IQ177" s="156">
        <f t="shared" si="96"/>
        <v>0</v>
      </c>
      <c r="IR177" s="156">
        <f t="shared" si="96"/>
        <v>0</v>
      </c>
      <c r="IS177" s="156">
        <f t="shared" si="96"/>
        <v>0</v>
      </c>
      <c r="IT177" s="156">
        <f t="shared" si="96"/>
        <v>0</v>
      </c>
      <c r="IU177" s="156">
        <f t="shared" si="96"/>
        <v>0</v>
      </c>
      <c r="IV177" s="156">
        <f t="shared" si="96"/>
        <v>0</v>
      </c>
      <c r="IW177" s="156">
        <f t="shared" si="96"/>
        <v>0</v>
      </c>
      <c r="IX177" s="156">
        <f t="shared" si="96"/>
        <v>0</v>
      </c>
      <c r="IY177" s="156">
        <f t="shared" si="96"/>
        <v>0</v>
      </c>
      <c r="IZ177" s="156">
        <f t="shared" si="96"/>
        <v>0</v>
      </c>
      <c r="JA177" s="156">
        <f t="shared" ref="JA177:LL177" si="97">IF(JA$165=EOMONTH($D3,-1),SUMIFS($D168:$NK168,$D$165:$NK$165,"&gt;="&amp;EOMONTH($D3,$S3),$D$165:$NK$165,"&lt;"&amp;EOMONTH($D3,60))*-$AF3+SUMIFS($D168:$NK168,$D$165:$NK$165,"&gt;="&amp;EOMONTH($D3,60),$D$165:$NK$165,"&lt;"&amp;EOMONTH($D3,372))*-$AG3,0)</f>
        <v>0</v>
      </c>
      <c r="JB177" s="156">
        <f t="shared" si="97"/>
        <v>0</v>
      </c>
      <c r="JC177" s="156">
        <f t="shared" si="97"/>
        <v>0</v>
      </c>
      <c r="JD177" s="156">
        <f t="shared" si="97"/>
        <v>0</v>
      </c>
      <c r="JE177" s="156">
        <f t="shared" si="97"/>
        <v>0</v>
      </c>
      <c r="JF177" s="156">
        <f t="shared" si="97"/>
        <v>0</v>
      </c>
      <c r="JG177" s="156">
        <f t="shared" si="97"/>
        <v>0</v>
      </c>
      <c r="JH177" s="156">
        <f t="shared" si="97"/>
        <v>0</v>
      </c>
      <c r="JI177" s="156">
        <f t="shared" si="97"/>
        <v>0</v>
      </c>
      <c r="JJ177" s="156">
        <f t="shared" si="97"/>
        <v>0</v>
      </c>
      <c r="JK177" s="156">
        <f t="shared" si="97"/>
        <v>0</v>
      </c>
      <c r="JL177" s="156">
        <f t="shared" si="97"/>
        <v>0</v>
      </c>
      <c r="JM177" s="156">
        <f t="shared" si="97"/>
        <v>0</v>
      </c>
      <c r="JN177" s="156">
        <f t="shared" si="97"/>
        <v>0</v>
      </c>
      <c r="JO177" s="156">
        <f t="shared" si="97"/>
        <v>0</v>
      </c>
      <c r="JP177" s="156">
        <f t="shared" si="97"/>
        <v>0</v>
      </c>
      <c r="JQ177" s="156">
        <f t="shared" si="97"/>
        <v>0</v>
      </c>
      <c r="JR177" s="156">
        <f t="shared" si="97"/>
        <v>0</v>
      </c>
      <c r="JS177" s="156">
        <f t="shared" si="97"/>
        <v>0</v>
      </c>
      <c r="JT177" s="156">
        <f t="shared" si="97"/>
        <v>0</v>
      </c>
      <c r="JU177" s="156">
        <f t="shared" si="97"/>
        <v>0</v>
      </c>
      <c r="JV177" s="156">
        <f t="shared" si="97"/>
        <v>0</v>
      </c>
      <c r="JW177" s="156">
        <f t="shared" si="97"/>
        <v>0</v>
      </c>
      <c r="JX177" s="156">
        <f t="shared" si="97"/>
        <v>0</v>
      </c>
      <c r="JY177" s="156">
        <f t="shared" si="97"/>
        <v>0</v>
      </c>
      <c r="JZ177" s="156">
        <f t="shared" si="97"/>
        <v>0</v>
      </c>
      <c r="KA177" s="156">
        <f t="shared" si="97"/>
        <v>0</v>
      </c>
      <c r="KB177" s="156">
        <f t="shared" si="97"/>
        <v>0</v>
      </c>
      <c r="KC177" s="156">
        <f t="shared" si="97"/>
        <v>0</v>
      </c>
      <c r="KD177" s="156">
        <f t="shared" si="97"/>
        <v>0</v>
      </c>
      <c r="KE177" s="156">
        <f t="shared" si="97"/>
        <v>0</v>
      </c>
      <c r="KF177" s="156">
        <f t="shared" si="97"/>
        <v>0</v>
      </c>
      <c r="KG177" s="156">
        <f t="shared" si="97"/>
        <v>0</v>
      </c>
      <c r="KH177" s="156">
        <f t="shared" si="97"/>
        <v>0</v>
      </c>
      <c r="KI177" s="156">
        <f t="shared" si="97"/>
        <v>0</v>
      </c>
      <c r="KJ177" s="156">
        <f t="shared" si="97"/>
        <v>0</v>
      </c>
      <c r="KK177" s="156">
        <f t="shared" si="97"/>
        <v>0</v>
      </c>
      <c r="KL177" s="156">
        <f t="shared" si="97"/>
        <v>0</v>
      </c>
      <c r="KM177" s="156">
        <f t="shared" si="97"/>
        <v>0</v>
      </c>
      <c r="KN177" s="156">
        <f t="shared" si="97"/>
        <v>0</v>
      </c>
      <c r="KO177" s="156">
        <f t="shared" si="97"/>
        <v>0</v>
      </c>
      <c r="KP177" s="156">
        <f t="shared" si="97"/>
        <v>0</v>
      </c>
      <c r="KQ177" s="156">
        <f t="shared" si="97"/>
        <v>0</v>
      </c>
      <c r="KR177" s="156">
        <f t="shared" si="97"/>
        <v>0</v>
      </c>
      <c r="KS177" s="156">
        <f t="shared" si="97"/>
        <v>0</v>
      </c>
      <c r="KT177" s="156">
        <f t="shared" si="97"/>
        <v>0</v>
      </c>
      <c r="KU177" s="156">
        <f t="shared" si="97"/>
        <v>0</v>
      </c>
      <c r="KV177" s="156">
        <f t="shared" si="97"/>
        <v>0</v>
      </c>
      <c r="KW177" s="156">
        <f t="shared" si="97"/>
        <v>0</v>
      </c>
      <c r="KX177" s="156">
        <f t="shared" si="97"/>
        <v>0</v>
      </c>
      <c r="KY177" s="156">
        <f t="shared" si="97"/>
        <v>0</v>
      </c>
      <c r="KZ177" s="156">
        <f t="shared" si="97"/>
        <v>0</v>
      </c>
      <c r="LA177" s="156">
        <f t="shared" si="97"/>
        <v>0</v>
      </c>
      <c r="LB177" s="156">
        <f t="shared" si="97"/>
        <v>0</v>
      </c>
      <c r="LC177" s="156">
        <f t="shared" si="97"/>
        <v>0</v>
      </c>
      <c r="LD177" s="156">
        <f t="shared" si="97"/>
        <v>0</v>
      </c>
      <c r="LE177" s="156">
        <f t="shared" si="97"/>
        <v>0</v>
      </c>
      <c r="LF177" s="156">
        <f t="shared" si="97"/>
        <v>0</v>
      </c>
      <c r="LG177" s="156">
        <f t="shared" si="97"/>
        <v>0</v>
      </c>
      <c r="LH177" s="156">
        <f t="shared" si="97"/>
        <v>0</v>
      </c>
      <c r="LI177" s="156">
        <f t="shared" si="97"/>
        <v>0</v>
      </c>
      <c r="LJ177" s="156">
        <f t="shared" si="97"/>
        <v>0</v>
      </c>
      <c r="LK177" s="156">
        <f t="shared" si="97"/>
        <v>0</v>
      </c>
      <c r="LL177" s="156">
        <f t="shared" si="97"/>
        <v>0</v>
      </c>
      <c r="LM177" s="156">
        <f t="shared" ref="LM177:NK177" si="98">IF(LM$165=EOMONTH($D3,-1),SUMIFS($D168:$NK168,$D$165:$NK$165,"&gt;="&amp;EOMONTH($D3,$S3),$D$165:$NK$165,"&lt;"&amp;EOMONTH($D3,60))*-$AF3+SUMIFS($D168:$NK168,$D$165:$NK$165,"&gt;="&amp;EOMONTH($D3,60),$D$165:$NK$165,"&lt;"&amp;EOMONTH($D3,372))*-$AG3,0)</f>
        <v>0</v>
      </c>
      <c r="LN177" s="156">
        <f t="shared" si="98"/>
        <v>0</v>
      </c>
      <c r="LO177" s="156">
        <f t="shared" si="98"/>
        <v>0</v>
      </c>
      <c r="LP177" s="156">
        <f t="shared" si="98"/>
        <v>0</v>
      </c>
      <c r="LQ177" s="156">
        <f t="shared" si="98"/>
        <v>0</v>
      </c>
      <c r="LR177" s="156">
        <f t="shared" si="98"/>
        <v>0</v>
      </c>
      <c r="LS177" s="156">
        <f t="shared" si="98"/>
        <v>0</v>
      </c>
      <c r="LT177" s="156">
        <f t="shared" si="98"/>
        <v>0</v>
      </c>
      <c r="LU177" s="156">
        <f t="shared" si="98"/>
        <v>0</v>
      </c>
      <c r="LV177" s="156">
        <f t="shared" si="98"/>
        <v>0</v>
      </c>
      <c r="LW177" s="156">
        <f t="shared" si="98"/>
        <v>0</v>
      </c>
      <c r="LX177" s="156">
        <f t="shared" si="98"/>
        <v>0</v>
      </c>
      <c r="LY177" s="156">
        <f t="shared" si="98"/>
        <v>0</v>
      </c>
      <c r="LZ177" s="156">
        <f t="shared" si="98"/>
        <v>0</v>
      </c>
      <c r="MA177" s="156">
        <f t="shared" si="98"/>
        <v>0</v>
      </c>
      <c r="MB177" s="156">
        <f t="shared" si="98"/>
        <v>0</v>
      </c>
      <c r="MC177" s="156">
        <f t="shared" si="98"/>
        <v>0</v>
      </c>
      <c r="MD177" s="156">
        <f t="shared" si="98"/>
        <v>0</v>
      </c>
      <c r="ME177" s="156">
        <f t="shared" si="98"/>
        <v>0</v>
      </c>
      <c r="MF177" s="156">
        <f t="shared" si="98"/>
        <v>0</v>
      </c>
      <c r="MG177" s="156">
        <f t="shared" si="98"/>
        <v>0</v>
      </c>
      <c r="MH177" s="156">
        <f t="shared" si="98"/>
        <v>0</v>
      </c>
      <c r="MI177" s="156">
        <f t="shared" si="98"/>
        <v>0</v>
      </c>
      <c r="MJ177" s="156">
        <f t="shared" si="98"/>
        <v>0</v>
      </c>
      <c r="MK177" s="156">
        <f t="shared" si="98"/>
        <v>0</v>
      </c>
      <c r="ML177" s="156">
        <f t="shared" si="98"/>
        <v>0</v>
      </c>
      <c r="MM177" s="156">
        <f t="shared" si="98"/>
        <v>0</v>
      </c>
      <c r="MN177" s="156">
        <f t="shared" si="98"/>
        <v>0</v>
      </c>
      <c r="MO177" s="156">
        <f t="shared" si="98"/>
        <v>0</v>
      </c>
      <c r="MP177" s="156">
        <f t="shared" si="98"/>
        <v>0</v>
      </c>
      <c r="MQ177" s="156">
        <f t="shared" si="98"/>
        <v>0</v>
      </c>
      <c r="MR177" s="156">
        <f t="shared" si="98"/>
        <v>0</v>
      </c>
      <c r="MS177" s="156">
        <f t="shared" si="98"/>
        <v>0</v>
      </c>
      <c r="MT177" s="156">
        <f t="shared" si="98"/>
        <v>0</v>
      </c>
      <c r="MU177" s="156">
        <f t="shared" si="98"/>
        <v>0</v>
      </c>
      <c r="MV177" s="156">
        <f t="shared" si="98"/>
        <v>0</v>
      </c>
      <c r="MW177" s="156">
        <f t="shared" si="98"/>
        <v>0</v>
      </c>
      <c r="MX177" s="156">
        <f t="shared" si="98"/>
        <v>0</v>
      </c>
      <c r="MY177" s="156">
        <f t="shared" si="98"/>
        <v>0</v>
      </c>
      <c r="MZ177" s="156">
        <f t="shared" si="98"/>
        <v>0</v>
      </c>
      <c r="NA177" s="156">
        <f t="shared" si="98"/>
        <v>0</v>
      </c>
      <c r="NB177" s="156">
        <f t="shared" si="98"/>
        <v>0</v>
      </c>
      <c r="NC177" s="156">
        <f t="shared" si="98"/>
        <v>0</v>
      </c>
      <c r="ND177" s="156">
        <f t="shared" si="98"/>
        <v>0</v>
      </c>
      <c r="NE177" s="156">
        <f t="shared" si="98"/>
        <v>0</v>
      </c>
      <c r="NF177" s="156">
        <f t="shared" si="98"/>
        <v>0</v>
      </c>
      <c r="NG177" s="156">
        <f t="shared" si="98"/>
        <v>0</v>
      </c>
      <c r="NH177" s="156">
        <f t="shared" si="98"/>
        <v>0</v>
      </c>
      <c r="NI177" s="156">
        <f t="shared" si="98"/>
        <v>0</v>
      </c>
      <c r="NJ177" s="156">
        <f t="shared" si="98"/>
        <v>0</v>
      </c>
      <c r="NK177" s="158">
        <f t="shared" si="98"/>
        <v>0</v>
      </c>
    </row>
    <row r="178" spans="1:375" x14ac:dyDescent="0.25">
      <c r="A178" s="154">
        <f t="shared" si="56"/>
        <v>-67530.528599999991</v>
      </c>
      <c r="B178" s="35" t="s">
        <v>171</v>
      </c>
      <c r="C178" s="89" t="s">
        <v>163</v>
      </c>
      <c r="D178" s="156">
        <f t="shared" ref="D178" si="99">IF(D$165=EOMONTH($E3,$R3*(1-$O3)),FV($AE3,ROUNDDOWN(YEARFRAC($D$165,D$165,1),0),0,($AC3*(1-$O3)+$AD3*$O3)*$B3,0),0)</f>
        <v>0</v>
      </c>
      <c r="E178" s="156">
        <f t="shared" ref="E178:BP178" si="100">IF(E$165=EOMONTH($E3,$R3*(1-$O3)),FV($AE3,ROUNDDOWN(YEARFRAC($D$165,E$165,1),0),0,($AC3*(1-$O3)+$AD3*$O3)*$B3,0),0)</f>
        <v>0</v>
      </c>
      <c r="F178" s="156">
        <f t="shared" si="100"/>
        <v>0</v>
      </c>
      <c r="G178" s="156">
        <f t="shared" si="100"/>
        <v>0</v>
      </c>
      <c r="H178" s="156">
        <f t="shared" si="100"/>
        <v>0</v>
      </c>
      <c r="I178" s="156">
        <f t="shared" si="100"/>
        <v>0</v>
      </c>
      <c r="J178" s="156">
        <f t="shared" si="100"/>
        <v>0</v>
      </c>
      <c r="K178" s="156">
        <f t="shared" si="100"/>
        <v>0</v>
      </c>
      <c r="L178" s="156">
        <f t="shared" si="100"/>
        <v>0</v>
      </c>
      <c r="M178" s="156">
        <f t="shared" si="100"/>
        <v>0</v>
      </c>
      <c r="N178" s="156">
        <f t="shared" si="100"/>
        <v>0</v>
      </c>
      <c r="O178" s="156">
        <f t="shared" si="100"/>
        <v>0</v>
      </c>
      <c r="P178" s="156">
        <f t="shared" si="100"/>
        <v>0</v>
      </c>
      <c r="Q178" s="156">
        <f t="shared" si="100"/>
        <v>0</v>
      </c>
      <c r="R178" s="156">
        <f t="shared" si="100"/>
        <v>0</v>
      </c>
      <c r="S178" s="156">
        <f t="shared" si="100"/>
        <v>0</v>
      </c>
      <c r="T178" s="156">
        <f t="shared" si="100"/>
        <v>0</v>
      </c>
      <c r="U178" s="156">
        <f t="shared" si="100"/>
        <v>0</v>
      </c>
      <c r="V178" s="156">
        <f t="shared" si="100"/>
        <v>0</v>
      </c>
      <c r="W178" s="156">
        <f t="shared" si="100"/>
        <v>0</v>
      </c>
      <c r="X178" s="156">
        <f t="shared" si="100"/>
        <v>0</v>
      </c>
      <c r="Y178" s="156">
        <f t="shared" si="100"/>
        <v>0</v>
      </c>
      <c r="Z178" s="156">
        <f t="shared" si="100"/>
        <v>0</v>
      </c>
      <c r="AA178" s="156">
        <f t="shared" si="100"/>
        <v>0</v>
      </c>
      <c r="AB178" s="156">
        <f t="shared" si="100"/>
        <v>0</v>
      </c>
      <c r="AC178" s="156">
        <f t="shared" si="100"/>
        <v>0</v>
      </c>
      <c r="AD178" s="156">
        <f t="shared" si="100"/>
        <v>0</v>
      </c>
      <c r="AE178" s="156">
        <f t="shared" si="100"/>
        <v>0</v>
      </c>
      <c r="AF178" s="156">
        <f t="shared" si="100"/>
        <v>0</v>
      </c>
      <c r="AG178" s="156">
        <f t="shared" si="100"/>
        <v>0</v>
      </c>
      <c r="AH178" s="156">
        <f t="shared" si="100"/>
        <v>0</v>
      </c>
      <c r="AI178" s="156">
        <f t="shared" si="100"/>
        <v>0</v>
      </c>
      <c r="AJ178" s="156">
        <f t="shared" si="100"/>
        <v>0</v>
      </c>
      <c r="AK178" s="156">
        <f t="shared" si="100"/>
        <v>0</v>
      </c>
      <c r="AL178" s="156">
        <f t="shared" si="100"/>
        <v>0</v>
      </c>
      <c r="AM178" s="156">
        <f t="shared" si="100"/>
        <v>0</v>
      </c>
      <c r="AN178" s="156">
        <f t="shared" si="100"/>
        <v>0</v>
      </c>
      <c r="AO178" s="156">
        <f t="shared" si="100"/>
        <v>0</v>
      </c>
      <c r="AP178" s="156">
        <f t="shared" si="100"/>
        <v>0</v>
      </c>
      <c r="AQ178" s="156">
        <f t="shared" si="100"/>
        <v>0</v>
      </c>
      <c r="AR178" s="156">
        <f t="shared" si="100"/>
        <v>0</v>
      </c>
      <c r="AS178" s="156">
        <f t="shared" si="100"/>
        <v>0</v>
      </c>
      <c r="AT178" s="156">
        <f t="shared" si="100"/>
        <v>0</v>
      </c>
      <c r="AU178" s="156">
        <f t="shared" si="100"/>
        <v>0</v>
      </c>
      <c r="AV178" s="156">
        <f t="shared" si="100"/>
        <v>0</v>
      </c>
      <c r="AW178" s="156">
        <f t="shared" si="100"/>
        <v>0</v>
      </c>
      <c r="AX178" s="156">
        <f t="shared" si="100"/>
        <v>0</v>
      </c>
      <c r="AY178" s="156">
        <f t="shared" si="100"/>
        <v>0</v>
      </c>
      <c r="AZ178" s="156">
        <f t="shared" si="100"/>
        <v>0</v>
      </c>
      <c r="BA178" s="156">
        <f t="shared" si="100"/>
        <v>0</v>
      </c>
      <c r="BB178" s="156">
        <f t="shared" si="100"/>
        <v>0</v>
      </c>
      <c r="BC178" s="156">
        <f t="shared" si="100"/>
        <v>0</v>
      </c>
      <c r="BD178" s="156">
        <f t="shared" si="100"/>
        <v>0</v>
      </c>
      <c r="BE178" s="156">
        <f t="shared" si="100"/>
        <v>0</v>
      </c>
      <c r="BF178" s="156">
        <f t="shared" si="100"/>
        <v>0</v>
      </c>
      <c r="BG178" s="156">
        <f t="shared" si="100"/>
        <v>0</v>
      </c>
      <c r="BH178" s="156">
        <f t="shared" si="100"/>
        <v>0</v>
      </c>
      <c r="BI178" s="156">
        <f t="shared" si="100"/>
        <v>0</v>
      </c>
      <c r="BJ178" s="156">
        <f t="shared" si="100"/>
        <v>-67530.528599999991</v>
      </c>
      <c r="BK178" s="156">
        <f t="shared" si="100"/>
        <v>0</v>
      </c>
      <c r="BL178" s="156">
        <f t="shared" si="100"/>
        <v>0</v>
      </c>
      <c r="BM178" s="156">
        <f t="shared" si="100"/>
        <v>0</v>
      </c>
      <c r="BN178" s="156">
        <f t="shared" si="100"/>
        <v>0</v>
      </c>
      <c r="BO178" s="156">
        <f t="shared" si="100"/>
        <v>0</v>
      </c>
      <c r="BP178" s="156">
        <f t="shared" si="100"/>
        <v>0</v>
      </c>
      <c r="BQ178" s="156">
        <f t="shared" ref="BQ178:EB178" si="101">IF(BQ$165=EOMONTH($E3,$R3*(1-$O3)),FV($AE3,ROUNDDOWN(YEARFRAC($D$165,BQ$165,1),0),0,($AC3*(1-$O3)+$AD3*$O3)*$B3,0),0)</f>
        <v>0</v>
      </c>
      <c r="BR178" s="156">
        <f t="shared" si="101"/>
        <v>0</v>
      </c>
      <c r="BS178" s="156">
        <f t="shared" si="101"/>
        <v>0</v>
      </c>
      <c r="BT178" s="156">
        <f t="shared" si="101"/>
        <v>0</v>
      </c>
      <c r="BU178" s="156">
        <f t="shared" si="101"/>
        <v>0</v>
      </c>
      <c r="BV178" s="156">
        <f t="shared" si="101"/>
        <v>0</v>
      </c>
      <c r="BW178" s="156">
        <f t="shared" si="101"/>
        <v>0</v>
      </c>
      <c r="BX178" s="156">
        <f t="shared" si="101"/>
        <v>0</v>
      </c>
      <c r="BY178" s="156">
        <f t="shared" si="101"/>
        <v>0</v>
      </c>
      <c r="BZ178" s="156">
        <f t="shared" si="101"/>
        <v>0</v>
      </c>
      <c r="CA178" s="156">
        <f t="shared" si="101"/>
        <v>0</v>
      </c>
      <c r="CB178" s="156">
        <f t="shared" si="101"/>
        <v>0</v>
      </c>
      <c r="CC178" s="156">
        <f t="shared" si="101"/>
        <v>0</v>
      </c>
      <c r="CD178" s="156">
        <f t="shared" si="101"/>
        <v>0</v>
      </c>
      <c r="CE178" s="156">
        <f t="shared" si="101"/>
        <v>0</v>
      </c>
      <c r="CF178" s="156">
        <f t="shared" si="101"/>
        <v>0</v>
      </c>
      <c r="CG178" s="156">
        <f t="shared" si="101"/>
        <v>0</v>
      </c>
      <c r="CH178" s="156">
        <f t="shared" si="101"/>
        <v>0</v>
      </c>
      <c r="CI178" s="156">
        <f t="shared" si="101"/>
        <v>0</v>
      </c>
      <c r="CJ178" s="156">
        <f t="shared" si="101"/>
        <v>0</v>
      </c>
      <c r="CK178" s="156">
        <f t="shared" si="101"/>
        <v>0</v>
      </c>
      <c r="CL178" s="156">
        <f t="shared" si="101"/>
        <v>0</v>
      </c>
      <c r="CM178" s="156">
        <f t="shared" si="101"/>
        <v>0</v>
      </c>
      <c r="CN178" s="156">
        <f t="shared" si="101"/>
        <v>0</v>
      </c>
      <c r="CO178" s="156">
        <f t="shared" si="101"/>
        <v>0</v>
      </c>
      <c r="CP178" s="156">
        <f t="shared" si="101"/>
        <v>0</v>
      </c>
      <c r="CQ178" s="156">
        <f t="shared" si="101"/>
        <v>0</v>
      </c>
      <c r="CR178" s="156">
        <f t="shared" si="101"/>
        <v>0</v>
      </c>
      <c r="CS178" s="156">
        <f t="shared" si="101"/>
        <v>0</v>
      </c>
      <c r="CT178" s="156">
        <f t="shared" si="101"/>
        <v>0</v>
      </c>
      <c r="CU178" s="156">
        <f t="shared" si="101"/>
        <v>0</v>
      </c>
      <c r="CV178" s="156">
        <f t="shared" si="101"/>
        <v>0</v>
      </c>
      <c r="CW178" s="156">
        <f t="shared" si="101"/>
        <v>0</v>
      </c>
      <c r="CX178" s="156">
        <f t="shared" si="101"/>
        <v>0</v>
      </c>
      <c r="CY178" s="156">
        <f t="shared" si="101"/>
        <v>0</v>
      </c>
      <c r="CZ178" s="156">
        <f t="shared" si="101"/>
        <v>0</v>
      </c>
      <c r="DA178" s="156">
        <f t="shared" si="101"/>
        <v>0</v>
      </c>
      <c r="DB178" s="156">
        <f t="shared" si="101"/>
        <v>0</v>
      </c>
      <c r="DC178" s="156">
        <f t="shared" si="101"/>
        <v>0</v>
      </c>
      <c r="DD178" s="156">
        <f t="shared" si="101"/>
        <v>0</v>
      </c>
      <c r="DE178" s="156">
        <f t="shared" si="101"/>
        <v>0</v>
      </c>
      <c r="DF178" s="156">
        <f t="shared" si="101"/>
        <v>0</v>
      </c>
      <c r="DG178" s="156">
        <f t="shared" si="101"/>
        <v>0</v>
      </c>
      <c r="DH178" s="156">
        <f t="shared" si="101"/>
        <v>0</v>
      </c>
      <c r="DI178" s="156">
        <f t="shared" si="101"/>
        <v>0</v>
      </c>
      <c r="DJ178" s="156">
        <f t="shared" si="101"/>
        <v>0</v>
      </c>
      <c r="DK178" s="156">
        <f t="shared" si="101"/>
        <v>0</v>
      </c>
      <c r="DL178" s="156">
        <f t="shared" si="101"/>
        <v>0</v>
      </c>
      <c r="DM178" s="156">
        <f t="shared" si="101"/>
        <v>0</v>
      </c>
      <c r="DN178" s="156">
        <f t="shared" si="101"/>
        <v>0</v>
      </c>
      <c r="DO178" s="156">
        <f t="shared" si="101"/>
        <v>0</v>
      </c>
      <c r="DP178" s="156">
        <f t="shared" si="101"/>
        <v>0</v>
      </c>
      <c r="DQ178" s="156">
        <f t="shared" si="101"/>
        <v>0</v>
      </c>
      <c r="DR178" s="156">
        <f t="shared" si="101"/>
        <v>0</v>
      </c>
      <c r="DS178" s="156">
        <f t="shared" si="101"/>
        <v>0</v>
      </c>
      <c r="DT178" s="156">
        <f t="shared" si="101"/>
        <v>0</v>
      </c>
      <c r="DU178" s="156">
        <f t="shared" si="101"/>
        <v>0</v>
      </c>
      <c r="DV178" s="156">
        <f t="shared" si="101"/>
        <v>0</v>
      </c>
      <c r="DW178" s="156">
        <f t="shared" si="101"/>
        <v>0</v>
      </c>
      <c r="DX178" s="156">
        <f t="shared" si="101"/>
        <v>0</v>
      </c>
      <c r="DY178" s="156">
        <f t="shared" si="101"/>
        <v>0</v>
      </c>
      <c r="DZ178" s="156">
        <f t="shared" si="101"/>
        <v>0</v>
      </c>
      <c r="EA178" s="156">
        <f t="shared" si="101"/>
        <v>0</v>
      </c>
      <c r="EB178" s="156">
        <f t="shared" si="101"/>
        <v>0</v>
      </c>
      <c r="EC178" s="156">
        <f t="shared" ref="EC178:GN178" si="102">IF(EC$165=EOMONTH($E3,$R3*(1-$O3)),FV($AE3,ROUNDDOWN(YEARFRAC($D$165,EC$165,1),0),0,($AC3*(1-$O3)+$AD3*$O3)*$B3,0),0)</f>
        <v>0</v>
      </c>
      <c r="ED178" s="156">
        <f t="shared" si="102"/>
        <v>0</v>
      </c>
      <c r="EE178" s="156">
        <f t="shared" si="102"/>
        <v>0</v>
      </c>
      <c r="EF178" s="156">
        <f t="shared" si="102"/>
        <v>0</v>
      </c>
      <c r="EG178" s="156">
        <f t="shared" si="102"/>
        <v>0</v>
      </c>
      <c r="EH178" s="156">
        <f t="shared" si="102"/>
        <v>0</v>
      </c>
      <c r="EI178" s="156">
        <f t="shared" si="102"/>
        <v>0</v>
      </c>
      <c r="EJ178" s="156">
        <f t="shared" si="102"/>
        <v>0</v>
      </c>
      <c r="EK178" s="156">
        <f t="shared" si="102"/>
        <v>0</v>
      </c>
      <c r="EL178" s="156">
        <f t="shared" si="102"/>
        <v>0</v>
      </c>
      <c r="EM178" s="156">
        <f t="shared" si="102"/>
        <v>0</v>
      </c>
      <c r="EN178" s="156">
        <f t="shared" si="102"/>
        <v>0</v>
      </c>
      <c r="EO178" s="156">
        <f t="shared" si="102"/>
        <v>0</v>
      </c>
      <c r="EP178" s="156">
        <f t="shared" si="102"/>
        <v>0</v>
      </c>
      <c r="EQ178" s="156">
        <f t="shared" si="102"/>
        <v>0</v>
      </c>
      <c r="ER178" s="156">
        <f t="shared" si="102"/>
        <v>0</v>
      </c>
      <c r="ES178" s="156">
        <f t="shared" si="102"/>
        <v>0</v>
      </c>
      <c r="ET178" s="156">
        <f t="shared" si="102"/>
        <v>0</v>
      </c>
      <c r="EU178" s="156">
        <f t="shared" si="102"/>
        <v>0</v>
      </c>
      <c r="EV178" s="156">
        <f t="shared" si="102"/>
        <v>0</v>
      </c>
      <c r="EW178" s="156">
        <f t="shared" si="102"/>
        <v>0</v>
      </c>
      <c r="EX178" s="156">
        <f t="shared" si="102"/>
        <v>0</v>
      </c>
      <c r="EY178" s="156">
        <f t="shared" si="102"/>
        <v>0</v>
      </c>
      <c r="EZ178" s="156">
        <f t="shared" si="102"/>
        <v>0</v>
      </c>
      <c r="FA178" s="156">
        <f t="shared" si="102"/>
        <v>0</v>
      </c>
      <c r="FB178" s="156">
        <f t="shared" si="102"/>
        <v>0</v>
      </c>
      <c r="FC178" s="156">
        <f t="shared" si="102"/>
        <v>0</v>
      </c>
      <c r="FD178" s="156">
        <f t="shared" si="102"/>
        <v>0</v>
      </c>
      <c r="FE178" s="156">
        <f t="shared" si="102"/>
        <v>0</v>
      </c>
      <c r="FF178" s="156">
        <f t="shared" si="102"/>
        <v>0</v>
      </c>
      <c r="FG178" s="156">
        <f t="shared" si="102"/>
        <v>0</v>
      </c>
      <c r="FH178" s="156">
        <f t="shared" si="102"/>
        <v>0</v>
      </c>
      <c r="FI178" s="156">
        <f t="shared" si="102"/>
        <v>0</v>
      </c>
      <c r="FJ178" s="156">
        <f t="shared" si="102"/>
        <v>0</v>
      </c>
      <c r="FK178" s="156">
        <f t="shared" si="102"/>
        <v>0</v>
      </c>
      <c r="FL178" s="156">
        <f t="shared" si="102"/>
        <v>0</v>
      </c>
      <c r="FM178" s="156">
        <f t="shared" si="102"/>
        <v>0</v>
      </c>
      <c r="FN178" s="156">
        <f t="shared" si="102"/>
        <v>0</v>
      </c>
      <c r="FO178" s="156">
        <f t="shared" si="102"/>
        <v>0</v>
      </c>
      <c r="FP178" s="156">
        <f t="shared" si="102"/>
        <v>0</v>
      </c>
      <c r="FQ178" s="156">
        <f t="shared" si="102"/>
        <v>0</v>
      </c>
      <c r="FR178" s="156">
        <f t="shared" si="102"/>
        <v>0</v>
      </c>
      <c r="FS178" s="156">
        <f t="shared" si="102"/>
        <v>0</v>
      </c>
      <c r="FT178" s="156">
        <f t="shared" si="102"/>
        <v>0</v>
      </c>
      <c r="FU178" s="156">
        <f t="shared" si="102"/>
        <v>0</v>
      </c>
      <c r="FV178" s="156">
        <f t="shared" si="102"/>
        <v>0</v>
      </c>
      <c r="FW178" s="156">
        <f t="shared" si="102"/>
        <v>0</v>
      </c>
      <c r="FX178" s="156">
        <f t="shared" si="102"/>
        <v>0</v>
      </c>
      <c r="FY178" s="156">
        <f t="shared" si="102"/>
        <v>0</v>
      </c>
      <c r="FZ178" s="156">
        <f t="shared" si="102"/>
        <v>0</v>
      </c>
      <c r="GA178" s="156">
        <f t="shared" si="102"/>
        <v>0</v>
      </c>
      <c r="GB178" s="156">
        <f t="shared" si="102"/>
        <v>0</v>
      </c>
      <c r="GC178" s="156">
        <f t="shared" si="102"/>
        <v>0</v>
      </c>
      <c r="GD178" s="156">
        <f t="shared" si="102"/>
        <v>0</v>
      </c>
      <c r="GE178" s="156">
        <f t="shared" si="102"/>
        <v>0</v>
      </c>
      <c r="GF178" s="156">
        <f t="shared" si="102"/>
        <v>0</v>
      </c>
      <c r="GG178" s="156">
        <f t="shared" si="102"/>
        <v>0</v>
      </c>
      <c r="GH178" s="156">
        <f t="shared" si="102"/>
        <v>0</v>
      </c>
      <c r="GI178" s="156">
        <f t="shared" si="102"/>
        <v>0</v>
      </c>
      <c r="GJ178" s="156">
        <f t="shared" si="102"/>
        <v>0</v>
      </c>
      <c r="GK178" s="156">
        <f t="shared" si="102"/>
        <v>0</v>
      </c>
      <c r="GL178" s="156">
        <f t="shared" si="102"/>
        <v>0</v>
      </c>
      <c r="GM178" s="156">
        <f t="shared" si="102"/>
        <v>0</v>
      </c>
      <c r="GN178" s="156">
        <f t="shared" si="102"/>
        <v>0</v>
      </c>
      <c r="GO178" s="156">
        <f t="shared" ref="GO178:IZ178" si="103">IF(GO$165=EOMONTH($E3,$R3*(1-$O3)),FV($AE3,ROUNDDOWN(YEARFRAC($D$165,GO$165,1),0),0,($AC3*(1-$O3)+$AD3*$O3)*$B3,0),0)</f>
        <v>0</v>
      </c>
      <c r="GP178" s="156">
        <f t="shared" si="103"/>
        <v>0</v>
      </c>
      <c r="GQ178" s="156">
        <f t="shared" si="103"/>
        <v>0</v>
      </c>
      <c r="GR178" s="156">
        <f t="shared" si="103"/>
        <v>0</v>
      </c>
      <c r="GS178" s="156">
        <f t="shared" si="103"/>
        <v>0</v>
      </c>
      <c r="GT178" s="156">
        <f t="shared" si="103"/>
        <v>0</v>
      </c>
      <c r="GU178" s="156">
        <f t="shared" si="103"/>
        <v>0</v>
      </c>
      <c r="GV178" s="156">
        <f t="shared" si="103"/>
        <v>0</v>
      </c>
      <c r="GW178" s="156">
        <f t="shared" si="103"/>
        <v>0</v>
      </c>
      <c r="GX178" s="156">
        <f t="shared" si="103"/>
        <v>0</v>
      </c>
      <c r="GY178" s="156">
        <f t="shared" si="103"/>
        <v>0</v>
      </c>
      <c r="GZ178" s="156">
        <f t="shared" si="103"/>
        <v>0</v>
      </c>
      <c r="HA178" s="156">
        <f t="shared" si="103"/>
        <v>0</v>
      </c>
      <c r="HB178" s="156">
        <f t="shared" si="103"/>
        <v>0</v>
      </c>
      <c r="HC178" s="156">
        <f t="shared" si="103"/>
        <v>0</v>
      </c>
      <c r="HD178" s="156">
        <f t="shared" si="103"/>
        <v>0</v>
      </c>
      <c r="HE178" s="156">
        <f t="shared" si="103"/>
        <v>0</v>
      </c>
      <c r="HF178" s="156">
        <f t="shared" si="103"/>
        <v>0</v>
      </c>
      <c r="HG178" s="156">
        <f t="shared" si="103"/>
        <v>0</v>
      </c>
      <c r="HH178" s="156">
        <f t="shared" si="103"/>
        <v>0</v>
      </c>
      <c r="HI178" s="156">
        <f t="shared" si="103"/>
        <v>0</v>
      </c>
      <c r="HJ178" s="156">
        <f t="shared" si="103"/>
        <v>0</v>
      </c>
      <c r="HK178" s="156">
        <f t="shared" si="103"/>
        <v>0</v>
      </c>
      <c r="HL178" s="156">
        <f t="shared" si="103"/>
        <v>0</v>
      </c>
      <c r="HM178" s="156">
        <f t="shared" si="103"/>
        <v>0</v>
      </c>
      <c r="HN178" s="156">
        <f t="shared" si="103"/>
        <v>0</v>
      </c>
      <c r="HO178" s="156">
        <f t="shared" si="103"/>
        <v>0</v>
      </c>
      <c r="HP178" s="156">
        <f t="shared" si="103"/>
        <v>0</v>
      </c>
      <c r="HQ178" s="156">
        <f t="shared" si="103"/>
        <v>0</v>
      </c>
      <c r="HR178" s="156">
        <f t="shared" si="103"/>
        <v>0</v>
      </c>
      <c r="HS178" s="156">
        <f t="shared" si="103"/>
        <v>0</v>
      </c>
      <c r="HT178" s="156">
        <f t="shared" si="103"/>
        <v>0</v>
      </c>
      <c r="HU178" s="156">
        <f t="shared" si="103"/>
        <v>0</v>
      </c>
      <c r="HV178" s="156">
        <f t="shared" si="103"/>
        <v>0</v>
      </c>
      <c r="HW178" s="156">
        <f t="shared" si="103"/>
        <v>0</v>
      </c>
      <c r="HX178" s="156">
        <f t="shared" si="103"/>
        <v>0</v>
      </c>
      <c r="HY178" s="156">
        <f t="shared" si="103"/>
        <v>0</v>
      </c>
      <c r="HZ178" s="156">
        <f t="shared" si="103"/>
        <v>0</v>
      </c>
      <c r="IA178" s="156">
        <f t="shared" si="103"/>
        <v>0</v>
      </c>
      <c r="IB178" s="156">
        <f t="shared" si="103"/>
        <v>0</v>
      </c>
      <c r="IC178" s="156">
        <f t="shared" si="103"/>
        <v>0</v>
      </c>
      <c r="ID178" s="156">
        <f t="shared" si="103"/>
        <v>0</v>
      </c>
      <c r="IE178" s="156">
        <f t="shared" si="103"/>
        <v>0</v>
      </c>
      <c r="IF178" s="156">
        <f t="shared" si="103"/>
        <v>0</v>
      </c>
      <c r="IG178" s="156">
        <f t="shared" si="103"/>
        <v>0</v>
      </c>
      <c r="IH178" s="156">
        <f t="shared" si="103"/>
        <v>0</v>
      </c>
      <c r="II178" s="156">
        <f t="shared" si="103"/>
        <v>0</v>
      </c>
      <c r="IJ178" s="156">
        <f t="shared" si="103"/>
        <v>0</v>
      </c>
      <c r="IK178" s="156">
        <f t="shared" si="103"/>
        <v>0</v>
      </c>
      <c r="IL178" s="156">
        <f t="shared" si="103"/>
        <v>0</v>
      </c>
      <c r="IM178" s="156">
        <f t="shared" si="103"/>
        <v>0</v>
      </c>
      <c r="IN178" s="156">
        <f t="shared" si="103"/>
        <v>0</v>
      </c>
      <c r="IO178" s="156">
        <f t="shared" si="103"/>
        <v>0</v>
      </c>
      <c r="IP178" s="156">
        <f t="shared" si="103"/>
        <v>0</v>
      </c>
      <c r="IQ178" s="156">
        <f t="shared" si="103"/>
        <v>0</v>
      </c>
      <c r="IR178" s="156">
        <f t="shared" si="103"/>
        <v>0</v>
      </c>
      <c r="IS178" s="156">
        <f t="shared" si="103"/>
        <v>0</v>
      </c>
      <c r="IT178" s="156">
        <f t="shared" si="103"/>
        <v>0</v>
      </c>
      <c r="IU178" s="156">
        <f t="shared" si="103"/>
        <v>0</v>
      </c>
      <c r="IV178" s="156">
        <f t="shared" si="103"/>
        <v>0</v>
      </c>
      <c r="IW178" s="156">
        <f t="shared" si="103"/>
        <v>0</v>
      </c>
      <c r="IX178" s="156">
        <f t="shared" si="103"/>
        <v>0</v>
      </c>
      <c r="IY178" s="156">
        <f t="shared" si="103"/>
        <v>0</v>
      </c>
      <c r="IZ178" s="156">
        <f t="shared" si="103"/>
        <v>0</v>
      </c>
      <c r="JA178" s="156">
        <f t="shared" ref="JA178:LL178" si="104">IF(JA$165=EOMONTH($E3,$R3*(1-$O3)),FV($AE3,ROUNDDOWN(YEARFRAC($D$165,JA$165,1),0),0,($AC3*(1-$O3)+$AD3*$O3)*$B3,0),0)</f>
        <v>0</v>
      </c>
      <c r="JB178" s="156">
        <f t="shared" si="104"/>
        <v>0</v>
      </c>
      <c r="JC178" s="156">
        <f t="shared" si="104"/>
        <v>0</v>
      </c>
      <c r="JD178" s="156">
        <f t="shared" si="104"/>
        <v>0</v>
      </c>
      <c r="JE178" s="156">
        <f t="shared" si="104"/>
        <v>0</v>
      </c>
      <c r="JF178" s="156">
        <f t="shared" si="104"/>
        <v>0</v>
      </c>
      <c r="JG178" s="156">
        <f t="shared" si="104"/>
        <v>0</v>
      </c>
      <c r="JH178" s="156">
        <f t="shared" si="104"/>
        <v>0</v>
      </c>
      <c r="JI178" s="156">
        <f t="shared" si="104"/>
        <v>0</v>
      </c>
      <c r="JJ178" s="156">
        <f t="shared" si="104"/>
        <v>0</v>
      </c>
      <c r="JK178" s="156">
        <f t="shared" si="104"/>
        <v>0</v>
      </c>
      <c r="JL178" s="156">
        <f t="shared" si="104"/>
        <v>0</v>
      </c>
      <c r="JM178" s="156">
        <f t="shared" si="104"/>
        <v>0</v>
      </c>
      <c r="JN178" s="156">
        <f t="shared" si="104"/>
        <v>0</v>
      </c>
      <c r="JO178" s="156">
        <f t="shared" si="104"/>
        <v>0</v>
      </c>
      <c r="JP178" s="156">
        <f t="shared" si="104"/>
        <v>0</v>
      </c>
      <c r="JQ178" s="156">
        <f t="shared" si="104"/>
        <v>0</v>
      </c>
      <c r="JR178" s="156">
        <f t="shared" si="104"/>
        <v>0</v>
      </c>
      <c r="JS178" s="156">
        <f t="shared" si="104"/>
        <v>0</v>
      </c>
      <c r="JT178" s="156">
        <f t="shared" si="104"/>
        <v>0</v>
      </c>
      <c r="JU178" s="156">
        <f t="shared" si="104"/>
        <v>0</v>
      </c>
      <c r="JV178" s="156">
        <f t="shared" si="104"/>
        <v>0</v>
      </c>
      <c r="JW178" s="156">
        <f t="shared" si="104"/>
        <v>0</v>
      </c>
      <c r="JX178" s="156">
        <f t="shared" si="104"/>
        <v>0</v>
      </c>
      <c r="JY178" s="156">
        <f t="shared" si="104"/>
        <v>0</v>
      </c>
      <c r="JZ178" s="156">
        <f t="shared" si="104"/>
        <v>0</v>
      </c>
      <c r="KA178" s="156">
        <f t="shared" si="104"/>
        <v>0</v>
      </c>
      <c r="KB178" s="156">
        <f t="shared" si="104"/>
        <v>0</v>
      </c>
      <c r="KC178" s="156">
        <f t="shared" si="104"/>
        <v>0</v>
      </c>
      <c r="KD178" s="156">
        <f t="shared" si="104"/>
        <v>0</v>
      </c>
      <c r="KE178" s="156">
        <f t="shared" si="104"/>
        <v>0</v>
      </c>
      <c r="KF178" s="156">
        <f t="shared" si="104"/>
        <v>0</v>
      </c>
      <c r="KG178" s="156">
        <f t="shared" si="104"/>
        <v>0</v>
      </c>
      <c r="KH178" s="156">
        <f t="shared" si="104"/>
        <v>0</v>
      </c>
      <c r="KI178" s="156">
        <f t="shared" si="104"/>
        <v>0</v>
      </c>
      <c r="KJ178" s="156">
        <f t="shared" si="104"/>
        <v>0</v>
      </c>
      <c r="KK178" s="156">
        <f t="shared" si="104"/>
        <v>0</v>
      </c>
      <c r="KL178" s="156">
        <f t="shared" si="104"/>
        <v>0</v>
      </c>
      <c r="KM178" s="156">
        <f t="shared" si="104"/>
        <v>0</v>
      </c>
      <c r="KN178" s="156">
        <f t="shared" si="104"/>
        <v>0</v>
      </c>
      <c r="KO178" s="156">
        <f t="shared" si="104"/>
        <v>0</v>
      </c>
      <c r="KP178" s="156">
        <f t="shared" si="104"/>
        <v>0</v>
      </c>
      <c r="KQ178" s="156">
        <f t="shared" si="104"/>
        <v>0</v>
      </c>
      <c r="KR178" s="156">
        <f t="shared" si="104"/>
        <v>0</v>
      </c>
      <c r="KS178" s="156">
        <f t="shared" si="104"/>
        <v>0</v>
      </c>
      <c r="KT178" s="156">
        <f t="shared" si="104"/>
        <v>0</v>
      </c>
      <c r="KU178" s="156">
        <f t="shared" si="104"/>
        <v>0</v>
      </c>
      <c r="KV178" s="156">
        <f t="shared" si="104"/>
        <v>0</v>
      </c>
      <c r="KW178" s="156">
        <f t="shared" si="104"/>
        <v>0</v>
      </c>
      <c r="KX178" s="156">
        <f t="shared" si="104"/>
        <v>0</v>
      </c>
      <c r="KY178" s="156">
        <f t="shared" si="104"/>
        <v>0</v>
      </c>
      <c r="KZ178" s="156">
        <f t="shared" si="104"/>
        <v>0</v>
      </c>
      <c r="LA178" s="156">
        <f t="shared" si="104"/>
        <v>0</v>
      </c>
      <c r="LB178" s="156">
        <f t="shared" si="104"/>
        <v>0</v>
      </c>
      <c r="LC178" s="156">
        <f t="shared" si="104"/>
        <v>0</v>
      </c>
      <c r="LD178" s="156">
        <f t="shared" si="104"/>
        <v>0</v>
      </c>
      <c r="LE178" s="156">
        <f t="shared" si="104"/>
        <v>0</v>
      </c>
      <c r="LF178" s="156">
        <f t="shared" si="104"/>
        <v>0</v>
      </c>
      <c r="LG178" s="156">
        <f t="shared" si="104"/>
        <v>0</v>
      </c>
      <c r="LH178" s="156">
        <f t="shared" si="104"/>
        <v>0</v>
      </c>
      <c r="LI178" s="156">
        <f t="shared" si="104"/>
        <v>0</v>
      </c>
      <c r="LJ178" s="156">
        <f t="shared" si="104"/>
        <v>0</v>
      </c>
      <c r="LK178" s="156">
        <f t="shared" si="104"/>
        <v>0</v>
      </c>
      <c r="LL178" s="156">
        <f t="shared" si="104"/>
        <v>0</v>
      </c>
      <c r="LM178" s="156">
        <f t="shared" ref="LM178:NK178" si="105">IF(LM$165=EOMONTH($E3,$R3*(1-$O3)),FV($AE3,ROUNDDOWN(YEARFRAC($D$165,LM$165,1),0),0,($AC3*(1-$O3)+$AD3*$O3)*$B3,0),0)</f>
        <v>0</v>
      </c>
      <c r="LN178" s="156">
        <f t="shared" si="105"/>
        <v>0</v>
      </c>
      <c r="LO178" s="156">
        <f t="shared" si="105"/>
        <v>0</v>
      </c>
      <c r="LP178" s="156">
        <f t="shared" si="105"/>
        <v>0</v>
      </c>
      <c r="LQ178" s="156">
        <f t="shared" si="105"/>
        <v>0</v>
      </c>
      <c r="LR178" s="156">
        <f t="shared" si="105"/>
        <v>0</v>
      </c>
      <c r="LS178" s="156">
        <f t="shared" si="105"/>
        <v>0</v>
      </c>
      <c r="LT178" s="156">
        <f t="shared" si="105"/>
        <v>0</v>
      </c>
      <c r="LU178" s="156">
        <f t="shared" si="105"/>
        <v>0</v>
      </c>
      <c r="LV178" s="156">
        <f t="shared" si="105"/>
        <v>0</v>
      </c>
      <c r="LW178" s="156">
        <f t="shared" si="105"/>
        <v>0</v>
      </c>
      <c r="LX178" s="156">
        <f t="shared" si="105"/>
        <v>0</v>
      </c>
      <c r="LY178" s="156">
        <f t="shared" si="105"/>
        <v>0</v>
      </c>
      <c r="LZ178" s="156">
        <f t="shared" si="105"/>
        <v>0</v>
      </c>
      <c r="MA178" s="156">
        <f t="shared" si="105"/>
        <v>0</v>
      </c>
      <c r="MB178" s="156">
        <f t="shared" si="105"/>
        <v>0</v>
      </c>
      <c r="MC178" s="156">
        <f t="shared" si="105"/>
        <v>0</v>
      </c>
      <c r="MD178" s="156">
        <f t="shared" si="105"/>
        <v>0</v>
      </c>
      <c r="ME178" s="156">
        <f t="shared" si="105"/>
        <v>0</v>
      </c>
      <c r="MF178" s="156">
        <f t="shared" si="105"/>
        <v>0</v>
      </c>
      <c r="MG178" s="156">
        <f t="shared" si="105"/>
        <v>0</v>
      </c>
      <c r="MH178" s="156">
        <f t="shared" si="105"/>
        <v>0</v>
      </c>
      <c r="MI178" s="156">
        <f t="shared" si="105"/>
        <v>0</v>
      </c>
      <c r="MJ178" s="156">
        <f t="shared" si="105"/>
        <v>0</v>
      </c>
      <c r="MK178" s="156">
        <f t="shared" si="105"/>
        <v>0</v>
      </c>
      <c r="ML178" s="156">
        <f t="shared" si="105"/>
        <v>0</v>
      </c>
      <c r="MM178" s="156">
        <f t="shared" si="105"/>
        <v>0</v>
      </c>
      <c r="MN178" s="156">
        <f t="shared" si="105"/>
        <v>0</v>
      </c>
      <c r="MO178" s="156">
        <f t="shared" si="105"/>
        <v>0</v>
      </c>
      <c r="MP178" s="156">
        <f t="shared" si="105"/>
        <v>0</v>
      </c>
      <c r="MQ178" s="156">
        <f t="shared" si="105"/>
        <v>0</v>
      </c>
      <c r="MR178" s="156">
        <f t="shared" si="105"/>
        <v>0</v>
      </c>
      <c r="MS178" s="156">
        <f t="shared" si="105"/>
        <v>0</v>
      </c>
      <c r="MT178" s="156">
        <f t="shared" si="105"/>
        <v>0</v>
      </c>
      <c r="MU178" s="156">
        <f t="shared" si="105"/>
        <v>0</v>
      </c>
      <c r="MV178" s="156">
        <f t="shared" si="105"/>
        <v>0</v>
      </c>
      <c r="MW178" s="156">
        <f t="shared" si="105"/>
        <v>0</v>
      </c>
      <c r="MX178" s="156">
        <f t="shared" si="105"/>
        <v>0</v>
      </c>
      <c r="MY178" s="156">
        <f t="shared" si="105"/>
        <v>0</v>
      </c>
      <c r="MZ178" s="156">
        <f t="shared" si="105"/>
        <v>0</v>
      </c>
      <c r="NA178" s="156">
        <f t="shared" si="105"/>
        <v>0</v>
      </c>
      <c r="NB178" s="156">
        <f t="shared" si="105"/>
        <v>0</v>
      </c>
      <c r="NC178" s="156">
        <f t="shared" si="105"/>
        <v>0</v>
      </c>
      <c r="ND178" s="156">
        <f t="shared" si="105"/>
        <v>0</v>
      </c>
      <c r="NE178" s="156">
        <f t="shared" si="105"/>
        <v>0</v>
      </c>
      <c r="NF178" s="156">
        <f t="shared" si="105"/>
        <v>0</v>
      </c>
      <c r="NG178" s="156">
        <f t="shared" si="105"/>
        <v>0</v>
      </c>
      <c r="NH178" s="156">
        <f t="shared" si="105"/>
        <v>0</v>
      </c>
      <c r="NI178" s="156">
        <f t="shared" si="105"/>
        <v>0</v>
      </c>
      <c r="NJ178" s="156">
        <f t="shared" si="105"/>
        <v>0</v>
      </c>
      <c r="NK178" s="158">
        <f t="shared" si="105"/>
        <v>0</v>
      </c>
    </row>
    <row r="179" spans="1:375" x14ac:dyDescent="0.25">
      <c r="A179" s="154">
        <f t="shared" si="56"/>
        <v>-36709.028843169312</v>
      </c>
      <c r="B179" s="35" t="s">
        <v>170</v>
      </c>
      <c r="C179" s="89" t="s">
        <v>164</v>
      </c>
      <c r="D179" s="156">
        <f>IF(D$165=EOMONTH($E3,$R3*(1-$O3)),SUMIFS($D172:$NK172,$D$165:$NK$165,"&gt;"&amp;EOMONTH($E3,$R3*(1-$O3)+$S3*(1-$O3)+$T3*$O3),$D$165:$NK$165,"&lt;="&amp;EOMONTH($E3,$R3*(1-$O3)+60))*-($AF3*(1-$O3)+$AH3*$O3)+SUMIFS($D172:$NK172,$D$165:$NK$165,"&gt;"&amp;EOMONTH($E3,$R3*(1-$O3)+60),$D$165:$NK$165,"&lt;="&amp;EOMONTH($E3,$R3*(1-$O3)+372))*-($AG3*(1-$O3)+$AI3*$O3),0)</f>
        <v>0</v>
      </c>
      <c r="E179" s="156">
        <f t="shared" ref="E179:BP179" si="106">IF(E$165=EOMONTH($E3,$R3*(1-$O3)),SUMIFS($D172:$NK172,$D$165:$NK$165,"&gt;"&amp;EOMONTH($E3,$R3*(1-$O3)+$S3*(1-$O3)+$T3*$O3),$D$165:$NK$165,"&lt;="&amp;EOMONTH($E3,$R3*(1-$O3)+60))*-($AF3*(1-$O3)+$AH3*$O3)+SUMIFS($D172:$NK172,$D$165:$NK$165,"&gt;"&amp;EOMONTH($E3,$R3*(1-$O3)+60),$D$165:$NK$165,"&lt;="&amp;EOMONTH($E3,$R3*(1-$O3)+372))*-($AG3*(1-$O3)+$AI3*$O3),0)</f>
        <v>0</v>
      </c>
      <c r="F179" s="156">
        <f t="shared" si="106"/>
        <v>0</v>
      </c>
      <c r="G179" s="156">
        <f t="shared" si="106"/>
        <v>0</v>
      </c>
      <c r="H179" s="156">
        <f t="shared" si="106"/>
        <v>0</v>
      </c>
      <c r="I179" s="156">
        <f t="shared" si="106"/>
        <v>0</v>
      </c>
      <c r="J179" s="156">
        <f t="shared" si="106"/>
        <v>0</v>
      </c>
      <c r="K179" s="156">
        <f t="shared" si="106"/>
        <v>0</v>
      </c>
      <c r="L179" s="156">
        <f t="shared" si="106"/>
        <v>0</v>
      </c>
      <c r="M179" s="156">
        <f t="shared" si="106"/>
        <v>0</v>
      </c>
      <c r="N179" s="156">
        <f t="shared" si="106"/>
        <v>0</v>
      </c>
      <c r="O179" s="156">
        <f t="shared" si="106"/>
        <v>0</v>
      </c>
      <c r="P179" s="156">
        <f t="shared" si="106"/>
        <v>0</v>
      </c>
      <c r="Q179" s="156">
        <f t="shared" si="106"/>
        <v>0</v>
      </c>
      <c r="R179" s="156">
        <f t="shared" si="106"/>
        <v>0</v>
      </c>
      <c r="S179" s="156">
        <f t="shared" si="106"/>
        <v>0</v>
      </c>
      <c r="T179" s="156">
        <f t="shared" si="106"/>
        <v>0</v>
      </c>
      <c r="U179" s="156">
        <f t="shared" si="106"/>
        <v>0</v>
      </c>
      <c r="V179" s="156">
        <f t="shared" si="106"/>
        <v>0</v>
      </c>
      <c r="W179" s="156">
        <f t="shared" si="106"/>
        <v>0</v>
      </c>
      <c r="X179" s="156">
        <f t="shared" si="106"/>
        <v>0</v>
      </c>
      <c r="Y179" s="156">
        <f t="shared" si="106"/>
        <v>0</v>
      </c>
      <c r="Z179" s="156">
        <f t="shared" si="106"/>
        <v>0</v>
      </c>
      <c r="AA179" s="156">
        <f t="shared" si="106"/>
        <v>0</v>
      </c>
      <c r="AB179" s="156">
        <f t="shared" si="106"/>
        <v>0</v>
      </c>
      <c r="AC179" s="156">
        <f t="shared" si="106"/>
        <v>0</v>
      </c>
      <c r="AD179" s="156">
        <f t="shared" si="106"/>
        <v>0</v>
      </c>
      <c r="AE179" s="156">
        <f t="shared" si="106"/>
        <v>0</v>
      </c>
      <c r="AF179" s="156">
        <f t="shared" si="106"/>
        <v>0</v>
      </c>
      <c r="AG179" s="156">
        <f t="shared" si="106"/>
        <v>0</v>
      </c>
      <c r="AH179" s="156">
        <f t="shared" si="106"/>
        <v>0</v>
      </c>
      <c r="AI179" s="156">
        <f t="shared" si="106"/>
        <v>0</v>
      </c>
      <c r="AJ179" s="156">
        <f t="shared" si="106"/>
        <v>0</v>
      </c>
      <c r="AK179" s="156">
        <f t="shared" si="106"/>
        <v>0</v>
      </c>
      <c r="AL179" s="156">
        <f t="shared" si="106"/>
        <v>0</v>
      </c>
      <c r="AM179" s="156">
        <f t="shared" si="106"/>
        <v>0</v>
      </c>
      <c r="AN179" s="156">
        <f t="shared" si="106"/>
        <v>0</v>
      </c>
      <c r="AO179" s="156">
        <f t="shared" si="106"/>
        <v>0</v>
      </c>
      <c r="AP179" s="156">
        <f t="shared" si="106"/>
        <v>0</v>
      </c>
      <c r="AQ179" s="156">
        <f t="shared" si="106"/>
        <v>0</v>
      </c>
      <c r="AR179" s="156">
        <f t="shared" si="106"/>
        <v>0</v>
      </c>
      <c r="AS179" s="156">
        <f t="shared" si="106"/>
        <v>0</v>
      </c>
      <c r="AT179" s="156">
        <f t="shared" si="106"/>
        <v>0</v>
      </c>
      <c r="AU179" s="156">
        <f t="shared" si="106"/>
        <v>0</v>
      </c>
      <c r="AV179" s="156">
        <f t="shared" si="106"/>
        <v>0</v>
      </c>
      <c r="AW179" s="156">
        <f t="shared" si="106"/>
        <v>0</v>
      </c>
      <c r="AX179" s="156">
        <f t="shared" si="106"/>
        <v>0</v>
      </c>
      <c r="AY179" s="156">
        <f t="shared" si="106"/>
        <v>0</v>
      </c>
      <c r="AZ179" s="156">
        <f t="shared" si="106"/>
        <v>0</v>
      </c>
      <c r="BA179" s="156">
        <f t="shared" si="106"/>
        <v>0</v>
      </c>
      <c r="BB179" s="156">
        <f t="shared" si="106"/>
        <v>0</v>
      </c>
      <c r="BC179" s="156">
        <f t="shared" si="106"/>
        <v>0</v>
      </c>
      <c r="BD179" s="156">
        <f t="shared" si="106"/>
        <v>0</v>
      </c>
      <c r="BE179" s="156">
        <f t="shared" si="106"/>
        <v>0</v>
      </c>
      <c r="BF179" s="156">
        <f t="shared" si="106"/>
        <v>0</v>
      </c>
      <c r="BG179" s="156">
        <f t="shared" si="106"/>
        <v>0</v>
      </c>
      <c r="BH179" s="156">
        <f t="shared" si="106"/>
        <v>0</v>
      </c>
      <c r="BI179" s="156">
        <f t="shared" si="106"/>
        <v>0</v>
      </c>
      <c r="BJ179" s="156">
        <f t="shared" si="106"/>
        <v>-36709.028843169312</v>
      </c>
      <c r="BK179" s="156">
        <f t="shared" si="106"/>
        <v>0</v>
      </c>
      <c r="BL179" s="156">
        <f t="shared" si="106"/>
        <v>0</v>
      </c>
      <c r="BM179" s="156">
        <f t="shared" si="106"/>
        <v>0</v>
      </c>
      <c r="BN179" s="156">
        <f t="shared" si="106"/>
        <v>0</v>
      </c>
      <c r="BO179" s="156">
        <f t="shared" si="106"/>
        <v>0</v>
      </c>
      <c r="BP179" s="156">
        <f t="shared" si="106"/>
        <v>0</v>
      </c>
      <c r="BQ179" s="156">
        <f t="shared" ref="BQ179:EB179" si="107">IF(BQ$165=EOMONTH($E3,$R3*(1-$O3)),SUMIFS($D172:$NK172,$D$165:$NK$165,"&gt;"&amp;EOMONTH($E3,$R3*(1-$O3)+$S3*(1-$O3)+$T3*$O3),$D$165:$NK$165,"&lt;="&amp;EOMONTH($E3,$R3*(1-$O3)+60))*-($AF3*(1-$O3)+$AH3*$O3)+SUMIFS($D172:$NK172,$D$165:$NK$165,"&gt;"&amp;EOMONTH($E3,$R3*(1-$O3)+60),$D$165:$NK$165,"&lt;="&amp;EOMONTH($E3,$R3*(1-$O3)+372))*-($AG3*(1-$O3)+$AI3*$O3),0)</f>
        <v>0</v>
      </c>
      <c r="BR179" s="156">
        <f t="shared" si="107"/>
        <v>0</v>
      </c>
      <c r="BS179" s="156">
        <f t="shared" si="107"/>
        <v>0</v>
      </c>
      <c r="BT179" s="156">
        <f t="shared" si="107"/>
        <v>0</v>
      </c>
      <c r="BU179" s="156">
        <f t="shared" si="107"/>
        <v>0</v>
      </c>
      <c r="BV179" s="156">
        <f t="shared" si="107"/>
        <v>0</v>
      </c>
      <c r="BW179" s="156">
        <f t="shared" si="107"/>
        <v>0</v>
      </c>
      <c r="BX179" s="156">
        <f t="shared" si="107"/>
        <v>0</v>
      </c>
      <c r="BY179" s="156">
        <f t="shared" si="107"/>
        <v>0</v>
      </c>
      <c r="BZ179" s="156">
        <f t="shared" si="107"/>
        <v>0</v>
      </c>
      <c r="CA179" s="156">
        <f t="shared" si="107"/>
        <v>0</v>
      </c>
      <c r="CB179" s="156">
        <f t="shared" si="107"/>
        <v>0</v>
      </c>
      <c r="CC179" s="156">
        <f t="shared" si="107"/>
        <v>0</v>
      </c>
      <c r="CD179" s="156">
        <f t="shared" si="107"/>
        <v>0</v>
      </c>
      <c r="CE179" s="156">
        <f t="shared" si="107"/>
        <v>0</v>
      </c>
      <c r="CF179" s="156">
        <f t="shared" si="107"/>
        <v>0</v>
      </c>
      <c r="CG179" s="156">
        <f t="shared" si="107"/>
        <v>0</v>
      </c>
      <c r="CH179" s="156">
        <f t="shared" si="107"/>
        <v>0</v>
      </c>
      <c r="CI179" s="156">
        <f t="shared" si="107"/>
        <v>0</v>
      </c>
      <c r="CJ179" s="156">
        <f t="shared" si="107"/>
        <v>0</v>
      </c>
      <c r="CK179" s="156">
        <f t="shared" si="107"/>
        <v>0</v>
      </c>
      <c r="CL179" s="156">
        <f t="shared" si="107"/>
        <v>0</v>
      </c>
      <c r="CM179" s="156">
        <f t="shared" si="107"/>
        <v>0</v>
      </c>
      <c r="CN179" s="156">
        <f t="shared" si="107"/>
        <v>0</v>
      </c>
      <c r="CO179" s="156">
        <f t="shared" si="107"/>
        <v>0</v>
      </c>
      <c r="CP179" s="156">
        <f t="shared" si="107"/>
        <v>0</v>
      </c>
      <c r="CQ179" s="156">
        <f t="shared" si="107"/>
        <v>0</v>
      </c>
      <c r="CR179" s="156">
        <f t="shared" si="107"/>
        <v>0</v>
      </c>
      <c r="CS179" s="156">
        <f t="shared" si="107"/>
        <v>0</v>
      </c>
      <c r="CT179" s="156">
        <f t="shared" si="107"/>
        <v>0</v>
      </c>
      <c r="CU179" s="156">
        <f t="shared" si="107"/>
        <v>0</v>
      </c>
      <c r="CV179" s="156">
        <f t="shared" si="107"/>
        <v>0</v>
      </c>
      <c r="CW179" s="156">
        <f t="shared" si="107"/>
        <v>0</v>
      </c>
      <c r="CX179" s="156">
        <f t="shared" si="107"/>
        <v>0</v>
      </c>
      <c r="CY179" s="156">
        <f t="shared" si="107"/>
        <v>0</v>
      </c>
      <c r="CZ179" s="156">
        <f t="shared" si="107"/>
        <v>0</v>
      </c>
      <c r="DA179" s="156">
        <f t="shared" si="107"/>
        <v>0</v>
      </c>
      <c r="DB179" s="156">
        <f t="shared" si="107"/>
        <v>0</v>
      </c>
      <c r="DC179" s="156">
        <f t="shared" si="107"/>
        <v>0</v>
      </c>
      <c r="DD179" s="156">
        <f t="shared" si="107"/>
        <v>0</v>
      </c>
      <c r="DE179" s="156">
        <f t="shared" si="107"/>
        <v>0</v>
      </c>
      <c r="DF179" s="156">
        <f t="shared" si="107"/>
        <v>0</v>
      </c>
      <c r="DG179" s="156">
        <f t="shared" si="107"/>
        <v>0</v>
      </c>
      <c r="DH179" s="156">
        <f t="shared" si="107"/>
        <v>0</v>
      </c>
      <c r="DI179" s="156">
        <f t="shared" si="107"/>
        <v>0</v>
      </c>
      <c r="DJ179" s="156">
        <f t="shared" si="107"/>
        <v>0</v>
      </c>
      <c r="DK179" s="156">
        <f t="shared" si="107"/>
        <v>0</v>
      </c>
      <c r="DL179" s="156">
        <f t="shared" si="107"/>
        <v>0</v>
      </c>
      <c r="DM179" s="156">
        <f t="shared" si="107"/>
        <v>0</v>
      </c>
      <c r="DN179" s="156">
        <f t="shared" si="107"/>
        <v>0</v>
      </c>
      <c r="DO179" s="156">
        <f t="shared" si="107"/>
        <v>0</v>
      </c>
      <c r="DP179" s="156">
        <f t="shared" si="107"/>
        <v>0</v>
      </c>
      <c r="DQ179" s="156">
        <f t="shared" si="107"/>
        <v>0</v>
      </c>
      <c r="DR179" s="156">
        <f t="shared" si="107"/>
        <v>0</v>
      </c>
      <c r="DS179" s="156">
        <f t="shared" si="107"/>
        <v>0</v>
      </c>
      <c r="DT179" s="156">
        <f t="shared" si="107"/>
        <v>0</v>
      </c>
      <c r="DU179" s="156">
        <f t="shared" si="107"/>
        <v>0</v>
      </c>
      <c r="DV179" s="156">
        <f t="shared" si="107"/>
        <v>0</v>
      </c>
      <c r="DW179" s="156">
        <f t="shared" si="107"/>
        <v>0</v>
      </c>
      <c r="DX179" s="156">
        <f t="shared" si="107"/>
        <v>0</v>
      </c>
      <c r="DY179" s="156">
        <f t="shared" si="107"/>
        <v>0</v>
      </c>
      <c r="DZ179" s="156">
        <f t="shared" si="107"/>
        <v>0</v>
      </c>
      <c r="EA179" s="156">
        <f t="shared" si="107"/>
        <v>0</v>
      </c>
      <c r="EB179" s="156">
        <f t="shared" si="107"/>
        <v>0</v>
      </c>
      <c r="EC179" s="156">
        <f t="shared" ref="EC179:GN179" si="108">IF(EC$165=EOMONTH($E3,$R3*(1-$O3)),SUMIFS($D172:$NK172,$D$165:$NK$165,"&gt;"&amp;EOMONTH($E3,$R3*(1-$O3)+$S3*(1-$O3)+$T3*$O3),$D$165:$NK$165,"&lt;="&amp;EOMONTH($E3,$R3*(1-$O3)+60))*-($AF3*(1-$O3)+$AH3*$O3)+SUMIFS($D172:$NK172,$D$165:$NK$165,"&gt;"&amp;EOMONTH($E3,$R3*(1-$O3)+60),$D$165:$NK$165,"&lt;="&amp;EOMONTH($E3,$R3*(1-$O3)+372))*-($AG3*(1-$O3)+$AI3*$O3),0)</f>
        <v>0</v>
      </c>
      <c r="ED179" s="156">
        <f t="shared" si="108"/>
        <v>0</v>
      </c>
      <c r="EE179" s="156">
        <f t="shared" si="108"/>
        <v>0</v>
      </c>
      <c r="EF179" s="156">
        <f t="shared" si="108"/>
        <v>0</v>
      </c>
      <c r="EG179" s="156">
        <f t="shared" si="108"/>
        <v>0</v>
      </c>
      <c r="EH179" s="156">
        <f t="shared" si="108"/>
        <v>0</v>
      </c>
      <c r="EI179" s="156">
        <f t="shared" si="108"/>
        <v>0</v>
      </c>
      <c r="EJ179" s="156">
        <f t="shared" si="108"/>
        <v>0</v>
      </c>
      <c r="EK179" s="156">
        <f t="shared" si="108"/>
        <v>0</v>
      </c>
      <c r="EL179" s="156">
        <f t="shared" si="108"/>
        <v>0</v>
      </c>
      <c r="EM179" s="156">
        <f t="shared" si="108"/>
        <v>0</v>
      </c>
      <c r="EN179" s="156">
        <f t="shared" si="108"/>
        <v>0</v>
      </c>
      <c r="EO179" s="156">
        <f t="shared" si="108"/>
        <v>0</v>
      </c>
      <c r="EP179" s="156">
        <f t="shared" si="108"/>
        <v>0</v>
      </c>
      <c r="EQ179" s="156">
        <f t="shared" si="108"/>
        <v>0</v>
      </c>
      <c r="ER179" s="156">
        <f t="shared" si="108"/>
        <v>0</v>
      </c>
      <c r="ES179" s="156">
        <f t="shared" si="108"/>
        <v>0</v>
      </c>
      <c r="ET179" s="156">
        <f t="shared" si="108"/>
        <v>0</v>
      </c>
      <c r="EU179" s="156">
        <f t="shared" si="108"/>
        <v>0</v>
      </c>
      <c r="EV179" s="156">
        <f t="shared" si="108"/>
        <v>0</v>
      </c>
      <c r="EW179" s="156">
        <f t="shared" si="108"/>
        <v>0</v>
      </c>
      <c r="EX179" s="156">
        <f t="shared" si="108"/>
        <v>0</v>
      </c>
      <c r="EY179" s="156">
        <f t="shared" si="108"/>
        <v>0</v>
      </c>
      <c r="EZ179" s="156">
        <f t="shared" si="108"/>
        <v>0</v>
      </c>
      <c r="FA179" s="156">
        <f t="shared" si="108"/>
        <v>0</v>
      </c>
      <c r="FB179" s="156">
        <f t="shared" si="108"/>
        <v>0</v>
      </c>
      <c r="FC179" s="156">
        <f t="shared" si="108"/>
        <v>0</v>
      </c>
      <c r="FD179" s="156">
        <f t="shared" si="108"/>
        <v>0</v>
      </c>
      <c r="FE179" s="156">
        <f t="shared" si="108"/>
        <v>0</v>
      </c>
      <c r="FF179" s="156">
        <f t="shared" si="108"/>
        <v>0</v>
      </c>
      <c r="FG179" s="156">
        <f t="shared" si="108"/>
        <v>0</v>
      </c>
      <c r="FH179" s="156">
        <f t="shared" si="108"/>
        <v>0</v>
      </c>
      <c r="FI179" s="156">
        <f t="shared" si="108"/>
        <v>0</v>
      </c>
      <c r="FJ179" s="156">
        <f t="shared" si="108"/>
        <v>0</v>
      </c>
      <c r="FK179" s="156">
        <f t="shared" si="108"/>
        <v>0</v>
      </c>
      <c r="FL179" s="156">
        <f t="shared" si="108"/>
        <v>0</v>
      </c>
      <c r="FM179" s="156">
        <f t="shared" si="108"/>
        <v>0</v>
      </c>
      <c r="FN179" s="156">
        <f t="shared" si="108"/>
        <v>0</v>
      </c>
      <c r="FO179" s="156">
        <f t="shared" si="108"/>
        <v>0</v>
      </c>
      <c r="FP179" s="156">
        <f t="shared" si="108"/>
        <v>0</v>
      </c>
      <c r="FQ179" s="156">
        <f t="shared" si="108"/>
        <v>0</v>
      </c>
      <c r="FR179" s="156">
        <f t="shared" si="108"/>
        <v>0</v>
      </c>
      <c r="FS179" s="156">
        <f t="shared" si="108"/>
        <v>0</v>
      </c>
      <c r="FT179" s="156">
        <f t="shared" si="108"/>
        <v>0</v>
      </c>
      <c r="FU179" s="156">
        <f t="shared" si="108"/>
        <v>0</v>
      </c>
      <c r="FV179" s="156">
        <f t="shared" si="108"/>
        <v>0</v>
      </c>
      <c r="FW179" s="156">
        <f t="shared" si="108"/>
        <v>0</v>
      </c>
      <c r="FX179" s="156">
        <f t="shared" si="108"/>
        <v>0</v>
      </c>
      <c r="FY179" s="156">
        <f t="shared" si="108"/>
        <v>0</v>
      </c>
      <c r="FZ179" s="156">
        <f t="shared" si="108"/>
        <v>0</v>
      </c>
      <c r="GA179" s="156">
        <f t="shared" si="108"/>
        <v>0</v>
      </c>
      <c r="GB179" s="156">
        <f t="shared" si="108"/>
        <v>0</v>
      </c>
      <c r="GC179" s="156">
        <f t="shared" si="108"/>
        <v>0</v>
      </c>
      <c r="GD179" s="156">
        <f t="shared" si="108"/>
        <v>0</v>
      </c>
      <c r="GE179" s="156">
        <f t="shared" si="108"/>
        <v>0</v>
      </c>
      <c r="GF179" s="156">
        <f t="shared" si="108"/>
        <v>0</v>
      </c>
      <c r="GG179" s="156">
        <f t="shared" si="108"/>
        <v>0</v>
      </c>
      <c r="GH179" s="156">
        <f t="shared" si="108"/>
        <v>0</v>
      </c>
      <c r="GI179" s="156">
        <f t="shared" si="108"/>
        <v>0</v>
      </c>
      <c r="GJ179" s="156">
        <f t="shared" si="108"/>
        <v>0</v>
      </c>
      <c r="GK179" s="156">
        <f t="shared" si="108"/>
        <v>0</v>
      </c>
      <c r="GL179" s="156">
        <f t="shared" si="108"/>
        <v>0</v>
      </c>
      <c r="GM179" s="156">
        <f t="shared" si="108"/>
        <v>0</v>
      </c>
      <c r="GN179" s="156">
        <f t="shared" si="108"/>
        <v>0</v>
      </c>
      <c r="GO179" s="156">
        <f t="shared" ref="GO179:IZ179" si="109">IF(GO$165=EOMONTH($E3,$R3*(1-$O3)),SUMIFS($D172:$NK172,$D$165:$NK$165,"&gt;"&amp;EOMONTH($E3,$R3*(1-$O3)+$S3*(1-$O3)+$T3*$O3),$D$165:$NK$165,"&lt;="&amp;EOMONTH($E3,$R3*(1-$O3)+60))*-($AF3*(1-$O3)+$AH3*$O3)+SUMIFS($D172:$NK172,$D$165:$NK$165,"&gt;"&amp;EOMONTH($E3,$R3*(1-$O3)+60),$D$165:$NK$165,"&lt;="&amp;EOMONTH($E3,$R3*(1-$O3)+372))*-($AG3*(1-$O3)+$AI3*$O3),0)</f>
        <v>0</v>
      </c>
      <c r="GP179" s="156">
        <f t="shared" si="109"/>
        <v>0</v>
      </c>
      <c r="GQ179" s="156">
        <f t="shared" si="109"/>
        <v>0</v>
      </c>
      <c r="GR179" s="156">
        <f t="shared" si="109"/>
        <v>0</v>
      </c>
      <c r="GS179" s="156">
        <f t="shared" si="109"/>
        <v>0</v>
      </c>
      <c r="GT179" s="156">
        <f t="shared" si="109"/>
        <v>0</v>
      </c>
      <c r="GU179" s="156">
        <f t="shared" si="109"/>
        <v>0</v>
      </c>
      <c r="GV179" s="156">
        <f t="shared" si="109"/>
        <v>0</v>
      </c>
      <c r="GW179" s="156">
        <f t="shared" si="109"/>
        <v>0</v>
      </c>
      <c r="GX179" s="156">
        <f t="shared" si="109"/>
        <v>0</v>
      </c>
      <c r="GY179" s="156">
        <f t="shared" si="109"/>
        <v>0</v>
      </c>
      <c r="GZ179" s="156">
        <f t="shared" si="109"/>
        <v>0</v>
      </c>
      <c r="HA179" s="156">
        <f t="shared" si="109"/>
        <v>0</v>
      </c>
      <c r="HB179" s="156">
        <f t="shared" si="109"/>
        <v>0</v>
      </c>
      <c r="HC179" s="156">
        <f t="shared" si="109"/>
        <v>0</v>
      </c>
      <c r="HD179" s="156">
        <f t="shared" si="109"/>
        <v>0</v>
      </c>
      <c r="HE179" s="156">
        <f t="shared" si="109"/>
        <v>0</v>
      </c>
      <c r="HF179" s="156">
        <f t="shared" si="109"/>
        <v>0</v>
      </c>
      <c r="HG179" s="156">
        <f t="shared" si="109"/>
        <v>0</v>
      </c>
      <c r="HH179" s="156">
        <f t="shared" si="109"/>
        <v>0</v>
      </c>
      <c r="HI179" s="156">
        <f t="shared" si="109"/>
        <v>0</v>
      </c>
      <c r="HJ179" s="156">
        <f t="shared" si="109"/>
        <v>0</v>
      </c>
      <c r="HK179" s="156">
        <f t="shared" si="109"/>
        <v>0</v>
      </c>
      <c r="HL179" s="156">
        <f t="shared" si="109"/>
        <v>0</v>
      </c>
      <c r="HM179" s="156">
        <f t="shared" si="109"/>
        <v>0</v>
      </c>
      <c r="HN179" s="156">
        <f t="shared" si="109"/>
        <v>0</v>
      </c>
      <c r="HO179" s="156">
        <f t="shared" si="109"/>
        <v>0</v>
      </c>
      <c r="HP179" s="156">
        <f t="shared" si="109"/>
        <v>0</v>
      </c>
      <c r="HQ179" s="156">
        <f t="shared" si="109"/>
        <v>0</v>
      </c>
      <c r="HR179" s="156">
        <f t="shared" si="109"/>
        <v>0</v>
      </c>
      <c r="HS179" s="156">
        <f t="shared" si="109"/>
        <v>0</v>
      </c>
      <c r="HT179" s="156">
        <f t="shared" si="109"/>
        <v>0</v>
      </c>
      <c r="HU179" s="156">
        <f t="shared" si="109"/>
        <v>0</v>
      </c>
      <c r="HV179" s="156">
        <f t="shared" si="109"/>
        <v>0</v>
      </c>
      <c r="HW179" s="156">
        <f t="shared" si="109"/>
        <v>0</v>
      </c>
      <c r="HX179" s="156">
        <f t="shared" si="109"/>
        <v>0</v>
      </c>
      <c r="HY179" s="156">
        <f t="shared" si="109"/>
        <v>0</v>
      </c>
      <c r="HZ179" s="156">
        <f t="shared" si="109"/>
        <v>0</v>
      </c>
      <c r="IA179" s="156">
        <f t="shared" si="109"/>
        <v>0</v>
      </c>
      <c r="IB179" s="156">
        <f t="shared" si="109"/>
        <v>0</v>
      </c>
      <c r="IC179" s="156">
        <f t="shared" si="109"/>
        <v>0</v>
      </c>
      <c r="ID179" s="156">
        <f t="shared" si="109"/>
        <v>0</v>
      </c>
      <c r="IE179" s="156">
        <f t="shared" si="109"/>
        <v>0</v>
      </c>
      <c r="IF179" s="156">
        <f t="shared" si="109"/>
        <v>0</v>
      </c>
      <c r="IG179" s="156">
        <f t="shared" si="109"/>
        <v>0</v>
      </c>
      <c r="IH179" s="156">
        <f t="shared" si="109"/>
        <v>0</v>
      </c>
      <c r="II179" s="156">
        <f t="shared" si="109"/>
        <v>0</v>
      </c>
      <c r="IJ179" s="156">
        <f t="shared" si="109"/>
        <v>0</v>
      </c>
      <c r="IK179" s="156">
        <f t="shared" si="109"/>
        <v>0</v>
      </c>
      <c r="IL179" s="156">
        <f t="shared" si="109"/>
        <v>0</v>
      </c>
      <c r="IM179" s="156">
        <f t="shared" si="109"/>
        <v>0</v>
      </c>
      <c r="IN179" s="156">
        <f t="shared" si="109"/>
        <v>0</v>
      </c>
      <c r="IO179" s="156">
        <f t="shared" si="109"/>
        <v>0</v>
      </c>
      <c r="IP179" s="156">
        <f t="shared" si="109"/>
        <v>0</v>
      </c>
      <c r="IQ179" s="156">
        <f t="shared" si="109"/>
        <v>0</v>
      </c>
      <c r="IR179" s="156">
        <f t="shared" si="109"/>
        <v>0</v>
      </c>
      <c r="IS179" s="156">
        <f t="shared" si="109"/>
        <v>0</v>
      </c>
      <c r="IT179" s="156">
        <f t="shared" si="109"/>
        <v>0</v>
      </c>
      <c r="IU179" s="156">
        <f t="shared" si="109"/>
        <v>0</v>
      </c>
      <c r="IV179" s="156">
        <f t="shared" si="109"/>
        <v>0</v>
      </c>
      <c r="IW179" s="156">
        <f t="shared" si="109"/>
        <v>0</v>
      </c>
      <c r="IX179" s="156">
        <f t="shared" si="109"/>
        <v>0</v>
      </c>
      <c r="IY179" s="156">
        <f t="shared" si="109"/>
        <v>0</v>
      </c>
      <c r="IZ179" s="156">
        <f t="shared" si="109"/>
        <v>0</v>
      </c>
      <c r="JA179" s="156">
        <f t="shared" ref="JA179:LL179" si="110">IF(JA$165=EOMONTH($E3,$R3*(1-$O3)),SUMIFS($D172:$NK172,$D$165:$NK$165,"&gt;"&amp;EOMONTH($E3,$R3*(1-$O3)+$S3*(1-$O3)+$T3*$O3),$D$165:$NK$165,"&lt;="&amp;EOMONTH($E3,$R3*(1-$O3)+60))*-($AF3*(1-$O3)+$AH3*$O3)+SUMIFS($D172:$NK172,$D$165:$NK$165,"&gt;"&amp;EOMONTH($E3,$R3*(1-$O3)+60),$D$165:$NK$165,"&lt;="&amp;EOMONTH($E3,$R3*(1-$O3)+372))*-($AG3*(1-$O3)+$AI3*$O3),0)</f>
        <v>0</v>
      </c>
      <c r="JB179" s="156">
        <f t="shared" si="110"/>
        <v>0</v>
      </c>
      <c r="JC179" s="156">
        <f t="shared" si="110"/>
        <v>0</v>
      </c>
      <c r="JD179" s="156">
        <f t="shared" si="110"/>
        <v>0</v>
      </c>
      <c r="JE179" s="156">
        <f t="shared" si="110"/>
        <v>0</v>
      </c>
      <c r="JF179" s="156">
        <f t="shared" si="110"/>
        <v>0</v>
      </c>
      <c r="JG179" s="156">
        <f t="shared" si="110"/>
        <v>0</v>
      </c>
      <c r="JH179" s="156">
        <f t="shared" si="110"/>
        <v>0</v>
      </c>
      <c r="JI179" s="156">
        <f t="shared" si="110"/>
        <v>0</v>
      </c>
      <c r="JJ179" s="156">
        <f t="shared" si="110"/>
        <v>0</v>
      </c>
      <c r="JK179" s="156">
        <f t="shared" si="110"/>
        <v>0</v>
      </c>
      <c r="JL179" s="156">
        <f t="shared" si="110"/>
        <v>0</v>
      </c>
      <c r="JM179" s="156">
        <f t="shared" si="110"/>
        <v>0</v>
      </c>
      <c r="JN179" s="156">
        <f t="shared" si="110"/>
        <v>0</v>
      </c>
      <c r="JO179" s="156">
        <f t="shared" si="110"/>
        <v>0</v>
      </c>
      <c r="JP179" s="156">
        <f t="shared" si="110"/>
        <v>0</v>
      </c>
      <c r="JQ179" s="156">
        <f t="shared" si="110"/>
        <v>0</v>
      </c>
      <c r="JR179" s="156">
        <f t="shared" si="110"/>
        <v>0</v>
      </c>
      <c r="JS179" s="156">
        <f t="shared" si="110"/>
        <v>0</v>
      </c>
      <c r="JT179" s="156">
        <f t="shared" si="110"/>
        <v>0</v>
      </c>
      <c r="JU179" s="156">
        <f t="shared" si="110"/>
        <v>0</v>
      </c>
      <c r="JV179" s="156">
        <f t="shared" si="110"/>
        <v>0</v>
      </c>
      <c r="JW179" s="156">
        <f t="shared" si="110"/>
        <v>0</v>
      </c>
      <c r="JX179" s="156">
        <f t="shared" si="110"/>
        <v>0</v>
      </c>
      <c r="JY179" s="156">
        <f t="shared" si="110"/>
        <v>0</v>
      </c>
      <c r="JZ179" s="156">
        <f t="shared" si="110"/>
        <v>0</v>
      </c>
      <c r="KA179" s="156">
        <f t="shared" si="110"/>
        <v>0</v>
      </c>
      <c r="KB179" s="156">
        <f t="shared" si="110"/>
        <v>0</v>
      </c>
      <c r="KC179" s="156">
        <f t="shared" si="110"/>
        <v>0</v>
      </c>
      <c r="KD179" s="156">
        <f t="shared" si="110"/>
        <v>0</v>
      </c>
      <c r="KE179" s="156">
        <f t="shared" si="110"/>
        <v>0</v>
      </c>
      <c r="KF179" s="156">
        <f t="shared" si="110"/>
        <v>0</v>
      </c>
      <c r="KG179" s="156">
        <f t="shared" si="110"/>
        <v>0</v>
      </c>
      <c r="KH179" s="156">
        <f t="shared" si="110"/>
        <v>0</v>
      </c>
      <c r="KI179" s="156">
        <f t="shared" si="110"/>
        <v>0</v>
      </c>
      <c r="KJ179" s="156">
        <f t="shared" si="110"/>
        <v>0</v>
      </c>
      <c r="KK179" s="156">
        <f t="shared" si="110"/>
        <v>0</v>
      </c>
      <c r="KL179" s="156">
        <f t="shared" si="110"/>
        <v>0</v>
      </c>
      <c r="KM179" s="156">
        <f t="shared" si="110"/>
        <v>0</v>
      </c>
      <c r="KN179" s="156">
        <f t="shared" si="110"/>
        <v>0</v>
      </c>
      <c r="KO179" s="156">
        <f t="shared" si="110"/>
        <v>0</v>
      </c>
      <c r="KP179" s="156">
        <f t="shared" si="110"/>
        <v>0</v>
      </c>
      <c r="KQ179" s="156">
        <f t="shared" si="110"/>
        <v>0</v>
      </c>
      <c r="KR179" s="156">
        <f t="shared" si="110"/>
        <v>0</v>
      </c>
      <c r="KS179" s="156">
        <f t="shared" si="110"/>
        <v>0</v>
      </c>
      <c r="KT179" s="156">
        <f t="shared" si="110"/>
        <v>0</v>
      </c>
      <c r="KU179" s="156">
        <f t="shared" si="110"/>
        <v>0</v>
      </c>
      <c r="KV179" s="156">
        <f t="shared" si="110"/>
        <v>0</v>
      </c>
      <c r="KW179" s="156">
        <f t="shared" si="110"/>
        <v>0</v>
      </c>
      <c r="KX179" s="156">
        <f t="shared" si="110"/>
        <v>0</v>
      </c>
      <c r="KY179" s="156">
        <f t="shared" si="110"/>
        <v>0</v>
      </c>
      <c r="KZ179" s="156">
        <f t="shared" si="110"/>
        <v>0</v>
      </c>
      <c r="LA179" s="156">
        <f t="shared" si="110"/>
        <v>0</v>
      </c>
      <c r="LB179" s="156">
        <f t="shared" si="110"/>
        <v>0</v>
      </c>
      <c r="LC179" s="156">
        <f t="shared" si="110"/>
        <v>0</v>
      </c>
      <c r="LD179" s="156">
        <f t="shared" si="110"/>
        <v>0</v>
      </c>
      <c r="LE179" s="156">
        <f t="shared" si="110"/>
        <v>0</v>
      </c>
      <c r="LF179" s="156">
        <f t="shared" si="110"/>
        <v>0</v>
      </c>
      <c r="LG179" s="156">
        <f t="shared" si="110"/>
        <v>0</v>
      </c>
      <c r="LH179" s="156">
        <f t="shared" si="110"/>
        <v>0</v>
      </c>
      <c r="LI179" s="156">
        <f t="shared" si="110"/>
        <v>0</v>
      </c>
      <c r="LJ179" s="156">
        <f t="shared" si="110"/>
        <v>0</v>
      </c>
      <c r="LK179" s="156">
        <f t="shared" si="110"/>
        <v>0</v>
      </c>
      <c r="LL179" s="156">
        <f t="shared" si="110"/>
        <v>0</v>
      </c>
      <c r="LM179" s="156">
        <f t="shared" ref="LM179:NK179" si="111">IF(LM$165=EOMONTH($E3,$R3*(1-$O3)),SUMIFS($D172:$NK172,$D$165:$NK$165,"&gt;"&amp;EOMONTH($E3,$R3*(1-$O3)+$S3*(1-$O3)+$T3*$O3),$D$165:$NK$165,"&lt;="&amp;EOMONTH($E3,$R3*(1-$O3)+60))*-($AF3*(1-$O3)+$AH3*$O3)+SUMIFS($D172:$NK172,$D$165:$NK$165,"&gt;"&amp;EOMONTH($E3,$R3*(1-$O3)+60),$D$165:$NK$165,"&lt;="&amp;EOMONTH($E3,$R3*(1-$O3)+372))*-($AG3*(1-$O3)+$AI3*$O3),0)</f>
        <v>0</v>
      </c>
      <c r="LN179" s="156">
        <f t="shared" si="111"/>
        <v>0</v>
      </c>
      <c r="LO179" s="156">
        <f t="shared" si="111"/>
        <v>0</v>
      </c>
      <c r="LP179" s="156">
        <f t="shared" si="111"/>
        <v>0</v>
      </c>
      <c r="LQ179" s="156">
        <f t="shared" si="111"/>
        <v>0</v>
      </c>
      <c r="LR179" s="156">
        <f t="shared" si="111"/>
        <v>0</v>
      </c>
      <c r="LS179" s="156">
        <f t="shared" si="111"/>
        <v>0</v>
      </c>
      <c r="LT179" s="156">
        <f t="shared" si="111"/>
        <v>0</v>
      </c>
      <c r="LU179" s="156">
        <f t="shared" si="111"/>
        <v>0</v>
      </c>
      <c r="LV179" s="156">
        <f t="shared" si="111"/>
        <v>0</v>
      </c>
      <c r="LW179" s="156">
        <f t="shared" si="111"/>
        <v>0</v>
      </c>
      <c r="LX179" s="156">
        <f t="shared" si="111"/>
        <v>0</v>
      </c>
      <c r="LY179" s="156">
        <f t="shared" si="111"/>
        <v>0</v>
      </c>
      <c r="LZ179" s="156">
        <f t="shared" si="111"/>
        <v>0</v>
      </c>
      <c r="MA179" s="156">
        <f t="shared" si="111"/>
        <v>0</v>
      </c>
      <c r="MB179" s="156">
        <f t="shared" si="111"/>
        <v>0</v>
      </c>
      <c r="MC179" s="156">
        <f t="shared" si="111"/>
        <v>0</v>
      </c>
      <c r="MD179" s="156">
        <f t="shared" si="111"/>
        <v>0</v>
      </c>
      <c r="ME179" s="156">
        <f t="shared" si="111"/>
        <v>0</v>
      </c>
      <c r="MF179" s="156">
        <f t="shared" si="111"/>
        <v>0</v>
      </c>
      <c r="MG179" s="156">
        <f t="shared" si="111"/>
        <v>0</v>
      </c>
      <c r="MH179" s="156">
        <f t="shared" si="111"/>
        <v>0</v>
      </c>
      <c r="MI179" s="156">
        <f t="shared" si="111"/>
        <v>0</v>
      </c>
      <c r="MJ179" s="156">
        <f t="shared" si="111"/>
        <v>0</v>
      </c>
      <c r="MK179" s="156">
        <f t="shared" si="111"/>
        <v>0</v>
      </c>
      <c r="ML179" s="156">
        <f t="shared" si="111"/>
        <v>0</v>
      </c>
      <c r="MM179" s="156">
        <f t="shared" si="111"/>
        <v>0</v>
      </c>
      <c r="MN179" s="156">
        <f t="shared" si="111"/>
        <v>0</v>
      </c>
      <c r="MO179" s="156">
        <f t="shared" si="111"/>
        <v>0</v>
      </c>
      <c r="MP179" s="156">
        <f t="shared" si="111"/>
        <v>0</v>
      </c>
      <c r="MQ179" s="156">
        <f t="shared" si="111"/>
        <v>0</v>
      </c>
      <c r="MR179" s="156">
        <f t="shared" si="111"/>
        <v>0</v>
      </c>
      <c r="MS179" s="156">
        <f t="shared" si="111"/>
        <v>0</v>
      </c>
      <c r="MT179" s="156">
        <f t="shared" si="111"/>
        <v>0</v>
      </c>
      <c r="MU179" s="156">
        <f t="shared" si="111"/>
        <v>0</v>
      </c>
      <c r="MV179" s="156">
        <f t="shared" si="111"/>
        <v>0</v>
      </c>
      <c r="MW179" s="156">
        <f t="shared" si="111"/>
        <v>0</v>
      </c>
      <c r="MX179" s="156">
        <f t="shared" si="111"/>
        <v>0</v>
      </c>
      <c r="MY179" s="156">
        <f t="shared" si="111"/>
        <v>0</v>
      </c>
      <c r="MZ179" s="156">
        <f t="shared" si="111"/>
        <v>0</v>
      </c>
      <c r="NA179" s="156">
        <f t="shared" si="111"/>
        <v>0</v>
      </c>
      <c r="NB179" s="156">
        <f t="shared" si="111"/>
        <v>0</v>
      </c>
      <c r="NC179" s="156">
        <f t="shared" si="111"/>
        <v>0</v>
      </c>
      <c r="ND179" s="156">
        <f t="shared" si="111"/>
        <v>0</v>
      </c>
      <c r="NE179" s="156">
        <f t="shared" si="111"/>
        <v>0</v>
      </c>
      <c r="NF179" s="156">
        <f t="shared" si="111"/>
        <v>0</v>
      </c>
      <c r="NG179" s="156">
        <f t="shared" si="111"/>
        <v>0</v>
      </c>
      <c r="NH179" s="156">
        <f t="shared" si="111"/>
        <v>0</v>
      </c>
      <c r="NI179" s="156">
        <f t="shared" si="111"/>
        <v>0</v>
      </c>
      <c r="NJ179" s="156">
        <f t="shared" si="111"/>
        <v>0</v>
      </c>
      <c r="NK179" s="158">
        <f t="shared" si="111"/>
        <v>0</v>
      </c>
    </row>
    <row r="180" spans="1:375" x14ac:dyDescent="0.25">
      <c r="A180" s="159">
        <f t="shared" ca="1" si="56"/>
        <v>1227076.7157571178</v>
      </c>
      <c r="B180" s="164"/>
      <c r="C180" s="161" t="s">
        <v>165</v>
      </c>
      <c r="D180" s="162">
        <f>SUM(D175:D179)</f>
        <v>0</v>
      </c>
      <c r="E180" s="162">
        <f t="shared" ref="E180:BP180" si="112">SUM(E175:E179)</f>
        <v>0</v>
      </c>
      <c r="F180" s="162">
        <f t="shared" si="112"/>
        <v>0</v>
      </c>
      <c r="G180" s="162">
        <f t="shared" si="112"/>
        <v>0</v>
      </c>
      <c r="H180" s="162">
        <f t="shared" si="112"/>
        <v>0</v>
      </c>
      <c r="I180" s="162">
        <f t="shared" si="112"/>
        <v>0</v>
      </c>
      <c r="J180" s="162">
        <f t="shared" si="112"/>
        <v>0</v>
      </c>
      <c r="K180" s="162">
        <f t="shared" si="112"/>
        <v>0</v>
      </c>
      <c r="L180" s="162">
        <f t="shared" si="112"/>
        <v>0</v>
      </c>
      <c r="M180" s="162">
        <f t="shared" si="112"/>
        <v>0</v>
      </c>
      <c r="N180" s="162">
        <f t="shared" si="112"/>
        <v>0</v>
      </c>
      <c r="O180" s="162">
        <f t="shared" si="112"/>
        <v>0</v>
      </c>
      <c r="P180" s="162">
        <f t="shared" si="112"/>
        <v>0</v>
      </c>
      <c r="Q180" s="162">
        <f t="shared" si="112"/>
        <v>0</v>
      </c>
      <c r="R180" s="162">
        <f t="shared" si="112"/>
        <v>0</v>
      </c>
      <c r="S180" s="162">
        <f t="shared" si="112"/>
        <v>0</v>
      </c>
      <c r="T180" s="162">
        <f t="shared" si="112"/>
        <v>0</v>
      </c>
      <c r="U180" s="162">
        <f t="shared" si="112"/>
        <v>0</v>
      </c>
      <c r="V180" s="162">
        <f t="shared" si="112"/>
        <v>0</v>
      </c>
      <c r="W180" s="162">
        <f t="shared" si="112"/>
        <v>-92172.222000000009</v>
      </c>
      <c r="X180" s="162">
        <f t="shared" ca="1" si="112"/>
        <v>875.51215123921247</v>
      </c>
      <c r="Y180" s="162">
        <f t="shared" ca="1" si="112"/>
        <v>901.47448791336683</v>
      </c>
      <c r="Z180" s="162">
        <f t="shared" ca="1" si="112"/>
        <v>917.3804272043908</v>
      </c>
      <c r="AA180" s="162">
        <f t="shared" ca="1" si="112"/>
        <v>917.99301296285557</v>
      </c>
      <c r="AB180" s="162">
        <f t="shared" ca="1" si="112"/>
        <v>1256.1249383617851</v>
      </c>
      <c r="AC180" s="162">
        <f t="shared" ca="1" si="112"/>
        <v>9186.423741079785</v>
      </c>
      <c r="AD180" s="162">
        <f t="shared" ca="1" si="112"/>
        <v>9197.7662066833946</v>
      </c>
      <c r="AE180" s="162">
        <f t="shared" ca="1" si="112"/>
        <v>9204.5371498237291</v>
      </c>
      <c r="AF180" s="162">
        <f t="shared" ca="1" si="112"/>
        <v>9259.4157117452705</v>
      </c>
      <c r="AG180" s="162">
        <f t="shared" ca="1" si="112"/>
        <v>9380.7624332363084</v>
      </c>
      <c r="AH180" s="162">
        <f t="shared" ca="1" si="112"/>
        <v>9415.1664212699161</v>
      </c>
      <c r="AI180" s="162">
        <f t="shared" ca="1" si="112"/>
        <v>9416.3807135587995</v>
      </c>
      <c r="AJ180" s="162">
        <f t="shared" ca="1" si="112"/>
        <v>9653.2824659972957</v>
      </c>
      <c r="AK180" s="162">
        <f t="shared" ca="1" si="112"/>
        <v>9673.7849945198104</v>
      </c>
      <c r="AL180" s="162">
        <f t="shared" ca="1" si="112"/>
        <v>9710.95190474232</v>
      </c>
      <c r="AM180" s="162">
        <f t="shared" ca="1" si="112"/>
        <v>9712.1782205090785</v>
      </c>
      <c r="AN180" s="162">
        <f t="shared" ca="1" si="112"/>
        <v>10115.361647919661</v>
      </c>
      <c r="AO180" s="162">
        <f t="shared" ca="1" si="112"/>
        <v>10117.589800490961</v>
      </c>
      <c r="AP180" s="162">
        <f t="shared" ca="1" si="112"/>
        <v>10118.825211929781</v>
      </c>
      <c r="AQ180" s="162">
        <f t="shared" ca="1" si="112"/>
        <v>10120.063670226489</v>
      </c>
      <c r="AR180" s="162">
        <f t="shared" ca="1" si="112"/>
        <v>10121.874200320877</v>
      </c>
      <c r="AS180" s="162">
        <f t="shared" ca="1" si="112"/>
        <v>10124.191779182946</v>
      </c>
      <c r="AT180" s="162">
        <f t="shared" ca="1" si="112"/>
        <v>10125.439423213735</v>
      </c>
      <c r="AU180" s="162">
        <f t="shared" ca="1" si="112"/>
        <v>10126.690144271284</v>
      </c>
      <c r="AV180" s="162">
        <f t="shared" ca="1" si="112"/>
        <v>10370.698949282934</v>
      </c>
      <c r="AW180" s="162">
        <f t="shared" ca="1" si="112"/>
        <v>10372.280288721795</v>
      </c>
      <c r="AX180" s="162">
        <f t="shared" ca="1" si="112"/>
        <v>10373.722392365387</v>
      </c>
      <c r="AY180" s="162">
        <f t="shared" ca="1" si="112"/>
        <v>10374.985497605147</v>
      </c>
      <c r="AZ180" s="162">
        <f t="shared" ca="1" si="112"/>
        <v>10406.967967661056</v>
      </c>
      <c r="BA180" s="162">
        <f t="shared" ca="1" si="112"/>
        <v>10409.262964809495</v>
      </c>
      <c r="BB180" s="162">
        <f t="shared" ca="1" si="112"/>
        <v>10410.53543859148</v>
      </c>
      <c r="BC180" s="162">
        <f t="shared" ca="1" si="112"/>
        <v>10411.81105063709</v>
      </c>
      <c r="BD180" s="162">
        <f t="shared" ca="1" si="112"/>
        <v>10413.67589663431</v>
      </c>
      <c r="BE180" s="162">
        <f t="shared" ca="1" si="112"/>
        <v>10416.063002862238</v>
      </c>
      <c r="BF180" s="162">
        <f t="shared" ca="1" si="112"/>
        <v>10417.348076213952</v>
      </c>
      <c r="BG180" s="162">
        <f t="shared" ca="1" si="112"/>
        <v>10418.636318903227</v>
      </c>
      <c r="BH180" s="162">
        <f t="shared" si="112"/>
        <v>0</v>
      </c>
      <c r="BI180" s="162">
        <f t="shared" si="112"/>
        <v>0</v>
      </c>
      <c r="BJ180" s="162">
        <f t="shared" si="112"/>
        <v>-104239.55744316929</v>
      </c>
      <c r="BK180" s="162">
        <f t="shared" ca="1" si="112"/>
        <v>2048.4441572475284</v>
      </c>
      <c r="BL180" s="162">
        <f t="shared" ca="1" si="112"/>
        <v>2110.9860920348333</v>
      </c>
      <c r="BM180" s="162">
        <f t="shared" ca="1" si="112"/>
        <v>11394.982084192583</v>
      </c>
      <c r="BN180" s="162">
        <f t="shared" ca="1" si="112"/>
        <v>11408.642714268663</v>
      </c>
      <c r="BO180" s="162">
        <f t="shared" ca="1" si="112"/>
        <v>11409.789419126268</v>
      </c>
      <c r="BP180" s="162">
        <f t="shared" ca="1" si="112"/>
        <v>11496.542037341293</v>
      </c>
      <c r="BQ180" s="162">
        <f t="shared" ref="BQ180:EB180" ca="1" si="113">SUM(BQ175:BQ179)</f>
        <v>11499.000756756061</v>
      </c>
      <c r="BR180" s="162">
        <f t="shared" ca="1" si="113"/>
        <v>11535.505563594263</v>
      </c>
      <c r="BS180" s="162">
        <f t="shared" ca="1" si="113"/>
        <v>11536.832453564215</v>
      </c>
      <c r="BT180" s="162">
        <f t="shared" ca="1" si="113"/>
        <v>11538.162616002794</v>
      </c>
      <c r="BU180" s="162">
        <f t="shared" ca="1" si="113"/>
        <v>11539.496058980785</v>
      </c>
      <c r="BV180" s="162">
        <f t="shared" ca="1" si="113"/>
        <v>11541.025986736271</v>
      </c>
      <c r="BW180" s="162">
        <f t="shared" ca="1" si="113"/>
        <v>11542.366015085132</v>
      </c>
      <c r="BX180" s="162">
        <f t="shared" ca="1" si="113"/>
        <v>11575.810181849902</v>
      </c>
      <c r="BY180" s="162">
        <f t="shared" ca="1" si="113"/>
        <v>11860.659783117178</v>
      </c>
      <c r="BZ180" s="162">
        <f t="shared" ca="1" si="113"/>
        <v>11862.009750552488</v>
      </c>
      <c r="CA180" s="162">
        <f t="shared" ca="1" si="113"/>
        <v>11863.363047371675</v>
      </c>
      <c r="CB180" s="162">
        <f t="shared" ca="1" si="113"/>
        <v>11865.341462490125</v>
      </c>
      <c r="CC180" s="162">
        <f t="shared" ca="1" si="113"/>
        <v>11867.873943487335</v>
      </c>
      <c r="CD180" s="162">
        <f t="shared" ca="1" si="113"/>
        <v>11869.237277806167</v>
      </c>
      <c r="CE180" s="162">
        <f t="shared" ca="1" si="113"/>
        <v>11870.60397447522</v>
      </c>
      <c r="CF180" s="162">
        <f t="shared" ca="1" si="113"/>
        <v>11871.974041786954</v>
      </c>
      <c r="CG180" s="162">
        <f t="shared" ca="1" si="113"/>
        <v>11873.347488054287</v>
      </c>
      <c r="CH180" s="162">
        <f t="shared" ca="1" si="113"/>
        <v>11874.923313642437</v>
      </c>
      <c r="CI180" s="162">
        <f t="shared" ca="1" si="113"/>
        <v>11876.303542841764</v>
      </c>
      <c r="CJ180" s="162">
        <f t="shared" ca="1" si="113"/>
        <v>11910.50436555556</v>
      </c>
      <c r="CK180" s="162">
        <f t="shared" ca="1" si="113"/>
        <v>12203.899454860855</v>
      </c>
      <c r="CL180" s="162">
        <f t="shared" ca="1" si="113"/>
        <v>12205.289921319223</v>
      </c>
      <c r="CM180" s="162">
        <f t="shared" ca="1" si="113"/>
        <v>12206.683817042987</v>
      </c>
      <c r="CN180" s="162">
        <f t="shared" ca="1" si="113"/>
        <v>12208.721584614988</v>
      </c>
      <c r="CO180" s="162">
        <f t="shared" ca="1" si="113"/>
        <v>12211.330040042116</v>
      </c>
      <c r="CP180" s="162">
        <f t="shared" ca="1" si="113"/>
        <v>12212.734274390514</v>
      </c>
      <c r="CQ180" s="162">
        <f t="shared" ca="1" si="113"/>
        <v>12214.141971959638</v>
      </c>
      <c r="CR180" s="162">
        <f t="shared" ca="1" si="113"/>
        <v>12215.553141290724</v>
      </c>
      <c r="CS180" s="162">
        <f t="shared" ca="1" si="113"/>
        <v>12216.967790946077</v>
      </c>
      <c r="CT180" s="162">
        <f t="shared" ca="1" si="113"/>
        <v>12191.935282166291</v>
      </c>
      <c r="CU180" s="162">
        <f t="shared" ca="1" si="113"/>
        <v>12193.318040317934</v>
      </c>
      <c r="CV180" s="162">
        <f t="shared" ca="1" si="113"/>
        <v>12096.75441395686</v>
      </c>
      <c r="CW180" s="162">
        <f t="shared" ca="1" si="113"/>
        <v>12418.360562559463</v>
      </c>
      <c r="CX180" s="162">
        <f t="shared" ca="1" si="113"/>
        <v>12419.610515197986</v>
      </c>
      <c r="CY180" s="162">
        <f t="shared" ca="1" si="113"/>
        <v>12521.61966342195</v>
      </c>
      <c r="CZ180" s="162">
        <f t="shared" ca="1" si="113"/>
        <v>12523.718564021114</v>
      </c>
      <c r="DA180" s="162">
        <f t="shared" ca="1" si="113"/>
        <v>12564.848699794093</v>
      </c>
      <c r="DB180" s="162">
        <f t="shared" ca="1" si="113"/>
        <v>12566.295061172941</v>
      </c>
      <c r="DC180" s="162">
        <f t="shared" ca="1" si="113"/>
        <v>12567.74498966914</v>
      </c>
      <c r="DD180" s="162">
        <f t="shared" ca="1" si="113"/>
        <v>12569.198494080159</v>
      </c>
      <c r="DE180" s="162">
        <f t="shared" ca="1" si="113"/>
        <v>12570.655583225171</v>
      </c>
      <c r="DF180" s="162">
        <f t="shared" ca="1" si="113"/>
        <v>12572.116265945097</v>
      </c>
      <c r="DG180" s="162">
        <f t="shared" ca="1" si="113"/>
        <v>12573.580551102663</v>
      </c>
      <c r="DH180" s="162">
        <f t="shared" ca="1" si="113"/>
        <v>12608.159404941711</v>
      </c>
      <c r="DI180" s="162">
        <f t="shared" ca="1" si="113"/>
        <v>12920.822694300583</v>
      </c>
      <c r="DJ180" s="162">
        <f t="shared" ca="1" si="113"/>
        <v>12922.297840166266</v>
      </c>
      <c r="DK180" s="162">
        <f t="shared" ca="1" si="113"/>
        <v>12923.776624139606</v>
      </c>
      <c r="DL180" s="162">
        <f t="shared" ca="1" si="113"/>
        <v>12925.938491756744</v>
      </c>
      <c r="DM180" s="162">
        <f t="shared" ca="1" si="113"/>
        <v>12928.705802119382</v>
      </c>
      <c r="DN180" s="162">
        <f t="shared" ca="1" si="113"/>
        <v>12930.195554339598</v>
      </c>
      <c r="DO180" s="162">
        <f t="shared" ca="1" si="113"/>
        <v>12931.688980690682</v>
      </c>
      <c r="DP180" s="162">
        <f t="shared" ca="1" si="113"/>
        <v>12933.186090234032</v>
      </c>
      <c r="DQ180" s="162">
        <f t="shared" ca="1" si="113"/>
        <v>12934.686892053396</v>
      </c>
      <c r="DR180" s="162">
        <f t="shared" ca="1" si="113"/>
        <v>12936.191395254918</v>
      </c>
      <c r="DS180" s="162">
        <f t="shared" ca="1" si="113"/>
        <v>12937.69960896721</v>
      </c>
      <c r="DT180" s="162">
        <f t="shared" ca="1" si="113"/>
        <v>12973.05406124806</v>
      </c>
      <c r="DU180" s="162">
        <f t="shared" ca="1" si="113"/>
        <v>13295.097249287697</v>
      </c>
      <c r="DV180" s="162">
        <f t="shared" ca="1" si="113"/>
        <v>13296.616649529349</v>
      </c>
      <c r="DW180" s="162">
        <f t="shared" ca="1" si="113"/>
        <v>13298.13979702189</v>
      </c>
      <c r="DX180" s="162">
        <f t="shared" ca="1" si="113"/>
        <v>13300.366520667543</v>
      </c>
      <c r="DY180" s="162">
        <f t="shared" ca="1" si="113"/>
        <v>13145.440690933763</v>
      </c>
      <c r="DZ180" s="162">
        <f t="shared" ca="1" si="113"/>
        <v>13146.752126213916</v>
      </c>
      <c r="EA180" s="162">
        <f t="shared" ca="1" si="113"/>
        <v>13148.066795847259</v>
      </c>
      <c r="EB180" s="162">
        <f t="shared" ca="1" si="113"/>
        <v>13262.52322279414</v>
      </c>
      <c r="EC180" s="162">
        <f t="shared" ref="EC180:GN180" ca="1" si="114">SUM(EC175:EC179)</f>
        <v>13264.069048668083</v>
      </c>
      <c r="ED180" s="162">
        <f t="shared" ca="1" si="114"/>
        <v>13312.229694243408</v>
      </c>
      <c r="EE180" s="162">
        <f t="shared" ca="1" si="114"/>
        <v>13313.783154367067</v>
      </c>
      <c r="EF180" s="162">
        <f t="shared" si="114"/>
        <v>12931.193066598531</v>
      </c>
      <c r="EG180" s="162">
        <f t="shared" si="114"/>
        <v>13255.247295754893</v>
      </c>
      <c r="EH180" s="162">
        <f t="shared" si="114"/>
        <v>13256.765328536327</v>
      </c>
      <c r="EI180" s="162">
        <f t="shared" si="114"/>
        <v>13258.287105196125</v>
      </c>
      <c r="EJ180" s="162">
        <f t="shared" si="114"/>
        <v>13259.812634967699</v>
      </c>
      <c r="EK180" s="162">
        <f t="shared" si="114"/>
        <v>13261.341927107234</v>
      </c>
      <c r="EL180" s="162">
        <f t="shared" si="114"/>
        <v>13262.874990893746</v>
      </c>
      <c r="EM180" s="162">
        <f t="shared" si="114"/>
        <v>13264.411835629136</v>
      </c>
      <c r="EN180" s="162">
        <f t="shared" si="114"/>
        <v>13265.95247063824</v>
      </c>
      <c r="EO180" s="162">
        <f t="shared" si="114"/>
        <v>13267.496905268898</v>
      </c>
      <c r="EP180" s="162">
        <f t="shared" si="114"/>
        <v>13269.045148891999</v>
      </c>
      <c r="EQ180" s="162">
        <f t="shared" si="114"/>
        <v>13270.597210901549</v>
      </c>
      <c r="ER180" s="162">
        <f t="shared" si="114"/>
        <v>13279.503015072547</v>
      </c>
      <c r="ES180" s="162">
        <f t="shared" si="114"/>
        <v>13613.278871103596</v>
      </c>
      <c r="ET180" s="162">
        <f t="shared" si="114"/>
        <v>13614.842444868475</v>
      </c>
      <c r="EU180" s="162">
        <f t="shared" si="114"/>
        <v>13616.409874828065</v>
      </c>
      <c r="EV180" s="162">
        <f t="shared" si="114"/>
        <v>13617.981170492785</v>
      </c>
      <c r="EW180" s="162">
        <f t="shared" si="114"/>
        <v>0</v>
      </c>
      <c r="EX180" s="162">
        <f t="shared" si="114"/>
        <v>0</v>
      </c>
      <c r="EY180" s="162">
        <f t="shared" si="114"/>
        <v>0</v>
      </c>
      <c r="EZ180" s="162">
        <f t="shared" si="114"/>
        <v>0</v>
      </c>
      <c r="FA180" s="162">
        <f t="shared" si="114"/>
        <v>0</v>
      </c>
      <c r="FB180" s="162">
        <f t="shared" si="114"/>
        <v>0</v>
      </c>
      <c r="FC180" s="162">
        <f t="shared" si="114"/>
        <v>0</v>
      </c>
      <c r="FD180" s="162">
        <f t="shared" si="114"/>
        <v>0</v>
      </c>
      <c r="FE180" s="162">
        <f t="shared" si="114"/>
        <v>0</v>
      </c>
      <c r="FF180" s="162">
        <f t="shared" si="114"/>
        <v>0</v>
      </c>
      <c r="FG180" s="162">
        <f t="shared" si="114"/>
        <v>0</v>
      </c>
      <c r="FH180" s="162">
        <f t="shared" si="114"/>
        <v>0</v>
      </c>
      <c r="FI180" s="162">
        <f t="shared" si="114"/>
        <v>0</v>
      </c>
      <c r="FJ180" s="162">
        <f t="shared" si="114"/>
        <v>0</v>
      </c>
      <c r="FK180" s="162">
        <f t="shared" si="114"/>
        <v>0</v>
      </c>
      <c r="FL180" s="162">
        <f t="shared" si="114"/>
        <v>0</v>
      </c>
      <c r="FM180" s="162">
        <f t="shared" si="114"/>
        <v>0</v>
      </c>
      <c r="FN180" s="162">
        <f t="shared" si="114"/>
        <v>0</v>
      </c>
      <c r="FO180" s="162">
        <f t="shared" si="114"/>
        <v>0</v>
      </c>
      <c r="FP180" s="162">
        <f t="shared" si="114"/>
        <v>0</v>
      </c>
      <c r="FQ180" s="162">
        <f t="shared" si="114"/>
        <v>0</v>
      </c>
      <c r="FR180" s="162">
        <f t="shared" si="114"/>
        <v>0</v>
      </c>
      <c r="FS180" s="162">
        <f t="shared" si="114"/>
        <v>0</v>
      </c>
      <c r="FT180" s="162">
        <f t="shared" si="114"/>
        <v>0</v>
      </c>
      <c r="FU180" s="162">
        <f t="shared" si="114"/>
        <v>0</v>
      </c>
      <c r="FV180" s="162">
        <f t="shared" si="114"/>
        <v>0</v>
      </c>
      <c r="FW180" s="162">
        <f t="shared" si="114"/>
        <v>0</v>
      </c>
      <c r="FX180" s="162">
        <f t="shared" si="114"/>
        <v>0</v>
      </c>
      <c r="FY180" s="162">
        <f t="shared" si="114"/>
        <v>0</v>
      </c>
      <c r="FZ180" s="162">
        <f t="shared" si="114"/>
        <v>0</v>
      </c>
      <c r="GA180" s="162">
        <f t="shared" si="114"/>
        <v>0</v>
      </c>
      <c r="GB180" s="162">
        <f t="shared" si="114"/>
        <v>0</v>
      </c>
      <c r="GC180" s="162">
        <f t="shared" si="114"/>
        <v>0</v>
      </c>
      <c r="GD180" s="162">
        <f t="shared" si="114"/>
        <v>0</v>
      </c>
      <c r="GE180" s="162">
        <f t="shared" si="114"/>
        <v>0</v>
      </c>
      <c r="GF180" s="162">
        <f t="shared" si="114"/>
        <v>0</v>
      </c>
      <c r="GG180" s="162">
        <f t="shared" si="114"/>
        <v>0</v>
      </c>
      <c r="GH180" s="162">
        <f t="shared" si="114"/>
        <v>0</v>
      </c>
      <c r="GI180" s="162">
        <f t="shared" si="114"/>
        <v>0</v>
      </c>
      <c r="GJ180" s="162">
        <f t="shared" si="114"/>
        <v>0</v>
      </c>
      <c r="GK180" s="162">
        <f t="shared" si="114"/>
        <v>0</v>
      </c>
      <c r="GL180" s="162">
        <f t="shared" si="114"/>
        <v>0</v>
      </c>
      <c r="GM180" s="162">
        <f t="shared" si="114"/>
        <v>0</v>
      </c>
      <c r="GN180" s="162">
        <f t="shared" si="114"/>
        <v>0</v>
      </c>
      <c r="GO180" s="162">
        <f t="shared" ref="GO180:IZ180" si="115">SUM(GO175:GO179)</f>
        <v>0</v>
      </c>
      <c r="GP180" s="162">
        <f t="shared" si="115"/>
        <v>0</v>
      </c>
      <c r="GQ180" s="162">
        <f t="shared" si="115"/>
        <v>0</v>
      </c>
      <c r="GR180" s="162">
        <f t="shared" si="115"/>
        <v>0</v>
      </c>
      <c r="GS180" s="162">
        <f t="shared" si="115"/>
        <v>0</v>
      </c>
      <c r="GT180" s="162">
        <f t="shared" si="115"/>
        <v>0</v>
      </c>
      <c r="GU180" s="162">
        <f t="shared" si="115"/>
        <v>0</v>
      </c>
      <c r="GV180" s="162">
        <f t="shared" si="115"/>
        <v>0</v>
      </c>
      <c r="GW180" s="162">
        <f t="shared" si="115"/>
        <v>0</v>
      </c>
      <c r="GX180" s="162">
        <f t="shared" si="115"/>
        <v>0</v>
      </c>
      <c r="GY180" s="162">
        <f t="shared" si="115"/>
        <v>0</v>
      </c>
      <c r="GZ180" s="162">
        <f t="shared" si="115"/>
        <v>0</v>
      </c>
      <c r="HA180" s="162">
        <f t="shared" si="115"/>
        <v>0</v>
      </c>
      <c r="HB180" s="162">
        <f t="shared" si="115"/>
        <v>0</v>
      </c>
      <c r="HC180" s="162">
        <f t="shared" si="115"/>
        <v>0</v>
      </c>
      <c r="HD180" s="162">
        <f t="shared" si="115"/>
        <v>0</v>
      </c>
      <c r="HE180" s="162">
        <f t="shared" si="115"/>
        <v>0</v>
      </c>
      <c r="HF180" s="162">
        <f t="shared" si="115"/>
        <v>0</v>
      </c>
      <c r="HG180" s="162">
        <f t="shared" si="115"/>
        <v>0</v>
      </c>
      <c r="HH180" s="162">
        <f t="shared" si="115"/>
        <v>0</v>
      </c>
      <c r="HI180" s="162">
        <f t="shared" si="115"/>
        <v>0</v>
      </c>
      <c r="HJ180" s="162">
        <f t="shared" si="115"/>
        <v>0</v>
      </c>
      <c r="HK180" s="162">
        <f t="shared" si="115"/>
        <v>0</v>
      </c>
      <c r="HL180" s="162">
        <f t="shared" si="115"/>
        <v>0</v>
      </c>
      <c r="HM180" s="162">
        <f t="shared" si="115"/>
        <v>0</v>
      </c>
      <c r="HN180" s="162">
        <f t="shared" si="115"/>
        <v>0</v>
      </c>
      <c r="HO180" s="162">
        <f t="shared" si="115"/>
        <v>0</v>
      </c>
      <c r="HP180" s="162">
        <f t="shared" si="115"/>
        <v>0</v>
      </c>
      <c r="HQ180" s="162">
        <f t="shared" si="115"/>
        <v>0</v>
      </c>
      <c r="HR180" s="162">
        <f t="shared" si="115"/>
        <v>0</v>
      </c>
      <c r="HS180" s="162">
        <f t="shared" si="115"/>
        <v>0</v>
      </c>
      <c r="HT180" s="162">
        <f t="shared" si="115"/>
        <v>0</v>
      </c>
      <c r="HU180" s="162">
        <f t="shared" si="115"/>
        <v>0</v>
      </c>
      <c r="HV180" s="162">
        <f t="shared" si="115"/>
        <v>0</v>
      </c>
      <c r="HW180" s="162">
        <f t="shared" si="115"/>
        <v>0</v>
      </c>
      <c r="HX180" s="162">
        <f t="shared" si="115"/>
        <v>0</v>
      </c>
      <c r="HY180" s="162">
        <f t="shared" si="115"/>
        <v>0</v>
      </c>
      <c r="HZ180" s="162">
        <f t="shared" si="115"/>
        <v>0</v>
      </c>
      <c r="IA180" s="162">
        <f t="shared" si="115"/>
        <v>0</v>
      </c>
      <c r="IB180" s="162">
        <f t="shared" si="115"/>
        <v>0</v>
      </c>
      <c r="IC180" s="162">
        <f t="shared" si="115"/>
        <v>0</v>
      </c>
      <c r="ID180" s="162">
        <f t="shared" si="115"/>
        <v>0</v>
      </c>
      <c r="IE180" s="162">
        <f t="shared" si="115"/>
        <v>0</v>
      </c>
      <c r="IF180" s="162">
        <f t="shared" si="115"/>
        <v>0</v>
      </c>
      <c r="IG180" s="162">
        <f t="shared" si="115"/>
        <v>0</v>
      </c>
      <c r="IH180" s="162">
        <f t="shared" si="115"/>
        <v>0</v>
      </c>
      <c r="II180" s="162">
        <f t="shared" si="115"/>
        <v>0</v>
      </c>
      <c r="IJ180" s="162">
        <f t="shared" si="115"/>
        <v>0</v>
      </c>
      <c r="IK180" s="162">
        <f t="shared" si="115"/>
        <v>0</v>
      </c>
      <c r="IL180" s="162">
        <f t="shared" si="115"/>
        <v>0</v>
      </c>
      <c r="IM180" s="162">
        <f t="shared" si="115"/>
        <v>0</v>
      </c>
      <c r="IN180" s="162">
        <f t="shared" si="115"/>
        <v>0</v>
      </c>
      <c r="IO180" s="162">
        <f t="shared" si="115"/>
        <v>0</v>
      </c>
      <c r="IP180" s="162">
        <f t="shared" si="115"/>
        <v>0</v>
      </c>
      <c r="IQ180" s="162">
        <f t="shared" si="115"/>
        <v>0</v>
      </c>
      <c r="IR180" s="162">
        <f t="shared" si="115"/>
        <v>0</v>
      </c>
      <c r="IS180" s="162">
        <f t="shared" si="115"/>
        <v>0</v>
      </c>
      <c r="IT180" s="162">
        <f t="shared" si="115"/>
        <v>0</v>
      </c>
      <c r="IU180" s="162">
        <f t="shared" si="115"/>
        <v>0</v>
      </c>
      <c r="IV180" s="162">
        <f t="shared" si="115"/>
        <v>0</v>
      </c>
      <c r="IW180" s="162">
        <f t="shared" si="115"/>
        <v>0</v>
      </c>
      <c r="IX180" s="162">
        <f t="shared" si="115"/>
        <v>0</v>
      </c>
      <c r="IY180" s="162">
        <f t="shared" si="115"/>
        <v>0</v>
      </c>
      <c r="IZ180" s="162">
        <f t="shared" si="115"/>
        <v>0</v>
      </c>
      <c r="JA180" s="162">
        <f t="shared" ref="JA180:LL180" si="116">SUM(JA175:JA179)</f>
        <v>0</v>
      </c>
      <c r="JB180" s="162">
        <f t="shared" si="116"/>
        <v>0</v>
      </c>
      <c r="JC180" s="162">
        <f t="shared" si="116"/>
        <v>0</v>
      </c>
      <c r="JD180" s="162">
        <f t="shared" si="116"/>
        <v>0</v>
      </c>
      <c r="JE180" s="162">
        <f t="shared" si="116"/>
        <v>0</v>
      </c>
      <c r="JF180" s="162">
        <f t="shared" si="116"/>
        <v>0</v>
      </c>
      <c r="JG180" s="162">
        <f t="shared" si="116"/>
        <v>0</v>
      </c>
      <c r="JH180" s="162">
        <f t="shared" si="116"/>
        <v>0</v>
      </c>
      <c r="JI180" s="162">
        <f t="shared" si="116"/>
        <v>0</v>
      </c>
      <c r="JJ180" s="162">
        <f t="shared" si="116"/>
        <v>0</v>
      </c>
      <c r="JK180" s="162">
        <f t="shared" si="116"/>
        <v>0</v>
      </c>
      <c r="JL180" s="162">
        <f t="shared" si="116"/>
        <v>0</v>
      </c>
      <c r="JM180" s="162">
        <f t="shared" si="116"/>
        <v>0</v>
      </c>
      <c r="JN180" s="162">
        <f t="shared" si="116"/>
        <v>0</v>
      </c>
      <c r="JO180" s="162">
        <f t="shared" si="116"/>
        <v>0</v>
      </c>
      <c r="JP180" s="162">
        <f t="shared" si="116"/>
        <v>0</v>
      </c>
      <c r="JQ180" s="162">
        <f t="shared" si="116"/>
        <v>0</v>
      </c>
      <c r="JR180" s="162">
        <f t="shared" si="116"/>
        <v>0</v>
      </c>
      <c r="JS180" s="162">
        <f t="shared" si="116"/>
        <v>0</v>
      </c>
      <c r="JT180" s="162">
        <f t="shared" si="116"/>
        <v>0</v>
      </c>
      <c r="JU180" s="162">
        <f t="shared" si="116"/>
        <v>0</v>
      </c>
      <c r="JV180" s="162">
        <f t="shared" si="116"/>
        <v>0</v>
      </c>
      <c r="JW180" s="162">
        <f t="shared" si="116"/>
        <v>0</v>
      </c>
      <c r="JX180" s="162">
        <f t="shared" si="116"/>
        <v>0</v>
      </c>
      <c r="JY180" s="162">
        <f t="shared" si="116"/>
        <v>0</v>
      </c>
      <c r="JZ180" s="162">
        <f t="shared" si="116"/>
        <v>0</v>
      </c>
      <c r="KA180" s="162">
        <f t="shared" si="116"/>
        <v>0</v>
      </c>
      <c r="KB180" s="162">
        <f t="shared" si="116"/>
        <v>0</v>
      </c>
      <c r="KC180" s="162">
        <f t="shared" si="116"/>
        <v>0</v>
      </c>
      <c r="KD180" s="162">
        <f t="shared" si="116"/>
        <v>0</v>
      </c>
      <c r="KE180" s="162">
        <f t="shared" si="116"/>
        <v>0</v>
      </c>
      <c r="KF180" s="162">
        <f t="shared" si="116"/>
        <v>0</v>
      </c>
      <c r="KG180" s="162">
        <f t="shared" si="116"/>
        <v>0</v>
      </c>
      <c r="KH180" s="162">
        <f t="shared" si="116"/>
        <v>0</v>
      </c>
      <c r="KI180" s="162">
        <f t="shared" si="116"/>
        <v>0</v>
      </c>
      <c r="KJ180" s="162">
        <f t="shared" si="116"/>
        <v>0</v>
      </c>
      <c r="KK180" s="162">
        <f t="shared" si="116"/>
        <v>0</v>
      </c>
      <c r="KL180" s="162">
        <f t="shared" si="116"/>
        <v>0</v>
      </c>
      <c r="KM180" s="162">
        <f t="shared" si="116"/>
        <v>0</v>
      </c>
      <c r="KN180" s="162">
        <f t="shared" si="116"/>
        <v>0</v>
      </c>
      <c r="KO180" s="162">
        <f t="shared" si="116"/>
        <v>0</v>
      </c>
      <c r="KP180" s="162">
        <f t="shared" si="116"/>
        <v>0</v>
      </c>
      <c r="KQ180" s="162">
        <f t="shared" si="116"/>
        <v>0</v>
      </c>
      <c r="KR180" s="162">
        <f t="shared" si="116"/>
        <v>0</v>
      </c>
      <c r="KS180" s="162">
        <f t="shared" si="116"/>
        <v>0</v>
      </c>
      <c r="KT180" s="162">
        <f t="shared" si="116"/>
        <v>0</v>
      </c>
      <c r="KU180" s="162">
        <f t="shared" si="116"/>
        <v>0</v>
      </c>
      <c r="KV180" s="162">
        <f t="shared" si="116"/>
        <v>0</v>
      </c>
      <c r="KW180" s="162">
        <f t="shared" si="116"/>
        <v>0</v>
      </c>
      <c r="KX180" s="162">
        <f t="shared" si="116"/>
        <v>0</v>
      </c>
      <c r="KY180" s="162">
        <f t="shared" si="116"/>
        <v>0</v>
      </c>
      <c r="KZ180" s="162">
        <f t="shared" si="116"/>
        <v>0</v>
      </c>
      <c r="LA180" s="162">
        <f t="shared" si="116"/>
        <v>0</v>
      </c>
      <c r="LB180" s="162">
        <f t="shared" si="116"/>
        <v>0</v>
      </c>
      <c r="LC180" s="162">
        <f t="shared" si="116"/>
        <v>0</v>
      </c>
      <c r="LD180" s="162">
        <f t="shared" si="116"/>
        <v>0</v>
      </c>
      <c r="LE180" s="162">
        <f t="shared" si="116"/>
        <v>0</v>
      </c>
      <c r="LF180" s="162">
        <f t="shared" si="116"/>
        <v>0</v>
      </c>
      <c r="LG180" s="162">
        <f t="shared" si="116"/>
        <v>0</v>
      </c>
      <c r="LH180" s="162">
        <f t="shared" si="116"/>
        <v>0</v>
      </c>
      <c r="LI180" s="162">
        <f t="shared" si="116"/>
        <v>0</v>
      </c>
      <c r="LJ180" s="162">
        <f t="shared" si="116"/>
        <v>0</v>
      </c>
      <c r="LK180" s="162">
        <f t="shared" si="116"/>
        <v>0</v>
      </c>
      <c r="LL180" s="162">
        <f t="shared" si="116"/>
        <v>0</v>
      </c>
      <c r="LM180" s="162">
        <f t="shared" ref="LM180:NK180" si="117">SUM(LM175:LM179)</f>
        <v>0</v>
      </c>
      <c r="LN180" s="162">
        <f t="shared" si="117"/>
        <v>0</v>
      </c>
      <c r="LO180" s="162">
        <f t="shared" si="117"/>
        <v>0</v>
      </c>
      <c r="LP180" s="162">
        <f t="shared" si="117"/>
        <v>0</v>
      </c>
      <c r="LQ180" s="162">
        <f t="shared" si="117"/>
        <v>0</v>
      </c>
      <c r="LR180" s="162">
        <f t="shared" si="117"/>
        <v>0</v>
      </c>
      <c r="LS180" s="162">
        <f t="shared" si="117"/>
        <v>0</v>
      </c>
      <c r="LT180" s="162">
        <f t="shared" si="117"/>
        <v>0</v>
      </c>
      <c r="LU180" s="162">
        <f t="shared" si="117"/>
        <v>0</v>
      </c>
      <c r="LV180" s="162">
        <f t="shared" si="117"/>
        <v>0</v>
      </c>
      <c r="LW180" s="162">
        <f t="shared" si="117"/>
        <v>0</v>
      </c>
      <c r="LX180" s="162">
        <f t="shared" si="117"/>
        <v>0</v>
      </c>
      <c r="LY180" s="162">
        <f t="shared" si="117"/>
        <v>0</v>
      </c>
      <c r="LZ180" s="162">
        <f t="shared" si="117"/>
        <v>0</v>
      </c>
      <c r="MA180" s="162">
        <f t="shared" si="117"/>
        <v>0</v>
      </c>
      <c r="MB180" s="162">
        <f t="shared" si="117"/>
        <v>0</v>
      </c>
      <c r="MC180" s="162">
        <f t="shared" si="117"/>
        <v>0</v>
      </c>
      <c r="MD180" s="162">
        <f t="shared" si="117"/>
        <v>0</v>
      </c>
      <c r="ME180" s="162">
        <f t="shared" si="117"/>
        <v>0</v>
      </c>
      <c r="MF180" s="162">
        <f t="shared" si="117"/>
        <v>0</v>
      </c>
      <c r="MG180" s="162">
        <f t="shared" si="117"/>
        <v>0</v>
      </c>
      <c r="MH180" s="162">
        <f t="shared" si="117"/>
        <v>0</v>
      </c>
      <c r="MI180" s="162">
        <f t="shared" si="117"/>
        <v>0</v>
      </c>
      <c r="MJ180" s="162">
        <f t="shared" si="117"/>
        <v>0</v>
      </c>
      <c r="MK180" s="162">
        <f t="shared" si="117"/>
        <v>0</v>
      </c>
      <c r="ML180" s="162">
        <f t="shared" si="117"/>
        <v>0</v>
      </c>
      <c r="MM180" s="162">
        <f t="shared" si="117"/>
        <v>0</v>
      </c>
      <c r="MN180" s="162">
        <f t="shared" si="117"/>
        <v>0</v>
      </c>
      <c r="MO180" s="162">
        <f t="shared" si="117"/>
        <v>0</v>
      </c>
      <c r="MP180" s="162">
        <f t="shared" si="117"/>
        <v>0</v>
      </c>
      <c r="MQ180" s="162">
        <f t="shared" si="117"/>
        <v>0</v>
      </c>
      <c r="MR180" s="162">
        <f t="shared" si="117"/>
        <v>0</v>
      </c>
      <c r="MS180" s="162">
        <f t="shared" si="117"/>
        <v>0</v>
      </c>
      <c r="MT180" s="162">
        <f t="shared" si="117"/>
        <v>0</v>
      </c>
      <c r="MU180" s="162">
        <f t="shared" si="117"/>
        <v>0</v>
      </c>
      <c r="MV180" s="162">
        <f t="shared" si="117"/>
        <v>0</v>
      </c>
      <c r="MW180" s="162">
        <f t="shared" si="117"/>
        <v>0</v>
      </c>
      <c r="MX180" s="162">
        <f t="shared" si="117"/>
        <v>0</v>
      </c>
      <c r="MY180" s="162">
        <f t="shared" si="117"/>
        <v>0</v>
      </c>
      <c r="MZ180" s="162">
        <f t="shared" si="117"/>
        <v>0</v>
      </c>
      <c r="NA180" s="162">
        <f t="shared" si="117"/>
        <v>0</v>
      </c>
      <c r="NB180" s="162">
        <f t="shared" si="117"/>
        <v>0</v>
      </c>
      <c r="NC180" s="162">
        <f t="shared" si="117"/>
        <v>0</v>
      </c>
      <c r="ND180" s="162">
        <f t="shared" si="117"/>
        <v>0</v>
      </c>
      <c r="NE180" s="162">
        <f t="shared" si="117"/>
        <v>0</v>
      </c>
      <c r="NF180" s="162">
        <f t="shared" si="117"/>
        <v>0</v>
      </c>
      <c r="NG180" s="162">
        <f t="shared" si="117"/>
        <v>0</v>
      </c>
      <c r="NH180" s="162">
        <f t="shared" si="117"/>
        <v>0</v>
      </c>
      <c r="NI180" s="162">
        <f t="shared" si="117"/>
        <v>0</v>
      </c>
      <c r="NJ180" s="162">
        <f t="shared" si="117"/>
        <v>0</v>
      </c>
      <c r="NK180" s="163">
        <f t="shared" si="117"/>
        <v>0</v>
      </c>
    </row>
    <row r="181" spans="1:375" x14ac:dyDescent="0.25">
      <c r="C181" s="89"/>
      <c r="F181" s="165"/>
      <c r="AR181" s="165"/>
      <c r="AS181" s="165"/>
      <c r="NK181" s="156"/>
    </row>
    <row r="182" spans="1:375" x14ac:dyDescent="0.25">
      <c r="A182" s="146"/>
      <c r="B182" s="147"/>
      <c r="C182" s="148" t="s">
        <v>152</v>
      </c>
      <c r="D182" s="147"/>
      <c r="E182" s="147"/>
      <c r="F182" s="147"/>
      <c r="G182" s="147"/>
      <c r="H182" s="147"/>
      <c r="I182" s="147"/>
      <c r="J182" s="147"/>
      <c r="K182" s="147"/>
      <c r="L182" s="147"/>
      <c r="M182" s="147"/>
      <c r="N182" s="147"/>
      <c r="O182" s="147"/>
      <c r="P182" s="147"/>
      <c r="Q182" s="147"/>
      <c r="R182" s="147"/>
      <c r="S182" s="147"/>
      <c r="T182" s="147"/>
      <c r="U182" s="147"/>
      <c r="V182" s="147"/>
      <c r="W182" s="147"/>
      <c r="X182" s="147"/>
      <c r="Y182" s="147"/>
      <c r="Z182" s="147"/>
      <c r="AA182" s="147"/>
      <c r="AB182" s="147"/>
      <c r="AC182" s="147"/>
      <c r="AD182" s="147"/>
      <c r="AE182" s="147"/>
      <c r="AF182" s="147"/>
      <c r="AG182" s="147"/>
      <c r="AH182" s="147"/>
      <c r="AI182" s="147"/>
      <c r="AJ182" s="147"/>
      <c r="AK182" s="147"/>
      <c r="AL182" s="147"/>
      <c r="AM182" s="147"/>
      <c r="AN182" s="147"/>
      <c r="AO182" s="147"/>
      <c r="AP182" s="147"/>
      <c r="AQ182" s="147"/>
      <c r="AR182" s="147"/>
      <c r="AS182" s="147"/>
      <c r="AT182" s="147"/>
      <c r="AU182" s="147"/>
      <c r="AV182" s="147"/>
      <c r="AW182" s="147"/>
      <c r="AX182" s="147"/>
      <c r="AY182" s="147"/>
      <c r="AZ182" s="147"/>
      <c r="BA182" s="147"/>
      <c r="BB182" s="147"/>
      <c r="BC182" s="147"/>
      <c r="BD182" s="147"/>
      <c r="BE182" s="147"/>
      <c r="BF182" s="147"/>
      <c r="BG182" s="147"/>
      <c r="BH182" s="147"/>
      <c r="BI182" s="147"/>
      <c r="BJ182" s="147"/>
      <c r="BK182" s="147"/>
      <c r="BL182" s="147"/>
      <c r="BM182" s="147"/>
      <c r="BN182" s="147"/>
      <c r="BO182" s="147"/>
      <c r="BP182" s="147"/>
      <c r="BQ182" s="147"/>
      <c r="BR182" s="147"/>
      <c r="BS182" s="147"/>
      <c r="BT182" s="147"/>
      <c r="BU182" s="147"/>
      <c r="BV182" s="147"/>
      <c r="BW182" s="147"/>
      <c r="BX182" s="147"/>
      <c r="BY182" s="147"/>
      <c r="BZ182" s="147"/>
      <c r="CA182" s="147"/>
      <c r="CB182" s="147"/>
      <c r="CC182" s="147"/>
      <c r="CD182" s="147"/>
      <c r="CE182" s="147"/>
      <c r="CF182" s="147"/>
      <c r="CG182" s="147"/>
      <c r="CH182" s="147"/>
      <c r="CI182" s="147"/>
      <c r="CJ182" s="147"/>
      <c r="CK182" s="147"/>
      <c r="CL182" s="147"/>
      <c r="CM182" s="147"/>
      <c r="CN182" s="147"/>
      <c r="CO182" s="147"/>
      <c r="CP182" s="147"/>
      <c r="CQ182" s="147"/>
      <c r="CR182" s="147"/>
      <c r="CS182" s="147"/>
      <c r="CT182" s="147"/>
      <c r="CU182" s="147"/>
      <c r="CV182" s="147"/>
      <c r="CW182" s="147"/>
      <c r="CX182" s="147"/>
      <c r="CY182" s="147"/>
      <c r="CZ182" s="147"/>
      <c r="DA182" s="147"/>
      <c r="DB182" s="147"/>
      <c r="DC182" s="147"/>
      <c r="DD182" s="147"/>
      <c r="DE182" s="147"/>
      <c r="DF182" s="147"/>
      <c r="DG182" s="147"/>
      <c r="DH182" s="147"/>
      <c r="DI182" s="147"/>
      <c r="DJ182" s="147"/>
      <c r="DK182" s="147"/>
      <c r="DL182" s="147"/>
      <c r="DM182" s="147"/>
      <c r="DN182" s="147"/>
      <c r="DO182" s="147"/>
      <c r="DP182" s="147"/>
      <c r="DQ182" s="147"/>
      <c r="DR182" s="147"/>
      <c r="DS182" s="147"/>
      <c r="DT182" s="147"/>
      <c r="DU182" s="147"/>
      <c r="DV182" s="147"/>
      <c r="DW182" s="147"/>
      <c r="DX182" s="147"/>
      <c r="DY182" s="147"/>
      <c r="DZ182" s="147"/>
      <c r="EA182" s="147"/>
      <c r="EB182" s="147"/>
      <c r="EC182" s="147"/>
      <c r="ED182" s="147"/>
      <c r="EE182" s="147"/>
      <c r="EF182" s="147"/>
      <c r="EG182" s="147"/>
      <c r="EH182" s="147"/>
      <c r="EI182" s="147"/>
      <c r="EJ182" s="147"/>
      <c r="EK182" s="147"/>
      <c r="EL182" s="147"/>
      <c r="EM182" s="147"/>
      <c r="EN182" s="147"/>
      <c r="EO182" s="147"/>
      <c r="EP182" s="147"/>
      <c r="EQ182" s="147"/>
      <c r="ER182" s="147"/>
      <c r="ES182" s="147"/>
      <c r="ET182" s="147"/>
      <c r="EU182" s="147"/>
      <c r="EV182" s="147"/>
      <c r="EW182" s="147"/>
      <c r="EX182" s="147"/>
      <c r="EY182" s="147"/>
      <c r="EZ182" s="147"/>
      <c r="FA182" s="147"/>
      <c r="FB182" s="147"/>
      <c r="FC182" s="147"/>
      <c r="FD182" s="147"/>
      <c r="FE182" s="147"/>
      <c r="FF182" s="147"/>
      <c r="FG182" s="147"/>
      <c r="FH182" s="147"/>
      <c r="FI182" s="147"/>
      <c r="FJ182" s="147"/>
      <c r="FK182" s="147"/>
      <c r="FL182" s="147"/>
      <c r="FM182" s="147"/>
      <c r="FN182" s="147"/>
      <c r="FO182" s="147"/>
      <c r="FP182" s="147"/>
      <c r="FQ182" s="147"/>
      <c r="FR182" s="147"/>
      <c r="FS182" s="147"/>
      <c r="FT182" s="147"/>
      <c r="FU182" s="147"/>
      <c r="FV182" s="147"/>
      <c r="FW182" s="147"/>
      <c r="FX182" s="147"/>
      <c r="FY182" s="147"/>
      <c r="FZ182" s="147"/>
      <c r="GA182" s="147"/>
      <c r="GB182" s="147"/>
      <c r="GC182" s="147"/>
      <c r="GD182" s="147"/>
      <c r="GE182" s="147"/>
      <c r="GF182" s="147"/>
      <c r="GG182" s="147"/>
      <c r="GH182" s="147"/>
      <c r="GI182" s="147"/>
      <c r="GJ182" s="147"/>
      <c r="GK182" s="147"/>
      <c r="GL182" s="147"/>
      <c r="GM182" s="147"/>
      <c r="GN182" s="147"/>
      <c r="GO182" s="147"/>
      <c r="GP182" s="147"/>
      <c r="GQ182" s="147"/>
      <c r="GR182" s="147"/>
      <c r="GS182" s="147"/>
      <c r="GT182" s="147"/>
      <c r="GU182" s="147"/>
      <c r="GV182" s="147"/>
      <c r="GW182" s="147"/>
      <c r="GX182" s="147"/>
      <c r="GY182" s="147"/>
      <c r="GZ182" s="147"/>
      <c r="HA182" s="147"/>
      <c r="HB182" s="147"/>
      <c r="HC182" s="147"/>
      <c r="HD182" s="147"/>
      <c r="HE182" s="147"/>
      <c r="HF182" s="147"/>
      <c r="HG182" s="147"/>
      <c r="HH182" s="147"/>
      <c r="HI182" s="147"/>
      <c r="HJ182" s="147"/>
      <c r="HK182" s="147"/>
      <c r="HL182" s="147"/>
      <c r="HM182" s="147"/>
      <c r="HN182" s="147"/>
      <c r="HO182" s="147"/>
      <c r="HP182" s="147"/>
      <c r="HQ182" s="147"/>
      <c r="HR182" s="147"/>
      <c r="HS182" s="147"/>
      <c r="HT182" s="147"/>
      <c r="HU182" s="147"/>
      <c r="HV182" s="147"/>
      <c r="HW182" s="147"/>
      <c r="HX182" s="147"/>
      <c r="HY182" s="147"/>
      <c r="HZ182" s="147"/>
      <c r="IA182" s="147"/>
      <c r="IB182" s="147"/>
      <c r="IC182" s="147"/>
      <c r="ID182" s="147"/>
      <c r="IE182" s="147"/>
      <c r="IF182" s="147"/>
      <c r="IG182" s="147"/>
      <c r="IH182" s="147"/>
      <c r="II182" s="147"/>
      <c r="IJ182" s="147"/>
      <c r="IK182" s="147"/>
      <c r="IL182" s="147"/>
      <c r="IM182" s="147"/>
      <c r="IN182" s="147"/>
      <c r="IO182" s="147"/>
      <c r="IP182" s="147"/>
      <c r="IQ182" s="147"/>
      <c r="IR182" s="147"/>
      <c r="IS182" s="147"/>
      <c r="IT182" s="147"/>
      <c r="IU182" s="147"/>
      <c r="IV182" s="147"/>
      <c r="IW182" s="147"/>
      <c r="IX182" s="147"/>
      <c r="IY182" s="147"/>
      <c r="IZ182" s="147"/>
      <c r="JA182" s="147"/>
      <c r="JB182" s="147"/>
      <c r="JC182" s="147"/>
      <c r="JD182" s="147"/>
      <c r="JE182" s="147"/>
      <c r="JF182" s="147"/>
      <c r="JG182" s="147"/>
      <c r="JH182" s="147"/>
      <c r="JI182" s="147"/>
      <c r="JJ182" s="147"/>
      <c r="JK182" s="147"/>
      <c r="JL182" s="147"/>
      <c r="JM182" s="147"/>
      <c r="JN182" s="147"/>
      <c r="JO182" s="147"/>
      <c r="JP182" s="147"/>
      <c r="JQ182" s="147"/>
      <c r="JR182" s="147"/>
      <c r="JS182" s="147"/>
      <c r="JT182" s="147"/>
      <c r="JU182" s="147"/>
      <c r="JV182" s="147"/>
      <c r="JW182" s="147"/>
      <c r="JX182" s="147"/>
      <c r="JY182" s="147"/>
      <c r="JZ182" s="147"/>
      <c r="KA182" s="147"/>
      <c r="KB182" s="147"/>
      <c r="KC182" s="147"/>
      <c r="KD182" s="147"/>
      <c r="KE182" s="147"/>
      <c r="KF182" s="147"/>
      <c r="KG182" s="147"/>
      <c r="KH182" s="147"/>
      <c r="KI182" s="147"/>
      <c r="KJ182" s="147"/>
      <c r="KK182" s="147"/>
      <c r="KL182" s="147"/>
      <c r="KM182" s="147"/>
      <c r="KN182" s="147"/>
      <c r="KO182" s="147"/>
      <c r="KP182" s="147"/>
      <c r="KQ182" s="147"/>
      <c r="KR182" s="147"/>
      <c r="KS182" s="147"/>
      <c r="KT182" s="147"/>
      <c r="KU182" s="147"/>
      <c r="KV182" s="147"/>
      <c r="KW182" s="147"/>
      <c r="KX182" s="147"/>
      <c r="KY182" s="147"/>
      <c r="KZ182" s="147"/>
      <c r="LA182" s="147"/>
      <c r="LB182" s="147"/>
      <c r="LC182" s="147"/>
      <c r="LD182" s="147"/>
      <c r="LE182" s="147"/>
      <c r="LF182" s="147"/>
      <c r="LG182" s="147"/>
      <c r="LH182" s="147"/>
      <c r="LI182" s="147"/>
      <c r="LJ182" s="147"/>
      <c r="LK182" s="147"/>
      <c r="LL182" s="147"/>
      <c r="LM182" s="147"/>
      <c r="LN182" s="147"/>
      <c r="LO182" s="147"/>
      <c r="LP182" s="147"/>
      <c r="LQ182" s="147"/>
      <c r="LR182" s="147"/>
      <c r="LS182" s="147"/>
      <c r="LT182" s="147"/>
      <c r="LU182" s="147"/>
      <c r="LV182" s="147"/>
      <c r="LW182" s="147"/>
      <c r="LX182" s="147"/>
      <c r="LY182" s="147"/>
      <c r="LZ182" s="147"/>
      <c r="MA182" s="147"/>
      <c r="MB182" s="147"/>
      <c r="MC182" s="147"/>
      <c r="MD182" s="147"/>
      <c r="ME182" s="147"/>
      <c r="MF182" s="147"/>
      <c r="MG182" s="147"/>
      <c r="MH182" s="147"/>
      <c r="MI182" s="147"/>
      <c r="MJ182" s="147"/>
      <c r="MK182" s="147"/>
      <c r="ML182" s="147"/>
      <c r="MM182" s="147"/>
      <c r="MN182" s="147"/>
      <c r="MO182" s="147"/>
      <c r="MP182" s="147"/>
      <c r="MQ182" s="147"/>
      <c r="MR182" s="147"/>
      <c r="MS182" s="147"/>
      <c r="MT182" s="147"/>
      <c r="MU182" s="147"/>
      <c r="MV182" s="147"/>
      <c r="MW182" s="147"/>
      <c r="MX182" s="147"/>
      <c r="MY182" s="147"/>
      <c r="MZ182" s="147"/>
      <c r="NA182" s="147"/>
      <c r="NB182" s="147"/>
      <c r="NC182" s="147"/>
      <c r="ND182" s="147"/>
      <c r="NE182" s="147"/>
      <c r="NF182" s="147"/>
      <c r="NG182" s="147"/>
      <c r="NH182" s="147"/>
      <c r="NI182" s="147"/>
      <c r="NJ182" s="147"/>
      <c r="NK182" s="149"/>
    </row>
    <row r="183" spans="1:375" x14ac:dyDescent="0.25">
      <c r="A183" s="150"/>
      <c r="B183" s="70" t="s">
        <v>166</v>
      </c>
      <c r="C183" s="151" t="str">
        <f>A19&amp;" / "&amp;C19</f>
        <v>200 / Google</v>
      </c>
      <c r="D183" s="152"/>
      <c r="E183" s="152"/>
      <c r="F183" s="152"/>
      <c r="G183" s="152"/>
      <c r="H183" s="152"/>
      <c r="I183" s="152"/>
      <c r="J183" s="152"/>
      <c r="K183" s="152"/>
      <c r="L183" s="152"/>
      <c r="M183" s="152"/>
      <c r="N183" s="152"/>
      <c r="O183" s="152"/>
      <c r="P183" s="152"/>
      <c r="Q183" s="152"/>
      <c r="R183" s="152"/>
      <c r="S183" s="152"/>
      <c r="T183" s="152"/>
      <c r="U183" s="152"/>
      <c r="V183" s="152"/>
      <c r="W183" s="152"/>
      <c r="X183" s="152"/>
      <c r="Y183" s="152"/>
      <c r="Z183" s="152"/>
      <c r="AA183" s="152"/>
      <c r="AB183" s="152"/>
      <c r="AC183" s="152"/>
      <c r="AD183" s="152"/>
      <c r="AE183" s="152"/>
      <c r="AF183" s="152"/>
      <c r="AG183" s="152"/>
      <c r="AH183" s="152"/>
      <c r="AI183" s="152"/>
      <c r="AJ183" s="152"/>
      <c r="AK183" s="152"/>
      <c r="AL183" s="152"/>
      <c r="AM183" s="152"/>
      <c r="AN183" s="152"/>
      <c r="AO183" s="152"/>
      <c r="AP183" s="152"/>
      <c r="AQ183" s="152"/>
      <c r="AR183" s="152"/>
      <c r="AS183" s="152"/>
      <c r="AT183" s="152"/>
      <c r="AU183" s="152"/>
      <c r="AV183" s="152"/>
      <c r="AW183" s="152"/>
      <c r="AX183" s="152"/>
      <c r="AY183" s="152"/>
      <c r="AZ183" s="152"/>
      <c r="BA183" s="152"/>
      <c r="BB183" s="152"/>
      <c r="BC183" s="152"/>
      <c r="BD183" s="152"/>
      <c r="BE183" s="152"/>
      <c r="BF183" s="152"/>
      <c r="BG183" s="152"/>
      <c r="BH183" s="152"/>
      <c r="BI183" s="152"/>
      <c r="BJ183" s="152"/>
      <c r="BK183" s="152"/>
      <c r="BL183" s="152"/>
      <c r="BM183" s="152"/>
      <c r="BN183" s="152"/>
      <c r="BO183" s="152"/>
      <c r="BP183" s="152"/>
      <c r="BQ183" s="152"/>
      <c r="BR183" s="152"/>
      <c r="BS183" s="152"/>
      <c r="BT183" s="152"/>
      <c r="BU183" s="152"/>
      <c r="BV183" s="152"/>
      <c r="BW183" s="152"/>
      <c r="BX183" s="152"/>
      <c r="BY183" s="152"/>
      <c r="BZ183" s="152"/>
      <c r="CA183" s="152"/>
      <c r="CB183" s="152"/>
      <c r="CC183" s="152"/>
      <c r="CD183" s="152"/>
      <c r="CE183" s="152"/>
      <c r="CF183" s="152"/>
      <c r="CG183" s="152"/>
      <c r="CH183" s="152"/>
      <c r="CI183" s="152"/>
      <c r="CJ183" s="152"/>
      <c r="CK183" s="152"/>
      <c r="CL183" s="152"/>
      <c r="CM183" s="152"/>
      <c r="CN183" s="152"/>
      <c r="CO183" s="152"/>
      <c r="CP183" s="152"/>
      <c r="CQ183" s="152"/>
      <c r="CR183" s="152"/>
      <c r="CS183" s="152"/>
      <c r="CT183" s="152"/>
      <c r="CU183" s="152"/>
      <c r="CV183" s="152"/>
      <c r="CW183" s="152"/>
      <c r="CX183" s="152"/>
      <c r="CY183" s="152"/>
      <c r="CZ183" s="152"/>
      <c r="DA183" s="152"/>
      <c r="DB183" s="152"/>
      <c r="DC183" s="152"/>
      <c r="DD183" s="152"/>
      <c r="DE183" s="152"/>
      <c r="DF183" s="152"/>
      <c r="DG183" s="152"/>
      <c r="DH183" s="152"/>
      <c r="DI183" s="152"/>
      <c r="DJ183" s="152"/>
      <c r="DK183" s="152"/>
      <c r="DL183" s="152"/>
      <c r="DM183" s="152"/>
      <c r="DN183" s="152"/>
      <c r="DO183" s="152"/>
      <c r="DP183" s="152"/>
      <c r="DQ183" s="152"/>
      <c r="DR183" s="152"/>
      <c r="DS183" s="152"/>
      <c r="DT183" s="152"/>
      <c r="DU183" s="152"/>
      <c r="DV183" s="152"/>
      <c r="DW183" s="152"/>
      <c r="DX183" s="152"/>
      <c r="DY183" s="152"/>
      <c r="DZ183" s="152"/>
      <c r="EA183" s="152"/>
      <c r="EB183" s="152"/>
      <c r="EC183" s="152"/>
      <c r="ED183" s="152"/>
      <c r="EE183" s="152"/>
      <c r="EF183" s="152"/>
      <c r="EG183" s="152"/>
      <c r="EH183" s="152"/>
      <c r="EI183" s="152"/>
      <c r="EJ183" s="152"/>
      <c r="EK183" s="152"/>
      <c r="EL183" s="152"/>
      <c r="EM183" s="152"/>
      <c r="EN183" s="152"/>
      <c r="EO183" s="152"/>
      <c r="EP183" s="152"/>
      <c r="EQ183" s="152"/>
      <c r="ER183" s="152"/>
      <c r="ES183" s="152"/>
      <c r="ET183" s="152"/>
      <c r="EU183" s="152"/>
      <c r="EV183" s="152"/>
      <c r="EW183" s="152"/>
      <c r="EX183" s="152"/>
      <c r="EY183" s="152"/>
      <c r="EZ183" s="152"/>
      <c r="FA183" s="152"/>
      <c r="FB183" s="152"/>
      <c r="FC183" s="152"/>
      <c r="FD183" s="152"/>
      <c r="FE183" s="152"/>
      <c r="FF183" s="152"/>
      <c r="FG183" s="152"/>
      <c r="FH183" s="152"/>
      <c r="FI183" s="152"/>
      <c r="FJ183" s="152"/>
      <c r="FK183" s="152"/>
      <c r="FL183" s="152"/>
      <c r="FM183" s="152"/>
      <c r="FN183" s="152"/>
      <c r="FO183" s="152"/>
      <c r="FP183" s="152"/>
      <c r="FQ183" s="152"/>
      <c r="FR183" s="152"/>
      <c r="FS183" s="152"/>
      <c r="FT183" s="152"/>
      <c r="FU183" s="152"/>
      <c r="FV183" s="152"/>
      <c r="FW183" s="152"/>
      <c r="FX183" s="152"/>
      <c r="FY183" s="152"/>
      <c r="FZ183" s="152"/>
      <c r="GA183" s="152"/>
      <c r="GB183" s="152"/>
      <c r="GC183" s="152"/>
      <c r="GD183" s="152"/>
      <c r="GE183" s="152"/>
      <c r="GF183" s="152"/>
      <c r="GG183" s="152"/>
      <c r="GH183" s="152"/>
      <c r="GI183" s="152"/>
      <c r="GJ183" s="152"/>
      <c r="GK183" s="152"/>
      <c r="GL183" s="152"/>
      <c r="GM183" s="152"/>
      <c r="GN183" s="152"/>
      <c r="GO183" s="152"/>
      <c r="GP183" s="152"/>
      <c r="GQ183" s="152"/>
      <c r="GR183" s="152"/>
      <c r="GS183" s="152"/>
      <c r="GT183" s="152"/>
      <c r="GU183" s="152"/>
      <c r="GV183" s="152"/>
      <c r="GW183" s="152"/>
      <c r="GX183" s="152"/>
      <c r="GY183" s="152"/>
      <c r="GZ183" s="152"/>
      <c r="HA183" s="152"/>
      <c r="HB183" s="152"/>
      <c r="HC183" s="152"/>
      <c r="HD183" s="152"/>
      <c r="HE183" s="152"/>
      <c r="HF183" s="152"/>
      <c r="HG183" s="152"/>
      <c r="HH183" s="152"/>
      <c r="HI183" s="152"/>
      <c r="HJ183" s="152"/>
      <c r="HK183" s="152"/>
      <c r="HL183" s="152"/>
      <c r="HM183" s="152"/>
      <c r="HN183" s="152"/>
      <c r="HO183" s="152"/>
      <c r="HP183" s="152"/>
      <c r="HQ183" s="152"/>
      <c r="HR183" s="152"/>
      <c r="HS183" s="152"/>
      <c r="HT183" s="152"/>
      <c r="HU183" s="152"/>
      <c r="HV183" s="152"/>
      <c r="HW183" s="152"/>
      <c r="HX183" s="152"/>
      <c r="HY183" s="152"/>
      <c r="HZ183" s="152"/>
      <c r="IA183" s="152"/>
      <c r="IB183" s="152"/>
      <c r="IC183" s="152"/>
      <c r="ID183" s="152"/>
      <c r="IE183" s="152"/>
      <c r="IF183" s="152"/>
      <c r="IG183" s="152"/>
      <c r="IH183" s="152"/>
      <c r="II183" s="152"/>
      <c r="IJ183" s="152"/>
      <c r="IK183" s="152"/>
      <c r="IL183" s="152"/>
      <c r="IM183" s="152"/>
      <c r="IN183" s="152"/>
      <c r="IO183" s="152"/>
      <c r="IP183" s="152"/>
      <c r="IQ183" s="152"/>
      <c r="IR183" s="152"/>
      <c r="IS183" s="152"/>
      <c r="IT183" s="152"/>
      <c r="IU183" s="152"/>
      <c r="IV183" s="152"/>
      <c r="IW183" s="152"/>
      <c r="IX183" s="152"/>
      <c r="IY183" s="152"/>
      <c r="IZ183" s="152"/>
      <c r="JA183" s="152"/>
      <c r="JB183" s="152"/>
      <c r="JC183" s="152"/>
      <c r="JD183" s="152"/>
      <c r="JE183" s="152"/>
      <c r="JF183" s="152"/>
      <c r="JG183" s="152"/>
      <c r="JH183" s="152"/>
      <c r="JI183" s="152"/>
      <c r="JJ183" s="152"/>
      <c r="JK183" s="152"/>
      <c r="JL183" s="152"/>
      <c r="JM183" s="152"/>
      <c r="JN183" s="152"/>
      <c r="JO183" s="152"/>
      <c r="JP183" s="152"/>
      <c r="JQ183" s="152"/>
      <c r="JR183" s="152"/>
      <c r="JS183" s="152"/>
      <c r="JT183" s="152"/>
      <c r="JU183" s="152"/>
      <c r="JV183" s="152"/>
      <c r="JW183" s="152"/>
      <c r="JX183" s="152"/>
      <c r="JY183" s="152"/>
      <c r="JZ183" s="152"/>
      <c r="KA183" s="152"/>
      <c r="KB183" s="152"/>
      <c r="KC183" s="152"/>
      <c r="KD183" s="152"/>
      <c r="KE183" s="152"/>
      <c r="KF183" s="152"/>
      <c r="KG183" s="152"/>
      <c r="KH183" s="152"/>
      <c r="KI183" s="152"/>
      <c r="KJ183" s="152"/>
      <c r="KK183" s="152"/>
      <c r="KL183" s="152"/>
      <c r="KM183" s="152"/>
      <c r="KN183" s="152"/>
      <c r="KO183" s="152"/>
      <c r="KP183" s="152"/>
      <c r="KQ183" s="152"/>
      <c r="KR183" s="152"/>
      <c r="KS183" s="152"/>
      <c r="KT183" s="152"/>
      <c r="KU183" s="152"/>
      <c r="KV183" s="152"/>
      <c r="KW183" s="152"/>
      <c r="KX183" s="152"/>
      <c r="KY183" s="152"/>
      <c r="KZ183" s="152"/>
      <c r="LA183" s="152"/>
      <c r="LB183" s="152"/>
      <c r="LC183" s="152"/>
      <c r="LD183" s="152"/>
      <c r="LE183" s="152"/>
      <c r="LF183" s="152"/>
      <c r="LG183" s="152"/>
      <c r="LH183" s="152"/>
      <c r="LI183" s="152"/>
      <c r="LJ183" s="152"/>
      <c r="LK183" s="152"/>
      <c r="LL183" s="152"/>
      <c r="LM183" s="152"/>
      <c r="LN183" s="152"/>
      <c r="LO183" s="152"/>
      <c r="LP183" s="152"/>
      <c r="LQ183" s="152"/>
      <c r="LR183" s="152"/>
      <c r="LS183" s="152"/>
      <c r="LT183" s="152"/>
      <c r="LU183" s="152"/>
      <c r="LV183" s="152"/>
      <c r="LW183" s="152"/>
      <c r="LX183" s="152"/>
      <c r="LY183" s="152"/>
      <c r="LZ183" s="152"/>
      <c r="MA183" s="152"/>
      <c r="MB183" s="152"/>
      <c r="MC183" s="152"/>
      <c r="MD183" s="152"/>
      <c r="ME183" s="152"/>
      <c r="MF183" s="152"/>
      <c r="MG183" s="152"/>
      <c r="MH183" s="152"/>
      <c r="MI183" s="152"/>
      <c r="MJ183" s="152"/>
      <c r="MK183" s="152"/>
      <c r="ML183" s="152"/>
      <c r="MM183" s="152"/>
      <c r="MN183" s="152"/>
      <c r="MO183" s="152"/>
      <c r="MP183" s="152"/>
      <c r="MQ183" s="152"/>
      <c r="MR183" s="152"/>
      <c r="MS183" s="152"/>
      <c r="MT183" s="152"/>
      <c r="MU183" s="152"/>
      <c r="MV183" s="152"/>
      <c r="MW183" s="152"/>
      <c r="MX183" s="152"/>
      <c r="MY183" s="152"/>
      <c r="MZ183" s="152"/>
      <c r="NA183" s="152"/>
      <c r="NB183" s="152"/>
      <c r="NC183" s="152"/>
      <c r="ND183" s="152"/>
      <c r="NE183" s="152"/>
      <c r="NF183" s="152"/>
      <c r="NG183" s="152"/>
      <c r="NH183" s="152"/>
      <c r="NI183" s="152"/>
      <c r="NJ183" s="152"/>
      <c r="NK183" s="153"/>
    </row>
    <row r="184" spans="1:375" x14ac:dyDescent="0.25">
      <c r="A184" s="154">
        <f>SUM(D184:NK184)</f>
        <v>993442.06930775126</v>
      </c>
      <c r="B184" s="155" t="s">
        <v>167</v>
      </c>
      <c r="C184" s="89" t="s">
        <v>153</v>
      </c>
      <c r="D184" s="156">
        <f t="array" ref="D184">IFERROR(INDEX($N19:$N33,MATCH(1,IF($L19:$L33&lt;=D$165,IF($M19:$M33&gt;=D$165,1)),0))*$B19/12,0)</f>
        <v>0</v>
      </c>
      <c r="E184" s="156">
        <f t="array" ref="E184">IFERROR(INDEX($N19:$N33,MATCH(1,IF($L19:$L33&lt;=E$165,IF($M19:$M33&gt;=E$165,1)),0))*$B19/12,0)</f>
        <v>0</v>
      </c>
      <c r="F184" s="156">
        <f t="array" ref="F184">IFERROR(INDEX($N19:$N33,MATCH(1,IF($L19:$L33&lt;=F$165,IF($M19:$M33&gt;=F$165,1)),0))*$B19/12,0)</f>
        <v>0</v>
      </c>
      <c r="G184" s="156">
        <f t="array" ref="G184">IFERROR(INDEX($N19:$N33,MATCH(1,IF($L19:$L33&lt;=G$165,IF($M19:$M33&gt;=G$165,1)),0))*$B19/12,0)</f>
        <v>0</v>
      </c>
      <c r="H184" s="156">
        <f t="array" ref="H184">IFERROR(INDEX($N19:$N33,MATCH(1,IF($L19:$L33&lt;=H$165,IF($M19:$M33&gt;=H$165,1)),0))*$B19/12,0)</f>
        <v>0</v>
      </c>
      <c r="I184" s="156">
        <f t="array" ref="I184">IFERROR(INDEX($N19:$N33,MATCH(1,IF($L19:$L33&lt;=I$165,IF($M19:$M33&gt;=I$165,1)),0))*$B19/12,0)</f>
        <v>0</v>
      </c>
      <c r="J184" s="156">
        <f t="array" ref="J184">IFERROR(INDEX($N19:$N33,MATCH(1,IF($L19:$L33&lt;=J$165,IF($M19:$M33&gt;=J$165,1)),0))*$B19/12,0)</f>
        <v>0</v>
      </c>
      <c r="K184" s="156">
        <f t="array" ref="K184">IFERROR(INDEX($N19:$N33,MATCH(1,IF($L19:$L33&lt;=K$165,IF($M19:$M33&gt;=K$165,1)),0))*$B19/12,0)</f>
        <v>0</v>
      </c>
      <c r="L184" s="156">
        <f t="array" ref="L184">IFERROR(INDEX($N19:$N33,MATCH(1,IF($L19:$L33&lt;=L$165,IF($M19:$M33&gt;=L$165,1)),0))*$B19/12,0)</f>
        <v>0</v>
      </c>
      <c r="M184" s="156">
        <f t="array" ref="M184">IFERROR(INDEX($N19:$N33,MATCH(1,IF($L19:$L33&lt;=M$165,IF($M19:$M33&gt;=M$165,1)),0))*$B19/12,0)</f>
        <v>0</v>
      </c>
      <c r="N184" s="156">
        <f t="array" ref="N184">IFERROR(INDEX($N19:$N33,MATCH(1,IF($L19:$L33&lt;=N$165,IF($M19:$M33&gt;=N$165,1)),0))*$B19/12,0)</f>
        <v>0</v>
      </c>
      <c r="O184" s="156">
        <f t="array" ref="O184">IFERROR(INDEX($N19:$N33,MATCH(1,IF($L19:$L33&lt;=O$165,IF($M19:$M33&gt;=O$165,1)),0))*$B19/12,0)</f>
        <v>0</v>
      </c>
      <c r="P184" s="156">
        <f t="array" ref="P184">IFERROR(INDEX($N19:$N33,MATCH(1,IF($L19:$L33&lt;=P$165,IF($M19:$M33&gt;=P$165,1)),0))*$B19/12,0)</f>
        <v>0</v>
      </c>
      <c r="Q184" s="156">
        <f t="array" ref="Q184">IFERROR(INDEX($N19:$N33,MATCH(1,IF($L19:$L33&lt;=Q$165,IF($M19:$M33&gt;=Q$165,1)),0))*$B19/12,0)</f>
        <v>0</v>
      </c>
      <c r="R184" s="156">
        <f t="array" ref="R184">IFERROR(INDEX($N19:$N33,MATCH(1,IF($L19:$L33&lt;=R$165,IF($M19:$M33&gt;=R$165,1)),0))*$B19/12,0)</f>
        <v>0</v>
      </c>
      <c r="S184" s="156">
        <f t="array" ref="S184">IFERROR(INDEX($N19:$N33,MATCH(1,IF($L19:$L33&lt;=S$165,IF($M19:$M33&gt;=S$165,1)),0))*$B19/12,0)</f>
        <v>0</v>
      </c>
      <c r="T184" s="156">
        <f t="array" ref="T184">IFERROR(INDEX($N19:$N33,MATCH(1,IF($L19:$L33&lt;=T$165,IF($M19:$M33&gt;=T$165,1)),0))*$B19/12,0)</f>
        <v>0</v>
      </c>
      <c r="U184" s="156">
        <f t="array" ref="U184">IFERROR(INDEX($N19:$N33,MATCH(1,IF($L19:$L33&lt;=U$165,IF($M19:$M33&gt;=U$165,1)),0))*$B19/12,0)</f>
        <v>0</v>
      </c>
      <c r="V184" s="156">
        <f t="array" ref="V184">IFERROR(INDEX($N19:$N33,MATCH(1,IF($L19:$L33&lt;=V$165,IF($M19:$M33&gt;=V$165,1)),0))*$B19/12,0)</f>
        <v>0</v>
      </c>
      <c r="W184" s="156">
        <f t="array" ref="W184">IFERROR(INDEX($N19:$N33,MATCH(1,IF($L19:$L33&lt;=W$165,IF($M19:$M33&gt;=W$165,1)),0))*$B19/12,0)</f>
        <v>0</v>
      </c>
      <c r="X184" s="156">
        <f t="array" ref="X184">IFERROR(INDEX($N19:$N33,MATCH(1,IF($L19:$L33&lt;=X$165,IF($M19:$M33&gt;=X$165,1)),0))*$B19/12,0)</f>
        <v>0</v>
      </c>
      <c r="Y184" s="156">
        <f t="array" ref="Y184">IFERROR(INDEX($N19:$N33,MATCH(1,IF($L19:$L33&lt;=Y$165,IF($M19:$M33&gt;=Y$165,1)),0))*$B19/12,0)</f>
        <v>0</v>
      </c>
      <c r="Z184" s="156">
        <f t="array" ref="Z184">IFERROR(INDEX($N19:$N33,MATCH(1,IF($L19:$L33&lt;=Z$165,IF($M19:$M33&gt;=Z$165,1)),0))*$B19/12,0)</f>
        <v>0</v>
      </c>
      <c r="AA184" s="156">
        <f t="array" ref="AA184">IFERROR(INDEX($N19:$N33,MATCH(1,IF($L19:$L33&lt;=AA$165,IF($M19:$M33&gt;=AA$165,1)),0))*$B19/12,0)</f>
        <v>0</v>
      </c>
      <c r="AB184" s="156">
        <f t="array" ref="AB184">IFERROR(INDEX($N19:$N33,MATCH(1,IF($L19:$L33&lt;=AB$165,IF($M19:$M33&gt;=AB$165,1)),0))*$B19/12,0)</f>
        <v>0</v>
      </c>
      <c r="AC184" s="156">
        <f t="array" ref="AC184">IFERROR(INDEX($N19:$N33,MATCH(1,IF($L19:$L33&lt;=AC$165,IF($M19:$M33&gt;=AC$165,1)),0))*$B19/12,0)</f>
        <v>0</v>
      </c>
      <c r="AD184" s="156">
        <f t="array" ref="AD184">IFERROR(INDEX($N19:$N33,MATCH(1,IF($L19:$L33&lt;=AD$165,IF($M19:$M33&gt;=AD$165,1)),0))*$B19/12,0)</f>
        <v>0</v>
      </c>
      <c r="AE184" s="156">
        <f t="array" ref="AE184">IFERROR(INDEX($N19:$N33,MATCH(1,IF($L19:$L33&lt;=AE$165,IF($M19:$M33&gt;=AE$165,1)),0))*$B19/12,0)</f>
        <v>0</v>
      </c>
      <c r="AF184" s="156">
        <f t="array" ref="AF184">IFERROR(INDEX($N19:$N33,MATCH(1,IF($L19:$L33&lt;=AF$165,IF($M19:$M33&gt;=AF$165,1)),0))*$B19/12,0)</f>
        <v>5833.333333333333</v>
      </c>
      <c r="AG184" s="156">
        <f t="array" ref="AG184">IFERROR(INDEX($N19:$N33,MATCH(1,IF($L19:$L33&lt;=AG$165,IF($M19:$M33&gt;=AG$165,1)),0))*$B19/12,0)</f>
        <v>5833.333333333333</v>
      </c>
      <c r="AH184" s="156">
        <f t="array" ref="AH184">IFERROR(INDEX($N19:$N33,MATCH(1,IF($L19:$L33&lt;=AH$165,IF($M19:$M33&gt;=AH$165,1)),0))*$B19/12,0)</f>
        <v>5833.333333333333</v>
      </c>
      <c r="AI184" s="156">
        <f t="array" ref="AI184">IFERROR(INDEX($N19:$N33,MATCH(1,IF($L19:$L33&lt;=AI$165,IF($M19:$M33&gt;=AI$165,1)),0))*$B19/12,0)</f>
        <v>5833.333333333333</v>
      </c>
      <c r="AJ184" s="156">
        <f t="array" ref="AJ184">IFERROR(INDEX($N19:$N33,MATCH(1,IF($L19:$L33&lt;=AJ$165,IF($M19:$M33&gt;=AJ$165,1)),0))*$B19/12,0)</f>
        <v>5833.333333333333</v>
      </c>
      <c r="AK184" s="156">
        <f t="array" ref="AK184">IFERROR(INDEX($N19:$N33,MATCH(1,IF($L19:$L33&lt;=AK$165,IF($M19:$M33&gt;=AK$165,1)),0))*$B19/12,0)</f>
        <v>5833.333333333333</v>
      </c>
      <c r="AL184" s="156">
        <f t="array" ref="AL184">IFERROR(INDEX($N19:$N33,MATCH(1,IF($L19:$L33&lt;=AL$165,IF($M19:$M33&gt;=AL$165,1)),0))*$B19/12,0)</f>
        <v>5833.333333333333</v>
      </c>
      <c r="AM184" s="156">
        <f t="array" ref="AM184">IFERROR(INDEX($N19:$N33,MATCH(1,IF($L19:$L33&lt;=AM$165,IF($M19:$M33&gt;=AM$165,1)),0))*$B19/12,0)</f>
        <v>5833.333333333333</v>
      </c>
      <c r="AN184" s="156">
        <f t="array" ref="AN184">IFERROR(INDEX($N19:$N33,MATCH(1,IF($L19:$L33&lt;=AN$165,IF($M19:$M33&gt;=AN$165,1)),0))*$B19/12,0)</f>
        <v>5833.333333333333</v>
      </c>
      <c r="AO184" s="156">
        <f t="array" ref="AO184">IFERROR(INDEX($N19:$N33,MATCH(1,IF($L19:$L33&lt;=AO$165,IF($M19:$M33&gt;=AO$165,1)),0))*$B19/12,0)</f>
        <v>5833.333333333333</v>
      </c>
      <c r="AP184" s="156">
        <f t="array" ref="AP184">IFERROR(INDEX($N19:$N33,MATCH(1,IF($L19:$L33&lt;=AP$165,IF($M19:$M33&gt;=AP$165,1)),0))*$B19/12,0)</f>
        <v>5833.333333333333</v>
      </c>
      <c r="AQ184" s="156">
        <f t="array" ref="AQ184">IFERROR(INDEX($N19:$N33,MATCH(1,IF($L19:$L33&lt;=AQ$165,IF($M19:$M33&gt;=AQ$165,1)),0))*$B19/12,0)</f>
        <v>5833.333333333333</v>
      </c>
      <c r="AR184" s="156">
        <f t="array" ref="AR184">IFERROR(INDEX($N19:$N33,MATCH(1,IF($L19:$L33&lt;=AR$165,IF($M19:$M33&gt;=AR$165,1)),0))*$B19/12,0)</f>
        <v>6008.333333333333</v>
      </c>
      <c r="AS184" s="156">
        <f t="array" ref="AS184">IFERROR(INDEX($N19:$N33,MATCH(1,IF($L19:$L33&lt;=AS$165,IF($M19:$M33&gt;=AS$165,1)),0))*$B19/12,0)</f>
        <v>6008.333333333333</v>
      </c>
      <c r="AT184" s="156">
        <f t="array" ref="AT184">IFERROR(INDEX($N19:$N33,MATCH(1,IF($L19:$L33&lt;=AT$165,IF($M19:$M33&gt;=AT$165,1)),0))*$B19/12,0)</f>
        <v>6008.333333333333</v>
      </c>
      <c r="AU184" s="156">
        <f t="array" ref="AU184">IFERROR(INDEX($N19:$N33,MATCH(1,IF($L19:$L33&lt;=AU$165,IF($M19:$M33&gt;=AU$165,1)),0))*$B19/12,0)</f>
        <v>6008.333333333333</v>
      </c>
      <c r="AV184" s="156">
        <f t="array" ref="AV184">IFERROR(INDEX($N19:$N33,MATCH(1,IF($L19:$L33&lt;=AV$165,IF($M19:$M33&gt;=AV$165,1)),0))*$B19/12,0)</f>
        <v>6008.333333333333</v>
      </c>
      <c r="AW184" s="156">
        <f t="array" ref="AW184">IFERROR(INDEX($N19:$N33,MATCH(1,IF($L19:$L33&lt;=AW$165,IF($M19:$M33&gt;=AW$165,1)),0))*$B19/12,0)</f>
        <v>6008.333333333333</v>
      </c>
      <c r="AX184" s="156">
        <f t="array" ref="AX184">IFERROR(INDEX($N19:$N33,MATCH(1,IF($L19:$L33&lt;=AX$165,IF($M19:$M33&gt;=AX$165,1)),0))*$B19/12,0)</f>
        <v>6008.333333333333</v>
      </c>
      <c r="AY184" s="156">
        <f t="array" ref="AY184">IFERROR(INDEX($N19:$N33,MATCH(1,IF($L19:$L33&lt;=AY$165,IF($M19:$M33&gt;=AY$165,1)),0))*$B19/12,0)</f>
        <v>6008.333333333333</v>
      </c>
      <c r="AZ184" s="156">
        <f t="array" ref="AZ184">IFERROR(INDEX($N19:$N33,MATCH(1,IF($L19:$L33&lt;=AZ$165,IF($M19:$M33&gt;=AZ$165,1)),0))*$B19/12,0)</f>
        <v>6008.333333333333</v>
      </c>
      <c r="BA184" s="156">
        <f t="array" ref="BA184">IFERROR(INDEX($N19:$N33,MATCH(1,IF($L19:$L33&lt;=BA$165,IF($M19:$M33&gt;=BA$165,1)),0))*$B19/12,0)</f>
        <v>6008.333333333333</v>
      </c>
      <c r="BB184" s="156">
        <f t="array" ref="BB184">IFERROR(INDEX($N19:$N33,MATCH(1,IF($L19:$L33&lt;=BB$165,IF($M19:$M33&gt;=BB$165,1)),0))*$B19/12,0)</f>
        <v>6008.333333333333</v>
      </c>
      <c r="BC184" s="156">
        <f t="array" ref="BC184">IFERROR(INDEX($N19:$N33,MATCH(1,IF($L19:$L33&lt;=BC$165,IF($M19:$M33&gt;=BC$165,1)),0))*$B19/12,0)</f>
        <v>6008.333333333333</v>
      </c>
      <c r="BD184" s="156">
        <f t="array" ref="BD184">IFERROR(INDEX($N19:$N33,MATCH(1,IF($L19:$L33&lt;=BD$165,IF($M19:$M33&gt;=BD$165,1)),0))*$B19/12,0)</f>
        <v>6188.583333333333</v>
      </c>
      <c r="BE184" s="156">
        <f t="array" ref="BE184">IFERROR(INDEX($N19:$N33,MATCH(1,IF($L19:$L33&lt;=BE$165,IF($M19:$M33&gt;=BE$165,1)),0))*$B19/12,0)</f>
        <v>6188.583333333333</v>
      </c>
      <c r="BF184" s="156">
        <f t="array" ref="BF184">IFERROR(INDEX($N19:$N33,MATCH(1,IF($L19:$L33&lt;=BF$165,IF($M19:$M33&gt;=BF$165,1)),0))*$B19/12,0)</f>
        <v>6188.583333333333</v>
      </c>
      <c r="BG184" s="156">
        <f t="array" ref="BG184">IFERROR(INDEX($N19:$N33,MATCH(1,IF($L19:$L33&lt;=BG$165,IF($M19:$M33&gt;=BG$165,1)),0))*$B19/12,0)</f>
        <v>6188.583333333333</v>
      </c>
      <c r="BH184" s="156">
        <f t="array" ref="BH184">IFERROR(INDEX($N19:$N33,MATCH(1,IF($L19:$L33&lt;=BH$165,IF($M19:$M33&gt;=BH$165,1)),0))*$B19/12,0)</f>
        <v>6188.583333333333</v>
      </c>
      <c r="BI184" s="156">
        <f t="array" ref="BI184">IFERROR(INDEX($N19:$N33,MATCH(1,IF($L19:$L33&lt;=BI$165,IF($M19:$M33&gt;=BI$165,1)),0))*$B19/12,0)</f>
        <v>6188.583333333333</v>
      </c>
      <c r="BJ184" s="156">
        <f t="array" ref="BJ184">IFERROR(INDEX($N19:$N33,MATCH(1,IF($L19:$L33&lt;=BJ$165,IF($M19:$M33&gt;=BJ$165,1)),0))*$B19/12,0)</f>
        <v>6188.583333333333</v>
      </c>
      <c r="BK184" s="156">
        <f t="array" ref="BK184">IFERROR(INDEX($N19:$N33,MATCH(1,IF($L19:$L33&lt;=BK$165,IF($M19:$M33&gt;=BK$165,1)),0))*$B19/12,0)</f>
        <v>6188.583333333333</v>
      </c>
      <c r="BL184" s="156">
        <f t="array" ref="BL184">IFERROR(INDEX($N19:$N33,MATCH(1,IF($L19:$L33&lt;=BL$165,IF($M19:$M33&gt;=BL$165,1)),0))*$B19/12,0)</f>
        <v>6188.583333333333</v>
      </c>
      <c r="BM184" s="156">
        <f t="array" ref="BM184">IFERROR(INDEX($N19:$N33,MATCH(1,IF($L19:$L33&lt;=BM$165,IF($M19:$M33&gt;=BM$165,1)),0))*$B19/12,0)</f>
        <v>6188.583333333333</v>
      </c>
      <c r="BN184" s="156">
        <f t="array" ref="BN184">IFERROR(INDEX($N19:$N33,MATCH(1,IF($L19:$L33&lt;=BN$165,IF($M19:$M33&gt;=BN$165,1)),0))*$B19/12,0)</f>
        <v>6188.583333333333</v>
      </c>
      <c r="BO184" s="156">
        <f t="array" ref="BO184">IFERROR(INDEX($N19:$N33,MATCH(1,IF($L19:$L33&lt;=BO$165,IF($M19:$M33&gt;=BO$165,1)),0))*$B19/12,0)</f>
        <v>6188.583333333333</v>
      </c>
      <c r="BP184" s="156">
        <f t="array" ref="BP184">IFERROR(INDEX($N19:$N33,MATCH(1,IF($L19:$L33&lt;=BP$165,IF($M19:$M33&gt;=BP$165,1)),0))*$B19/12,0)</f>
        <v>6374.2408333333342</v>
      </c>
      <c r="BQ184" s="156">
        <f t="array" ref="BQ184">IFERROR(INDEX($N19:$N33,MATCH(1,IF($L19:$L33&lt;=BQ$165,IF($M19:$M33&gt;=BQ$165,1)),0))*$B19/12,0)</f>
        <v>6374.2408333333342</v>
      </c>
      <c r="BR184" s="156">
        <f t="array" ref="BR184">IFERROR(INDEX($N19:$N33,MATCH(1,IF($L19:$L33&lt;=BR$165,IF($M19:$M33&gt;=BR$165,1)),0))*$B19/12,0)</f>
        <v>6374.2408333333342</v>
      </c>
      <c r="BS184" s="156">
        <f t="array" ref="BS184">IFERROR(INDEX($N19:$N33,MATCH(1,IF($L19:$L33&lt;=BS$165,IF($M19:$M33&gt;=BS$165,1)),0))*$B19/12,0)</f>
        <v>6374.2408333333342</v>
      </c>
      <c r="BT184" s="156">
        <f t="array" ref="BT184">IFERROR(INDEX($N19:$N33,MATCH(1,IF($L19:$L33&lt;=BT$165,IF($M19:$M33&gt;=BT$165,1)),0))*$B19/12,0)</f>
        <v>6374.2408333333342</v>
      </c>
      <c r="BU184" s="156">
        <f t="array" ref="BU184">IFERROR(INDEX($N19:$N33,MATCH(1,IF($L19:$L33&lt;=BU$165,IF($M19:$M33&gt;=BU$165,1)),0))*$B19/12,0)</f>
        <v>6374.2408333333342</v>
      </c>
      <c r="BV184" s="156">
        <f t="array" ref="BV184">IFERROR(INDEX($N19:$N33,MATCH(1,IF($L19:$L33&lt;=BV$165,IF($M19:$M33&gt;=BV$165,1)),0))*$B19/12,0)</f>
        <v>6374.2408333333342</v>
      </c>
      <c r="BW184" s="156">
        <f t="array" ref="BW184">IFERROR(INDEX($N19:$N33,MATCH(1,IF($L19:$L33&lt;=BW$165,IF($M19:$M33&gt;=BW$165,1)),0))*$B19/12,0)</f>
        <v>6374.2408333333342</v>
      </c>
      <c r="BX184" s="156">
        <f t="array" ref="BX184">IFERROR(INDEX($N19:$N33,MATCH(1,IF($L19:$L33&lt;=BX$165,IF($M19:$M33&gt;=BX$165,1)),0))*$B19/12,0)</f>
        <v>6374.2408333333342</v>
      </c>
      <c r="BY184" s="156">
        <f t="array" ref="BY184">IFERROR(INDEX($N19:$N33,MATCH(1,IF($L19:$L33&lt;=BY$165,IF($M19:$M33&gt;=BY$165,1)),0))*$B19/12,0)</f>
        <v>6374.2408333333342</v>
      </c>
      <c r="BZ184" s="156">
        <f t="array" ref="BZ184">IFERROR(INDEX($N19:$N33,MATCH(1,IF($L19:$L33&lt;=BZ$165,IF($M19:$M33&gt;=BZ$165,1)),0))*$B19/12,0)</f>
        <v>6374.2408333333342</v>
      </c>
      <c r="CA184" s="156">
        <f t="array" ref="CA184">IFERROR(INDEX($N19:$N33,MATCH(1,IF($L19:$L33&lt;=CA$165,IF($M19:$M33&gt;=CA$165,1)),0))*$B19/12,0)</f>
        <v>6374.2408333333342</v>
      </c>
      <c r="CB184" s="156">
        <f t="array" ref="CB184">IFERROR(INDEX($N19:$N33,MATCH(1,IF($L19:$L33&lt;=CB$165,IF($M19:$M33&gt;=CB$165,1)),0))*$B19/12,0)</f>
        <v>6565.4680583333347</v>
      </c>
      <c r="CC184" s="156">
        <f t="array" ref="CC184">IFERROR(INDEX($N19:$N33,MATCH(1,IF($L19:$L33&lt;=CC$165,IF($M19:$M33&gt;=CC$165,1)),0))*$B19/12,0)</f>
        <v>6565.4680583333347</v>
      </c>
      <c r="CD184" s="156">
        <f t="array" ref="CD184">IFERROR(INDEX($N19:$N33,MATCH(1,IF($L19:$L33&lt;=CD$165,IF($M19:$M33&gt;=CD$165,1)),0))*$B19/12,0)</f>
        <v>6565.4680583333347</v>
      </c>
      <c r="CE184" s="156">
        <f t="array" ref="CE184">IFERROR(INDEX($N19:$N33,MATCH(1,IF($L19:$L33&lt;=CE$165,IF($M19:$M33&gt;=CE$165,1)),0))*$B19/12,0)</f>
        <v>6565.4680583333347</v>
      </c>
      <c r="CF184" s="156">
        <f t="array" ref="CF184">IFERROR(INDEX($N19:$N33,MATCH(1,IF($L19:$L33&lt;=CF$165,IF($M19:$M33&gt;=CF$165,1)),0))*$B19/12,0)</f>
        <v>6565.4680583333347</v>
      </c>
      <c r="CG184" s="156">
        <f t="array" ref="CG184">IFERROR(INDEX($N19:$N33,MATCH(1,IF($L19:$L33&lt;=CG$165,IF($M19:$M33&gt;=CG$165,1)),0))*$B19/12,0)</f>
        <v>6565.4680583333347</v>
      </c>
      <c r="CH184" s="156">
        <f t="array" ref="CH184">IFERROR(INDEX($N19:$N33,MATCH(1,IF($L19:$L33&lt;=CH$165,IF($M19:$M33&gt;=CH$165,1)),0))*$B19/12,0)</f>
        <v>6565.4680583333347</v>
      </c>
      <c r="CI184" s="156">
        <f t="array" ref="CI184">IFERROR(INDEX($N19:$N33,MATCH(1,IF($L19:$L33&lt;=CI$165,IF($M19:$M33&gt;=CI$165,1)),0))*$B19/12,0)</f>
        <v>6565.4680583333347</v>
      </c>
      <c r="CJ184" s="156">
        <f t="array" ref="CJ184">IFERROR(INDEX($N19:$N33,MATCH(1,IF($L19:$L33&lt;=CJ$165,IF($M19:$M33&gt;=CJ$165,1)),0))*$B19/12,0)</f>
        <v>6565.4680583333347</v>
      </c>
      <c r="CK184" s="156">
        <f t="array" ref="CK184">IFERROR(INDEX($N19:$N33,MATCH(1,IF($L19:$L33&lt;=CK$165,IF($M19:$M33&gt;=CK$165,1)),0))*$B19/12,0)</f>
        <v>6565.4680583333347</v>
      </c>
      <c r="CL184" s="156">
        <f t="array" ref="CL184">IFERROR(INDEX($N19:$N33,MATCH(1,IF($L19:$L33&lt;=CL$165,IF($M19:$M33&gt;=CL$165,1)),0))*$B19/12,0)</f>
        <v>6565.4680583333347</v>
      </c>
      <c r="CM184" s="156">
        <f t="array" ref="CM184">IFERROR(INDEX($N19:$N33,MATCH(1,IF($L19:$L33&lt;=CM$165,IF($M19:$M33&gt;=CM$165,1)),0))*$B19/12,0)</f>
        <v>6565.4680583333347</v>
      </c>
      <c r="CN184" s="156">
        <f t="array" ref="CN184">IFERROR(INDEX($N19:$N33,MATCH(1,IF($L19:$L33&lt;=CN$165,IF($M19:$M33&gt;=CN$165,1)),0))*$B19/12,0)</f>
        <v>6762.4321000833343</v>
      </c>
      <c r="CO184" s="156">
        <f t="array" ref="CO184">IFERROR(INDEX($N19:$N33,MATCH(1,IF($L19:$L33&lt;=CO$165,IF($M19:$M33&gt;=CO$165,1)),0))*$B19/12,0)</f>
        <v>6762.4321000833343</v>
      </c>
      <c r="CP184" s="156">
        <f t="array" ref="CP184">IFERROR(INDEX($N19:$N33,MATCH(1,IF($L19:$L33&lt;=CP$165,IF($M19:$M33&gt;=CP$165,1)),0))*$B19/12,0)</f>
        <v>6762.4321000833343</v>
      </c>
      <c r="CQ184" s="156">
        <f t="array" ref="CQ184">IFERROR(INDEX($N19:$N33,MATCH(1,IF($L19:$L33&lt;=CQ$165,IF($M19:$M33&gt;=CQ$165,1)),0))*$B19/12,0)</f>
        <v>6762.4321000833343</v>
      </c>
      <c r="CR184" s="156">
        <f t="array" ref="CR184">IFERROR(INDEX($N19:$N33,MATCH(1,IF($L19:$L33&lt;=CR$165,IF($M19:$M33&gt;=CR$165,1)),0))*$B19/12,0)</f>
        <v>6762.4321000833343</v>
      </c>
      <c r="CS184" s="156">
        <f t="array" ref="CS184">IFERROR(INDEX($N19:$N33,MATCH(1,IF($L19:$L33&lt;=CS$165,IF($M19:$M33&gt;=CS$165,1)),0))*$B19/12,0)</f>
        <v>6762.4321000833343</v>
      </c>
      <c r="CT184" s="156">
        <f t="array" ref="CT184">IFERROR(INDEX($N19:$N33,MATCH(1,IF($L19:$L33&lt;=CT$165,IF($M19:$M33&gt;=CT$165,1)),0))*$B19/12,0)</f>
        <v>6762.4321000833343</v>
      </c>
      <c r="CU184" s="156">
        <f t="array" ref="CU184">IFERROR(INDEX($N19:$N33,MATCH(1,IF($L19:$L33&lt;=CU$165,IF($M19:$M33&gt;=CU$165,1)),0))*$B19/12,0)</f>
        <v>6762.4321000833343</v>
      </c>
      <c r="CV184" s="156">
        <f t="array" ref="CV184">IFERROR(INDEX($N19:$N33,MATCH(1,IF($L19:$L33&lt;=CV$165,IF($M19:$M33&gt;=CV$165,1)),0))*$B19/12,0)</f>
        <v>6762.4321000833343</v>
      </c>
      <c r="CW184" s="156">
        <f t="array" ref="CW184">IFERROR(INDEX($N19:$N33,MATCH(1,IF($L19:$L33&lt;=CW$165,IF($M19:$M33&gt;=CW$165,1)),0))*$B19/12,0)</f>
        <v>6762.4321000833343</v>
      </c>
      <c r="CX184" s="156">
        <f t="array" ref="CX184">IFERROR(INDEX($N19:$N33,MATCH(1,IF($L19:$L33&lt;=CX$165,IF($M19:$M33&gt;=CX$165,1)),0))*$B19/12,0)</f>
        <v>6762.4321000833343</v>
      </c>
      <c r="CY184" s="156">
        <f t="array" ref="CY184">IFERROR(INDEX($N19:$N33,MATCH(1,IF($L19:$L33&lt;=CY$165,IF($M19:$M33&gt;=CY$165,1)),0))*$B19/12,0)</f>
        <v>6762.4321000833343</v>
      </c>
      <c r="CZ184" s="156">
        <f t="array" ref="CZ184">IFERROR(INDEX($N19:$N33,MATCH(1,IF($L19:$L33&lt;=CZ$165,IF($M19:$M33&gt;=CZ$165,1)),0))*$B19/12,0)</f>
        <v>6965.3050630858343</v>
      </c>
      <c r="DA184" s="156">
        <f t="array" ref="DA184">IFERROR(INDEX($N19:$N33,MATCH(1,IF($L19:$L33&lt;=DA$165,IF($M19:$M33&gt;=DA$165,1)),0))*$B19/12,0)</f>
        <v>6965.3050630858343</v>
      </c>
      <c r="DB184" s="156">
        <f t="array" ref="DB184">IFERROR(INDEX($N19:$N33,MATCH(1,IF($L19:$L33&lt;=DB$165,IF($M19:$M33&gt;=DB$165,1)),0))*$B19/12,0)</f>
        <v>6965.3050630858343</v>
      </c>
      <c r="DC184" s="156">
        <f t="array" ref="DC184">IFERROR(INDEX($N19:$N33,MATCH(1,IF($L19:$L33&lt;=DC$165,IF($M19:$M33&gt;=DC$165,1)),0))*$B19/12,0)</f>
        <v>6965.3050630858343</v>
      </c>
      <c r="DD184" s="156">
        <f t="array" ref="DD184">IFERROR(INDEX($N19:$N33,MATCH(1,IF($L19:$L33&lt;=DD$165,IF($M19:$M33&gt;=DD$165,1)),0))*$B19/12,0)</f>
        <v>6965.3050630858343</v>
      </c>
      <c r="DE184" s="156">
        <f t="array" ref="DE184">IFERROR(INDEX($N19:$N33,MATCH(1,IF($L19:$L33&lt;=DE$165,IF($M19:$M33&gt;=DE$165,1)),0))*$B19/12,0)</f>
        <v>6965.3050630858343</v>
      </c>
      <c r="DF184" s="156">
        <f t="array" ref="DF184">IFERROR(INDEX($N19:$N33,MATCH(1,IF($L19:$L33&lt;=DF$165,IF($M19:$M33&gt;=DF$165,1)),0))*$B19/12,0)</f>
        <v>6965.3050630858343</v>
      </c>
      <c r="DG184" s="156">
        <f t="array" ref="DG184">IFERROR(INDEX($N19:$N33,MATCH(1,IF($L19:$L33&lt;=DG$165,IF($M19:$M33&gt;=DG$165,1)),0))*$B19/12,0)</f>
        <v>6965.3050630858343</v>
      </c>
      <c r="DH184" s="156">
        <f t="array" ref="DH184">IFERROR(INDEX($N19:$N33,MATCH(1,IF($L19:$L33&lt;=DH$165,IF($M19:$M33&gt;=DH$165,1)),0))*$B19/12,0)</f>
        <v>6965.3050630858343</v>
      </c>
      <c r="DI184" s="156">
        <f t="array" ref="DI184">IFERROR(INDEX($N19:$N33,MATCH(1,IF($L19:$L33&lt;=DI$165,IF($M19:$M33&gt;=DI$165,1)),0))*$B19/12,0)</f>
        <v>6965.3050630858343</v>
      </c>
      <c r="DJ184" s="156">
        <f t="array" ref="DJ184">IFERROR(INDEX($N19:$N33,MATCH(1,IF($L19:$L33&lt;=DJ$165,IF($M19:$M33&gt;=DJ$165,1)),0))*$B19/12,0)</f>
        <v>6965.3050630858343</v>
      </c>
      <c r="DK184" s="156">
        <f t="array" ref="DK184">IFERROR(INDEX($N19:$N33,MATCH(1,IF($L19:$L33&lt;=DK$165,IF($M19:$M33&gt;=DK$165,1)),0))*$B19/12,0)</f>
        <v>6965.3050630858343</v>
      </c>
      <c r="DL184" s="156">
        <f t="array" ref="DL184">IFERROR(INDEX($N19:$N33,MATCH(1,IF($L19:$L33&lt;=DL$165,IF($M19:$M33&gt;=DL$165,1)),0))*$B19/12,0)</f>
        <v>7174.2642149784087</v>
      </c>
      <c r="DM184" s="156">
        <f t="array" ref="DM184">IFERROR(INDEX($N19:$N33,MATCH(1,IF($L19:$L33&lt;=DM$165,IF($M19:$M33&gt;=DM$165,1)),0))*$B19/12,0)</f>
        <v>7174.2642149784087</v>
      </c>
      <c r="DN184" s="156">
        <f t="array" ref="DN184">IFERROR(INDEX($N19:$N33,MATCH(1,IF($L19:$L33&lt;=DN$165,IF($M19:$M33&gt;=DN$165,1)),0))*$B19/12,0)</f>
        <v>7174.2642149784087</v>
      </c>
      <c r="DO184" s="156">
        <f t="array" ref="DO184">IFERROR(INDEX($N19:$N33,MATCH(1,IF($L19:$L33&lt;=DO$165,IF($M19:$M33&gt;=DO$165,1)),0))*$B19/12,0)</f>
        <v>7174.2642149784087</v>
      </c>
      <c r="DP184" s="156">
        <f t="array" ref="DP184">IFERROR(INDEX($N19:$N33,MATCH(1,IF($L19:$L33&lt;=DP$165,IF($M19:$M33&gt;=DP$165,1)),0))*$B19/12,0)</f>
        <v>7174.2642149784087</v>
      </c>
      <c r="DQ184" s="156">
        <f t="array" ref="DQ184">IFERROR(INDEX($N19:$N33,MATCH(1,IF($L19:$L33&lt;=DQ$165,IF($M19:$M33&gt;=DQ$165,1)),0))*$B19/12,0)</f>
        <v>7174.2642149784087</v>
      </c>
      <c r="DR184" s="156">
        <f t="array" ref="DR184">IFERROR(INDEX($N19:$N33,MATCH(1,IF($L19:$L33&lt;=DR$165,IF($M19:$M33&gt;=DR$165,1)),0))*$B19/12,0)</f>
        <v>7174.2642149784087</v>
      </c>
      <c r="DS184" s="156">
        <f t="array" ref="DS184">IFERROR(INDEX($N19:$N33,MATCH(1,IF($L19:$L33&lt;=DS$165,IF($M19:$M33&gt;=DS$165,1)),0))*$B19/12,0)</f>
        <v>7174.2642149784087</v>
      </c>
      <c r="DT184" s="156">
        <f t="array" ref="DT184">IFERROR(INDEX($N19:$N33,MATCH(1,IF($L19:$L33&lt;=DT$165,IF($M19:$M33&gt;=DT$165,1)),0))*$B19/12,0)</f>
        <v>7174.2642149784087</v>
      </c>
      <c r="DU184" s="156">
        <f t="array" ref="DU184">IFERROR(INDEX($N19:$N33,MATCH(1,IF($L19:$L33&lt;=DU$165,IF($M19:$M33&gt;=DU$165,1)),0))*$B19/12,0)</f>
        <v>7174.2642149784087</v>
      </c>
      <c r="DV184" s="156">
        <f t="array" ref="DV184">IFERROR(INDEX($N19:$N33,MATCH(1,IF($L19:$L33&lt;=DV$165,IF($M19:$M33&gt;=DV$165,1)),0))*$B19/12,0)</f>
        <v>7174.2642149784087</v>
      </c>
      <c r="DW184" s="156">
        <f t="array" ref="DW184">IFERROR(INDEX($N19:$N33,MATCH(1,IF($L19:$L33&lt;=DW$165,IF($M19:$M33&gt;=DW$165,1)),0))*$B19/12,0)</f>
        <v>7174.2642149784087</v>
      </c>
      <c r="DX184" s="156">
        <f t="array" ref="DX184">IFERROR(INDEX($N19:$N33,MATCH(1,IF($L19:$L33&lt;=DX$165,IF($M19:$M33&gt;=DX$165,1)),0))*$B19/12,0)</f>
        <v>7389.4921414277605</v>
      </c>
      <c r="DY184" s="156">
        <f t="array" ref="DY184">IFERROR(INDEX($N19:$N33,MATCH(1,IF($L19:$L33&lt;=DY$165,IF($M19:$M33&gt;=DY$165,1)),0))*$B19/12,0)</f>
        <v>7389.4921414277605</v>
      </c>
      <c r="DZ184" s="156">
        <f t="array" ref="DZ184">IFERROR(INDEX($N19:$N33,MATCH(1,IF($L19:$L33&lt;=DZ$165,IF($M19:$M33&gt;=DZ$165,1)),0))*$B19/12,0)</f>
        <v>7389.4921414277605</v>
      </c>
      <c r="EA184" s="156">
        <f t="array" ref="EA184">IFERROR(INDEX($N19:$N33,MATCH(1,IF($L19:$L33&lt;=EA$165,IF($M19:$M33&gt;=EA$165,1)),0))*$B19/12,0)</f>
        <v>7389.4921414277605</v>
      </c>
      <c r="EB184" s="156">
        <f t="array" ref="EB184">IFERROR(INDEX($N19:$N33,MATCH(1,IF($L19:$L33&lt;=EB$165,IF($M19:$M33&gt;=EB$165,1)),0))*$B19/12,0)</f>
        <v>7389.4921414277605</v>
      </c>
      <c r="EC184" s="156">
        <f t="array" ref="EC184">IFERROR(INDEX($N19:$N33,MATCH(1,IF($L19:$L33&lt;=EC$165,IF($M19:$M33&gt;=EC$165,1)),0))*$B19/12,0)</f>
        <v>7389.4921414277605</v>
      </c>
      <c r="ED184" s="156">
        <f t="array" ref="ED184">IFERROR(INDEX($N19:$N33,MATCH(1,IF($L19:$L33&lt;=ED$165,IF($M19:$M33&gt;=ED$165,1)),0))*$B19/12,0)</f>
        <v>7389.4921414277605</v>
      </c>
      <c r="EE184" s="156">
        <f t="array" ref="EE184">IFERROR(INDEX($N19:$N33,MATCH(1,IF($L19:$L33&lt;=EE$165,IF($M19:$M33&gt;=EE$165,1)),0))*$B19/12,0)</f>
        <v>7389.4921414277605</v>
      </c>
      <c r="EF184" s="156">
        <f t="array" ref="EF184">IFERROR(INDEX($N19:$N33,MATCH(1,IF($L19:$L33&lt;=EF$165,IF($M19:$M33&gt;=EF$165,1)),0))*$B19/12,0)</f>
        <v>7389.4921414277605</v>
      </c>
      <c r="EG184" s="156">
        <f t="array" ref="EG184">IFERROR(INDEX($N19:$N33,MATCH(1,IF($L19:$L33&lt;=EG$165,IF($M19:$M33&gt;=EG$165,1)),0))*$B19/12,0)</f>
        <v>7389.4921414277605</v>
      </c>
      <c r="EH184" s="156">
        <f t="array" ref="EH184">IFERROR(INDEX($N19:$N33,MATCH(1,IF($L19:$L33&lt;=EH$165,IF($M19:$M33&gt;=EH$165,1)),0))*$B19/12,0)</f>
        <v>7389.4921414277605</v>
      </c>
      <c r="EI184" s="156">
        <f t="array" ref="EI184">IFERROR(INDEX($N19:$N33,MATCH(1,IF($L19:$L33&lt;=EI$165,IF($M19:$M33&gt;=EI$165,1)),0))*$B19/12,0)</f>
        <v>7389.4921414277605</v>
      </c>
      <c r="EJ184" s="156">
        <f t="array" ref="EJ184">IFERROR(INDEX($N19:$N33,MATCH(1,IF($L19:$L33&lt;=EJ$165,IF($M19:$M33&gt;=EJ$165,1)),0))*$B19/12,0)</f>
        <v>7611.1769056705934</v>
      </c>
      <c r="EK184" s="156">
        <f t="array" ref="EK184">IFERROR(INDEX($N19:$N33,MATCH(1,IF($L19:$L33&lt;=EK$165,IF($M19:$M33&gt;=EK$165,1)),0))*$B19/12,0)</f>
        <v>7611.1769056705934</v>
      </c>
      <c r="EL184" s="156">
        <f t="array" ref="EL184">IFERROR(INDEX($N19:$N33,MATCH(1,IF($L19:$L33&lt;=EL$165,IF($M19:$M33&gt;=EL$165,1)),0))*$B19/12,0)</f>
        <v>7611.1769056705934</v>
      </c>
      <c r="EM184" s="156">
        <f t="array" ref="EM184">IFERROR(INDEX($N19:$N33,MATCH(1,IF($L19:$L33&lt;=EM$165,IF($M19:$M33&gt;=EM$165,1)),0))*$B19/12,0)</f>
        <v>7611.1769056705934</v>
      </c>
      <c r="EN184" s="156">
        <f t="array" ref="EN184">IFERROR(INDEX($N19:$N33,MATCH(1,IF($L19:$L33&lt;=EN$165,IF($M19:$M33&gt;=EN$165,1)),0))*$B19/12,0)</f>
        <v>7611.1769056705934</v>
      </c>
      <c r="EO184" s="156">
        <f t="array" ref="EO184">IFERROR(INDEX($N19:$N33,MATCH(1,IF($L19:$L33&lt;=EO$165,IF($M19:$M33&gt;=EO$165,1)),0))*$B19/12,0)</f>
        <v>7611.1769056705934</v>
      </c>
      <c r="EP184" s="156">
        <f t="array" ref="EP184">IFERROR(INDEX($N19:$N33,MATCH(1,IF($L19:$L33&lt;=EP$165,IF($M19:$M33&gt;=EP$165,1)),0))*$B19/12,0)</f>
        <v>7611.1769056705934</v>
      </c>
      <c r="EQ184" s="156">
        <f t="array" ref="EQ184">IFERROR(INDEX($N19:$N33,MATCH(1,IF($L19:$L33&lt;=EQ$165,IF($M19:$M33&gt;=EQ$165,1)),0))*$B19/12,0)</f>
        <v>7611.1769056705934</v>
      </c>
      <c r="ER184" s="156">
        <f t="array" ref="ER184">IFERROR(INDEX($N19:$N33,MATCH(1,IF($L19:$L33&lt;=ER$165,IF($M19:$M33&gt;=ER$165,1)),0))*$B19/12,0)</f>
        <v>7611.1769056705934</v>
      </c>
      <c r="ES184" s="156">
        <f t="array" ref="ES184">IFERROR(INDEX($N19:$N33,MATCH(1,IF($L19:$L33&lt;=ES$165,IF($M19:$M33&gt;=ES$165,1)),0))*$B19/12,0)</f>
        <v>7611.1769056705934</v>
      </c>
      <c r="ET184" s="156">
        <f t="array" ref="ET184">IFERROR(INDEX($N19:$N33,MATCH(1,IF($L19:$L33&lt;=ET$165,IF($M19:$M33&gt;=ET$165,1)),0))*$B19/12,0)</f>
        <v>7611.1769056705934</v>
      </c>
      <c r="EU184" s="156">
        <f t="array" ref="EU184">IFERROR(INDEX($N19:$N33,MATCH(1,IF($L19:$L33&lt;=EU$165,IF($M19:$M33&gt;=EU$165,1)),0))*$B19/12,0)</f>
        <v>7611.1769056705934</v>
      </c>
      <c r="EV184" s="156">
        <f t="array" ref="EV184">IFERROR(INDEX($N19:$N33,MATCH(1,IF($L19:$L33&lt;=EV$165,IF($M19:$M33&gt;=EV$165,1)),0))*$B19/12,0)</f>
        <v>7839.5122128407129</v>
      </c>
      <c r="EW184" s="156">
        <f t="array" ref="EW184">IFERROR(INDEX($N19:$N33,MATCH(1,IF($L19:$L33&lt;=EW$165,IF($M19:$M33&gt;=EW$165,1)),0))*$B19/12,0)</f>
        <v>7839.5122128407129</v>
      </c>
      <c r="EX184" s="156">
        <f t="array" ref="EX184">IFERROR(INDEX($N19:$N33,MATCH(1,IF($L19:$L33&lt;=EX$165,IF($M19:$M33&gt;=EX$165,1)),0))*$B19/12,0)</f>
        <v>7839.5122128407129</v>
      </c>
      <c r="EY184" s="156">
        <f t="array" ref="EY184">IFERROR(INDEX($N19:$N33,MATCH(1,IF($L19:$L33&lt;=EY$165,IF($M19:$M33&gt;=EY$165,1)),0))*$B19/12,0)</f>
        <v>7839.5122128407129</v>
      </c>
      <c r="EZ184" s="156">
        <f t="array" ref="EZ184">IFERROR(INDEX($N19:$N33,MATCH(1,IF($L19:$L33&lt;=EZ$165,IF($M19:$M33&gt;=EZ$165,1)),0))*$B19/12,0)</f>
        <v>7839.5122128407129</v>
      </c>
      <c r="FA184" s="156">
        <f t="array" ref="FA184">IFERROR(INDEX($N19:$N33,MATCH(1,IF($L19:$L33&lt;=FA$165,IF($M19:$M33&gt;=FA$165,1)),0))*$B19/12,0)</f>
        <v>7839.5122128407129</v>
      </c>
      <c r="FB184" s="156">
        <f t="array" ref="FB184">IFERROR(INDEX($N19:$N33,MATCH(1,IF($L19:$L33&lt;=FB$165,IF($M19:$M33&gt;=FB$165,1)),0))*$B19/12,0)</f>
        <v>7839.5122128407129</v>
      </c>
      <c r="FC184" s="156">
        <f t="array" ref="FC184">IFERROR(INDEX($N19:$N33,MATCH(1,IF($L19:$L33&lt;=FC$165,IF($M19:$M33&gt;=FC$165,1)),0))*$B19/12,0)</f>
        <v>7839.5122128407129</v>
      </c>
      <c r="FD184" s="156">
        <f t="array" ref="FD184">IFERROR(INDEX($N19:$N33,MATCH(1,IF($L19:$L33&lt;=FD$165,IF($M19:$M33&gt;=FD$165,1)),0))*$B19/12,0)</f>
        <v>7839.5122128407129</v>
      </c>
      <c r="FE184" s="156">
        <f t="array" ref="FE184">IFERROR(INDEX($N19:$N33,MATCH(1,IF($L19:$L33&lt;=FE$165,IF($M19:$M33&gt;=FE$165,1)),0))*$B19/12,0)</f>
        <v>7839.5122128407129</v>
      </c>
      <c r="FF184" s="156">
        <f t="array" ref="FF184">IFERROR(INDEX($N19:$N33,MATCH(1,IF($L19:$L33&lt;=FF$165,IF($M19:$M33&gt;=FF$165,1)),0))*$B19/12,0)</f>
        <v>7839.5122128407129</v>
      </c>
      <c r="FG184" s="156">
        <f t="array" ref="FG184">IFERROR(INDEX($N19:$N33,MATCH(1,IF($L19:$L33&lt;=FG$165,IF($M19:$M33&gt;=FG$165,1)),0))*$B19/12,0)</f>
        <v>7839.5122128407129</v>
      </c>
      <c r="FH184" s="156">
        <f t="array" ref="FH184">IFERROR(INDEX($N19:$N33,MATCH(1,IF($L19:$L33&lt;=FH$165,IF($M19:$M33&gt;=FH$165,1)),0))*$B19/12,0)</f>
        <v>8074.6975792259354</v>
      </c>
      <c r="FI184" s="156">
        <f t="array" ref="FI184">IFERROR(INDEX($N19:$N33,MATCH(1,IF($L19:$L33&lt;=FI$165,IF($M19:$M33&gt;=FI$165,1)),0))*$B19/12,0)</f>
        <v>8074.6975792259354</v>
      </c>
      <c r="FJ184" s="156">
        <f t="array" ref="FJ184">IFERROR(INDEX($N19:$N33,MATCH(1,IF($L19:$L33&lt;=FJ$165,IF($M19:$M33&gt;=FJ$165,1)),0))*$B19/12,0)</f>
        <v>8074.6975792259354</v>
      </c>
      <c r="FK184" s="156">
        <f t="array" ref="FK184">IFERROR(INDEX($N19:$N33,MATCH(1,IF($L19:$L33&lt;=FK$165,IF($M19:$M33&gt;=FK$165,1)),0))*$B19/12,0)</f>
        <v>8074.6975792259354</v>
      </c>
      <c r="FL184" s="156">
        <f t="array" ref="FL184">IFERROR(INDEX($N19:$N33,MATCH(1,IF($L19:$L33&lt;=FL$165,IF($M19:$M33&gt;=FL$165,1)),0))*$B19/12,0)</f>
        <v>8074.6975792259354</v>
      </c>
      <c r="FM184" s="156">
        <f t="array" ref="FM184">IFERROR(INDEX($N19:$N33,MATCH(1,IF($L19:$L33&lt;=FM$165,IF($M19:$M33&gt;=FM$165,1)),0))*$B19/12,0)</f>
        <v>8074.6975792259354</v>
      </c>
      <c r="FN184" s="156">
        <f t="array" ref="FN184">IFERROR(INDEX($N19:$N33,MATCH(1,IF($L19:$L33&lt;=FN$165,IF($M19:$M33&gt;=FN$165,1)),0))*$B19/12,0)</f>
        <v>8074.6975792259354</v>
      </c>
      <c r="FO184" s="156">
        <f t="array" ref="FO184">IFERROR(INDEX($N19:$N33,MATCH(1,IF($L19:$L33&lt;=FO$165,IF($M19:$M33&gt;=FO$165,1)),0))*$B19/12,0)</f>
        <v>8074.6975792259354</v>
      </c>
      <c r="FP184" s="156">
        <f t="array" ref="FP184">IFERROR(INDEX($N19:$N33,MATCH(1,IF($L19:$L33&lt;=FP$165,IF($M19:$M33&gt;=FP$165,1)),0))*$B19/12,0)</f>
        <v>8074.6975792259354</v>
      </c>
      <c r="FQ184" s="156">
        <f t="array" ref="FQ184">IFERROR(INDEX($N19:$N33,MATCH(1,IF($L19:$L33&lt;=FQ$165,IF($M19:$M33&gt;=FQ$165,1)),0))*$B19/12,0)</f>
        <v>8074.6975792259354</v>
      </c>
      <c r="FR184" s="156">
        <f t="array" ref="FR184">IFERROR(INDEX($N19:$N33,MATCH(1,IF($L19:$L33&lt;=FR$165,IF($M19:$M33&gt;=FR$165,1)),0))*$B19/12,0)</f>
        <v>8074.6975792259354</v>
      </c>
      <c r="FS184" s="156">
        <f t="array" ref="FS184">IFERROR(INDEX($N19:$N33,MATCH(1,IF($L19:$L33&lt;=FS$165,IF($M19:$M33&gt;=FS$165,1)),0))*$B19/12,0)</f>
        <v>8074.6975792259354</v>
      </c>
      <c r="FT184" s="156">
        <f t="array" ref="FT184">IFERROR(INDEX($N19:$N33,MATCH(1,IF($L19:$L33&lt;=FT$165,IF($M19:$M33&gt;=FT$165,1)),0))*$B19/12,0)</f>
        <v>0</v>
      </c>
      <c r="FU184" s="156">
        <f t="array" ref="FU184">IFERROR(INDEX($N19:$N33,MATCH(1,IF($L19:$L33&lt;=FU$165,IF($M19:$M33&gt;=FU$165,1)),0))*$B19/12,0)</f>
        <v>0</v>
      </c>
      <c r="FV184" s="156">
        <f t="array" ref="FV184">IFERROR(INDEX($N19:$N33,MATCH(1,IF($L19:$L33&lt;=FV$165,IF($M19:$M33&gt;=FV$165,1)),0))*$B19/12,0)</f>
        <v>0</v>
      </c>
      <c r="FW184" s="156">
        <f t="array" ref="FW184">IFERROR(INDEX($N19:$N33,MATCH(1,IF($L19:$L33&lt;=FW$165,IF($M19:$M33&gt;=FW$165,1)),0))*$B19/12,0)</f>
        <v>0</v>
      </c>
      <c r="FX184" s="156">
        <f t="array" ref="FX184">IFERROR(INDEX($N19:$N33,MATCH(1,IF($L19:$L33&lt;=FX$165,IF($M19:$M33&gt;=FX$165,1)),0))*$B19/12,0)</f>
        <v>0</v>
      </c>
      <c r="FY184" s="156">
        <f t="array" ref="FY184">IFERROR(INDEX($N19:$N33,MATCH(1,IF($L19:$L33&lt;=FY$165,IF($M19:$M33&gt;=FY$165,1)),0))*$B19/12,0)</f>
        <v>0</v>
      </c>
      <c r="FZ184" s="156">
        <f t="array" ref="FZ184">IFERROR(INDEX($N19:$N33,MATCH(1,IF($L19:$L33&lt;=FZ$165,IF($M19:$M33&gt;=FZ$165,1)),0))*$B19/12,0)</f>
        <v>0</v>
      </c>
      <c r="GA184" s="156">
        <f t="array" ref="GA184">IFERROR(INDEX($N19:$N33,MATCH(1,IF($L19:$L33&lt;=GA$165,IF($M19:$M33&gt;=GA$165,1)),0))*$B19/12,0)</f>
        <v>0</v>
      </c>
      <c r="GB184" s="156">
        <f t="array" ref="GB184">IFERROR(INDEX($N19:$N33,MATCH(1,IF($L19:$L33&lt;=GB$165,IF($M19:$M33&gt;=GB$165,1)),0))*$B19/12,0)</f>
        <v>0</v>
      </c>
      <c r="GC184" s="156">
        <f t="array" ref="GC184">IFERROR(INDEX($N19:$N33,MATCH(1,IF($L19:$L33&lt;=GC$165,IF($M19:$M33&gt;=GC$165,1)),0))*$B19/12,0)</f>
        <v>0</v>
      </c>
      <c r="GD184" s="156">
        <f t="array" ref="GD184">IFERROR(INDEX($N19:$N33,MATCH(1,IF($L19:$L33&lt;=GD$165,IF($M19:$M33&gt;=GD$165,1)),0))*$B19/12,0)</f>
        <v>0</v>
      </c>
      <c r="GE184" s="156">
        <f t="array" ref="GE184">IFERROR(INDEX($N19:$N33,MATCH(1,IF($L19:$L33&lt;=GE$165,IF($M19:$M33&gt;=GE$165,1)),0))*$B19/12,0)</f>
        <v>0</v>
      </c>
      <c r="GF184" s="156">
        <f t="array" ref="GF184">IFERROR(INDEX($N19:$N33,MATCH(1,IF($L19:$L33&lt;=GF$165,IF($M19:$M33&gt;=GF$165,1)),0))*$B19/12,0)</f>
        <v>0</v>
      </c>
      <c r="GG184" s="156">
        <f t="array" ref="GG184">IFERROR(INDEX($N19:$N33,MATCH(1,IF($L19:$L33&lt;=GG$165,IF($M19:$M33&gt;=GG$165,1)),0))*$B19/12,0)</f>
        <v>0</v>
      </c>
      <c r="GH184" s="156">
        <f t="array" ref="GH184">IFERROR(INDEX($N19:$N33,MATCH(1,IF($L19:$L33&lt;=GH$165,IF($M19:$M33&gt;=GH$165,1)),0))*$B19/12,0)</f>
        <v>0</v>
      </c>
      <c r="GI184" s="156">
        <f t="array" ref="GI184">IFERROR(INDEX($N19:$N33,MATCH(1,IF($L19:$L33&lt;=GI$165,IF($M19:$M33&gt;=GI$165,1)),0))*$B19/12,0)</f>
        <v>0</v>
      </c>
      <c r="GJ184" s="156">
        <f t="array" ref="GJ184">IFERROR(INDEX($N19:$N33,MATCH(1,IF($L19:$L33&lt;=GJ$165,IF($M19:$M33&gt;=GJ$165,1)),0))*$B19/12,0)</f>
        <v>0</v>
      </c>
      <c r="GK184" s="156">
        <f t="array" ref="GK184">IFERROR(INDEX($N19:$N33,MATCH(1,IF($L19:$L33&lt;=GK$165,IF($M19:$M33&gt;=GK$165,1)),0))*$B19/12,0)</f>
        <v>0</v>
      </c>
      <c r="GL184" s="156">
        <f t="array" ref="GL184">IFERROR(INDEX($N19:$N33,MATCH(1,IF($L19:$L33&lt;=GL$165,IF($M19:$M33&gt;=GL$165,1)),0))*$B19/12,0)</f>
        <v>0</v>
      </c>
      <c r="GM184" s="156">
        <f t="array" ref="GM184">IFERROR(INDEX($N19:$N33,MATCH(1,IF($L19:$L33&lt;=GM$165,IF($M19:$M33&gt;=GM$165,1)),0))*$B19/12,0)</f>
        <v>0</v>
      </c>
      <c r="GN184" s="156">
        <f t="array" ref="GN184">IFERROR(INDEX($N19:$N33,MATCH(1,IF($L19:$L33&lt;=GN$165,IF($M19:$M33&gt;=GN$165,1)),0))*$B19/12,0)</f>
        <v>0</v>
      </c>
      <c r="GO184" s="156">
        <f t="array" ref="GO184">IFERROR(INDEX($N19:$N33,MATCH(1,IF($L19:$L33&lt;=GO$165,IF($M19:$M33&gt;=GO$165,1)),0))*$B19/12,0)</f>
        <v>0</v>
      </c>
      <c r="GP184" s="156">
        <f t="array" ref="GP184">IFERROR(INDEX($N19:$N33,MATCH(1,IF($L19:$L33&lt;=GP$165,IF($M19:$M33&gt;=GP$165,1)),0))*$B19/12,0)</f>
        <v>0</v>
      </c>
      <c r="GQ184" s="156">
        <f t="array" ref="GQ184">IFERROR(INDEX($N19:$N33,MATCH(1,IF($L19:$L33&lt;=GQ$165,IF($M19:$M33&gt;=GQ$165,1)),0))*$B19/12,0)</f>
        <v>0</v>
      </c>
      <c r="GR184" s="156">
        <f t="array" ref="GR184">IFERROR(INDEX($N19:$N33,MATCH(1,IF($L19:$L33&lt;=GR$165,IF($M19:$M33&gt;=GR$165,1)),0))*$B19/12,0)</f>
        <v>0</v>
      </c>
      <c r="GS184" s="156">
        <f t="array" ref="GS184">IFERROR(INDEX($N19:$N33,MATCH(1,IF($L19:$L33&lt;=GS$165,IF($M19:$M33&gt;=GS$165,1)),0))*$B19/12,0)</f>
        <v>0</v>
      </c>
      <c r="GT184" s="156">
        <f t="array" ref="GT184">IFERROR(INDEX($N19:$N33,MATCH(1,IF($L19:$L33&lt;=GT$165,IF($M19:$M33&gt;=GT$165,1)),0))*$B19/12,0)</f>
        <v>0</v>
      </c>
      <c r="GU184" s="156">
        <f t="array" ref="GU184">IFERROR(INDEX($N19:$N33,MATCH(1,IF($L19:$L33&lt;=GU$165,IF($M19:$M33&gt;=GU$165,1)),0))*$B19/12,0)</f>
        <v>0</v>
      </c>
      <c r="GV184" s="156">
        <f t="array" ref="GV184">IFERROR(INDEX($N19:$N33,MATCH(1,IF($L19:$L33&lt;=GV$165,IF($M19:$M33&gt;=GV$165,1)),0))*$B19/12,0)</f>
        <v>0</v>
      </c>
      <c r="GW184" s="156">
        <f t="array" ref="GW184">IFERROR(INDEX($N19:$N33,MATCH(1,IF($L19:$L33&lt;=GW$165,IF($M19:$M33&gt;=GW$165,1)),0))*$B19/12,0)</f>
        <v>0</v>
      </c>
      <c r="GX184" s="156">
        <f t="array" ref="GX184">IFERROR(INDEX($N19:$N33,MATCH(1,IF($L19:$L33&lt;=GX$165,IF($M19:$M33&gt;=GX$165,1)),0))*$B19/12,0)</f>
        <v>0</v>
      </c>
      <c r="GY184" s="156">
        <f t="array" ref="GY184">IFERROR(INDEX($N19:$N33,MATCH(1,IF($L19:$L33&lt;=GY$165,IF($M19:$M33&gt;=GY$165,1)),0))*$B19/12,0)</f>
        <v>0</v>
      </c>
      <c r="GZ184" s="156">
        <f t="array" ref="GZ184">IFERROR(INDEX($N19:$N33,MATCH(1,IF($L19:$L33&lt;=GZ$165,IF($M19:$M33&gt;=GZ$165,1)),0))*$B19/12,0)</f>
        <v>0</v>
      </c>
      <c r="HA184" s="156">
        <f t="array" ref="HA184">IFERROR(INDEX($N19:$N33,MATCH(1,IF($L19:$L33&lt;=HA$165,IF($M19:$M33&gt;=HA$165,1)),0))*$B19/12,0)</f>
        <v>0</v>
      </c>
      <c r="HB184" s="156">
        <f t="array" ref="HB184">IFERROR(INDEX($N19:$N33,MATCH(1,IF($L19:$L33&lt;=HB$165,IF($M19:$M33&gt;=HB$165,1)),0))*$B19/12,0)</f>
        <v>0</v>
      </c>
      <c r="HC184" s="156">
        <f t="array" ref="HC184">IFERROR(INDEX($N19:$N33,MATCH(1,IF($L19:$L33&lt;=HC$165,IF($M19:$M33&gt;=HC$165,1)),0))*$B19/12,0)</f>
        <v>0</v>
      </c>
      <c r="HD184" s="156">
        <f t="array" ref="HD184">IFERROR(INDEX($N19:$N33,MATCH(1,IF($L19:$L33&lt;=HD$165,IF($M19:$M33&gt;=HD$165,1)),0))*$B19/12,0)</f>
        <v>0</v>
      </c>
      <c r="HE184" s="156">
        <f t="array" ref="HE184">IFERROR(INDEX($N19:$N33,MATCH(1,IF($L19:$L33&lt;=HE$165,IF($M19:$M33&gt;=HE$165,1)),0))*$B19/12,0)</f>
        <v>0</v>
      </c>
      <c r="HF184" s="156">
        <f t="array" ref="HF184">IFERROR(INDEX($N19:$N33,MATCH(1,IF($L19:$L33&lt;=HF$165,IF($M19:$M33&gt;=HF$165,1)),0))*$B19/12,0)</f>
        <v>0</v>
      </c>
      <c r="HG184" s="156">
        <f t="array" ref="HG184">IFERROR(INDEX($N19:$N33,MATCH(1,IF($L19:$L33&lt;=HG$165,IF($M19:$M33&gt;=HG$165,1)),0))*$B19/12,0)</f>
        <v>0</v>
      </c>
      <c r="HH184" s="156">
        <f t="array" ref="HH184">IFERROR(INDEX($N19:$N33,MATCH(1,IF($L19:$L33&lt;=HH$165,IF($M19:$M33&gt;=HH$165,1)),0))*$B19/12,0)</f>
        <v>0</v>
      </c>
      <c r="HI184" s="156">
        <f t="array" ref="HI184">IFERROR(INDEX($N19:$N33,MATCH(1,IF($L19:$L33&lt;=HI$165,IF($M19:$M33&gt;=HI$165,1)),0))*$B19/12,0)</f>
        <v>0</v>
      </c>
      <c r="HJ184" s="156">
        <f t="array" ref="HJ184">IFERROR(INDEX($N19:$N33,MATCH(1,IF($L19:$L33&lt;=HJ$165,IF($M19:$M33&gt;=HJ$165,1)),0))*$B19/12,0)</f>
        <v>0</v>
      </c>
      <c r="HK184" s="156">
        <f t="array" ref="HK184">IFERROR(INDEX($N19:$N33,MATCH(1,IF($L19:$L33&lt;=HK$165,IF($M19:$M33&gt;=HK$165,1)),0))*$B19/12,0)</f>
        <v>0</v>
      </c>
      <c r="HL184" s="156">
        <f t="array" ref="HL184">IFERROR(INDEX($N19:$N33,MATCH(1,IF($L19:$L33&lt;=HL$165,IF($M19:$M33&gt;=HL$165,1)),0))*$B19/12,0)</f>
        <v>0</v>
      </c>
      <c r="HM184" s="156">
        <f t="array" ref="HM184">IFERROR(INDEX($N19:$N33,MATCH(1,IF($L19:$L33&lt;=HM$165,IF($M19:$M33&gt;=HM$165,1)),0))*$B19/12,0)</f>
        <v>0</v>
      </c>
      <c r="HN184" s="156">
        <f t="array" ref="HN184">IFERROR(INDEX($N19:$N33,MATCH(1,IF($L19:$L33&lt;=HN$165,IF($M19:$M33&gt;=HN$165,1)),0))*$B19/12,0)</f>
        <v>0</v>
      </c>
      <c r="HO184" s="156">
        <f t="array" ref="HO184">IFERROR(INDEX($N19:$N33,MATCH(1,IF($L19:$L33&lt;=HO$165,IF($M19:$M33&gt;=HO$165,1)),0))*$B19/12,0)</f>
        <v>0</v>
      </c>
      <c r="HP184" s="156">
        <f t="array" ref="HP184">IFERROR(INDEX($N19:$N33,MATCH(1,IF($L19:$L33&lt;=HP$165,IF($M19:$M33&gt;=HP$165,1)),0))*$B19/12,0)</f>
        <v>0</v>
      </c>
      <c r="HQ184" s="156">
        <f t="array" ref="HQ184">IFERROR(INDEX($N19:$N33,MATCH(1,IF($L19:$L33&lt;=HQ$165,IF($M19:$M33&gt;=HQ$165,1)),0))*$B19/12,0)</f>
        <v>0</v>
      </c>
      <c r="HR184" s="156">
        <f t="array" ref="HR184">IFERROR(INDEX($N19:$N33,MATCH(1,IF($L19:$L33&lt;=HR$165,IF($M19:$M33&gt;=HR$165,1)),0))*$B19/12,0)</f>
        <v>0</v>
      </c>
      <c r="HS184" s="156">
        <f t="array" ref="HS184">IFERROR(INDEX($N19:$N33,MATCH(1,IF($L19:$L33&lt;=HS$165,IF($M19:$M33&gt;=HS$165,1)),0))*$B19/12,0)</f>
        <v>0</v>
      </c>
      <c r="HT184" s="156">
        <f t="array" ref="HT184">IFERROR(INDEX($N19:$N33,MATCH(1,IF($L19:$L33&lt;=HT$165,IF($M19:$M33&gt;=HT$165,1)),0))*$B19/12,0)</f>
        <v>0</v>
      </c>
      <c r="HU184" s="156">
        <f t="array" ref="HU184">IFERROR(INDEX($N19:$N33,MATCH(1,IF($L19:$L33&lt;=HU$165,IF($M19:$M33&gt;=HU$165,1)),0))*$B19/12,0)</f>
        <v>0</v>
      </c>
      <c r="HV184" s="156">
        <f t="array" ref="HV184">IFERROR(INDEX($N19:$N33,MATCH(1,IF($L19:$L33&lt;=HV$165,IF($M19:$M33&gt;=HV$165,1)),0))*$B19/12,0)</f>
        <v>0</v>
      </c>
      <c r="HW184" s="156">
        <f t="array" ref="HW184">IFERROR(INDEX($N19:$N33,MATCH(1,IF($L19:$L33&lt;=HW$165,IF($M19:$M33&gt;=HW$165,1)),0))*$B19/12,0)</f>
        <v>0</v>
      </c>
      <c r="HX184" s="156">
        <f t="array" ref="HX184">IFERROR(INDEX($N19:$N33,MATCH(1,IF($L19:$L33&lt;=HX$165,IF($M19:$M33&gt;=HX$165,1)),0))*$B19/12,0)</f>
        <v>0</v>
      </c>
      <c r="HY184" s="156">
        <f t="array" ref="HY184">IFERROR(INDEX($N19:$N33,MATCH(1,IF($L19:$L33&lt;=HY$165,IF($M19:$M33&gt;=HY$165,1)),0))*$B19/12,0)</f>
        <v>0</v>
      </c>
      <c r="HZ184" s="156">
        <f t="array" ref="HZ184">IFERROR(INDEX($N19:$N33,MATCH(1,IF($L19:$L33&lt;=HZ$165,IF($M19:$M33&gt;=HZ$165,1)),0))*$B19/12,0)</f>
        <v>0</v>
      </c>
      <c r="IA184" s="156">
        <f t="array" ref="IA184">IFERROR(INDEX($N19:$N33,MATCH(1,IF($L19:$L33&lt;=IA$165,IF($M19:$M33&gt;=IA$165,1)),0))*$B19/12,0)</f>
        <v>0</v>
      </c>
      <c r="IB184" s="156">
        <f t="array" ref="IB184">IFERROR(INDEX($N19:$N33,MATCH(1,IF($L19:$L33&lt;=IB$165,IF($M19:$M33&gt;=IB$165,1)),0))*$B19/12,0)</f>
        <v>0</v>
      </c>
      <c r="IC184" s="156">
        <f t="array" ref="IC184">IFERROR(INDEX($N19:$N33,MATCH(1,IF($L19:$L33&lt;=IC$165,IF($M19:$M33&gt;=IC$165,1)),0))*$B19/12,0)</f>
        <v>0</v>
      </c>
      <c r="ID184" s="156">
        <f t="array" ref="ID184">IFERROR(INDEX($N19:$N33,MATCH(1,IF($L19:$L33&lt;=ID$165,IF($M19:$M33&gt;=ID$165,1)),0))*$B19/12,0)</f>
        <v>0</v>
      </c>
      <c r="IE184" s="156">
        <f t="array" ref="IE184">IFERROR(INDEX($N19:$N33,MATCH(1,IF($L19:$L33&lt;=IE$165,IF($M19:$M33&gt;=IE$165,1)),0))*$B19/12,0)</f>
        <v>0</v>
      </c>
      <c r="IF184" s="156">
        <f t="array" ref="IF184">IFERROR(INDEX($N19:$N33,MATCH(1,IF($L19:$L33&lt;=IF$165,IF($M19:$M33&gt;=IF$165,1)),0))*$B19/12,0)</f>
        <v>0</v>
      </c>
      <c r="IG184" s="156">
        <f t="array" ref="IG184">IFERROR(INDEX($N19:$N33,MATCH(1,IF($L19:$L33&lt;=IG$165,IF($M19:$M33&gt;=IG$165,1)),0))*$B19/12,0)</f>
        <v>0</v>
      </c>
      <c r="IH184" s="156">
        <f t="array" ref="IH184">IFERROR(INDEX($N19:$N33,MATCH(1,IF($L19:$L33&lt;=IH$165,IF($M19:$M33&gt;=IH$165,1)),0))*$B19/12,0)</f>
        <v>0</v>
      </c>
      <c r="II184" s="156">
        <f t="array" ref="II184">IFERROR(INDEX($N19:$N33,MATCH(1,IF($L19:$L33&lt;=II$165,IF($M19:$M33&gt;=II$165,1)),0))*$B19/12,0)</f>
        <v>0</v>
      </c>
      <c r="IJ184" s="156">
        <f t="array" ref="IJ184">IFERROR(INDEX($N19:$N33,MATCH(1,IF($L19:$L33&lt;=IJ$165,IF($M19:$M33&gt;=IJ$165,1)),0))*$B19/12,0)</f>
        <v>0</v>
      </c>
      <c r="IK184" s="156">
        <f t="array" ref="IK184">IFERROR(INDEX($N19:$N33,MATCH(1,IF($L19:$L33&lt;=IK$165,IF($M19:$M33&gt;=IK$165,1)),0))*$B19/12,0)</f>
        <v>0</v>
      </c>
      <c r="IL184" s="156">
        <f t="array" ref="IL184">IFERROR(INDEX($N19:$N33,MATCH(1,IF($L19:$L33&lt;=IL$165,IF($M19:$M33&gt;=IL$165,1)),0))*$B19/12,0)</f>
        <v>0</v>
      </c>
      <c r="IM184" s="156">
        <f t="array" ref="IM184">IFERROR(INDEX($N19:$N33,MATCH(1,IF($L19:$L33&lt;=IM$165,IF($M19:$M33&gt;=IM$165,1)),0))*$B19/12,0)</f>
        <v>0</v>
      </c>
      <c r="IN184" s="156">
        <f t="array" ref="IN184">IFERROR(INDEX($N19:$N33,MATCH(1,IF($L19:$L33&lt;=IN$165,IF($M19:$M33&gt;=IN$165,1)),0))*$B19/12,0)</f>
        <v>0</v>
      </c>
      <c r="IO184" s="156">
        <f t="array" ref="IO184">IFERROR(INDEX($N19:$N33,MATCH(1,IF($L19:$L33&lt;=IO$165,IF($M19:$M33&gt;=IO$165,1)),0))*$B19/12,0)</f>
        <v>0</v>
      </c>
      <c r="IP184" s="156">
        <f t="array" ref="IP184">IFERROR(INDEX($N19:$N33,MATCH(1,IF($L19:$L33&lt;=IP$165,IF($M19:$M33&gt;=IP$165,1)),0))*$B19/12,0)</f>
        <v>0</v>
      </c>
      <c r="IQ184" s="156">
        <f t="array" ref="IQ184">IFERROR(INDEX($N19:$N33,MATCH(1,IF($L19:$L33&lt;=IQ$165,IF($M19:$M33&gt;=IQ$165,1)),0))*$B19/12,0)</f>
        <v>0</v>
      </c>
      <c r="IR184" s="156">
        <f t="array" ref="IR184">IFERROR(INDEX($N19:$N33,MATCH(1,IF($L19:$L33&lt;=IR$165,IF($M19:$M33&gt;=IR$165,1)),0))*$B19/12,0)</f>
        <v>0</v>
      </c>
      <c r="IS184" s="156">
        <f t="array" ref="IS184">IFERROR(INDEX($N19:$N33,MATCH(1,IF($L19:$L33&lt;=IS$165,IF($M19:$M33&gt;=IS$165,1)),0))*$B19/12,0)</f>
        <v>0</v>
      </c>
      <c r="IT184" s="156">
        <f t="array" ref="IT184">IFERROR(INDEX($N19:$N33,MATCH(1,IF($L19:$L33&lt;=IT$165,IF($M19:$M33&gt;=IT$165,1)),0))*$B19/12,0)</f>
        <v>0</v>
      </c>
      <c r="IU184" s="156">
        <f t="array" ref="IU184">IFERROR(INDEX($N19:$N33,MATCH(1,IF($L19:$L33&lt;=IU$165,IF($M19:$M33&gt;=IU$165,1)),0))*$B19/12,0)</f>
        <v>0</v>
      </c>
      <c r="IV184" s="156">
        <f t="array" ref="IV184">IFERROR(INDEX($N19:$N33,MATCH(1,IF($L19:$L33&lt;=IV$165,IF($M19:$M33&gt;=IV$165,1)),0))*$B19/12,0)</f>
        <v>0</v>
      </c>
      <c r="IW184" s="156">
        <f t="array" ref="IW184">IFERROR(INDEX($N19:$N33,MATCH(1,IF($L19:$L33&lt;=IW$165,IF($M19:$M33&gt;=IW$165,1)),0))*$B19/12,0)</f>
        <v>0</v>
      </c>
      <c r="IX184" s="156">
        <f t="array" ref="IX184">IFERROR(INDEX($N19:$N33,MATCH(1,IF($L19:$L33&lt;=IX$165,IF($M19:$M33&gt;=IX$165,1)),0))*$B19/12,0)</f>
        <v>0</v>
      </c>
      <c r="IY184" s="156">
        <f t="array" ref="IY184">IFERROR(INDEX($N19:$N33,MATCH(1,IF($L19:$L33&lt;=IY$165,IF($M19:$M33&gt;=IY$165,1)),0))*$B19/12,0)</f>
        <v>0</v>
      </c>
      <c r="IZ184" s="156">
        <f t="array" ref="IZ184">IFERROR(INDEX($N19:$N33,MATCH(1,IF($L19:$L33&lt;=IZ$165,IF($M19:$M33&gt;=IZ$165,1)),0))*$B19/12,0)</f>
        <v>0</v>
      </c>
      <c r="JA184" s="156">
        <f t="array" ref="JA184">IFERROR(INDEX($N19:$N33,MATCH(1,IF($L19:$L33&lt;=JA$165,IF($M19:$M33&gt;=JA$165,1)),0))*$B19/12,0)</f>
        <v>0</v>
      </c>
      <c r="JB184" s="156">
        <f t="array" ref="JB184">IFERROR(INDEX($N19:$N33,MATCH(1,IF($L19:$L33&lt;=JB$165,IF($M19:$M33&gt;=JB$165,1)),0))*$B19/12,0)</f>
        <v>0</v>
      </c>
      <c r="JC184" s="156">
        <f t="array" ref="JC184">IFERROR(INDEX($N19:$N33,MATCH(1,IF($L19:$L33&lt;=JC$165,IF($M19:$M33&gt;=JC$165,1)),0))*$B19/12,0)</f>
        <v>0</v>
      </c>
      <c r="JD184" s="156">
        <f t="array" ref="JD184">IFERROR(INDEX($N19:$N33,MATCH(1,IF($L19:$L33&lt;=JD$165,IF($M19:$M33&gt;=JD$165,1)),0))*$B19/12,0)</f>
        <v>0</v>
      </c>
      <c r="JE184" s="156">
        <f t="array" ref="JE184">IFERROR(INDEX($N19:$N33,MATCH(1,IF($L19:$L33&lt;=JE$165,IF($M19:$M33&gt;=JE$165,1)),0))*$B19/12,0)</f>
        <v>0</v>
      </c>
      <c r="JF184" s="156">
        <f t="array" ref="JF184">IFERROR(INDEX($N19:$N33,MATCH(1,IF($L19:$L33&lt;=JF$165,IF($M19:$M33&gt;=JF$165,1)),0))*$B19/12,0)</f>
        <v>0</v>
      </c>
      <c r="JG184" s="156">
        <f t="array" ref="JG184">IFERROR(INDEX($N19:$N33,MATCH(1,IF($L19:$L33&lt;=JG$165,IF($M19:$M33&gt;=JG$165,1)),0))*$B19/12,0)</f>
        <v>0</v>
      </c>
      <c r="JH184" s="156">
        <f t="array" ref="JH184">IFERROR(INDEX($N19:$N33,MATCH(1,IF($L19:$L33&lt;=JH$165,IF($M19:$M33&gt;=JH$165,1)),0))*$B19/12,0)</f>
        <v>0</v>
      </c>
      <c r="JI184" s="156">
        <f t="array" ref="JI184">IFERROR(INDEX($N19:$N33,MATCH(1,IF($L19:$L33&lt;=JI$165,IF($M19:$M33&gt;=JI$165,1)),0))*$B19/12,0)</f>
        <v>0</v>
      </c>
      <c r="JJ184" s="156">
        <f t="array" ref="JJ184">IFERROR(INDEX($N19:$N33,MATCH(1,IF($L19:$L33&lt;=JJ$165,IF($M19:$M33&gt;=JJ$165,1)),0))*$B19/12,0)</f>
        <v>0</v>
      </c>
      <c r="JK184" s="156">
        <f t="array" ref="JK184">IFERROR(INDEX($N19:$N33,MATCH(1,IF($L19:$L33&lt;=JK$165,IF($M19:$M33&gt;=JK$165,1)),0))*$B19/12,0)</f>
        <v>0</v>
      </c>
      <c r="JL184" s="156">
        <f t="array" ref="JL184">IFERROR(INDEX($N19:$N33,MATCH(1,IF($L19:$L33&lt;=JL$165,IF($M19:$M33&gt;=JL$165,1)),0))*$B19/12,0)</f>
        <v>0</v>
      </c>
      <c r="JM184" s="156">
        <f t="array" ref="JM184">IFERROR(INDEX($N19:$N33,MATCH(1,IF($L19:$L33&lt;=JM$165,IF($M19:$M33&gt;=JM$165,1)),0))*$B19/12,0)</f>
        <v>0</v>
      </c>
      <c r="JN184" s="156">
        <f t="array" ref="JN184">IFERROR(INDEX($N19:$N33,MATCH(1,IF($L19:$L33&lt;=JN$165,IF($M19:$M33&gt;=JN$165,1)),0))*$B19/12,0)</f>
        <v>0</v>
      </c>
      <c r="JO184" s="156">
        <f t="array" ref="JO184">IFERROR(INDEX($N19:$N33,MATCH(1,IF($L19:$L33&lt;=JO$165,IF($M19:$M33&gt;=JO$165,1)),0))*$B19/12,0)</f>
        <v>0</v>
      </c>
      <c r="JP184" s="156">
        <f t="array" ref="JP184">IFERROR(INDEX($N19:$N33,MATCH(1,IF($L19:$L33&lt;=JP$165,IF($M19:$M33&gt;=JP$165,1)),0))*$B19/12,0)</f>
        <v>0</v>
      </c>
      <c r="JQ184" s="156">
        <f t="array" ref="JQ184">IFERROR(INDEX($N19:$N33,MATCH(1,IF($L19:$L33&lt;=JQ$165,IF($M19:$M33&gt;=JQ$165,1)),0))*$B19/12,0)</f>
        <v>0</v>
      </c>
      <c r="JR184" s="156">
        <f t="array" ref="JR184">IFERROR(INDEX($N19:$N33,MATCH(1,IF($L19:$L33&lt;=JR$165,IF($M19:$M33&gt;=JR$165,1)),0))*$B19/12,0)</f>
        <v>0</v>
      </c>
      <c r="JS184" s="156">
        <f t="array" ref="JS184">IFERROR(INDEX($N19:$N33,MATCH(1,IF($L19:$L33&lt;=JS$165,IF($M19:$M33&gt;=JS$165,1)),0))*$B19/12,0)</f>
        <v>0</v>
      </c>
      <c r="JT184" s="156">
        <f t="array" ref="JT184">IFERROR(INDEX($N19:$N33,MATCH(1,IF($L19:$L33&lt;=JT$165,IF($M19:$M33&gt;=JT$165,1)),0))*$B19/12,0)</f>
        <v>0</v>
      </c>
      <c r="JU184" s="156">
        <f t="array" ref="JU184">IFERROR(INDEX($N19:$N33,MATCH(1,IF($L19:$L33&lt;=JU$165,IF($M19:$M33&gt;=JU$165,1)),0))*$B19/12,0)</f>
        <v>0</v>
      </c>
      <c r="JV184" s="156">
        <f t="array" ref="JV184">IFERROR(INDEX($N19:$N33,MATCH(1,IF($L19:$L33&lt;=JV$165,IF($M19:$M33&gt;=JV$165,1)),0))*$B19/12,0)</f>
        <v>0</v>
      </c>
      <c r="JW184" s="156">
        <f t="array" ref="JW184">IFERROR(INDEX($N19:$N33,MATCH(1,IF($L19:$L33&lt;=JW$165,IF($M19:$M33&gt;=JW$165,1)),0))*$B19/12,0)</f>
        <v>0</v>
      </c>
      <c r="JX184" s="156">
        <f t="array" ref="JX184">IFERROR(INDEX($N19:$N33,MATCH(1,IF($L19:$L33&lt;=JX$165,IF($M19:$M33&gt;=JX$165,1)),0))*$B19/12,0)</f>
        <v>0</v>
      </c>
      <c r="JY184" s="156">
        <f t="array" ref="JY184">IFERROR(INDEX($N19:$N33,MATCH(1,IF($L19:$L33&lt;=JY$165,IF($M19:$M33&gt;=JY$165,1)),0))*$B19/12,0)</f>
        <v>0</v>
      </c>
      <c r="JZ184" s="156">
        <f t="array" ref="JZ184">IFERROR(INDEX($N19:$N33,MATCH(1,IF($L19:$L33&lt;=JZ$165,IF($M19:$M33&gt;=JZ$165,1)),0))*$B19/12,0)</f>
        <v>0</v>
      </c>
      <c r="KA184" s="156">
        <f t="array" ref="KA184">IFERROR(INDEX($N19:$N33,MATCH(1,IF($L19:$L33&lt;=KA$165,IF($M19:$M33&gt;=KA$165,1)),0))*$B19/12,0)</f>
        <v>0</v>
      </c>
      <c r="KB184" s="156">
        <f t="array" ref="KB184">IFERROR(INDEX($N19:$N33,MATCH(1,IF($L19:$L33&lt;=KB$165,IF($M19:$M33&gt;=KB$165,1)),0))*$B19/12,0)</f>
        <v>0</v>
      </c>
      <c r="KC184" s="156">
        <f t="array" ref="KC184">IFERROR(INDEX($N19:$N33,MATCH(1,IF($L19:$L33&lt;=KC$165,IF($M19:$M33&gt;=KC$165,1)),0))*$B19/12,0)</f>
        <v>0</v>
      </c>
      <c r="KD184" s="156">
        <f t="array" ref="KD184">IFERROR(INDEX($N19:$N33,MATCH(1,IF($L19:$L33&lt;=KD$165,IF($M19:$M33&gt;=KD$165,1)),0))*$B19/12,0)</f>
        <v>0</v>
      </c>
      <c r="KE184" s="156">
        <f t="array" ref="KE184">IFERROR(INDEX($N19:$N33,MATCH(1,IF($L19:$L33&lt;=KE$165,IF($M19:$M33&gt;=KE$165,1)),0))*$B19/12,0)</f>
        <v>0</v>
      </c>
      <c r="KF184" s="156">
        <f t="array" ref="KF184">IFERROR(INDEX($N19:$N33,MATCH(1,IF($L19:$L33&lt;=KF$165,IF($M19:$M33&gt;=KF$165,1)),0))*$B19/12,0)</f>
        <v>0</v>
      </c>
      <c r="KG184" s="156">
        <f t="array" ref="KG184">IFERROR(INDEX($N19:$N33,MATCH(1,IF($L19:$L33&lt;=KG$165,IF($M19:$M33&gt;=KG$165,1)),0))*$B19/12,0)</f>
        <v>0</v>
      </c>
      <c r="KH184" s="156">
        <f t="array" ref="KH184">IFERROR(INDEX($N19:$N33,MATCH(1,IF($L19:$L33&lt;=KH$165,IF($M19:$M33&gt;=KH$165,1)),0))*$B19/12,0)</f>
        <v>0</v>
      </c>
      <c r="KI184" s="156">
        <f t="array" ref="KI184">IFERROR(INDEX($N19:$N33,MATCH(1,IF($L19:$L33&lt;=KI$165,IF($M19:$M33&gt;=KI$165,1)),0))*$B19/12,0)</f>
        <v>0</v>
      </c>
      <c r="KJ184" s="156">
        <f t="array" ref="KJ184">IFERROR(INDEX($N19:$N33,MATCH(1,IF($L19:$L33&lt;=KJ$165,IF($M19:$M33&gt;=KJ$165,1)),0))*$B19/12,0)</f>
        <v>0</v>
      </c>
      <c r="KK184" s="156">
        <f t="array" ref="KK184">IFERROR(INDEX($N19:$N33,MATCH(1,IF($L19:$L33&lt;=KK$165,IF($M19:$M33&gt;=KK$165,1)),0))*$B19/12,0)</f>
        <v>0</v>
      </c>
      <c r="KL184" s="156">
        <f t="array" ref="KL184">IFERROR(INDEX($N19:$N33,MATCH(1,IF($L19:$L33&lt;=KL$165,IF($M19:$M33&gt;=KL$165,1)),0))*$B19/12,0)</f>
        <v>0</v>
      </c>
      <c r="KM184" s="156">
        <f t="array" ref="KM184">IFERROR(INDEX($N19:$N33,MATCH(1,IF($L19:$L33&lt;=KM$165,IF($M19:$M33&gt;=KM$165,1)),0))*$B19/12,0)</f>
        <v>0</v>
      </c>
      <c r="KN184" s="156">
        <f t="array" ref="KN184">IFERROR(INDEX($N19:$N33,MATCH(1,IF($L19:$L33&lt;=KN$165,IF($M19:$M33&gt;=KN$165,1)),0))*$B19/12,0)</f>
        <v>0</v>
      </c>
      <c r="KO184" s="156">
        <f t="array" ref="KO184">IFERROR(INDEX($N19:$N33,MATCH(1,IF($L19:$L33&lt;=KO$165,IF($M19:$M33&gt;=KO$165,1)),0))*$B19/12,0)</f>
        <v>0</v>
      </c>
      <c r="KP184" s="156">
        <f t="array" ref="KP184">IFERROR(INDEX($N19:$N33,MATCH(1,IF($L19:$L33&lt;=KP$165,IF($M19:$M33&gt;=KP$165,1)),0))*$B19/12,0)</f>
        <v>0</v>
      </c>
      <c r="KQ184" s="156">
        <f t="array" ref="KQ184">IFERROR(INDEX($N19:$N33,MATCH(1,IF($L19:$L33&lt;=KQ$165,IF($M19:$M33&gt;=KQ$165,1)),0))*$B19/12,0)</f>
        <v>0</v>
      </c>
      <c r="KR184" s="156">
        <f t="array" ref="KR184">IFERROR(INDEX($N19:$N33,MATCH(1,IF($L19:$L33&lt;=KR$165,IF($M19:$M33&gt;=KR$165,1)),0))*$B19/12,0)</f>
        <v>0</v>
      </c>
      <c r="KS184" s="156">
        <f t="array" ref="KS184">IFERROR(INDEX($N19:$N33,MATCH(1,IF($L19:$L33&lt;=KS$165,IF($M19:$M33&gt;=KS$165,1)),0))*$B19/12,0)</f>
        <v>0</v>
      </c>
      <c r="KT184" s="156">
        <f t="array" ref="KT184">IFERROR(INDEX($N19:$N33,MATCH(1,IF($L19:$L33&lt;=KT$165,IF($M19:$M33&gt;=KT$165,1)),0))*$B19/12,0)</f>
        <v>0</v>
      </c>
      <c r="KU184" s="156">
        <f t="array" ref="KU184">IFERROR(INDEX($N19:$N33,MATCH(1,IF($L19:$L33&lt;=KU$165,IF($M19:$M33&gt;=KU$165,1)),0))*$B19/12,0)</f>
        <v>0</v>
      </c>
      <c r="KV184" s="156">
        <f t="array" ref="KV184">IFERROR(INDEX($N19:$N33,MATCH(1,IF($L19:$L33&lt;=KV$165,IF($M19:$M33&gt;=KV$165,1)),0))*$B19/12,0)</f>
        <v>0</v>
      </c>
      <c r="KW184" s="156">
        <f t="array" ref="KW184">IFERROR(INDEX($N19:$N33,MATCH(1,IF($L19:$L33&lt;=KW$165,IF($M19:$M33&gt;=KW$165,1)),0))*$B19/12,0)</f>
        <v>0</v>
      </c>
      <c r="KX184" s="156">
        <f t="array" ref="KX184">IFERROR(INDEX($N19:$N33,MATCH(1,IF($L19:$L33&lt;=KX$165,IF($M19:$M33&gt;=KX$165,1)),0))*$B19/12,0)</f>
        <v>0</v>
      </c>
      <c r="KY184" s="156">
        <f t="array" ref="KY184">IFERROR(INDEX($N19:$N33,MATCH(1,IF($L19:$L33&lt;=KY$165,IF($M19:$M33&gt;=KY$165,1)),0))*$B19/12,0)</f>
        <v>0</v>
      </c>
      <c r="KZ184" s="156">
        <f t="array" ref="KZ184">IFERROR(INDEX($N19:$N33,MATCH(1,IF($L19:$L33&lt;=KZ$165,IF($M19:$M33&gt;=KZ$165,1)),0))*$B19/12,0)</f>
        <v>0</v>
      </c>
      <c r="LA184" s="156">
        <f t="array" ref="LA184">IFERROR(INDEX($N19:$N33,MATCH(1,IF($L19:$L33&lt;=LA$165,IF($M19:$M33&gt;=LA$165,1)),0))*$B19/12,0)</f>
        <v>0</v>
      </c>
      <c r="LB184" s="156">
        <f t="array" ref="LB184">IFERROR(INDEX($N19:$N33,MATCH(1,IF($L19:$L33&lt;=LB$165,IF($M19:$M33&gt;=LB$165,1)),0))*$B19/12,0)</f>
        <v>0</v>
      </c>
      <c r="LC184" s="156">
        <f t="array" ref="LC184">IFERROR(INDEX($N19:$N33,MATCH(1,IF($L19:$L33&lt;=LC$165,IF($M19:$M33&gt;=LC$165,1)),0))*$B19/12,0)</f>
        <v>0</v>
      </c>
      <c r="LD184" s="156">
        <f t="array" ref="LD184">IFERROR(INDEX($N19:$N33,MATCH(1,IF($L19:$L33&lt;=LD$165,IF($M19:$M33&gt;=LD$165,1)),0))*$B19/12,0)</f>
        <v>0</v>
      </c>
      <c r="LE184" s="156">
        <f t="array" ref="LE184">IFERROR(INDEX($N19:$N33,MATCH(1,IF($L19:$L33&lt;=LE$165,IF($M19:$M33&gt;=LE$165,1)),0))*$B19/12,0)</f>
        <v>0</v>
      </c>
      <c r="LF184" s="156">
        <f t="array" ref="LF184">IFERROR(INDEX($N19:$N33,MATCH(1,IF($L19:$L33&lt;=LF$165,IF($M19:$M33&gt;=LF$165,1)),0))*$B19/12,0)</f>
        <v>0</v>
      </c>
      <c r="LG184" s="156">
        <f t="array" ref="LG184">IFERROR(INDEX($N19:$N33,MATCH(1,IF($L19:$L33&lt;=LG$165,IF($M19:$M33&gt;=LG$165,1)),0))*$B19/12,0)</f>
        <v>0</v>
      </c>
      <c r="LH184" s="156">
        <f t="array" ref="LH184">IFERROR(INDEX($N19:$N33,MATCH(1,IF($L19:$L33&lt;=LH$165,IF($M19:$M33&gt;=LH$165,1)),0))*$B19/12,0)</f>
        <v>0</v>
      </c>
      <c r="LI184" s="156">
        <f t="array" ref="LI184">IFERROR(INDEX($N19:$N33,MATCH(1,IF($L19:$L33&lt;=LI$165,IF($M19:$M33&gt;=LI$165,1)),0))*$B19/12,0)</f>
        <v>0</v>
      </c>
      <c r="LJ184" s="156">
        <f t="array" ref="LJ184">IFERROR(INDEX($N19:$N33,MATCH(1,IF($L19:$L33&lt;=LJ$165,IF($M19:$M33&gt;=LJ$165,1)),0))*$B19/12,0)</f>
        <v>0</v>
      </c>
      <c r="LK184" s="156">
        <f t="array" ref="LK184">IFERROR(INDEX($N19:$N33,MATCH(1,IF($L19:$L33&lt;=LK$165,IF($M19:$M33&gt;=LK$165,1)),0))*$B19/12,0)</f>
        <v>0</v>
      </c>
      <c r="LL184" s="156">
        <f t="array" ref="LL184">IFERROR(INDEX($N19:$N33,MATCH(1,IF($L19:$L33&lt;=LL$165,IF($M19:$M33&gt;=LL$165,1)),0))*$B19/12,0)</f>
        <v>0</v>
      </c>
      <c r="LM184" s="156">
        <f t="array" ref="LM184">IFERROR(INDEX($N19:$N33,MATCH(1,IF($L19:$L33&lt;=LM$165,IF($M19:$M33&gt;=LM$165,1)),0))*$B19/12,0)</f>
        <v>0</v>
      </c>
      <c r="LN184" s="156">
        <f t="array" ref="LN184">IFERROR(INDEX($N19:$N33,MATCH(1,IF($L19:$L33&lt;=LN$165,IF($M19:$M33&gt;=LN$165,1)),0))*$B19/12,0)</f>
        <v>0</v>
      </c>
      <c r="LO184" s="156">
        <f t="array" ref="LO184">IFERROR(INDEX($N19:$N33,MATCH(1,IF($L19:$L33&lt;=LO$165,IF($M19:$M33&gt;=LO$165,1)),0))*$B19/12,0)</f>
        <v>0</v>
      </c>
      <c r="LP184" s="156">
        <f t="array" ref="LP184">IFERROR(INDEX($N19:$N33,MATCH(1,IF($L19:$L33&lt;=LP$165,IF($M19:$M33&gt;=LP$165,1)),0))*$B19/12,0)</f>
        <v>0</v>
      </c>
      <c r="LQ184" s="156">
        <f t="array" ref="LQ184">IFERROR(INDEX($N19:$N33,MATCH(1,IF($L19:$L33&lt;=LQ$165,IF($M19:$M33&gt;=LQ$165,1)),0))*$B19/12,0)</f>
        <v>0</v>
      </c>
      <c r="LR184" s="156">
        <f t="array" ref="LR184">IFERROR(INDEX($N19:$N33,MATCH(1,IF($L19:$L33&lt;=LR$165,IF($M19:$M33&gt;=LR$165,1)),0))*$B19/12,0)</f>
        <v>0</v>
      </c>
      <c r="LS184" s="156">
        <f t="array" ref="LS184">IFERROR(INDEX($N19:$N33,MATCH(1,IF($L19:$L33&lt;=LS$165,IF($M19:$M33&gt;=LS$165,1)),0))*$B19/12,0)</f>
        <v>0</v>
      </c>
      <c r="LT184" s="156">
        <f t="array" ref="LT184">IFERROR(INDEX($N19:$N33,MATCH(1,IF($L19:$L33&lt;=LT$165,IF($M19:$M33&gt;=LT$165,1)),0))*$B19/12,0)</f>
        <v>0</v>
      </c>
      <c r="LU184" s="156">
        <f t="array" ref="LU184">IFERROR(INDEX($N19:$N33,MATCH(1,IF($L19:$L33&lt;=LU$165,IF($M19:$M33&gt;=LU$165,1)),0))*$B19/12,0)</f>
        <v>0</v>
      </c>
      <c r="LV184" s="156">
        <f t="array" ref="LV184">IFERROR(INDEX($N19:$N33,MATCH(1,IF($L19:$L33&lt;=LV$165,IF($M19:$M33&gt;=LV$165,1)),0))*$B19/12,0)</f>
        <v>0</v>
      </c>
      <c r="LW184" s="156">
        <f t="array" ref="LW184">IFERROR(INDEX($N19:$N33,MATCH(1,IF($L19:$L33&lt;=LW$165,IF($M19:$M33&gt;=LW$165,1)),0))*$B19/12,0)</f>
        <v>0</v>
      </c>
      <c r="LX184" s="156">
        <f t="array" ref="LX184">IFERROR(INDEX($N19:$N33,MATCH(1,IF($L19:$L33&lt;=LX$165,IF($M19:$M33&gt;=LX$165,1)),0))*$B19/12,0)</f>
        <v>0</v>
      </c>
      <c r="LY184" s="156">
        <f t="array" ref="LY184">IFERROR(INDEX($N19:$N33,MATCH(1,IF($L19:$L33&lt;=LY$165,IF($M19:$M33&gt;=LY$165,1)),0))*$B19/12,0)</f>
        <v>0</v>
      </c>
      <c r="LZ184" s="156">
        <f t="array" ref="LZ184">IFERROR(INDEX($N19:$N33,MATCH(1,IF($L19:$L33&lt;=LZ$165,IF($M19:$M33&gt;=LZ$165,1)),0))*$B19/12,0)</f>
        <v>0</v>
      </c>
      <c r="MA184" s="156">
        <f t="array" ref="MA184">IFERROR(INDEX($N19:$N33,MATCH(1,IF($L19:$L33&lt;=MA$165,IF($M19:$M33&gt;=MA$165,1)),0))*$B19/12,0)</f>
        <v>0</v>
      </c>
      <c r="MB184" s="156">
        <f t="array" ref="MB184">IFERROR(INDEX($N19:$N33,MATCH(1,IF($L19:$L33&lt;=MB$165,IF($M19:$M33&gt;=MB$165,1)),0))*$B19/12,0)</f>
        <v>0</v>
      </c>
      <c r="MC184" s="156">
        <f t="array" ref="MC184">IFERROR(INDEX($N19:$N33,MATCH(1,IF($L19:$L33&lt;=MC$165,IF($M19:$M33&gt;=MC$165,1)),0))*$B19/12,0)</f>
        <v>0</v>
      </c>
      <c r="MD184" s="156">
        <f t="array" ref="MD184">IFERROR(INDEX($N19:$N33,MATCH(1,IF($L19:$L33&lt;=MD$165,IF($M19:$M33&gt;=MD$165,1)),0))*$B19/12,0)</f>
        <v>0</v>
      </c>
      <c r="ME184" s="156">
        <f t="array" ref="ME184">IFERROR(INDEX($N19:$N33,MATCH(1,IF($L19:$L33&lt;=ME$165,IF($M19:$M33&gt;=ME$165,1)),0))*$B19/12,0)</f>
        <v>0</v>
      </c>
      <c r="MF184" s="156">
        <f t="array" ref="MF184">IFERROR(INDEX($N19:$N33,MATCH(1,IF($L19:$L33&lt;=MF$165,IF($M19:$M33&gt;=MF$165,1)),0))*$B19/12,0)</f>
        <v>0</v>
      </c>
      <c r="MG184" s="156">
        <f t="array" ref="MG184">IFERROR(INDEX($N19:$N33,MATCH(1,IF($L19:$L33&lt;=MG$165,IF($M19:$M33&gt;=MG$165,1)),0))*$B19/12,0)</f>
        <v>0</v>
      </c>
      <c r="MH184" s="156">
        <f t="array" ref="MH184">IFERROR(INDEX($N19:$N33,MATCH(1,IF($L19:$L33&lt;=MH$165,IF($M19:$M33&gt;=MH$165,1)),0))*$B19/12,0)</f>
        <v>0</v>
      </c>
      <c r="MI184" s="156">
        <f t="array" ref="MI184">IFERROR(INDEX($N19:$N33,MATCH(1,IF($L19:$L33&lt;=MI$165,IF($M19:$M33&gt;=MI$165,1)),0))*$B19/12,0)</f>
        <v>0</v>
      </c>
      <c r="MJ184" s="156">
        <f t="array" ref="MJ184">IFERROR(INDEX($N19:$N33,MATCH(1,IF($L19:$L33&lt;=MJ$165,IF($M19:$M33&gt;=MJ$165,1)),0))*$B19/12,0)</f>
        <v>0</v>
      </c>
      <c r="MK184" s="156">
        <f t="array" ref="MK184">IFERROR(INDEX($N19:$N33,MATCH(1,IF($L19:$L33&lt;=MK$165,IF($M19:$M33&gt;=MK$165,1)),0))*$B19/12,0)</f>
        <v>0</v>
      </c>
      <c r="ML184" s="156">
        <f t="array" ref="ML184">IFERROR(INDEX($N19:$N33,MATCH(1,IF($L19:$L33&lt;=ML$165,IF($M19:$M33&gt;=ML$165,1)),0))*$B19/12,0)</f>
        <v>0</v>
      </c>
      <c r="MM184" s="156">
        <f t="array" ref="MM184">IFERROR(INDEX($N19:$N33,MATCH(1,IF($L19:$L33&lt;=MM$165,IF($M19:$M33&gt;=MM$165,1)),0))*$B19/12,0)</f>
        <v>0</v>
      </c>
      <c r="MN184" s="156">
        <f t="array" ref="MN184">IFERROR(INDEX($N19:$N33,MATCH(1,IF($L19:$L33&lt;=MN$165,IF($M19:$M33&gt;=MN$165,1)),0))*$B19/12,0)</f>
        <v>0</v>
      </c>
      <c r="MO184" s="156">
        <f t="array" ref="MO184">IFERROR(INDEX($N19:$N33,MATCH(1,IF($L19:$L33&lt;=MO$165,IF($M19:$M33&gt;=MO$165,1)),0))*$B19/12,0)</f>
        <v>0</v>
      </c>
      <c r="MP184" s="156">
        <f t="array" ref="MP184">IFERROR(INDEX($N19:$N33,MATCH(1,IF($L19:$L33&lt;=MP$165,IF($M19:$M33&gt;=MP$165,1)),0))*$B19/12,0)</f>
        <v>0</v>
      </c>
      <c r="MQ184" s="156">
        <f t="array" ref="MQ184">IFERROR(INDEX($N19:$N33,MATCH(1,IF($L19:$L33&lt;=MQ$165,IF($M19:$M33&gt;=MQ$165,1)),0))*$B19/12,0)</f>
        <v>0</v>
      </c>
      <c r="MR184" s="156">
        <f t="array" ref="MR184">IFERROR(INDEX($N19:$N33,MATCH(1,IF($L19:$L33&lt;=MR$165,IF($M19:$M33&gt;=MR$165,1)),0))*$B19/12,0)</f>
        <v>0</v>
      </c>
      <c r="MS184" s="156">
        <f t="array" ref="MS184">IFERROR(INDEX($N19:$N33,MATCH(1,IF($L19:$L33&lt;=MS$165,IF($M19:$M33&gt;=MS$165,1)),0))*$B19/12,0)</f>
        <v>0</v>
      </c>
      <c r="MT184" s="156">
        <f t="array" ref="MT184">IFERROR(INDEX($N19:$N33,MATCH(1,IF($L19:$L33&lt;=MT$165,IF($M19:$M33&gt;=MT$165,1)),0))*$B19/12,0)</f>
        <v>0</v>
      </c>
      <c r="MU184" s="156">
        <f t="array" ref="MU184">IFERROR(INDEX($N19:$N33,MATCH(1,IF($L19:$L33&lt;=MU$165,IF($M19:$M33&gt;=MU$165,1)),0))*$B19/12,0)</f>
        <v>0</v>
      </c>
      <c r="MV184" s="156">
        <f t="array" ref="MV184">IFERROR(INDEX($N19:$N33,MATCH(1,IF($L19:$L33&lt;=MV$165,IF($M19:$M33&gt;=MV$165,1)),0))*$B19/12,0)</f>
        <v>0</v>
      </c>
      <c r="MW184" s="156">
        <f t="array" ref="MW184">IFERROR(INDEX($N19:$N33,MATCH(1,IF($L19:$L33&lt;=MW$165,IF($M19:$M33&gt;=MW$165,1)),0))*$B19/12,0)</f>
        <v>0</v>
      </c>
      <c r="MX184" s="156">
        <f t="array" ref="MX184">IFERROR(INDEX($N19:$N33,MATCH(1,IF($L19:$L33&lt;=MX$165,IF($M19:$M33&gt;=MX$165,1)),0))*$B19/12,0)</f>
        <v>0</v>
      </c>
      <c r="MY184" s="156">
        <f t="array" ref="MY184">IFERROR(INDEX($N19:$N33,MATCH(1,IF($L19:$L33&lt;=MY$165,IF($M19:$M33&gt;=MY$165,1)),0))*$B19/12,0)</f>
        <v>0</v>
      </c>
      <c r="MZ184" s="156">
        <f t="array" ref="MZ184">IFERROR(INDEX($N19:$N33,MATCH(1,IF($L19:$L33&lt;=MZ$165,IF($M19:$M33&gt;=MZ$165,1)),0))*$B19/12,0)</f>
        <v>0</v>
      </c>
      <c r="NA184" s="156">
        <f t="array" ref="NA184">IFERROR(INDEX($N19:$N33,MATCH(1,IF($L19:$L33&lt;=NA$165,IF($M19:$M33&gt;=NA$165,1)),0))*$B19/12,0)</f>
        <v>0</v>
      </c>
      <c r="NB184" s="156">
        <f t="array" ref="NB184">IFERROR(INDEX($N19:$N33,MATCH(1,IF($L19:$L33&lt;=NB$165,IF($M19:$M33&gt;=NB$165,1)),0))*$B19/12,0)</f>
        <v>0</v>
      </c>
      <c r="NC184" s="156">
        <f t="array" ref="NC184">IFERROR(INDEX($N19:$N33,MATCH(1,IF($L19:$L33&lt;=NC$165,IF($M19:$M33&gt;=NC$165,1)),0))*$B19/12,0)</f>
        <v>0</v>
      </c>
      <c r="ND184" s="156">
        <f t="array" ref="ND184">IFERROR(INDEX($N19:$N33,MATCH(1,IF($L19:$L33&lt;=ND$165,IF($M19:$M33&gt;=ND$165,1)),0))*$B19/12,0)</f>
        <v>0</v>
      </c>
      <c r="NE184" s="156">
        <f t="array" ref="NE184">IFERROR(INDEX($N19:$N33,MATCH(1,IF($L19:$L33&lt;=NE$165,IF($M19:$M33&gt;=NE$165,1)),0))*$B19/12,0)</f>
        <v>0</v>
      </c>
      <c r="NF184" s="156">
        <f t="array" ref="NF184">IFERROR(INDEX($N19:$N33,MATCH(1,IF($L19:$L33&lt;=NF$165,IF($M19:$M33&gt;=NF$165,1)),0))*$B19/12,0)</f>
        <v>0</v>
      </c>
      <c r="NG184" s="156">
        <f t="array" ref="NG184">IFERROR(INDEX($N19:$N33,MATCH(1,IF($L19:$L33&lt;=NG$165,IF($M19:$M33&gt;=NG$165,1)),0))*$B19/12,0)</f>
        <v>0</v>
      </c>
      <c r="NH184" s="156">
        <f t="array" ref="NH184">IFERROR(INDEX($N19:$N33,MATCH(1,IF($L19:$L33&lt;=NH$165,IF($M19:$M33&gt;=NH$165,1)),0))*$B19/12,0)</f>
        <v>0</v>
      </c>
      <c r="NI184" s="156">
        <f t="array" ref="NI184">IFERROR(INDEX($N19:$N33,MATCH(1,IF($L19:$L33&lt;=NI$165,IF($M19:$M33&gt;=NI$165,1)),0))*$B19/12,0)</f>
        <v>0</v>
      </c>
      <c r="NJ184" s="156">
        <f t="array" ref="NJ184">IFERROR(INDEX($N19:$N33,MATCH(1,IF($L19:$L33&lt;=NJ$165,IF($M19:$M33&gt;=NJ$165,1)),0))*$B19/12,0)</f>
        <v>0</v>
      </c>
      <c r="NK184" s="157">
        <f t="array" ref="NK184">IFERROR(INDEX($N19:$N33,MATCH(1,IF($L19:$L33&lt;=NK$165,IF($M19:$M33&gt;=NK$165,1)),0))*$B19/12,0)</f>
        <v>0</v>
      </c>
    </row>
    <row r="185" spans="1:375" x14ac:dyDescent="0.25">
      <c r="A185" s="154">
        <f t="shared" ref="A185:A191" ca="1" si="118">SUM(D185:NK185)</f>
        <v>261324.69109957901</v>
      </c>
      <c r="B185" s="35" t="s">
        <v>119</v>
      </c>
      <c r="C185" s="89" t="s">
        <v>154</v>
      </c>
      <c r="D185" s="156">
        <f>IF(AND(D$165&lt;=$E19,D$165&gt;=EOMONTH($D19,0)),IF($G19="NNN",SUM(Expenses!B$35:B$39)*$F19,IF($G19="FSG",0,IF($G19="MG",SUMPRODUCT($I19:$I23,Expenses!B$35:B$39)*$F19,MAX((Expenses!B$35-$K19/12)*$J19*$F19,0)+MAX((Expenses!B$36-$K20/12)*$J20*$F19,0)+MAX((Expenses!B$37-$K21/12)*$J21*$F19,0)+MAX((Expenses!B$38-$K22/12)*$J22*$F19,0)+MAX((Expenses!B$39-$K23/12)*$J23*$F19,0)))),0)</f>
        <v>0</v>
      </c>
      <c r="E185" s="156">
        <f>IF(AND(E$165&lt;=$E19,E$165&gt;=EOMONTH($D19,0)),IF($G19="NNN",SUM(Expenses!C$35:C$39)*$F19,IF($G19="FSG",0,IF($G19="MG",SUMPRODUCT($I19:$I23,Expenses!C$35:C$39)*$F19,MAX((Expenses!C$35-$K19/12)*$J19*$F19,0)+MAX((Expenses!C$36-$K20/12)*$J20*$F19,0)+MAX((Expenses!C$37-$K21/12)*$J21*$F19,0)+MAX((Expenses!C$38-$K22/12)*$J22*$F19,0)+MAX((Expenses!C$39-$K23/12)*$J23*$F19,0)))),0)</f>
        <v>0</v>
      </c>
      <c r="F185" s="156">
        <f>IF(AND(F$165&lt;=$E19,F$165&gt;=EOMONTH($D19,0)),IF($G19="NNN",SUM(Expenses!D$35:D$39)*$F19,IF($G19="FSG",0,IF($G19="MG",SUMPRODUCT($I19:$I23,Expenses!D$35:D$39)*$F19,MAX((Expenses!D$35-$K19/12)*$J19*$F19,0)+MAX((Expenses!D$36-$K20/12)*$J20*$F19,0)+MAX((Expenses!D$37-$K21/12)*$J21*$F19,0)+MAX((Expenses!D$38-$K22/12)*$J22*$F19,0)+MAX((Expenses!D$39-$K23/12)*$J23*$F19,0)))),0)</f>
        <v>0</v>
      </c>
      <c r="G185" s="156">
        <f>IF(AND(G$165&lt;=$E19,G$165&gt;=EOMONTH($D19,0)),IF($G19="NNN",SUM(Expenses!E$35:E$39)*$F19,IF($G19="FSG",0,IF($G19="MG",SUMPRODUCT($I19:$I23,Expenses!E$35:E$39)*$F19,MAX((Expenses!E$35-$K19/12)*$J19*$F19,0)+MAX((Expenses!E$36-$K20/12)*$J20*$F19,0)+MAX((Expenses!E$37-$K21/12)*$J21*$F19,0)+MAX((Expenses!E$38-$K22/12)*$J22*$F19,0)+MAX((Expenses!E$39-$K23/12)*$J23*$F19,0)))),0)</f>
        <v>0</v>
      </c>
      <c r="H185" s="156">
        <f>IF(AND(H$165&lt;=$E19,H$165&gt;=EOMONTH($D19,0)),IF($G19="NNN",SUM(Expenses!F$35:F$39)*$F19,IF($G19="FSG",0,IF($G19="MG",SUMPRODUCT($I19:$I23,Expenses!F$35:F$39)*$F19,MAX((Expenses!F$35-$K19/12)*$J19*$F19,0)+MAX((Expenses!F$36-$K20/12)*$J20*$F19,0)+MAX((Expenses!F$37-$K21/12)*$J21*$F19,0)+MAX((Expenses!F$38-$K22/12)*$J22*$F19,0)+MAX((Expenses!F$39-$K23/12)*$J23*$F19,0)))),0)</f>
        <v>0</v>
      </c>
      <c r="I185" s="156">
        <f>IF(AND(I$165&lt;=$E19,I$165&gt;=EOMONTH($D19,0)),IF($G19="NNN",SUM(Expenses!G$35:G$39)*$F19,IF($G19="FSG",0,IF($G19="MG",SUMPRODUCT($I19:$I23,Expenses!G$35:G$39)*$F19,MAX((Expenses!G$35-$K19/12)*$J19*$F19,0)+MAX((Expenses!G$36-$K20/12)*$J20*$F19,0)+MAX((Expenses!G$37-$K21/12)*$J21*$F19,0)+MAX((Expenses!G$38-$K22/12)*$J22*$F19,0)+MAX((Expenses!G$39-$K23/12)*$J23*$F19,0)))),0)</f>
        <v>0</v>
      </c>
      <c r="J185" s="156">
        <f>IF(AND(J$165&lt;=$E19,J$165&gt;=EOMONTH($D19,0)),IF($G19="NNN",SUM(Expenses!H$35:H$39)*$F19,IF($G19="FSG",0,IF($G19="MG",SUMPRODUCT($I19:$I23,Expenses!H$35:H$39)*$F19,MAX((Expenses!H$35-$K19/12)*$J19*$F19,0)+MAX((Expenses!H$36-$K20/12)*$J20*$F19,0)+MAX((Expenses!H$37-$K21/12)*$J21*$F19,0)+MAX((Expenses!H$38-$K22/12)*$J22*$F19,0)+MAX((Expenses!H$39-$K23/12)*$J23*$F19,0)))),0)</f>
        <v>0</v>
      </c>
      <c r="K185" s="156">
        <f>IF(AND(K$165&lt;=$E19,K$165&gt;=EOMONTH($D19,0)),IF($G19="NNN",SUM(Expenses!I$35:I$39)*$F19,IF($G19="FSG",0,IF($G19="MG",SUMPRODUCT($I19:$I23,Expenses!I$35:I$39)*$F19,MAX((Expenses!I$35-$K19/12)*$J19*$F19,0)+MAX((Expenses!I$36-$K20/12)*$J20*$F19,0)+MAX((Expenses!I$37-$K21/12)*$J21*$F19,0)+MAX((Expenses!I$38-$K22/12)*$J22*$F19,0)+MAX((Expenses!I$39-$K23/12)*$J23*$F19,0)))),0)</f>
        <v>0</v>
      </c>
      <c r="L185" s="156">
        <f>IF(AND(L$165&lt;=$E19,L$165&gt;=EOMONTH($D19,0)),IF($G19="NNN",SUM(Expenses!J$35:J$39)*$F19,IF($G19="FSG",0,IF($G19="MG",SUMPRODUCT($I19:$I23,Expenses!J$35:J$39)*$F19,MAX((Expenses!J$35-$K19/12)*$J19*$F19,0)+MAX((Expenses!J$36-$K20/12)*$J20*$F19,0)+MAX((Expenses!J$37-$K21/12)*$J21*$F19,0)+MAX((Expenses!J$38-$K22/12)*$J22*$F19,0)+MAX((Expenses!J$39-$K23/12)*$J23*$F19,0)))),0)</f>
        <v>0</v>
      </c>
      <c r="M185" s="156">
        <f>IF(AND(M$165&lt;=$E19,M$165&gt;=EOMONTH($D19,0)),IF($G19="NNN",SUM(Expenses!K$35:K$39)*$F19,IF($G19="FSG",0,IF($G19="MG",SUMPRODUCT($I19:$I23,Expenses!K$35:K$39)*$F19,MAX((Expenses!K$35-$K19/12)*$J19*$F19,0)+MAX((Expenses!K$36-$K20/12)*$J20*$F19,0)+MAX((Expenses!K$37-$K21/12)*$J21*$F19,0)+MAX((Expenses!K$38-$K22/12)*$J22*$F19,0)+MAX((Expenses!K$39-$K23/12)*$J23*$F19,0)))),0)</f>
        <v>0</v>
      </c>
      <c r="N185" s="156">
        <f>IF(AND(N$165&lt;=$E19,N$165&gt;=EOMONTH($D19,0)),IF($G19="NNN",SUM(Expenses!L$35:L$39)*$F19,IF($G19="FSG",0,IF($G19="MG",SUMPRODUCT($I19:$I23,Expenses!L$35:L$39)*$F19,MAX((Expenses!L$35-$K19/12)*$J19*$F19,0)+MAX((Expenses!L$36-$K20/12)*$J20*$F19,0)+MAX((Expenses!L$37-$K21/12)*$J21*$F19,0)+MAX((Expenses!L$38-$K22/12)*$J22*$F19,0)+MAX((Expenses!L$39-$K23/12)*$J23*$F19,0)))),0)</f>
        <v>0</v>
      </c>
      <c r="O185" s="156">
        <f>IF(AND(O$165&lt;=$E19,O$165&gt;=EOMONTH($D19,0)),IF($G19="NNN",SUM(Expenses!M$35:M$39)*$F19,IF($G19="FSG",0,IF($G19="MG",SUMPRODUCT($I19:$I23,Expenses!M$35:M$39)*$F19,MAX((Expenses!M$35-$K19/12)*$J19*$F19,0)+MAX((Expenses!M$36-$K20/12)*$J20*$F19,0)+MAX((Expenses!M$37-$K21/12)*$J21*$F19,0)+MAX((Expenses!M$38-$K22/12)*$J22*$F19,0)+MAX((Expenses!M$39-$K23/12)*$J23*$F19,0)))),0)</f>
        <v>0</v>
      </c>
      <c r="P185" s="156">
        <f>IF(AND(P$165&lt;=$E19,P$165&gt;=EOMONTH($D19,0)),IF($G19="NNN",SUM(Expenses!N$35:N$39)*$F19,IF($G19="FSG",0,IF($G19="MG",SUMPRODUCT($I19:$I23,Expenses!N$35:N$39)*$F19,MAX((Expenses!N$35-$K19/12)*$J19*$F19,0)+MAX((Expenses!N$36-$K20/12)*$J20*$F19,0)+MAX((Expenses!N$37-$K21/12)*$J21*$F19,0)+MAX((Expenses!N$38-$K22/12)*$J22*$F19,0)+MAX((Expenses!N$39-$K23/12)*$J23*$F19,0)))),0)</f>
        <v>0</v>
      </c>
      <c r="Q185" s="156">
        <f>IF(AND(Q$165&lt;=$E19,Q$165&gt;=EOMONTH($D19,0)),IF($G19="NNN",SUM(Expenses!O$35:O$39)*$F19,IF($G19="FSG",0,IF($G19="MG",SUMPRODUCT($I19:$I23,Expenses!O$35:O$39)*$F19,MAX((Expenses!O$35-$K19/12)*$J19*$F19,0)+MAX((Expenses!O$36-$K20/12)*$J20*$F19,0)+MAX((Expenses!O$37-$K21/12)*$J21*$F19,0)+MAX((Expenses!O$38-$K22/12)*$J22*$F19,0)+MAX((Expenses!O$39-$K23/12)*$J23*$F19,0)))),0)</f>
        <v>0</v>
      </c>
      <c r="R185" s="156">
        <f>IF(AND(R$165&lt;=$E19,R$165&gt;=EOMONTH($D19,0)),IF($G19="NNN",SUM(Expenses!P$35:P$39)*$F19,IF($G19="FSG",0,IF($G19="MG",SUMPRODUCT($I19:$I23,Expenses!P$35:P$39)*$F19,MAX((Expenses!P$35-$K19/12)*$J19*$F19,0)+MAX((Expenses!P$36-$K20/12)*$J20*$F19,0)+MAX((Expenses!P$37-$K21/12)*$J21*$F19,0)+MAX((Expenses!P$38-$K22/12)*$J22*$F19,0)+MAX((Expenses!P$39-$K23/12)*$J23*$F19,0)))),0)</f>
        <v>0</v>
      </c>
      <c r="S185" s="156">
        <f>IF(AND(S$165&lt;=$E19,S$165&gt;=EOMONTH($D19,0)),IF($G19="NNN",SUM(Expenses!Q$35:Q$39)*$F19,IF($G19="FSG",0,IF($G19="MG",SUMPRODUCT($I19:$I23,Expenses!Q$35:Q$39)*$F19,MAX((Expenses!Q$35-$K19/12)*$J19*$F19,0)+MAX((Expenses!Q$36-$K20/12)*$J20*$F19,0)+MAX((Expenses!Q$37-$K21/12)*$J21*$F19,0)+MAX((Expenses!Q$38-$K22/12)*$J22*$F19,0)+MAX((Expenses!Q$39-$K23/12)*$J23*$F19,0)))),0)</f>
        <v>0</v>
      </c>
      <c r="T185" s="156">
        <f>IF(AND(T$165&lt;=$E19,T$165&gt;=EOMONTH($D19,0)),IF($G19="NNN",SUM(Expenses!R$35:R$39)*$F19,IF($G19="FSG",0,IF($G19="MG",SUMPRODUCT($I19:$I23,Expenses!R$35:R$39)*$F19,MAX((Expenses!R$35-$K19/12)*$J19*$F19,0)+MAX((Expenses!R$36-$K20/12)*$J20*$F19,0)+MAX((Expenses!R$37-$K21/12)*$J21*$F19,0)+MAX((Expenses!R$38-$K22/12)*$J22*$F19,0)+MAX((Expenses!R$39-$K23/12)*$J23*$F19,0)))),0)</f>
        <v>0</v>
      </c>
      <c r="U185" s="156">
        <f>IF(AND(U$165&lt;=$E19,U$165&gt;=EOMONTH($D19,0)),IF($G19="NNN",SUM(Expenses!S$35:S$39)*$F19,IF($G19="FSG",0,IF($G19="MG",SUMPRODUCT($I19:$I23,Expenses!S$35:S$39)*$F19,MAX((Expenses!S$35-$K19/12)*$J19*$F19,0)+MAX((Expenses!S$36-$K20/12)*$J20*$F19,0)+MAX((Expenses!S$37-$K21/12)*$J21*$F19,0)+MAX((Expenses!S$38-$K22/12)*$J22*$F19,0)+MAX((Expenses!S$39-$K23/12)*$J23*$F19,0)))),0)</f>
        <v>0</v>
      </c>
      <c r="V185" s="156">
        <f>IF(AND(V$165&lt;=$E19,V$165&gt;=EOMONTH($D19,0)),IF($G19="NNN",SUM(Expenses!T$35:T$39)*$F19,IF($G19="FSG",0,IF($G19="MG",SUMPRODUCT($I19:$I23,Expenses!T$35:T$39)*$F19,MAX((Expenses!T$35-$K19/12)*$J19*$F19,0)+MAX((Expenses!T$36-$K20/12)*$J20*$F19,0)+MAX((Expenses!T$37-$K21/12)*$J21*$F19,0)+MAX((Expenses!T$38-$K22/12)*$J22*$F19,0)+MAX((Expenses!T$39-$K23/12)*$J23*$F19,0)))),0)</f>
        <v>0</v>
      </c>
      <c r="W185" s="156">
        <f>IF(AND(W$165&lt;=$E19,W$165&gt;=EOMONTH($D19,0)),IF($G19="NNN",SUM(Expenses!U$35:U$39)*$F19,IF($G19="FSG",0,IF($G19="MG",SUMPRODUCT($I19:$I23,Expenses!U$35:U$39)*$F19,MAX((Expenses!U$35-$K19/12)*$J19*$F19,0)+MAX((Expenses!U$36-$K20/12)*$J20*$F19,0)+MAX((Expenses!U$37-$K21/12)*$J21*$F19,0)+MAX((Expenses!U$38-$K22/12)*$J22*$F19,0)+MAX((Expenses!U$39-$K23/12)*$J23*$F19,0)))),0)</f>
        <v>0</v>
      </c>
      <c r="X185" s="156">
        <f>IF(AND(X$165&lt;=$E19,X$165&gt;=EOMONTH($D19,0)),IF($G19="NNN",SUM(Expenses!V$35:V$39)*$F19,IF($G19="FSG",0,IF($G19="MG",SUMPRODUCT($I19:$I23,Expenses!V$35:V$39)*$F19,MAX((Expenses!V$35-$K19/12)*$J19*$F19,0)+MAX((Expenses!V$36-$K20/12)*$J20*$F19,0)+MAX((Expenses!V$37-$K21/12)*$J21*$F19,0)+MAX((Expenses!V$38-$K22/12)*$J22*$F19,0)+MAX((Expenses!V$39-$K23/12)*$J23*$F19,0)))),0)</f>
        <v>0</v>
      </c>
      <c r="Y185" s="156">
        <f>IF(AND(Y$165&lt;=$E19,Y$165&gt;=EOMONTH($D19,0)),IF($G19="NNN",SUM(Expenses!W$35:W$39)*$F19,IF($G19="FSG",0,IF($G19="MG",SUMPRODUCT($I19:$I23,Expenses!W$35:W$39)*$F19,MAX((Expenses!W$35-$K19/12)*$J19*$F19,0)+MAX((Expenses!W$36-$K20/12)*$J20*$F19,0)+MAX((Expenses!W$37-$K21/12)*$J21*$F19,0)+MAX((Expenses!W$38-$K22/12)*$J22*$F19,0)+MAX((Expenses!W$39-$K23/12)*$J23*$F19,0)))),0)</f>
        <v>0</v>
      </c>
      <c r="Z185" s="156">
        <f>IF(AND(Z$165&lt;=$E19,Z$165&gt;=EOMONTH($D19,0)),IF($G19="NNN",SUM(Expenses!X$35:X$39)*$F19,IF($G19="FSG",0,IF($G19="MG",SUMPRODUCT($I19:$I23,Expenses!X$35:X$39)*$F19,MAX((Expenses!X$35-$K19/12)*$J19*$F19,0)+MAX((Expenses!X$36-$K20/12)*$J20*$F19,0)+MAX((Expenses!X$37-$K21/12)*$J21*$F19,0)+MAX((Expenses!X$38-$K22/12)*$J22*$F19,0)+MAX((Expenses!X$39-$K23/12)*$J23*$F19,0)))),0)</f>
        <v>0</v>
      </c>
      <c r="AA185" s="156">
        <f>IF(AND(AA$165&lt;=$E19,AA$165&gt;=EOMONTH($D19,0)),IF($G19="NNN",SUM(Expenses!Y$35:Y$39)*$F19,IF($G19="FSG",0,IF($G19="MG",SUMPRODUCT($I19:$I23,Expenses!Y$35:Y$39)*$F19,MAX((Expenses!Y$35-$K19/12)*$J19*$F19,0)+MAX((Expenses!Y$36-$K20/12)*$J20*$F19,0)+MAX((Expenses!Y$37-$K21/12)*$J21*$F19,0)+MAX((Expenses!Y$38-$K22/12)*$J22*$F19,0)+MAX((Expenses!Y$39-$K23/12)*$J23*$F19,0)))),0)</f>
        <v>0</v>
      </c>
      <c r="AB185" s="156">
        <f>IF(AND(AB$165&lt;=$E19,AB$165&gt;=EOMONTH($D19,0)),IF($G19="NNN",SUM(Expenses!Z$35:Z$39)*$F19,IF($G19="FSG",0,IF($G19="MG",SUMPRODUCT($I19:$I23,Expenses!Z$35:Z$39)*$F19,MAX((Expenses!Z$35-$K19/12)*$J19*$F19,0)+MAX((Expenses!Z$36-$K20/12)*$J20*$F19,0)+MAX((Expenses!Z$37-$K21/12)*$J21*$F19,0)+MAX((Expenses!Z$38-$K22/12)*$J22*$F19,0)+MAX((Expenses!Z$39-$K23/12)*$J23*$F19,0)))),0)</f>
        <v>0</v>
      </c>
      <c r="AC185" s="156">
        <f>IF(AND(AC$165&lt;=$E19,AC$165&gt;=EOMONTH($D19,0)),IF($G19="NNN",SUM(Expenses!AA$35:AA$39)*$F19,IF($G19="FSG",0,IF($G19="MG",SUMPRODUCT($I19:$I23,Expenses!AA$35:AA$39)*$F19,MAX((Expenses!AA$35-$K19/12)*$J19*$F19,0)+MAX((Expenses!AA$36-$K20/12)*$J20*$F19,0)+MAX((Expenses!AA$37-$K21/12)*$J21*$F19,0)+MAX((Expenses!AA$38-$K22/12)*$J22*$F19,0)+MAX((Expenses!AA$39-$K23/12)*$J23*$F19,0)))),0)</f>
        <v>0</v>
      </c>
      <c r="AD185" s="156">
        <f>IF(AND(AD$165&lt;=$E19,AD$165&gt;=EOMONTH($D19,0)),IF($G19="NNN",SUM(Expenses!AB$35:AB$39)*$F19,IF($G19="FSG",0,IF($G19="MG",SUMPRODUCT($I19:$I23,Expenses!AB$35:AB$39)*$F19,MAX((Expenses!AB$35-$K19/12)*$J19*$F19,0)+MAX((Expenses!AB$36-$K20/12)*$J20*$F19,0)+MAX((Expenses!AB$37-$K21/12)*$J21*$F19,0)+MAX((Expenses!AB$38-$K22/12)*$J22*$F19,0)+MAX((Expenses!AB$39-$K23/12)*$J23*$F19,0)))),0)</f>
        <v>0</v>
      </c>
      <c r="AE185" s="156">
        <f>IF(AND(AE$165&lt;=$E19,AE$165&gt;=EOMONTH($D19,0)),IF($G19="NNN",SUM(Expenses!AC$35:AC$39)*$F19,IF($G19="FSG",0,IF($G19="MG",SUMPRODUCT($I19:$I23,Expenses!AC$35:AC$39)*$F19,MAX((Expenses!AC$35-$K19/12)*$J19*$F19,0)+MAX((Expenses!AC$36-$K20/12)*$J20*$F19,0)+MAX((Expenses!AC$37-$K21/12)*$J21*$F19,0)+MAX((Expenses!AC$38-$K22/12)*$J22*$F19,0)+MAX((Expenses!AC$39-$K23/12)*$J23*$F19,0)))),0)</f>
        <v>0</v>
      </c>
      <c r="AF185" s="156">
        <f ca="1">IF(AND(AF$165&lt;=$E19,AF$165&gt;=EOMONTH($D19,0)),IF($G19="NNN",SUM(Expenses!AD$35:AD$39)*$F19,IF($G19="FSG",0,IF($G19="MG",SUMPRODUCT($I19:$I23,Expenses!AD$35:AD$39)*$F19,MAX((Expenses!AD$35-$K19/12)*$J19*$F19,0)+MAX((Expenses!AD$36-$K20/12)*$J20*$F19,0)+MAX((Expenses!AD$37-$K21/12)*$J21*$F19,0)+MAX((Expenses!AD$38-$K22/12)*$J22*$F19,0)+MAX((Expenses!AD$39-$K23/12)*$J23*$F19,0)))),0)</f>
        <v>1257.8464264543923</v>
      </c>
      <c r="AG185" s="156">
        <f ca="1">IF(AND(AG$165&lt;=$E19,AG$165&gt;=EOMONTH($D19,0)),IF($G19="NNN",SUM(Expenses!AE$35:AE$39)*$F19,IF($G19="FSG",0,IF($G19="MG",SUMPRODUCT($I19:$I23,Expenses!AE$35:AE$39)*$F19,MAX((Expenses!AE$35-$K19/12)*$J19*$F19,0)+MAX((Expenses!AE$36-$K20/12)*$J20*$F19,0)+MAX((Expenses!AE$37-$K21/12)*$J21*$F19,0)+MAX((Expenses!AE$38-$K22/12)*$J22*$F19,0)+MAX((Expenses!AE$39-$K23/12)*$J23*$F19,0)))),0)</f>
        <v>1358.9686943635897</v>
      </c>
      <c r="AH185" s="156">
        <f ca="1">IF(AND(AH$165&lt;=$E19,AH$165&gt;=EOMONTH($D19,0)),IF($G19="NNN",SUM(Expenses!AF$35:AF$39)*$F19,IF($G19="FSG",0,IF($G19="MG",SUMPRODUCT($I19:$I23,Expenses!AF$35:AF$39)*$F19,MAX((Expenses!AF$35-$K19/12)*$J19*$F19,0)+MAX((Expenses!AF$36-$K20/12)*$J20*$F19,0)+MAX((Expenses!AF$37-$K21/12)*$J21*$F19,0)+MAX((Expenses!AF$38-$K22/12)*$J22*$F19,0)+MAX((Expenses!AF$39-$K23/12)*$J23*$F19,0)))),0)</f>
        <v>1387.6386843915973</v>
      </c>
      <c r="AI185" s="156">
        <f ca="1">IF(AND(AI$165&lt;=$E19,AI$165&gt;=EOMONTH($D19,0)),IF($G19="NNN",SUM(Expenses!AG$35:AG$39)*$F19,IF($G19="FSG",0,IF($G19="MG",SUMPRODUCT($I19:$I23,Expenses!AG$35:AG$39)*$F19,MAX((Expenses!AG$35-$K19/12)*$J19*$F19,0)+MAX((Expenses!AG$36-$K20/12)*$J20*$F19,0)+MAX((Expenses!AG$37-$K21/12)*$J21*$F19,0)+MAX((Expenses!AG$38-$K22/12)*$J22*$F19,0)+MAX((Expenses!AG$39-$K23/12)*$J23*$F19,0)))),0)</f>
        <v>1388.6505946323327</v>
      </c>
      <c r="AJ185" s="156">
        <f ca="1">IF(AND(AJ$165&lt;=$E19,AJ$165&gt;=EOMONTH($D19,0)),IF($G19="NNN",SUM(Expenses!AH$35:AH$39)*$F19,IF($G19="FSG",0,IF($G19="MG",SUMPRODUCT($I19:$I23,Expenses!AH$35:AH$39)*$F19,MAX((Expenses!AH$35-$K19/12)*$J19*$F19,0)+MAX((Expenses!AH$36-$K20/12)*$J20*$F19,0)+MAX((Expenses!AH$37-$K21/12)*$J21*$F19,0)+MAX((Expenses!AH$38-$K22/12)*$J22*$F19,0)+MAX((Expenses!AH$39-$K23/12)*$J23*$F19,0)))),0)</f>
        <v>1392.3187216644126</v>
      </c>
      <c r="AK185" s="156">
        <f ca="1">IF(AND(AK$165&lt;=$E19,AK$165&gt;=EOMONTH($D19,0)),IF($G19="NNN",SUM(Expenses!AI$35:AI$39)*$F19,IF($G19="FSG",0,IF($G19="MG",SUMPRODUCT($I19:$I23,Expenses!AI$35:AI$39)*$F19,MAX((Expenses!AI$35-$K19/12)*$J19*$F19,0)+MAX((Expenses!AI$36-$K20/12)*$J20*$F19,0)+MAX((Expenses!AI$37-$K21/12)*$J21*$F19,0)+MAX((Expenses!AI$38-$K22/12)*$J22*$F19,0)+MAX((Expenses!AI$39-$K23/12)*$J23*$F19,0)))),0)</f>
        <v>1409.4041620998423</v>
      </c>
      <c r="AL185" s="156">
        <f ca="1">IF(AND(AL$165&lt;=$E19,AL$165&gt;=EOMONTH($D19,0)),IF($G19="NNN",SUM(Expenses!AJ$35:AJ$39)*$F19,IF($G19="FSG",0,IF($G19="MG",SUMPRODUCT($I19:$I23,Expenses!AJ$35:AJ$39)*$F19,MAX((Expenses!AJ$35-$K19/12)*$J19*$F19,0)+MAX((Expenses!AJ$36-$K20/12)*$J20*$F19,0)+MAX((Expenses!AJ$37-$K21/12)*$J21*$F19,0)+MAX((Expenses!AJ$38-$K22/12)*$J22*$F19,0)+MAX((Expenses!AJ$39-$K23/12)*$J23*$F19,0)))),0)</f>
        <v>1440.3765872852675</v>
      </c>
      <c r="AM185" s="156">
        <f ca="1">IF(AND(AM$165&lt;=$E19,AM$165&gt;=EOMONTH($D19,0)),IF($G19="NNN",SUM(Expenses!AK$35:AK$39)*$F19,IF($G19="FSG",0,IF($G19="MG",SUMPRODUCT($I19:$I23,Expenses!AK$35:AK$39)*$F19,MAX((Expenses!AK$35-$K19/12)*$J19*$F19,0)+MAX((Expenses!AK$36-$K20/12)*$J20*$F19,0)+MAX((Expenses!AK$37-$K21/12)*$J21*$F19,0)+MAX((Expenses!AK$38-$K22/12)*$J22*$F19,0)+MAX((Expenses!AK$39-$K23/12)*$J23*$F19,0)))),0)</f>
        <v>1441.3985170908982</v>
      </c>
      <c r="AN185" s="156">
        <f ca="1">IF(AND(AN$165&lt;=$E19,AN$165&gt;=EOMONTH($D19,0)),IF($G19="NNN",SUM(Expenses!AL$35:AL$39)*$F19,IF($G19="FSG",0,IF($G19="MG",SUMPRODUCT($I19:$I23,Expenses!AL$35:AL$39)*$F19,MAX((Expenses!AL$35-$K19/12)*$J19*$F19,0)+MAX((Expenses!AL$36-$K20/12)*$J20*$F19,0)+MAX((Expenses!AL$37-$K21/12)*$J21*$F19,0)+MAX((Expenses!AL$38-$K22/12)*$J22*$F19,0)+MAX((Expenses!AL$39-$K23/12)*$J23*$F19,0)))),0)</f>
        <v>1777.3847065997172</v>
      </c>
      <c r="AO185" s="156">
        <f ca="1">IF(AND(AO$165&lt;=$E19,AO$165&gt;=EOMONTH($D19,0)),IF($G19="NNN",SUM(Expenses!AM$35:AM$39)*$F19,IF($G19="FSG",0,IF($G19="MG",SUMPRODUCT($I19:$I23,Expenses!AM$35:AM$39)*$F19,MAX((Expenses!AM$35-$K19/12)*$J19*$F19,0)+MAX((Expenses!AM$36-$K20/12)*$J20*$F19,0)+MAX((Expenses!AM$37-$K21/12)*$J21*$F19,0)+MAX((Expenses!AM$38-$K22/12)*$J22*$F19,0)+MAX((Expenses!AM$39-$K23/12)*$J23*$F19,0)))),0)</f>
        <v>1779.2415004091336</v>
      </c>
      <c r="AP185" s="156">
        <f ca="1">IF(AND(AP$165&lt;=$E19,AP$165&gt;=EOMONTH($D19,0)),IF($G19="NNN",SUM(Expenses!AN$35:AN$39)*$F19,IF($G19="FSG",0,IF($G19="MG",SUMPRODUCT($I19:$I23,Expenses!AN$35:AN$39)*$F19,MAX((Expenses!AN$35-$K19/12)*$J19*$F19,0)+MAX((Expenses!AN$36-$K20/12)*$J20*$F19,0)+MAX((Expenses!AN$37-$K21/12)*$J21*$F19,0)+MAX((Expenses!AN$38-$K22/12)*$J22*$F19,0)+MAX((Expenses!AN$39-$K23/12)*$J23*$F19,0)))),0)</f>
        <v>1780.2710099414842</v>
      </c>
      <c r="AQ185" s="156">
        <f ca="1">IF(AND(AQ$165&lt;=$E19,AQ$165&gt;=EOMONTH($D19,0)),IF($G19="NNN",SUM(Expenses!AO$35:AO$39)*$F19,IF($G19="FSG",0,IF($G19="MG",SUMPRODUCT($I19:$I23,Expenses!AO$35:AO$39)*$F19,MAX((Expenses!AO$35-$K19/12)*$J19*$F19,0)+MAX((Expenses!AO$36-$K20/12)*$J20*$F19,0)+MAX((Expenses!AO$37-$K21/12)*$J21*$F19,0)+MAX((Expenses!AO$38-$K22/12)*$J22*$F19,0)+MAX((Expenses!AO$39-$K23/12)*$J23*$F19,0)))),0)</f>
        <v>1781.3030585220752</v>
      </c>
      <c r="AR185" s="156">
        <f ca="1">IF(AND(AR$165&lt;=$E19,AR$165&gt;=EOMONTH($D19,0)),IF($G19="NNN",SUM(Expenses!AP$35:AP$39)*$F19,IF($G19="FSG",0,IF($G19="MG",SUMPRODUCT($I19:$I23,Expenses!AP$35:AP$39)*$F19,MAX((Expenses!AP$35-$K19/12)*$J19*$F19,0)+MAX((Expenses!AP$36-$K20/12)*$J20*$F19,0)+MAX((Expenses!AP$37-$K21/12)*$J21*$F19,0)+MAX((Expenses!AP$38-$K22/12)*$J22*$F19,0)+MAX((Expenses!AP$39-$K23/12)*$J23*$F19,0)))),0)</f>
        <v>1782.8118336007315</v>
      </c>
      <c r="AS185" s="156">
        <f ca="1">IF(AND(AS$165&lt;=$E19,AS$165&gt;=EOMONTH($D19,0)),IF($G19="NNN",SUM(Expenses!AQ$35:AQ$39)*$F19,IF($G19="FSG",0,IF($G19="MG",SUMPRODUCT($I19:$I23,Expenses!AQ$35:AQ$39)*$F19,MAX((Expenses!AQ$35-$K19/12)*$J19*$F19,0)+MAX((Expenses!AQ$36-$K20/12)*$J20*$F19,0)+MAX((Expenses!AQ$37-$K21/12)*$J21*$F19,0)+MAX((Expenses!AQ$38-$K22/12)*$J22*$F19,0)+MAX((Expenses!AQ$39-$K23/12)*$J23*$F19,0)))),0)</f>
        <v>1784.7431493191214</v>
      </c>
      <c r="AT185" s="156">
        <f ca="1">IF(AND(AT$165&lt;=$E19,AT$165&gt;=EOMONTH($D19,0)),IF($G19="NNN",SUM(Expenses!AR$35:AR$39)*$F19,IF($G19="FSG",0,IF($G19="MG",SUMPRODUCT($I19:$I23,Expenses!AR$35:AR$39)*$F19,MAX((Expenses!AR$35-$K19/12)*$J19*$F19,0)+MAX((Expenses!AR$36-$K20/12)*$J20*$F19,0)+MAX((Expenses!AR$37-$K21/12)*$J21*$F19,0)+MAX((Expenses!AR$38-$K22/12)*$J22*$F19,0)+MAX((Expenses!AR$39-$K23/12)*$J23*$F19,0)))),0)</f>
        <v>1785.782852678112</v>
      </c>
      <c r="AU185" s="156">
        <f ca="1">IF(AND(AU$165&lt;=$E19,AU$165&gt;=EOMONTH($D19,0)),IF($G19="NNN",SUM(Expenses!AS$35:AS$39)*$F19,IF($G19="FSG",0,IF($G19="MG",SUMPRODUCT($I19:$I23,Expenses!AS$35:AS$39)*$F19,MAX((Expenses!AS$35-$K19/12)*$J19*$F19,0)+MAX((Expenses!AS$36-$K20/12)*$J20*$F19,0)+MAX((Expenses!AS$37-$K21/12)*$J21*$F19,0)+MAX((Expenses!AS$38-$K22/12)*$J22*$F19,0)+MAX((Expenses!AS$39-$K23/12)*$J23*$F19,0)))),0)</f>
        <v>1786.8251202260697</v>
      </c>
      <c r="AV185" s="156">
        <f ca="1">IF(AND(AV$165&lt;=$E19,AV$165&gt;=EOMONTH($D19,0)),IF($G19="NNN",SUM(Expenses!AT$35:AT$39)*$F19,IF($G19="FSG",0,IF($G19="MG",SUMPRODUCT($I19:$I23,Expenses!AT$35:AT$39)*$F19,MAX((Expenses!AT$35-$K19/12)*$J19*$F19,0)+MAX((Expenses!AT$36-$K20/12)*$J20*$F19,0)+MAX((Expenses!AT$37-$K21/12)*$J21*$F19,0)+MAX((Expenses!AT$38-$K22/12)*$J22*$F19,0)+MAX((Expenses!AT$39-$K23/12)*$J23*$F19,0)))),0)</f>
        <v>1790.6032910691119</v>
      </c>
      <c r="AW185" s="156">
        <f ca="1">IF(AND(AW$165&lt;=$E19,AW$165&gt;=EOMONTH($D19,0)),IF($G19="NNN",SUM(Expenses!AU$35:AU$39)*$F19,IF($G19="FSG",0,IF($G19="MG",SUMPRODUCT($I19:$I23,Expenses!AU$35:AU$39)*$F19,MAX((Expenses!AU$35-$K19/12)*$J19*$F19,0)+MAX((Expenses!AU$36-$K20/12)*$J20*$F19,0)+MAX((Expenses!AU$37-$K21/12)*$J21*$F19,0)+MAX((Expenses!AU$38-$K22/12)*$J22*$F19,0)+MAX((Expenses!AU$39-$K23/12)*$J23*$F19,0)))),0)</f>
        <v>1791.9210739348289</v>
      </c>
      <c r="AX185" s="156">
        <f ca="1">IF(AND(AX$165&lt;=$E19,AX$165&gt;=EOMONTH($D19,0)),IF($G19="NNN",SUM(Expenses!AV$35:AV$39)*$F19,IF($G19="FSG",0,IF($G19="MG",SUMPRODUCT($I19:$I23,Expenses!AV$35:AV$39)*$F19,MAX((Expenses!AV$35-$K19/12)*$J19*$F19,0)+MAX((Expenses!AV$36-$K20/12)*$J20*$F19,0)+MAX((Expenses!AV$37-$K21/12)*$J21*$F19,0)+MAX((Expenses!AV$38-$K22/12)*$J22*$F19,0)+MAX((Expenses!AV$39-$K23/12)*$J23*$F19,0)))),0)</f>
        <v>1793.1228269711553</v>
      </c>
      <c r="AY185" s="156">
        <f ca="1">IF(AND(AY$165&lt;=$E19,AY$165&gt;=EOMONTH($D19,0)),IF($G19="NNN",SUM(Expenses!AW$35:AW$39)*$F19,IF($G19="FSG",0,IF($G19="MG",SUMPRODUCT($I19:$I23,Expenses!AW$35:AW$39)*$F19,MAX((Expenses!AW$35-$K19/12)*$J19*$F19,0)+MAX((Expenses!AW$36-$K20/12)*$J20*$F19,0)+MAX((Expenses!AW$37-$K21/12)*$J21*$F19,0)+MAX((Expenses!AW$38-$K22/12)*$J22*$F19,0)+MAX((Expenses!AW$39-$K23/12)*$J23*$F19,0)))),0)</f>
        <v>1794.1754146709548</v>
      </c>
      <c r="AZ185" s="156">
        <f ca="1">IF(AND(AZ$165&lt;=$E19,AZ$165&gt;=EOMONTH($D19,0)),IF($G19="NNN",SUM(Expenses!AX$35:AX$39)*$F19,IF($G19="FSG",0,IF($G19="MG",SUMPRODUCT($I19:$I23,Expenses!AX$35:AX$39)*$F19,MAX((Expenses!AX$35-$K19/12)*$J19*$F19,0)+MAX((Expenses!AX$36-$K20/12)*$J20*$F19,0)+MAX((Expenses!AX$37-$K21/12)*$J21*$F19,0)+MAX((Expenses!AX$38-$K22/12)*$J22*$F19,0)+MAX((Expenses!AX$39-$K23/12)*$J23*$F19,0)))),0)</f>
        <v>1820.8274730508792</v>
      </c>
      <c r="BA185" s="156">
        <f ca="1">IF(AND(BA$165&lt;=$E19,BA$165&gt;=EOMONTH($D19,0)),IF($G19="NNN",SUM(Expenses!AY$35:AY$39)*$F19,IF($G19="FSG",0,IF($G19="MG",SUMPRODUCT($I19:$I23,Expenses!AY$35:AY$39)*$F19,MAX((Expenses!AY$35-$K19/12)*$J19*$F19,0)+MAX((Expenses!AY$36-$K20/12)*$J20*$F19,0)+MAX((Expenses!AY$37-$K21/12)*$J21*$F19,0)+MAX((Expenses!AY$38-$K22/12)*$J22*$F19,0)+MAX((Expenses!AY$39-$K23/12)*$J23*$F19,0)))),0)</f>
        <v>1822.7399706745782</v>
      </c>
      <c r="BB185" s="156">
        <f ca="1">IF(AND(BB$165&lt;=$E19,BB$165&gt;=EOMONTH($D19,0)),IF($G19="NNN",SUM(Expenses!AZ$35:AZ$39)*$F19,IF($G19="FSG",0,IF($G19="MG",SUMPRODUCT($I19:$I23,Expenses!AZ$35:AZ$39)*$F19,MAX((Expenses!AZ$35-$K19/12)*$J19*$F19,0)+MAX((Expenses!AZ$36-$K20/12)*$J20*$F19,0)+MAX((Expenses!AZ$37-$K21/12)*$J21*$F19,0)+MAX((Expenses!AZ$38-$K22/12)*$J22*$F19,0)+MAX((Expenses!AZ$39-$K23/12)*$J23*$F19,0)))),0)</f>
        <v>1823.8003654928996</v>
      </c>
      <c r="BC185" s="156">
        <f ca="1">IF(AND(BC$165&lt;=$E19,BC$165&gt;=EOMONTH($D19,0)),IF($G19="NNN",SUM(Expenses!BA$35:BA$39)*$F19,IF($G19="FSG",0,IF($G19="MG",SUMPRODUCT($I19:$I23,Expenses!BA$35:BA$39)*$F19,MAX((Expenses!BA$35-$K19/12)*$J19*$F19,0)+MAX((Expenses!BA$36-$K20/12)*$J20*$F19,0)+MAX((Expenses!BA$37-$K21/12)*$J21*$F19,0)+MAX((Expenses!BA$38-$K22/12)*$J22*$F19,0)+MAX((Expenses!BA$39-$K23/12)*$J23*$F19,0)))),0)</f>
        <v>1824.8633755309077</v>
      </c>
      <c r="BD185" s="156">
        <f ca="1">IF(AND(BD$165&lt;=$E19,BD$165&gt;=EOMONTH($D19,0)),IF($G19="NNN",SUM(Expenses!BB$35:BB$39)*$F19,IF($G19="FSG",0,IF($G19="MG",SUMPRODUCT($I19:$I23,Expenses!BB$35:BB$39)*$F19,MAX((Expenses!BB$35-$K19/12)*$J19*$F19,0)+MAX((Expenses!BB$36-$K20/12)*$J20*$F19,0)+MAX((Expenses!BB$37-$K21/12)*$J21*$F19,0)+MAX((Expenses!BB$38-$K22/12)*$J22*$F19,0)+MAX((Expenses!BB$39-$K23/12)*$J23*$F19,0)))),0)</f>
        <v>1826.4174138619237</v>
      </c>
      <c r="BE185" s="156">
        <f ca="1">IF(AND(BE$165&lt;=$E19,BE$165&gt;=EOMONTH($D19,0)),IF($G19="NNN",SUM(Expenses!BC$35:BC$39)*$F19,IF($G19="FSG",0,IF($G19="MG",SUMPRODUCT($I19:$I23,Expenses!BC$35:BC$39)*$F19,MAX((Expenses!BC$35-$K19/12)*$J19*$F19,0)+MAX((Expenses!BC$36-$K20/12)*$J20*$F19,0)+MAX((Expenses!BC$37-$K21/12)*$J21*$F19,0)+MAX((Expenses!BC$38-$K22/12)*$J22*$F19,0)+MAX((Expenses!BC$39-$K23/12)*$J23*$F19,0)))),0)</f>
        <v>1828.4066690518653</v>
      </c>
      <c r="BF185" s="156">
        <f ca="1">IF(AND(BF$165&lt;=$E19,BF$165&gt;=EOMONTH($D19,0)),IF($G19="NNN",SUM(Expenses!BD$35:BD$39)*$F19,IF($G19="FSG",0,IF($G19="MG",SUMPRODUCT($I19:$I23,Expenses!BD$35:BD$39)*$F19,MAX((Expenses!BD$35-$K19/12)*$J19*$F19,0)+MAX((Expenses!BD$36-$K20/12)*$J20*$F19,0)+MAX((Expenses!BD$37-$K21/12)*$J21*$F19,0)+MAX((Expenses!BD$38-$K22/12)*$J22*$F19,0)+MAX((Expenses!BD$39-$K23/12)*$J23*$F19,0)))),0)</f>
        <v>1829.4775635116257</v>
      </c>
      <c r="BG185" s="156">
        <f ca="1">IF(AND(BG$165&lt;=$E19,BG$165&gt;=EOMONTH($D19,0)),IF($G19="NNN",SUM(Expenses!BE$35:BE$39)*$F19,IF($G19="FSG",0,IF($G19="MG",SUMPRODUCT($I19:$I23,Expenses!BE$35:BE$39)*$F19,MAX((Expenses!BE$35-$K19/12)*$J19*$F19,0)+MAX((Expenses!BE$36-$K20/12)*$J20*$F19,0)+MAX((Expenses!BE$37-$K21/12)*$J21*$F19,0)+MAX((Expenses!BE$38-$K22/12)*$J22*$F19,0)+MAX((Expenses!BE$39-$K23/12)*$J23*$F19,0)))),0)</f>
        <v>1830.5510990860218</v>
      </c>
      <c r="BH185" s="156">
        <f ca="1">IF(AND(BH$165&lt;=$E19,BH$165&gt;=EOMONTH($D19,0)),IF($G19="NNN",SUM(Expenses!BF$35:BF$39)*$F19,IF($G19="FSG",0,IF($G19="MG",SUMPRODUCT($I19:$I23,Expenses!BF$35:BF$39)*$F19,MAX((Expenses!BF$35-$K19/12)*$J19*$F19,0)+MAX((Expenses!BF$36-$K20/12)*$J20*$F19,0)+MAX((Expenses!BF$37-$K21/12)*$J21*$F19,0)+MAX((Expenses!BF$38-$K22/12)*$J22*$F19,0)+MAX((Expenses!BF$39-$K23/12)*$J23*$F19,0)))),0)</f>
        <v>1488.6799501842977</v>
      </c>
      <c r="BI185" s="156">
        <f ca="1">IF(AND(BI$165&lt;=$E19,BI$165&gt;=EOMONTH($D19,0)),IF($G19="NNN",SUM(Expenses!BG$35:BG$39)*$F19,IF($G19="FSG",0,IF($G19="MG",SUMPRODUCT($I19:$I23,Expenses!BG$35:BG$39)*$F19,MAX((Expenses!BG$35-$K19/12)*$J19*$F19,0)+MAX((Expenses!BG$36-$K20/12)*$J20*$F19,0)+MAX((Expenses!BG$37-$K21/12)*$J21*$F19,0)+MAX((Expenses!BG$38-$K22/12)*$J22*$F19,0)+MAX((Expenses!BG$39-$K23/12)*$J23*$F19,0)))),0)</f>
        <v>1456.0202335861438</v>
      </c>
      <c r="BJ185" s="156">
        <f ca="1">IF(AND(BJ$165&lt;=$E19,BJ$165&gt;=EOMONTH($D19,0)),IF($G19="NNN",SUM(Expenses!BH$35:BH$39)*$F19,IF($G19="FSG",0,IF($G19="MG",SUMPRODUCT($I19:$I23,Expenses!BH$35:BH$39)*$F19,MAX((Expenses!BH$35-$K19/12)*$J19*$F19,0)+MAX((Expenses!BH$36-$K20/12)*$J20*$F19,0)+MAX((Expenses!BH$37-$K21/12)*$J21*$F19,0)+MAX((Expenses!BH$38-$K22/12)*$J22*$F19,0)+MAX((Expenses!BH$39-$K23/12)*$J23*$F19,0)))),0)</f>
        <v>1456.7114807776316</v>
      </c>
      <c r="BK185" s="156">
        <f ca="1">IF(AND(BK$165&lt;=$E19,BK$165&gt;=EOMONTH($D19,0)),IF($G19="NNN",SUM(Expenses!BI$35:BI$39)*$F19,IF($G19="FSG",0,IF($G19="MG",SUMPRODUCT($I19:$I23,Expenses!BI$35:BI$39)*$F19,MAX((Expenses!BI$35-$K19/12)*$J19*$F19,0)+MAX((Expenses!BI$36-$K20/12)*$J20*$F19,0)+MAX((Expenses!BI$37-$K21/12)*$J21*$F19,0)+MAX((Expenses!BI$38-$K22/12)*$J22*$F19,0)+MAX((Expenses!BI$39-$K23/12)*$J23*$F19,0)))),0)</f>
        <v>1707.0367977062735</v>
      </c>
      <c r="BL185" s="156">
        <f ca="1">IF(AND(BL$165&lt;=$E19,BL$165&gt;=EOMONTH($D19,0)),IF($G19="NNN",SUM(Expenses!BJ$35:BJ$39)*$F19,IF($G19="FSG",0,IF($G19="MG",SUMPRODUCT($I19:$I23,Expenses!BJ$35:BJ$39)*$F19,MAX((Expenses!BJ$35-$K19/12)*$J19*$F19,0)+MAX((Expenses!BJ$36-$K20/12)*$J20*$F19,0)+MAX((Expenses!BJ$37-$K21/12)*$J21*$F19,0)+MAX((Expenses!BJ$38-$K22/12)*$J22*$F19,0)+MAX((Expenses!BJ$39-$K23/12)*$J23*$F19,0)))),0)</f>
        <v>1759.1550766956943</v>
      </c>
      <c r="BM185" s="156">
        <f ca="1">IF(AND(BM$165&lt;=$E19,BM$165&gt;=EOMONTH($D19,0)),IF($G19="NNN",SUM(Expenses!BK$35:BK$39)*$F19,IF($G19="FSG",0,IF($G19="MG",SUMPRODUCT($I19:$I23,Expenses!BK$35:BK$39)*$F19,MAX((Expenses!BK$35-$K19/12)*$J19*$F19,0)+MAX((Expenses!BK$36-$K20/12)*$J20*$F19,0)+MAX((Expenses!BK$37-$K21/12)*$J21*$F19,0)+MAX((Expenses!BK$38-$K22/12)*$J22*$F19,0)+MAX((Expenses!BK$39-$K23/12)*$J23*$F19,0)))),0)</f>
        <v>1767.3245748271538</v>
      </c>
      <c r="BN185" s="156">
        <f ca="1">IF(AND(BN$165&lt;=$E19,BN$165&gt;=EOMONTH($D19,0)),IF($G19="NNN",SUM(Expenses!BL$35:BL$39)*$F19,IF($G19="FSG",0,IF($G19="MG",SUMPRODUCT($I19:$I23,Expenses!BL$35:BL$39)*$F19,MAX((Expenses!BL$35-$K19/12)*$J19*$F19,0)+MAX((Expenses!BL$36-$K20/12)*$J20*$F19,0)+MAX((Expenses!BL$37-$K21/12)*$J21*$F19,0)+MAX((Expenses!BL$38-$K22/12)*$J22*$F19,0)+MAX((Expenses!BL$39-$K23/12)*$J23*$F19,0)))),0)</f>
        <v>1778.7084332238867</v>
      </c>
      <c r="BO185" s="156">
        <f ca="1">IF(AND(BO$165&lt;=$E19,BO$165&gt;=EOMONTH($D19,0)),IF($G19="NNN",SUM(Expenses!BM$35:BM$39)*$F19,IF($G19="FSG",0,IF($G19="MG",SUMPRODUCT($I19:$I23,Expenses!BM$35:BM$39)*$F19,MAX((Expenses!BM$35-$K19/12)*$J19*$F19,0)+MAX((Expenses!BM$36-$K20/12)*$J20*$F19,0)+MAX((Expenses!BM$37-$K21/12)*$J21*$F19,0)+MAX((Expenses!BM$38-$K22/12)*$J22*$F19,0)+MAX((Expenses!BM$39-$K23/12)*$J23*$F19,0)))),0)</f>
        <v>1779.6640206052227</v>
      </c>
      <c r="BP185" s="156">
        <f ca="1">IF(AND(BP$165&lt;=$E19,BP$165&gt;=EOMONTH($D19,0)),IF($G19="NNN",SUM(Expenses!BN$35:BN$39)*$F19,IF($G19="FSG",0,IF($G19="MG",SUMPRODUCT($I19:$I23,Expenses!BN$35:BN$39)*$F19,MAX((Expenses!BN$35-$K19/12)*$J19*$F19,0)+MAX((Expenses!BN$36-$K20/12)*$J20*$F19,0)+MAX((Expenses!BN$37-$K21/12)*$J21*$F19,0)+MAX((Expenses!BN$38-$K22/12)*$J22*$F19,0)+MAX((Expenses!BN$39-$K23/12)*$J23*$F19,0)))),0)</f>
        <v>1851.9578691177448</v>
      </c>
      <c r="BQ185" s="156">
        <f ca="1">IF(AND(BQ$165&lt;=$E19,BQ$165&gt;=EOMONTH($D19,0)),IF($G19="NNN",SUM(Expenses!BO$35:BO$39)*$F19,IF($G19="FSG",0,IF($G19="MG",SUMPRODUCT($I19:$I23,Expenses!BO$35:BO$39)*$F19,MAX((Expenses!BO$35-$K19/12)*$J19*$F19,0)+MAX((Expenses!BO$36-$K20/12)*$J20*$F19,0)+MAX((Expenses!BO$37-$K21/12)*$J21*$F19,0)+MAX((Expenses!BO$38-$K22/12)*$J22*$F19,0)+MAX((Expenses!BO$39-$K23/12)*$J23*$F19,0)))),0)</f>
        <v>1854.0068019633845</v>
      </c>
      <c r="BR185" s="156">
        <f ca="1">IF(AND(BR$165&lt;=$E19,BR$165&gt;=EOMONTH($D19,0)),IF($G19="NNN",SUM(Expenses!BP$35:BP$39)*$F19,IF($G19="FSG",0,IF($G19="MG",SUMPRODUCT($I19:$I23,Expenses!BP$35:BP$39)*$F19,MAX((Expenses!BP$35-$K19/12)*$J19*$F19,0)+MAX((Expenses!BP$36-$K20/12)*$J20*$F19,0)+MAX((Expenses!BP$37-$K21/12)*$J21*$F19,0)+MAX((Expenses!BP$38-$K22/12)*$J22*$F19,0)+MAX((Expenses!BP$39-$K23/12)*$J23*$F19,0)))),0)</f>
        <v>1884.4274743285519</v>
      </c>
      <c r="BS185" s="156">
        <f ca="1">IF(AND(BS$165&lt;=$E19,BS$165&gt;=EOMONTH($D19,0)),IF($G19="NNN",SUM(Expenses!BQ$35:BQ$39)*$F19,IF($G19="FSG",0,IF($G19="MG",SUMPRODUCT($I19:$I23,Expenses!BQ$35:BQ$39)*$F19,MAX((Expenses!BQ$35-$K19/12)*$J19*$F19,0)+MAX((Expenses!BQ$36-$K20/12)*$J20*$F19,0)+MAX((Expenses!BQ$37-$K21/12)*$J21*$F19,0)+MAX((Expenses!BQ$38-$K22/12)*$J22*$F19,0)+MAX((Expenses!BQ$39-$K23/12)*$J23*$F19,0)))),0)</f>
        <v>1885.53321597018</v>
      </c>
      <c r="BT185" s="156">
        <f ca="1">IF(AND(BT$165&lt;=$E19,BT$165&gt;=EOMONTH($D19,0)),IF($G19="NNN",SUM(Expenses!BR$35:BR$39)*$F19,IF($G19="FSG",0,IF($G19="MG",SUMPRODUCT($I19:$I23,Expenses!BR$35:BR$39)*$F19,MAX((Expenses!BR$35-$K19/12)*$J19*$F19,0)+MAX((Expenses!BR$36-$K20/12)*$J20*$F19,0)+MAX((Expenses!BR$37-$K21/12)*$J21*$F19,0)+MAX((Expenses!BR$38-$K22/12)*$J22*$F19,0)+MAX((Expenses!BR$39-$K23/12)*$J23*$F19,0)))),0)</f>
        <v>1886.6416846689949</v>
      </c>
      <c r="BU185" s="156">
        <f ca="1">IF(AND(BU$165&lt;=$E19,BU$165&gt;=EOMONTH($D19,0)),IF($G19="NNN",SUM(Expenses!BS$35:BS$39)*$F19,IF($G19="FSG",0,IF($G19="MG",SUMPRODUCT($I19:$I23,Expenses!BS$35:BS$39)*$F19,MAX((Expenses!BS$35-$K19/12)*$J19*$F19,0)+MAX((Expenses!BS$36-$K20/12)*$J20*$F19,0)+MAX((Expenses!BS$37-$K21/12)*$J21*$F19,0)+MAX((Expenses!BS$38-$K22/12)*$J22*$F19,0)+MAX((Expenses!BS$39-$K23/12)*$J23*$F19,0)))),0)</f>
        <v>1887.7528871506549</v>
      </c>
      <c r="BV185" s="156">
        <f ca="1">IF(AND(BV$165&lt;=$E19,BV$165&gt;=EOMONTH($D19,0)),IF($G19="NNN",SUM(Expenses!BT$35:BT$39)*$F19,IF($G19="FSG",0,IF($G19="MG",SUMPRODUCT($I19:$I23,Expenses!BT$35:BT$39)*$F19,MAX((Expenses!BT$35-$K19/12)*$J19*$F19,0)+MAX((Expenses!BT$36-$K20/12)*$J20*$F19,0)+MAX((Expenses!BT$37-$K21/12)*$J21*$F19,0)+MAX((Expenses!BT$38-$K22/12)*$J22*$F19,0)+MAX((Expenses!BT$39-$K23/12)*$J23*$F19,0)))),0)</f>
        <v>1889.0278269468934</v>
      </c>
      <c r="BW185" s="156">
        <f ca="1">IF(AND(BW$165&lt;=$E19,BW$165&gt;=EOMONTH($D19,0)),IF($G19="NNN",SUM(Expenses!BU$35:BU$39)*$F19,IF($G19="FSG",0,IF($G19="MG",SUMPRODUCT($I19:$I23,Expenses!BU$35:BU$39)*$F19,MAX((Expenses!BU$35-$K19/12)*$J19*$F19,0)+MAX((Expenses!BU$36-$K20/12)*$J20*$F19,0)+MAX((Expenses!BU$37-$K21/12)*$J21*$F19,0)+MAX((Expenses!BU$38-$K22/12)*$J22*$F19,0)+MAX((Expenses!BU$39-$K23/12)*$J23*$F19,0)))),0)</f>
        <v>1890.1445172376104</v>
      </c>
      <c r="BX185" s="156">
        <f ca="1">IF(AND(BX$165&lt;=$E19,BX$165&gt;=EOMONTH($D19,0)),IF($G19="NNN",SUM(Expenses!BV$35:BV$39)*$F19,IF($G19="FSG",0,IF($G19="MG",SUMPRODUCT($I19:$I23,Expenses!BV$35:BV$39)*$F19,MAX((Expenses!BV$35-$K19/12)*$J19*$F19,0)+MAX((Expenses!BV$36-$K20/12)*$J20*$F19,0)+MAX((Expenses!BV$37-$K21/12)*$J21*$F19,0)+MAX((Expenses!BV$38-$K22/12)*$J22*$F19,0)+MAX((Expenses!BV$39-$K23/12)*$J23*$F19,0)))),0)</f>
        <v>1918.0146562082521</v>
      </c>
      <c r="BY185" s="156">
        <f ca="1">IF(AND(BY$165&lt;=$E19,BY$165&gt;=EOMONTH($D19,0)),IF($G19="NNN",SUM(Expenses!BW$35:BW$39)*$F19,IF($G19="FSG",0,IF($G19="MG",SUMPRODUCT($I19:$I23,Expenses!BW$35:BW$39)*$F19,MAX((Expenses!BW$35-$K19/12)*$J19*$F19,0)+MAX((Expenses!BW$36-$K20/12)*$J20*$F19,0)+MAX((Expenses!BW$37-$K21/12)*$J21*$F19,0)+MAX((Expenses!BW$38-$K22/12)*$J22*$F19,0)+MAX((Expenses!BW$39-$K23/12)*$J23*$F19,0)))),0)</f>
        <v>1923.5345090709829</v>
      </c>
      <c r="BZ185" s="156">
        <f ca="1">IF(AND(BZ$165&lt;=$E19,BZ$165&gt;=EOMONTH($D19,0)),IF($G19="NNN",SUM(Expenses!BX$35:BX$39)*$F19,IF($G19="FSG",0,IF($G19="MG",SUMPRODUCT($I19:$I23,Expenses!BX$35:BX$39)*$F19,MAX((Expenses!BX$35-$K19/12)*$J19*$F19,0)+MAX((Expenses!BX$36-$K20/12)*$J20*$F19,0)+MAX((Expenses!BX$37-$K21/12)*$J21*$F19,0)+MAX((Expenses!BX$38-$K22/12)*$J22*$F19,0)+MAX((Expenses!BX$39-$K23/12)*$J23*$F19,0)))),0)</f>
        <v>1924.6594819337402</v>
      </c>
      <c r="CA185" s="156">
        <f ca="1">IF(AND(CA$165&lt;=$E19,CA$165&gt;=EOMONTH($D19,0)),IF($G19="NNN",SUM(Expenses!BY$35:BY$39)*$F19,IF($G19="FSG",0,IF($G19="MG",SUMPRODUCT($I19:$I23,Expenses!BY$35:BY$39)*$F19,MAX((Expenses!BY$35-$K19/12)*$J19*$F19,0)+MAX((Expenses!BY$36-$K20/12)*$J20*$F19,0)+MAX((Expenses!BY$37-$K21/12)*$J21*$F19,0)+MAX((Expenses!BY$38-$K22/12)*$J22*$F19,0)+MAX((Expenses!BY$39-$K23/12)*$J23*$F19,0)))),0)</f>
        <v>1925.7872292830632</v>
      </c>
      <c r="CB185" s="156">
        <f ca="1">IF(AND(CB$165&lt;=$E19,CB$165&gt;=EOMONTH($D19,0)),IF($G19="NNN",SUM(Expenses!BZ$35:BZ$39)*$F19,IF($G19="FSG",0,IF($G19="MG",SUMPRODUCT($I19:$I23,Expenses!BZ$35:BZ$39)*$F19,MAX((Expenses!BZ$35-$K19/12)*$J19*$F19,0)+MAX((Expenses!BZ$36-$K20/12)*$J20*$F19,0)+MAX((Expenses!BZ$37-$K21/12)*$J21*$F19,0)+MAX((Expenses!BZ$38-$K22/12)*$J22*$F19,0)+MAX((Expenses!BZ$39-$K23/12)*$J23*$F19,0)))),0)</f>
        <v>1927.4359085484382</v>
      </c>
      <c r="CC185" s="156">
        <f ca="1">IF(AND(CC$165&lt;=$E19,CC$165&gt;=EOMONTH($D19,0)),IF($G19="NNN",SUM(Expenses!CA$35:CA$39)*$F19,IF($G19="FSG",0,IF($G19="MG",SUMPRODUCT($I19:$I23,Expenses!CA$35:CA$39)*$F19,MAX((Expenses!CA$35-$K19/12)*$J19*$F19,0)+MAX((Expenses!CA$36-$K20/12)*$J20*$F19,0)+MAX((Expenses!CA$37-$K21/12)*$J21*$F19,0)+MAX((Expenses!CA$38-$K22/12)*$J22*$F19,0)+MAX((Expenses!CA$39-$K23/12)*$J23*$F19,0)))),0)</f>
        <v>1929.5463093794467</v>
      </c>
      <c r="CD185" s="156">
        <f ca="1">IF(AND(CD$165&lt;=$E19,CD$165&gt;=EOMONTH($D19,0)),IF($G19="NNN",SUM(Expenses!CB$35:CB$39)*$F19,IF($G19="FSG",0,IF($G19="MG",SUMPRODUCT($I19:$I23,Expenses!CB$35:CB$39)*$F19,MAX((Expenses!CB$35-$K19/12)*$J19*$F19,0)+MAX((Expenses!CB$36-$K20/12)*$J20*$F19,0)+MAX((Expenses!CB$37-$K21/12)*$J21*$F19,0)+MAX((Expenses!CB$38-$K22/12)*$J22*$F19,0)+MAX((Expenses!CB$39-$K23/12)*$J23*$F19,0)))),0)</f>
        <v>1930.6824213118068</v>
      </c>
      <c r="CE185" s="156">
        <f ca="1">IF(AND(CE$165&lt;=$E19,CE$165&gt;=EOMONTH($D19,0)),IF($G19="NNN",SUM(Expenses!CC$35:CC$39)*$F19,IF($G19="FSG",0,IF($G19="MG",SUMPRODUCT($I19:$I23,Expenses!CC$35:CC$39)*$F19,MAX((Expenses!CC$35-$K19/12)*$J19*$F19,0)+MAX((Expenses!CC$36-$K20/12)*$J20*$F19,0)+MAX((Expenses!CC$37-$K21/12)*$J21*$F19,0)+MAX((Expenses!CC$38-$K22/12)*$J22*$F19,0)+MAX((Expenses!CC$39-$K23/12)*$J23*$F19,0)))),0)</f>
        <v>1931.8213352026839</v>
      </c>
      <c r="CF185" s="156">
        <f ca="1">IF(AND(CF$165&lt;=$E19,CF$165&gt;=EOMONTH($D19,0)),IF($G19="NNN",SUM(Expenses!CD$35:CD$39)*$F19,IF($G19="FSG",0,IF($G19="MG",SUMPRODUCT($I19:$I23,Expenses!CD$35:CD$39)*$F19,MAX((Expenses!CD$35-$K19/12)*$J19*$F19,0)+MAX((Expenses!CD$36-$K20/12)*$J20*$F19,0)+MAX((Expenses!CD$37-$K21/12)*$J21*$F19,0)+MAX((Expenses!CD$38-$K22/12)*$J22*$F19,0)+MAX((Expenses!CD$39-$K23/12)*$J23*$F19,0)))),0)</f>
        <v>1932.9630579624629</v>
      </c>
      <c r="CG185" s="156">
        <f ca="1">IF(AND(CG$165&lt;=$E19,CG$165&gt;=EOMONTH($D19,0)),IF($G19="NNN",SUM(Expenses!CE$35:CE$39)*$F19,IF($G19="FSG",0,IF($G19="MG",SUMPRODUCT($I19:$I23,Expenses!CE$35:CE$39)*$F19,MAX((Expenses!CE$35-$K19/12)*$J19*$F19,0)+MAX((Expenses!CE$36-$K20/12)*$J20*$F19,0)+MAX((Expenses!CE$37-$K21/12)*$J21*$F19,0)+MAX((Expenses!CE$38-$K22/12)*$J22*$F19,0)+MAX((Expenses!CE$39-$K23/12)*$J23*$F19,0)))),0)</f>
        <v>1934.107596518573</v>
      </c>
      <c r="CH185" s="156">
        <f ca="1">IF(AND(CH$165&lt;=$E19,CH$165&gt;=EOMONTH($D19,0)),IF($G19="NNN",SUM(Expenses!CF$35:CF$39)*$F19,IF($G19="FSG",0,IF($G19="MG",SUMPRODUCT($I19:$I23,Expenses!CF$35:CF$39)*$F19,MAX((Expenses!CF$35-$K19/12)*$J19*$F19,0)+MAX((Expenses!CF$36-$K20/12)*$J20*$F19,0)+MAX((Expenses!CF$37-$K21/12)*$J21*$F19,0)+MAX((Expenses!CF$38-$K22/12)*$J22*$F19,0)+MAX((Expenses!CF$39-$K23/12)*$J23*$F19,0)))),0)</f>
        <v>1935.4207845086985</v>
      </c>
      <c r="CI185" s="156">
        <f ca="1">IF(AND(CI$165&lt;=$E19,CI$165&gt;=EOMONTH($D19,0)),IF($G19="NNN",SUM(Expenses!CG$35:CG$39)*$F19,IF($G19="FSG",0,IF($G19="MG",SUMPRODUCT($I19:$I23,Expenses!CG$35:CG$39)*$F19,MAX((Expenses!CG$35-$K19/12)*$J19*$F19,0)+MAX((Expenses!CG$36-$K20/12)*$J20*$F19,0)+MAX((Expenses!CG$37-$K21/12)*$J21*$F19,0)+MAX((Expenses!CG$38-$K22/12)*$J22*$F19,0)+MAX((Expenses!CG$39-$K23/12)*$J23*$F19,0)))),0)</f>
        <v>1936.5709755081371</v>
      </c>
      <c r="CJ185" s="156">
        <f ca="1">IF(AND(CJ$165&lt;=$E19,CJ$165&gt;=EOMONTH($D19,0)),IF($G19="NNN",SUM(Expenses!CH$35:CH$39)*$F19,IF($G19="FSG",0,IF($G19="MG",SUMPRODUCT($I19:$I23,Expenses!CH$35:CH$39)*$F19,MAX((Expenses!CH$35-$K19/12)*$J19*$F19,0)+MAX((Expenses!CH$36-$K20/12)*$J20*$F19,0)+MAX((Expenses!CH$37-$K21/12)*$J21*$F19,0)+MAX((Expenses!CH$38-$K22/12)*$J22*$F19,0)+MAX((Expenses!CH$39-$K23/12)*$J23*$F19,0)))),0)</f>
        <v>1965.0716611029666</v>
      </c>
      <c r="CK185" s="156">
        <f ca="1">IF(AND(CK$165&lt;=$E19,CK$165&gt;=EOMONTH($D19,0)),IF($G19="NNN",SUM(Expenses!CI$35:CI$39)*$F19,IF($G19="FSG",0,IF($G19="MG",SUMPRODUCT($I19:$I23,Expenses!CI$35:CI$39)*$F19,MAX((Expenses!CI$35-$K19/12)*$J19*$F19,0)+MAX((Expenses!CI$36-$K20/12)*$J20*$F19,0)+MAX((Expenses!CI$37-$K21/12)*$J21*$F19,0)+MAX((Expenses!CI$38-$K22/12)*$J22*$F19,0)+MAX((Expenses!CI$39-$K23/12)*$J23*$F19,0)))),0)</f>
        <v>1970.7571095515791</v>
      </c>
      <c r="CL185" s="156">
        <f ca="1">IF(AND(CL$165&lt;=$E19,CL$165&gt;=EOMONTH($D19,0)),IF($G19="NNN",SUM(Expenses!CJ$35:CJ$39)*$F19,IF($G19="FSG",0,IF($G19="MG",SUMPRODUCT($I19:$I23,Expenses!CJ$35:CJ$39)*$F19,MAX((Expenses!CJ$35-$K19/12)*$J19*$F19,0)+MAX((Expenses!CJ$36-$K20/12)*$J20*$F19,0)+MAX((Expenses!CJ$37-$K21/12)*$J21*$F19,0)+MAX((Expenses!CJ$38-$K22/12)*$J22*$F19,0)+MAX((Expenses!CJ$39-$K23/12)*$J23*$F19,0)))),0)</f>
        <v>1971.915831600219</v>
      </c>
      <c r="CM185" s="156">
        <f ca="1">IF(AND(CM$165&lt;=$E19,CM$165&gt;=EOMONTH($D19,0)),IF($G19="NNN",SUM(Expenses!CK$35:CK$39)*$F19,IF($G19="FSG",0,IF($G19="MG",SUMPRODUCT($I19:$I23,Expenses!CK$35:CK$39)*$F19,MAX((Expenses!CK$35-$K19/12)*$J19*$F19,0)+MAX((Expenses!CK$36-$K20/12)*$J20*$F19,0)+MAX((Expenses!CK$37-$K21/12)*$J21*$F19,0)+MAX((Expenses!CK$38-$K22/12)*$J22*$F19,0)+MAX((Expenses!CK$39-$K23/12)*$J23*$F19,0)))),0)</f>
        <v>1973.0774113700218</v>
      </c>
      <c r="CN185" s="156">
        <f ca="1">IF(AND(CN$165&lt;=$E19,CN$165&gt;=EOMONTH($D19,0)),IF($G19="NNN",SUM(Expenses!CL$35:CL$39)*$F19,IF($G19="FSG",0,IF($G19="MG",SUMPRODUCT($I19:$I23,Expenses!CL$35:CL$39)*$F19,MAX((Expenses!CL$35-$K19/12)*$J19*$F19,0)+MAX((Expenses!CL$36-$K20/12)*$J20*$F19,0)+MAX((Expenses!CL$37-$K21/12)*$J21*$F19,0)+MAX((Expenses!CL$38-$K22/12)*$J22*$F19,0)+MAX((Expenses!CL$39-$K23/12)*$J23*$F19,0)))),0)</f>
        <v>1974.7755510133575</v>
      </c>
      <c r="CO185" s="156">
        <f ca="1">IF(AND(CO$165&lt;=$E19,CO$165&gt;=EOMONTH($D19,0)),IF($G19="NNN",SUM(Expenses!CM$35:CM$39)*$F19,IF($G19="FSG",0,IF($G19="MG",SUMPRODUCT($I19:$I23,Expenses!CM$35:CM$39)*$F19,MAX((Expenses!CM$35-$K19/12)*$J19*$F19,0)+MAX((Expenses!CM$36-$K20/12)*$J20*$F19,0)+MAX((Expenses!CM$37-$K21/12)*$J21*$F19,0)+MAX((Expenses!CM$38-$K22/12)*$J22*$F19,0)+MAX((Expenses!CM$39-$K23/12)*$J23*$F19,0)))),0)</f>
        <v>1976.9492638692968</v>
      </c>
      <c r="CP185" s="156">
        <f ca="1">IF(AND(CP$165&lt;=$E19,CP$165&gt;=EOMONTH($D19,0)),IF($G19="NNN",SUM(Expenses!CN$35:CN$39)*$F19,IF($G19="FSG",0,IF($G19="MG",SUMPRODUCT($I19:$I23,Expenses!CN$35:CN$39)*$F19,MAX((Expenses!CN$35-$K19/12)*$J19*$F19,0)+MAX((Expenses!CN$36-$K20/12)*$J20*$F19,0)+MAX((Expenses!CN$37-$K21/12)*$J21*$F19,0)+MAX((Expenses!CN$38-$K22/12)*$J22*$F19,0)+MAX((Expenses!CN$39-$K23/12)*$J23*$F19,0)))),0)</f>
        <v>1978.1194591596277</v>
      </c>
      <c r="CQ185" s="156">
        <f ca="1">IF(AND(CQ$165&lt;=$E19,CQ$165&gt;=EOMONTH($D19,0)),IF($G19="NNN",SUM(Expenses!CO$35:CO$39)*$F19,IF($G19="FSG",0,IF($G19="MG",SUMPRODUCT($I19:$I23,Expenses!CO$35:CO$39)*$F19,MAX((Expenses!CO$35-$K19/12)*$J19*$F19,0)+MAX((Expenses!CO$36-$K20/12)*$J20*$F19,0)+MAX((Expenses!CO$37-$K21/12)*$J21*$F19,0)+MAX((Expenses!CO$38-$K22/12)*$J22*$F19,0)+MAX((Expenses!CO$39-$K23/12)*$J23*$F19,0)))),0)</f>
        <v>1979.2925404672305</v>
      </c>
      <c r="CR185" s="156">
        <f ca="1">IF(AND(CR$165&lt;=$E19,CR$165&gt;=EOMONTH($D19,0)),IF($G19="NNN",SUM(Expenses!CP$35:CP$39)*$F19,IF($G19="FSG",0,IF($G19="MG",SUMPRODUCT($I19:$I23,Expenses!CP$35:CP$39)*$F19,MAX((Expenses!CP$35-$K19/12)*$J19*$F19,0)+MAX((Expenses!CP$36-$K20/12)*$J20*$F19,0)+MAX((Expenses!CP$37-$K21/12)*$J21*$F19,0)+MAX((Expenses!CP$38-$K22/12)*$J22*$F19,0)+MAX((Expenses!CP$39-$K23/12)*$J23*$F19,0)))),0)</f>
        <v>1980.4685149098034</v>
      </c>
      <c r="CS185" s="156">
        <f ca="1">IF(AND(CS$165&lt;=$E19,CS$165&gt;=EOMONTH($D19,0)),IF($G19="NNN",SUM(Expenses!CQ$35:CQ$39)*$F19,IF($G19="FSG",0,IF($G19="MG",SUMPRODUCT($I19:$I23,Expenses!CQ$35:CQ$39)*$F19,MAX((Expenses!CQ$35-$K19/12)*$J19*$F19,0)+MAX((Expenses!CQ$36-$K20/12)*$J20*$F19,0)+MAX((Expenses!CQ$37-$K21/12)*$J21*$F19,0)+MAX((Expenses!CQ$38-$K22/12)*$J22*$F19,0)+MAX((Expenses!CQ$39-$K23/12)*$J23*$F19,0)))),0)</f>
        <v>1981.6473896225968</v>
      </c>
      <c r="CT185" s="156">
        <f ca="1">IF(AND(CT$165&lt;=$E19,CT$165&gt;=EOMONTH($D19,0)),IF($G19="NNN",SUM(Expenses!CR$35:CR$39)*$F19,IF($G19="FSG",0,IF($G19="MG",SUMPRODUCT($I19:$I23,Expenses!CR$35:CR$39)*$F19,MAX((Expenses!CR$35-$K19/12)*$J19*$F19,0)+MAX((Expenses!CR$36-$K20/12)*$J20*$F19,0)+MAX((Expenses!CR$37-$K21/12)*$J21*$F19,0)+MAX((Expenses!CR$38-$K22/12)*$J22*$F19,0)+MAX((Expenses!CR$39-$K23/12)*$J23*$F19,0)))),0)</f>
        <v>1960.7869656394428</v>
      </c>
      <c r="CU185" s="156">
        <f ca="1">IF(AND(CU$165&lt;=$E19,CU$165&gt;=EOMONTH($D19,0)),IF($G19="NNN",SUM(Expenses!CS$35:CS$39)*$F19,IF($G19="FSG",0,IF($G19="MG",SUMPRODUCT($I19:$I23,Expenses!CS$35:CS$39)*$F19,MAX((Expenses!CS$35-$K19/12)*$J19*$F19,0)+MAX((Expenses!CS$36-$K20/12)*$J20*$F19,0)+MAX((Expenses!CS$37-$K21/12)*$J21*$F19,0)+MAX((Expenses!CS$38-$K22/12)*$J22*$F19,0)+MAX((Expenses!CS$39-$K23/12)*$J23*$F19,0)))),0)</f>
        <v>1961.939264099145</v>
      </c>
      <c r="CV185" s="156">
        <f ca="1">IF(AND(CV$165&lt;=$E19,CV$165&gt;=EOMONTH($D19,0)),IF($G19="NNN",SUM(Expenses!CT$35:CT$39)*$F19,IF($G19="FSG",0,IF($G19="MG",SUMPRODUCT($I19:$I23,Expenses!CT$35:CT$39)*$F19,MAX((Expenses!CT$35-$K19/12)*$J19*$F19,0)+MAX((Expenses!CT$36-$K20/12)*$J20*$F19,0)+MAX((Expenses!CT$37-$K21/12)*$J21*$F19,0)+MAX((Expenses!CT$38-$K22/12)*$J22*$F19,0)+MAX((Expenses!CT$39-$K23/12)*$J23*$F19,0)))),0)</f>
        <v>1881.469575464916</v>
      </c>
      <c r="CW185" s="156">
        <f ca="1">IF(AND(CW$165&lt;=$E19,CW$165&gt;=EOMONTH($D19,0)),IF($G19="NNN",SUM(Expenses!CU$35:CU$39)*$F19,IF($G19="FSG",0,IF($G19="MG",SUMPRODUCT($I19:$I23,Expenses!CU$35:CU$39)*$F19,MAX((Expenses!CU$35-$K19/12)*$J19*$F19,0)+MAX((Expenses!CU$36-$K20/12)*$J20*$F19,0)+MAX((Expenses!CU$37-$K21/12)*$J21*$F19,0)+MAX((Expenses!CU$38-$K22/12)*$J22*$F19,0)+MAX((Expenses!CU$39-$K23/12)*$J23*$F19,0)))),0)</f>
        <v>1903.4999262154465</v>
      </c>
      <c r="CX185" s="156">
        <f ca="1">IF(AND(CX$165&lt;=$E19,CX$165&gt;=EOMONTH($D19,0)),IF($G19="NNN",SUM(Expenses!CV$35:CV$39)*$F19,IF($G19="FSG",0,IF($G19="MG",SUMPRODUCT($I19:$I23,Expenses!CV$35:CV$39)*$F19,MAX((Expenses!CV$35-$K19/12)*$J19*$F19,0)+MAX((Expenses!CV$36-$K20/12)*$J20*$F19,0)+MAX((Expenses!CV$37-$K21/12)*$J21*$F19,0)+MAX((Expenses!CV$38-$K22/12)*$J22*$F19,0)+MAX((Expenses!CV$39-$K23/12)*$J23*$F19,0)))),0)</f>
        <v>1904.5415534142173</v>
      </c>
      <c r="CY185" s="156">
        <f ca="1">IF(AND(CY$165&lt;=$E19,CY$165&gt;=EOMONTH($D19,0)),IF($G19="NNN",SUM(Expenses!CW$35:CW$39)*$F19,IF($G19="FSG",0,IF($G19="MG",SUMPRODUCT($I19:$I23,Expenses!CW$35:CW$39)*$F19,MAX((Expenses!CW$35-$K19/12)*$J19*$F19,0)+MAX((Expenses!CW$36-$K20/12)*$J20*$F19,0)+MAX((Expenses!CW$37-$K21/12)*$J21*$F19,0)+MAX((Expenses!CW$38-$K22/12)*$J22*$F19,0)+MAX((Expenses!CW$39-$K23/12)*$J23*$F19,0)))),0)</f>
        <v>1989.5491769341868</v>
      </c>
      <c r="CZ185" s="156">
        <f ca="1">IF(AND(CZ$165&lt;=$E19,CZ$165&gt;=EOMONTH($D19,0)),IF($G19="NNN",SUM(Expenses!CX$35:CX$39)*$F19,IF($G19="FSG",0,IF($G19="MG",SUMPRODUCT($I19:$I23,Expenses!CX$35:CX$39)*$F19,MAX((Expenses!CX$35-$K19/12)*$J19*$F19,0)+MAX((Expenses!CX$36-$K20/12)*$J20*$F19,0)+MAX((Expenses!CX$37-$K21/12)*$J21*$F19,0)+MAX((Expenses!CX$38-$K22/12)*$J22*$F19,0)+MAX((Expenses!CX$39-$K23/12)*$J23*$F19,0)))),0)</f>
        <v>1991.2982607668228</v>
      </c>
      <c r="DA185" s="156">
        <f ca="1">IF(AND(DA$165&lt;=$E19,DA$165&gt;=EOMONTH($D19,0)),IF($G19="NNN",SUM(Expenses!CY$35:CY$39)*$F19,IF($G19="FSG",0,IF($G19="MG",SUMPRODUCT($I19:$I23,Expenses!CY$35:CY$39)*$F19,MAX((Expenses!CY$35-$K19/12)*$J19*$F19,0)+MAX((Expenses!CY$36-$K20/12)*$J20*$F19,0)+MAX((Expenses!CY$37-$K21/12)*$J21*$F19,0)+MAX((Expenses!CY$38-$K22/12)*$J22*$F19,0)+MAX((Expenses!CY$39-$K23/12)*$J23*$F19,0)))),0)</f>
        <v>2025.5733739109712</v>
      </c>
      <c r="DB185" s="156">
        <f ca="1">IF(AND(DB$165&lt;=$E19,DB$165&gt;=EOMONTH($D19,0)),IF($G19="NNN",SUM(Expenses!CZ$35:CZ$39)*$F19,IF($G19="FSG",0,IF($G19="MG",SUMPRODUCT($I19:$I23,Expenses!CZ$35:CZ$39)*$F19,MAX((Expenses!CZ$35-$K19/12)*$J19*$F19,0)+MAX((Expenses!CZ$36-$K20/12)*$J20*$F19,0)+MAX((Expenses!CZ$37-$K21/12)*$J21*$F19,0)+MAX((Expenses!CZ$38-$K22/12)*$J22*$F19,0)+MAX((Expenses!CZ$39-$K23/12)*$J23*$F19,0)))),0)</f>
        <v>2026.7786750600126</v>
      </c>
      <c r="DC185" s="156">
        <f ca="1">IF(AND(DC$165&lt;=$E19,DC$165&gt;=EOMONTH($D19,0)),IF($G19="NNN",SUM(Expenses!DA$35:DA$39)*$F19,IF($G19="FSG",0,IF($G19="MG",SUMPRODUCT($I19:$I23,Expenses!DA$35:DA$39)*$F19,MAX((Expenses!DA$35-$K19/12)*$J19*$F19,0)+MAX((Expenses!DA$36-$K20/12)*$J20*$F19,0)+MAX((Expenses!DA$37-$K21/12)*$J21*$F19,0)+MAX((Expenses!DA$38-$K22/12)*$J22*$F19,0)+MAX((Expenses!DA$39-$K23/12)*$J23*$F19,0)))),0)</f>
        <v>2027.9869488068437</v>
      </c>
      <c r="DD185" s="156">
        <f ca="1">IF(AND(DD$165&lt;=$E19,DD$165&gt;=EOMONTH($D19,0)),IF($G19="NNN",SUM(Expenses!DB$35:DB$39)*$F19,IF($G19="FSG",0,IF($G19="MG",SUMPRODUCT($I19:$I23,Expenses!DB$35:DB$39)*$F19,MAX((Expenses!DB$35-$K19/12)*$J19*$F19,0)+MAX((Expenses!DB$36-$K20/12)*$J20*$F19,0)+MAX((Expenses!DB$37-$K21/12)*$J21*$F19,0)+MAX((Expenses!DB$38-$K22/12)*$J22*$F19,0)+MAX((Expenses!DB$39-$K23/12)*$J23*$F19,0)))),0)</f>
        <v>2029.1982024826932</v>
      </c>
      <c r="DE185" s="156">
        <f ca="1">IF(AND(DE$165&lt;=$E19,DE$165&gt;=EOMONTH($D19,0)),IF($G19="NNN",SUM(Expenses!DC$35:DC$39)*$F19,IF($G19="FSG",0,IF($G19="MG",SUMPRODUCT($I19:$I23,Expenses!DC$35:DC$39)*$F19,MAX((Expenses!DC$35-$K19/12)*$J19*$F19,0)+MAX((Expenses!DC$36-$K20/12)*$J20*$F19,0)+MAX((Expenses!DC$37-$K21/12)*$J21*$F19,0)+MAX((Expenses!DC$38-$K22/12)*$J22*$F19,0)+MAX((Expenses!DC$39-$K23/12)*$J23*$F19,0)))),0)</f>
        <v>2030.4124434368705</v>
      </c>
      <c r="DF185" s="156">
        <f ca="1">IF(AND(DF$165&lt;=$E19,DF$165&gt;=EOMONTH($D19,0)),IF($G19="NNN",SUM(Expenses!DD$35:DD$39)*$F19,IF($G19="FSG",0,IF($G19="MG",SUMPRODUCT($I19:$I23,Expenses!DD$35:DD$39)*$F19,MAX((Expenses!DD$35-$K19/12)*$J19*$F19,0)+MAX((Expenses!DD$36-$K20/12)*$J20*$F19,0)+MAX((Expenses!DD$37-$K21/12)*$J21*$F19,0)+MAX((Expenses!DD$38-$K22/12)*$J22*$F19,0)+MAX((Expenses!DD$39-$K23/12)*$J23*$F19,0)))),0)</f>
        <v>2031.629679036809</v>
      </c>
      <c r="DG185" s="156">
        <f ca="1">IF(AND(DG$165&lt;=$E19,DG$165&gt;=EOMONTH($D19,0)),IF($G19="NNN",SUM(Expenses!DE$35:DE$39)*$F19,IF($G19="FSG",0,IF($G19="MG",SUMPRODUCT($I19:$I23,Expenses!DE$35:DE$39)*$F19,MAX((Expenses!DE$35-$K19/12)*$J19*$F19,0)+MAX((Expenses!DE$36-$K20/12)*$J20*$F19,0)+MAX((Expenses!DE$37-$K21/12)*$J21*$F19,0)+MAX((Expenses!DE$38-$K22/12)*$J22*$F19,0)+MAX((Expenses!DE$39-$K23/12)*$J23*$F19,0)))),0)</f>
        <v>2032.8499166681133</v>
      </c>
      <c r="DH185" s="156">
        <f ca="1">IF(AND(DH$165&lt;=$E19,DH$165&gt;=EOMONTH($D19,0)),IF($G19="NNN",SUM(Expenses!DF$35:DF$39)*$F19,IF($G19="FSG",0,IF($G19="MG",SUMPRODUCT($I19:$I23,Expenses!DF$35:DF$39)*$F19,MAX((Expenses!DF$35-$K19/12)*$J19*$F19,0)+MAX((Expenses!DF$36-$K20/12)*$J20*$F19,0)+MAX((Expenses!DF$37-$K21/12)*$J21*$F19,0)+MAX((Expenses!DF$38-$K22/12)*$J22*$F19,0)+MAX((Expenses!DF$39-$K23/12)*$J23*$F19,0)))),0)</f>
        <v>2061.6656282006543</v>
      </c>
      <c r="DI185" s="156">
        <f ca="1">IF(AND(DI$165&lt;=$E19,DI$165&gt;=EOMONTH($D19,0)),IF($G19="NNN",SUM(Expenses!DG$35:DG$39)*$F19,IF($G19="FSG",0,IF($G19="MG",SUMPRODUCT($I19:$I23,Expenses!DG$35:DG$39)*$F19,MAX((Expenses!DG$35-$K19/12)*$J19*$F19,0)+MAX((Expenses!DG$36-$K20/12)*$J20*$F19,0)+MAX((Expenses!DG$37-$K21/12)*$J21*$F19,0)+MAX((Expenses!DG$38-$K22/12)*$J22*$F19,0)+MAX((Expenses!DG$39-$K23/12)*$J23*$F19,0)))),0)</f>
        <v>2068.8643530555228</v>
      </c>
      <c r="DJ185" s="156">
        <f ca="1">IF(AND(DJ$165&lt;=$E19,DJ$165&gt;=EOMONTH($D19,0)),IF($G19="NNN",SUM(Expenses!DH$35:DH$39)*$F19,IF($G19="FSG",0,IF($G19="MG",SUMPRODUCT($I19:$I23,Expenses!DH$35:DH$39)*$F19,MAX((Expenses!DH$35-$K19/12)*$J19*$F19,0)+MAX((Expenses!DH$36-$K20/12)*$J20*$F19,0)+MAX((Expenses!DH$37-$K21/12)*$J21*$F19,0)+MAX((Expenses!DH$38-$K22/12)*$J22*$F19,0)+MAX((Expenses!DH$39-$K23/12)*$J23*$F19,0)))),0)</f>
        <v>2070.0936412769242</v>
      </c>
      <c r="DK185" s="156">
        <f ca="1">IF(AND(DK$165&lt;=$E19,DK$165&gt;=EOMONTH($D19,0)),IF($G19="NNN",SUM(Expenses!DI$35:DI$39)*$F19,IF($G19="FSG",0,IF($G19="MG",SUMPRODUCT($I19:$I23,Expenses!DI$35:DI$39)*$F19,MAX((Expenses!DI$35-$K19/12)*$J19*$F19,0)+MAX((Expenses!DI$36-$K20/12)*$J20*$F19,0)+MAX((Expenses!DI$37-$K21/12)*$J21*$F19,0)+MAX((Expenses!DI$38-$K22/12)*$J22*$F19,0)+MAX((Expenses!DI$39-$K23/12)*$J23*$F19,0)))),0)</f>
        <v>2071.3259612547081</v>
      </c>
      <c r="DL185" s="156">
        <f ca="1">IF(AND(DL$165&lt;=$E19,DL$165&gt;=EOMONTH($D19,0)),IF($G19="NNN",SUM(Expenses!DJ$35:DJ$39)*$F19,IF($G19="FSG",0,IF($G19="MG",SUMPRODUCT($I19:$I23,Expenses!DJ$35:DJ$39)*$F19,MAX((Expenses!DJ$35-$K19/12)*$J19*$F19,0)+MAX((Expenses!DJ$36-$K20/12)*$J20*$F19,0)+MAX((Expenses!DJ$37-$K21/12)*$J21*$F19,0)+MAX((Expenses!DJ$38-$K22/12)*$J22*$F19,0)+MAX((Expenses!DJ$39-$K23/12)*$J23*$F19,0)))),0)</f>
        <v>2073.1275176023237</v>
      </c>
      <c r="DM185" s="156">
        <f ca="1">IF(AND(DM$165&lt;=$E19,DM$165&gt;=EOMONTH($D19,0)),IF($G19="NNN",SUM(Expenses!DK$35:DK$39)*$F19,IF($G19="FSG",0,IF($G19="MG",SUMPRODUCT($I19:$I23,Expenses!DK$35:DK$39)*$F19,MAX((Expenses!DK$35-$K19/12)*$J19*$F19,0)+MAX((Expenses!DK$36-$K20/12)*$J20*$F19,0)+MAX((Expenses!DK$37-$K21/12)*$J21*$F19,0)+MAX((Expenses!DK$38-$K22/12)*$J22*$F19,0)+MAX((Expenses!DK$39-$K23/12)*$J23*$F19,0)))),0)</f>
        <v>2075.4336095711888</v>
      </c>
      <c r="DN185" s="156">
        <f ca="1">IF(AND(DN$165&lt;=$E19,DN$165&gt;=EOMONTH($D19,0)),IF($G19="NNN",SUM(Expenses!DL$35:DL$39)*$F19,IF($G19="FSG",0,IF($G19="MG",SUMPRODUCT($I19:$I23,Expenses!DL$35:DL$39)*$F19,MAX((Expenses!DL$35-$K19/12)*$J19*$F19,0)+MAX((Expenses!DL$36-$K20/12)*$J20*$F19,0)+MAX((Expenses!DL$37-$K21/12)*$J21*$F19,0)+MAX((Expenses!DL$38-$K22/12)*$J22*$F19,0)+MAX((Expenses!DL$39-$K23/12)*$J23*$F19,0)))),0)</f>
        <v>2076.6750697547009</v>
      </c>
      <c r="DO185" s="156">
        <f ca="1">IF(AND(DO$165&lt;=$E19,DO$165&gt;=EOMONTH($D19,0)),IF($G19="NNN",SUM(Expenses!DM$35:DM$39)*$F19,IF($G19="FSG",0,IF($G19="MG",SUMPRODUCT($I19:$I23,Expenses!DM$35:DM$39)*$F19,MAX((Expenses!DM$35-$K19/12)*$J19*$F19,0)+MAX((Expenses!DM$36-$K20/12)*$J20*$F19,0)+MAX((Expenses!DM$37-$K21/12)*$J21*$F19,0)+MAX((Expenses!DM$38-$K22/12)*$J22*$F19,0)+MAX((Expenses!DM$39-$K23/12)*$J23*$F19,0)))),0)</f>
        <v>2077.9195917139377</v>
      </c>
      <c r="DP185" s="156">
        <f ca="1">IF(AND(DP$165&lt;=$E19,DP$165&gt;=EOMONTH($D19,0)),IF($G19="NNN",SUM(Expenses!DN$35:DN$39)*$F19,IF($G19="FSG",0,IF($G19="MG",SUMPRODUCT($I19:$I23,Expenses!DN$35:DN$39)*$F19,MAX((Expenses!DN$35-$K19/12)*$J19*$F19,0)+MAX((Expenses!DN$36-$K20/12)*$J20*$F19,0)+MAX((Expenses!DN$37-$K21/12)*$J21*$F19,0)+MAX((Expenses!DN$38-$K22/12)*$J22*$F19,0)+MAX((Expenses!DN$39-$K23/12)*$J23*$F19,0)))),0)</f>
        <v>2079.1671830000628</v>
      </c>
      <c r="DQ185" s="156">
        <f ca="1">IF(AND(DQ$165&lt;=$E19,DQ$165&gt;=EOMONTH($D19,0)),IF($G19="NNN",SUM(Expenses!DO$35:DO$39)*$F19,IF($G19="FSG",0,IF($G19="MG",SUMPRODUCT($I19:$I23,Expenses!DO$35:DO$39)*$F19,MAX((Expenses!DO$35-$K19/12)*$J19*$F19,0)+MAX((Expenses!DO$36-$K20/12)*$J20*$F19,0)+MAX((Expenses!DO$37-$K21/12)*$J21*$F19,0)+MAX((Expenses!DO$38-$K22/12)*$J22*$F19,0)+MAX((Expenses!DO$39-$K23/12)*$J23*$F19,0)))),0)</f>
        <v>2080.4178511828654</v>
      </c>
      <c r="DR185" s="156">
        <f ca="1">IF(AND(DR$165&lt;=$E19,DR$165&gt;=EOMONTH($D19,0)),IF($G19="NNN",SUM(Expenses!DP$35:DP$39)*$F19,IF($G19="FSG",0,IF($G19="MG",SUMPRODUCT($I19:$I23,Expenses!DP$35:DP$39)*$F19,MAX((Expenses!DP$35-$K19/12)*$J19*$F19,0)+MAX((Expenses!DP$36-$K20/12)*$J20*$F19,0)+MAX((Expenses!DP$37-$K21/12)*$J21*$F19,0)+MAX((Expenses!DP$38-$K22/12)*$J22*$F19,0)+MAX((Expenses!DP$39-$K23/12)*$J23*$F19,0)))),0)</f>
        <v>2081.6716038508021</v>
      </c>
      <c r="DS185" s="156">
        <f ca="1">IF(AND(DS$165&lt;=$E19,DS$165&gt;=EOMONTH($D19,0)),IF($G19="NNN",SUM(Expenses!DQ$35:DQ$39)*$F19,IF($G19="FSG",0,IF($G19="MG",SUMPRODUCT($I19:$I23,Expenses!DQ$35:DQ$39)*$F19,MAX((Expenses!DQ$35-$K19/12)*$J19*$F19,0)+MAX((Expenses!DQ$36-$K20/12)*$J20*$F19,0)+MAX((Expenses!DQ$37-$K21/12)*$J21*$F19,0)+MAX((Expenses!DQ$38-$K22/12)*$J22*$F19,0)+MAX((Expenses!DQ$39-$K23/12)*$J23*$F19,0)))),0)</f>
        <v>2082.928448611045</v>
      </c>
      <c r="DT185" s="156">
        <f ca="1">IF(AND(DT$165&lt;=$E19,DT$165&gt;=EOMONTH($D19,0)),IF($G19="NNN",SUM(Expenses!DR$35:DR$39)*$F19,IF($G19="FSG",0,IF($G19="MG",SUMPRODUCT($I19:$I23,Expenses!DR$35:DR$39)*$F19,MAX((Expenses!DR$35-$K19/12)*$J19*$F19,0)+MAX((Expenses!DR$36-$K20/12)*$J20*$F19,0)+MAX((Expenses!DR$37-$K21/12)*$J21*$F19,0)+MAX((Expenses!DR$38-$K22/12)*$J22*$F19,0)+MAX((Expenses!DR$39-$K23/12)*$J23*$F19,0)))),0)</f>
        <v>2112.3904921784201</v>
      </c>
      <c r="DU185" s="156">
        <f ca="1">IF(AND(DU$165&lt;=$E19,DU$165&gt;=EOMONTH($D19,0)),IF($G19="NNN",SUM(Expenses!DS$35:DS$39)*$F19,IF($G19="FSG",0,IF($G19="MG",SUMPRODUCT($I19:$I23,Expenses!DS$35:DS$39)*$F19,MAX((Expenses!DS$35-$K19/12)*$J19*$F19,0)+MAX((Expenses!DS$36-$K20/12)*$J20*$F19,0)+MAX((Expenses!DS$37-$K21/12)*$J21*$F19,0)+MAX((Expenses!DS$38-$K22/12)*$J22*$F19,0)+MAX((Expenses!DS$39-$K23/12)*$J23*$F19,0)))),0)</f>
        <v>2119.805178778935</v>
      </c>
      <c r="DV185" s="156">
        <f ca="1">IF(AND(DV$165&lt;=$E19,DV$165&gt;=EOMONTH($D19,0)),IF($G19="NNN",SUM(Expenses!DT$35:DT$39)*$F19,IF($G19="FSG",0,IF($G19="MG",SUMPRODUCT($I19:$I23,Expenses!DT$35:DT$39)*$F19,MAX((Expenses!DT$35-$K19/12)*$J19*$F19,0)+MAX((Expenses!DT$36-$K20/12)*$J20*$F19,0)+MAX((Expenses!DT$37-$K21/12)*$J21*$F19,0)+MAX((Expenses!DT$38-$K22/12)*$J22*$F19,0)+MAX((Expenses!DT$39-$K23/12)*$J23*$F19,0)))),0)</f>
        <v>2121.0713456469784</v>
      </c>
      <c r="DW185" s="156">
        <f ca="1">IF(AND(DW$165&lt;=$E19,DW$165&gt;=EOMONTH($D19,0)),IF($G19="NNN",SUM(Expenses!DU$35:DU$39)*$F19,IF($G19="FSG",0,IF($G19="MG",SUMPRODUCT($I19:$I23,Expenses!DU$35:DU$39)*$F19,MAX((Expenses!DU$35-$K19/12)*$J19*$F19,0)+MAX((Expenses!DU$36-$K20/12)*$J20*$F19,0)+MAX((Expenses!DU$37-$K21/12)*$J21*$F19,0)+MAX((Expenses!DU$38-$K22/12)*$J22*$F19,0)+MAX((Expenses!DU$39-$K23/12)*$J23*$F19,0)))),0)</f>
        <v>2122.3406352240959</v>
      </c>
      <c r="DX185" s="156">
        <f ca="1">IF(AND(DX$165&lt;=$E19,DX$165&gt;=EOMONTH($D19,0)),IF($G19="NNN",SUM(Expenses!DV$35:DV$39)*$F19,IF($G19="FSG",0,IF($G19="MG",SUMPRODUCT($I19:$I23,Expenses!DV$35:DV$39)*$F19,MAX((Expenses!DV$35-$K19/12)*$J19*$F19,0)+MAX((Expenses!DV$36-$K20/12)*$J20*$F19,0)+MAX((Expenses!DV$37-$K21/12)*$J21*$F19,0)+MAX((Expenses!DV$38-$K22/12)*$J22*$F19,0)+MAX((Expenses!DV$39-$K23/12)*$J23*$F19,0)))),0)</f>
        <v>2124.1962382621396</v>
      </c>
      <c r="DY185" s="156">
        <f ca="1">IF(AND(DY$165&lt;=$E19,DY$165&gt;=EOMONTH($D19,0)),IF($G19="NNN",SUM(Expenses!DW$35:DW$39)*$F19,IF($G19="FSG",0,IF($G19="MG",SUMPRODUCT($I19:$I23,Expenses!DW$35:DW$39)*$F19,MAX((Expenses!DW$35-$K19/12)*$J19*$F19,0)+MAX((Expenses!DW$36-$K20/12)*$J20*$F19,0)+MAX((Expenses!DW$37-$K21/12)*$J21*$F19,0)+MAX((Expenses!DW$38-$K22/12)*$J22*$F19,0)+MAX((Expenses!DW$39-$K23/12)*$J23*$F19,0)))),0)</f>
        <v>1995.0913801506574</v>
      </c>
      <c r="DZ185" s="156">
        <f ca="1">IF(AND(DZ$165&lt;=$E19,DZ$165&gt;=EOMONTH($D19,0)),IF($G19="NNN",SUM(Expenses!DX$35:DX$39)*$F19,IF($G19="FSG",0,IF($G19="MG",SUMPRODUCT($I19:$I23,Expenses!DX$35:DX$39)*$F19,MAX((Expenses!DX$35-$K19/12)*$J19*$F19,0)+MAX((Expenses!DX$36-$K20/12)*$J20*$F19,0)+MAX((Expenses!DX$37-$K21/12)*$J21*$F19,0)+MAX((Expenses!DX$38-$K22/12)*$J22*$F19,0)+MAX((Expenses!DX$39-$K23/12)*$J23*$F19,0)))),0)</f>
        <v>1996.1842428841176</v>
      </c>
      <c r="EA185" s="156">
        <f ca="1">IF(AND(EA$165&lt;=$E19,EA$165&gt;=EOMONTH($D19,0)),IF($G19="NNN",SUM(Expenses!DY$35:DY$39)*$F19,IF($G19="FSG",0,IF($G19="MG",SUMPRODUCT($I19:$I23,Expenses!DY$35:DY$39)*$F19,MAX((Expenses!DY$35-$K19/12)*$J19*$F19,0)+MAX((Expenses!DY$36-$K20/12)*$J20*$F19,0)+MAX((Expenses!DY$37-$K21/12)*$J21*$F19,0)+MAX((Expenses!DY$38-$K22/12)*$J22*$F19,0)+MAX((Expenses!DY$39-$K23/12)*$J23*$F19,0)))),0)</f>
        <v>1997.2798009119031</v>
      </c>
      <c r="EB185" s="156">
        <f ca="1">IF(AND(EB$165&lt;=$E19,EB$165&gt;=EOMONTH($D19,0)),IF($G19="NNN",SUM(Expenses!DZ$35:DZ$39)*$F19,IF($G19="FSG",0,IF($G19="MG",SUMPRODUCT($I19:$I23,Expenses!DZ$35:DZ$39)*$F19,MAX((Expenses!DZ$35-$K19/12)*$J19*$F19,0)+MAX((Expenses!DZ$36-$K20/12)*$J20*$F19,0)+MAX((Expenses!DZ$37-$K21/12)*$J21*$F19,0)+MAX((Expenses!DZ$38-$K22/12)*$J22*$F19,0)+MAX((Expenses!DZ$39-$K23/12)*$J23*$F19,0)))),0)</f>
        <v>2092.6601567009702</v>
      </c>
      <c r="EC185" s="156">
        <f ca="1">IF(AND(EC$165&lt;=$E19,EC$165&gt;=EOMONTH($D19,0)),IF($G19="NNN",SUM(Expenses!EA$35:EA$39)*$F19,IF($G19="FSG",0,IF($G19="MG",SUMPRODUCT($I19:$I23,Expenses!EA$35:EA$39)*$F19,MAX((Expenses!EA$35-$K19/12)*$J19*$F19,0)+MAX((Expenses!EA$36-$K20/12)*$J20*$F19,0)+MAX((Expenses!EA$37-$K21/12)*$J21*$F19,0)+MAX((Expenses!EA$38-$K22/12)*$J22*$F19,0)+MAX((Expenses!EA$39-$K23/12)*$J23*$F19,0)))),0)</f>
        <v>2093.948344929257</v>
      </c>
      <c r="ED185" s="156">
        <f ca="1">IF(AND(ED$165&lt;=$E19,ED$165&gt;=EOMONTH($D19,0)),IF($G19="NNN",SUM(Expenses!EB$35:EB$39)*$F19,IF($G19="FSG",0,IF($G19="MG",SUMPRODUCT($I19:$I23,Expenses!EB$35:EB$39)*$F19,MAX((Expenses!EB$35-$K19/12)*$J19*$F19,0)+MAX((Expenses!EB$36-$K20/12)*$J20*$F19,0)+MAX((Expenses!EB$37-$K21/12)*$J21*$F19,0)+MAX((Expenses!EB$38-$K22/12)*$J22*$F19,0)+MAX((Expenses!EB$39-$K23/12)*$J23*$F19,0)))),0)</f>
        <v>2134.0822162420263</v>
      </c>
      <c r="EE185" s="156">
        <f ca="1">IF(AND(EE$165&lt;=$E19,EE$165&gt;=EOMONTH($D19,0)),IF($G19="NNN",SUM(Expenses!EC$35:EC$39)*$F19,IF($G19="FSG",0,IF($G19="MG",SUMPRODUCT($I19:$I23,Expenses!EC$35:EC$39)*$F19,MAX((Expenses!EC$35-$K19/12)*$J19*$F19,0)+MAX((Expenses!EC$36-$K20/12)*$J20*$F19,0)+MAX((Expenses!EC$37-$K21/12)*$J21*$F19,0)+MAX((Expenses!EC$38-$K22/12)*$J22*$F19,0)+MAX((Expenses!EC$39-$K23/12)*$J23*$F19,0)))),0)</f>
        <v>2135.3767663450772</v>
      </c>
      <c r="EF185" s="156">
        <f>IF(AND(EF$165&lt;=$E19,EF$165&gt;=EOMONTH($D19,0)),IF($G19="NNN",SUM(Expenses!ED$35:ED$39)*$F19,IF($G19="FSG",0,IF($G19="MG",SUMPRODUCT($I19:$I23,Expenses!ED$35:ED$39)*$F19,MAX((Expenses!ED$35-$K19/12)*$J19*$F19,0)+MAX((Expenses!ED$36-$K20/12)*$J20*$F19,0)+MAX((Expenses!ED$37-$K21/12)*$J21*$F19,0)+MAX((Expenses!ED$38-$K22/12)*$J22*$F19,0)+MAX((Expenses!ED$39-$K23/12)*$J23*$F19,0)))),0)</f>
        <v>1816.5516932046305</v>
      </c>
      <c r="EG185" s="156">
        <f>IF(AND(EG$165&lt;=$E19,EG$165&gt;=EOMONTH($D19,0)),IF($G19="NNN",SUM(Expenses!EE$35:EE$39)*$F19,IF($G19="FSG",0,IF($G19="MG",SUMPRODUCT($I19:$I23,Expenses!EE$35:EE$39)*$F19,MAX((Expenses!EE$35-$K19/12)*$J19*$F19,0)+MAX((Expenses!EE$36-$K20/12)*$J20*$F19,0)+MAX((Expenses!EE$37-$K21/12)*$J21*$F19,0)+MAX((Expenses!EE$38-$K22/12)*$J22*$F19,0)+MAX((Expenses!EE$39-$K23/12)*$J23*$F19,0)))),0)</f>
        <v>1817.8136082994395</v>
      </c>
      <c r="EH185" s="156">
        <f>IF(AND(EH$165&lt;=$E19,EH$165&gt;=EOMONTH($D19,0)),IF($G19="NNN",SUM(Expenses!EF$35:EF$39)*$F19,IF($G19="FSG",0,IF($G19="MG",SUMPRODUCT($I19:$I23,Expenses!EF$35:EF$39)*$F19,MAX((Expenses!EF$35-$K19/12)*$J19*$F19,0)+MAX((Expenses!EF$36-$K20/12)*$J20*$F19,0)+MAX((Expenses!EF$37-$K21/12)*$J21*$F19,0)+MAX((Expenses!EF$38-$K22/12)*$J22*$F19,0)+MAX((Expenses!EF$39-$K23/12)*$J23*$F19,0)))),0)</f>
        <v>1819.0786356173023</v>
      </c>
      <c r="EI185" s="156">
        <f>IF(AND(EI$165&lt;=$E19,EI$165&gt;=EOMONTH($D19,0)),IF($G19="NNN",SUM(Expenses!EG$35:EG$39)*$F19,IF($G19="FSG",0,IF($G19="MG",SUMPRODUCT($I19:$I23,Expenses!EG$35:EG$39)*$F19,MAX((Expenses!EG$35-$K19/12)*$J19*$F19,0)+MAX((Expenses!EG$36-$K20/12)*$J20*$F19,0)+MAX((Expenses!EG$37-$K21/12)*$J21*$F19,0)+MAX((Expenses!EG$38-$K22/12)*$J22*$F19,0)+MAX((Expenses!EG$39-$K23/12)*$J23*$F19,0)))),0)</f>
        <v>1820.3467828337998</v>
      </c>
      <c r="EJ185" s="156">
        <f>IF(AND(EJ$165&lt;=$E19,EJ$165&gt;=EOMONTH($D19,0)),IF($G19="NNN",SUM(Expenses!EH$35:EH$39)*$F19,IF($G19="FSG",0,IF($G19="MG",SUMPRODUCT($I19:$I23,Expenses!EH$35:EH$39)*$F19,MAX((Expenses!EH$35-$K19/12)*$J19*$F19,0)+MAX((Expenses!EH$36-$K20/12)*$J20*$F19,0)+MAX((Expenses!EH$37-$K21/12)*$J21*$F19,0)+MAX((Expenses!EH$38-$K22/12)*$J22*$F19,0)+MAX((Expenses!EH$39-$K23/12)*$J23*$F19,0)))),0)</f>
        <v>1821.6180576434449</v>
      </c>
      <c r="EK185" s="156">
        <f>IF(AND(EK$165&lt;=$E19,EK$165&gt;=EOMONTH($D19,0)),IF($G19="NNN",SUM(Expenses!EI$35:EI$39)*$F19,IF($G19="FSG",0,IF($G19="MG",SUMPRODUCT($I19:$I23,Expenses!EI$35:EI$39)*$F19,MAX((Expenses!EI$35-$K19/12)*$J19*$F19,0)+MAX((Expenses!EI$36-$K20/12)*$J20*$F19,0)+MAX((Expenses!EI$37-$K21/12)*$J21*$F19,0)+MAX((Expenses!EI$38-$K22/12)*$J22*$F19,0)+MAX((Expenses!EI$39-$K23/12)*$J23*$F19,0)))),0)</f>
        <v>1822.8924677597247</v>
      </c>
      <c r="EL185" s="156">
        <f>IF(AND(EL$165&lt;=$E19,EL$165&gt;=EOMONTH($D19,0)),IF($G19="NNN",SUM(Expenses!EJ$35:EJ$39)*$F19,IF($G19="FSG",0,IF($G19="MG",SUMPRODUCT($I19:$I23,Expenses!EJ$35:EJ$39)*$F19,MAX((Expenses!EJ$35-$K19/12)*$J19*$F19,0)+MAX((Expenses!EJ$36-$K20/12)*$J20*$F19,0)+MAX((Expenses!EJ$37-$K21/12)*$J21*$F19,0)+MAX((Expenses!EJ$38-$K22/12)*$J22*$F19,0)+MAX((Expenses!EJ$39-$K23/12)*$J23*$F19,0)))),0)</f>
        <v>1824.1700209151522</v>
      </c>
      <c r="EM185" s="156">
        <f>IF(AND(EM$165&lt;=$E19,EM$165&gt;=EOMONTH($D19,0)),IF($G19="NNN",SUM(Expenses!EK$35:EK$39)*$F19,IF($G19="FSG",0,IF($G19="MG",SUMPRODUCT($I19:$I23,Expenses!EK$35:EK$39)*$F19,MAX((Expenses!EK$35-$K19/12)*$J19*$F19,0)+MAX((Expenses!EK$36-$K20/12)*$J20*$F19,0)+MAX((Expenses!EK$37-$K21/12)*$J21*$F19,0)+MAX((Expenses!EK$38-$K22/12)*$J22*$F19,0)+MAX((Expenses!EK$39-$K23/12)*$J23*$F19,0)))),0)</f>
        <v>1825.4507248613093</v>
      </c>
      <c r="EN185" s="156">
        <f>IF(AND(EN$165&lt;=$E19,EN$165&gt;=EOMONTH($D19,0)),IF($G19="NNN",SUM(Expenses!EL$35:EL$39)*$F19,IF($G19="FSG",0,IF($G19="MG",SUMPRODUCT($I19:$I23,Expenses!EL$35:EL$39)*$F19,MAX((Expenses!EL$35-$K19/12)*$J19*$F19,0)+MAX((Expenses!EL$36-$K20/12)*$J20*$F19,0)+MAX((Expenses!EL$37-$K21/12)*$J21*$F19,0)+MAX((Expenses!EL$38-$K22/12)*$J22*$F19,0)+MAX((Expenses!EL$39-$K23/12)*$J23*$F19,0)))),0)</f>
        <v>1826.734587368896</v>
      </c>
      <c r="EO185" s="156">
        <f>IF(AND(EO$165&lt;=$E19,EO$165&gt;=EOMONTH($D19,0)),IF($G19="NNN",SUM(Expenses!EM$35:EM$39)*$F19,IF($G19="FSG",0,IF($G19="MG",SUMPRODUCT($I19:$I23,Expenses!EM$35:EM$39)*$F19,MAX((Expenses!EM$35-$K19/12)*$J19*$F19,0)+MAX((Expenses!EM$36-$K20/12)*$J20*$F19,0)+MAX((Expenses!EM$37-$K21/12)*$J21*$F19,0)+MAX((Expenses!EM$38-$K22/12)*$J22*$F19,0)+MAX((Expenses!EM$39-$K23/12)*$J23*$F19,0)))),0)</f>
        <v>1828.021616227777</v>
      </c>
      <c r="EP185" s="156">
        <f>IF(AND(EP$165&lt;=$E19,EP$165&gt;=EOMONTH($D19,0)),IF($G19="NNN",SUM(Expenses!EN$35:EN$39)*$F19,IF($G19="FSG",0,IF($G19="MG",SUMPRODUCT($I19:$I23,Expenses!EN$35:EN$39)*$F19,MAX((Expenses!EN$35-$K19/12)*$J19*$F19,0)+MAX((Expenses!EN$36-$K20/12)*$J20*$F19,0)+MAX((Expenses!EN$37-$K21/12)*$J21*$F19,0)+MAX((Expenses!EN$38-$K22/12)*$J22*$F19,0)+MAX((Expenses!EN$39-$K23/12)*$J23*$F19,0)))),0)</f>
        <v>1829.3118192470286</v>
      </c>
      <c r="EQ185" s="156">
        <f>IF(AND(EQ$165&lt;=$E19,EQ$165&gt;=EOMONTH($D19,0)),IF($G19="NNN",SUM(Expenses!EO$35:EO$39)*$F19,IF($G19="FSG",0,IF($G19="MG",SUMPRODUCT($I19:$I23,Expenses!EO$35:EO$39)*$F19,MAX((Expenses!EO$35-$K19/12)*$J19*$F19,0)+MAX((Expenses!EO$36-$K20/12)*$J20*$F19,0)+MAX((Expenses!EO$37-$K21/12)*$J21*$F19,0)+MAX((Expenses!EO$38-$K22/12)*$J22*$F19,0)+MAX((Expenses!EO$39-$K23/12)*$J23*$F19,0)))),0)</f>
        <v>1830.6052042549866</v>
      </c>
      <c r="ER185" s="156">
        <f>IF(AND(ER$165&lt;=$E19,ER$165&gt;=EOMONTH($D19,0)),IF($G19="NNN",SUM(Expenses!EP$35:EP$39)*$F19,IF($G19="FSG",0,IF($G19="MG",SUMPRODUCT($I19:$I23,Expenses!EP$35:EP$39)*$F19,MAX((Expenses!EP$35-$K19/12)*$J19*$F19,0)+MAX((Expenses!EP$36-$K20/12)*$J20*$F19,0)+MAX((Expenses!EP$37-$K21/12)*$J21*$F19,0)+MAX((Expenses!EP$38-$K22/12)*$J22*$F19,0)+MAX((Expenses!EP$39-$K23/12)*$J23*$F19,0)))),0)</f>
        <v>1838.0267077308183</v>
      </c>
      <c r="ES185" s="156">
        <f>IF(AND(ES$165&lt;=$E19,ES$165&gt;=EOMONTH($D19,0)),IF($G19="NNN",SUM(Expenses!EQ$35:EQ$39)*$F19,IF($G19="FSG",0,IF($G19="MG",SUMPRODUCT($I19:$I23,Expenses!EQ$35:EQ$39)*$F19,MAX((Expenses!EQ$35-$K19/12)*$J19*$F19,0)+MAX((Expenses!EQ$36-$K20/12)*$J20*$F19,0)+MAX((Expenses!EQ$37-$K21/12)*$J21*$F19,0)+MAX((Expenses!EQ$38-$K22/12)*$J22*$F19,0)+MAX((Expenses!EQ$39-$K23/12)*$J23*$F19,0)))),0)</f>
        <v>1839.3264802784718</v>
      </c>
      <c r="ET185" s="156">
        <f>IF(AND(ET$165&lt;=$E19,ET$165&gt;=EOMONTH($D19,0)),IF($G19="NNN",SUM(Expenses!ER$35:ER$39)*$F19,IF($G19="FSG",0,IF($G19="MG",SUMPRODUCT($I19:$I23,Expenses!ER$35:ER$39)*$F19,MAX((Expenses!ER$35-$K19/12)*$J19*$F19,0)+MAX((Expenses!ER$36-$K20/12)*$J20*$F19,0)+MAX((Expenses!ER$37-$K21/12)*$J21*$F19,0)+MAX((Expenses!ER$38-$K22/12)*$J22*$F19,0)+MAX((Expenses!ER$39-$K23/12)*$J23*$F19,0)))),0)</f>
        <v>1840.6294584158704</v>
      </c>
      <c r="EU185" s="156">
        <f>IF(AND(EU$165&lt;=$E19,EU$165&gt;=EOMONTH($D19,0)),IF($G19="NNN",SUM(Expenses!ES$35:ES$39)*$F19,IF($G19="FSG",0,IF($G19="MG",SUMPRODUCT($I19:$I23,Expenses!ES$35:ES$39)*$F19,MAX((Expenses!ES$35-$K19/12)*$J19*$F19,0)+MAX((Expenses!ES$36-$K20/12)*$J20*$F19,0)+MAX((Expenses!ES$37-$K21/12)*$J21*$F19,0)+MAX((Expenses!ES$38-$K22/12)*$J22*$F19,0)+MAX((Expenses!ES$39-$K23/12)*$J23*$F19,0)))),0)</f>
        <v>1841.935650048863</v>
      </c>
      <c r="EV185" s="156">
        <f>IF(AND(EV$165&lt;=$E19,EV$165&gt;=EOMONTH($D19,0)),IF($G19="NNN",SUM(Expenses!ET$35:ET$39)*$F19,IF($G19="FSG",0,IF($G19="MG",SUMPRODUCT($I19:$I23,Expenses!ET$35:ET$39)*$F19,MAX((Expenses!ET$35-$K19/12)*$J19*$F19,0)+MAX((Expenses!ET$36-$K20/12)*$J20*$F19,0)+MAX((Expenses!ET$37-$K21/12)*$J21*$F19,0)+MAX((Expenses!ET$38-$K22/12)*$J22*$F19,0)+MAX((Expenses!ET$39-$K23/12)*$J23*$F19,0)))),0)</f>
        <v>1843.2450631027973</v>
      </c>
      <c r="EW185" s="156">
        <f>IF(AND(EW$165&lt;=$E19,EW$165&gt;=EOMONTH($D19,0)),IF($G19="NNN",SUM(Expenses!EU$35:EU$39)*$F19,IF($G19="FSG",0,IF($G19="MG",SUMPRODUCT($I19:$I23,Expenses!EU$35:EU$39)*$F19,MAX((Expenses!EU$35-$K19/12)*$J19*$F19,0)+MAX((Expenses!EU$36-$K20/12)*$J20*$F19,0)+MAX((Expenses!EU$37-$K21/12)*$J21*$F19,0)+MAX((Expenses!EU$38-$K22/12)*$J22*$F19,0)+MAX((Expenses!EU$39-$K23/12)*$J23*$F19,0)))),0)</f>
        <v>1565.7879594831411</v>
      </c>
      <c r="EX185" s="156">
        <f>IF(AND(EX$165&lt;=$E19,EX$165&gt;=EOMONTH($D19,0)),IF($G19="NNN",SUM(Expenses!EV$35:EV$39)*$F19,IF($G19="FSG",0,IF($G19="MG",SUMPRODUCT($I19:$I23,Expenses!EV$35:EV$39)*$F19,MAX((Expenses!EV$35-$K19/12)*$J19*$F19,0)+MAX((Expenses!EV$36-$K20/12)*$J20*$F19,0)+MAX((Expenses!EV$37-$K21/12)*$J21*$F19,0)+MAX((Expenses!EV$38-$K22/12)*$J22*$F19,0)+MAX((Expenses!EV$39-$K23/12)*$J23*$F19,0)))),0)</f>
        <v>1539.1213545761889</v>
      </c>
      <c r="EY185" s="156">
        <f>IF(AND(EY$165&lt;=$E19,EY$165&gt;=EOMONTH($D19,0)),IF($G19="NNN",SUM(Expenses!EW$35:EW$39)*$F19,IF($G19="FSG",0,IF($G19="MG",SUMPRODUCT($I19:$I23,Expenses!EW$35:EW$39)*$F19,MAX((Expenses!EW$35-$K19/12)*$J19*$F19,0)+MAX((Expenses!EW$36-$K20/12)*$J20*$F19,0)+MAX((Expenses!EW$37-$K21/12)*$J21*$F19,0)+MAX((Expenses!EW$38-$K22/12)*$J22*$F19,0)+MAX((Expenses!EW$39-$K23/12)*$J23*$F19,0)))),0)</f>
        <v>1539.7867539450285</v>
      </c>
      <c r="EZ185" s="156">
        <f>IF(AND(EZ$165&lt;=$E19,EZ$165&gt;=EOMONTH($D19,0)),IF($G19="NNN",SUM(Expenses!EX$35:EX$39)*$F19,IF($G19="FSG",0,IF($G19="MG",SUMPRODUCT($I19:$I23,Expenses!EX$35:EX$39)*$F19,MAX((Expenses!EX$35-$K19/12)*$J19*$F19,0)+MAX((Expenses!EX$36-$K20/12)*$J20*$F19,0)+MAX((Expenses!EX$37-$K21/12)*$J21*$F19,0)+MAX((Expenses!EX$38-$K22/12)*$J22*$F19,0)+MAX((Expenses!EX$39-$K23/12)*$J23*$F19,0)))),0)</f>
        <v>1540.453794368218</v>
      </c>
      <c r="FA185" s="156">
        <f>IF(AND(FA$165&lt;=$E19,FA$165&gt;=EOMONTH($D19,0)),IF($G19="NNN",SUM(Expenses!EY$35:EY$39)*$F19,IF($G19="FSG",0,IF($G19="MG",SUMPRODUCT($I19:$I23,Expenses!EY$35:EY$39)*$F19,MAX((Expenses!EY$35-$K19/12)*$J19*$F19,0)+MAX((Expenses!EY$36-$K20/12)*$J20*$F19,0)+MAX((Expenses!EY$37-$K21/12)*$J21*$F19,0)+MAX((Expenses!EY$38-$K22/12)*$J22*$F19,0)+MAX((Expenses!EY$39-$K23/12)*$J23*$F19,0)))),0)</f>
        <v>1541.1224798930405</v>
      </c>
      <c r="FB185" s="156">
        <f>IF(AND(FB$165&lt;=$E19,FB$165&gt;=EOMONTH($D19,0)),IF($G19="NNN",SUM(Expenses!EZ$35:EZ$39)*$F19,IF($G19="FSG",0,IF($G19="MG",SUMPRODUCT($I19:$I23,Expenses!EZ$35:EZ$39)*$F19,MAX((Expenses!EZ$35-$K19/12)*$J19*$F19,0)+MAX((Expenses!EZ$36-$K20/12)*$J20*$F19,0)+MAX((Expenses!EZ$37-$K21/12)*$J21*$F19,0)+MAX((Expenses!EZ$38-$K22/12)*$J22*$F19,0)+MAX((Expenses!EZ$39-$K23/12)*$J23*$F19,0)))),0)</f>
        <v>1464.4486088323274</v>
      </c>
      <c r="FC185" s="156">
        <f>IF(AND(FC$165&lt;=$E19,FC$165&gt;=EOMONTH($D19,0)),IF($G19="NNN",SUM(Expenses!FA$35:FA$39)*$F19,IF($G19="FSG",0,IF($G19="MG",SUMPRODUCT($I19:$I23,Expenses!FA$35:FA$39)*$F19,MAX((Expenses!FA$35-$K19/12)*$J19*$F19,0)+MAX((Expenses!FA$36-$K20/12)*$J20*$F19,0)+MAX((Expenses!FA$37-$K21/12)*$J21*$F19,0)+MAX((Expenses!FA$38-$K22/12)*$J22*$F19,0)+MAX((Expenses!FA$39-$K23/12)*$J23*$F19,0)))),0)</f>
        <v>1464.9555470801367</v>
      </c>
      <c r="FD185" s="156">
        <f>IF(AND(FD$165&lt;=$E19,FD$165&gt;=EOMONTH($D19,0)),IF($G19="NNN",SUM(Expenses!FB$35:FB$39)*$F19,IF($G19="FSG",0,IF($G19="MG",SUMPRODUCT($I19:$I23,Expenses!FB$35:FB$39)*$F19,MAX((Expenses!FB$35-$K19/12)*$J19*$F19,0)+MAX((Expenses!FB$36-$K20/12)*$J20*$F19,0)+MAX((Expenses!FB$37-$K21/12)*$J21*$F19,0)+MAX((Expenses!FB$38-$K22/12)*$J22*$F19,0)+MAX((Expenses!FB$39-$K23/12)*$J23*$F19,0)))),0)</f>
        <v>1470.2092001911483</v>
      </c>
      <c r="FE185" s="156">
        <f>IF(AND(FE$165&lt;=$E19,FE$165&gt;=EOMONTH($D19,0)),IF($G19="NNN",SUM(Expenses!FC$35:FC$39)*$F19,IF($G19="FSG",0,IF($G19="MG",SUMPRODUCT($I19:$I23,Expenses!FC$35:FC$39)*$F19,MAX((Expenses!FC$35-$K19/12)*$J19*$F19,0)+MAX((Expenses!FC$36-$K20/12)*$J20*$F19,0)+MAX((Expenses!FC$37-$K21/12)*$J21*$F19,0)+MAX((Expenses!FC$38-$K22/12)*$J22*$F19,0)+MAX((Expenses!FC$39-$K23/12)*$J23*$F19,0)))),0)</f>
        <v>1470.7186420153571</v>
      </c>
      <c r="FF185" s="156">
        <f>IF(AND(FF$165&lt;=$E19,FF$165&gt;=EOMONTH($D19,0)),IF($G19="NNN",SUM(Expenses!FD$35:FD$39)*$F19,IF($G19="FSG",0,IF($G19="MG",SUMPRODUCT($I19:$I23,Expenses!FD$35:FD$39)*$F19,MAX((Expenses!FD$35-$K19/12)*$J19*$F19,0)+MAX((Expenses!FD$36-$K20/12)*$J20*$F19,0)+MAX((Expenses!FD$37-$K21/12)*$J21*$F19,0)+MAX((Expenses!FD$38-$K22/12)*$J22*$F19,0)+MAX((Expenses!FD$39-$K23/12)*$J23*$F19,0)))),0)</f>
        <v>1471.2293402605374</v>
      </c>
      <c r="FG185" s="156">
        <f>IF(AND(FG$165&lt;=$E19,FG$165&gt;=EOMONTH($D19,0)),IF($G19="NNN",SUM(Expenses!FE$35:FE$39)*$F19,IF($G19="FSG",0,IF($G19="MG",SUMPRODUCT($I19:$I23,Expenses!FE$35:FE$39)*$F19,MAX((Expenses!FE$35-$K19/12)*$J19*$F19,0)+MAX((Expenses!FE$36-$K20/12)*$J20*$F19,0)+MAX((Expenses!FE$37-$K21/12)*$J21*$F19,0)+MAX((Expenses!FE$38-$K22/12)*$J22*$F19,0)+MAX((Expenses!FE$39-$K23/12)*$J23*$F19,0)))),0)</f>
        <v>1471.7412980253623</v>
      </c>
      <c r="FH185" s="156">
        <f>IF(AND(FH$165&lt;=$E19,FH$165&gt;=EOMONTH($D19,0)),IF($G19="NNN",SUM(Expenses!FF$35:FF$39)*$F19,IF($G19="FSG",0,IF($G19="MG",SUMPRODUCT($I19:$I23,Expenses!FF$35:FF$39)*$F19,MAX((Expenses!FF$35-$K19/12)*$J19*$F19,0)+MAX((Expenses!FF$36-$K20/12)*$J20*$F19,0)+MAX((Expenses!FF$37-$K21/12)*$J21*$F19,0)+MAX((Expenses!FF$38-$K22/12)*$J22*$F19,0)+MAX((Expenses!FF$39-$K23/12)*$J23*$F19,0)))),0)</f>
        <v>1472.2545184161479</v>
      </c>
      <c r="FI185" s="156">
        <f>IF(AND(FI$165&lt;=$E19,FI$165&gt;=EOMONTH($D19,0)),IF($G19="NNN",SUM(Expenses!FG$35:FG$39)*$F19,IF($G19="FSG",0,IF($G19="MG",SUMPRODUCT($I19:$I23,Expenses!FG$35:FG$39)*$F19,MAX((Expenses!FG$35-$K19/12)*$J19*$F19,0)+MAX((Expenses!FG$36-$K20/12)*$J20*$F19,0)+MAX((Expenses!FG$37-$K21/12)*$J21*$F19,0)+MAX((Expenses!FG$38-$K22/12)*$J22*$F19,0)+MAX((Expenses!FG$39-$K23/12)*$J23*$F19,0)))),0)</f>
        <v>1472.7690045468696</v>
      </c>
      <c r="FJ185" s="156">
        <f>IF(AND(FJ$165&lt;=$E19,FJ$165&gt;=EOMONTH($D19,0)),IF($G19="NNN",SUM(Expenses!FH$35:FH$39)*$F19,IF($G19="FSG",0,IF($G19="MG",SUMPRODUCT($I19:$I23,Expenses!FH$35:FH$39)*$F19,MAX((Expenses!FH$35-$K19/12)*$J19*$F19,0)+MAX((Expenses!FH$36-$K20/12)*$J20*$F19,0)+MAX((Expenses!FH$37-$K21/12)*$J21*$F19,0)+MAX((Expenses!FH$38-$K22/12)*$J22*$F19,0)+MAX((Expenses!FH$39-$K23/12)*$J23*$F19,0)))),0)</f>
        <v>1473.2847595391836</v>
      </c>
      <c r="FK185" s="156">
        <f>IF(AND(FK$165&lt;=$E19,FK$165&gt;=EOMONTH($D19,0)),IF($G19="NNN",SUM(Expenses!FI$35:FI$39)*$F19,IF($G19="FSG",0,IF($G19="MG",SUMPRODUCT($I19:$I23,Expenses!FI$35:FI$39)*$F19,MAX((Expenses!FI$35-$K19/12)*$J19*$F19,0)+MAX((Expenses!FI$36-$K20/12)*$J20*$F19,0)+MAX((Expenses!FI$37-$K21/12)*$J21*$F19,0)+MAX((Expenses!FI$38-$K22/12)*$J22*$F19,0)+MAX((Expenses!FI$39-$K23/12)*$J23*$F19,0)))),0)</f>
        <v>1473.8017865224451</v>
      </c>
      <c r="FL185" s="156">
        <f>IF(AND(FL$165&lt;=$E19,FL$165&gt;=EOMONTH($D19,0)),IF($G19="NNN",SUM(Expenses!FJ$35:FJ$39)*$F19,IF($G19="FSG",0,IF($G19="MG",SUMPRODUCT($I19:$I23,Expenses!FJ$35:FJ$39)*$F19,MAX((Expenses!FJ$35-$K19/12)*$J19*$F19,0)+MAX((Expenses!FJ$36-$K20/12)*$J20*$F19,0)+MAX((Expenses!FJ$37-$K21/12)*$J21*$F19,0)+MAX((Expenses!FJ$38-$K22/12)*$J22*$F19,0)+MAX((Expenses!FJ$39-$K23/12)*$J23*$F19,0)))),0)</f>
        <v>1474.320088633727</v>
      </c>
      <c r="FM185" s="156">
        <f>IF(AND(FM$165&lt;=$E19,FM$165&gt;=EOMONTH($D19,0)),IF($G19="NNN",SUM(Expenses!FK$35:FK$39)*$F19,IF($G19="FSG",0,IF($G19="MG",SUMPRODUCT($I19:$I23,Expenses!FK$35:FK$39)*$F19,MAX((Expenses!FK$35-$K19/12)*$J19*$F19,0)+MAX((Expenses!FK$36-$K20/12)*$J20*$F19,0)+MAX((Expenses!FK$37-$K21/12)*$J21*$F19,0)+MAX((Expenses!FK$38-$K22/12)*$J22*$F19,0)+MAX((Expenses!FK$39-$K23/12)*$J23*$F19,0)))),0)</f>
        <v>1474.8396690178386</v>
      </c>
      <c r="FN185" s="156">
        <f>IF(AND(FN$165&lt;=$E19,FN$165&gt;=EOMONTH($D19,0)),IF($G19="NNN",SUM(Expenses!FL$35:FL$39)*$F19,IF($G19="FSG",0,IF($G19="MG",SUMPRODUCT($I19:$I23,Expenses!FL$35:FL$39)*$F19,MAX((Expenses!FL$35-$K19/12)*$J19*$F19,0)+MAX((Expenses!FL$36-$K20/12)*$J20*$F19,0)+MAX((Expenses!FL$37-$K21/12)*$J21*$F19,0)+MAX((Expenses!FL$38-$K22/12)*$J22*$F19,0)+MAX((Expenses!FL$39-$K23/12)*$J23*$F19,0)))),0)</f>
        <v>1475.3605308273463</v>
      </c>
      <c r="FO185" s="156">
        <f>IF(AND(FO$165&lt;=$E19,FO$165&gt;=EOMONTH($D19,0)),IF($G19="NNN",SUM(Expenses!FM$35:FM$39)*$F19,IF($G19="FSG",0,IF($G19="MG",SUMPRODUCT($I19:$I23,Expenses!FM$35:FM$39)*$F19,MAX((Expenses!FM$35-$K19/12)*$J19*$F19,0)+MAX((Expenses!FM$36-$K20/12)*$J20*$F19,0)+MAX((Expenses!FM$37-$K21/12)*$J21*$F19,0)+MAX((Expenses!FM$38-$K22/12)*$J22*$F19,0)+MAX((Expenses!FM$39-$K23/12)*$J23*$F19,0)))),0)</f>
        <v>1475.8826772225898</v>
      </c>
      <c r="FP185" s="156">
        <f>IF(AND(FP$165&lt;=$E19,FP$165&gt;=EOMONTH($D19,0)),IF($G19="NNN",SUM(Expenses!FN$35:FN$39)*$F19,IF($G19="FSG",0,IF($G19="MG",SUMPRODUCT($I19:$I23,Expenses!FN$35:FN$39)*$F19,MAX((Expenses!FN$35-$K19/12)*$J19*$F19,0)+MAX((Expenses!FN$36-$K20/12)*$J20*$F19,0)+MAX((Expenses!FN$37-$K21/12)*$J21*$F19,0)+MAX((Expenses!FN$38-$K22/12)*$J22*$F19,0)+MAX((Expenses!FN$39-$K23/12)*$J23*$F19,0)))),0)</f>
        <v>1481.2939399269317</v>
      </c>
      <c r="FQ185" s="156">
        <f>IF(AND(FQ$165&lt;=$E19,FQ$165&gt;=EOMONTH($D19,0)),IF($G19="NNN",SUM(Expenses!FO$35:FO$39)*$F19,IF($G19="FSG",0,IF($G19="MG",SUMPRODUCT($I19:$I23,Expenses!FO$35:FO$39)*$F19,MAX((Expenses!FO$35-$K19/12)*$J19*$F19,0)+MAX((Expenses!FO$36-$K20/12)*$J20*$F19,0)+MAX((Expenses!FO$37-$K21/12)*$J21*$F19,0)+MAX((Expenses!FO$38-$K22/12)*$J22*$F19,0)+MAX((Expenses!FO$39-$K23/12)*$J23*$F19,0)))),0)</f>
        <v>1481.8186650058667</v>
      </c>
      <c r="FR185" s="156">
        <f>IF(AND(FR$165&lt;=$E19,FR$165&gt;=EOMONTH($D19,0)),IF($G19="NNN",SUM(Expenses!FP$35:FP$39)*$F19,IF($G19="FSG",0,IF($G19="MG",SUMPRODUCT($I19:$I23,Expenses!FP$35:FP$39)*$F19,MAX((Expenses!FP$35-$K19/12)*$J19*$F19,0)+MAX((Expenses!FP$36-$K20/12)*$J20*$F19,0)+MAX((Expenses!FP$37-$K21/12)*$J21*$F19,0)+MAX((Expenses!FP$38-$K22/12)*$J22*$F19,0)+MAX((Expenses!FP$39-$K23/12)*$J23*$F19,0)))),0)</f>
        <v>1482.3446841984025</v>
      </c>
      <c r="FS185" s="156">
        <f>IF(AND(FS$165&lt;=$E19,FS$165&gt;=EOMONTH($D19,0)),IF($G19="NNN",SUM(Expenses!FQ$35:FQ$39)*$F19,IF($G19="FSG",0,IF($G19="MG",SUMPRODUCT($I19:$I23,Expenses!FQ$35:FQ$39)*$F19,MAX((Expenses!FQ$35-$K19/12)*$J19*$F19,0)+MAX((Expenses!FQ$36-$K20/12)*$J20*$F19,0)+MAX((Expenses!FQ$37-$K21/12)*$J21*$F19,0)+MAX((Expenses!FQ$38-$K22/12)*$J22*$F19,0)+MAX((Expenses!FQ$39-$K23/12)*$J23*$F19,0)))),0)</f>
        <v>1482.8720006961723</v>
      </c>
      <c r="FT185" s="156">
        <f>IF(AND(FT$165&lt;=$E19,FT$165&gt;=EOMONTH($D19,0)),IF($G19="NNN",SUM(Expenses!FR$35:FR$39)*$F19,IF($G19="FSG",0,IF($G19="MG",SUMPRODUCT($I19:$I23,Expenses!FR$35:FR$39)*$F19,MAX((Expenses!FR$35-$K19/12)*$J19*$F19,0)+MAX((Expenses!FR$36-$K20/12)*$J20*$F19,0)+MAX((Expenses!FR$37-$K21/12)*$J21*$F19,0)+MAX((Expenses!FR$38-$K22/12)*$J22*$F19,0)+MAX((Expenses!FR$39-$K23/12)*$J23*$F19,0)))),0)</f>
        <v>0</v>
      </c>
      <c r="FU185" s="156">
        <f>IF(AND(FU$165&lt;=$E19,FU$165&gt;=EOMONTH($D19,0)),IF($G19="NNN",SUM(Expenses!FS$35:FS$39)*$F19,IF($G19="FSG",0,IF($G19="MG",SUMPRODUCT($I19:$I23,Expenses!FS$35:FS$39)*$F19,MAX((Expenses!FS$35-$K19/12)*$J19*$F19,0)+MAX((Expenses!FS$36-$K20/12)*$J20*$F19,0)+MAX((Expenses!FS$37-$K21/12)*$J21*$F19,0)+MAX((Expenses!FS$38-$K22/12)*$J22*$F19,0)+MAX((Expenses!FS$39-$K23/12)*$J23*$F19,0)))),0)</f>
        <v>0</v>
      </c>
      <c r="FV185" s="156">
        <f>IF(AND(FV$165&lt;=$E19,FV$165&gt;=EOMONTH($D19,0)),IF($G19="NNN",SUM(Expenses!FT$35:FT$39)*$F19,IF($G19="FSG",0,IF($G19="MG",SUMPRODUCT($I19:$I23,Expenses!FT$35:FT$39)*$F19,MAX((Expenses!FT$35-$K19/12)*$J19*$F19,0)+MAX((Expenses!FT$36-$K20/12)*$J20*$F19,0)+MAX((Expenses!FT$37-$K21/12)*$J21*$F19,0)+MAX((Expenses!FT$38-$K22/12)*$J22*$F19,0)+MAX((Expenses!FT$39-$K23/12)*$J23*$F19,0)))),0)</f>
        <v>0</v>
      </c>
      <c r="FW185" s="156">
        <f>IF(AND(FW$165&lt;=$E19,FW$165&gt;=EOMONTH($D19,0)),IF($G19="NNN",SUM(Expenses!FU$35:FU$39)*$F19,IF($G19="FSG",0,IF($G19="MG",SUMPRODUCT($I19:$I23,Expenses!FU$35:FU$39)*$F19,MAX((Expenses!FU$35-$K19/12)*$J19*$F19,0)+MAX((Expenses!FU$36-$K20/12)*$J20*$F19,0)+MAX((Expenses!FU$37-$K21/12)*$J21*$F19,0)+MAX((Expenses!FU$38-$K22/12)*$J22*$F19,0)+MAX((Expenses!FU$39-$K23/12)*$J23*$F19,0)))),0)</f>
        <v>0</v>
      </c>
      <c r="FX185" s="156">
        <f>IF(AND(FX$165&lt;=$E19,FX$165&gt;=EOMONTH($D19,0)),IF($G19="NNN",SUM(Expenses!FV$35:FV$39)*$F19,IF($G19="FSG",0,IF($G19="MG",SUMPRODUCT($I19:$I23,Expenses!FV$35:FV$39)*$F19,MAX((Expenses!FV$35-$K19/12)*$J19*$F19,0)+MAX((Expenses!FV$36-$K20/12)*$J20*$F19,0)+MAX((Expenses!FV$37-$K21/12)*$J21*$F19,0)+MAX((Expenses!FV$38-$K22/12)*$J22*$F19,0)+MAX((Expenses!FV$39-$K23/12)*$J23*$F19,0)))),0)</f>
        <v>0</v>
      </c>
      <c r="FY185" s="156">
        <f>IF(AND(FY$165&lt;=$E19,FY$165&gt;=EOMONTH($D19,0)),IF($G19="NNN",SUM(Expenses!FW$35:FW$39)*$F19,IF($G19="FSG",0,IF($G19="MG",SUMPRODUCT($I19:$I23,Expenses!FW$35:FW$39)*$F19,MAX((Expenses!FW$35-$K19/12)*$J19*$F19,0)+MAX((Expenses!FW$36-$K20/12)*$J20*$F19,0)+MAX((Expenses!FW$37-$K21/12)*$J21*$F19,0)+MAX((Expenses!FW$38-$K22/12)*$J22*$F19,0)+MAX((Expenses!FW$39-$K23/12)*$J23*$F19,0)))),0)</f>
        <v>0</v>
      </c>
      <c r="FZ185" s="156">
        <f>IF(AND(FZ$165&lt;=$E19,FZ$165&gt;=EOMONTH($D19,0)),IF($G19="NNN",SUM(Expenses!FX$35:FX$39)*$F19,IF($G19="FSG",0,IF($G19="MG",SUMPRODUCT($I19:$I23,Expenses!FX$35:FX$39)*$F19,MAX((Expenses!FX$35-$K19/12)*$J19*$F19,0)+MAX((Expenses!FX$36-$K20/12)*$J20*$F19,0)+MAX((Expenses!FX$37-$K21/12)*$J21*$F19,0)+MAX((Expenses!FX$38-$K22/12)*$J22*$F19,0)+MAX((Expenses!FX$39-$K23/12)*$J23*$F19,0)))),0)</f>
        <v>0</v>
      </c>
      <c r="GA185" s="156">
        <f>IF(AND(GA$165&lt;=$E19,GA$165&gt;=EOMONTH($D19,0)),IF($G19="NNN",SUM(Expenses!FY$35:FY$39)*$F19,IF($G19="FSG",0,IF($G19="MG",SUMPRODUCT($I19:$I23,Expenses!FY$35:FY$39)*$F19,MAX((Expenses!FY$35-$K19/12)*$J19*$F19,0)+MAX((Expenses!FY$36-$K20/12)*$J20*$F19,0)+MAX((Expenses!FY$37-$K21/12)*$J21*$F19,0)+MAX((Expenses!FY$38-$K22/12)*$J22*$F19,0)+MAX((Expenses!FY$39-$K23/12)*$J23*$F19,0)))),0)</f>
        <v>0</v>
      </c>
      <c r="GB185" s="156">
        <f>IF(AND(GB$165&lt;=$E19,GB$165&gt;=EOMONTH($D19,0)),IF($G19="NNN",SUM(Expenses!FZ$35:FZ$39)*$F19,IF($G19="FSG",0,IF($G19="MG",SUMPRODUCT($I19:$I23,Expenses!FZ$35:FZ$39)*$F19,MAX((Expenses!FZ$35-$K19/12)*$J19*$F19,0)+MAX((Expenses!FZ$36-$K20/12)*$J20*$F19,0)+MAX((Expenses!FZ$37-$K21/12)*$J21*$F19,0)+MAX((Expenses!FZ$38-$K22/12)*$J22*$F19,0)+MAX((Expenses!FZ$39-$K23/12)*$J23*$F19,0)))),0)</f>
        <v>0</v>
      </c>
      <c r="GC185" s="156">
        <f>IF(AND(GC$165&lt;=$E19,GC$165&gt;=EOMONTH($D19,0)),IF($G19="NNN",SUM(Expenses!GA$35:GA$39)*$F19,IF($G19="FSG",0,IF($G19="MG",SUMPRODUCT($I19:$I23,Expenses!GA$35:GA$39)*$F19,MAX((Expenses!GA$35-$K19/12)*$J19*$F19,0)+MAX((Expenses!GA$36-$K20/12)*$J20*$F19,0)+MAX((Expenses!GA$37-$K21/12)*$J21*$F19,0)+MAX((Expenses!GA$38-$K22/12)*$J22*$F19,0)+MAX((Expenses!GA$39-$K23/12)*$J23*$F19,0)))),0)</f>
        <v>0</v>
      </c>
      <c r="GD185" s="156">
        <f>IF(AND(GD$165&lt;=$E19,GD$165&gt;=EOMONTH($D19,0)),IF($G19="NNN",SUM(Expenses!GB$35:GB$39)*$F19,IF($G19="FSG",0,IF($G19="MG",SUMPRODUCT($I19:$I23,Expenses!GB$35:GB$39)*$F19,MAX((Expenses!GB$35-$K19/12)*$J19*$F19,0)+MAX((Expenses!GB$36-$K20/12)*$J20*$F19,0)+MAX((Expenses!GB$37-$K21/12)*$J21*$F19,0)+MAX((Expenses!GB$38-$K22/12)*$J22*$F19,0)+MAX((Expenses!GB$39-$K23/12)*$J23*$F19,0)))),0)</f>
        <v>0</v>
      </c>
      <c r="GE185" s="156">
        <f>IF(AND(GE$165&lt;=$E19,GE$165&gt;=EOMONTH($D19,0)),IF($G19="NNN",SUM(Expenses!GC$35:GC$39)*$F19,IF($G19="FSG",0,IF($G19="MG",SUMPRODUCT($I19:$I23,Expenses!GC$35:GC$39)*$F19,MAX((Expenses!GC$35-$K19/12)*$J19*$F19,0)+MAX((Expenses!GC$36-$K20/12)*$J20*$F19,0)+MAX((Expenses!GC$37-$K21/12)*$J21*$F19,0)+MAX((Expenses!GC$38-$K22/12)*$J22*$F19,0)+MAX((Expenses!GC$39-$K23/12)*$J23*$F19,0)))),0)</f>
        <v>0</v>
      </c>
      <c r="GF185" s="156">
        <f>IF(AND(GF$165&lt;=$E19,GF$165&gt;=EOMONTH($D19,0)),IF($G19="NNN",SUM(Expenses!GD$35:GD$39)*$F19,IF($G19="FSG",0,IF($G19="MG",SUMPRODUCT($I19:$I23,Expenses!GD$35:GD$39)*$F19,MAX((Expenses!GD$35-$K19/12)*$J19*$F19,0)+MAX((Expenses!GD$36-$K20/12)*$J20*$F19,0)+MAX((Expenses!GD$37-$K21/12)*$J21*$F19,0)+MAX((Expenses!GD$38-$K22/12)*$J22*$F19,0)+MAX((Expenses!GD$39-$K23/12)*$J23*$F19,0)))),0)</f>
        <v>0</v>
      </c>
      <c r="GG185" s="156">
        <f>IF(AND(GG$165&lt;=$E19,GG$165&gt;=EOMONTH($D19,0)),IF($G19="NNN",SUM(Expenses!GE$35:GE$39)*$F19,IF($G19="FSG",0,IF($G19="MG",SUMPRODUCT($I19:$I23,Expenses!GE$35:GE$39)*$F19,MAX((Expenses!GE$35-$K19/12)*$J19*$F19,0)+MAX((Expenses!GE$36-$K20/12)*$J20*$F19,0)+MAX((Expenses!GE$37-$K21/12)*$J21*$F19,0)+MAX((Expenses!GE$38-$K22/12)*$J22*$F19,0)+MAX((Expenses!GE$39-$K23/12)*$J23*$F19,0)))),0)</f>
        <v>0</v>
      </c>
      <c r="GH185" s="156">
        <f>IF(AND(GH$165&lt;=$E19,GH$165&gt;=EOMONTH($D19,0)),IF($G19="NNN",SUM(Expenses!GF$35:GF$39)*$F19,IF($G19="FSG",0,IF($G19="MG",SUMPRODUCT($I19:$I23,Expenses!GF$35:GF$39)*$F19,MAX((Expenses!GF$35-$K19/12)*$J19*$F19,0)+MAX((Expenses!GF$36-$K20/12)*$J20*$F19,0)+MAX((Expenses!GF$37-$K21/12)*$J21*$F19,0)+MAX((Expenses!GF$38-$K22/12)*$J22*$F19,0)+MAX((Expenses!GF$39-$K23/12)*$J23*$F19,0)))),0)</f>
        <v>0</v>
      </c>
      <c r="GI185" s="156">
        <f>IF(AND(GI$165&lt;=$E19,GI$165&gt;=EOMONTH($D19,0)),IF($G19="NNN",SUM(Expenses!GG$35:GG$39)*$F19,IF($G19="FSG",0,IF($G19="MG",SUMPRODUCT($I19:$I23,Expenses!GG$35:GG$39)*$F19,MAX((Expenses!GG$35-$K19/12)*$J19*$F19,0)+MAX((Expenses!GG$36-$K20/12)*$J20*$F19,0)+MAX((Expenses!GG$37-$K21/12)*$J21*$F19,0)+MAX((Expenses!GG$38-$K22/12)*$J22*$F19,0)+MAX((Expenses!GG$39-$K23/12)*$J23*$F19,0)))),0)</f>
        <v>0</v>
      </c>
      <c r="GJ185" s="156">
        <f>IF(AND(GJ$165&lt;=$E19,GJ$165&gt;=EOMONTH($D19,0)),IF($G19="NNN",SUM(Expenses!GH$35:GH$39)*$F19,IF($G19="FSG",0,IF($G19="MG",SUMPRODUCT($I19:$I23,Expenses!GH$35:GH$39)*$F19,MAX((Expenses!GH$35-$K19/12)*$J19*$F19,0)+MAX((Expenses!GH$36-$K20/12)*$J20*$F19,0)+MAX((Expenses!GH$37-$K21/12)*$J21*$F19,0)+MAX((Expenses!GH$38-$K22/12)*$J22*$F19,0)+MAX((Expenses!GH$39-$K23/12)*$J23*$F19,0)))),0)</f>
        <v>0</v>
      </c>
      <c r="GK185" s="156">
        <f>IF(AND(GK$165&lt;=$E19,GK$165&gt;=EOMONTH($D19,0)),IF($G19="NNN",SUM(Expenses!GI$35:GI$39)*$F19,IF($G19="FSG",0,IF($G19="MG",SUMPRODUCT($I19:$I23,Expenses!GI$35:GI$39)*$F19,MAX((Expenses!GI$35-$K19/12)*$J19*$F19,0)+MAX((Expenses!GI$36-$K20/12)*$J20*$F19,0)+MAX((Expenses!GI$37-$K21/12)*$J21*$F19,0)+MAX((Expenses!GI$38-$K22/12)*$J22*$F19,0)+MAX((Expenses!GI$39-$K23/12)*$J23*$F19,0)))),0)</f>
        <v>0</v>
      </c>
      <c r="GL185" s="156">
        <f>IF(AND(GL$165&lt;=$E19,GL$165&gt;=EOMONTH($D19,0)),IF($G19="NNN",SUM(Expenses!GJ$35:GJ$39)*$F19,IF($G19="FSG",0,IF($G19="MG",SUMPRODUCT($I19:$I23,Expenses!GJ$35:GJ$39)*$F19,MAX((Expenses!GJ$35-$K19/12)*$J19*$F19,0)+MAX((Expenses!GJ$36-$K20/12)*$J20*$F19,0)+MAX((Expenses!GJ$37-$K21/12)*$J21*$F19,0)+MAX((Expenses!GJ$38-$K22/12)*$J22*$F19,0)+MAX((Expenses!GJ$39-$K23/12)*$J23*$F19,0)))),0)</f>
        <v>0</v>
      </c>
      <c r="GM185" s="156">
        <f>IF(AND(GM$165&lt;=$E19,GM$165&gt;=EOMONTH($D19,0)),IF($G19="NNN",SUM(Expenses!GK$35:GK$39)*$F19,IF($G19="FSG",0,IF($G19="MG",SUMPRODUCT($I19:$I23,Expenses!GK$35:GK$39)*$F19,MAX((Expenses!GK$35-$K19/12)*$J19*$F19,0)+MAX((Expenses!GK$36-$K20/12)*$J20*$F19,0)+MAX((Expenses!GK$37-$K21/12)*$J21*$F19,0)+MAX((Expenses!GK$38-$K22/12)*$J22*$F19,0)+MAX((Expenses!GK$39-$K23/12)*$J23*$F19,0)))),0)</f>
        <v>0</v>
      </c>
      <c r="GN185" s="156">
        <f>IF(AND(GN$165&lt;=$E19,GN$165&gt;=EOMONTH($D19,0)),IF($G19="NNN",SUM(Expenses!GL$35:GL$39)*$F19,IF($G19="FSG",0,IF($G19="MG",SUMPRODUCT($I19:$I23,Expenses!GL$35:GL$39)*$F19,MAX((Expenses!GL$35-$K19/12)*$J19*$F19,0)+MAX((Expenses!GL$36-$K20/12)*$J20*$F19,0)+MAX((Expenses!GL$37-$K21/12)*$J21*$F19,0)+MAX((Expenses!GL$38-$K22/12)*$J22*$F19,0)+MAX((Expenses!GL$39-$K23/12)*$J23*$F19,0)))),0)</f>
        <v>0</v>
      </c>
      <c r="GO185" s="156">
        <f>IF(AND(GO$165&lt;=$E19,GO$165&gt;=EOMONTH($D19,0)),IF($G19="NNN",SUM(Expenses!GM$35:GM$39)*$F19,IF($G19="FSG",0,IF($G19="MG",SUMPRODUCT($I19:$I23,Expenses!GM$35:GM$39)*$F19,MAX((Expenses!GM$35-$K19/12)*$J19*$F19,0)+MAX((Expenses!GM$36-$K20/12)*$J20*$F19,0)+MAX((Expenses!GM$37-$K21/12)*$J21*$F19,0)+MAX((Expenses!GM$38-$K22/12)*$J22*$F19,0)+MAX((Expenses!GM$39-$K23/12)*$J23*$F19,0)))),0)</f>
        <v>0</v>
      </c>
      <c r="GP185" s="156">
        <f>IF(AND(GP$165&lt;=$E19,GP$165&gt;=EOMONTH($D19,0)),IF($G19="NNN",SUM(Expenses!GN$35:GN$39)*$F19,IF($G19="FSG",0,IF($G19="MG",SUMPRODUCT($I19:$I23,Expenses!GN$35:GN$39)*$F19,MAX((Expenses!GN$35-$K19/12)*$J19*$F19,0)+MAX((Expenses!GN$36-$K20/12)*$J20*$F19,0)+MAX((Expenses!GN$37-$K21/12)*$J21*$F19,0)+MAX((Expenses!GN$38-$K22/12)*$J22*$F19,0)+MAX((Expenses!GN$39-$K23/12)*$J23*$F19,0)))),0)</f>
        <v>0</v>
      </c>
      <c r="GQ185" s="156">
        <f>IF(AND(GQ$165&lt;=$E19,GQ$165&gt;=EOMONTH($D19,0)),IF($G19="NNN",SUM(Expenses!GO$35:GO$39)*$F19,IF($G19="FSG",0,IF($G19="MG",SUMPRODUCT($I19:$I23,Expenses!GO$35:GO$39)*$F19,MAX((Expenses!GO$35-$K19/12)*$J19*$F19,0)+MAX((Expenses!GO$36-$K20/12)*$J20*$F19,0)+MAX((Expenses!GO$37-$K21/12)*$J21*$F19,0)+MAX((Expenses!GO$38-$K22/12)*$J22*$F19,0)+MAX((Expenses!GO$39-$K23/12)*$J23*$F19,0)))),0)</f>
        <v>0</v>
      </c>
      <c r="GR185" s="156">
        <f>IF(AND(GR$165&lt;=$E19,GR$165&gt;=EOMONTH($D19,0)),IF($G19="NNN",SUM(Expenses!GP$35:GP$39)*$F19,IF($G19="FSG",0,IF($G19="MG",SUMPRODUCT($I19:$I23,Expenses!GP$35:GP$39)*$F19,MAX((Expenses!GP$35-$K19/12)*$J19*$F19,0)+MAX((Expenses!GP$36-$K20/12)*$J20*$F19,0)+MAX((Expenses!GP$37-$K21/12)*$J21*$F19,0)+MAX((Expenses!GP$38-$K22/12)*$J22*$F19,0)+MAX((Expenses!GP$39-$K23/12)*$J23*$F19,0)))),0)</f>
        <v>0</v>
      </c>
      <c r="GS185" s="156">
        <f>IF(AND(GS$165&lt;=$E19,GS$165&gt;=EOMONTH($D19,0)),IF($G19="NNN",SUM(Expenses!GQ$35:GQ$39)*$F19,IF($G19="FSG",0,IF($G19="MG",SUMPRODUCT($I19:$I23,Expenses!GQ$35:GQ$39)*$F19,MAX((Expenses!GQ$35-$K19/12)*$J19*$F19,0)+MAX((Expenses!GQ$36-$K20/12)*$J20*$F19,0)+MAX((Expenses!GQ$37-$K21/12)*$J21*$F19,0)+MAX((Expenses!GQ$38-$K22/12)*$J22*$F19,0)+MAX((Expenses!GQ$39-$K23/12)*$J23*$F19,0)))),0)</f>
        <v>0</v>
      </c>
      <c r="GT185" s="156">
        <f>IF(AND(GT$165&lt;=$E19,GT$165&gt;=EOMONTH($D19,0)),IF($G19="NNN",SUM(Expenses!GR$35:GR$39)*$F19,IF($G19="FSG",0,IF($G19="MG",SUMPRODUCT($I19:$I23,Expenses!GR$35:GR$39)*$F19,MAX((Expenses!GR$35-$K19/12)*$J19*$F19,0)+MAX((Expenses!GR$36-$K20/12)*$J20*$F19,0)+MAX((Expenses!GR$37-$K21/12)*$J21*$F19,0)+MAX((Expenses!GR$38-$K22/12)*$J22*$F19,0)+MAX((Expenses!GR$39-$K23/12)*$J23*$F19,0)))),0)</f>
        <v>0</v>
      </c>
      <c r="GU185" s="156">
        <f>IF(AND(GU$165&lt;=$E19,GU$165&gt;=EOMONTH($D19,0)),IF($G19="NNN",SUM(Expenses!GS$35:GS$39)*$F19,IF($G19="FSG",0,IF($G19="MG",SUMPRODUCT($I19:$I23,Expenses!GS$35:GS$39)*$F19,MAX((Expenses!GS$35-$K19/12)*$J19*$F19,0)+MAX((Expenses!GS$36-$K20/12)*$J20*$F19,0)+MAX((Expenses!GS$37-$K21/12)*$J21*$F19,0)+MAX((Expenses!GS$38-$K22/12)*$J22*$F19,0)+MAX((Expenses!GS$39-$K23/12)*$J23*$F19,0)))),0)</f>
        <v>0</v>
      </c>
      <c r="GV185" s="156">
        <f>IF(AND(GV$165&lt;=$E19,GV$165&gt;=EOMONTH($D19,0)),IF($G19="NNN",SUM(Expenses!GT$35:GT$39)*$F19,IF($G19="FSG",0,IF($G19="MG",SUMPRODUCT($I19:$I23,Expenses!GT$35:GT$39)*$F19,MAX((Expenses!GT$35-$K19/12)*$J19*$F19,0)+MAX((Expenses!GT$36-$K20/12)*$J20*$F19,0)+MAX((Expenses!GT$37-$K21/12)*$J21*$F19,0)+MAX((Expenses!GT$38-$K22/12)*$J22*$F19,0)+MAX((Expenses!GT$39-$K23/12)*$J23*$F19,0)))),0)</f>
        <v>0</v>
      </c>
      <c r="GW185" s="156">
        <f>IF(AND(GW$165&lt;=$E19,GW$165&gt;=EOMONTH($D19,0)),IF($G19="NNN",SUM(Expenses!GU$35:GU$39)*$F19,IF($G19="FSG",0,IF($G19="MG",SUMPRODUCT($I19:$I23,Expenses!GU$35:GU$39)*$F19,MAX((Expenses!GU$35-$K19/12)*$J19*$F19,0)+MAX((Expenses!GU$36-$K20/12)*$J20*$F19,0)+MAX((Expenses!GU$37-$K21/12)*$J21*$F19,0)+MAX((Expenses!GU$38-$K22/12)*$J22*$F19,0)+MAX((Expenses!GU$39-$K23/12)*$J23*$F19,0)))),0)</f>
        <v>0</v>
      </c>
      <c r="GX185" s="156">
        <f>IF(AND(GX$165&lt;=$E19,GX$165&gt;=EOMONTH($D19,0)),IF($G19="NNN",SUM(Expenses!GV$35:GV$39)*$F19,IF($G19="FSG",0,IF($G19="MG",SUMPRODUCT($I19:$I23,Expenses!GV$35:GV$39)*$F19,MAX((Expenses!GV$35-$K19/12)*$J19*$F19,0)+MAX((Expenses!GV$36-$K20/12)*$J20*$F19,0)+MAX((Expenses!GV$37-$K21/12)*$J21*$F19,0)+MAX((Expenses!GV$38-$K22/12)*$J22*$F19,0)+MAX((Expenses!GV$39-$K23/12)*$J23*$F19,0)))),0)</f>
        <v>0</v>
      </c>
      <c r="GY185" s="156">
        <f>IF(AND(GY$165&lt;=$E19,GY$165&gt;=EOMONTH($D19,0)),IF($G19="NNN",SUM(Expenses!GW$35:GW$39)*$F19,IF($G19="FSG",0,IF($G19="MG",SUMPRODUCT($I19:$I23,Expenses!GW$35:GW$39)*$F19,MAX((Expenses!GW$35-$K19/12)*$J19*$F19,0)+MAX((Expenses!GW$36-$K20/12)*$J20*$F19,0)+MAX((Expenses!GW$37-$K21/12)*$J21*$F19,0)+MAX((Expenses!GW$38-$K22/12)*$J22*$F19,0)+MAX((Expenses!GW$39-$K23/12)*$J23*$F19,0)))),0)</f>
        <v>0</v>
      </c>
      <c r="GZ185" s="156">
        <f>IF(AND(GZ$165&lt;=$E19,GZ$165&gt;=EOMONTH($D19,0)),IF($G19="NNN",SUM(Expenses!GX$35:GX$39)*$F19,IF($G19="FSG",0,IF($G19="MG",SUMPRODUCT($I19:$I23,Expenses!GX$35:GX$39)*$F19,MAX((Expenses!GX$35-$K19/12)*$J19*$F19,0)+MAX((Expenses!GX$36-$K20/12)*$J20*$F19,0)+MAX((Expenses!GX$37-$K21/12)*$J21*$F19,0)+MAX((Expenses!GX$38-$K22/12)*$J22*$F19,0)+MAX((Expenses!GX$39-$K23/12)*$J23*$F19,0)))),0)</f>
        <v>0</v>
      </c>
      <c r="HA185" s="156">
        <f>IF(AND(HA$165&lt;=$E19,HA$165&gt;=EOMONTH($D19,0)),IF($G19="NNN",SUM(Expenses!GY$35:GY$39)*$F19,IF($G19="FSG",0,IF($G19="MG",SUMPRODUCT($I19:$I23,Expenses!GY$35:GY$39)*$F19,MAX((Expenses!GY$35-$K19/12)*$J19*$F19,0)+MAX((Expenses!GY$36-$K20/12)*$J20*$F19,0)+MAX((Expenses!GY$37-$K21/12)*$J21*$F19,0)+MAX((Expenses!GY$38-$K22/12)*$J22*$F19,0)+MAX((Expenses!GY$39-$K23/12)*$J23*$F19,0)))),0)</f>
        <v>0</v>
      </c>
      <c r="HB185" s="156">
        <f>IF(AND(HB$165&lt;=$E19,HB$165&gt;=EOMONTH($D19,0)),IF($G19="NNN",SUM(Expenses!GZ$35:GZ$39)*$F19,IF($G19="FSG",0,IF($G19="MG",SUMPRODUCT($I19:$I23,Expenses!GZ$35:GZ$39)*$F19,MAX((Expenses!GZ$35-$K19/12)*$J19*$F19,0)+MAX((Expenses!GZ$36-$K20/12)*$J20*$F19,0)+MAX((Expenses!GZ$37-$K21/12)*$J21*$F19,0)+MAX((Expenses!GZ$38-$K22/12)*$J22*$F19,0)+MAX((Expenses!GZ$39-$K23/12)*$J23*$F19,0)))),0)</f>
        <v>0</v>
      </c>
      <c r="HC185" s="156">
        <f>IF(AND(HC$165&lt;=$E19,HC$165&gt;=EOMONTH($D19,0)),IF($G19="NNN",SUM(Expenses!HA$35:HA$39)*$F19,IF($G19="FSG",0,IF($G19="MG",SUMPRODUCT($I19:$I23,Expenses!HA$35:HA$39)*$F19,MAX((Expenses!HA$35-$K19/12)*$J19*$F19,0)+MAX((Expenses!HA$36-$K20/12)*$J20*$F19,0)+MAX((Expenses!HA$37-$K21/12)*$J21*$F19,0)+MAX((Expenses!HA$38-$K22/12)*$J22*$F19,0)+MAX((Expenses!HA$39-$K23/12)*$J23*$F19,0)))),0)</f>
        <v>0</v>
      </c>
      <c r="HD185" s="156">
        <f>IF(AND(HD$165&lt;=$E19,HD$165&gt;=EOMONTH($D19,0)),IF($G19="NNN",SUM(Expenses!HB$35:HB$39)*$F19,IF($G19="FSG",0,IF($G19="MG",SUMPRODUCT($I19:$I23,Expenses!HB$35:HB$39)*$F19,MAX((Expenses!HB$35-$K19/12)*$J19*$F19,0)+MAX((Expenses!HB$36-$K20/12)*$J20*$F19,0)+MAX((Expenses!HB$37-$K21/12)*$J21*$F19,0)+MAX((Expenses!HB$38-$K22/12)*$J22*$F19,0)+MAX((Expenses!HB$39-$K23/12)*$J23*$F19,0)))),0)</f>
        <v>0</v>
      </c>
      <c r="HE185" s="156">
        <f>IF(AND(HE$165&lt;=$E19,HE$165&gt;=EOMONTH($D19,0)),IF($G19="NNN",SUM(Expenses!HC$35:HC$39)*$F19,IF($G19="FSG",0,IF($G19="MG",SUMPRODUCT($I19:$I23,Expenses!HC$35:HC$39)*$F19,MAX((Expenses!HC$35-$K19/12)*$J19*$F19,0)+MAX((Expenses!HC$36-$K20/12)*$J20*$F19,0)+MAX((Expenses!HC$37-$K21/12)*$J21*$F19,0)+MAX((Expenses!HC$38-$K22/12)*$J22*$F19,0)+MAX((Expenses!HC$39-$K23/12)*$J23*$F19,0)))),0)</f>
        <v>0</v>
      </c>
      <c r="HF185" s="156">
        <f>IF(AND(HF$165&lt;=$E19,HF$165&gt;=EOMONTH($D19,0)),IF($G19="NNN",SUM(Expenses!HD$35:HD$39)*$F19,IF($G19="FSG",0,IF($G19="MG",SUMPRODUCT($I19:$I23,Expenses!HD$35:HD$39)*$F19,MAX((Expenses!HD$35-$K19/12)*$J19*$F19,0)+MAX((Expenses!HD$36-$K20/12)*$J20*$F19,0)+MAX((Expenses!HD$37-$K21/12)*$J21*$F19,0)+MAX((Expenses!HD$38-$K22/12)*$J22*$F19,0)+MAX((Expenses!HD$39-$K23/12)*$J23*$F19,0)))),0)</f>
        <v>0</v>
      </c>
      <c r="HG185" s="156">
        <f>IF(AND(HG$165&lt;=$E19,HG$165&gt;=EOMONTH($D19,0)),IF($G19="NNN",SUM(Expenses!HE$35:HE$39)*$F19,IF($G19="FSG",0,IF($G19="MG",SUMPRODUCT($I19:$I23,Expenses!HE$35:HE$39)*$F19,MAX((Expenses!HE$35-$K19/12)*$J19*$F19,0)+MAX((Expenses!HE$36-$K20/12)*$J20*$F19,0)+MAX((Expenses!HE$37-$K21/12)*$J21*$F19,0)+MAX((Expenses!HE$38-$K22/12)*$J22*$F19,0)+MAX((Expenses!HE$39-$K23/12)*$J23*$F19,0)))),0)</f>
        <v>0</v>
      </c>
      <c r="HH185" s="156">
        <f>IF(AND(HH$165&lt;=$E19,HH$165&gt;=EOMONTH($D19,0)),IF($G19="NNN",SUM(Expenses!HF$35:HF$39)*$F19,IF($G19="FSG",0,IF($G19="MG",SUMPRODUCT($I19:$I23,Expenses!HF$35:HF$39)*$F19,MAX((Expenses!HF$35-$K19/12)*$J19*$F19,0)+MAX((Expenses!HF$36-$K20/12)*$J20*$F19,0)+MAX((Expenses!HF$37-$K21/12)*$J21*$F19,0)+MAX((Expenses!HF$38-$K22/12)*$J22*$F19,0)+MAX((Expenses!HF$39-$K23/12)*$J23*$F19,0)))),0)</f>
        <v>0</v>
      </c>
      <c r="HI185" s="156">
        <f>IF(AND(HI$165&lt;=$E19,HI$165&gt;=EOMONTH($D19,0)),IF($G19="NNN",SUM(Expenses!HG$35:HG$39)*$F19,IF($G19="FSG",0,IF($G19="MG",SUMPRODUCT($I19:$I23,Expenses!HG$35:HG$39)*$F19,MAX((Expenses!HG$35-$K19/12)*$J19*$F19,0)+MAX((Expenses!HG$36-$K20/12)*$J20*$F19,0)+MAX((Expenses!HG$37-$K21/12)*$J21*$F19,0)+MAX((Expenses!HG$38-$K22/12)*$J22*$F19,0)+MAX((Expenses!HG$39-$K23/12)*$J23*$F19,0)))),0)</f>
        <v>0</v>
      </c>
      <c r="HJ185" s="156">
        <f>IF(AND(HJ$165&lt;=$E19,HJ$165&gt;=EOMONTH($D19,0)),IF($G19="NNN",SUM(Expenses!HH$35:HH$39)*$F19,IF($G19="FSG",0,IF($G19="MG",SUMPRODUCT($I19:$I23,Expenses!HH$35:HH$39)*$F19,MAX((Expenses!HH$35-$K19/12)*$J19*$F19,0)+MAX((Expenses!HH$36-$K20/12)*$J20*$F19,0)+MAX((Expenses!HH$37-$K21/12)*$J21*$F19,0)+MAX((Expenses!HH$38-$K22/12)*$J22*$F19,0)+MAX((Expenses!HH$39-$K23/12)*$J23*$F19,0)))),0)</f>
        <v>0</v>
      </c>
      <c r="HK185" s="156">
        <f>IF(AND(HK$165&lt;=$E19,HK$165&gt;=EOMONTH($D19,0)),IF($G19="NNN",SUM(Expenses!HI$35:HI$39)*$F19,IF($G19="FSG",0,IF($G19="MG",SUMPRODUCT($I19:$I23,Expenses!HI$35:HI$39)*$F19,MAX((Expenses!HI$35-$K19/12)*$J19*$F19,0)+MAX((Expenses!HI$36-$K20/12)*$J20*$F19,0)+MAX((Expenses!HI$37-$K21/12)*$J21*$F19,0)+MAX((Expenses!HI$38-$K22/12)*$J22*$F19,0)+MAX((Expenses!HI$39-$K23/12)*$J23*$F19,0)))),0)</f>
        <v>0</v>
      </c>
      <c r="HL185" s="156">
        <f>IF(AND(HL$165&lt;=$E19,HL$165&gt;=EOMONTH($D19,0)),IF($G19="NNN",SUM(Expenses!HJ$35:HJ$39)*$F19,IF($G19="FSG",0,IF($G19="MG",SUMPRODUCT($I19:$I23,Expenses!HJ$35:HJ$39)*$F19,MAX((Expenses!HJ$35-$K19/12)*$J19*$F19,0)+MAX((Expenses!HJ$36-$K20/12)*$J20*$F19,0)+MAX((Expenses!HJ$37-$K21/12)*$J21*$F19,0)+MAX((Expenses!HJ$38-$K22/12)*$J22*$F19,0)+MAX((Expenses!HJ$39-$K23/12)*$J23*$F19,0)))),0)</f>
        <v>0</v>
      </c>
      <c r="HM185" s="156">
        <f>IF(AND(HM$165&lt;=$E19,HM$165&gt;=EOMONTH($D19,0)),IF($G19="NNN",SUM(Expenses!HK$35:HK$39)*$F19,IF($G19="FSG",0,IF($G19="MG",SUMPRODUCT($I19:$I23,Expenses!HK$35:HK$39)*$F19,MAX((Expenses!HK$35-$K19/12)*$J19*$F19,0)+MAX((Expenses!HK$36-$K20/12)*$J20*$F19,0)+MAX((Expenses!HK$37-$K21/12)*$J21*$F19,0)+MAX((Expenses!HK$38-$K22/12)*$J22*$F19,0)+MAX((Expenses!HK$39-$K23/12)*$J23*$F19,0)))),0)</f>
        <v>0</v>
      </c>
      <c r="HN185" s="156">
        <f>IF(AND(HN$165&lt;=$E19,HN$165&gt;=EOMONTH($D19,0)),IF($G19="NNN",SUM(Expenses!HL$35:HL$39)*$F19,IF($G19="FSG",0,IF($G19="MG",SUMPRODUCT($I19:$I23,Expenses!HL$35:HL$39)*$F19,MAX((Expenses!HL$35-$K19/12)*$J19*$F19,0)+MAX((Expenses!HL$36-$K20/12)*$J20*$F19,0)+MAX((Expenses!HL$37-$K21/12)*$J21*$F19,0)+MAX((Expenses!HL$38-$K22/12)*$J22*$F19,0)+MAX((Expenses!HL$39-$K23/12)*$J23*$F19,0)))),0)</f>
        <v>0</v>
      </c>
      <c r="HO185" s="156">
        <f>IF(AND(HO$165&lt;=$E19,HO$165&gt;=EOMONTH($D19,0)),IF($G19="NNN",SUM(Expenses!HM$35:HM$39)*$F19,IF($G19="FSG",0,IF($G19="MG",SUMPRODUCT($I19:$I23,Expenses!HM$35:HM$39)*$F19,MAX((Expenses!HM$35-$K19/12)*$J19*$F19,0)+MAX((Expenses!HM$36-$K20/12)*$J20*$F19,0)+MAX((Expenses!HM$37-$K21/12)*$J21*$F19,0)+MAX((Expenses!HM$38-$K22/12)*$J22*$F19,0)+MAX((Expenses!HM$39-$K23/12)*$J23*$F19,0)))),0)</f>
        <v>0</v>
      </c>
      <c r="HP185" s="156">
        <f>IF(AND(HP$165&lt;=$E19,HP$165&gt;=EOMONTH($D19,0)),IF($G19="NNN",SUM(Expenses!HN$35:HN$39)*$F19,IF($G19="FSG",0,IF($G19="MG",SUMPRODUCT($I19:$I23,Expenses!HN$35:HN$39)*$F19,MAX((Expenses!HN$35-$K19/12)*$J19*$F19,0)+MAX((Expenses!HN$36-$K20/12)*$J20*$F19,0)+MAX((Expenses!HN$37-$K21/12)*$J21*$F19,0)+MAX((Expenses!HN$38-$K22/12)*$J22*$F19,0)+MAX((Expenses!HN$39-$K23/12)*$J23*$F19,0)))),0)</f>
        <v>0</v>
      </c>
      <c r="HQ185" s="156">
        <f>IF(AND(HQ$165&lt;=$E19,HQ$165&gt;=EOMONTH($D19,0)),IF($G19="NNN",SUM(Expenses!HO$35:HO$39)*$F19,IF($G19="FSG",0,IF($G19="MG",SUMPRODUCT($I19:$I23,Expenses!HO$35:HO$39)*$F19,MAX((Expenses!HO$35-$K19/12)*$J19*$F19,0)+MAX((Expenses!HO$36-$K20/12)*$J20*$F19,0)+MAX((Expenses!HO$37-$K21/12)*$J21*$F19,0)+MAX((Expenses!HO$38-$K22/12)*$J22*$F19,0)+MAX((Expenses!HO$39-$K23/12)*$J23*$F19,0)))),0)</f>
        <v>0</v>
      </c>
      <c r="HR185" s="156">
        <f>IF(AND(HR$165&lt;=$E19,HR$165&gt;=EOMONTH($D19,0)),IF($G19="NNN",SUM(Expenses!HP$35:HP$39)*$F19,IF($G19="FSG",0,IF($G19="MG",SUMPRODUCT($I19:$I23,Expenses!HP$35:HP$39)*$F19,MAX((Expenses!HP$35-$K19/12)*$J19*$F19,0)+MAX((Expenses!HP$36-$K20/12)*$J20*$F19,0)+MAX((Expenses!HP$37-$K21/12)*$J21*$F19,0)+MAX((Expenses!HP$38-$K22/12)*$J22*$F19,0)+MAX((Expenses!HP$39-$K23/12)*$J23*$F19,0)))),0)</f>
        <v>0</v>
      </c>
      <c r="HS185" s="156">
        <f>IF(AND(HS$165&lt;=$E19,HS$165&gt;=EOMONTH($D19,0)),IF($G19="NNN",SUM(Expenses!HQ$35:HQ$39)*$F19,IF($G19="FSG",0,IF($G19="MG",SUMPRODUCT($I19:$I23,Expenses!HQ$35:HQ$39)*$F19,MAX((Expenses!HQ$35-$K19/12)*$J19*$F19,0)+MAX((Expenses!HQ$36-$K20/12)*$J20*$F19,0)+MAX((Expenses!HQ$37-$K21/12)*$J21*$F19,0)+MAX((Expenses!HQ$38-$K22/12)*$J22*$F19,0)+MAX((Expenses!HQ$39-$K23/12)*$J23*$F19,0)))),0)</f>
        <v>0</v>
      </c>
      <c r="HT185" s="156">
        <f>IF(AND(HT$165&lt;=$E19,HT$165&gt;=EOMONTH($D19,0)),IF($G19="NNN",SUM(Expenses!HR$35:HR$39)*$F19,IF($G19="FSG",0,IF($G19="MG",SUMPRODUCT($I19:$I23,Expenses!HR$35:HR$39)*$F19,MAX((Expenses!HR$35-$K19/12)*$J19*$F19,0)+MAX((Expenses!HR$36-$K20/12)*$J20*$F19,0)+MAX((Expenses!HR$37-$K21/12)*$J21*$F19,0)+MAX((Expenses!HR$38-$K22/12)*$J22*$F19,0)+MAX((Expenses!HR$39-$K23/12)*$J23*$F19,0)))),0)</f>
        <v>0</v>
      </c>
      <c r="HU185" s="156">
        <f>IF(AND(HU$165&lt;=$E19,HU$165&gt;=EOMONTH($D19,0)),IF($G19="NNN",SUM(Expenses!HS$35:HS$39)*$F19,IF($G19="FSG",0,IF($G19="MG",SUMPRODUCT($I19:$I23,Expenses!HS$35:HS$39)*$F19,MAX((Expenses!HS$35-$K19/12)*$J19*$F19,0)+MAX((Expenses!HS$36-$K20/12)*$J20*$F19,0)+MAX((Expenses!HS$37-$K21/12)*$J21*$F19,0)+MAX((Expenses!HS$38-$K22/12)*$J22*$F19,0)+MAX((Expenses!HS$39-$K23/12)*$J23*$F19,0)))),0)</f>
        <v>0</v>
      </c>
      <c r="HV185" s="156">
        <f>IF(AND(HV$165&lt;=$E19,HV$165&gt;=EOMONTH($D19,0)),IF($G19="NNN",SUM(Expenses!HT$35:HT$39)*$F19,IF($G19="FSG",0,IF($G19="MG",SUMPRODUCT($I19:$I23,Expenses!HT$35:HT$39)*$F19,MAX((Expenses!HT$35-$K19/12)*$J19*$F19,0)+MAX((Expenses!HT$36-$K20/12)*$J20*$F19,0)+MAX((Expenses!HT$37-$K21/12)*$J21*$F19,0)+MAX((Expenses!HT$38-$K22/12)*$J22*$F19,0)+MAX((Expenses!HT$39-$K23/12)*$J23*$F19,0)))),0)</f>
        <v>0</v>
      </c>
      <c r="HW185" s="156">
        <f>IF(AND(HW$165&lt;=$E19,HW$165&gt;=EOMONTH($D19,0)),IF($G19="NNN",SUM(Expenses!HU$35:HU$39)*$F19,IF($G19="FSG",0,IF($G19="MG",SUMPRODUCT($I19:$I23,Expenses!HU$35:HU$39)*$F19,MAX((Expenses!HU$35-$K19/12)*$J19*$F19,0)+MAX((Expenses!HU$36-$K20/12)*$J20*$F19,0)+MAX((Expenses!HU$37-$K21/12)*$J21*$F19,0)+MAX((Expenses!HU$38-$K22/12)*$J22*$F19,0)+MAX((Expenses!HU$39-$K23/12)*$J23*$F19,0)))),0)</f>
        <v>0</v>
      </c>
      <c r="HX185" s="156">
        <f>IF(AND(HX$165&lt;=$E19,HX$165&gt;=EOMONTH($D19,0)),IF($G19="NNN",SUM(Expenses!HV$35:HV$39)*$F19,IF($G19="FSG",0,IF($G19="MG",SUMPRODUCT($I19:$I23,Expenses!HV$35:HV$39)*$F19,MAX((Expenses!HV$35-$K19/12)*$J19*$F19,0)+MAX((Expenses!HV$36-$K20/12)*$J20*$F19,0)+MAX((Expenses!HV$37-$K21/12)*$J21*$F19,0)+MAX((Expenses!HV$38-$K22/12)*$J22*$F19,0)+MAX((Expenses!HV$39-$K23/12)*$J23*$F19,0)))),0)</f>
        <v>0</v>
      </c>
      <c r="HY185" s="156">
        <f>IF(AND(HY$165&lt;=$E19,HY$165&gt;=EOMONTH($D19,0)),IF($G19="NNN",SUM(Expenses!HW$35:HW$39)*$F19,IF($G19="FSG",0,IF($G19="MG",SUMPRODUCT($I19:$I23,Expenses!HW$35:HW$39)*$F19,MAX((Expenses!HW$35-$K19/12)*$J19*$F19,0)+MAX((Expenses!HW$36-$K20/12)*$J20*$F19,0)+MAX((Expenses!HW$37-$K21/12)*$J21*$F19,0)+MAX((Expenses!HW$38-$K22/12)*$J22*$F19,0)+MAX((Expenses!HW$39-$K23/12)*$J23*$F19,0)))),0)</f>
        <v>0</v>
      </c>
      <c r="HZ185" s="156">
        <f>IF(AND(HZ$165&lt;=$E19,HZ$165&gt;=EOMONTH($D19,0)),IF($G19="NNN",SUM(Expenses!HX$35:HX$39)*$F19,IF($G19="FSG",0,IF($G19="MG",SUMPRODUCT($I19:$I23,Expenses!HX$35:HX$39)*$F19,MAX((Expenses!HX$35-$K19/12)*$J19*$F19,0)+MAX((Expenses!HX$36-$K20/12)*$J20*$F19,0)+MAX((Expenses!HX$37-$K21/12)*$J21*$F19,0)+MAX((Expenses!HX$38-$K22/12)*$J22*$F19,0)+MAX((Expenses!HX$39-$K23/12)*$J23*$F19,0)))),0)</f>
        <v>0</v>
      </c>
      <c r="IA185" s="156">
        <f>IF(AND(IA$165&lt;=$E19,IA$165&gt;=EOMONTH($D19,0)),IF($G19="NNN",SUM(Expenses!HY$35:HY$39)*$F19,IF($G19="FSG",0,IF($G19="MG",SUMPRODUCT($I19:$I23,Expenses!HY$35:HY$39)*$F19,MAX((Expenses!HY$35-$K19/12)*$J19*$F19,0)+MAX((Expenses!HY$36-$K20/12)*$J20*$F19,0)+MAX((Expenses!HY$37-$K21/12)*$J21*$F19,0)+MAX((Expenses!HY$38-$K22/12)*$J22*$F19,0)+MAX((Expenses!HY$39-$K23/12)*$J23*$F19,0)))),0)</f>
        <v>0</v>
      </c>
      <c r="IB185" s="156">
        <f>IF(AND(IB$165&lt;=$E19,IB$165&gt;=EOMONTH($D19,0)),IF($G19="NNN",SUM(Expenses!HZ$35:HZ$39)*$F19,IF($G19="FSG",0,IF($G19="MG",SUMPRODUCT($I19:$I23,Expenses!HZ$35:HZ$39)*$F19,MAX((Expenses!HZ$35-$K19/12)*$J19*$F19,0)+MAX((Expenses!HZ$36-$K20/12)*$J20*$F19,0)+MAX((Expenses!HZ$37-$K21/12)*$J21*$F19,0)+MAX((Expenses!HZ$38-$K22/12)*$J22*$F19,0)+MAX((Expenses!HZ$39-$K23/12)*$J23*$F19,0)))),0)</f>
        <v>0</v>
      </c>
      <c r="IC185" s="156">
        <f>IF(AND(IC$165&lt;=$E19,IC$165&gt;=EOMONTH($D19,0)),IF($G19="NNN",SUM(Expenses!IA$35:IA$39)*$F19,IF($G19="FSG",0,IF($G19="MG",SUMPRODUCT($I19:$I23,Expenses!IA$35:IA$39)*$F19,MAX((Expenses!IA$35-$K19/12)*$J19*$F19,0)+MAX((Expenses!IA$36-$K20/12)*$J20*$F19,0)+MAX((Expenses!IA$37-$K21/12)*$J21*$F19,0)+MAX((Expenses!IA$38-$K22/12)*$J22*$F19,0)+MAX((Expenses!IA$39-$K23/12)*$J23*$F19,0)))),0)</f>
        <v>0</v>
      </c>
      <c r="ID185" s="156">
        <f>IF(AND(ID$165&lt;=$E19,ID$165&gt;=EOMONTH($D19,0)),IF($G19="NNN",SUM(Expenses!IB$35:IB$39)*$F19,IF($G19="FSG",0,IF($G19="MG",SUMPRODUCT($I19:$I23,Expenses!IB$35:IB$39)*$F19,MAX((Expenses!IB$35-$K19/12)*$J19*$F19,0)+MAX((Expenses!IB$36-$K20/12)*$J20*$F19,0)+MAX((Expenses!IB$37-$K21/12)*$J21*$F19,0)+MAX((Expenses!IB$38-$K22/12)*$J22*$F19,0)+MAX((Expenses!IB$39-$K23/12)*$J23*$F19,0)))),0)</f>
        <v>0</v>
      </c>
      <c r="IE185" s="156">
        <f>IF(AND(IE$165&lt;=$E19,IE$165&gt;=EOMONTH($D19,0)),IF($G19="NNN",SUM(Expenses!IC$35:IC$39)*$F19,IF($G19="FSG",0,IF($G19="MG",SUMPRODUCT($I19:$I23,Expenses!IC$35:IC$39)*$F19,MAX((Expenses!IC$35-$K19/12)*$J19*$F19,0)+MAX((Expenses!IC$36-$K20/12)*$J20*$F19,0)+MAX((Expenses!IC$37-$K21/12)*$J21*$F19,0)+MAX((Expenses!IC$38-$K22/12)*$J22*$F19,0)+MAX((Expenses!IC$39-$K23/12)*$J23*$F19,0)))),0)</f>
        <v>0</v>
      </c>
      <c r="IF185" s="156">
        <f>IF(AND(IF$165&lt;=$E19,IF$165&gt;=EOMONTH($D19,0)),IF($G19="NNN",SUM(Expenses!ID$35:ID$39)*$F19,IF($G19="FSG",0,IF($G19="MG",SUMPRODUCT($I19:$I23,Expenses!ID$35:ID$39)*$F19,MAX((Expenses!ID$35-$K19/12)*$J19*$F19,0)+MAX((Expenses!ID$36-$K20/12)*$J20*$F19,0)+MAX((Expenses!ID$37-$K21/12)*$J21*$F19,0)+MAX((Expenses!ID$38-$K22/12)*$J22*$F19,0)+MAX((Expenses!ID$39-$K23/12)*$J23*$F19,0)))),0)</f>
        <v>0</v>
      </c>
      <c r="IG185" s="156">
        <f>IF(AND(IG$165&lt;=$E19,IG$165&gt;=EOMONTH($D19,0)),IF($G19="NNN",SUM(Expenses!IE$35:IE$39)*$F19,IF($G19="FSG",0,IF($G19="MG",SUMPRODUCT($I19:$I23,Expenses!IE$35:IE$39)*$F19,MAX((Expenses!IE$35-$K19/12)*$J19*$F19,0)+MAX((Expenses!IE$36-$K20/12)*$J20*$F19,0)+MAX((Expenses!IE$37-$K21/12)*$J21*$F19,0)+MAX((Expenses!IE$38-$K22/12)*$J22*$F19,0)+MAX((Expenses!IE$39-$K23/12)*$J23*$F19,0)))),0)</f>
        <v>0</v>
      </c>
      <c r="IH185" s="156">
        <f>IF(AND(IH$165&lt;=$E19,IH$165&gt;=EOMONTH($D19,0)),IF($G19="NNN",SUM(Expenses!IF$35:IF$39)*$F19,IF($G19="FSG",0,IF($G19="MG",SUMPRODUCT($I19:$I23,Expenses!IF$35:IF$39)*$F19,MAX((Expenses!IF$35-$K19/12)*$J19*$F19,0)+MAX((Expenses!IF$36-$K20/12)*$J20*$F19,0)+MAX((Expenses!IF$37-$K21/12)*$J21*$F19,0)+MAX((Expenses!IF$38-$K22/12)*$J22*$F19,0)+MAX((Expenses!IF$39-$K23/12)*$J23*$F19,0)))),0)</f>
        <v>0</v>
      </c>
      <c r="II185" s="156">
        <f>IF(AND(II$165&lt;=$E19,II$165&gt;=EOMONTH($D19,0)),IF($G19="NNN",SUM(Expenses!IG$35:IG$39)*$F19,IF($G19="FSG",0,IF($G19="MG",SUMPRODUCT($I19:$I23,Expenses!IG$35:IG$39)*$F19,MAX((Expenses!IG$35-$K19/12)*$J19*$F19,0)+MAX((Expenses!IG$36-$K20/12)*$J20*$F19,0)+MAX((Expenses!IG$37-$K21/12)*$J21*$F19,0)+MAX((Expenses!IG$38-$K22/12)*$J22*$F19,0)+MAX((Expenses!IG$39-$K23/12)*$J23*$F19,0)))),0)</f>
        <v>0</v>
      </c>
      <c r="IJ185" s="156">
        <f>IF(AND(IJ$165&lt;=$E19,IJ$165&gt;=EOMONTH($D19,0)),IF($G19="NNN",SUM(Expenses!IH$35:IH$39)*$F19,IF($G19="FSG",0,IF($G19="MG",SUMPRODUCT($I19:$I23,Expenses!IH$35:IH$39)*$F19,MAX((Expenses!IH$35-$K19/12)*$J19*$F19,0)+MAX((Expenses!IH$36-$K20/12)*$J20*$F19,0)+MAX((Expenses!IH$37-$K21/12)*$J21*$F19,0)+MAX((Expenses!IH$38-$K22/12)*$J22*$F19,0)+MAX((Expenses!IH$39-$K23/12)*$J23*$F19,0)))),0)</f>
        <v>0</v>
      </c>
      <c r="IK185" s="156">
        <f>IF(AND(IK$165&lt;=$E19,IK$165&gt;=EOMONTH($D19,0)),IF($G19="NNN",SUM(Expenses!II$35:II$39)*$F19,IF($G19="FSG",0,IF($G19="MG",SUMPRODUCT($I19:$I23,Expenses!II$35:II$39)*$F19,MAX((Expenses!II$35-$K19/12)*$J19*$F19,0)+MAX((Expenses!II$36-$K20/12)*$J20*$F19,0)+MAX((Expenses!II$37-$K21/12)*$J21*$F19,0)+MAX((Expenses!II$38-$K22/12)*$J22*$F19,0)+MAX((Expenses!II$39-$K23/12)*$J23*$F19,0)))),0)</f>
        <v>0</v>
      </c>
      <c r="IL185" s="156">
        <f>IF(AND(IL$165&lt;=$E19,IL$165&gt;=EOMONTH($D19,0)),IF($G19="NNN",SUM(Expenses!IJ$35:IJ$39)*$F19,IF($G19="FSG",0,IF($G19="MG",SUMPRODUCT($I19:$I23,Expenses!IJ$35:IJ$39)*$F19,MAX((Expenses!IJ$35-$K19/12)*$J19*$F19,0)+MAX((Expenses!IJ$36-$K20/12)*$J20*$F19,0)+MAX((Expenses!IJ$37-$K21/12)*$J21*$F19,0)+MAX((Expenses!IJ$38-$K22/12)*$J22*$F19,0)+MAX((Expenses!IJ$39-$K23/12)*$J23*$F19,0)))),0)</f>
        <v>0</v>
      </c>
      <c r="IM185" s="156">
        <f>IF(AND(IM$165&lt;=$E19,IM$165&gt;=EOMONTH($D19,0)),IF($G19="NNN",SUM(Expenses!IK$35:IK$39)*$F19,IF($G19="FSG",0,IF($G19="MG",SUMPRODUCT($I19:$I23,Expenses!IK$35:IK$39)*$F19,MAX((Expenses!IK$35-$K19/12)*$J19*$F19,0)+MAX((Expenses!IK$36-$K20/12)*$J20*$F19,0)+MAX((Expenses!IK$37-$K21/12)*$J21*$F19,0)+MAX((Expenses!IK$38-$K22/12)*$J22*$F19,0)+MAX((Expenses!IK$39-$K23/12)*$J23*$F19,0)))),0)</f>
        <v>0</v>
      </c>
      <c r="IN185" s="156">
        <f>IF(AND(IN$165&lt;=$E19,IN$165&gt;=EOMONTH($D19,0)),IF($G19="NNN",SUM(Expenses!IL$35:IL$39)*$F19,IF($G19="FSG",0,IF($G19="MG",SUMPRODUCT($I19:$I23,Expenses!IL$35:IL$39)*$F19,MAX((Expenses!IL$35-$K19/12)*$J19*$F19,0)+MAX((Expenses!IL$36-$K20/12)*$J20*$F19,0)+MAX((Expenses!IL$37-$K21/12)*$J21*$F19,0)+MAX((Expenses!IL$38-$K22/12)*$J22*$F19,0)+MAX((Expenses!IL$39-$K23/12)*$J23*$F19,0)))),0)</f>
        <v>0</v>
      </c>
      <c r="IO185" s="156">
        <f>IF(AND(IO$165&lt;=$E19,IO$165&gt;=EOMONTH($D19,0)),IF($G19="NNN",SUM(Expenses!IM$35:IM$39)*$F19,IF($G19="FSG",0,IF($G19="MG",SUMPRODUCT($I19:$I23,Expenses!IM$35:IM$39)*$F19,MAX((Expenses!IM$35-$K19/12)*$J19*$F19,0)+MAX((Expenses!IM$36-$K20/12)*$J20*$F19,0)+MAX((Expenses!IM$37-$K21/12)*$J21*$F19,0)+MAX((Expenses!IM$38-$K22/12)*$J22*$F19,0)+MAX((Expenses!IM$39-$K23/12)*$J23*$F19,0)))),0)</f>
        <v>0</v>
      </c>
      <c r="IP185" s="156">
        <f>IF(AND(IP$165&lt;=$E19,IP$165&gt;=EOMONTH($D19,0)),IF($G19="NNN",SUM(Expenses!IN$35:IN$39)*$F19,IF($G19="FSG",0,IF($G19="MG",SUMPRODUCT($I19:$I23,Expenses!IN$35:IN$39)*$F19,MAX((Expenses!IN$35-$K19/12)*$J19*$F19,0)+MAX((Expenses!IN$36-$K20/12)*$J20*$F19,0)+MAX((Expenses!IN$37-$K21/12)*$J21*$F19,0)+MAX((Expenses!IN$38-$K22/12)*$J22*$F19,0)+MAX((Expenses!IN$39-$K23/12)*$J23*$F19,0)))),0)</f>
        <v>0</v>
      </c>
      <c r="IQ185" s="156">
        <f>IF(AND(IQ$165&lt;=$E19,IQ$165&gt;=EOMONTH($D19,0)),IF($G19="NNN",SUM(Expenses!IO$35:IO$39)*$F19,IF($G19="FSG",0,IF($G19="MG",SUMPRODUCT($I19:$I23,Expenses!IO$35:IO$39)*$F19,MAX((Expenses!IO$35-$K19/12)*$J19*$F19,0)+MAX((Expenses!IO$36-$K20/12)*$J20*$F19,0)+MAX((Expenses!IO$37-$K21/12)*$J21*$F19,0)+MAX((Expenses!IO$38-$K22/12)*$J22*$F19,0)+MAX((Expenses!IO$39-$K23/12)*$J23*$F19,0)))),0)</f>
        <v>0</v>
      </c>
      <c r="IR185" s="156">
        <f>IF(AND(IR$165&lt;=$E19,IR$165&gt;=EOMONTH($D19,0)),IF($G19="NNN",SUM(Expenses!IP$35:IP$39)*$F19,IF($G19="FSG",0,IF($G19="MG",SUMPRODUCT($I19:$I23,Expenses!IP$35:IP$39)*$F19,MAX((Expenses!IP$35-$K19/12)*$J19*$F19,0)+MAX((Expenses!IP$36-$K20/12)*$J20*$F19,0)+MAX((Expenses!IP$37-$K21/12)*$J21*$F19,0)+MAX((Expenses!IP$38-$K22/12)*$J22*$F19,0)+MAX((Expenses!IP$39-$K23/12)*$J23*$F19,0)))),0)</f>
        <v>0</v>
      </c>
      <c r="IS185" s="156">
        <f>IF(AND(IS$165&lt;=$E19,IS$165&gt;=EOMONTH($D19,0)),IF($G19="NNN",SUM(Expenses!IQ$35:IQ$39)*$F19,IF($G19="FSG",0,IF($G19="MG",SUMPRODUCT($I19:$I23,Expenses!IQ$35:IQ$39)*$F19,MAX((Expenses!IQ$35-$K19/12)*$J19*$F19,0)+MAX((Expenses!IQ$36-$K20/12)*$J20*$F19,0)+MAX((Expenses!IQ$37-$K21/12)*$J21*$F19,0)+MAX((Expenses!IQ$38-$K22/12)*$J22*$F19,0)+MAX((Expenses!IQ$39-$K23/12)*$J23*$F19,0)))),0)</f>
        <v>0</v>
      </c>
      <c r="IT185" s="156">
        <f>IF(AND(IT$165&lt;=$E19,IT$165&gt;=EOMONTH($D19,0)),IF($G19="NNN",SUM(Expenses!IR$35:IR$39)*$F19,IF($G19="FSG",0,IF($G19="MG",SUMPRODUCT($I19:$I23,Expenses!IR$35:IR$39)*$F19,MAX((Expenses!IR$35-$K19/12)*$J19*$F19,0)+MAX((Expenses!IR$36-$K20/12)*$J20*$F19,0)+MAX((Expenses!IR$37-$K21/12)*$J21*$F19,0)+MAX((Expenses!IR$38-$K22/12)*$J22*$F19,0)+MAX((Expenses!IR$39-$K23/12)*$J23*$F19,0)))),0)</f>
        <v>0</v>
      </c>
      <c r="IU185" s="156">
        <f>IF(AND(IU$165&lt;=$E19,IU$165&gt;=EOMONTH($D19,0)),IF($G19="NNN",SUM(Expenses!IS$35:IS$39)*$F19,IF($G19="FSG",0,IF($G19="MG",SUMPRODUCT($I19:$I23,Expenses!IS$35:IS$39)*$F19,MAX((Expenses!IS$35-$K19/12)*$J19*$F19,0)+MAX((Expenses!IS$36-$K20/12)*$J20*$F19,0)+MAX((Expenses!IS$37-$K21/12)*$J21*$F19,0)+MAX((Expenses!IS$38-$K22/12)*$J22*$F19,0)+MAX((Expenses!IS$39-$K23/12)*$J23*$F19,0)))),0)</f>
        <v>0</v>
      </c>
      <c r="IV185" s="156">
        <f>IF(AND(IV$165&lt;=$E19,IV$165&gt;=EOMONTH($D19,0)),IF($G19="NNN",SUM(Expenses!IT$35:IT$39)*$F19,IF($G19="FSG",0,IF($G19="MG",SUMPRODUCT($I19:$I23,Expenses!IT$35:IT$39)*$F19,MAX((Expenses!IT$35-$K19/12)*$J19*$F19,0)+MAX((Expenses!IT$36-$K20/12)*$J20*$F19,0)+MAX((Expenses!IT$37-$K21/12)*$J21*$F19,0)+MAX((Expenses!IT$38-$K22/12)*$J22*$F19,0)+MAX((Expenses!IT$39-$K23/12)*$J23*$F19,0)))),0)</f>
        <v>0</v>
      </c>
      <c r="IW185" s="156">
        <f>IF(AND(IW$165&lt;=$E19,IW$165&gt;=EOMONTH($D19,0)),IF($G19="NNN",SUM(Expenses!IU$35:IU$39)*$F19,IF($G19="FSG",0,IF($G19="MG",SUMPRODUCT($I19:$I23,Expenses!IU$35:IU$39)*$F19,MAX((Expenses!IU$35-$K19/12)*$J19*$F19,0)+MAX((Expenses!IU$36-$K20/12)*$J20*$F19,0)+MAX((Expenses!IU$37-$K21/12)*$J21*$F19,0)+MAX((Expenses!IU$38-$K22/12)*$J22*$F19,0)+MAX((Expenses!IU$39-$K23/12)*$J23*$F19,0)))),0)</f>
        <v>0</v>
      </c>
      <c r="IX185" s="156">
        <f>IF(AND(IX$165&lt;=$E19,IX$165&gt;=EOMONTH($D19,0)),IF($G19="NNN",SUM(Expenses!IV$35:IV$39)*$F19,IF($G19="FSG",0,IF($G19="MG",SUMPRODUCT($I19:$I23,Expenses!IV$35:IV$39)*$F19,MAX((Expenses!IV$35-$K19/12)*$J19*$F19,0)+MAX((Expenses!IV$36-$K20/12)*$J20*$F19,0)+MAX((Expenses!IV$37-$K21/12)*$J21*$F19,0)+MAX((Expenses!IV$38-$K22/12)*$J22*$F19,0)+MAX((Expenses!IV$39-$K23/12)*$J23*$F19,0)))),0)</f>
        <v>0</v>
      </c>
      <c r="IY185" s="156">
        <f>IF(AND(IY$165&lt;=$E19,IY$165&gt;=EOMONTH($D19,0)),IF($G19="NNN",SUM(Expenses!IW$35:IW$39)*$F19,IF($G19="FSG",0,IF($G19="MG",SUMPRODUCT($I19:$I23,Expenses!IW$35:IW$39)*$F19,MAX((Expenses!IW$35-$K19/12)*$J19*$F19,0)+MAX((Expenses!IW$36-$K20/12)*$J20*$F19,0)+MAX((Expenses!IW$37-$K21/12)*$J21*$F19,0)+MAX((Expenses!IW$38-$K22/12)*$J22*$F19,0)+MAX((Expenses!IW$39-$K23/12)*$J23*$F19,0)))),0)</f>
        <v>0</v>
      </c>
      <c r="IZ185" s="156">
        <f>IF(AND(IZ$165&lt;=$E19,IZ$165&gt;=EOMONTH($D19,0)),IF($G19="NNN",SUM(Expenses!IX$35:IX$39)*$F19,IF($G19="FSG",0,IF($G19="MG",SUMPRODUCT($I19:$I23,Expenses!IX$35:IX$39)*$F19,MAX((Expenses!IX$35-$K19/12)*$J19*$F19,0)+MAX((Expenses!IX$36-$K20/12)*$J20*$F19,0)+MAX((Expenses!IX$37-$K21/12)*$J21*$F19,0)+MAX((Expenses!IX$38-$K22/12)*$J22*$F19,0)+MAX((Expenses!IX$39-$K23/12)*$J23*$F19,0)))),0)</f>
        <v>0</v>
      </c>
      <c r="JA185" s="156">
        <f>IF(AND(JA$165&lt;=$E19,JA$165&gt;=EOMONTH($D19,0)),IF($G19="NNN",SUM(Expenses!IY$35:IY$39)*$F19,IF($G19="FSG",0,IF($G19="MG",SUMPRODUCT($I19:$I23,Expenses!IY$35:IY$39)*$F19,MAX((Expenses!IY$35-$K19/12)*$J19*$F19,0)+MAX((Expenses!IY$36-$K20/12)*$J20*$F19,0)+MAX((Expenses!IY$37-$K21/12)*$J21*$F19,0)+MAX((Expenses!IY$38-$K22/12)*$J22*$F19,0)+MAX((Expenses!IY$39-$K23/12)*$J23*$F19,0)))),0)</f>
        <v>0</v>
      </c>
      <c r="JB185" s="156">
        <f>IF(AND(JB$165&lt;=$E19,JB$165&gt;=EOMONTH($D19,0)),IF($G19="NNN",SUM(Expenses!IZ$35:IZ$39)*$F19,IF($G19="FSG",0,IF($G19="MG",SUMPRODUCT($I19:$I23,Expenses!IZ$35:IZ$39)*$F19,MAX((Expenses!IZ$35-$K19/12)*$J19*$F19,0)+MAX((Expenses!IZ$36-$K20/12)*$J20*$F19,0)+MAX((Expenses!IZ$37-$K21/12)*$J21*$F19,0)+MAX((Expenses!IZ$38-$K22/12)*$J22*$F19,0)+MAX((Expenses!IZ$39-$K23/12)*$J23*$F19,0)))),0)</f>
        <v>0</v>
      </c>
      <c r="JC185" s="156">
        <f>IF(AND(JC$165&lt;=$E19,JC$165&gt;=EOMONTH($D19,0)),IF($G19="NNN",SUM(Expenses!JA$35:JA$39)*$F19,IF($G19="FSG",0,IF($G19="MG",SUMPRODUCT($I19:$I23,Expenses!JA$35:JA$39)*$F19,MAX((Expenses!JA$35-$K19/12)*$J19*$F19,0)+MAX((Expenses!JA$36-$K20/12)*$J20*$F19,0)+MAX((Expenses!JA$37-$K21/12)*$J21*$F19,0)+MAX((Expenses!JA$38-$K22/12)*$J22*$F19,0)+MAX((Expenses!JA$39-$K23/12)*$J23*$F19,0)))),0)</f>
        <v>0</v>
      </c>
      <c r="JD185" s="156">
        <f>IF(AND(JD$165&lt;=$E19,JD$165&gt;=EOMONTH($D19,0)),IF($G19="NNN",SUM(Expenses!JB$35:JB$39)*$F19,IF($G19="FSG",0,IF($G19="MG",SUMPRODUCT($I19:$I23,Expenses!JB$35:JB$39)*$F19,MAX((Expenses!JB$35-$K19/12)*$J19*$F19,0)+MAX((Expenses!JB$36-$K20/12)*$J20*$F19,0)+MAX((Expenses!JB$37-$K21/12)*$J21*$F19,0)+MAX((Expenses!JB$38-$K22/12)*$J22*$F19,0)+MAX((Expenses!JB$39-$K23/12)*$J23*$F19,0)))),0)</f>
        <v>0</v>
      </c>
      <c r="JE185" s="156">
        <f>IF(AND(JE$165&lt;=$E19,JE$165&gt;=EOMONTH($D19,0)),IF($G19="NNN",SUM(Expenses!JC$35:JC$39)*$F19,IF($G19="FSG",0,IF($G19="MG",SUMPRODUCT($I19:$I23,Expenses!JC$35:JC$39)*$F19,MAX((Expenses!JC$35-$K19/12)*$J19*$F19,0)+MAX((Expenses!JC$36-$K20/12)*$J20*$F19,0)+MAX((Expenses!JC$37-$K21/12)*$J21*$F19,0)+MAX((Expenses!JC$38-$K22/12)*$J22*$F19,0)+MAX((Expenses!JC$39-$K23/12)*$J23*$F19,0)))),0)</f>
        <v>0</v>
      </c>
      <c r="JF185" s="156">
        <f>IF(AND(JF$165&lt;=$E19,JF$165&gt;=EOMONTH($D19,0)),IF($G19="NNN",SUM(Expenses!JD$35:JD$39)*$F19,IF($G19="FSG",0,IF($G19="MG",SUMPRODUCT($I19:$I23,Expenses!JD$35:JD$39)*$F19,MAX((Expenses!JD$35-$K19/12)*$J19*$F19,0)+MAX((Expenses!JD$36-$K20/12)*$J20*$F19,0)+MAX((Expenses!JD$37-$K21/12)*$J21*$F19,0)+MAX((Expenses!JD$38-$K22/12)*$J22*$F19,0)+MAX((Expenses!JD$39-$K23/12)*$J23*$F19,0)))),0)</f>
        <v>0</v>
      </c>
      <c r="JG185" s="156">
        <f>IF(AND(JG$165&lt;=$E19,JG$165&gt;=EOMONTH($D19,0)),IF($G19="NNN",SUM(Expenses!JE$35:JE$39)*$F19,IF($G19="FSG",0,IF($G19="MG",SUMPRODUCT($I19:$I23,Expenses!JE$35:JE$39)*$F19,MAX((Expenses!JE$35-$K19/12)*$J19*$F19,0)+MAX((Expenses!JE$36-$K20/12)*$J20*$F19,0)+MAX((Expenses!JE$37-$K21/12)*$J21*$F19,0)+MAX((Expenses!JE$38-$K22/12)*$J22*$F19,0)+MAX((Expenses!JE$39-$K23/12)*$J23*$F19,0)))),0)</f>
        <v>0</v>
      </c>
      <c r="JH185" s="156">
        <f>IF(AND(JH$165&lt;=$E19,JH$165&gt;=EOMONTH($D19,0)),IF($G19="NNN",SUM(Expenses!JF$35:JF$39)*$F19,IF($G19="FSG",0,IF($G19="MG",SUMPRODUCT($I19:$I23,Expenses!JF$35:JF$39)*$F19,MAX((Expenses!JF$35-$K19/12)*$J19*$F19,0)+MAX((Expenses!JF$36-$K20/12)*$J20*$F19,0)+MAX((Expenses!JF$37-$K21/12)*$J21*$F19,0)+MAX((Expenses!JF$38-$K22/12)*$J22*$F19,0)+MAX((Expenses!JF$39-$K23/12)*$J23*$F19,0)))),0)</f>
        <v>0</v>
      </c>
      <c r="JI185" s="156">
        <f>IF(AND(JI$165&lt;=$E19,JI$165&gt;=EOMONTH($D19,0)),IF($G19="NNN",SUM(Expenses!JG$35:JG$39)*$F19,IF($G19="FSG",0,IF($G19="MG",SUMPRODUCT($I19:$I23,Expenses!JG$35:JG$39)*$F19,MAX((Expenses!JG$35-$K19/12)*$J19*$F19,0)+MAX((Expenses!JG$36-$K20/12)*$J20*$F19,0)+MAX((Expenses!JG$37-$K21/12)*$J21*$F19,0)+MAX((Expenses!JG$38-$K22/12)*$J22*$F19,0)+MAX((Expenses!JG$39-$K23/12)*$J23*$F19,0)))),0)</f>
        <v>0</v>
      </c>
      <c r="JJ185" s="156">
        <f>IF(AND(JJ$165&lt;=$E19,JJ$165&gt;=EOMONTH($D19,0)),IF($G19="NNN",SUM(Expenses!JH$35:JH$39)*$F19,IF($G19="FSG",0,IF($G19="MG",SUMPRODUCT($I19:$I23,Expenses!JH$35:JH$39)*$F19,MAX((Expenses!JH$35-$K19/12)*$J19*$F19,0)+MAX((Expenses!JH$36-$K20/12)*$J20*$F19,0)+MAX((Expenses!JH$37-$K21/12)*$J21*$F19,0)+MAX((Expenses!JH$38-$K22/12)*$J22*$F19,0)+MAX((Expenses!JH$39-$K23/12)*$J23*$F19,0)))),0)</f>
        <v>0</v>
      </c>
      <c r="JK185" s="156">
        <f>IF(AND(JK$165&lt;=$E19,JK$165&gt;=EOMONTH($D19,0)),IF($G19="NNN",SUM(Expenses!JI$35:JI$39)*$F19,IF($G19="FSG",0,IF($G19="MG",SUMPRODUCT($I19:$I23,Expenses!JI$35:JI$39)*$F19,MAX((Expenses!JI$35-$K19/12)*$J19*$F19,0)+MAX((Expenses!JI$36-$K20/12)*$J20*$F19,0)+MAX((Expenses!JI$37-$K21/12)*$J21*$F19,0)+MAX((Expenses!JI$38-$K22/12)*$J22*$F19,0)+MAX((Expenses!JI$39-$K23/12)*$J23*$F19,0)))),0)</f>
        <v>0</v>
      </c>
      <c r="JL185" s="156">
        <f>IF(AND(JL$165&lt;=$E19,JL$165&gt;=EOMONTH($D19,0)),IF($G19="NNN",SUM(Expenses!JJ$35:JJ$39)*$F19,IF($G19="FSG",0,IF($G19="MG",SUMPRODUCT($I19:$I23,Expenses!JJ$35:JJ$39)*$F19,MAX((Expenses!JJ$35-$K19/12)*$J19*$F19,0)+MAX((Expenses!JJ$36-$K20/12)*$J20*$F19,0)+MAX((Expenses!JJ$37-$K21/12)*$J21*$F19,0)+MAX((Expenses!JJ$38-$K22/12)*$J22*$F19,0)+MAX((Expenses!JJ$39-$K23/12)*$J23*$F19,0)))),0)</f>
        <v>0</v>
      </c>
      <c r="JM185" s="156">
        <f>IF(AND(JM$165&lt;=$E19,JM$165&gt;=EOMONTH($D19,0)),IF($G19="NNN",SUM(Expenses!JK$35:JK$39)*$F19,IF($G19="FSG",0,IF($G19="MG",SUMPRODUCT($I19:$I23,Expenses!JK$35:JK$39)*$F19,MAX((Expenses!JK$35-$K19/12)*$J19*$F19,0)+MAX((Expenses!JK$36-$K20/12)*$J20*$F19,0)+MAX((Expenses!JK$37-$K21/12)*$J21*$F19,0)+MAX((Expenses!JK$38-$K22/12)*$J22*$F19,0)+MAX((Expenses!JK$39-$K23/12)*$J23*$F19,0)))),0)</f>
        <v>0</v>
      </c>
      <c r="JN185" s="156">
        <f>IF(AND(JN$165&lt;=$E19,JN$165&gt;=EOMONTH($D19,0)),IF($G19="NNN",SUM(Expenses!JL$35:JL$39)*$F19,IF($G19="FSG",0,IF($G19="MG",SUMPRODUCT($I19:$I23,Expenses!JL$35:JL$39)*$F19,MAX((Expenses!JL$35-$K19/12)*$J19*$F19,0)+MAX((Expenses!JL$36-$K20/12)*$J20*$F19,0)+MAX((Expenses!JL$37-$K21/12)*$J21*$F19,0)+MAX((Expenses!JL$38-$K22/12)*$J22*$F19,0)+MAX((Expenses!JL$39-$K23/12)*$J23*$F19,0)))),0)</f>
        <v>0</v>
      </c>
      <c r="JO185" s="156">
        <f>IF(AND(JO$165&lt;=$E19,JO$165&gt;=EOMONTH($D19,0)),IF($G19="NNN",SUM(Expenses!JM$35:JM$39)*$F19,IF($G19="FSG",0,IF($G19="MG",SUMPRODUCT($I19:$I23,Expenses!JM$35:JM$39)*$F19,MAX((Expenses!JM$35-$K19/12)*$J19*$F19,0)+MAX((Expenses!JM$36-$K20/12)*$J20*$F19,0)+MAX((Expenses!JM$37-$K21/12)*$J21*$F19,0)+MAX((Expenses!JM$38-$K22/12)*$J22*$F19,0)+MAX((Expenses!JM$39-$K23/12)*$J23*$F19,0)))),0)</f>
        <v>0</v>
      </c>
      <c r="JP185" s="156">
        <f>IF(AND(JP$165&lt;=$E19,JP$165&gt;=EOMONTH($D19,0)),IF($G19="NNN",SUM(Expenses!JN$35:JN$39)*$F19,IF($G19="FSG",0,IF($G19="MG",SUMPRODUCT($I19:$I23,Expenses!JN$35:JN$39)*$F19,MAX((Expenses!JN$35-$K19/12)*$J19*$F19,0)+MAX((Expenses!JN$36-$K20/12)*$J20*$F19,0)+MAX((Expenses!JN$37-$K21/12)*$J21*$F19,0)+MAX((Expenses!JN$38-$K22/12)*$J22*$F19,0)+MAX((Expenses!JN$39-$K23/12)*$J23*$F19,0)))),0)</f>
        <v>0</v>
      </c>
      <c r="JQ185" s="156">
        <f>IF(AND(JQ$165&lt;=$E19,JQ$165&gt;=EOMONTH($D19,0)),IF($G19="NNN",SUM(Expenses!JO$35:JO$39)*$F19,IF($G19="FSG",0,IF($G19="MG",SUMPRODUCT($I19:$I23,Expenses!JO$35:JO$39)*$F19,MAX((Expenses!JO$35-$K19/12)*$J19*$F19,0)+MAX((Expenses!JO$36-$K20/12)*$J20*$F19,0)+MAX((Expenses!JO$37-$K21/12)*$J21*$F19,0)+MAX((Expenses!JO$38-$K22/12)*$J22*$F19,0)+MAX((Expenses!JO$39-$K23/12)*$J23*$F19,0)))),0)</f>
        <v>0</v>
      </c>
      <c r="JR185" s="156">
        <f>IF(AND(JR$165&lt;=$E19,JR$165&gt;=EOMONTH($D19,0)),IF($G19="NNN",SUM(Expenses!JP$35:JP$39)*$F19,IF($G19="FSG",0,IF($G19="MG",SUMPRODUCT($I19:$I23,Expenses!JP$35:JP$39)*$F19,MAX((Expenses!JP$35-$K19/12)*$J19*$F19,0)+MAX((Expenses!JP$36-$K20/12)*$J20*$F19,0)+MAX((Expenses!JP$37-$K21/12)*$J21*$F19,0)+MAX((Expenses!JP$38-$K22/12)*$J22*$F19,0)+MAX((Expenses!JP$39-$K23/12)*$J23*$F19,0)))),0)</f>
        <v>0</v>
      </c>
      <c r="JS185" s="156">
        <f>IF(AND(JS$165&lt;=$E19,JS$165&gt;=EOMONTH($D19,0)),IF($G19="NNN",SUM(Expenses!JQ$35:JQ$39)*$F19,IF($G19="FSG",0,IF($G19="MG",SUMPRODUCT($I19:$I23,Expenses!JQ$35:JQ$39)*$F19,MAX((Expenses!JQ$35-$K19/12)*$J19*$F19,0)+MAX((Expenses!JQ$36-$K20/12)*$J20*$F19,0)+MAX((Expenses!JQ$37-$K21/12)*$J21*$F19,0)+MAX((Expenses!JQ$38-$K22/12)*$J22*$F19,0)+MAX((Expenses!JQ$39-$K23/12)*$J23*$F19,0)))),0)</f>
        <v>0</v>
      </c>
      <c r="JT185" s="156">
        <f>IF(AND(JT$165&lt;=$E19,JT$165&gt;=EOMONTH($D19,0)),IF($G19="NNN",SUM(Expenses!JR$35:JR$39)*$F19,IF($G19="FSG",0,IF($G19="MG",SUMPRODUCT($I19:$I23,Expenses!JR$35:JR$39)*$F19,MAX((Expenses!JR$35-$K19/12)*$J19*$F19,0)+MAX((Expenses!JR$36-$K20/12)*$J20*$F19,0)+MAX((Expenses!JR$37-$K21/12)*$J21*$F19,0)+MAX((Expenses!JR$38-$K22/12)*$J22*$F19,0)+MAX((Expenses!JR$39-$K23/12)*$J23*$F19,0)))),0)</f>
        <v>0</v>
      </c>
      <c r="JU185" s="156">
        <f>IF(AND(JU$165&lt;=$E19,JU$165&gt;=EOMONTH($D19,0)),IF($G19="NNN",SUM(Expenses!JS$35:JS$39)*$F19,IF($G19="FSG",0,IF($G19="MG",SUMPRODUCT($I19:$I23,Expenses!JS$35:JS$39)*$F19,MAX((Expenses!JS$35-$K19/12)*$J19*$F19,0)+MAX((Expenses!JS$36-$K20/12)*$J20*$F19,0)+MAX((Expenses!JS$37-$K21/12)*$J21*$F19,0)+MAX((Expenses!JS$38-$K22/12)*$J22*$F19,0)+MAX((Expenses!JS$39-$K23/12)*$J23*$F19,0)))),0)</f>
        <v>0</v>
      </c>
      <c r="JV185" s="156">
        <f>IF(AND(JV$165&lt;=$E19,JV$165&gt;=EOMONTH($D19,0)),IF($G19="NNN",SUM(Expenses!JT$35:JT$39)*$F19,IF($G19="FSG",0,IF($G19="MG",SUMPRODUCT($I19:$I23,Expenses!JT$35:JT$39)*$F19,MAX((Expenses!JT$35-$K19/12)*$J19*$F19,0)+MAX((Expenses!JT$36-$K20/12)*$J20*$F19,0)+MAX((Expenses!JT$37-$K21/12)*$J21*$F19,0)+MAX((Expenses!JT$38-$K22/12)*$J22*$F19,0)+MAX((Expenses!JT$39-$K23/12)*$J23*$F19,0)))),0)</f>
        <v>0</v>
      </c>
      <c r="JW185" s="156">
        <f>IF(AND(JW$165&lt;=$E19,JW$165&gt;=EOMONTH($D19,0)),IF($G19="NNN",SUM(Expenses!JU$35:JU$39)*$F19,IF($G19="FSG",0,IF($G19="MG",SUMPRODUCT($I19:$I23,Expenses!JU$35:JU$39)*$F19,MAX((Expenses!JU$35-$K19/12)*$J19*$F19,0)+MAX((Expenses!JU$36-$K20/12)*$J20*$F19,0)+MAX((Expenses!JU$37-$K21/12)*$J21*$F19,0)+MAX((Expenses!JU$38-$K22/12)*$J22*$F19,0)+MAX((Expenses!JU$39-$K23/12)*$J23*$F19,0)))),0)</f>
        <v>0</v>
      </c>
      <c r="JX185" s="156">
        <f>IF(AND(JX$165&lt;=$E19,JX$165&gt;=EOMONTH($D19,0)),IF($G19="NNN",SUM(Expenses!JV$35:JV$39)*$F19,IF($G19="FSG",0,IF($G19="MG",SUMPRODUCT($I19:$I23,Expenses!JV$35:JV$39)*$F19,MAX((Expenses!JV$35-$K19/12)*$J19*$F19,0)+MAX((Expenses!JV$36-$K20/12)*$J20*$F19,0)+MAX((Expenses!JV$37-$K21/12)*$J21*$F19,0)+MAX((Expenses!JV$38-$K22/12)*$J22*$F19,0)+MAX((Expenses!JV$39-$K23/12)*$J23*$F19,0)))),0)</f>
        <v>0</v>
      </c>
      <c r="JY185" s="156">
        <f>IF(AND(JY$165&lt;=$E19,JY$165&gt;=EOMONTH($D19,0)),IF($G19="NNN",SUM(Expenses!JW$35:JW$39)*$F19,IF($G19="FSG",0,IF($G19="MG",SUMPRODUCT($I19:$I23,Expenses!JW$35:JW$39)*$F19,MAX((Expenses!JW$35-$K19/12)*$J19*$F19,0)+MAX((Expenses!JW$36-$K20/12)*$J20*$F19,0)+MAX((Expenses!JW$37-$K21/12)*$J21*$F19,0)+MAX((Expenses!JW$38-$K22/12)*$J22*$F19,0)+MAX((Expenses!JW$39-$K23/12)*$J23*$F19,0)))),0)</f>
        <v>0</v>
      </c>
      <c r="JZ185" s="156">
        <f>IF(AND(JZ$165&lt;=$E19,JZ$165&gt;=EOMONTH($D19,0)),IF($G19="NNN",SUM(Expenses!JX$35:JX$39)*$F19,IF($G19="FSG",0,IF($G19="MG",SUMPRODUCT($I19:$I23,Expenses!JX$35:JX$39)*$F19,MAX((Expenses!JX$35-$K19/12)*$J19*$F19,0)+MAX((Expenses!JX$36-$K20/12)*$J20*$F19,0)+MAX((Expenses!JX$37-$K21/12)*$J21*$F19,0)+MAX((Expenses!JX$38-$K22/12)*$J22*$F19,0)+MAX((Expenses!JX$39-$K23/12)*$J23*$F19,0)))),0)</f>
        <v>0</v>
      </c>
      <c r="KA185" s="156">
        <f>IF(AND(KA$165&lt;=$E19,KA$165&gt;=EOMONTH($D19,0)),IF($G19="NNN",SUM(Expenses!JY$35:JY$39)*$F19,IF($G19="FSG",0,IF($G19="MG",SUMPRODUCT($I19:$I23,Expenses!JY$35:JY$39)*$F19,MAX((Expenses!JY$35-$K19/12)*$J19*$F19,0)+MAX((Expenses!JY$36-$K20/12)*$J20*$F19,0)+MAX((Expenses!JY$37-$K21/12)*$J21*$F19,0)+MAX((Expenses!JY$38-$K22/12)*$J22*$F19,0)+MAX((Expenses!JY$39-$K23/12)*$J23*$F19,0)))),0)</f>
        <v>0</v>
      </c>
      <c r="KB185" s="156">
        <f>IF(AND(KB$165&lt;=$E19,KB$165&gt;=EOMONTH($D19,0)),IF($G19="NNN",SUM(Expenses!JZ$35:JZ$39)*$F19,IF($G19="FSG",0,IF($G19="MG",SUMPRODUCT($I19:$I23,Expenses!JZ$35:JZ$39)*$F19,MAX((Expenses!JZ$35-$K19/12)*$J19*$F19,0)+MAX((Expenses!JZ$36-$K20/12)*$J20*$F19,0)+MAX((Expenses!JZ$37-$K21/12)*$J21*$F19,0)+MAX((Expenses!JZ$38-$K22/12)*$J22*$F19,0)+MAX((Expenses!JZ$39-$K23/12)*$J23*$F19,0)))),0)</f>
        <v>0</v>
      </c>
      <c r="KC185" s="156">
        <f>IF(AND(KC$165&lt;=$E19,KC$165&gt;=EOMONTH($D19,0)),IF($G19="NNN",SUM(Expenses!KA$35:KA$39)*$F19,IF($G19="FSG",0,IF($G19="MG",SUMPRODUCT($I19:$I23,Expenses!KA$35:KA$39)*$F19,MAX((Expenses!KA$35-$K19/12)*$J19*$F19,0)+MAX((Expenses!KA$36-$K20/12)*$J20*$F19,0)+MAX((Expenses!KA$37-$K21/12)*$J21*$F19,0)+MAX((Expenses!KA$38-$K22/12)*$J22*$F19,0)+MAX((Expenses!KA$39-$K23/12)*$J23*$F19,0)))),0)</f>
        <v>0</v>
      </c>
      <c r="KD185" s="156">
        <f>IF(AND(KD$165&lt;=$E19,KD$165&gt;=EOMONTH($D19,0)),IF($G19="NNN",SUM(Expenses!KB$35:KB$39)*$F19,IF($G19="FSG",0,IF($G19="MG",SUMPRODUCT($I19:$I23,Expenses!KB$35:KB$39)*$F19,MAX((Expenses!KB$35-$K19/12)*$J19*$F19,0)+MAX((Expenses!KB$36-$K20/12)*$J20*$F19,0)+MAX((Expenses!KB$37-$K21/12)*$J21*$F19,0)+MAX((Expenses!KB$38-$K22/12)*$J22*$F19,0)+MAX((Expenses!KB$39-$K23/12)*$J23*$F19,0)))),0)</f>
        <v>0</v>
      </c>
      <c r="KE185" s="156">
        <f>IF(AND(KE$165&lt;=$E19,KE$165&gt;=EOMONTH($D19,0)),IF($G19="NNN",SUM(Expenses!KC$35:KC$39)*$F19,IF($G19="FSG",0,IF($G19="MG",SUMPRODUCT($I19:$I23,Expenses!KC$35:KC$39)*$F19,MAX((Expenses!KC$35-$K19/12)*$J19*$F19,0)+MAX((Expenses!KC$36-$K20/12)*$J20*$F19,0)+MAX((Expenses!KC$37-$K21/12)*$J21*$F19,0)+MAX((Expenses!KC$38-$K22/12)*$J22*$F19,0)+MAX((Expenses!KC$39-$K23/12)*$J23*$F19,0)))),0)</f>
        <v>0</v>
      </c>
      <c r="KF185" s="156">
        <f>IF(AND(KF$165&lt;=$E19,KF$165&gt;=EOMONTH($D19,0)),IF($G19="NNN",SUM(Expenses!KD$35:KD$39)*$F19,IF($G19="FSG",0,IF($G19="MG",SUMPRODUCT($I19:$I23,Expenses!KD$35:KD$39)*$F19,MAX((Expenses!KD$35-$K19/12)*$J19*$F19,0)+MAX((Expenses!KD$36-$K20/12)*$J20*$F19,0)+MAX((Expenses!KD$37-$K21/12)*$J21*$F19,0)+MAX((Expenses!KD$38-$K22/12)*$J22*$F19,0)+MAX((Expenses!KD$39-$K23/12)*$J23*$F19,0)))),0)</f>
        <v>0</v>
      </c>
      <c r="KG185" s="156">
        <f>IF(AND(KG$165&lt;=$E19,KG$165&gt;=EOMONTH($D19,0)),IF($G19="NNN",SUM(Expenses!KE$35:KE$39)*$F19,IF($G19="FSG",0,IF($G19="MG",SUMPRODUCT($I19:$I23,Expenses!KE$35:KE$39)*$F19,MAX((Expenses!KE$35-$K19/12)*$J19*$F19,0)+MAX((Expenses!KE$36-$K20/12)*$J20*$F19,0)+MAX((Expenses!KE$37-$K21/12)*$J21*$F19,0)+MAX((Expenses!KE$38-$K22/12)*$J22*$F19,0)+MAX((Expenses!KE$39-$K23/12)*$J23*$F19,0)))),0)</f>
        <v>0</v>
      </c>
      <c r="KH185" s="156">
        <f>IF(AND(KH$165&lt;=$E19,KH$165&gt;=EOMONTH($D19,0)),IF($G19="NNN",SUM(Expenses!KF$35:KF$39)*$F19,IF($G19="FSG",0,IF($G19="MG",SUMPRODUCT($I19:$I23,Expenses!KF$35:KF$39)*$F19,MAX((Expenses!KF$35-$K19/12)*$J19*$F19,0)+MAX((Expenses!KF$36-$K20/12)*$J20*$F19,0)+MAX((Expenses!KF$37-$K21/12)*$J21*$F19,0)+MAX((Expenses!KF$38-$K22/12)*$J22*$F19,0)+MAX((Expenses!KF$39-$K23/12)*$J23*$F19,0)))),0)</f>
        <v>0</v>
      </c>
      <c r="KI185" s="156">
        <f>IF(AND(KI$165&lt;=$E19,KI$165&gt;=EOMONTH($D19,0)),IF($G19="NNN",SUM(Expenses!KG$35:KG$39)*$F19,IF($G19="FSG",0,IF($G19="MG",SUMPRODUCT($I19:$I23,Expenses!KG$35:KG$39)*$F19,MAX((Expenses!KG$35-$K19/12)*$J19*$F19,0)+MAX((Expenses!KG$36-$K20/12)*$J20*$F19,0)+MAX((Expenses!KG$37-$K21/12)*$J21*$F19,0)+MAX((Expenses!KG$38-$K22/12)*$J22*$F19,0)+MAX((Expenses!KG$39-$K23/12)*$J23*$F19,0)))),0)</f>
        <v>0</v>
      </c>
      <c r="KJ185" s="156">
        <f>IF(AND(KJ$165&lt;=$E19,KJ$165&gt;=EOMONTH($D19,0)),IF($G19="NNN",SUM(Expenses!KH$35:KH$39)*$F19,IF($G19="FSG",0,IF($G19="MG",SUMPRODUCT($I19:$I23,Expenses!KH$35:KH$39)*$F19,MAX((Expenses!KH$35-$K19/12)*$J19*$F19,0)+MAX((Expenses!KH$36-$K20/12)*$J20*$F19,0)+MAX((Expenses!KH$37-$K21/12)*$J21*$F19,0)+MAX((Expenses!KH$38-$K22/12)*$J22*$F19,0)+MAX((Expenses!KH$39-$K23/12)*$J23*$F19,0)))),0)</f>
        <v>0</v>
      </c>
      <c r="KK185" s="156">
        <f>IF(AND(KK$165&lt;=$E19,KK$165&gt;=EOMONTH($D19,0)),IF($G19="NNN",SUM(Expenses!KI$35:KI$39)*$F19,IF($G19="FSG",0,IF($G19="MG",SUMPRODUCT($I19:$I23,Expenses!KI$35:KI$39)*$F19,MAX((Expenses!KI$35-$K19/12)*$J19*$F19,0)+MAX((Expenses!KI$36-$K20/12)*$J20*$F19,0)+MAX((Expenses!KI$37-$K21/12)*$J21*$F19,0)+MAX((Expenses!KI$38-$K22/12)*$J22*$F19,0)+MAX((Expenses!KI$39-$K23/12)*$J23*$F19,0)))),0)</f>
        <v>0</v>
      </c>
      <c r="KL185" s="156">
        <f>IF(AND(KL$165&lt;=$E19,KL$165&gt;=EOMONTH($D19,0)),IF($G19="NNN",SUM(Expenses!KJ$35:KJ$39)*$F19,IF($G19="FSG",0,IF($G19="MG",SUMPRODUCT($I19:$I23,Expenses!KJ$35:KJ$39)*$F19,MAX((Expenses!KJ$35-$K19/12)*$J19*$F19,0)+MAX((Expenses!KJ$36-$K20/12)*$J20*$F19,0)+MAX((Expenses!KJ$37-$K21/12)*$J21*$F19,0)+MAX((Expenses!KJ$38-$K22/12)*$J22*$F19,0)+MAX((Expenses!KJ$39-$K23/12)*$J23*$F19,0)))),0)</f>
        <v>0</v>
      </c>
      <c r="KM185" s="156">
        <f>IF(AND(KM$165&lt;=$E19,KM$165&gt;=EOMONTH($D19,0)),IF($G19="NNN",SUM(Expenses!KK$35:KK$39)*$F19,IF($G19="FSG",0,IF($G19="MG",SUMPRODUCT($I19:$I23,Expenses!KK$35:KK$39)*$F19,MAX((Expenses!KK$35-$K19/12)*$J19*$F19,0)+MAX((Expenses!KK$36-$K20/12)*$J20*$F19,0)+MAX((Expenses!KK$37-$K21/12)*$J21*$F19,0)+MAX((Expenses!KK$38-$K22/12)*$J22*$F19,0)+MAX((Expenses!KK$39-$K23/12)*$J23*$F19,0)))),0)</f>
        <v>0</v>
      </c>
      <c r="KN185" s="156">
        <f>IF(AND(KN$165&lt;=$E19,KN$165&gt;=EOMONTH($D19,0)),IF($G19="NNN",SUM(Expenses!KL$35:KL$39)*$F19,IF($G19="FSG",0,IF($G19="MG",SUMPRODUCT($I19:$I23,Expenses!KL$35:KL$39)*$F19,MAX((Expenses!KL$35-$K19/12)*$J19*$F19,0)+MAX((Expenses!KL$36-$K20/12)*$J20*$F19,0)+MAX((Expenses!KL$37-$K21/12)*$J21*$F19,0)+MAX((Expenses!KL$38-$K22/12)*$J22*$F19,0)+MAX((Expenses!KL$39-$K23/12)*$J23*$F19,0)))),0)</f>
        <v>0</v>
      </c>
      <c r="KO185" s="156">
        <f>IF(AND(KO$165&lt;=$E19,KO$165&gt;=EOMONTH($D19,0)),IF($G19="NNN",SUM(Expenses!KM$35:KM$39)*$F19,IF($G19="FSG",0,IF($G19="MG",SUMPRODUCT($I19:$I23,Expenses!KM$35:KM$39)*$F19,MAX((Expenses!KM$35-$K19/12)*$J19*$F19,0)+MAX((Expenses!KM$36-$K20/12)*$J20*$F19,0)+MAX((Expenses!KM$37-$K21/12)*$J21*$F19,0)+MAX((Expenses!KM$38-$K22/12)*$J22*$F19,0)+MAX((Expenses!KM$39-$K23/12)*$J23*$F19,0)))),0)</f>
        <v>0</v>
      </c>
      <c r="KP185" s="156">
        <f>IF(AND(KP$165&lt;=$E19,KP$165&gt;=EOMONTH($D19,0)),IF($G19="NNN",SUM(Expenses!KN$35:KN$39)*$F19,IF($G19="FSG",0,IF($G19="MG",SUMPRODUCT($I19:$I23,Expenses!KN$35:KN$39)*$F19,MAX((Expenses!KN$35-$K19/12)*$J19*$F19,0)+MAX((Expenses!KN$36-$K20/12)*$J20*$F19,0)+MAX((Expenses!KN$37-$K21/12)*$J21*$F19,0)+MAX((Expenses!KN$38-$K22/12)*$J22*$F19,0)+MAX((Expenses!KN$39-$K23/12)*$J23*$F19,0)))),0)</f>
        <v>0</v>
      </c>
      <c r="KQ185" s="156">
        <f>IF(AND(KQ$165&lt;=$E19,KQ$165&gt;=EOMONTH($D19,0)),IF($G19="NNN",SUM(Expenses!KO$35:KO$39)*$F19,IF($G19="FSG",0,IF($G19="MG",SUMPRODUCT($I19:$I23,Expenses!KO$35:KO$39)*$F19,MAX((Expenses!KO$35-$K19/12)*$J19*$F19,0)+MAX((Expenses!KO$36-$K20/12)*$J20*$F19,0)+MAX((Expenses!KO$37-$K21/12)*$J21*$F19,0)+MAX((Expenses!KO$38-$K22/12)*$J22*$F19,0)+MAX((Expenses!KO$39-$K23/12)*$J23*$F19,0)))),0)</f>
        <v>0</v>
      </c>
      <c r="KR185" s="156">
        <f>IF(AND(KR$165&lt;=$E19,KR$165&gt;=EOMONTH($D19,0)),IF($G19="NNN",SUM(Expenses!KP$35:KP$39)*$F19,IF($G19="FSG",0,IF($G19="MG",SUMPRODUCT($I19:$I23,Expenses!KP$35:KP$39)*$F19,MAX((Expenses!KP$35-$K19/12)*$J19*$F19,0)+MAX((Expenses!KP$36-$K20/12)*$J20*$F19,0)+MAX((Expenses!KP$37-$K21/12)*$J21*$F19,0)+MAX((Expenses!KP$38-$K22/12)*$J22*$F19,0)+MAX((Expenses!KP$39-$K23/12)*$J23*$F19,0)))),0)</f>
        <v>0</v>
      </c>
      <c r="KS185" s="156">
        <f>IF(AND(KS$165&lt;=$E19,KS$165&gt;=EOMONTH($D19,0)),IF($G19="NNN",SUM(Expenses!KQ$35:KQ$39)*$F19,IF($G19="FSG",0,IF($G19="MG",SUMPRODUCT($I19:$I23,Expenses!KQ$35:KQ$39)*$F19,MAX((Expenses!KQ$35-$K19/12)*$J19*$F19,0)+MAX((Expenses!KQ$36-$K20/12)*$J20*$F19,0)+MAX((Expenses!KQ$37-$K21/12)*$J21*$F19,0)+MAX((Expenses!KQ$38-$K22/12)*$J22*$F19,0)+MAX((Expenses!KQ$39-$K23/12)*$J23*$F19,0)))),0)</f>
        <v>0</v>
      </c>
      <c r="KT185" s="156">
        <f>IF(AND(KT$165&lt;=$E19,KT$165&gt;=EOMONTH($D19,0)),IF($G19="NNN",SUM(Expenses!KR$35:KR$39)*$F19,IF($G19="FSG",0,IF($G19="MG",SUMPRODUCT($I19:$I23,Expenses!KR$35:KR$39)*$F19,MAX((Expenses!KR$35-$K19/12)*$J19*$F19,0)+MAX((Expenses!KR$36-$K20/12)*$J20*$F19,0)+MAX((Expenses!KR$37-$K21/12)*$J21*$F19,0)+MAX((Expenses!KR$38-$K22/12)*$J22*$F19,0)+MAX((Expenses!KR$39-$K23/12)*$J23*$F19,0)))),0)</f>
        <v>0</v>
      </c>
      <c r="KU185" s="156">
        <f>IF(AND(KU$165&lt;=$E19,KU$165&gt;=EOMONTH($D19,0)),IF($G19="NNN",SUM(Expenses!KS$35:KS$39)*$F19,IF($G19="FSG",0,IF($G19="MG",SUMPRODUCT($I19:$I23,Expenses!KS$35:KS$39)*$F19,MAX((Expenses!KS$35-$K19/12)*$J19*$F19,0)+MAX((Expenses!KS$36-$K20/12)*$J20*$F19,0)+MAX((Expenses!KS$37-$K21/12)*$J21*$F19,0)+MAX((Expenses!KS$38-$K22/12)*$J22*$F19,0)+MAX((Expenses!KS$39-$K23/12)*$J23*$F19,0)))),0)</f>
        <v>0</v>
      </c>
      <c r="KV185" s="156">
        <f>IF(AND(KV$165&lt;=$E19,KV$165&gt;=EOMONTH($D19,0)),IF($G19="NNN",SUM(Expenses!KT$35:KT$39)*$F19,IF($G19="FSG",0,IF($G19="MG",SUMPRODUCT($I19:$I23,Expenses!KT$35:KT$39)*$F19,MAX((Expenses!KT$35-$K19/12)*$J19*$F19,0)+MAX((Expenses!KT$36-$K20/12)*$J20*$F19,0)+MAX((Expenses!KT$37-$K21/12)*$J21*$F19,0)+MAX((Expenses!KT$38-$K22/12)*$J22*$F19,0)+MAX((Expenses!KT$39-$K23/12)*$J23*$F19,0)))),0)</f>
        <v>0</v>
      </c>
      <c r="KW185" s="156">
        <f>IF(AND(KW$165&lt;=$E19,KW$165&gt;=EOMONTH($D19,0)),IF($G19="NNN",SUM(Expenses!KU$35:KU$39)*$F19,IF($G19="FSG",0,IF($G19="MG",SUMPRODUCT($I19:$I23,Expenses!KU$35:KU$39)*$F19,MAX((Expenses!KU$35-$K19/12)*$J19*$F19,0)+MAX((Expenses!KU$36-$K20/12)*$J20*$F19,0)+MAX((Expenses!KU$37-$K21/12)*$J21*$F19,0)+MAX((Expenses!KU$38-$K22/12)*$J22*$F19,0)+MAX((Expenses!KU$39-$K23/12)*$J23*$F19,0)))),0)</f>
        <v>0</v>
      </c>
      <c r="KX185" s="156">
        <f>IF(AND(KX$165&lt;=$E19,KX$165&gt;=EOMONTH($D19,0)),IF($G19="NNN",SUM(Expenses!KV$35:KV$39)*$F19,IF($G19="FSG",0,IF($G19="MG",SUMPRODUCT($I19:$I23,Expenses!KV$35:KV$39)*$F19,MAX((Expenses!KV$35-$K19/12)*$J19*$F19,0)+MAX((Expenses!KV$36-$K20/12)*$J20*$F19,0)+MAX((Expenses!KV$37-$K21/12)*$J21*$F19,0)+MAX((Expenses!KV$38-$K22/12)*$J22*$F19,0)+MAX((Expenses!KV$39-$K23/12)*$J23*$F19,0)))),0)</f>
        <v>0</v>
      </c>
      <c r="KY185" s="156">
        <f>IF(AND(KY$165&lt;=$E19,KY$165&gt;=EOMONTH($D19,0)),IF($G19="NNN",SUM(Expenses!KW$35:KW$39)*$F19,IF($G19="FSG",0,IF($G19="MG",SUMPRODUCT($I19:$I23,Expenses!KW$35:KW$39)*$F19,MAX((Expenses!KW$35-$K19/12)*$J19*$F19,0)+MAX((Expenses!KW$36-$K20/12)*$J20*$F19,0)+MAX((Expenses!KW$37-$K21/12)*$J21*$F19,0)+MAX((Expenses!KW$38-$K22/12)*$J22*$F19,0)+MAX((Expenses!KW$39-$K23/12)*$J23*$F19,0)))),0)</f>
        <v>0</v>
      </c>
      <c r="KZ185" s="156">
        <f>IF(AND(KZ$165&lt;=$E19,KZ$165&gt;=EOMONTH($D19,0)),IF($G19="NNN",SUM(Expenses!KX$35:KX$39)*$F19,IF($G19="FSG",0,IF($G19="MG",SUMPRODUCT($I19:$I23,Expenses!KX$35:KX$39)*$F19,MAX((Expenses!KX$35-$K19/12)*$J19*$F19,0)+MAX((Expenses!KX$36-$K20/12)*$J20*$F19,0)+MAX((Expenses!KX$37-$K21/12)*$J21*$F19,0)+MAX((Expenses!KX$38-$K22/12)*$J22*$F19,0)+MAX((Expenses!KX$39-$K23/12)*$J23*$F19,0)))),0)</f>
        <v>0</v>
      </c>
      <c r="LA185" s="156">
        <f>IF(AND(LA$165&lt;=$E19,LA$165&gt;=EOMONTH($D19,0)),IF($G19="NNN",SUM(Expenses!KY$35:KY$39)*$F19,IF($G19="FSG",0,IF($G19="MG",SUMPRODUCT($I19:$I23,Expenses!KY$35:KY$39)*$F19,MAX((Expenses!KY$35-$K19/12)*$J19*$F19,0)+MAX((Expenses!KY$36-$K20/12)*$J20*$F19,0)+MAX((Expenses!KY$37-$K21/12)*$J21*$F19,0)+MAX((Expenses!KY$38-$K22/12)*$J22*$F19,0)+MAX((Expenses!KY$39-$K23/12)*$J23*$F19,0)))),0)</f>
        <v>0</v>
      </c>
      <c r="LB185" s="156">
        <f>IF(AND(LB$165&lt;=$E19,LB$165&gt;=EOMONTH($D19,0)),IF($G19="NNN",SUM(Expenses!KZ$35:KZ$39)*$F19,IF($G19="FSG",0,IF($G19="MG",SUMPRODUCT($I19:$I23,Expenses!KZ$35:KZ$39)*$F19,MAX((Expenses!KZ$35-$K19/12)*$J19*$F19,0)+MAX((Expenses!KZ$36-$K20/12)*$J20*$F19,0)+MAX((Expenses!KZ$37-$K21/12)*$J21*$F19,0)+MAX((Expenses!KZ$38-$K22/12)*$J22*$F19,0)+MAX((Expenses!KZ$39-$K23/12)*$J23*$F19,0)))),0)</f>
        <v>0</v>
      </c>
      <c r="LC185" s="156">
        <f>IF(AND(LC$165&lt;=$E19,LC$165&gt;=EOMONTH($D19,0)),IF($G19="NNN",SUM(Expenses!LA$35:LA$39)*$F19,IF($G19="FSG",0,IF($G19="MG",SUMPRODUCT($I19:$I23,Expenses!LA$35:LA$39)*$F19,MAX((Expenses!LA$35-$K19/12)*$J19*$F19,0)+MAX((Expenses!LA$36-$K20/12)*$J20*$F19,0)+MAX((Expenses!LA$37-$K21/12)*$J21*$F19,0)+MAX((Expenses!LA$38-$K22/12)*$J22*$F19,0)+MAX((Expenses!LA$39-$K23/12)*$J23*$F19,0)))),0)</f>
        <v>0</v>
      </c>
      <c r="LD185" s="156">
        <f>IF(AND(LD$165&lt;=$E19,LD$165&gt;=EOMONTH($D19,0)),IF($G19="NNN",SUM(Expenses!LB$35:LB$39)*$F19,IF($G19="FSG",0,IF($G19="MG",SUMPRODUCT($I19:$I23,Expenses!LB$35:LB$39)*$F19,MAX((Expenses!LB$35-$K19/12)*$J19*$F19,0)+MAX((Expenses!LB$36-$K20/12)*$J20*$F19,0)+MAX((Expenses!LB$37-$K21/12)*$J21*$F19,0)+MAX((Expenses!LB$38-$K22/12)*$J22*$F19,0)+MAX((Expenses!LB$39-$K23/12)*$J23*$F19,0)))),0)</f>
        <v>0</v>
      </c>
      <c r="LE185" s="156">
        <f>IF(AND(LE$165&lt;=$E19,LE$165&gt;=EOMONTH($D19,0)),IF($G19="NNN",SUM(Expenses!LC$35:LC$39)*$F19,IF($G19="FSG",0,IF($G19="MG",SUMPRODUCT($I19:$I23,Expenses!LC$35:LC$39)*$F19,MAX((Expenses!LC$35-$K19/12)*$J19*$F19,0)+MAX((Expenses!LC$36-$K20/12)*$J20*$F19,0)+MAX((Expenses!LC$37-$K21/12)*$J21*$F19,0)+MAX((Expenses!LC$38-$K22/12)*$J22*$F19,0)+MAX((Expenses!LC$39-$K23/12)*$J23*$F19,0)))),0)</f>
        <v>0</v>
      </c>
      <c r="LF185" s="156">
        <f>IF(AND(LF$165&lt;=$E19,LF$165&gt;=EOMONTH($D19,0)),IF($G19="NNN",SUM(Expenses!LD$35:LD$39)*$F19,IF($G19="FSG",0,IF($G19="MG",SUMPRODUCT($I19:$I23,Expenses!LD$35:LD$39)*$F19,MAX((Expenses!LD$35-$K19/12)*$J19*$F19,0)+MAX((Expenses!LD$36-$K20/12)*$J20*$F19,0)+MAX((Expenses!LD$37-$K21/12)*$J21*$F19,0)+MAX((Expenses!LD$38-$K22/12)*$J22*$F19,0)+MAX((Expenses!LD$39-$K23/12)*$J23*$F19,0)))),0)</f>
        <v>0</v>
      </c>
      <c r="LG185" s="156">
        <f>IF(AND(LG$165&lt;=$E19,LG$165&gt;=EOMONTH($D19,0)),IF($G19="NNN",SUM(Expenses!LE$35:LE$39)*$F19,IF($G19="FSG",0,IF($G19="MG",SUMPRODUCT($I19:$I23,Expenses!LE$35:LE$39)*$F19,MAX((Expenses!LE$35-$K19/12)*$J19*$F19,0)+MAX((Expenses!LE$36-$K20/12)*$J20*$F19,0)+MAX((Expenses!LE$37-$K21/12)*$J21*$F19,0)+MAX((Expenses!LE$38-$K22/12)*$J22*$F19,0)+MAX((Expenses!LE$39-$K23/12)*$J23*$F19,0)))),0)</f>
        <v>0</v>
      </c>
      <c r="LH185" s="156">
        <f>IF(AND(LH$165&lt;=$E19,LH$165&gt;=EOMONTH($D19,0)),IF($G19="NNN",SUM(Expenses!LF$35:LF$39)*$F19,IF($G19="FSG",0,IF($G19="MG",SUMPRODUCT($I19:$I23,Expenses!LF$35:LF$39)*$F19,MAX((Expenses!LF$35-$K19/12)*$J19*$F19,0)+MAX((Expenses!LF$36-$K20/12)*$J20*$F19,0)+MAX((Expenses!LF$37-$K21/12)*$J21*$F19,0)+MAX((Expenses!LF$38-$K22/12)*$J22*$F19,0)+MAX((Expenses!LF$39-$K23/12)*$J23*$F19,0)))),0)</f>
        <v>0</v>
      </c>
      <c r="LI185" s="156">
        <f>IF(AND(LI$165&lt;=$E19,LI$165&gt;=EOMONTH($D19,0)),IF($G19="NNN",SUM(Expenses!LG$35:LG$39)*$F19,IF($G19="FSG",0,IF($G19="MG",SUMPRODUCT($I19:$I23,Expenses!LG$35:LG$39)*$F19,MAX((Expenses!LG$35-$K19/12)*$J19*$F19,0)+MAX((Expenses!LG$36-$K20/12)*$J20*$F19,0)+MAX((Expenses!LG$37-$K21/12)*$J21*$F19,0)+MAX((Expenses!LG$38-$K22/12)*$J22*$F19,0)+MAX((Expenses!LG$39-$K23/12)*$J23*$F19,0)))),0)</f>
        <v>0</v>
      </c>
      <c r="LJ185" s="156">
        <f>IF(AND(LJ$165&lt;=$E19,LJ$165&gt;=EOMONTH($D19,0)),IF($G19="NNN",SUM(Expenses!LH$35:LH$39)*$F19,IF($G19="FSG",0,IF($G19="MG",SUMPRODUCT($I19:$I23,Expenses!LH$35:LH$39)*$F19,MAX((Expenses!LH$35-$K19/12)*$J19*$F19,0)+MAX((Expenses!LH$36-$K20/12)*$J20*$F19,0)+MAX((Expenses!LH$37-$K21/12)*$J21*$F19,0)+MAX((Expenses!LH$38-$K22/12)*$J22*$F19,0)+MAX((Expenses!LH$39-$K23/12)*$J23*$F19,0)))),0)</f>
        <v>0</v>
      </c>
      <c r="LK185" s="156">
        <f>IF(AND(LK$165&lt;=$E19,LK$165&gt;=EOMONTH($D19,0)),IF($G19="NNN",SUM(Expenses!LI$35:LI$39)*$F19,IF($G19="FSG",0,IF($G19="MG",SUMPRODUCT($I19:$I23,Expenses!LI$35:LI$39)*$F19,MAX((Expenses!LI$35-$K19/12)*$J19*$F19,0)+MAX((Expenses!LI$36-$K20/12)*$J20*$F19,0)+MAX((Expenses!LI$37-$K21/12)*$J21*$F19,0)+MAX((Expenses!LI$38-$K22/12)*$J22*$F19,0)+MAX((Expenses!LI$39-$K23/12)*$J23*$F19,0)))),0)</f>
        <v>0</v>
      </c>
      <c r="LL185" s="156">
        <f>IF(AND(LL$165&lt;=$E19,LL$165&gt;=EOMONTH($D19,0)),IF($G19="NNN",SUM(Expenses!LJ$35:LJ$39)*$F19,IF($G19="FSG",0,IF($G19="MG",SUMPRODUCT($I19:$I23,Expenses!LJ$35:LJ$39)*$F19,MAX((Expenses!LJ$35-$K19/12)*$J19*$F19,0)+MAX((Expenses!LJ$36-$K20/12)*$J20*$F19,0)+MAX((Expenses!LJ$37-$K21/12)*$J21*$F19,0)+MAX((Expenses!LJ$38-$K22/12)*$J22*$F19,0)+MAX((Expenses!LJ$39-$K23/12)*$J23*$F19,0)))),0)</f>
        <v>0</v>
      </c>
      <c r="LM185" s="156">
        <f>IF(AND(LM$165&lt;=$E19,LM$165&gt;=EOMONTH($D19,0)),IF($G19="NNN",SUM(Expenses!LK$35:LK$39)*$F19,IF($G19="FSG",0,IF($G19="MG",SUMPRODUCT($I19:$I23,Expenses!LK$35:LK$39)*$F19,MAX((Expenses!LK$35-$K19/12)*$J19*$F19,0)+MAX((Expenses!LK$36-$K20/12)*$J20*$F19,0)+MAX((Expenses!LK$37-$K21/12)*$J21*$F19,0)+MAX((Expenses!LK$38-$K22/12)*$J22*$F19,0)+MAX((Expenses!LK$39-$K23/12)*$J23*$F19,0)))),0)</f>
        <v>0</v>
      </c>
      <c r="LN185" s="156">
        <f>IF(AND(LN$165&lt;=$E19,LN$165&gt;=EOMONTH($D19,0)),IF($G19="NNN",SUM(Expenses!LL$35:LL$39)*$F19,IF($G19="FSG",0,IF($G19="MG",SUMPRODUCT($I19:$I23,Expenses!LL$35:LL$39)*$F19,MAX((Expenses!LL$35-$K19/12)*$J19*$F19,0)+MAX((Expenses!LL$36-$K20/12)*$J20*$F19,0)+MAX((Expenses!LL$37-$K21/12)*$J21*$F19,0)+MAX((Expenses!LL$38-$K22/12)*$J22*$F19,0)+MAX((Expenses!LL$39-$K23/12)*$J23*$F19,0)))),0)</f>
        <v>0</v>
      </c>
      <c r="LO185" s="156">
        <f>IF(AND(LO$165&lt;=$E19,LO$165&gt;=EOMONTH($D19,0)),IF($G19="NNN",SUM(Expenses!LM$35:LM$39)*$F19,IF($G19="FSG",0,IF($G19="MG",SUMPRODUCT($I19:$I23,Expenses!LM$35:LM$39)*$F19,MAX((Expenses!LM$35-$K19/12)*$J19*$F19,0)+MAX((Expenses!LM$36-$K20/12)*$J20*$F19,0)+MAX((Expenses!LM$37-$K21/12)*$J21*$F19,0)+MAX((Expenses!LM$38-$K22/12)*$J22*$F19,0)+MAX((Expenses!LM$39-$K23/12)*$J23*$F19,0)))),0)</f>
        <v>0</v>
      </c>
      <c r="LP185" s="156">
        <f>IF(AND(LP$165&lt;=$E19,LP$165&gt;=EOMONTH($D19,0)),IF($G19="NNN",SUM(Expenses!LN$35:LN$39)*$F19,IF($G19="FSG",0,IF($G19="MG",SUMPRODUCT($I19:$I23,Expenses!LN$35:LN$39)*$F19,MAX((Expenses!LN$35-$K19/12)*$J19*$F19,0)+MAX((Expenses!LN$36-$K20/12)*$J20*$F19,0)+MAX((Expenses!LN$37-$K21/12)*$J21*$F19,0)+MAX((Expenses!LN$38-$K22/12)*$J22*$F19,0)+MAX((Expenses!LN$39-$K23/12)*$J23*$F19,0)))),0)</f>
        <v>0</v>
      </c>
      <c r="LQ185" s="156">
        <f>IF(AND(LQ$165&lt;=$E19,LQ$165&gt;=EOMONTH($D19,0)),IF($G19="NNN",SUM(Expenses!LO$35:LO$39)*$F19,IF($G19="FSG",0,IF($G19="MG",SUMPRODUCT($I19:$I23,Expenses!LO$35:LO$39)*$F19,MAX((Expenses!LO$35-$K19/12)*$J19*$F19,0)+MAX((Expenses!LO$36-$K20/12)*$J20*$F19,0)+MAX((Expenses!LO$37-$K21/12)*$J21*$F19,0)+MAX((Expenses!LO$38-$K22/12)*$J22*$F19,0)+MAX((Expenses!LO$39-$K23/12)*$J23*$F19,0)))),0)</f>
        <v>0</v>
      </c>
      <c r="LR185" s="156">
        <f>IF(AND(LR$165&lt;=$E19,LR$165&gt;=EOMONTH($D19,0)),IF($G19="NNN",SUM(Expenses!LP$35:LP$39)*$F19,IF($G19="FSG",0,IF($G19="MG",SUMPRODUCT($I19:$I23,Expenses!LP$35:LP$39)*$F19,MAX((Expenses!LP$35-$K19/12)*$J19*$F19,0)+MAX((Expenses!LP$36-$K20/12)*$J20*$F19,0)+MAX((Expenses!LP$37-$K21/12)*$J21*$F19,0)+MAX((Expenses!LP$38-$K22/12)*$J22*$F19,0)+MAX((Expenses!LP$39-$K23/12)*$J23*$F19,0)))),0)</f>
        <v>0</v>
      </c>
      <c r="LS185" s="156">
        <f>IF(AND(LS$165&lt;=$E19,LS$165&gt;=EOMONTH($D19,0)),IF($G19="NNN",SUM(Expenses!LQ$35:LQ$39)*$F19,IF($G19="FSG",0,IF($G19="MG",SUMPRODUCT($I19:$I23,Expenses!LQ$35:LQ$39)*$F19,MAX((Expenses!LQ$35-$K19/12)*$J19*$F19,0)+MAX((Expenses!LQ$36-$K20/12)*$J20*$F19,0)+MAX((Expenses!LQ$37-$K21/12)*$J21*$F19,0)+MAX((Expenses!LQ$38-$K22/12)*$J22*$F19,0)+MAX((Expenses!LQ$39-$K23/12)*$J23*$F19,0)))),0)</f>
        <v>0</v>
      </c>
      <c r="LT185" s="156">
        <f>IF(AND(LT$165&lt;=$E19,LT$165&gt;=EOMONTH($D19,0)),IF($G19="NNN",SUM(Expenses!LR$35:LR$39)*$F19,IF($G19="FSG",0,IF($G19="MG",SUMPRODUCT($I19:$I23,Expenses!LR$35:LR$39)*$F19,MAX((Expenses!LR$35-$K19/12)*$J19*$F19,0)+MAX((Expenses!LR$36-$K20/12)*$J20*$F19,0)+MAX((Expenses!LR$37-$K21/12)*$J21*$F19,0)+MAX((Expenses!LR$38-$K22/12)*$J22*$F19,0)+MAX((Expenses!LR$39-$K23/12)*$J23*$F19,0)))),0)</f>
        <v>0</v>
      </c>
      <c r="LU185" s="156">
        <f>IF(AND(LU$165&lt;=$E19,LU$165&gt;=EOMONTH($D19,0)),IF($G19="NNN",SUM(Expenses!LS$35:LS$39)*$F19,IF($G19="FSG",0,IF($G19="MG",SUMPRODUCT($I19:$I23,Expenses!LS$35:LS$39)*$F19,MAX((Expenses!LS$35-$K19/12)*$J19*$F19,0)+MAX((Expenses!LS$36-$K20/12)*$J20*$F19,0)+MAX((Expenses!LS$37-$K21/12)*$J21*$F19,0)+MAX((Expenses!LS$38-$K22/12)*$J22*$F19,0)+MAX((Expenses!LS$39-$K23/12)*$J23*$F19,0)))),0)</f>
        <v>0</v>
      </c>
      <c r="LV185" s="156">
        <f>IF(AND(LV$165&lt;=$E19,LV$165&gt;=EOMONTH($D19,0)),IF($G19="NNN",SUM(Expenses!LT$35:LT$39)*$F19,IF($G19="FSG",0,IF($G19="MG",SUMPRODUCT($I19:$I23,Expenses!LT$35:LT$39)*$F19,MAX((Expenses!LT$35-$K19/12)*$J19*$F19,0)+MAX((Expenses!LT$36-$K20/12)*$J20*$F19,0)+MAX((Expenses!LT$37-$K21/12)*$J21*$F19,0)+MAX((Expenses!LT$38-$K22/12)*$J22*$F19,0)+MAX((Expenses!LT$39-$K23/12)*$J23*$F19,0)))),0)</f>
        <v>0</v>
      </c>
      <c r="LW185" s="156">
        <f>IF(AND(LW$165&lt;=$E19,LW$165&gt;=EOMONTH($D19,0)),IF($G19="NNN",SUM(Expenses!LU$35:LU$39)*$F19,IF($G19="FSG",0,IF($G19="MG",SUMPRODUCT($I19:$I23,Expenses!LU$35:LU$39)*$F19,MAX((Expenses!LU$35-$K19/12)*$J19*$F19,0)+MAX((Expenses!LU$36-$K20/12)*$J20*$F19,0)+MAX((Expenses!LU$37-$K21/12)*$J21*$F19,0)+MAX((Expenses!LU$38-$K22/12)*$J22*$F19,0)+MAX((Expenses!LU$39-$K23/12)*$J23*$F19,0)))),0)</f>
        <v>0</v>
      </c>
      <c r="LX185" s="156">
        <f>IF(AND(LX$165&lt;=$E19,LX$165&gt;=EOMONTH($D19,0)),IF($G19="NNN",SUM(Expenses!LV$35:LV$39)*$F19,IF($G19="FSG",0,IF($G19="MG",SUMPRODUCT($I19:$I23,Expenses!LV$35:LV$39)*$F19,MAX((Expenses!LV$35-$K19/12)*$J19*$F19,0)+MAX((Expenses!LV$36-$K20/12)*$J20*$F19,0)+MAX((Expenses!LV$37-$K21/12)*$J21*$F19,0)+MAX((Expenses!LV$38-$K22/12)*$J22*$F19,0)+MAX((Expenses!LV$39-$K23/12)*$J23*$F19,0)))),0)</f>
        <v>0</v>
      </c>
      <c r="LY185" s="156">
        <f>IF(AND(LY$165&lt;=$E19,LY$165&gt;=EOMONTH($D19,0)),IF($G19="NNN",SUM(Expenses!LW$35:LW$39)*$F19,IF($G19="FSG",0,IF($G19="MG",SUMPRODUCT($I19:$I23,Expenses!LW$35:LW$39)*$F19,MAX((Expenses!LW$35-$K19/12)*$J19*$F19,0)+MAX((Expenses!LW$36-$K20/12)*$J20*$F19,0)+MAX((Expenses!LW$37-$K21/12)*$J21*$F19,0)+MAX((Expenses!LW$38-$K22/12)*$J22*$F19,0)+MAX((Expenses!LW$39-$K23/12)*$J23*$F19,0)))),0)</f>
        <v>0</v>
      </c>
      <c r="LZ185" s="156">
        <f>IF(AND(LZ$165&lt;=$E19,LZ$165&gt;=EOMONTH($D19,0)),IF($G19="NNN",SUM(Expenses!LX$35:LX$39)*$F19,IF($G19="FSG",0,IF($G19="MG",SUMPRODUCT($I19:$I23,Expenses!LX$35:LX$39)*$F19,MAX((Expenses!LX$35-$K19/12)*$J19*$F19,0)+MAX((Expenses!LX$36-$K20/12)*$J20*$F19,0)+MAX((Expenses!LX$37-$K21/12)*$J21*$F19,0)+MAX((Expenses!LX$38-$K22/12)*$J22*$F19,0)+MAX((Expenses!LX$39-$K23/12)*$J23*$F19,0)))),0)</f>
        <v>0</v>
      </c>
      <c r="MA185" s="156">
        <f>IF(AND(MA$165&lt;=$E19,MA$165&gt;=EOMONTH($D19,0)),IF($G19="NNN",SUM(Expenses!LY$35:LY$39)*$F19,IF($G19="FSG",0,IF($G19="MG",SUMPRODUCT($I19:$I23,Expenses!LY$35:LY$39)*$F19,MAX((Expenses!LY$35-$K19/12)*$J19*$F19,0)+MAX((Expenses!LY$36-$K20/12)*$J20*$F19,0)+MAX((Expenses!LY$37-$K21/12)*$J21*$F19,0)+MAX((Expenses!LY$38-$K22/12)*$J22*$F19,0)+MAX((Expenses!LY$39-$K23/12)*$J23*$F19,0)))),0)</f>
        <v>0</v>
      </c>
      <c r="MB185" s="156">
        <f>IF(AND(MB$165&lt;=$E19,MB$165&gt;=EOMONTH($D19,0)),IF($G19="NNN",SUM(Expenses!LZ$35:LZ$39)*$F19,IF($G19="FSG",0,IF($G19="MG",SUMPRODUCT($I19:$I23,Expenses!LZ$35:LZ$39)*$F19,MAX((Expenses!LZ$35-$K19/12)*$J19*$F19,0)+MAX((Expenses!LZ$36-$K20/12)*$J20*$F19,0)+MAX((Expenses!LZ$37-$K21/12)*$J21*$F19,0)+MAX((Expenses!LZ$38-$K22/12)*$J22*$F19,0)+MAX((Expenses!LZ$39-$K23/12)*$J23*$F19,0)))),0)</f>
        <v>0</v>
      </c>
      <c r="MC185" s="156">
        <f>IF(AND(MC$165&lt;=$E19,MC$165&gt;=EOMONTH($D19,0)),IF($G19="NNN",SUM(Expenses!MA$35:MA$39)*$F19,IF($G19="FSG",0,IF($G19="MG",SUMPRODUCT($I19:$I23,Expenses!MA$35:MA$39)*$F19,MAX((Expenses!MA$35-$K19/12)*$J19*$F19,0)+MAX((Expenses!MA$36-$K20/12)*$J20*$F19,0)+MAX((Expenses!MA$37-$K21/12)*$J21*$F19,0)+MAX((Expenses!MA$38-$K22/12)*$J22*$F19,0)+MAX((Expenses!MA$39-$K23/12)*$J23*$F19,0)))),0)</f>
        <v>0</v>
      </c>
      <c r="MD185" s="156">
        <f>IF(AND(MD$165&lt;=$E19,MD$165&gt;=EOMONTH($D19,0)),IF($G19="NNN",SUM(Expenses!MB$35:MB$39)*$F19,IF($G19="FSG",0,IF($G19="MG",SUMPRODUCT($I19:$I23,Expenses!MB$35:MB$39)*$F19,MAX((Expenses!MB$35-$K19/12)*$J19*$F19,0)+MAX((Expenses!MB$36-$K20/12)*$J20*$F19,0)+MAX((Expenses!MB$37-$K21/12)*$J21*$F19,0)+MAX((Expenses!MB$38-$K22/12)*$J22*$F19,0)+MAX((Expenses!MB$39-$K23/12)*$J23*$F19,0)))),0)</f>
        <v>0</v>
      </c>
      <c r="ME185" s="156">
        <f>IF(AND(ME$165&lt;=$E19,ME$165&gt;=EOMONTH($D19,0)),IF($G19="NNN",SUM(Expenses!MC$35:MC$39)*$F19,IF($G19="FSG",0,IF($G19="MG",SUMPRODUCT($I19:$I23,Expenses!MC$35:MC$39)*$F19,MAX((Expenses!MC$35-$K19/12)*$J19*$F19,0)+MAX((Expenses!MC$36-$K20/12)*$J20*$F19,0)+MAX((Expenses!MC$37-$K21/12)*$J21*$F19,0)+MAX((Expenses!MC$38-$K22/12)*$J22*$F19,0)+MAX((Expenses!MC$39-$K23/12)*$J23*$F19,0)))),0)</f>
        <v>0</v>
      </c>
      <c r="MF185" s="156">
        <f>IF(AND(MF$165&lt;=$E19,MF$165&gt;=EOMONTH($D19,0)),IF($G19="NNN",SUM(Expenses!MD$35:MD$39)*$F19,IF($G19="FSG",0,IF($G19="MG",SUMPRODUCT($I19:$I23,Expenses!MD$35:MD$39)*$F19,MAX((Expenses!MD$35-$K19/12)*$J19*$F19,0)+MAX((Expenses!MD$36-$K20/12)*$J20*$F19,0)+MAX((Expenses!MD$37-$K21/12)*$J21*$F19,0)+MAX((Expenses!MD$38-$K22/12)*$J22*$F19,0)+MAX((Expenses!MD$39-$K23/12)*$J23*$F19,0)))),0)</f>
        <v>0</v>
      </c>
      <c r="MG185" s="156">
        <f>IF(AND(MG$165&lt;=$E19,MG$165&gt;=EOMONTH($D19,0)),IF($G19="NNN",SUM(Expenses!ME$35:ME$39)*$F19,IF($G19="FSG",0,IF($G19="MG",SUMPRODUCT($I19:$I23,Expenses!ME$35:ME$39)*$F19,MAX((Expenses!ME$35-$K19/12)*$J19*$F19,0)+MAX((Expenses!ME$36-$K20/12)*$J20*$F19,0)+MAX((Expenses!ME$37-$K21/12)*$J21*$F19,0)+MAX((Expenses!ME$38-$K22/12)*$J22*$F19,0)+MAX((Expenses!ME$39-$K23/12)*$J23*$F19,0)))),0)</f>
        <v>0</v>
      </c>
      <c r="MH185" s="156">
        <f>IF(AND(MH$165&lt;=$E19,MH$165&gt;=EOMONTH($D19,0)),IF($G19="NNN",SUM(Expenses!MF$35:MF$39)*$F19,IF($G19="FSG",0,IF($G19="MG",SUMPRODUCT($I19:$I23,Expenses!MF$35:MF$39)*$F19,MAX((Expenses!MF$35-$K19/12)*$J19*$F19,0)+MAX((Expenses!MF$36-$K20/12)*$J20*$F19,0)+MAX((Expenses!MF$37-$K21/12)*$J21*$F19,0)+MAX((Expenses!MF$38-$K22/12)*$J22*$F19,0)+MAX((Expenses!MF$39-$K23/12)*$J23*$F19,0)))),0)</f>
        <v>0</v>
      </c>
      <c r="MI185" s="156">
        <f>IF(AND(MI$165&lt;=$E19,MI$165&gt;=EOMONTH($D19,0)),IF($G19="NNN",SUM(Expenses!MG$35:MG$39)*$F19,IF($G19="FSG",0,IF($G19="MG",SUMPRODUCT($I19:$I23,Expenses!MG$35:MG$39)*$F19,MAX((Expenses!MG$35-$K19/12)*$J19*$F19,0)+MAX((Expenses!MG$36-$K20/12)*$J20*$F19,0)+MAX((Expenses!MG$37-$K21/12)*$J21*$F19,0)+MAX((Expenses!MG$38-$K22/12)*$J22*$F19,0)+MAX((Expenses!MG$39-$K23/12)*$J23*$F19,0)))),0)</f>
        <v>0</v>
      </c>
      <c r="MJ185" s="156">
        <f>IF(AND(MJ$165&lt;=$E19,MJ$165&gt;=EOMONTH($D19,0)),IF($G19="NNN",SUM(Expenses!MH$35:MH$39)*$F19,IF($G19="FSG",0,IF($G19="MG",SUMPRODUCT($I19:$I23,Expenses!MH$35:MH$39)*$F19,MAX((Expenses!MH$35-$K19/12)*$J19*$F19,0)+MAX((Expenses!MH$36-$K20/12)*$J20*$F19,0)+MAX((Expenses!MH$37-$K21/12)*$J21*$F19,0)+MAX((Expenses!MH$38-$K22/12)*$J22*$F19,0)+MAX((Expenses!MH$39-$K23/12)*$J23*$F19,0)))),0)</f>
        <v>0</v>
      </c>
      <c r="MK185" s="156">
        <f>IF(AND(MK$165&lt;=$E19,MK$165&gt;=EOMONTH($D19,0)),IF($G19="NNN",SUM(Expenses!MI$35:MI$39)*$F19,IF($G19="FSG",0,IF($G19="MG",SUMPRODUCT($I19:$I23,Expenses!MI$35:MI$39)*$F19,MAX((Expenses!MI$35-$K19/12)*$J19*$F19,0)+MAX((Expenses!MI$36-$K20/12)*$J20*$F19,0)+MAX((Expenses!MI$37-$K21/12)*$J21*$F19,0)+MAX((Expenses!MI$38-$K22/12)*$J22*$F19,0)+MAX((Expenses!MI$39-$K23/12)*$J23*$F19,0)))),0)</f>
        <v>0</v>
      </c>
      <c r="ML185" s="156">
        <f>IF(AND(ML$165&lt;=$E19,ML$165&gt;=EOMONTH($D19,0)),IF($G19="NNN",SUM(Expenses!MJ$35:MJ$39)*$F19,IF($G19="FSG",0,IF($G19="MG",SUMPRODUCT($I19:$I23,Expenses!MJ$35:MJ$39)*$F19,MAX((Expenses!MJ$35-$K19/12)*$J19*$F19,0)+MAX((Expenses!MJ$36-$K20/12)*$J20*$F19,0)+MAX((Expenses!MJ$37-$K21/12)*$J21*$F19,0)+MAX((Expenses!MJ$38-$K22/12)*$J22*$F19,0)+MAX((Expenses!MJ$39-$K23/12)*$J23*$F19,0)))),0)</f>
        <v>0</v>
      </c>
      <c r="MM185" s="156">
        <f>IF(AND(MM$165&lt;=$E19,MM$165&gt;=EOMONTH($D19,0)),IF($G19="NNN",SUM(Expenses!MK$35:MK$39)*$F19,IF($G19="FSG",0,IF($G19="MG",SUMPRODUCT($I19:$I23,Expenses!MK$35:MK$39)*$F19,MAX((Expenses!MK$35-$K19/12)*$J19*$F19,0)+MAX((Expenses!MK$36-$K20/12)*$J20*$F19,0)+MAX((Expenses!MK$37-$K21/12)*$J21*$F19,0)+MAX((Expenses!MK$38-$K22/12)*$J22*$F19,0)+MAX((Expenses!MK$39-$K23/12)*$J23*$F19,0)))),0)</f>
        <v>0</v>
      </c>
      <c r="MN185" s="156">
        <f>IF(AND(MN$165&lt;=$E19,MN$165&gt;=EOMONTH($D19,0)),IF($G19="NNN",SUM(Expenses!ML$35:ML$39)*$F19,IF($G19="FSG",0,IF($G19="MG",SUMPRODUCT($I19:$I23,Expenses!ML$35:ML$39)*$F19,MAX((Expenses!ML$35-$K19/12)*$J19*$F19,0)+MAX((Expenses!ML$36-$K20/12)*$J20*$F19,0)+MAX((Expenses!ML$37-$K21/12)*$J21*$F19,0)+MAX((Expenses!ML$38-$K22/12)*$J22*$F19,0)+MAX((Expenses!ML$39-$K23/12)*$J23*$F19,0)))),0)</f>
        <v>0</v>
      </c>
      <c r="MO185" s="156">
        <f>IF(AND(MO$165&lt;=$E19,MO$165&gt;=EOMONTH($D19,0)),IF($G19="NNN",SUM(Expenses!MM$35:MM$39)*$F19,IF($G19="FSG",0,IF($G19="MG",SUMPRODUCT($I19:$I23,Expenses!MM$35:MM$39)*$F19,MAX((Expenses!MM$35-$K19/12)*$J19*$F19,0)+MAX((Expenses!MM$36-$K20/12)*$J20*$F19,0)+MAX((Expenses!MM$37-$K21/12)*$J21*$F19,0)+MAX((Expenses!MM$38-$K22/12)*$J22*$F19,0)+MAX((Expenses!MM$39-$K23/12)*$J23*$F19,0)))),0)</f>
        <v>0</v>
      </c>
      <c r="MP185" s="156">
        <f>IF(AND(MP$165&lt;=$E19,MP$165&gt;=EOMONTH($D19,0)),IF($G19="NNN",SUM(Expenses!MN$35:MN$39)*$F19,IF($G19="FSG",0,IF($G19="MG",SUMPRODUCT($I19:$I23,Expenses!MN$35:MN$39)*$F19,MAX((Expenses!MN$35-$K19/12)*$J19*$F19,0)+MAX((Expenses!MN$36-$K20/12)*$J20*$F19,0)+MAX((Expenses!MN$37-$K21/12)*$J21*$F19,0)+MAX((Expenses!MN$38-$K22/12)*$J22*$F19,0)+MAX((Expenses!MN$39-$K23/12)*$J23*$F19,0)))),0)</f>
        <v>0</v>
      </c>
      <c r="MQ185" s="156">
        <f>IF(AND(MQ$165&lt;=$E19,MQ$165&gt;=EOMONTH($D19,0)),IF($G19="NNN",SUM(Expenses!MO$35:MO$39)*$F19,IF($G19="FSG",0,IF($G19="MG",SUMPRODUCT($I19:$I23,Expenses!MO$35:MO$39)*$F19,MAX((Expenses!MO$35-$K19/12)*$J19*$F19,0)+MAX((Expenses!MO$36-$K20/12)*$J20*$F19,0)+MAX((Expenses!MO$37-$K21/12)*$J21*$F19,0)+MAX((Expenses!MO$38-$K22/12)*$J22*$F19,0)+MAX((Expenses!MO$39-$K23/12)*$J23*$F19,0)))),0)</f>
        <v>0</v>
      </c>
      <c r="MR185" s="156">
        <f>IF(AND(MR$165&lt;=$E19,MR$165&gt;=EOMONTH($D19,0)),IF($G19="NNN",SUM(Expenses!MP$35:MP$39)*$F19,IF($G19="FSG",0,IF($G19="MG",SUMPRODUCT($I19:$I23,Expenses!MP$35:MP$39)*$F19,MAX((Expenses!MP$35-$K19/12)*$J19*$F19,0)+MAX((Expenses!MP$36-$K20/12)*$J20*$F19,0)+MAX((Expenses!MP$37-$K21/12)*$J21*$F19,0)+MAX((Expenses!MP$38-$K22/12)*$J22*$F19,0)+MAX((Expenses!MP$39-$K23/12)*$J23*$F19,0)))),0)</f>
        <v>0</v>
      </c>
      <c r="MS185" s="156">
        <f>IF(AND(MS$165&lt;=$E19,MS$165&gt;=EOMONTH($D19,0)),IF($G19="NNN",SUM(Expenses!MQ$35:MQ$39)*$F19,IF($G19="FSG",0,IF($G19="MG",SUMPRODUCT($I19:$I23,Expenses!MQ$35:MQ$39)*$F19,MAX((Expenses!MQ$35-$K19/12)*$J19*$F19,0)+MAX((Expenses!MQ$36-$K20/12)*$J20*$F19,0)+MAX((Expenses!MQ$37-$K21/12)*$J21*$F19,0)+MAX((Expenses!MQ$38-$K22/12)*$J22*$F19,0)+MAX((Expenses!MQ$39-$K23/12)*$J23*$F19,0)))),0)</f>
        <v>0</v>
      </c>
      <c r="MT185" s="156">
        <f>IF(AND(MT$165&lt;=$E19,MT$165&gt;=EOMONTH($D19,0)),IF($G19="NNN",SUM(Expenses!MR$35:MR$39)*$F19,IF($G19="FSG",0,IF($G19="MG",SUMPRODUCT($I19:$I23,Expenses!MR$35:MR$39)*$F19,MAX((Expenses!MR$35-$K19/12)*$J19*$F19,0)+MAX((Expenses!MR$36-$K20/12)*$J20*$F19,0)+MAX((Expenses!MR$37-$K21/12)*$J21*$F19,0)+MAX((Expenses!MR$38-$K22/12)*$J22*$F19,0)+MAX((Expenses!MR$39-$K23/12)*$J23*$F19,0)))),0)</f>
        <v>0</v>
      </c>
      <c r="MU185" s="156">
        <f>IF(AND(MU$165&lt;=$E19,MU$165&gt;=EOMONTH($D19,0)),IF($G19="NNN",SUM(Expenses!MS$35:MS$39)*$F19,IF($G19="FSG",0,IF($G19="MG",SUMPRODUCT($I19:$I23,Expenses!MS$35:MS$39)*$F19,MAX((Expenses!MS$35-$K19/12)*$J19*$F19,0)+MAX((Expenses!MS$36-$K20/12)*$J20*$F19,0)+MAX((Expenses!MS$37-$K21/12)*$J21*$F19,0)+MAX((Expenses!MS$38-$K22/12)*$J22*$F19,0)+MAX((Expenses!MS$39-$K23/12)*$J23*$F19,0)))),0)</f>
        <v>0</v>
      </c>
      <c r="MV185" s="156">
        <f>IF(AND(MV$165&lt;=$E19,MV$165&gt;=EOMONTH($D19,0)),IF($G19="NNN",SUM(Expenses!MT$35:MT$39)*$F19,IF($G19="FSG",0,IF($G19="MG",SUMPRODUCT($I19:$I23,Expenses!MT$35:MT$39)*$F19,MAX((Expenses!MT$35-$K19/12)*$J19*$F19,0)+MAX((Expenses!MT$36-$K20/12)*$J20*$F19,0)+MAX((Expenses!MT$37-$K21/12)*$J21*$F19,0)+MAX((Expenses!MT$38-$K22/12)*$J22*$F19,0)+MAX((Expenses!MT$39-$K23/12)*$J23*$F19,0)))),0)</f>
        <v>0</v>
      </c>
      <c r="MW185" s="156">
        <f>IF(AND(MW$165&lt;=$E19,MW$165&gt;=EOMONTH($D19,0)),IF($G19="NNN",SUM(Expenses!MU$35:MU$39)*$F19,IF($G19="FSG",0,IF($G19="MG",SUMPRODUCT($I19:$I23,Expenses!MU$35:MU$39)*$F19,MAX((Expenses!MU$35-$K19/12)*$J19*$F19,0)+MAX((Expenses!MU$36-$K20/12)*$J20*$F19,0)+MAX((Expenses!MU$37-$K21/12)*$J21*$F19,0)+MAX((Expenses!MU$38-$K22/12)*$J22*$F19,0)+MAX((Expenses!MU$39-$K23/12)*$J23*$F19,0)))),0)</f>
        <v>0</v>
      </c>
      <c r="MX185" s="156">
        <f>IF(AND(MX$165&lt;=$E19,MX$165&gt;=EOMONTH($D19,0)),IF($G19="NNN",SUM(Expenses!MV$35:MV$39)*$F19,IF($G19="FSG",0,IF($G19="MG",SUMPRODUCT($I19:$I23,Expenses!MV$35:MV$39)*$F19,MAX((Expenses!MV$35-$K19/12)*$J19*$F19,0)+MAX((Expenses!MV$36-$K20/12)*$J20*$F19,0)+MAX((Expenses!MV$37-$K21/12)*$J21*$F19,0)+MAX((Expenses!MV$38-$K22/12)*$J22*$F19,0)+MAX((Expenses!MV$39-$K23/12)*$J23*$F19,0)))),0)</f>
        <v>0</v>
      </c>
      <c r="MY185" s="156">
        <f>IF(AND(MY$165&lt;=$E19,MY$165&gt;=EOMONTH($D19,0)),IF($G19="NNN",SUM(Expenses!MW$35:MW$39)*$F19,IF($G19="FSG",0,IF($G19="MG",SUMPRODUCT($I19:$I23,Expenses!MW$35:MW$39)*$F19,MAX((Expenses!MW$35-$K19/12)*$J19*$F19,0)+MAX((Expenses!MW$36-$K20/12)*$J20*$F19,0)+MAX((Expenses!MW$37-$K21/12)*$J21*$F19,0)+MAX((Expenses!MW$38-$K22/12)*$J22*$F19,0)+MAX((Expenses!MW$39-$K23/12)*$J23*$F19,0)))),0)</f>
        <v>0</v>
      </c>
      <c r="MZ185" s="156">
        <f>IF(AND(MZ$165&lt;=$E19,MZ$165&gt;=EOMONTH($D19,0)),IF($G19="NNN",SUM(Expenses!MX$35:MX$39)*$F19,IF($G19="FSG",0,IF($G19="MG",SUMPRODUCT($I19:$I23,Expenses!MX$35:MX$39)*$F19,MAX((Expenses!MX$35-$K19/12)*$J19*$F19,0)+MAX((Expenses!MX$36-$K20/12)*$J20*$F19,0)+MAX((Expenses!MX$37-$K21/12)*$J21*$F19,0)+MAX((Expenses!MX$38-$K22/12)*$J22*$F19,0)+MAX((Expenses!MX$39-$K23/12)*$J23*$F19,0)))),0)</f>
        <v>0</v>
      </c>
      <c r="NA185" s="156">
        <f>IF(AND(NA$165&lt;=$E19,NA$165&gt;=EOMONTH($D19,0)),IF($G19="NNN",SUM(Expenses!MY$35:MY$39)*$F19,IF($G19="FSG",0,IF($G19="MG",SUMPRODUCT($I19:$I23,Expenses!MY$35:MY$39)*$F19,MAX((Expenses!MY$35-$K19/12)*$J19*$F19,0)+MAX((Expenses!MY$36-$K20/12)*$J20*$F19,0)+MAX((Expenses!MY$37-$K21/12)*$J21*$F19,0)+MAX((Expenses!MY$38-$K22/12)*$J22*$F19,0)+MAX((Expenses!MY$39-$K23/12)*$J23*$F19,0)))),0)</f>
        <v>0</v>
      </c>
      <c r="NB185" s="156">
        <f>IF(AND(NB$165&lt;=$E19,NB$165&gt;=EOMONTH($D19,0)),IF($G19="NNN",SUM(Expenses!MZ$35:MZ$39)*$F19,IF($G19="FSG",0,IF($G19="MG",SUMPRODUCT($I19:$I23,Expenses!MZ$35:MZ$39)*$F19,MAX((Expenses!MZ$35-$K19/12)*$J19*$F19,0)+MAX((Expenses!MZ$36-$K20/12)*$J20*$F19,0)+MAX((Expenses!MZ$37-$K21/12)*$J21*$F19,0)+MAX((Expenses!MZ$38-$K22/12)*$J22*$F19,0)+MAX((Expenses!MZ$39-$K23/12)*$J23*$F19,0)))),0)</f>
        <v>0</v>
      </c>
      <c r="NC185" s="156">
        <f>IF(AND(NC$165&lt;=$E19,NC$165&gt;=EOMONTH($D19,0)),IF($G19="NNN",SUM(Expenses!NA$35:NA$39)*$F19,IF($G19="FSG",0,IF($G19="MG",SUMPRODUCT($I19:$I23,Expenses!NA$35:NA$39)*$F19,MAX((Expenses!NA$35-$K19/12)*$J19*$F19,0)+MAX((Expenses!NA$36-$K20/12)*$J20*$F19,0)+MAX((Expenses!NA$37-$K21/12)*$J21*$F19,0)+MAX((Expenses!NA$38-$K22/12)*$J22*$F19,0)+MAX((Expenses!NA$39-$K23/12)*$J23*$F19,0)))),0)</f>
        <v>0</v>
      </c>
      <c r="ND185" s="156">
        <f>IF(AND(ND$165&lt;=$E19,ND$165&gt;=EOMONTH($D19,0)),IF($G19="NNN",SUM(Expenses!NB$35:NB$39)*$F19,IF($G19="FSG",0,IF($G19="MG",SUMPRODUCT($I19:$I23,Expenses!NB$35:NB$39)*$F19,MAX((Expenses!NB$35-$K19/12)*$J19*$F19,0)+MAX((Expenses!NB$36-$K20/12)*$J20*$F19,0)+MAX((Expenses!NB$37-$K21/12)*$J21*$F19,0)+MAX((Expenses!NB$38-$K22/12)*$J22*$F19,0)+MAX((Expenses!NB$39-$K23/12)*$J23*$F19,0)))),0)</f>
        <v>0</v>
      </c>
      <c r="NE185" s="156">
        <f>IF(AND(NE$165&lt;=$E19,NE$165&gt;=EOMONTH($D19,0)),IF($G19="NNN",SUM(Expenses!NC$35:NC$39)*$F19,IF($G19="FSG",0,IF($G19="MG",SUMPRODUCT($I19:$I23,Expenses!NC$35:NC$39)*$F19,MAX((Expenses!NC$35-$K19/12)*$J19*$F19,0)+MAX((Expenses!NC$36-$K20/12)*$J20*$F19,0)+MAX((Expenses!NC$37-$K21/12)*$J21*$F19,0)+MAX((Expenses!NC$38-$K22/12)*$J22*$F19,0)+MAX((Expenses!NC$39-$K23/12)*$J23*$F19,0)))),0)</f>
        <v>0</v>
      </c>
      <c r="NF185" s="156">
        <f>IF(AND(NF$165&lt;=$E19,NF$165&gt;=EOMONTH($D19,0)),IF($G19="NNN",SUM(Expenses!ND$35:ND$39)*$F19,IF($G19="FSG",0,IF($G19="MG",SUMPRODUCT($I19:$I23,Expenses!ND$35:ND$39)*$F19,MAX((Expenses!ND$35-$K19/12)*$J19*$F19,0)+MAX((Expenses!ND$36-$K20/12)*$J20*$F19,0)+MAX((Expenses!ND$37-$K21/12)*$J21*$F19,0)+MAX((Expenses!ND$38-$K22/12)*$J22*$F19,0)+MAX((Expenses!ND$39-$K23/12)*$J23*$F19,0)))),0)</f>
        <v>0</v>
      </c>
      <c r="NG185" s="156">
        <f>IF(AND(NG$165&lt;=$E19,NG$165&gt;=EOMONTH($D19,0)),IF($G19="NNN",SUM(Expenses!NE$35:NE$39)*$F19,IF($G19="FSG",0,IF($G19="MG",SUMPRODUCT($I19:$I23,Expenses!NE$35:NE$39)*$F19,MAX((Expenses!NE$35-$K19/12)*$J19*$F19,0)+MAX((Expenses!NE$36-$K20/12)*$J20*$F19,0)+MAX((Expenses!NE$37-$K21/12)*$J21*$F19,0)+MAX((Expenses!NE$38-$K22/12)*$J22*$F19,0)+MAX((Expenses!NE$39-$K23/12)*$J23*$F19,0)))),0)</f>
        <v>0</v>
      </c>
      <c r="NH185" s="156">
        <f>IF(AND(NH$165&lt;=$E19,NH$165&gt;=EOMONTH($D19,0)),IF($G19="NNN",SUM(Expenses!NF$35:NF$39)*$F19,IF($G19="FSG",0,IF($G19="MG",SUMPRODUCT($I19:$I23,Expenses!NF$35:NF$39)*$F19,MAX((Expenses!NF$35-$K19/12)*$J19*$F19,0)+MAX((Expenses!NF$36-$K20/12)*$J20*$F19,0)+MAX((Expenses!NF$37-$K21/12)*$J21*$F19,0)+MAX((Expenses!NF$38-$K22/12)*$J22*$F19,0)+MAX((Expenses!NF$39-$K23/12)*$J23*$F19,0)))),0)</f>
        <v>0</v>
      </c>
      <c r="NI185" s="156">
        <f>IF(AND(NI$165&lt;=$E19,NI$165&gt;=EOMONTH($D19,0)),IF($G19="NNN",SUM(Expenses!NG$35:NG$39)*$F19,IF($G19="FSG",0,IF($G19="MG",SUMPRODUCT($I19:$I23,Expenses!NG$35:NG$39)*$F19,MAX((Expenses!NG$35-$K19/12)*$J19*$F19,0)+MAX((Expenses!NG$36-$K20/12)*$J20*$F19,0)+MAX((Expenses!NG$37-$K21/12)*$J21*$F19,0)+MAX((Expenses!NG$38-$K22/12)*$J22*$F19,0)+MAX((Expenses!NG$39-$K23/12)*$J23*$F19,0)))),0)</f>
        <v>0</v>
      </c>
      <c r="NJ185" s="156">
        <f>IF(AND(NJ$165&lt;=$E19,NJ$165&gt;=EOMONTH($D19,0)),IF($G19="NNN",SUM(Expenses!NH$35:NH$39)*$F19,IF($G19="FSG",0,IF($G19="MG",SUMPRODUCT($I19:$I23,Expenses!NH$35:NH$39)*$F19,MAX((Expenses!NH$35-$K19/12)*$J19*$F19,0)+MAX((Expenses!NH$36-$K20/12)*$J20*$F19,0)+MAX((Expenses!NH$37-$K21/12)*$J21*$F19,0)+MAX((Expenses!NH$38-$K22/12)*$J22*$F19,0)+MAX((Expenses!NH$39-$K23/12)*$J23*$F19,0)))),0)</f>
        <v>0</v>
      </c>
      <c r="NK185" s="158">
        <f>IF(AND(NK$165&lt;=$E19,NK$165&gt;=EOMONTH($D19,0)),IF($G19="NNN",SUM(Expenses!NI$35:NI$39)*$F19,IF($G19="FSG",0,IF($G19="MG",SUMPRODUCT($I19:$I23,Expenses!NI$35:NI$39)*$F19,MAX((Expenses!NI$35-$K19/12)*$J19*$F19,0)+MAX((Expenses!NI$36-$K20/12)*$J20*$F19,0)+MAX((Expenses!NI$37-$K21/12)*$J21*$F19,0)+MAX((Expenses!NI$38-$K22/12)*$J22*$F19,0)+MAX((Expenses!NI$39-$K23/12)*$J23*$F19,0)))),0)</f>
        <v>0</v>
      </c>
    </row>
    <row r="186" spans="1:375" x14ac:dyDescent="0.25">
      <c r="A186" s="154">
        <f t="shared" si="118"/>
        <v>0</v>
      </c>
      <c r="B186" s="35" t="s">
        <v>168</v>
      </c>
      <c r="C186" s="89" t="s">
        <v>155</v>
      </c>
      <c r="D186" s="156">
        <f t="shared" ref="D186:BO186" si="119">IF(OR($AL19=0,D$165&gt;$E19,D$165&lt;EOMONTH($D19,0)),0,IF(((($AJ19*((1+$AN19)^(D$163-1))/12))-(D184/$AM19))*$AM19&lt;0,0,((($AJ19*((1+$AN19)^(D$163-1))/12))-(D184/$AM19))*$AM19))</f>
        <v>0</v>
      </c>
      <c r="E186" s="156">
        <f t="shared" si="119"/>
        <v>0</v>
      </c>
      <c r="F186" s="156">
        <f t="shared" si="119"/>
        <v>0</v>
      </c>
      <c r="G186" s="156">
        <f t="shared" si="119"/>
        <v>0</v>
      </c>
      <c r="H186" s="156">
        <f t="shared" si="119"/>
        <v>0</v>
      </c>
      <c r="I186" s="156">
        <f t="shared" si="119"/>
        <v>0</v>
      </c>
      <c r="J186" s="156">
        <f t="shared" si="119"/>
        <v>0</v>
      </c>
      <c r="K186" s="156">
        <f t="shared" si="119"/>
        <v>0</v>
      </c>
      <c r="L186" s="156">
        <f t="shared" si="119"/>
        <v>0</v>
      </c>
      <c r="M186" s="156">
        <f t="shared" si="119"/>
        <v>0</v>
      </c>
      <c r="N186" s="156">
        <f t="shared" si="119"/>
        <v>0</v>
      </c>
      <c r="O186" s="156">
        <f t="shared" si="119"/>
        <v>0</v>
      </c>
      <c r="P186" s="156">
        <f t="shared" si="119"/>
        <v>0</v>
      </c>
      <c r="Q186" s="156">
        <f t="shared" si="119"/>
        <v>0</v>
      </c>
      <c r="R186" s="156">
        <f t="shared" si="119"/>
        <v>0</v>
      </c>
      <c r="S186" s="156">
        <f t="shared" si="119"/>
        <v>0</v>
      </c>
      <c r="T186" s="156">
        <f t="shared" si="119"/>
        <v>0</v>
      </c>
      <c r="U186" s="156">
        <f t="shared" si="119"/>
        <v>0</v>
      </c>
      <c r="V186" s="156">
        <f t="shared" si="119"/>
        <v>0</v>
      </c>
      <c r="W186" s="156">
        <f t="shared" si="119"/>
        <v>0</v>
      </c>
      <c r="X186" s="156">
        <f t="shared" si="119"/>
        <v>0</v>
      </c>
      <c r="Y186" s="156">
        <f t="shared" si="119"/>
        <v>0</v>
      </c>
      <c r="Z186" s="156">
        <f t="shared" si="119"/>
        <v>0</v>
      </c>
      <c r="AA186" s="156">
        <f t="shared" si="119"/>
        <v>0</v>
      </c>
      <c r="AB186" s="156">
        <f t="shared" si="119"/>
        <v>0</v>
      </c>
      <c r="AC186" s="156">
        <f t="shared" si="119"/>
        <v>0</v>
      </c>
      <c r="AD186" s="156">
        <f t="shared" si="119"/>
        <v>0</v>
      </c>
      <c r="AE186" s="156">
        <f t="shared" si="119"/>
        <v>0</v>
      </c>
      <c r="AF186" s="156">
        <f t="shared" si="119"/>
        <v>0</v>
      </c>
      <c r="AG186" s="156">
        <f t="shared" si="119"/>
        <v>0</v>
      </c>
      <c r="AH186" s="156">
        <f t="shared" si="119"/>
        <v>0</v>
      </c>
      <c r="AI186" s="156">
        <f t="shared" si="119"/>
        <v>0</v>
      </c>
      <c r="AJ186" s="156">
        <f t="shared" si="119"/>
        <v>0</v>
      </c>
      <c r="AK186" s="156">
        <f t="shared" si="119"/>
        <v>0</v>
      </c>
      <c r="AL186" s="156">
        <f t="shared" si="119"/>
        <v>0</v>
      </c>
      <c r="AM186" s="156">
        <f t="shared" si="119"/>
        <v>0</v>
      </c>
      <c r="AN186" s="156">
        <f t="shared" si="119"/>
        <v>0</v>
      </c>
      <c r="AO186" s="156">
        <f t="shared" si="119"/>
        <v>0</v>
      </c>
      <c r="AP186" s="156">
        <f t="shared" si="119"/>
        <v>0</v>
      </c>
      <c r="AQ186" s="156">
        <f t="shared" si="119"/>
        <v>0</v>
      </c>
      <c r="AR186" s="156">
        <f t="shared" si="119"/>
        <v>0</v>
      </c>
      <c r="AS186" s="156">
        <f t="shared" si="119"/>
        <v>0</v>
      </c>
      <c r="AT186" s="156">
        <f t="shared" si="119"/>
        <v>0</v>
      </c>
      <c r="AU186" s="156">
        <f t="shared" si="119"/>
        <v>0</v>
      </c>
      <c r="AV186" s="156">
        <f t="shared" si="119"/>
        <v>0</v>
      </c>
      <c r="AW186" s="156">
        <f t="shared" si="119"/>
        <v>0</v>
      </c>
      <c r="AX186" s="156">
        <f t="shared" si="119"/>
        <v>0</v>
      </c>
      <c r="AY186" s="156">
        <f t="shared" si="119"/>
        <v>0</v>
      </c>
      <c r="AZ186" s="156">
        <f t="shared" si="119"/>
        <v>0</v>
      </c>
      <c r="BA186" s="156">
        <f t="shared" si="119"/>
        <v>0</v>
      </c>
      <c r="BB186" s="156">
        <f t="shared" si="119"/>
        <v>0</v>
      </c>
      <c r="BC186" s="156">
        <f t="shared" si="119"/>
        <v>0</v>
      </c>
      <c r="BD186" s="156">
        <f t="shared" si="119"/>
        <v>0</v>
      </c>
      <c r="BE186" s="156">
        <f t="shared" si="119"/>
        <v>0</v>
      </c>
      <c r="BF186" s="156">
        <f t="shared" si="119"/>
        <v>0</v>
      </c>
      <c r="BG186" s="156">
        <f t="shared" si="119"/>
        <v>0</v>
      </c>
      <c r="BH186" s="156">
        <f t="shared" si="119"/>
        <v>0</v>
      </c>
      <c r="BI186" s="156">
        <f t="shared" si="119"/>
        <v>0</v>
      </c>
      <c r="BJ186" s="156">
        <f t="shared" si="119"/>
        <v>0</v>
      </c>
      <c r="BK186" s="156">
        <f t="shared" si="119"/>
        <v>0</v>
      </c>
      <c r="BL186" s="156">
        <f t="shared" si="119"/>
        <v>0</v>
      </c>
      <c r="BM186" s="156">
        <f t="shared" si="119"/>
        <v>0</v>
      </c>
      <c r="BN186" s="156">
        <f t="shared" si="119"/>
        <v>0</v>
      </c>
      <c r="BO186" s="156">
        <f t="shared" si="119"/>
        <v>0</v>
      </c>
      <c r="BP186" s="156">
        <f t="shared" ref="BP186:EA186" si="120">IF(OR($AL19=0,BP$165&gt;$E19,BP$165&lt;EOMONTH($D19,0)),0,IF(((($AJ19*((1+$AN19)^(BP$163-1))/12))-(BP184/$AM19))*$AM19&lt;0,0,((($AJ19*((1+$AN19)^(BP$163-1))/12))-(BP184/$AM19))*$AM19))</f>
        <v>0</v>
      </c>
      <c r="BQ186" s="156">
        <f t="shared" si="120"/>
        <v>0</v>
      </c>
      <c r="BR186" s="156">
        <f t="shared" si="120"/>
        <v>0</v>
      </c>
      <c r="BS186" s="156">
        <f t="shared" si="120"/>
        <v>0</v>
      </c>
      <c r="BT186" s="156">
        <f t="shared" si="120"/>
        <v>0</v>
      </c>
      <c r="BU186" s="156">
        <f t="shared" si="120"/>
        <v>0</v>
      </c>
      <c r="BV186" s="156">
        <f t="shared" si="120"/>
        <v>0</v>
      </c>
      <c r="BW186" s="156">
        <f t="shared" si="120"/>
        <v>0</v>
      </c>
      <c r="BX186" s="156">
        <f t="shared" si="120"/>
        <v>0</v>
      </c>
      <c r="BY186" s="156">
        <f t="shared" si="120"/>
        <v>0</v>
      </c>
      <c r="BZ186" s="156">
        <f t="shared" si="120"/>
        <v>0</v>
      </c>
      <c r="CA186" s="156">
        <f t="shared" si="120"/>
        <v>0</v>
      </c>
      <c r="CB186" s="156">
        <f t="shared" si="120"/>
        <v>0</v>
      </c>
      <c r="CC186" s="156">
        <f t="shared" si="120"/>
        <v>0</v>
      </c>
      <c r="CD186" s="156">
        <f t="shared" si="120"/>
        <v>0</v>
      </c>
      <c r="CE186" s="156">
        <f t="shared" si="120"/>
        <v>0</v>
      </c>
      <c r="CF186" s="156">
        <f t="shared" si="120"/>
        <v>0</v>
      </c>
      <c r="CG186" s="156">
        <f t="shared" si="120"/>
        <v>0</v>
      </c>
      <c r="CH186" s="156">
        <f t="shared" si="120"/>
        <v>0</v>
      </c>
      <c r="CI186" s="156">
        <f t="shared" si="120"/>
        <v>0</v>
      </c>
      <c r="CJ186" s="156">
        <f t="shared" si="120"/>
        <v>0</v>
      </c>
      <c r="CK186" s="156">
        <f t="shared" si="120"/>
        <v>0</v>
      </c>
      <c r="CL186" s="156">
        <f t="shared" si="120"/>
        <v>0</v>
      </c>
      <c r="CM186" s="156">
        <f t="shared" si="120"/>
        <v>0</v>
      </c>
      <c r="CN186" s="156">
        <f t="shared" si="120"/>
        <v>0</v>
      </c>
      <c r="CO186" s="156">
        <f t="shared" si="120"/>
        <v>0</v>
      </c>
      <c r="CP186" s="156">
        <f t="shared" si="120"/>
        <v>0</v>
      </c>
      <c r="CQ186" s="156">
        <f t="shared" si="120"/>
        <v>0</v>
      </c>
      <c r="CR186" s="156">
        <f t="shared" si="120"/>
        <v>0</v>
      </c>
      <c r="CS186" s="156">
        <f t="shared" si="120"/>
        <v>0</v>
      </c>
      <c r="CT186" s="156">
        <f t="shared" si="120"/>
        <v>0</v>
      </c>
      <c r="CU186" s="156">
        <f t="shared" si="120"/>
        <v>0</v>
      </c>
      <c r="CV186" s="156">
        <f t="shared" si="120"/>
        <v>0</v>
      </c>
      <c r="CW186" s="156">
        <f t="shared" si="120"/>
        <v>0</v>
      </c>
      <c r="CX186" s="156">
        <f t="shared" si="120"/>
        <v>0</v>
      </c>
      <c r="CY186" s="156">
        <f t="shared" si="120"/>
        <v>0</v>
      </c>
      <c r="CZ186" s="156">
        <f t="shared" si="120"/>
        <v>0</v>
      </c>
      <c r="DA186" s="156">
        <f t="shared" si="120"/>
        <v>0</v>
      </c>
      <c r="DB186" s="156">
        <f t="shared" si="120"/>
        <v>0</v>
      </c>
      <c r="DC186" s="156">
        <f t="shared" si="120"/>
        <v>0</v>
      </c>
      <c r="DD186" s="156">
        <f t="shared" si="120"/>
        <v>0</v>
      </c>
      <c r="DE186" s="156">
        <f t="shared" si="120"/>
        <v>0</v>
      </c>
      <c r="DF186" s="156">
        <f t="shared" si="120"/>
        <v>0</v>
      </c>
      <c r="DG186" s="156">
        <f t="shared" si="120"/>
        <v>0</v>
      </c>
      <c r="DH186" s="156">
        <f t="shared" si="120"/>
        <v>0</v>
      </c>
      <c r="DI186" s="156">
        <f t="shared" si="120"/>
        <v>0</v>
      </c>
      <c r="DJ186" s="156">
        <f t="shared" si="120"/>
        <v>0</v>
      </c>
      <c r="DK186" s="156">
        <f t="shared" si="120"/>
        <v>0</v>
      </c>
      <c r="DL186" s="156">
        <f t="shared" si="120"/>
        <v>0</v>
      </c>
      <c r="DM186" s="156">
        <f t="shared" si="120"/>
        <v>0</v>
      </c>
      <c r="DN186" s="156">
        <f t="shared" si="120"/>
        <v>0</v>
      </c>
      <c r="DO186" s="156">
        <f t="shared" si="120"/>
        <v>0</v>
      </c>
      <c r="DP186" s="156">
        <f t="shared" si="120"/>
        <v>0</v>
      </c>
      <c r="DQ186" s="156">
        <f t="shared" si="120"/>
        <v>0</v>
      </c>
      <c r="DR186" s="156">
        <f t="shared" si="120"/>
        <v>0</v>
      </c>
      <c r="DS186" s="156">
        <f t="shared" si="120"/>
        <v>0</v>
      </c>
      <c r="DT186" s="156">
        <f t="shared" si="120"/>
        <v>0</v>
      </c>
      <c r="DU186" s="156">
        <f t="shared" si="120"/>
        <v>0</v>
      </c>
      <c r="DV186" s="156">
        <f t="shared" si="120"/>
        <v>0</v>
      </c>
      <c r="DW186" s="156">
        <f t="shared" si="120"/>
        <v>0</v>
      </c>
      <c r="DX186" s="156">
        <f t="shared" si="120"/>
        <v>0</v>
      </c>
      <c r="DY186" s="156">
        <f t="shared" si="120"/>
        <v>0</v>
      </c>
      <c r="DZ186" s="156">
        <f t="shared" si="120"/>
        <v>0</v>
      </c>
      <c r="EA186" s="156">
        <f t="shared" si="120"/>
        <v>0</v>
      </c>
      <c r="EB186" s="156">
        <f t="shared" ref="EB186:GM186" si="121">IF(OR($AL19=0,EB$165&gt;$E19,EB$165&lt;EOMONTH($D19,0)),0,IF(((($AJ19*((1+$AN19)^(EB$163-1))/12))-(EB184/$AM19))*$AM19&lt;0,0,((($AJ19*((1+$AN19)^(EB$163-1))/12))-(EB184/$AM19))*$AM19))</f>
        <v>0</v>
      </c>
      <c r="EC186" s="156">
        <f t="shared" si="121"/>
        <v>0</v>
      </c>
      <c r="ED186" s="156">
        <f t="shared" si="121"/>
        <v>0</v>
      </c>
      <c r="EE186" s="156">
        <f t="shared" si="121"/>
        <v>0</v>
      </c>
      <c r="EF186" s="156">
        <f t="shared" si="121"/>
        <v>0</v>
      </c>
      <c r="EG186" s="156">
        <f t="shared" si="121"/>
        <v>0</v>
      </c>
      <c r="EH186" s="156">
        <f t="shared" si="121"/>
        <v>0</v>
      </c>
      <c r="EI186" s="156">
        <f t="shared" si="121"/>
        <v>0</v>
      </c>
      <c r="EJ186" s="156">
        <f t="shared" si="121"/>
        <v>0</v>
      </c>
      <c r="EK186" s="156">
        <f t="shared" si="121"/>
        <v>0</v>
      </c>
      <c r="EL186" s="156">
        <f t="shared" si="121"/>
        <v>0</v>
      </c>
      <c r="EM186" s="156">
        <f t="shared" si="121"/>
        <v>0</v>
      </c>
      <c r="EN186" s="156">
        <f t="shared" si="121"/>
        <v>0</v>
      </c>
      <c r="EO186" s="156">
        <f t="shared" si="121"/>
        <v>0</v>
      </c>
      <c r="EP186" s="156">
        <f t="shared" si="121"/>
        <v>0</v>
      </c>
      <c r="EQ186" s="156">
        <f t="shared" si="121"/>
        <v>0</v>
      </c>
      <c r="ER186" s="156">
        <f t="shared" si="121"/>
        <v>0</v>
      </c>
      <c r="ES186" s="156">
        <f t="shared" si="121"/>
        <v>0</v>
      </c>
      <c r="ET186" s="156">
        <f t="shared" si="121"/>
        <v>0</v>
      </c>
      <c r="EU186" s="156">
        <f t="shared" si="121"/>
        <v>0</v>
      </c>
      <c r="EV186" s="156">
        <f t="shared" si="121"/>
        <v>0</v>
      </c>
      <c r="EW186" s="156">
        <f t="shared" si="121"/>
        <v>0</v>
      </c>
      <c r="EX186" s="156">
        <f t="shared" si="121"/>
        <v>0</v>
      </c>
      <c r="EY186" s="156">
        <f t="shared" si="121"/>
        <v>0</v>
      </c>
      <c r="EZ186" s="156">
        <f t="shared" si="121"/>
        <v>0</v>
      </c>
      <c r="FA186" s="156">
        <f t="shared" si="121"/>
        <v>0</v>
      </c>
      <c r="FB186" s="156">
        <f t="shared" si="121"/>
        <v>0</v>
      </c>
      <c r="FC186" s="156">
        <f t="shared" si="121"/>
        <v>0</v>
      </c>
      <c r="FD186" s="156">
        <f t="shared" si="121"/>
        <v>0</v>
      </c>
      <c r="FE186" s="156">
        <f t="shared" si="121"/>
        <v>0</v>
      </c>
      <c r="FF186" s="156">
        <f t="shared" si="121"/>
        <v>0</v>
      </c>
      <c r="FG186" s="156">
        <f t="shared" si="121"/>
        <v>0</v>
      </c>
      <c r="FH186" s="156">
        <f t="shared" si="121"/>
        <v>0</v>
      </c>
      <c r="FI186" s="156">
        <f t="shared" si="121"/>
        <v>0</v>
      </c>
      <c r="FJ186" s="156">
        <f t="shared" si="121"/>
        <v>0</v>
      </c>
      <c r="FK186" s="156">
        <f t="shared" si="121"/>
        <v>0</v>
      </c>
      <c r="FL186" s="156">
        <f t="shared" si="121"/>
        <v>0</v>
      </c>
      <c r="FM186" s="156">
        <f t="shared" si="121"/>
        <v>0</v>
      </c>
      <c r="FN186" s="156">
        <f t="shared" si="121"/>
        <v>0</v>
      </c>
      <c r="FO186" s="156">
        <f t="shared" si="121"/>
        <v>0</v>
      </c>
      <c r="FP186" s="156">
        <f t="shared" si="121"/>
        <v>0</v>
      </c>
      <c r="FQ186" s="156">
        <f t="shared" si="121"/>
        <v>0</v>
      </c>
      <c r="FR186" s="156">
        <f t="shared" si="121"/>
        <v>0</v>
      </c>
      <c r="FS186" s="156">
        <f t="shared" si="121"/>
        <v>0</v>
      </c>
      <c r="FT186" s="156">
        <f t="shared" si="121"/>
        <v>0</v>
      </c>
      <c r="FU186" s="156">
        <f t="shared" si="121"/>
        <v>0</v>
      </c>
      <c r="FV186" s="156">
        <f t="shared" si="121"/>
        <v>0</v>
      </c>
      <c r="FW186" s="156">
        <f t="shared" si="121"/>
        <v>0</v>
      </c>
      <c r="FX186" s="156">
        <f t="shared" si="121"/>
        <v>0</v>
      </c>
      <c r="FY186" s="156">
        <f t="shared" si="121"/>
        <v>0</v>
      </c>
      <c r="FZ186" s="156">
        <f t="shared" si="121"/>
        <v>0</v>
      </c>
      <c r="GA186" s="156">
        <f t="shared" si="121"/>
        <v>0</v>
      </c>
      <c r="GB186" s="156">
        <f t="shared" si="121"/>
        <v>0</v>
      </c>
      <c r="GC186" s="156">
        <f t="shared" si="121"/>
        <v>0</v>
      </c>
      <c r="GD186" s="156">
        <f t="shared" si="121"/>
        <v>0</v>
      </c>
      <c r="GE186" s="156">
        <f t="shared" si="121"/>
        <v>0</v>
      </c>
      <c r="GF186" s="156">
        <f t="shared" si="121"/>
        <v>0</v>
      </c>
      <c r="GG186" s="156">
        <f t="shared" si="121"/>
        <v>0</v>
      </c>
      <c r="GH186" s="156">
        <f t="shared" si="121"/>
        <v>0</v>
      </c>
      <c r="GI186" s="156">
        <f t="shared" si="121"/>
        <v>0</v>
      </c>
      <c r="GJ186" s="156">
        <f t="shared" si="121"/>
        <v>0</v>
      </c>
      <c r="GK186" s="156">
        <f t="shared" si="121"/>
        <v>0</v>
      </c>
      <c r="GL186" s="156">
        <f t="shared" si="121"/>
        <v>0</v>
      </c>
      <c r="GM186" s="156">
        <f t="shared" si="121"/>
        <v>0</v>
      </c>
      <c r="GN186" s="156">
        <f t="shared" ref="GN186:IY186" si="122">IF(OR($AL19=0,GN$165&gt;$E19,GN$165&lt;EOMONTH($D19,0)),0,IF(((($AJ19*((1+$AN19)^(GN$163-1))/12))-(GN184/$AM19))*$AM19&lt;0,0,((($AJ19*((1+$AN19)^(GN$163-1))/12))-(GN184/$AM19))*$AM19))</f>
        <v>0</v>
      </c>
      <c r="GO186" s="156">
        <f t="shared" si="122"/>
        <v>0</v>
      </c>
      <c r="GP186" s="156">
        <f t="shared" si="122"/>
        <v>0</v>
      </c>
      <c r="GQ186" s="156">
        <f t="shared" si="122"/>
        <v>0</v>
      </c>
      <c r="GR186" s="156">
        <f t="shared" si="122"/>
        <v>0</v>
      </c>
      <c r="GS186" s="156">
        <f t="shared" si="122"/>
        <v>0</v>
      </c>
      <c r="GT186" s="156">
        <f t="shared" si="122"/>
        <v>0</v>
      </c>
      <c r="GU186" s="156">
        <f t="shared" si="122"/>
        <v>0</v>
      </c>
      <c r="GV186" s="156">
        <f t="shared" si="122"/>
        <v>0</v>
      </c>
      <c r="GW186" s="156">
        <f t="shared" si="122"/>
        <v>0</v>
      </c>
      <c r="GX186" s="156">
        <f t="shared" si="122"/>
        <v>0</v>
      </c>
      <c r="GY186" s="156">
        <f t="shared" si="122"/>
        <v>0</v>
      </c>
      <c r="GZ186" s="156">
        <f t="shared" si="122"/>
        <v>0</v>
      </c>
      <c r="HA186" s="156">
        <f t="shared" si="122"/>
        <v>0</v>
      </c>
      <c r="HB186" s="156">
        <f t="shared" si="122"/>
        <v>0</v>
      </c>
      <c r="HC186" s="156">
        <f t="shared" si="122"/>
        <v>0</v>
      </c>
      <c r="HD186" s="156">
        <f t="shared" si="122"/>
        <v>0</v>
      </c>
      <c r="HE186" s="156">
        <f t="shared" si="122"/>
        <v>0</v>
      </c>
      <c r="HF186" s="156">
        <f t="shared" si="122"/>
        <v>0</v>
      </c>
      <c r="HG186" s="156">
        <f t="shared" si="122"/>
        <v>0</v>
      </c>
      <c r="HH186" s="156">
        <f t="shared" si="122"/>
        <v>0</v>
      </c>
      <c r="HI186" s="156">
        <f t="shared" si="122"/>
        <v>0</v>
      </c>
      <c r="HJ186" s="156">
        <f t="shared" si="122"/>
        <v>0</v>
      </c>
      <c r="HK186" s="156">
        <f t="shared" si="122"/>
        <v>0</v>
      </c>
      <c r="HL186" s="156">
        <f t="shared" si="122"/>
        <v>0</v>
      </c>
      <c r="HM186" s="156">
        <f t="shared" si="122"/>
        <v>0</v>
      </c>
      <c r="HN186" s="156">
        <f t="shared" si="122"/>
        <v>0</v>
      </c>
      <c r="HO186" s="156">
        <f t="shared" si="122"/>
        <v>0</v>
      </c>
      <c r="HP186" s="156">
        <f t="shared" si="122"/>
        <v>0</v>
      </c>
      <c r="HQ186" s="156">
        <f t="shared" si="122"/>
        <v>0</v>
      </c>
      <c r="HR186" s="156">
        <f t="shared" si="122"/>
        <v>0</v>
      </c>
      <c r="HS186" s="156">
        <f t="shared" si="122"/>
        <v>0</v>
      </c>
      <c r="HT186" s="156">
        <f t="shared" si="122"/>
        <v>0</v>
      </c>
      <c r="HU186" s="156">
        <f t="shared" si="122"/>
        <v>0</v>
      </c>
      <c r="HV186" s="156">
        <f t="shared" si="122"/>
        <v>0</v>
      </c>
      <c r="HW186" s="156">
        <f t="shared" si="122"/>
        <v>0</v>
      </c>
      <c r="HX186" s="156">
        <f t="shared" si="122"/>
        <v>0</v>
      </c>
      <c r="HY186" s="156">
        <f t="shared" si="122"/>
        <v>0</v>
      </c>
      <c r="HZ186" s="156">
        <f t="shared" si="122"/>
        <v>0</v>
      </c>
      <c r="IA186" s="156">
        <f t="shared" si="122"/>
        <v>0</v>
      </c>
      <c r="IB186" s="156">
        <f t="shared" si="122"/>
        <v>0</v>
      </c>
      <c r="IC186" s="156">
        <f t="shared" si="122"/>
        <v>0</v>
      </c>
      <c r="ID186" s="156">
        <f t="shared" si="122"/>
        <v>0</v>
      </c>
      <c r="IE186" s="156">
        <f t="shared" si="122"/>
        <v>0</v>
      </c>
      <c r="IF186" s="156">
        <f t="shared" si="122"/>
        <v>0</v>
      </c>
      <c r="IG186" s="156">
        <f t="shared" si="122"/>
        <v>0</v>
      </c>
      <c r="IH186" s="156">
        <f t="shared" si="122"/>
        <v>0</v>
      </c>
      <c r="II186" s="156">
        <f t="shared" si="122"/>
        <v>0</v>
      </c>
      <c r="IJ186" s="156">
        <f t="shared" si="122"/>
        <v>0</v>
      </c>
      <c r="IK186" s="156">
        <f t="shared" si="122"/>
        <v>0</v>
      </c>
      <c r="IL186" s="156">
        <f t="shared" si="122"/>
        <v>0</v>
      </c>
      <c r="IM186" s="156">
        <f t="shared" si="122"/>
        <v>0</v>
      </c>
      <c r="IN186" s="156">
        <f t="shared" si="122"/>
        <v>0</v>
      </c>
      <c r="IO186" s="156">
        <f t="shared" si="122"/>
        <v>0</v>
      </c>
      <c r="IP186" s="156">
        <f t="shared" si="122"/>
        <v>0</v>
      </c>
      <c r="IQ186" s="156">
        <f t="shared" si="122"/>
        <v>0</v>
      </c>
      <c r="IR186" s="156">
        <f t="shared" si="122"/>
        <v>0</v>
      </c>
      <c r="IS186" s="156">
        <f t="shared" si="122"/>
        <v>0</v>
      </c>
      <c r="IT186" s="156">
        <f t="shared" si="122"/>
        <v>0</v>
      </c>
      <c r="IU186" s="156">
        <f t="shared" si="122"/>
        <v>0</v>
      </c>
      <c r="IV186" s="156">
        <f t="shared" si="122"/>
        <v>0</v>
      </c>
      <c r="IW186" s="156">
        <f t="shared" si="122"/>
        <v>0</v>
      </c>
      <c r="IX186" s="156">
        <f t="shared" si="122"/>
        <v>0</v>
      </c>
      <c r="IY186" s="156">
        <f t="shared" si="122"/>
        <v>0</v>
      </c>
      <c r="IZ186" s="156">
        <f t="shared" ref="IZ186:LK186" si="123">IF(OR($AL19=0,IZ$165&gt;$E19,IZ$165&lt;EOMONTH($D19,0)),0,IF(((($AJ19*((1+$AN19)^(IZ$163-1))/12))-(IZ184/$AM19))*$AM19&lt;0,0,((($AJ19*((1+$AN19)^(IZ$163-1))/12))-(IZ184/$AM19))*$AM19))</f>
        <v>0</v>
      </c>
      <c r="JA186" s="156">
        <f t="shared" si="123"/>
        <v>0</v>
      </c>
      <c r="JB186" s="156">
        <f t="shared" si="123"/>
        <v>0</v>
      </c>
      <c r="JC186" s="156">
        <f t="shared" si="123"/>
        <v>0</v>
      </c>
      <c r="JD186" s="156">
        <f t="shared" si="123"/>
        <v>0</v>
      </c>
      <c r="JE186" s="156">
        <f t="shared" si="123"/>
        <v>0</v>
      </c>
      <c r="JF186" s="156">
        <f t="shared" si="123"/>
        <v>0</v>
      </c>
      <c r="JG186" s="156">
        <f t="shared" si="123"/>
        <v>0</v>
      </c>
      <c r="JH186" s="156">
        <f t="shared" si="123"/>
        <v>0</v>
      </c>
      <c r="JI186" s="156">
        <f t="shared" si="123"/>
        <v>0</v>
      </c>
      <c r="JJ186" s="156">
        <f t="shared" si="123"/>
        <v>0</v>
      </c>
      <c r="JK186" s="156">
        <f t="shared" si="123"/>
        <v>0</v>
      </c>
      <c r="JL186" s="156">
        <f t="shared" si="123"/>
        <v>0</v>
      </c>
      <c r="JM186" s="156">
        <f t="shared" si="123"/>
        <v>0</v>
      </c>
      <c r="JN186" s="156">
        <f t="shared" si="123"/>
        <v>0</v>
      </c>
      <c r="JO186" s="156">
        <f t="shared" si="123"/>
        <v>0</v>
      </c>
      <c r="JP186" s="156">
        <f t="shared" si="123"/>
        <v>0</v>
      </c>
      <c r="JQ186" s="156">
        <f t="shared" si="123"/>
        <v>0</v>
      </c>
      <c r="JR186" s="156">
        <f t="shared" si="123"/>
        <v>0</v>
      </c>
      <c r="JS186" s="156">
        <f t="shared" si="123"/>
        <v>0</v>
      </c>
      <c r="JT186" s="156">
        <f t="shared" si="123"/>
        <v>0</v>
      </c>
      <c r="JU186" s="156">
        <f t="shared" si="123"/>
        <v>0</v>
      </c>
      <c r="JV186" s="156">
        <f t="shared" si="123"/>
        <v>0</v>
      </c>
      <c r="JW186" s="156">
        <f t="shared" si="123"/>
        <v>0</v>
      </c>
      <c r="JX186" s="156">
        <f t="shared" si="123"/>
        <v>0</v>
      </c>
      <c r="JY186" s="156">
        <f t="shared" si="123"/>
        <v>0</v>
      </c>
      <c r="JZ186" s="156">
        <f t="shared" si="123"/>
        <v>0</v>
      </c>
      <c r="KA186" s="156">
        <f t="shared" si="123"/>
        <v>0</v>
      </c>
      <c r="KB186" s="156">
        <f t="shared" si="123"/>
        <v>0</v>
      </c>
      <c r="KC186" s="156">
        <f t="shared" si="123"/>
        <v>0</v>
      </c>
      <c r="KD186" s="156">
        <f t="shared" si="123"/>
        <v>0</v>
      </c>
      <c r="KE186" s="156">
        <f t="shared" si="123"/>
        <v>0</v>
      </c>
      <c r="KF186" s="156">
        <f t="shared" si="123"/>
        <v>0</v>
      </c>
      <c r="KG186" s="156">
        <f t="shared" si="123"/>
        <v>0</v>
      </c>
      <c r="KH186" s="156">
        <f t="shared" si="123"/>
        <v>0</v>
      </c>
      <c r="KI186" s="156">
        <f t="shared" si="123"/>
        <v>0</v>
      </c>
      <c r="KJ186" s="156">
        <f t="shared" si="123"/>
        <v>0</v>
      </c>
      <c r="KK186" s="156">
        <f t="shared" si="123"/>
        <v>0</v>
      </c>
      <c r="KL186" s="156">
        <f t="shared" si="123"/>
        <v>0</v>
      </c>
      <c r="KM186" s="156">
        <f t="shared" si="123"/>
        <v>0</v>
      </c>
      <c r="KN186" s="156">
        <f t="shared" si="123"/>
        <v>0</v>
      </c>
      <c r="KO186" s="156">
        <f t="shared" si="123"/>
        <v>0</v>
      </c>
      <c r="KP186" s="156">
        <f t="shared" si="123"/>
        <v>0</v>
      </c>
      <c r="KQ186" s="156">
        <f t="shared" si="123"/>
        <v>0</v>
      </c>
      <c r="KR186" s="156">
        <f t="shared" si="123"/>
        <v>0</v>
      </c>
      <c r="KS186" s="156">
        <f t="shared" si="123"/>
        <v>0</v>
      </c>
      <c r="KT186" s="156">
        <f t="shared" si="123"/>
        <v>0</v>
      </c>
      <c r="KU186" s="156">
        <f t="shared" si="123"/>
        <v>0</v>
      </c>
      <c r="KV186" s="156">
        <f t="shared" si="123"/>
        <v>0</v>
      </c>
      <c r="KW186" s="156">
        <f t="shared" si="123"/>
        <v>0</v>
      </c>
      <c r="KX186" s="156">
        <f t="shared" si="123"/>
        <v>0</v>
      </c>
      <c r="KY186" s="156">
        <f t="shared" si="123"/>
        <v>0</v>
      </c>
      <c r="KZ186" s="156">
        <f t="shared" si="123"/>
        <v>0</v>
      </c>
      <c r="LA186" s="156">
        <f t="shared" si="123"/>
        <v>0</v>
      </c>
      <c r="LB186" s="156">
        <f t="shared" si="123"/>
        <v>0</v>
      </c>
      <c r="LC186" s="156">
        <f t="shared" si="123"/>
        <v>0</v>
      </c>
      <c r="LD186" s="156">
        <f t="shared" si="123"/>
        <v>0</v>
      </c>
      <c r="LE186" s="156">
        <f t="shared" si="123"/>
        <v>0</v>
      </c>
      <c r="LF186" s="156">
        <f t="shared" si="123"/>
        <v>0</v>
      </c>
      <c r="LG186" s="156">
        <f t="shared" si="123"/>
        <v>0</v>
      </c>
      <c r="LH186" s="156">
        <f t="shared" si="123"/>
        <v>0</v>
      </c>
      <c r="LI186" s="156">
        <f t="shared" si="123"/>
        <v>0</v>
      </c>
      <c r="LJ186" s="156">
        <f t="shared" si="123"/>
        <v>0</v>
      </c>
      <c r="LK186" s="156">
        <f t="shared" si="123"/>
        <v>0</v>
      </c>
      <c r="LL186" s="156">
        <f t="shared" ref="LL186:NK186" si="124">IF(OR($AL19=0,LL$165&gt;$E19,LL$165&lt;EOMONTH($D19,0)),0,IF(((($AJ19*((1+$AN19)^(LL$163-1))/12))-(LL184/$AM19))*$AM19&lt;0,0,((($AJ19*((1+$AN19)^(LL$163-1))/12))-(LL184/$AM19))*$AM19))</f>
        <v>0</v>
      </c>
      <c r="LM186" s="156">
        <f t="shared" si="124"/>
        <v>0</v>
      </c>
      <c r="LN186" s="156">
        <f t="shared" si="124"/>
        <v>0</v>
      </c>
      <c r="LO186" s="156">
        <f t="shared" si="124"/>
        <v>0</v>
      </c>
      <c r="LP186" s="156">
        <f t="shared" si="124"/>
        <v>0</v>
      </c>
      <c r="LQ186" s="156">
        <f t="shared" si="124"/>
        <v>0</v>
      </c>
      <c r="LR186" s="156">
        <f t="shared" si="124"/>
        <v>0</v>
      </c>
      <c r="LS186" s="156">
        <f t="shared" si="124"/>
        <v>0</v>
      </c>
      <c r="LT186" s="156">
        <f t="shared" si="124"/>
        <v>0</v>
      </c>
      <c r="LU186" s="156">
        <f t="shared" si="124"/>
        <v>0</v>
      </c>
      <c r="LV186" s="156">
        <f t="shared" si="124"/>
        <v>0</v>
      </c>
      <c r="LW186" s="156">
        <f t="shared" si="124"/>
        <v>0</v>
      </c>
      <c r="LX186" s="156">
        <f t="shared" si="124"/>
        <v>0</v>
      </c>
      <c r="LY186" s="156">
        <f t="shared" si="124"/>
        <v>0</v>
      </c>
      <c r="LZ186" s="156">
        <f t="shared" si="124"/>
        <v>0</v>
      </c>
      <c r="MA186" s="156">
        <f t="shared" si="124"/>
        <v>0</v>
      </c>
      <c r="MB186" s="156">
        <f t="shared" si="124"/>
        <v>0</v>
      </c>
      <c r="MC186" s="156">
        <f t="shared" si="124"/>
        <v>0</v>
      </c>
      <c r="MD186" s="156">
        <f t="shared" si="124"/>
        <v>0</v>
      </c>
      <c r="ME186" s="156">
        <f t="shared" si="124"/>
        <v>0</v>
      </c>
      <c r="MF186" s="156">
        <f t="shared" si="124"/>
        <v>0</v>
      </c>
      <c r="MG186" s="156">
        <f t="shared" si="124"/>
        <v>0</v>
      </c>
      <c r="MH186" s="156">
        <f t="shared" si="124"/>
        <v>0</v>
      </c>
      <c r="MI186" s="156">
        <f t="shared" si="124"/>
        <v>0</v>
      </c>
      <c r="MJ186" s="156">
        <f t="shared" si="124"/>
        <v>0</v>
      </c>
      <c r="MK186" s="156">
        <f t="shared" si="124"/>
        <v>0</v>
      </c>
      <c r="ML186" s="156">
        <f t="shared" si="124"/>
        <v>0</v>
      </c>
      <c r="MM186" s="156">
        <f t="shared" si="124"/>
        <v>0</v>
      </c>
      <c r="MN186" s="156">
        <f t="shared" si="124"/>
        <v>0</v>
      </c>
      <c r="MO186" s="156">
        <f t="shared" si="124"/>
        <v>0</v>
      </c>
      <c r="MP186" s="156">
        <f t="shared" si="124"/>
        <v>0</v>
      </c>
      <c r="MQ186" s="156">
        <f t="shared" si="124"/>
        <v>0</v>
      </c>
      <c r="MR186" s="156">
        <f t="shared" si="124"/>
        <v>0</v>
      </c>
      <c r="MS186" s="156">
        <f t="shared" si="124"/>
        <v>0</v>
      </c>
      <c r="MT186" s="156">
        <f t="shared" si="124"/>
        <v>0</v>
      </c>
      <c r="MU186" s="156">
        <f t="shared" si="124"/>
        <v>0</v>
      </c>
      <c r="MV186" s="156">
        <f t="shared" si="124"/>
        <v>0</v>
      </c>
      <c r="MW186" s="156">
        <f t="shared" si="124"/>
        <v>0</v>
      </c>
      <c r="MX186" s="156">
        <f t="shared" si="124"/>
        <v>0</v>
      </c>
      <c r="MY186" s="156">
        <f t="shared" si="124"/>
        <v>0</v>
      </c>
      <c r="MZ186" s="156">
        <f t="shared" si="124"/>
        <v>0</v>
      </c>
      <c r="NA186" s="156">
        <f t="shared" si="124"/>
        <v>0</v>
      </c>
      <c r="NB186" s="156">
        <f t="shared" si="124"/>
        <v>0</v>
      </c>
      <c r="NC186" s="156">
        <f t="shared" si="124"/>
        <v>0</v>
      </c>
      <c r="ND186" s="156">
        <f t="shared" si="124"/>
        <v>0</v>
      </c>
      <c r="NE186" s="156">
        <f t="shared" si="124"/>
        <v>0</v>
      </c>
      <c r="NF186" s="156">
        <f t="shared" si="124"/>
        <v>0</v>
      </c>
      <c r="NG186" s="156">
        <f t="shared" si="124"/>
        <v>0</v>
      </c>
      <c r="NH186" s="156">
        <f t="shared" si="124"/>
        <v>0</v>
      </c>
      <c r="NI186" s="156">
        <f t="shared" si="124"/>
        <v>0</v>
      </c>
      <c r="NJ186" s="156">
        <f t="shared" si="124"/>
        <v>0</v>
      </c>
      <c r="NK186" s="158">
        <f t="shared" si="124"/>
        <v>0</v>
      </c>
    </row>
    <row r="187" spans="1:375" x14ac:dyDescent="0.25">
      <c r="A187" s="154">
        <f t="shared" si="118"/>
        <v>-29166.666666666664</v>
      </c>
      <c r="B187" s="35" t="s">
        <v>169</v>
      </c>
      <c r="C187" s="89" t="s">
        <v>156</v>
      </c>
      <c r="D187" s="156">
        <f t="shared" ref="D187:BO187" si="125">IF(AND(D$165&gt;=EOMONTH($D19,0),D$165&lt;EOMONTH($D19,$S19)),-D184,0)</f>
        <v>0</v>
      </c>
      <c r="E187" s="156">
        <f t="shared" si="125"/>
        <v>0</v>
      </c>
      <c r="F187" s="156">
        <f t="shared" si="125"/>
        <v>0</v>
      </c>
      <c r="G187" s="156">
        <f t="shared" si="125"/>
        <v>0</v>
      </c>
      <c r="H187" s="156">
        <f t="shared" si="125"/>
        <v>0</v>
      </c>
      <c r="I187" s="156">
        <f t="shared" si="125"/>
        <v>0</v>
      </c>
      <c r="J187" s="156">
        <f t="shared" si="125"/>
        <v>0</v>
      </c>
      <c r="K187" s="156">
        <f t="shared" si="125"/>
        <v>0</v>
      </c>
      <c r="L187" s="156">
        <f t="shared" si="125"/>
        <v>0</v>
      </c>
      <c r="M187" s="156">
        <f t="shared" si="125"/>
        <v>0</v>
      </c>
      <c r="N187" s="156">
        <f t="shared" si="125"/>
        <v>0</v>
      </c>
      <c r="O187" s="156">
        <f t="shared" si="125"/>
        <v>0</v>
      </c>
      <c r="P187" s="156">
        <f t="shared" si="125"/>
        <v>0</v>
      </c>
      <c r="Q187" s="156">
        <f t="shared" si="125"/>
        <v>0</v>
      </c>
      <c r="R187" s="156">
        <f t="shared" si="125"/>
        <v>0</v>
      </c>
      <c r="S187" s="156">
        <f t="shared" si="125"/>
        <v>0</v>
      </c>
      <c r="T187" s="156">
        <f t="shared" si="125"/>
        <v>0</v>
      </c>
      <c r="U187" s="156">
        <f t="shared" si="125"/>
        <v>0</v>
      </c>
      <c r="V187" s="156">
        <f t="shared" si="125"/>
        <v>0</v>
      </c>
      <c r="W187" s="156">
        <f t="shared" si="125"/>
        <v>0</v>
      </c>
      <c r="X187" s="156">
        <f t="shared" si="125"/>
        <v>0</v>
      </c>
      <c r="Y187" s="156">
        <f t="shared" si="125"/>
        <v>0</v>
      </c>
      <c r="Z187" s="156">
        <f t="shared" si="125"/>
        <v>0</v>
      </c>
      <c r="AA187" s="156">
        <f t="shared" si="125"/>
        <v>0</v>
      </c>
      <c r="AB187" s="156">
        <f t="shared" si="125"/>
        <v>0</v>
      </c>
      <c r="AC187" s="156">
        <f t="shared" si="125"/>
        <v>0</v>
      </c>
      <c r="AD187" s="156">
        <f t="shared" si="125"/>
        <v>0</v>
      </c>
      <c r="AE187" s="156">
        <f t="shared" si="125"/>
        <v>0</v>
      </c>
      <c r="AF187" s="156">
        <f t="shared" si="125"/>
        <v>-5833.333333333333</v>
      </c>
      <c r="AG187" s="156">
        <f t="shared" si="125"/>
        <v>-5833.333333333333</v>
      </c>
      <c r="AH187" s="156">
        <f t="shared" si="125"/>
        <v>-5833.333333333333</v>
      </c>
      <c r="AI187" s="156">
        <f t="shared" si="125"/>
        <v>-5833.333333333333</v>
      </c>
      <c r="AJ187" s="156">
        <f t="shared" si="125"/>
        <v>-5833.333333333333</v>
      </c>
      <c r="AK187" s="156">
        <f t="shared" si="125"/>
        <v>0</v>
      </c>
      <c r="AL187" s="156">
        <f t="shared" si="125"/>
        <v>0</v>
      </c>
      <c r="AM187" s="156">
        <f t="shared" si="125"/>
        <v>0</v>
      </c>
      <c r="AN187" s="156">
        <f t="shared" si="125"/>
        <v>0</v>
      </c>
      <c r="AO187" s="156">
        <f t="shared" si="125"/>
        <v>0</v>
      </c>
      <c r="AP187" s="156">
        <f t="shared" si="125"/>
        <v>0</v>
      </c>
      <c r="AQ187" s="156">
        <f t="shared" si="125"/>
        <v>0</v>
      </c>
      <c r="AR187" s="156">
        <f t="shared" si="125"/>
        <v>0</v>
      </c>
      <c r="AS187" s="156">
        <f t="shared" si="125"/>
        <v>0</v>
      </c>
      <c r="AT187" s="156">
        <f t="shared" si="125"/>
        <v>0</v>
      </c>
      <c r="AU187" s="156">
        <f t="shared" si="125"/>
        <v>0</v>
      </c>
      <c r="AV187" s="156">
        <f t="shared" si="125"/>
        <v>0</v>
      </c>
      <c r="AW187" s="156">
        <f t="shared" si="125"/>
        <v>0</v>
      </c>
      <c r="AX187" s="156">
        <f t="shared" si="125"/>
        <v>0</v>
      </c>
      <c r="AY187" s="156">
        <f t="shared" si="125"/>
        <v>0</v>
      </c>
      <c r="AZ187" s="156">
        <f t="shared" si="125"/>
        <v>0</v>
      </c>
      <c r="BA187" s="156">
        <f t="shared" si="125"/>
        <v>0</v>
      </c>
      <c r="BB187" s="156">
        <f t="shared" si="125"/>
        <v>0</v>
      </c>
      <c r="BC187" s="156">
        <f t="shared" si="125"/>
        <v>0</v>
      </c>
      <c r="BD187" s="156">
        <f t="shared" si="125"/>
        <v>0</v>
      </c>
      <c r="BE187" s="156">
        <f t="shared" si="125"/>
        <v>0</v>
      </c>
      <c r="BF187" s="156">
        <f t="shared" si="125"/>
        <v>0</v>
      </c>
      <c r="BG187" s="156">
        <f t="shared" si="125"/>
        <v>0</v>
      </c>
      <c r="BH187" s="156">
        <f t="shared" si="125"/>
        <v>0</v>
      </c>
      <c r="BI187" s="156">
        <f t="shared" si="125"/>
        <v>0</v>
      </c>
      <c r="BJ187" s="156">
        <f t="shared" si="125"/>
        <v>0</v>
      </c>
      <c r="BK187" s="156">
        <f t="shared" si="125"/>
        <v>0</v>
      </c>
      <c r="BL187" s="156">
        <f t="shared" si="125"/>
        <v>0</v>
      </c>
      <c r="BM187" s="156">
        <f t="shared" si="125"/>
        <v>0</v>
      </c>
      <c r="BN187" s="156">
        <f t="shared" si="125"/>
        <v>0</v>
      </c>
      <c r="BO187" s="156">
        <f t="shared" si="125"/>
        <v>0</v>
      </c>
      <c r="BP187" s="156">
        <f t="shared" ref="BP187:EA187" si="126">IF(AND(BP$165&gt;=EOMONTH($D19,0),BP$165&lt;EOMONTH($D19,$S19)),-BP184,0)</f>
        <v>0</v>
      </c>
      <c r="BQ187" s="156">
        <f t="shared" si="126"/>
        <v>0</v>
      </c>
      <c r="BR187" s="156">
        <f t="shared" si="126"/>
        <v>0</v>
      </c>
      <c r="BS187" s="156">
        <f t="shared" si="126"/>
        <v>0</v>
      </c>
      <c r="BT187" s="156">
        <f t="shared" si="126"/>
        <v>0</v>
      </c>
      <c r="BU187" s="156">
        <f t="shared" si="126"/>
        <v>0</v>
      </c>
      <c r="BV187" s="156">
        <f t="shared" si="126"/>
        <v>0</v>
      </c>
      <c r="BW187" s="156">
        <f t="shared" si="126"/>
        <v>0</v>
      </c>
      <c r="BX187" s="156">
        <f t="shared" si="126"/>
        <v>0</v>
      </c>
      <c r="BY187" s="156">
        <f t="shared" si="126"/>
        <v>0</v>
      </c>
      <c r="BZ187" s="156">
        <f t="shared" si="126"/>
        <v>0</v>
      </c>
      <c r="CA187" s="156">
        <f t="shared" si="126"/>
        <v>0</v>
      </c>
      <c r="CB187" s="156">
        <f t="shared" si="126"/>
        <v>0</v>
      </c>
      <c r="CC187" s="156">
        <f t="shared" si="126"/>
        <v>0</v>
      </c>
      <c r="CD187" s="156">
        <f t="shared" si="126"/>
        <v>0</v>
      </c>
      <c r="CE187" s="156">
        <f t="shared" si="126"/>
        <v>0</v>
      </c>
      <c r="CF187" s="156">
        <f t="shared" si="126"/>
        <v>0</v>
      </c>
      <c r="CG187" s="156">
        <f t="shared" si="126"/>
        <v>0</v>
      </c>
      <c r="CH187" s="156">
        <f t="shared" si="126"/>
        <v>0</v>
      </c>
      <c r="CI187" s="156">
        <f t="shared" si="126"/>
        <v>0</v>
      </c>
      <c r="CJ187" s="156">
        <f t="shared" si="126"/>
        <v>0</v>
      </c>
      <c r="CK187" s="156">
        <f t="shared" si="126"/>
        <v>0</v>
      </c>
      <c r="CL187" s="156">
        <f t="shared" si="126"/>
        <v>0</v>
      </c>
      <c r="CM187" s="156">
        <f t="shared" si="126"/>
        <v>0</v>
      </c>
      <c r="CN187" s="156">
        <f t="shared" si="126"/>
        <v>0</v>
      </c>
      <c r="CO187" s="156">
        <f t="shared" si="126"/>
        <v>0</v>
      </c>
      <c r="CP187" s="156">
        <f t="shared" si="126"/>
        <v>0</v>
      </c>
      <c r="CQ187" s="156">
        <f t="shared" si="126"/>
        <v>0</v>
      </c>
      <c r="CR187" s="156">
        <f t="shared" si="126"/>
        <v>0</v>
      </c>
      <c r="CS187" s="156">
        <f t="shared" si="126"/>
        <v>0</v>
      </c>
      <c r="CT187" s="156">
        <f t="shared" si="126"/>
        <v>0</v>
      </c>
      <c r="CU187" s="156">
        <f t="shared" si="126"/>
        <v>0</v>
      </c>
      <c r="CV187" s="156">
        <f t="shared" si="126"/>
        <v>0</v>
      </c>
      <c r="CW187" s="156">
        <f t="shared" si="126"/>
        <v>0</v>
      </c>
      <c r="CX187" s="156">
        <f t="shared" si="126"/>
        <v>0</v>
      </c>
      <c r="CY187" s="156">
        <f t="shared" si="126"/>
        <v>0</v>
      </c>
      <c r="CZ187" s="156">
        <f t="shared" si="126"/>
        <v>0</v>
      </c>
      <c r="DA187" s="156">
        <f t="shared" si="126"/>
        <v>0</v>
      </c>
      <c r="DB187" s="156">
        <f t="shared" si="126"/>
        <v>0</v>
      </c>
      <c r="DC187" s="156">
        <f t="shared" si="126"/>
        <v>0</v>
      </c>
      <c r="DD187" s="156">
        <f t="shared" si="126"/>
        <v>0</v>
      </c>
      <c r="DE187" s="156">
        <f t="shared" si="126"/>
        <v>0</v>
      </c>
      <c r="DF187" s="156">
        <f t="shared" si="126"/>
        <v>0</v>
      </c>
      <c r="DG187" s="156">
        <f t="shared" si="126"/>
        <v>0</v>
      </c>
      <c r="DH187" s="156">
        <f t="shared" si="126"/>
        <v>0</v>
      </c>
      <c r="DI187" s="156">
        <f t="shared" si="126"/>
        <v>0</v>
      </c>
      <c r="DJ187" s="156">
        <f t="shared" si="126"/>
        <v>0</v>
      </c>
      <c r="DK187" s="156">
        <f t="shared" si="126"/>
        <v>0</v>
      </c>
      <c r="DL187" s="156">
        <f t="shared" si="126"/>
        <v>0</v>
      </c>
      <c r="DM187" s="156">
        <f t="shared" si="126"/>
        <v>0</v>
      </c>
      <c r="DN187" s="156">
        <f t="shared" si="126"/>
        <v>0</v>
      </c>
      <c r="DO187" s="156">
        <f t="shared" si="126"/>
        <v>0</v>
      </c>
      <c r="DP187" s="156">
        <f t="shared" si="126"/>
        <v>0</v>
      </c>
      <c r="DQ187" s="156">
        <f t="shared" si="126"/>
        <v>0</v>
      </c>
      <c r="DR187" s="156">
        <f t="shared" si="126"/>
        <v>0</v>
      </c>
      <c r="DS187" s="156">
        <f t="shared" si="126"/>
        <v>0</v>
      </c>
      <c r="DT187" s="156">
        <f t="shared" si="126"/>
        <v>0</v>
      </c>
      <c r="DU187" s="156">
        <f t="shared" si="126"/>
        <v>0</v>
      </c>
      <c r="DV187" s="156">
        <f t="shared" si="126"/>
        <v>0</v>
      </c>
      <c r="DW187" s="156">
        <f t="shared" si="126"/>
        <v>0</v>
      </c>
      <c r="DX187" s="156">
        <f t="shared" si="126"/>
        <v>0</v>
      </c>
      <c r="DY187" s="156">
        <f t="shared" si="126"/>
        <v>0</v>
      </c>
      <c r="DZ187" s="156">
        <f t="shared" si="126"/>
        <v>0</v>
      </c>
      <c r="EA187" s="156">
        <f t="shared" si="126"/>
        <v>0</v>
      </c>
      <c r="EB187" s="156">
        <f t="shared" ref="EB187:GM187" si="127">IF(AND(EB$165&gt;=EOMONTH($D19,0),EB$165&lt;EOMONTH($D19,$S19)),-EB184,0)</f>
        <v>0</v>
      </c>
      <c r="EC187" s="156">
        <f t="shared" si="127"/>
        <v>0</v>
      </c>
      <c r="ED187" s="156">
        <f t="shared" si="127"/>
        <v>0</v>
      </c>
      <c r="EE187" s="156">
        <f t="shared" si="127"/>
        <v>0</v>
      </c>
      <c r="EF187" s="156">
        <f t="shared" si="127"/>
        <v>0</v>
      </c>
      <c r="EG187" s="156">
        <f t="shared" si="127"/>
        <v>0</v>
      </c>
      <c r="EH187" s="156">
        <f t="shared" si="127"/>
        <v>0</v>
      </c>
      <c r="EI187" s="156">
        <f t="shared" si="127"/>
        <v>0</v>
      </c>
      <c r="EJ187" s="156">
        <f t="shared" si="127"/>
        <v>0</v>
      </c>
      <c r="EK187" s="156">
        <f t="shared" si="127"/>
        <v>0</v>
      </c>
      <c r="EL187" s="156">
        <f t="shared" si="127"/>
        <v>0</v>
      </c>
      <c r="EM187" s="156">
        <f t="shared" si="127"/>
        <v>0</v>
      </c>
      <c r="EN187" s="156">
        <f t="shared" si="127"/>
        <v>0</v>
      </c>
      <c r="EO187" s="156">
        <f t="shared" si="127"/>
        <v>0</v>
      </c>
      <c r="EP187" s="156">
        <f t="shared" si="127"/>
        <v>0</v>
      </c>
      <c r="EQ187" s="156">
        <f t="shared" si="127"/>
        <v>0</v>
      </c>
      <c r="ER187" s="156">
        <f t="shared" si="127"/>
        <v>0</v>
      </c>
      <c r="ES187" s="156">
        <f t="shared" si="127"/>
        <v>0</v>
      </c>
      <c r="ET187" s="156">
        <f t="shared" si="127"/>
        <v>0</v>
      </c>
      <c r="EU187" s="156">
        <f t="shared" si="127"/>
        <v>0</v>
      </c>
      <c r="EV187" s="156">
        <f t="shared" si="127"/>
        <v>0</v>
      </c>
      <c r="EW187" s="156">
        <f t="shared" si="127"/>
        <v>0</v>
      </c>
      <c r="EX187" s="156">
        <f t="shared" si="127"/>
        <v>0</v>
      </c>
      <c r="EY187" s="156">
        <f t="shared" si="127"/>
        <v>0</v>
      </c>
      <c r="EZ187" s="156">
        <f t="shared" si="127"/>
        <v>0</v>
      </c>
      <c r="FA187" s="156">
        <f t="shared" si="127"/>
        <v>0</v>
      </c>
      <c r="FB187" s="156">
        <f t="shared" si="127"/>
        <v>0</v>
      </c>
      <c r="FC187" s="156">
        <f t="shared" si="127"/>
        <v>0</v>
      </c>
      <c r="FD187" s="156">
        <f t="shared" si="127"/>
        <v>0</v>
      </c>
      <c r="FE187" s="156">
        <f t="shared" si="127"/>
        <v>0</v>
      </c>
      <c r="FF187" s="156">
        <f t="shared" si="127"/>
        <v>0</v>
      </c>
      <c r="FG187" s="156">
        <f t="shared" si="127"/>
        <v>0</v>
      </c>
      <c r="FH187" s="156">
        <f t="shared" si="127"/>
        <v>0</v>
      </c>
      <c r="FI187" s="156">
        <f t="shared" si="127"/>
        <v>0</v>
      </c>
      <c r="FJ187" s="156">
        <f t="shared" si="127"/>
        <v>0</v>
      </c>
      <c r="FK187" s="156">
        <f t="shared" si="127"/>
        <v>0</v>
      </c>
      <c r="FL187" s="156">
        <f t="shared" si="127"/>
        <v>0</v>
      </c>
      <c r="FM187" s="156">
        <f t="shared" si="127"/>
        <v>0</v>
      </c>
      <c r="FN187" s="156">
        <f t="shared" si="127"/>
        <v>0</v>
      </c>
      <c r="FO187" s="156">
        <f t="shared" si="127"/>
        <v>0</v>
      </c>
      <c r="FP187" s="156">
        <f t="shared" si="127"/>
        <v>0</v>
      </c>
      <c r="FQ187" s="156">
        <f t="shared" si="127"/>
        <v>0</v>
      </c>
      <c r="FR187" s="156">
        <f t="shared" si="127"/>
        <v>0</v>
      </c>
      <c r="FS187" s="156">
        <f t="shared" si="127"/>
        <v>0</v>
      </c>
      <c r="FT187" s="156">
        <f t="shared" si="127"/>
        <v>0</v>
      </c>
      <c r="FU187" s="156">
        <f t="shared" si="127"/>
        <v>0</v>
      </c>
      <c r="FV187" s="156">
        <f t="shared" si="127"/>
        <v>0</v>
      </c>
      <c r="FW187" s="156">
        <f t="shared" si="127"/>
        <v>0</v>
      </c>
      <c r="FX187" s="156">
        <f t="shared" si="127"/>
        <v>0</v>
      </c>
      <c r="FY187" s="156">
        <f t="shared" si="127"/>
        <v>0</v>
      </c>
      <c r="FZ187" s="156">
        <f t="shared" si="127"/>
        <v>0</v>
      </c>
      <c r="GA187" s="156">
        <f t="shared" si="127"/>
        <v>0</v>
      </c>
      <c r="GB187" s="156">
        <f t="shared" si="127"/>
        <v>0</v>
      </c>
      <c r="GC187" s="156">
        <f t="shared" si="127"/>
        <v>0</v>
      </c>
      <c r="GD187" s="156">
        <f t="shared" si="127"/>
        <v>0</v>
      </c>
      <c r="GE187" s="156">
        <f t="shared" si="127"/>
        <v>0</v>
      </c>
      <c r="GF187" s="156">
        <f t="shared" si="127"/>
        <v>0</v>
      </c>
      <c r="GG187" s="156">
        <f t="shared" si="127"/>
        <v>0</v>
      </c>
      <c r="GH187" s="156">
        <f t="shared" si="127"/>
        <v>0</v>
      </c>
      <c r="GI187" s="156">
        <f t="shared" si="127"/>
        <v>0</v>
      </c>
      <c r="GJ187" s="156">
        <f t="shared" si="127"/>
        <v>0</v>
      </c>
      <c r="GK187" s="156">
        <f t="shared" si="127"/>
        <v>0</v>
      </c>
      <c r="GL187" s="156">
        <f t="shared" si="127"/>
        <v>0</v>
      </c>
      <c r="GM187" s="156">
        <f t="shared" si="127"/>
        <v>0</v>
      </c>
      <c r="GN187" s="156">
        <f t="shared" ref="GN187:IY187" si="128">IF(AND(GN$165&gt;=EOMONTH($D19,0),GN$165&lt;EOMONTH($D19,$S19)),-GN184,0)</f>
        <v>0</v>
      </c>
      <c r="GO187" s="156">
        <f t="shared" si="128"/>
        <v>0</v>
      </c>
      <c r="GP187" s="156">
        <f t="shared" si="128"/>
        <v>0</v>
      </c>
      <c r="GQ187" s="156">
        <f t="shared" si="128"/>
        <v>0</v>
      </c>
      <c r="GR187" s="156">
        <f t="shared" si="128"/>
        <v>0</v>
      </c>
      <c r="GS187" s="156">
        <f t="shared" si="128"/>
        <v>0</v>
      </c>
      <c r="GT187" s="156">
        <f t="shared" si="128"/>
        <v>0</v>
      </c>
      <c r="GU187" s="156">
        <f t="shared" si="128"/>
        <v>0</v>
      </c>
      <c r="GV187" s="156">
        <f t="shared" si="128"/>
        <v>0</v>
      </c>
      <c r="GW187" s="156">
        <f t="shared" si="128"/>
        <v>0</v>
      </c>
      <c r="GX187" s="156">
        <f t="shared" si="128"/>
        <v>0</v>
      </c>
      <c r="GY187" s="156">
        <f t="shared" si="128"/>
        <v>0</v>
      </c>
      <c r="GZ187" s="156">
        <f t="shared" si="128"/>
        <v>0</v>
      </c>
      <c r="HA187" s="156">
        <f t="shared" si="128"/>
        <v>0</v>
      </c>
      <c r="HB187" s="156">
        <f t="shared" si="128"/>
        <v>0</v>
      </c>
      <c r="HC187" s="156">
        <f t="shared" si="128"/>
        <v>0</v>
      </c>
      <c r="HD187" s="156">
        <f t="shared" si="128"/>
        <v>0</v>
      </c>
      <c r="HE187" s="156">
        <f t="shared" si="128"/>
        <v>0</v>
      </c>
      <c r="HF187" s="156">
        <f t="shared" si="128"/>
        <v>0</v>
      </c>
      <c r="HG187" s="156">
        <f t="shared" si="128"/>
        <v>0</v>
      </c>
      <c r="HH187" s="156">
        <f t="shared" si="128"/>
        <v>0</v>
      </c>
      <c r="HI187" s="156">
        <f t="shared" si="128"/>
        <v>0</v>
      </c>
      <c r="HJ187" s="156">
        <f t="shared" si="128"/>
        <v>0</v>
      </c>
      <c r="HK187" s="156">
        <f t="shared" si="128"/>
        <v>0</v>
      </c>
      <c r="HL187" s="156">
        <f t="shared" si="128"/>
        <v>0</v>
      </c>
      <c r="HM187" s="156">
        <f t="shared" si="128"/>
        <v>0</v>
      </c>
      <c r="HN187" s="156">
        <f t="shared" si="128"/>
        <v>0</v>
      </c>
      <c r="HO187" s="156">
        <f t="shared" si="128"/>
        <v>0</v>
      </c>
      <c r="HP187" s="156">
        <f t="shared" si="128"/>
        <v>0</v>
      </c>
      <c r="HQ187" s="156">
        <f t="shared" si="128"/>
        <v>0</v>
      </c>
      <c r="HR187" s="156">
        <f t="shared" si="128"/>
        <v>0</v>
      </c>
      <c r="HS187" s="156">
        <f t="shared" si="128"/>
        <v>0</v>
      </c>
      <c r="HT187" s="156">
        <f t="shared" si="128"/>
        <v>0</v>
      </c>
      <c r="HU187" s="156">
        <f t="shared" si="128"/>
        <v>0</v>
      </c>
      <c r="HV187" s="156">
        <f t="shared" si="128"/>
        <v>0</v>
      </c>
      <c r="HW187" s="156">
        <f t="shared" si="128"/>
        <v>0</v>
      </c>
      <c r="HX187" s="156">
        <f t="shared" si="128"/>
        <v>0</v>
      </c>
      <c r="HY187" s="156">
        <f t="shared" si="128"/>
        <v>0</v>
      </c>
      <c r="HZ187" s="156">
        <f t="shared" si="128"/>
        <v>0</v>
      </c>
      <c r="IA187" s="156">
        <f t="shared" si="128"/>
        <v>0</v>
      </c>
      <c r="IB187" s="156">
        <f t="shared" si="128"/>
        <v>0</v>
      </c>
      <c r="IC187" s="156">
        <f t="shared" si="128"/>
        <v>0</v>
      </c>
      <c r="ID187" s="156">
        <f t="shared" si="128"/>
        <v>0</v>
      </c>
      <c r="IE187" s="156">
        <f t="shared" si="128"/>
        <v>0</v>
      </c>
      <c r="IF187" s="156">
        <f t="shared" si="128"/>
        <v>0</v>
      </c>
      <c r="IG187" s="156">
        <f t="shared" si="128"/>
        <v>0</v>
      </c>
      <c r="IH187" s="156">
        <f t="shared" si="128"/>
        <v>0</v>
      </c>
      <c r="II187" s="156">
        <f t="shared" si="128"/>
        <v>0</v>
      </c>
      <c r="IJ187" s="156">
        <f t="shared" si="128"/>
        <v>0</v>
      </c>
      <c r="IK187" s="156">
        <f t="shared" si="128"/>
        <v>0</v>
      </c>
      <c r="IL187" s="156">
        <f t="shared" si="128"/>
        <v>0</v>
      </c>
      <c r="IM187" s="156">
        <f t="shared" si="128"/>
        <v>0</v>
      </c>
      <c r="IN187" s="156">
        <f t="shared" si="128"/>
        <v>0</v>
      </c>
      <c r="IO187" s="156">
        <f t="shared" si="128"/>
        <v>0</v>
      </c>
      <c r="IP187" s="156">
        <f t="shared" si="128"/>
        <v>0</v>
      </c>
      <c r="IQ187" s="156">
        <f t="shared" si="128"/>
        <v>0</v>
      </c>
      <c r="IR187" s="156">
        <f t="shared" si="128"/>
        <v>0</v>
      </c>
      <c r="IS187" s="156">
        <f t="shared" si="128"/>
        <v>0</v>
      </c>
      <c r="IT187" s="156">
        <f t="shared" si="128"/>
        <v>0</v>
      </c>
      <c r="IU187" s="156">
        <f t="shared" si="128"/>
        <v>0</v>
      </c>
      <c r="IV187" s="156">
        <f t="shared" si="128"/>
        <v>0</v>
      </c>
      <c r="IW187" s="156">
        <f t="shared" si="128"/>
        <v>0</v>
      </c>
      <c r="IX187" s="156">
        <f t="shared" si="128"/>
        <v>0</v>
      </c>
      <c r="IY187" s="156">
        <f t="shared" si="128"/>
        <v>0</v>
      </c>
      <c r="IZ187" s="156">
        <f t="shared" ref="IZ187:LK187" si="129">IF(AND(IZ$165&gt;=EOMONTH($D19,0),IZ$165&lt;EOMONTH($D19,$S19)),-IZ184,0)</f>
        <v>0</v>
      </c>
      <c r="JA187" s="156">
        <f t="shared" si="129"/>
        <v>0</v>
      </c>
      <c r="JB187" s="156">
        <f t="shared" si="129"/>
        <v>0</v>
      </c>
      <c r="JC187" s="156">
        <f t="shared" si="129"/>
        <v>0</v>
      </c>
      <c r="JD187" s="156">
        <f t="shared" si="129"/>
        <v>0</v>
      </c>
      <c r="JE187" s="156">
        <f t="shared" si="129"/>
        <v>0</v>
      </c>
      <c r="JF187" s="156">
        <f t="shared" si="129"/>
        <v>0</v>
      </c>
      <c r="JG187" s="156">
        <f t="shared" si="129"/>
        <v>0</v>
      </c>
      <c r="JH187" s="156">
        <f t="shared" si="129"/>
        <v>0</v>
      </c>
      <c r="JI187" s="156">
        <f t="shared" si="129"/>
        <v>0</v>
      </c>
      <c r="JJ187" s="156">
        <f t="shared" si="129"/>
        <v>0</v>
      </c>
      <c r="JK187" s="156">
        <f t="shared" si="129"/>
        <v>0</v>
      </c>
      <c r="JL187" s="156">
        <f t="shared" si="129"/>
        <v>0</v>
      </c>
      <c r="JM187" s="156">
        <f t="shared" si="129"/>
        <v>0</v>
      </c>
      <c r="JN187" s="156">
        <f t="shared" si="129"/>
        <v>0</v>
      </c>
      <c r="JO187" s="156">
        <f t="shared" si="129"/>
        <v>0</v>
      </c>
      <c r="JP187" s="156">
        <f t="shared" si="129"/>
        <v>0</v>
      </c>
      <c r="JQ187" s="156">
        <f t="shared" si="129"/>
        <v>0</v>
      </c>
      <c r="JR187" s="156">
        <f t="shared" si="129"/>
        <v>0</v>
      </c>
      <c r="JS187" s="156">
        <f t="shared" si="129"/>
        <v>0</v>
      </c>
      <c r="JT187" s="156">
        <f t="shared" si="129"/>
        <v>0</v>
      </c>
      <c r="JU187" s="156">
        <f t="shared" si="129"/>
        <v>0</v>
      </c>
      <c r="JV187" s="156">
        <f t="shared" si="129"/>
        <v>0</v>
      </c>
      <c r="JW187" s="156">
        <f t="shared" si="129"/>
        <v>0</v>
      </c>
      <c r="JX187" s="156">
        <f t="shared" si="129"/>
        <v>0</v>
      </c>
      <c r="JY187" s="156">
        <f t="shared" si="129"/>
        <v>0</v>
      </c>
      <c r="JZ187" s="156">
        <f t="shared" si="129"/>
        <v>0</v>
      </c>
      <c r="KA187" s="156">
        <f t="shared" si="129"/>
        <v>0</v>
      </c>
      <c r="KB187" s="156">
        <f t="shared" si="129"/>
        <v>0</v>
      </c>
      <c r="KC187" s="156">
        <f t="shared" si="129"/>
        <v>0</v>
      </c>
      <c r="KD187" s="156">
        <f t="shared" si="129"/>
        <v>0</v>
      </c>
      <c r="KE187" s="156">
        <f t="shared" si="129"/>
        <v>0</v>
      </c>
      <c r="KF187" s="156">
        <f t="shared" si="129"/>
        <v>0</v>
      </c>
      <c r="KG187" s="156">
        <f t="shared" si="129"/>
        <v>0</v>
      </c>
      <c r="KH187" s="156">
        <f t="shared" si="129"/>
        <v>0</v>
      </c>
      <c r="KI187" s="156">
        <f t="shared" si="129"/>
        <v>0</v>
      </c>
      <c r="KJ187" s="156">
        <f t="shared" si="129"/>
        <v>0</v>
      </c>
      <c r="KK187" s="156">
        <f t="shared" si="129"/>
        <v>0</v>
      </c>
      <c r="KL187" s="156">
        <f t="shared" si="129"/>
        <v>0</v>
      </c>
      <c r="KM187" s="156">
        <f t="shared" si="129"/>
        <v>0</v>
      </c>
      <c r="KN187" s="156">
        <f t="shared" si="129"/>
        <v>0</v>
      </c>
      <c r="KO187" s="156">
        <f t="shared" si="129"/>
        <v>0</v>
      </c>
      <c r="KP187" s="156">
        <f t="shared" si="129"/>
        <v>0</v>
      </c>
      <c r="KQ187" s="156">
        <f t="shared" si="129"/>
        <v>0</v>
      </c>
      <c r="KR187" s="156">
        <f t="shared" si="129"/>
        <v>0</v>
      </c>
      <c r="KS187" s="156">
        <f t="shared" si="129"/>
        <v>0</v>
      </c>
      <c r="KT187" s="156">
        <f t="shared" si="129"/>
        <v>0</v>
      </c>
      <c r="KU187" s="156">
        <f t="shared" si="129"/>
        <v>0</v>
      </c>
      <c r="KV187" s="156">
        <f t="shared" si="129"/>
        <v>0</v>
      </c>
      <c r="KW187" s="156">
        <f t="shared" si="129"/>
        <v>0</v>
      </c>
      <c r="KX187" s="156">
        <f t="shared" si="129"/>
        <v>0</v>
      </c>
      <c r="KY187" s="156">
        <f t="shared" si="129"/>
        <v>0</v>
      </c>
      <c r="KZ187" s="156">
        <f t="shared" si="129"/>
        <v>0</v>
      </c>
      <c r="LA187" s="156">
        <f t="shared" si="129"/>
        <v>0</v>
      </c>
      <c r="LB187" s="156">
        <f t="shared" si="129"/>
        <v>0</v>
      </c>
      <c r="LC187" s="156">
        <f t="shared" si="129"/>
        <v>0</v>
      </c>
      <c r="LD187" s="156">
        <f t="shared" si="129"/>
        <v>0</v>
      </c>
      <c r="LE187" s="156">
        <f t="shared" si="129"/>
        <v>0</v>
      </c>
      <c r="LF187" s="156">
        <f t="shared" si="129"/>
        <v>0</v>
      </c>
      <c r="LG187" s="156">
        <f t="shared" si="129"/>
        <v>0</v>
      </c>
      <c r="LH187" s="156">
        <f t="shared" si="129"/>
        <v>0</v>
      </c>
      <c r="LI187" s="156">
        <f t="shared" si="129"/>
        <v>0</v>
      </c>
      <c r="LJ187" s="156">
        <f t="shared" si="129"/>
        <v>0</v>
      </c>
      <c r="LK187" s="156">
        <f t="shared" si="129"/>
        <v>0</v>
      </c>
      <c r="LL187" s="156">
        <f t="shared" ref="LL187:NK187" si="130">IF(AND(LL$165&gt;=EOMONTH($D19,0),LL$165&lt;EOMONTH($D19,$S19)),-LL184,0)</f>
        <v>0</v>
      </c>
      <c r="LM187" s="156">
        <f t="shared" si="130"/>
        <v>0</v>
      </c>
      <c r="LN187" s="156">
        <f t="shared" si="130"/>
        <v>0</v>
      </c>
      <c r="LO187" s="156">
        <f t="shared" si="130"/>
        <v>0</v>
      </c>
      <c r="LP187" s="156">
        <f t="shared" si="130"/>
        <v>0</v>
      </c>
      <c r="LQ187" s="156">
        <f t="shared" si="130"/>
        <v>0</v>
      </c>
      <c r="LR187" s="156">
        <f t="shared" si="130"/>
        <v>0</v>
      </c>
      <c r="LS187" s="156">
        <f t="shared" si="130"/>
        <v>0</v>
      </c>
      <c r="LT187" s="156">
        <f t="shared" si="130"/>
        <v>0</v>
      </c>
      <c r="LU187" s="156">
        <f t="shared" si="130"/>
        <v>0</v>
      </c>
      <c r="LV187" s="156">
        <f t="shared" si="130"/>
        <v>0</v>
      </c>
      <c r="LW187" s="156">
        <f t="shared" si="130"/>
        <v>0</v>
      </c>
      <c r="LX187" s="156">
        <f t="shared" si="130"/>
        <v>0</v>
      </c>
      <c r="LY187" s="156">
        <f t="shared" si="130"/>
        <v>0</v>
      </c>
      <c r="LZ187" s="156">
        <f t="shared" si="130"/>
        <v>0</v>
      </c>
      <c r="MA187" s="156">
        <f t="shared" si="130"/>
        <v>0</v>
      </c>
      <c r="MB187" s="156">
        <f t="shared" si="130"/>
        <v>0</v>
      </c>
      <c r="MC187" s="156">
        <f t="shared" si="130"/>
        <v>0</v>
      </c>
      <c r="MD187" s="156">
        <f t="shared" si="130"/>
        <v>0</v>
      </c>
      <c r="ME187" s="156">
        <f t="shared" si="130"/>
        <v>0</v>
      </c>
      <c r="MF187" s="156">
        <f t="shared" si="130"/>
        <v>0</v>
      </c>
      <c r="MG187" s="156">
        <f t="shared" si="130"/>
        <v>0</v>
      </c>
      <c r="MH187" s="156">
        <f t="shared" si="130"/>
        <v>0</v>
      </c>
      <c r="MI187" s="156">
        <f t="shared" si="130"/>
        <v>0</v>
      </c>
      <c r="MJ187" s="156">
        <f t="shared" si="130"/>
        <v>0</v>
      </c>
      <c r="MK187" s="156">
        <f t="shared" si="130"/>
        <v>0</v>
      </c>
      <c r="ML187" s="156">
        <f t="shared" si="130"/>
        <v>0</v>
      </c>
      <c r="MM187" s="156">
        <f t="shared" si="130"/>
        <v>0</v>
      </c>
      <c r="MN187" s="156">
        <f t="shared" si="130"/>
        <v>0</v>
      </c>
      <c r="MO187" s="156">
        <f t="shared" si="130"/>
        <v>0</v>
      </c>
      <c r="MP187" s="156">
        <f t="shared" si="130"/>
        <v>0</v>
      </c>
      <c r="MQ187" s="156">
        <f t="shared" si="130"/>
        <v>0</v>
      </c>
      <c r="MR187" s="156">
        <f t="shared" si="130"/>
        <v>0</v>
      </c>
      <c r="MS187" s="156">
        <f t="shared" si="130"/>
        <v>0</v>
      </c>
      <c r="MT187" s="156">
        <f t="shared" si="130"/>
        <v>0</v>
      </c>
      <c r="MU187" s="156">
        <f t="shared" si="130"/>
        <v>0</v>
      </c>
      <c r="MV187" s="156">
        <f t="shared" si="130"/>
        <v>0</v>
      </c>
      <c r="MW187" s="156">
        <f t="shared" si="130"/>
        <v>0</v>
      </c>
      <c r="MX187" s="156">
        <f t="shared" si="130"/>
        <v>0</v>
      </c>
      <c r="MY187" s="156">
        <f t="shared" si="130"/>
        <v>0</v>
      </c>
      <c r="MZ187" s="156">
        <f t="shared" si="130"/>
        <v>0</v>
      </c>
      <c r="NA187" s="156">
        <f t="shared" si="130"/>
        <v>0</v>
      </c>
      <c r="NB187" s="156">
        <f t="shared" si="130"/>
        <v>0</v>
      </c>
      <c r="NC187" s="156">
        <f t="shared" si="130"/>
        <v>0</v>
      </c>
      <c r="ND187" s="156">
        <f t="shared" si="130"/>
        <v>0</v>
      </c>
      <c r="NE187" s="156">
        <f t="shared" si="130"/>
        <v>0</v>
      </c>
      <c r="NF187" s="156">
        <f t="shared" si="130"/>
        <v>0</v>
      </c>
      <c r="NG187" s="156">
        <f t="shared" si="130"/>
        <v>0</v>
      </c>
      <c r="NH187" s="156">
        <f t="shared" si="130"/>
        <v>0</v>
      </c>
      <c r="NI187" s="156">
        <f t="shared" si="130"/>
        <v>0</v>
      </c>
      <c r="NJ187" s="156">
        <f t="shared" si="130"/>
        <v>0</v>
      </c>
      <c r="NK187" s="158">
        <f t="shared" si="130"/>
        <v>0</v>
      </c>
    </row>
    <row r="188" spans="1:375" x14ac:dyDescent="0.25">
      <c r="A188" s="154">
        <f t="shared" si="118"/>
        <v>1015532.9016875812</v>
      </c>
      <c r="B188" s="35" t="s">
        <v>167</v>
      </c>
      <c r="C188" s="89" t="s">
        <v>157</v>
      </c>
      <c r="D188" s="156">
        <f t="shared" ref="D188:BO188" si="131">IF(OR(D$165&lt;=EOMONTH($E19,$R19*(1-$O19)),D$165&gt;EOMONTH($E19,$P19*12*(1-$O19)+$Q19*12*$O19+$R19*(1-$O19))),0,FV($W19,ROUNDDOWN(YEARFRAC($D$165,D$165,1),0),0,-($U19*(1-$O19)+$V19*$O19)*$B19/12,0))</f>
        <v>0</v>
      </c>
      <c r="E188" s="156">
        <f t="shared" si="131"/>
        <v>0</v>
      </c>
      <c r="F188" s="156">
        <f t="shared" si="131"/>
        <v>0</v>
      </c>
      <c r="G188" s="156">
        <f t="shared" si="131"/>
        <v>0</v>
      </c>
      <c r="H188" s="156">
        <f t="shared" si="131"/>
        <v>0</v>
      </c>
      <c r="I188" s="156">
        <f t="shared" si="131"/>
        <v>0</v>
      </c>
      <c r="J188" s="156">
        <f t="shared" si="131"/>
        <v>0</v>
      </c>
      <c r="K188" s="156">
        <f t="shared" si="131"/>
        <v>0</v>
      </c>
      <c r="L188" s="156">
        <f t="shared" si="131"/>
        <v>0</v>
      </c>
      <c r="M188" s="156">
        <f t="shared" si="131"/>
        <v>0</v>
      </c>
      <c r="N188" s="156">
        <f t="shared" si="131"/>
        <v>0</v>
      </c>
      <c r="O188" s="156">
        <f t="shared" si="131"/>
        <v>0</v>
      </c>
      <c r="P188" s="156">
        <f t="shared" si="131"/>
        <v>0</v>
      </c>
      <c r="Q188" s="156">
        <f t="shared" si="131"/>
        <v>0</v>
      </c>
      <c r="R188" s="156">
        <f t="shared" si="131"/>
        <v>0</v>
      </c>
      <c r="S188" s="156">
        <f t="shared" si="131"/>
        <v>0</v>
      </c>
      <c r="T188" s="156">
        <f t="shared" si="131"/>
        <v>0</v>
      </c>
      <c r="U188" s="156">
        <f t="shared" si="131"/>
        <v>0</v>
      </c>
      <c r="V188" s="156">
        <f t="shared" si="131"/>
        <v>0</v>
      </c>
      <c r="W188" s="156">
        <f t="shared" si="131"/>
        <v>0</v>
      </c>
      <c r="X188" s="156">
        <f t="shared" si="131"/>
        <v>0</v>
      </c>
      <c r="Y188" s="156">
        <f t="shared" si="131"/>
        <v>0</v>
      </c>
      <c r="Z188" s="156">
        <f t="shared" si="131"/>
        <v>0</v>
      </c>
      <c r="AA188" s="156">
        <f t="shared" si="131"/>
        <v>0</v>
      </c>
      <c r="AB188" s="156">
        <f t="shared" si="131"/>
        <v>0</v>
      </c>
      <c r="AC188" s="156">
        <f t="shared" si="131"/>
        <v>0</v>
      </c>
      <c r="AD188" s="156">
        <f t="shared" si="131"/>
        <v>0</v>
      </c>
      <c r="AE188" s="156">
        <f t="shared" si="131"/>
        <v>0</v>
      </c>
      <c r="AF188" s="156">
        <f t="shared" si="131"/>
        <v>0</v>
      </c>
      <c r="AG188" s="156">
        <f t="shared" si="131"/>
        <v>0</v>
      </c>
      <c r="AH188" s="156">
        <f t="shared" si="131"/>
        <v>0</v>
      </c>
      <c r="AI188" s="156">
        <f t="shared" si="131"/>
        <v>0</v>
      </c>
      <c r="AJ188" s="156">
        <f t="shared" si="131"/>
        <v>0</v>
      </c>
      <c r="AK188" s="156">
        <f t="shared" si="131"/>
        <v>0</v>
      </c>
      <c r="AL188" s="156">
        <f t="shared" si="131"/>
        <v>0</v>
      </c>
      <c r="AM188" s="156">
        <f t="shared" si="131"/>
        <v>0</v>
      </c>
      <c r="AN188" s="156">
        <f t="shared" si="131"/>
        <v>0</v>
      </c>
      <c r="AO188" s="156">
        <f t="shared" si="131"/>
        <v>0</v>
      </c>
      <c r="AP188" s="156">
        <f t="shared" si="131"/>
        <v>0</v>
      </c>
      <c r="AQ188" s="156">
        <f t="shared" si="131"/>
        <v>0</v>
      </c>
      <c r="AR188" s="156">
        <f t="shared" si="131"/>
        <v>0</v>
      </c>
      <c r="AS188" s="156">
        <f t="shared" si="131"/>
        <v>0</v>
      </c>
      <c r="AT188" s="156">
        <f t="shared" si="131"/>
        <v>0</v>
      </c>
      <c r="AU188" s="156">
        <f t="shared" si="131"/>
        <v>0</v>
      </c>
      <c r="AV188" s="156">
        <f t="shared" si="131"/>
        <v>0</v>
      </c>
      <c r="AW188" s="156">
        <f t="shared" si="131"/>
        <v>0</v>
      </c>
      <c r="AX188" s="156">
        <f t="shared" si="131"/>
        <v>0</v>
      </c>
      <c r="AY188" s="156">
        <f t="shared" si="131"/>
        <v>0</v>
      </c>
      <c r="AZ188" s="156">
        <f t="shared" si="131"/>
        <v>0</v>
      </c>
      <c r="BA188" s="156">
        <f t="shared" si="131"/>
        <v>0</v>
      </c>
      <c r="BB188" s="156">
        <f t="shared" si="131"/>
        <v>0</v>
      </c>
      <c r="BC188" s="156">
        <f t="shared" si="131"/>
        <v>0</v>
      </c>
      <c r="BD188" s="156">
        <f t="shared" si="131"/>
        <v>0</v>
      </c>
      <c r="BE188" s="156">
        <f t="shared" si="131"/>
        <v>0</v>
      </c>
      <c r="BF188" s="156">
        <f t="shared" si="131"/>
        <v>0</v>
      </c>
      <c r="BG188" s="156">
        <f t="shared" si="131"/>
        <v>0</v>
      </c>
      <c r="BH188" s="156">
        <f t="shared" si="131"/>
        <v>0</v>
      </c>
      <c r="BI188" s="156">
        <f t="shared" si="131"/>
        <v>0</v>
      </c>
      <c r="BJ188" s="156">
        <f t="shared" si="131"/>
        <v>0</v>
      </c>
      <c r="BK188" s="156">
        <f t="shared" si="131"/>
        <v>0</v>
      </c>
      <c r="BL188" s="156">
        <f t="shared" si="131"/>
        <v>0</v>
      </c>
      <c r="BM188" s="156">
        <f t="shared" si="131"/>
        <v>0</v>
      </c>
      <c r="BN188" s="156">
        <f t="shared" si="131"/>
        <v>0</v>
      </c>
      <c r="BO188" s="156">
        <f t="shared" si="131"/>
        <v>0</v>
      </c>
      <c r="BP188" s="156">
        <f t="shared" ref="BP188:EA188" si="132">IF(OR(BP$165&lt;=EOMONTH($E19,$R19*(1-$O19)),BP$165&gt;EOMONTH($E19,$P19*12*(1-$O19)+$Q19*12*$O19+$R19*(1-$O19))),0,FV($W19,ROUNDDOWN(YEARFRAC($D$165,BP$165,1),0),0,-($U19*(1-$O19)+$V19*$O19)*$B19/12,0))</f>
        <v>0</v>
      </c>
      <c r="BQ188" s="156">
        <f t="shared" si="132"/>
        <v>0</v>
      </c>
      <c r="BR188" s="156">
        <f t="shared" si="132"/>
        <v>0</v>
      </c>
      <c r="BS188" s="156">
        <f t="shared" si="132"/>
        <v>0</v>
      </c>
      <c r="BT188" s="156">
        <f t="shared" si="132"/>
        <v>0</v>
      </c>
      <c r="BU188" s="156">
        <f t="shared" si="132"/>
        <v>0</v>
      </c>
      <c r="BV188" s="156">
        <f t="shared" si="132"/>
        <v>0</v>
      </c>
      <c r="BW188" s="156">
        <f t="shared" si="132"/>
        <v>0</v>
      </c>
      <c r="BX188" s="156">
        <f t="shared" si="132"/>
        <v>0</v>
      </c>
      <c r="BY188" s="156">
        <f t="shared" si="132"/>
        <v>0</v>
      </c>
      <c r="BZ188" s="156">
        <f t="shared" si="132"/>
        <v>0</v>
      </c>
      <c r="CA188" s="156">
        <f t="shared" si="132"/>
        <v>0</v>
      </c>
      <c r="CB188" s="156">
        <f t="shared" si="132"/>
        <v>0</v>
      </c>
      <c r="CC188" s="156">
        <f t="shared" si="132"/>
        <v>0</v>
      </c>
      <c r="CD188" s="156">
        <f t="shared" si="132"/>
        <v>0</v>
      </c>
      <c r="CE188" s="156">
        <f t="shared" si="132"/>
        <v>0</v>
      </c>
      <c r="CF188" s="156">
        <f t="shared" si="132"/>
        <v>0</v>
      </c>
      <c r="CG188" s="156">
        <f t="shared" si="132"/>
        <v>0</v>
      </c>
      <c r="CH188" s="156">
        <f t="shared" si="132"/>
        <v>0</v>
      </c>
      <c r="CI188" s="156">
        <f t="shared" si="132"/>
        <v>0</v>
      </c>
      <c r="CJ188" s="156">
        <f t="shared" si="132"/>
        <v>0</v>
      </c>
      <c r="CK188" s="156">
        <f t="shared" si="132"/>
        <v>0</v>
      </c>
      <c r="CL188" s="156">
        <f t="shared" si="132"/>
        <v>0</v>
      </c>
      <c r="CM188" s="156">
        <f t="shared" si="132"/>
        <v>0</v>
      </c>
      <c r="CN188" s="156">
        <f t="shared" si="132"/>
        <v>0</v>
      </c>
      <c r="CO188" s="156">
        <f t="shared" si="132"/>
        <v>0</v>
      </c>
      <c r="CP188" s="156">
        <f t="shared" si="132"/>
        <v>0</v>
      </c>
      <c r="CQ188" s="156">
        <f t="shared" si="132"/>
        <v>0</v>
      </c>
      <c r="CR188" s="156">
        <f t="shared" si="132"/>
        <v>0</v>
      </c>
      <c r="CS188" s="156">
        <f t="shared" si="132"/>
        <v>0</v>
      </c>
      <c r="CT188" s="156">
        <f t="shared" si="132"/>
        <v>0</v>
      </c>
      <c r="CU188" s="156">
        <f t="shared" si="132"/>
        <v>0</v>
      </c>
      <c r="CV188" s="156">
        <f t="shared" si="132"/>
        <v>0</v>
      </c>
      <c r="CW188" s="156">
        <f t="shared" si="132"/>
        <v>0</v>
      </c>
      <c r="CX188" s="156">
        <f t="shared" si="132"/>
        <v>0</v>
      </c>
      <c r="CY188" s="156">
        <f t="shared" si="132"/>
        <v>0</v>
      </c>
      <c r="CZ188" s="156">
        <f t="shared" si="132"/>
        <v>0</v>
      </c>
      <c r="DA188" s="156">
        <f t="shared" si="132"/>
        <v>0</v>
      </c>
      <c r="DB188" s="156">
        <f t="shared" si="132"/>
        <v>0</v>
      </c>
      <c r="DC188" s="156">
        <f t="shared" si="132"/>
        <v>0</v>
      </c>
      <c r="DD188" s="156">
        <f t="shared" si="132"/>
        <v>0</v>
      </c>
      <c r="DE188" s="156">
        <f t="shared" si="132"/>
        <v>0</v>
      </c>
      <c r="DF188" s="156">
        <f t="shared" si="132"/>
        <v>0</v>
      </c>
      <c r="DG188" s="156">
        <f t="shared" si="132"/>
        <v>0</v>
      </c>
      <c r="DH188" s="156">
        <f t="shared" si="132"/>
        <v>0</v>
      </c>
      <c r="DI188" s="156">
        <f t="shared" si="132"/>
        <v>0</v>
      </c>
      <c r="DJ188" s="156">
        <f t="shared" si="132"/>
        <v>0</v>
      </c>
      <c r="DK188" s="156">
        <f t="shared" si="132"/>
        <v>0</v>
      </c>
      <c r="DL188" s="156">
        <f t="shared" si="132"/>
        <v>0</v>
      </c>
      <c r="DM188" s="156">
        <f t="shared" si="132"/>
        <v>0</v>
      </c>
      <c r="DN188" s="156">
        <f t="shared" si="132"/>
        <v>0</v>
      </c>
      <c r="DO188" s="156">
        <f t="shared" si="132"/>
        <v>0</v>
      </c>
      <c r="DP188" s="156">
        <f t="shared" si="132"/>
        <v>0</v>
      </c>
      <c r="DQ188" s="156">
        <f t="shared" si="132"/>
        <v>0</v>
      </c>
      <c r="DR188" s="156">
        <f t="shared" si="132"/>
        <v>0</v>
      </c>
      <c r="DS188" s="156">
        <f t="shared" si="132"/>
        <v>0</v>
      </c>
      <c r="DT188" s="156">
        <f t="shared" si="132"/>
        <v>0</v>
      </c>
      <c r="DU188" s="156">
        <f t="shared" si="132"/>
        <v>0</v>
      </c>
      <c r="DV188" s="156">
        <f t="shared" si="132"/>
        <v>0</v>
      </c>
      <c r="DW188" s="156">
        <f t="shared" si="132"/>
        <v>0</v>
      </c>
      <c r="DX188" s="156">
        <f t="shared" si="132"/>
        <v>0</v>
      </c>
      <c r="DY188" s="156">
        <f t="shared" si="132"/>
        <v>0</v>
      </c>
      <c r="DZ188" s="156">
        <f t="shared" si="132"/>
        <v>0</v>
      </c>
      <c r="EA188" s="156">
        <f t="shared" si="132"/>
        <v>0</v>
      </c>
      <c r="EB188" s="156">
        <f t="shared" ref="EB188:GM188" si="133">IF(OR(EB$165&lt;=EOMONTH($E19,$R19*(1-$O19)),EB$165&gt;EOMONTH($E19,$P19*12*(1-$O19)+$Q19*12*$O19+$R19*(1-$O19))),0,FV($W19,ROUNDDOWN(YEARFRAC($D$165,EB$165,1),0),0,-($U19*(1-$O19)+$V19*$O19)*$B19/12,0))</f>
        <v>0</v>
      </c>
      <c r="EC188" s="156">
        <f t="shared" si="133"/>
        <v>0</v>
      </c>
      <c r="ED188" s="156">
        <f t="shared" si="133"/>
        <v>0</v>
      </c>
      <c r="EE188" s="156">
        <f t="shared" si="133"/>
        <v>0</v>
      </c>
      <c r="EF188" s="156">
        <f t="shared" si="133"/>
        <v>0</v>
      </c>
      <c r="EG188" s="156">
        <f t="shared" si="133"/>
        <v>0</v>
      </c>
      <c r="EH188" s="156">
        <f t="shared" si="133"/>
        <v>0</v>
      </c>
      <c r="EI188" s="156">
        <f t="shared" si="133"/>
        <v>0</v>
      </c>
      <c r="EJ188" s="156">
        <f t="shared" si="133"/>
        <v>0</v>
      </c>
      <c r="EK188" s="156">
        <f t="shared" si="133"/>
        <v>0</v>
      </c>
      <c r="EL188" s="156">
        <f t="shared" si="133"/>
        <v>0</v>
      </c>
      <c r="EM188" s="156">
        <f t="shared" si="133"/>
        <v>0</v>
      </c>
      <c r="EN188" s="156">
        <f t="shared" si="133"/>
        <v>0</v>
      </c>
      <c r="EO188" s="156">
        <f t="shared" si="133"/>
        <v>0</v>
      </c>
      <c r="EP188" s="156">
        <f t="shared" si="133"/>
        <v>0</v>
      </c>
      <c r="EQ188" s="156">
        <f t="shared" si="133"/>
        <v>0</v>
      </c>
      <c r="ER188" s="156">
        <f t="shared" si="133"/>
        <v>0</v>
      </c>
      <c r="ES188" s="156">
        <f t="shared" si="133"/>
        <v>0</v>
      </c>
      <c r="ET188" s="156">
        <f t="shared" si="133"/>
        <v>0</v>
      </c>
      <c r="EU188" s="156">
        <f t="shared" si="133"/>
        <v>0</v>
      </c>
      <c r="EV188" s="156">
        <f t="shared" si="133"/>
        <v>0</v>
      </c>
      <c r="EW188" s="156">
        <f t="shared" si="133"/>
        <v>0</v>
      </c>
      <c r="EX188" s="156">
        <f t="shared" si="133"/>
        <v>0</v>
      </c>
      <c r="EY188" s="156">
        <f t="shared" si="133"/>
        <v>0</v>
      </c>
      <c r="EZ188" s="156">
        <f t="shared" si="133"/>
        <v>0</v>
      </c>
      <c r="FA188" s="156">
        <f t="shared" si="133"/>
        <v>0</v>
      </c>
      <c r="FB188" s="156">
        <f t="shared" si="133"/>
        <v>0</v>
      </c>
      <c r="FC188" s="156">
        <f t="shared" si="133"/>
        <v>0</v>
      </c>
      <c r="FD188" s="156">
        <f t="shared" si="133"/>
        <v>0</v>
      </c>
      <c r="FE188" s="156">
        <f t="shared" si="133"/>
        <v>0</v>
      </c>
      <c r="FF188" s="156">
        <f t="shared" si="133"/>
        <v>0</v>
      </c>
      <c r="FG188" s="156">
        <f t="shared" si="133"/>
        <v>0</v>
      </c>
      <c r="FH188" s="156">
        <f t="shared" si="133"/>
        <v>0</v>
      </c>
      <c r="FI188" s="156">
        <f t="shared" si="133"/>
        <v>0</v>
      </c>
      <c r="FJ188" s="156">
        <f t="shared" si="133"/>
        <v>0</v>
      </c>
      <c r="FK188" s="156">
        <f t="shared" si="133"/>
        <v>0</v>
      </c>
      <c r="FL188" s="156">
        <f t="shared" si="133"/>
        <v>0</v>
      </c>
      <c r="FM188" s="156">
        <f t="shared" si="133"/>
        <v>0</v>
      </c>
      <c r="FN188" s="156">
        <f t="shared" si="133"/>
        <v>0</v>
      </c>
      <c r="FO188" s="156">
        <f t="shared" si="133"/>
        <v>0</v>
      </c>
      <c r="FP188" s="156">
        <f t="shared" si="133"/>
        <v>0</v>
      </c>
      <c r="FQ188" s="156">
        <f t="shared" si="133"/>
        <v>0</v>
      </c>
      <c r="FR188" s="156">
        <f t="shared" si="133"/>
        <v>0</v>
      </c>
      <c r="FS188" s="156">
        <f t="shared" si="133"/>
        <v>0</v>
      </c>
      <c r="FT188" s="156">
        <f t="shared" si="133"/>
        <v>0</v>
      </c>
      <c r="FU188" s="156">
        <f t="shared" si="133"/>
        <v>0</v>
      </c>
      <c r="FV188" s="156">
        <f t="shared" si="133"/>
        <v>0</v>
      </c>
      <c r="FW188" s="156">
        <f t="shared" si="133"/>
        <v>10083.931499034074</v>
      </c>
      <c r="FX188" s="156">
        <f t="shared" si="133"/>
        <v>10083.931499034074</v>
      </c>
      <c r="FY188" s="156">
        <f t="shared" si="133"/>
        <v>10083.931499034074</v>
      </c>
      <c r="FZ188" s="156">
        <f t="shared" si="133"/>
        <v>10083.931499034074</v>
      </c>
      <c r="GA188" s="156">
        <f t="shared" si="133"/>
        <v>10083.931499034074</v>
      </c>
      <c r="GB188" s="156">
        <f t="shared" si="133"/>
        <v>10083.931499034074</v>
      </c>
      <c r="GC188" s="156">
        <f t="shared" si="133"/>
        <v>10386.449444005097</v>
      </c>
      <c r="GD188" s="156">
        <f t="shared" si="133"/>
        <v>10386.449444005097</v>
      </c>
      <c r="GE188" s="156">
        <f t="shared" si="133"/>
        <v>10386.449444005097</v>
      </c>
      <c r="GF188" s="156">
        <f t="shared" si="133"/>
        <v>10386.449444005097</v>
      </c>
      <c r="GG188" s="156">
        <f t="shared" si="133"/>
        <v>10386.449444005097</v>
      </c>
      <c r="GH188" s="156">
        <f t="shared" si="133"/>
        <v>10386.449444005097</v>
      </c>
      <c r="GI188" s="156">
        <f t="shared" si="133"/>
        <v>10386.449444005097</v>
      </c>
      <c r="GJ188" s="156">
        <f t="shared" si="133"/>
        <v>10386.449444005097</v>
      </c>
      <c r="GK188" s="156">
        <f t="shared" si="133"/>
        <v>10386.449444005097</v>
      </c>
      <c r="GL188" s="156">
        <f t="shared" si="133"/>
        <v>10386.449444005097</v>
      </c>
      <c r="GM188" s="156">
        <f t="shared" si="133"/>
        <v>10386.449444005097</v>
      </c>
      <c r="GN188" s="156">
        <f t="shared" ref="GN188:IY188" si="134">IF(OR(GN$165&lt;=EOMONTH($E19,$R19*(1-$O19)),GN$165&gt;EOMONTH($E19,$P19*12*(1-$O19)+$Q19*12*$O19+$R19*(1-$O19))),0,FV($W19,ROUNDDOWN(YEARFRAC($D$165,GN$165,1),0),0,-($U19*(1-$O19)+$V19*$O19)*$B19/12,0))</f>
        <v>10386.449444005097</v>
      </c>
      <c r="GO188" s="156">
        <f t="shared" si="134"/>
        <v>10698.042927325248</v>
      </c>
      <c r="GP188" s="156">
        <f t="shared" si="134"/>
        <v>10698.042927325248</v>
      </c>
      <c r="GQ188" s="156">
        <f t="shared" si="134"/>
        <v>10698.042927325248</v>
      </c>
      <c r="GR188" s="156">
        <f t="shared" si="134"/>
        <v>10698.042927325248</v>
      </c>
      <c r="GS188" s="156">
        <f t="shared" si="134"/>
        <v>10698.042927325248</v>
      </c>
      <c r="GT188" s="156">
        <f t="shared" si="134"/>
        <v>10698.042927325248</v>
      </c>
      <c r="GU188" s="156">
        <f t="shared" si="134"/>
        <v>10698.042927325248</v>
      </c>
      <c r="GV188" s="156">
        <f t="shared" si="134"/>
        <v>10698.042927325248</v>
      </c>
      <c r="GW188" s="156">
        <f t="shared" si="134"/>
        <v>10698.042927325248</v>
      </c>
      <c r="GX188" s="156">
        <f t="shared" si="134"/>
        <v>10698.042927325248</v>
      </c>
      <c r="GY188" s="156">
        <f t="shared" si="134"/>
        <v>10698.042927325248</v>
      </c>
      <c r="GZ188" s="156">
        <f t="shared" si="134"/>
        <v>10698.042927325248</v>
      </c>
      <c r="HA188" s="156">
        <f t="shared" si="134"/>
        <v>11018.984215145005</v>
      </c>
      <c r="HB188" s="156">
        <f t="shared" si="134"/>
        <v>11018.984215145005</v>
      </c>
      <c r="HC188" s="156">
        <f t="shared" si="134"/>
        <v>11018.984215145005</v>
      </c>
      <c r="HD188" s="156">
        <f t="shared" si="134"/>
        <v>11018.984215145005</v>
      </c>
      <c r="HE188" s="156">
        <f t="shared" si="134"/>
        <v>11018.984215145005</v>
      </c>
      <c r="HF188" s="156">
        <f t="shared" si="134"/>
        <v>11018.984215145005</v>
      </c>
      <c r="HG188" s="156">
        <f t="shared" si="134"/>
        <v>11018.984215145005</v>
      </c>
      <c r="HH188" s="156">
        <f t="shared" si="134"/>
        <v>11018.984215145005</v>
      </c>
      <c r="HI188" s="156">
        <f t="shared" si="134"/>
        <v>11018.984215145005</v>
      </c>
      <c r="HJ188" s="156">
        <f t="shared" si="134"/>
        <v>11018.984215145005</v>
      </c>
      <c r="HK188" s="156">
        <f t="shared" si="134"/>
        <v>11018.984215145005</v>
      </c>
      <c r="HL188" s="156">
        <f t="shared" si="134"/>
        <v>11018.984215145005</v>
      </c>
      <c r="HM188" s="156">
        <f t="shared" si="134"/>
        <v>11349.553741599355</v>
      </c>
      <c r="HN188" s="156">
        <f t="shared" si="134"/>
        <v>11349.553741599355</v>
      </c>
      <c r="HO188" s="156">
        <f t="shared" si="134"/>
        <v>11349.553741599355</v>
      </c>
      <c r="HP188" s="156">
        <f t="shared" si="134"/>
        <v>11349.553741599355</v>
      </c>
      <c r="HQ188" s="156">
        <f t="shared" si="134"/>
        <v>11349.553741599355</v>
      </c>
      <c r="HR188" s="156">
        <f t="shared" si="134"/>
        <v>11349.553741599355</v>
      </c>
      <c r="HS188" s="156">
        <f t="shared" si="134"/>
        <v>11349.553741599355</v>
      </c>
      <c r="HT188" s="156">
        <f t="shared" si="134"/>
        <v>11349.553741599355</v>
      </c>
      <c r="HU188" s="156">
        <f t="shared" si="134"/>
        <v>11349.553741599355</v>
      </c>
      <c r="HV188" s="156">
        <f t="shared" si="134"/>
        <v>11349.553741599355</v>
      </c>
      <c r="HW188" s="156">
        <f t="shared" si="134"/>
        <v>11349.553741599355</v>
      </c>
      <c r="HX188" s="156">
        <f t="shared" si="134"/>
        <v>11349.553741599355</v>
      </c>
      <c r="HY188" s="156">
        <f t="shared" si="134"/>
        <v>11690.040353847337</v>
      </c>
      <c r="HZ188" s="156">
        <f t="shared" si="134"/>
        <v>11690.040353847337</v>
      </c>
      <c r="IA188" s="156">
        <f t="shared" si="134"/>
        <v>11690.040353847337</v>
      </c>
      <c r="IB188" s="156">
        <f t="shared" si="134"/>
        <v>11690.040353847337</v>
      </c>
      <c r="IC188" s="156">
        <f t="shared" si="134"/>
        <v>11690.040353847337</v>
      </c>
      <c r="ID188" s="156">
        <f t="shared" si="134"/>
        <v>11690.040353847337</v>
      </c>
      <c r="IE188" s="156">
        <f t="shared" si="134"/>
        <v>11690.040353847337</v>
      </c>
      <c r="IF188" s="156">
        <f t="shared" si="134"/>
        <v>11690.040353847337</v>
      </c>
      <c r="IG188" s="156">
        <f t="shared" si="134"/>
        <v>11690.040353847337</v>
      </c>
      <c r="IH188" s="156">
        <f t="shared" si="134"/>
        <v>11690.040353847337</v>
      </c>
      <c r="II188" s="156">
        <f t="shared" si="134"/>
        <v>11690.040353847337</v>
      </c>
      <c r="IJ188" s="156">
        <f t="shared" si="134"/>
        <v>11690.040353847337</v>
      </c>
      <c r="IK188" s="156">
        <f t="shared" si="134"/>
        <v>12040.741564462756</v>
      </c>
      <c r="IL188" s="156">
        <f t="shared" si="134"/>
        <v>12040.741564462756</v>
      </c>
      <c r="IM188" s="156">
        <f t="shared" si="134"/>
        <v>12040.741564462756</v>
      </c>
      <c r="IN188" s="156">
        <f t="shared" si="134"/>
        <v>12040.741564462756</v>
      </c>
      <c r="IO188" s="156">
        <f t="shared" si="134"/>
        <v>12040.741564462756</v>
      </c>
      <c r="IP188" s="156">
        <f t="shared" si="134"/>
        <v>12040.741564462756</v>
      </c>
      <c r="IQ188" s="156">
        <f t="shared" si="134"/>
        <v>12040.741564462756</v>
      </c>
      <c r="IR188" s="156">
        <f t="shared" si="134"/>
        <v>12040.741564462756</v>
      </c>
      <c r="IS188" s="156">
        <f t="shared" si="134"/>
        <v>12040.741564462756</v>
      </c>
      <c r="IT188" s="156">
        <f t="shared" si="134"/>
        <v>12040.741564462756</v>
      </c>
      <c r="IU188" s="156">
        <f t="shared" si="134"/>
        <v>12040.741564462756</v>
      </c>
      <c r="IV188" s="156">
        <f t="shared" si="134"/>
        <v>12040.741564462756</v>
      </c>
      <c r="IW188" s="156">
        <f t="shared" si="134"/>
        <v>12401.963811396638</v>
      </c>
      <c r="IX188" s="156">
        <f t="shared" si="134"/>
        <v>12401.963811396638</v>
      </c>
      <c r="IY188" s="156">
        <f t="shared" si="134"/>
        <v>12401.963811396638</v>
      </c>
      <c r="IZ188" s="156">
        <f t="shared" ref="IZ188:LK188" si="135">IF(OR(IZ$165&lt;=EOMONTH($E19,$R19*(1-$O19)),IZ$165&gt;EOMONTH($E19,$P19*12*(1-$O19)+$Q19*12*$O19+$R19*(1-$O19))),0,FV($W19,ROUNDDOWN(YEARFRAC($D$165,IZ$165,1),0),0,-($U19*(1-$O19)+$V19*$O19)*$B19/12,0))</f>
        <v>12401.963811396638</v>
      </c>
      <c r="JA188" s="156">
        <f t="shared" si="135"/>
        <v>12401.963811396638</v>
      </c>
      <c r="JB188" s="156">
        <f t="shared" si="135"/>
        <v>12401.963811396638</v>
      </c>
      <c r="JC188" s="156">
        <f t="shared" si="135"/>
        <v>12401.963811396638</v>
      </c>
      <c r="JD188" s="156">
        <f t="shared" si="135"/>
        <v>12401.963811396638</v>
      </c>
      <c r="JE188" s="156">
        <f t="shared" si="135"/>
        <v>12401.963811396638</v>
      </c>
      <c r="JF188" s="156">
        <f t="shared" si="135"/>
        <v>12401.963811396638</v>
      </c>
      <c r="JG188" s="156">
        <f t="shared" si="135"/>
        <v>12401.963811396638</v>
      </c>
      <c r="JH188" s="156">
        <f t="shared" si="135"/>
        <v>12401.963811396638</v>
      </c>
      <c r="JI188" s="156">
        <f t="shared" si="135"/>
        <v>0</v>
      </c>
      <c r="JJ188" s="156">
        <f t="shared" si="135"/>
        <v>0</v>
      </c>
      <c r="JK188" s="156">
        <f t="shared" si="135"/>
        <v>0</v>
      </c>
      <c r="JL188" s="156">
        <f t="shared" si="135"/>
        <v>0</v>
      </c>
      <c r="JM188" s="156">
        <f t="shared" si="135"/>
        <v>0</v>
      </c>
      <c r="JN188" s="156">
        <f t="shared" si="135"/>
        <v>0</v>
      </c>
      <c r="JO188" s="156">
        <f t="shared" si="135"/>
        <v>0</v>
      </c>
      <c r="JP188" s="156">
        <f t="shared" si="135"/>
        <v>0</v>
      </c>
      <c r="JQ188" s="156">
        <f t="shared" si="135"/>
        <v>0</v>
      </c>
      <c r="JR188" s="156">
        <f t="shared" si="135"/>
        <v>0</v>
      </c>
      <c r="JS188" s="156">
        <f t="shared" si="135"/>
        <v>0</v>
      </c>
      <c r="JT188" s="156">
        <f t="shared" si="135"/>
        <v>0</v>
      </c>
      <c r="JU188" s="156">
        <f t="shared" si="135"/>
        <v>0</v>
      </c>
      <c r="JV188" s="156">
        <f t="shared" si="135"/>
        <v>0</v>
      </c>
      <c r="JW188" s="156">
        <f t="shared" si="135"/>
        <v>0</v>
      </c>
      <c r="JX188" s="156">
        <f t="shared" si="135"/>
        <v>0</v>
      </c>
      <c r="JY188" s="156">
        <f t="shared" si="135"/>
        <v>0</v>
      </c>
      <c r="JZ188" s="156">
        <f t="shared" si="135"/>
        <v>0</v>
      </c>
      <c r="KA188" s="156">
        <f t="shared" si="135"/>
        <v>0</v>
      </c>
      <c r="KB188" s="156">
        <f t="shared" si="135"/>
        <v>0</v>
      </c>
      <c r="KC188" s="156">
        <f t="shared" si="135"/>
        <v>0</v>
      </c>
      <c r="KD188" s="156">
        <f t="shared" si="135"/>
        <v>0</v>
      </c>
      <c r="KE188" s="156">
        <f t="shared" si="135"/>
        <v>0</v>
      </c>
      <c r="KF188" s="156">
        <f t="shared" si="135"/>
        <v>0</v>
      </c>
      <c r="KG188" s="156">
        <f t="shared" si="135"/>
        <v>0</v>
      </c>
      <c r="KH188" s="156">
        <f t="shared" si="135"/>
        <v>0</v>
      </c>
      <c r="KI188" s="156">
        <f t="shared" si="135"/>
        <v>0</v>
      </c>
      <c r="KJ188" s="156">
        <f t="shared" si="135"/>
        <v>0</v>
      </c>
      <c r="KK188" s="156">
        <f t="shared" si="135"/>
        <v>0</v>
      </c>
      <c r="KL188" s="156">
        <f t="shared" si="135"/>
        <v>0</v>
      </c>
      <c r="KM188" s="156">
        <f t="shared" si="135"/>
        <v>0</v>
      </c>
      <c r="KN188" s="156">
        <f t="shared" si="135"/>
        <v>0</v>
      </c>
      <c r="KO188" s="156">
        <f t="shared" si="135"/>
        <v>0</v>
      </c>
      <c r="KP188" s="156">
        <f t="shared" si="135"/>
        <v>0</v>
      </c>
      <c r="KQ188" s="156">
        <f t="shared" si="135"/>
        <v>0</v>
      </c>
      <c r="KR188" s="156">
        <f t="shared" si="135"/>
        <v>0</v>
      </c>
      <c r="KS188" s="156">
        <f t="shared" si="135"/>
        <v>0</v>
      </c>
      <c r="KT188" s="156">
        <f t="shared" si="135"/>
        <v>0</v>
      </c>
      <c r="KU188" s="156">
        <f t="shared" si="135"/>
        <v>0</v>
      </c>
      <c r="KV188" s="156">
        <f t="shared" si="135"/>
        <v>0</v>
      </c>
      <c r="KW188" s="156">
        <f t="shared" si="135"/>
        <v>0</v>
      </c>
      <c r="KX188" s="156">
        <f t="shared" si="135"/>
        <v>0</v>
      </c>
      <c r="KY188" s="156">
        <f t="shared" si="135"/>
        <v>0</v>
      </c>
      <c r="KZ188" s="156">
        <f t="shared" si="135"/>
        <v>0</v>
      </c>
      <c r="LA188" s="156">
        <f t="shared" si="135"/>
        <v>0</v>
      </c>
      <c r="LB188" s="156">
        <f t="shared" si="135"/>
        <v>0</v>
      </c>
      <c r="LC188" s="156">
        <f t="shared" si="135"/>
        <v>0</v>
      </c>
      <c r="LD188" s="156">
        <f t="shared" si="135"/>
        <v>0</v>
      </c>
      <c r="LE188" s="156">
        <f t="shared" si="135"/>
        <v>0</v>
      </c>
      <c r="LF188" s="156">
        <f t="shared" si="135"/>
        <v>0</v>
      </c>
      <c r="LG188" s="156">
        <f t="shared" si="135"/>
        <v>0</v>
      </c>
      <c r="LH188" s="156">
        <f t="shared" si="135"/>
        <v>0</v>
      </c>
      <c r="LI188" s="156">
        <f t="shared" si="135"/>
        <v>0</v>
      </c>
      <c r="LJ188" s="156">
        <f t="shared" si="135"/>
        <v>0</v>
      </c>
      <c r="LK188" s="156">
        <f t="shared" si="135"/>
        <v>0</v>
      </c>
      <c r="LL188" s="156">
        <f t="shared" ref="LL188:NK188" si="136">IF(OR(LL$165&lt;=EOMONTH($E19,$R19*(1-$O19)),LL$165&gt;EOMONTH($E19,$P19*12*(1-$O19)+$Q19*12*$O19+$R19*(1-$O19))),0,FV($W19,ROUNDDOWN(YEARFRAC($D$165,LL$165,1),0),0,-($U19*(1-$O19)+$V19*$O19)*$B19/12,0))</f>
        <v>0</v>
      </c>
      <c r="LM188" s="156">
        <f t="shared" si="136"/>
        <v>0</v>
      </c>
      <c r="LN188" s="156">
        <f t="shared" si="136"/>
        <v>0</v>
      </c>
      <c r="LO188" s="156">
        <f t="shared" si="136"/>
        <v>0</v>
      </c>
      <c r="LP188" s="156">
        <f t="shared" si="136"/>
        <v>0</v>
      </c>
      <c r="LQ188" s="156">
        <f t="shared" si="136"/>
        <v>0</v>
      </c>
      <c r="LR188" s="156">
        <f t="shared" si="136"/>
        <v>0</v>
      </c>
      <c r="LS188" s="156">
        <f t="shared" si="136"/>
        <v>0</v>
      </c>
      <c r="LT188" s="156">
        <f t="shared" si="136"/>
        <v>0</v>
      </c>
      <c r="LU188" s="156">
        <f t="shared" si="136"/>
        <v>0</v>
      </c>
      <c r="LV188" s="156">
        <f t="shared" si="136"/>
        <v>0</v>
      </c>
      <c r="LW188" s="156">
        <f t="shared" si="136"/>
        <v>0</v>
      </c>
      <c r="LX188" s="156">
        <f t="shared" si="136"/>
        <v>0</v>
      </c>
      <c r="LY188" s="156">
        <f t="shared" si="136"/>
        <v>0</v>
      </c>
      <c r="LZ188" s="156">
        <f t="shared" si="136"/>
        <v>0</v>
      </c>
      <c r="MA188" s="156">
        <f t="shared" si="136"/>
        <v>0</v>
      </c>
      <c r="MB188" s="156">
        <f t="shared" si="136"/>
        <v>0</v>
      </c>
      <c r="MC188" s="156">
        <f t="shared" si="136"/>
        <v>0</v>
      </c>
      <c r="MD188" s="156">
        <f t="shared" si="136"/>
        <v>0</v>
      </c>
      <c r="ME188" s="156">
        <f t="shared" si="136"/>
        <v>0</v>
      </c>
      <c r="MF188" s="156">
        <f t="shared" si="136"/>
        <v>0</v>
      </c>
      <c r="MG188" s="156">
        <f t="shared" si="136"/>
        <v>0</v>
      </c>
      <c r="MH188" s="156">
        <f t="shared" si="136"/>
        <v>0</v>
      </c>
      <c r="MI188" s="156">
        <f t="shared" si="136"/>
        <v>0</v>
      </c>
      <c r="MJ188" s="156">
        <f t="shared" si="136"/>
        <v>0</v>
      </c>
      <c r="MK188" s="156">
        <f t="shared" si="136"/>
        <v>0</v>
      </c>
      <c r="ML188" s="156">
        <f t="shared" si="136"/>
        <v>0</v>
      </c>
      <c r="MM188" s="156">
        <f t="shared" si="136"/>
        <v>0</v>
      </c>
      <c r="MN188" s="156">
        <f t="shared" si="136"/>
        <v>0</v>
      </c>
      <c r="MO188" s="156">
        <f t="shared" si="136"/>
        <v>0</v>
      </c>
      <c r="MP188" s="156">
        <f t="shared" si="136"/>
        <v>0</v>
      </c>
      <c r="MQ188" s="156">
        <f t="shared" si="136"/>
        <v>0</v>
      </c>
      <c r="MR188" s="156">
        <f t="shared" si="136"/>
        <v>0</v>
      </c>
      <c r="MS188" s="156">
        <f t="shared" si="136"/>
        <v>0</v>
      </c>
      <c r="MT188" s="156">
        <f t="shared" si="136"/>
        <v>0</v>
      </c>
      <c r="MU188" s="156">
        <f t="shared" si="136"/>
        <v>0</v>
      </c>
      <c r="MV188" s="156">
        <f t="shared" si="136"/>
        <v>0</v>
      </c>
      <c r="MW188" s="156">
        <f t="shared" si="136"/>
        <v>0</v>
      </c>
      <c r="MX188" s="156">
        <f t="shared" si="136"/>
        <v>0</v>
      </c>
      <c r="MY188" s="156">
        <f t="shared" si="136"/>
        <v>0</v>
      </c>
      <c r="MZ188" s="156">
        <f t="shared" si="136"/>
        <v>0</v>
      </c>
      <c r="NA188" s="156">
        <f t="shared" si="136"/>
        <v>0</v>
      </c>
      <c r="NB188" s="156">
        <f t="shared" si="136"/>
        <v>0</v>
      </c>
      <c r="NC188" s="156">
        <f t="shared" si="136"/>
        <v>0</v>
      </c>
      <c r="ND188" s="156">
        <f t="shared" si="136"/>
        <v>0</v>
      </c>
      <c r="NE188" s="156">
        <f t="shared" si="136"/>
        <v>0</v>
      </c>
      <c r="NF188" s="156">
        <f t="shared" si="136"/>
        <v>0</v>
      </c>
      <c r="NG188" s="156">
        <f t="shared" si="136"/>
        <v>0</v>
      </c>
      <c r="NH188" s="156">
        <f t="shared" si="136"/>
        <v>0</v>
      </c>
      <c r="NI188" s="156">
        <f t="shared" si="136"/>
        <v>0</v>
      </c>
      <c r="NJ188" s="156">
        <f t="shared" si="136"/>
        <v>0</v>
      </c>
      <c r="NK188" s="158">
        <f t="shared" si="136"/>
        <v>0</v>
      </c>
    </row>
    <row r="189" spans="1:375" x14ac:dyDescent="0.25">
      <c r="A189" s="154">
        <f t="shared" si="118"/>
        <v>-20167.862998068147</v>
      </c>
      <c r="B189" s="35" t="s">
        <v>169</v>
      </c>
      <c r="C189" s="89" t="s">
        <v>158</v>
      </c>
      <c r="D189" s="156">
        <f t="shared" ref="D189:BO189" si="137">IF(AND(D$165&gt;EOMONTH($E19,$R19*(1-$O19)),D$165&lt;=EOMONTH($E19,$R19*(1-$O19)+$S19*(1-$O19)+$T19*$O19)),-D188,0)</f>
        <v>0</v>
      </c>
      <c r="E189" s="156">
        <f t="shared" si="137"/>
        <v>0</v>
      </c>
      <c r="F189" s="156">
        <f t="shared" si="137"/>
        <v>0</v>
      </c>
      <c r="G189" s="156">
        <f t="shared" si="137"/>
        <v>0</v>
      </c>
      <c r="H189" s="156">
        <f t="shared" si="137"/>
        <v>0</v>
      </c>
      <c r="I189" s="156">
        <f t="shared" si="137"/>
        <v>0</v>
      </c>
      <c r="J189" s="156">
        <f t="shared" si="137"/>
        <v>0</v>
      </c>
      <c r="K189" s="156">
        <f t="shared" si="137"/>
        <v>0</v>
      </c>
      <c r="L189" s="156">
        <f t="shared" si="137"/>
        <v>0</v>
      </c>
      <c r="M189" s="156">
        <f t="shared" si="137"/>
        <v>0</v>
      </c>
      <c r="N189" s="156">
        <f t="shared" si="137"/>
        <v>0</v>
      </c>
      <c r="O189" s="156">
        <f t="shared" si="137"/>
        <v>0</v>
      </c>
      <c r="P189" s="156">
        <f t="shared" si="137"/>
        <v>0</v>
      </c>
      <c r="Q189" s="156">
        <f t="shared" si="137"/>
        <v>0</v>
      </c>
      <c r="R189" s="156">
        <f t="shared" si="137"/>
        <v>0</v>
      </c>
      <c r="S189" s="156">
        <f t="shared" si="137"/>
        <v>0</v>
      </c>
      <c r="T189" s="156">
        <f t="shared" si="137"/>
        <v>0</v>
      </c>
      <c r="U189" s="156">
        <f t="shared" si="137"/>
        <v>0</v>
      </c>
      <c r="V189" s="156">
        <f t="shared" si="137"/>
        <v>0</v>
      </c>
      <c r="W189" s="156">
        <f t="shared" si="137"/>
        <v>0</v>
      </c>
      <c r="X189" s="156">
        <f t="shared" si="137"/>
        <v>0</v>
      </c>
      <c r="Y189" s="156">
        <f t="shared" si="137"/>
        <v>0</v>
      </c>
      <c r="Z189" s="156">
        <f t="shared" si="137"/>
        <v>0</v>
      </c>
      <c r="AA189" s="156">
        <f t="shared" si="137"/>
        <v>0</v>
      </c>
      <c r="AB189" s="156">
        <f t="shared" si="137"/>
        <v>0</v>
      </c>
      <c r="AC189" s="156">
        <f t="shared" si="137"/>
        <v>0</v>
      </c>
      <c r="AD189" s="156">
        <f t="shared" si="137"/>
        <v>0</v>
      </c>
      <c r="AE189" s="156">
        <f t="shared" si="137"/>
        <v>0</v>
      </c>
      <c r="AF189" s="156">
        <f t="shared" si="137"/>
        <v>0</v>
      </c>
      <c r="AG189" s="156">
        <f t="shared" si="137"/>
        <v>0</v>
      </c>
      <c r="AH189" s="156">
        <f t="shared" si="137"/>
        <v>0</v>
      </c>
      <c r="AI189" s="156">
        <f t="shared" si="137"/>
        <v>0</v>
      </c>
      <c r="AJ189" s="156">
        <f t="shared" si="137"/>
        <v>0</v>
      </c>
      <c r="AK189" s="156">
        <f t="shared" si="137"/>
        <v>0</v>
      </c>
      <c r="AL189" s="156">
        <f t="shared" si="137"/>
        <v>0</v>
      </c>
      <c r="AM189" s="156">
        <f t="shared" si="137"/>
        <v>0</v>
      </c>
      <c r="AN189" s="156">
        <f t="shared" si="137"/>
        <v>0</v>
      </c>
      <c r="AO189" s="156">
        <f t="shared" si="137"/>
        <v>0</v>
      </c>
      <c r="AP189" s="156">
        <f t="shared" si="137"/>
        <v>0</v>
      </c>
      <c r="AQ189" s="156">
        <f t="shared" si="137"/>
        <v>0</v>
      </c>
      <c r="AR189" s="156">
        <f t="shared" si="137"/>
        <v>0</v>
      </c>
      <c r="AS189" s="156">
        <f t="shared" si="137"/>
        <v>0</v>
      </c>
      <c r="AT189" s="156">
        <f t="shared" si="137"/>
        <v>0</v>
      </c>
      <c r="AU189" s="156">
        <f t="shared" si="137"/>
        <v>0</v>
      </c>
      <c r="AV189" s="156">
        <f t="shared" si="137"/>
        <v>0</v>
      </c>
      <c r="AW189" s="156">
        <f t="shared" si="137"/>
        <v>0</v>
      </c>
      <c r="AX189" s="156">
        <f t="shared" si="137"/>
        <v>0</v>
      </c>
      <c r="AY189" s="156">
        <f t="shared" si="137"/>
        <v>0</v>
      </c>
      <c r="AZ189" s="156">
        <f t="shared" si="137"/>
        <v>0</v>
      </c>
      <c r="BA189" s="156">
        <f t="shared" si="137"/>
        <v>0</v>
      </c>
      <c r="BB189" s="156">
        <f t="shared" si="137"/>
        <v>0</v>
      </c>
      <c r="BC189" s="156">
        <f t="shared" si="137"/>
        <v>0</v>
      </c>
      <c r="BD189" s="156">
        <f t="shared" si="137"/>
        <v>0</v>
      </c>
      <c r="BE189" s="156">
        <f t="shared" si="137"/>
        <v>0</v>
      </c>
      <c r="BF189" s="156">
        <f t="shared" si="137"/>
        <v>0</v>
      </c>
      <c r="BG189" s="156">
        <f t="shared" si="137"/>
        <v>0</v>
      </c>
      <c r="BH189" s="156">
        <f t="shared" si="137"/>
        <v>0</v>
      </c>
      <c r="BI189" s="156">
        <f t="shared" si="137"/>
        <v>0</v>
      </c>
      <c r="BJ189" s="156">
        <f t="shared" si="137"/>
        <v>0</v>
      </c>
      <c r="BK189" s="156">
        <f t="shared" si="137"/>
        <v>0</v>
      </c>
      <c r="BL189" s="156">
        <f t="shared" si="137"/>
        <v>0</v>
      </c>
      <c r="BM189" s="156">
        <f t="shared" si="137"/>
        <v>0</v>
      </c>
      <c r="BN189" s="156">
        <f t="shared" si="137"/>
        <v>0</v>
      </c>
      <c r="BO189" s="156">
        <f t="shared" si="137"/>
        <v>0</v>
      </c>
      <c r="BP189" s="156">
        <f t="shared" ref="BP189:EA189" si="138">IF(AND(BP$165&gt;EOMONTH($E19,$R19*(1-$O19)),BP$165&lt;=EOMONTH($E19,$R19*(1-$O19)+$S19*(1-$O19)+$T19*$O19)),-BP188,0)</f>
        <v>0</v>
      </c>
      <c r="BQ189" s="156">
        <f t="shared" si="138"/>
        <v>0</v>
      </c>
      <c r="BR189" s="156">
        <f t="shared" si="138"/>
        <v>0</v>
      </c>
      <c r="BS189" s="156">
        <f t="shared" si="138"/>
        <v>0</v>
      </c>
      <c r="BT189" s="156">
        <f t="shared" si="138"/>
        <v>0</v>
      </c>
      <c r="BU189" s="156">
        <f t="shared" si="138"/>
        <v>0</v>
      </c>
      <c r="BV189" s="156">
        <f t="shared" si="138"/>
        <v>0</v>
      </c>
      <c r="BW189" s="156">
        <f t="shared" si="138"/>
        <v>0</v>
      </c>
      <c r="BX189" s="156">
        <f t="shared" si="138"/>
        <v>0</v>
      </c>
      <c r="BY189" s="156">
        <f t="shared" si="138"/>
        <v>0</v>
      </c>
      <c r="BZ189" s="156">
        <f t="shared" si="138"/>
        <v>0</v>
      </c>
      <c r="CA189" s="156">
        <f t="shared" si="138"/>
        <v>0</v>
      </c>
      <c r="CB189" s="156">
        <f t="shared" si="138"/>
        <v>0</v>
      </c>
      <c r="CC189" s="156">
        <f t="shared" si="138"/>
        <v>0</v>
      </c>
      <c r="CD189" s="156">
        <f t="shared" si="138"/>
        <v>0</v>
      </c>
      <c r="CE189" s="156">
        <f t="shared" si="138"/>
        <v>0</v>
      </c>
      <c r="CF189" s="156">
        <f t="shared" si="138"/>
        <v>0</v>
      </c>
      <c r="CG189" s="156">
        <f t="shared" si="138"/>
        <v>0</v>
      </c>
      <c r="CH189" s="156">
        <f t="shared" si="138"/>
        <v>0</v>
      </c>
      <c r="CI189" s="156">
        <f t="shared" si="138"/>
        <v>0</v>
      </c>
      <c r="CJ189" s="156">
        <f t="shared" si="138"/>
        <v>0</v>
      </c>
      <c r="CK189" s="156">
        <f t="shared" si="138"/>
        <v>0</v>
      </c>
      <c r="CL189" s="156">
        <f t="shared" si="138"/>
        <v>0</v>
      </c>
      <c r="CM189" s="156">
        <f t="shared" si="138"/>
        <v>0</v>
      </c>
      <c r="CN189" s="156">
        <f t="shared" si="138"/>
        <v>0</v>
      </c>
      <c r="CO189" s="156">
        <f t="shared" si="138"/>
        <v>0</v>
      </c>
      <c r="CP189" s="156">
        <f t="shared" si="138"/>
        <v>0</v>
      </c>
      <c r="CQ189" s="156">
        <f t="shared" si="138"/>
        <v>0</v>
      </c>
      <c r="CR189" s="156">
        <f t="shared" si="138"/>
        <v>0</v>
      </c>
      <c r="CS189" s="156">
        <f t="shared" si="138"/>
        <v>0</v>
      </c>
      <c r="CT189" s="156">
        <f t="shared" si="138"/>
        <v>0</v>
      </c>
      <c r="CU189" s="156">
        <f t="shared" si="138"/>
        <v>0</v>
      </c>
      <c r="CV189" s="156">
        <f t="shared" si="138"/>
        <v>0</v>
      </c>
      <c r="CW189" s="156">
        <f t="shared" si="138"/>
        <v>0</v>
      </c>
      <c r="CX189" s="156">
        <f t="shared" si="138"/>
        <v>0</v>
      </c>
      <c r="CY189" s="156">
        <f t="shared" si="138"/>
        <v>0</v>
      </c>
      <c r="CZ189" s="156">
        <f t="shared" si="138"/>
        <v>0</v>
      </c>
      <c r="DA189" s="156">
        <f t="shared" si="138"/>
        <v>0</v>
      </c>
      <c r="DB189" s="156">
        <f t="shared" si="138"/>
        <v>0</v>
      </c>
      <c r="DC189" s="156">
        <f t="shared" si="138"/>
        <v>0</v>
      </c>
      <c r="DD189" s="156">
        <f t="shared" si="138"/>
        <v>0</v>
      </c>
      <c r="DE189" s="156">
        <f t="shared" si="138"/>
        <v>0</v>
      </c>
      <c r="DF189" s="156">
        <f t="shared" si="138"/>
        <v>0</v>
      </c>
      <c r="DG189" s="156">
        <f t="shared" si="138"/>
        <v>0</v>
      </c>
      <c r="DH189" s="156">
        <f t="shared" si="138"/>
        <v>0</v>
      </c>
      <c r="DI189" s="156">
        <f t="shared" si="138"/>
        <v>0</v>
      </c>
      <c r="DJ189" s="156">
        <f t="shared" si="138"/>
        <v>0</v>
      </c>
      <c r="DK189" s="156">
        <f t="shared" si="138"/>
        <v>0</v>
      </c>
      <c r="DL189" s="156">
        <f t="shared" si="138"/>
        <v>0</v>
      </c>
      <c r="DM189" s="156">
        <f t="shared" si="138"/>
        <v>0</v>
      </c>
      <c r="DN189" s="156">
        <f t="shared" si="138"/>
        <v>0</v>
      </c>
      <c r="DO189" s="156">
        <f t="shared" si="138"/>
        <v>0</v>
      </c>
      <c r="DP189" s="156">
        <f t="shared" si="138"/>
        <v>0</v>
      </c>
      <c r="DQ189" s="156">
        <f t="shared" si="138"/>
        <v>0</v>
      </c>
      <c r="DR189" s="156">
        <f t="shared" si="138"/>
        <v>0</v>
      </c>
      <c r="DS189" s="156">
        <f t="shared" si="138"/>
        <v>0</v>
      </c>
      <c r="DT189" s="156">
        <f t="shared" si="138"/>
        <v>0</v>
      </c>
      <c r="DU189" s="156">
        <f t="shared" si="138"/>
        <v>0</v>
      </c>
      <c r="DV189" s="156">
        <f t="shared" si="138"/>
        <v>0</v>
      </c>
      <c r="DW189" s="156">
        <f t="shared" si="138"/>
        <v>0</v>
      </c>
      <c r="DX189" s="156">
        <f t="shared" si="138"/>
        <v>0</v>
      </c>
      <c r="DY189" s="156">
        <f t="shared" si="138"/>
        <v>0</v>
      </c>
      <c r="DZ189" s="156">
        <f t="shared" si="138"/>
        <v>0</v>
      </c>
      <c r="EA189" s="156">
        <f t="shared" si="138"/>
        <v>0</v>
      </c>
      <c r="EB189" s="156">
        <f t="shared" ref="EB189:GM189" si="139">IF(AND(EB$165&gt;EOMONTH($E19,$R19*(1-$O19)),EB$165&lt;=EOMONTH($E19,$R19*(1-$O19)+$S19*(1-$O19)+$T19*$O19)),-EB188,0)</f>
        <v>0</v>
      </c>
      <c r="EC189" s="156">
        <f t="shared" si="139"/>
        <v>0</v>
      </c>
      <c r="ED189" s="156">
        <f t="shared" si="139"/>
        <v>0</v>
      </c>
      <c r="EE189" s="156">
        <f t="shared" si="139"/>
        <v>0</v>
      </c>
      <c r="EF189" s="156">
        <f t="shared" si="139"/>
        <v>0</v>
      </c>
      <c r="EG189" s="156">
        <f t="shared" si="139"/>
        <v>0</v>
      </c>
      <c r="EH189" s="156">
        <f t="shared" si="139"/>
        <v>0</v>
      </c>
      <c r="EI189" s="156">
        <f t="shared" si="139"/>
        <v>0</v>
      </c>
      <c r="EJ189" s="156">
        <f t="shared" si="139"/>
        <v>0</v>
      </c>
      <c r="EK189" s="156">
        <f t="shared" si="139"/>
        <v>0</v>
      </c>
      <c r="EL189" s="156">
        <f t="shared" si="139"/>
        <v>0</v>
      </c>
      <c r="EM189" s="156">
        <f t="shared" si="139"/>
        <v>0</v>
      </c>
      <c r="EN189" s="156">
        <f t="shared" si="139"/>
        <v>0</v>
      </c>
      <c r="EO189" s="156">
        <f t="shared" si="139"/>
        <v>0</v>
      </c>
      <c r="EP189" s="156">
        <f t="shared" si="139"/>
        <v>0</v>
      </c>
      <c r="EQ189" s="156">
        <f t="shared" si="139"/>
        <v>0</v>
      </c>
      <c r="ER189" s="156">
        <f t="shared" si="139"/>
        <v>0</v>
      </c>
      <c r="ES189" s="156">
        <f t="shared" si="139"/>
        <v>0</v>
      </c>
      <c r="ET189" s="156">
        <f t="shared" si="139"/>
        <v>0</v>
      </c>
      <c r="EU189" s="156">
        <f t="shared" si="139"/>
        <v>0</v>
      </c>
      <c r="EV189" s="156">
        <f t="shared" si="139"/>
        <v>0</v>
      </c>
      <c r="EW189" s="156">
        <f t="shared" si="139"/>
        <v>0</v>
      </c>
      <c r="EX189" s="156">
        <f t="shared" si="139"/>
        <v>0</v>
      </c>
      <c r="EY189" s="156">
        <f t="shared" si="139"/>
        <v>0</v>
      </c>
      <c r="EZ189" s="156">
        <f t="shared" si="139"/>
        <v>0</v>
      </c>
      <c r="FA189" s="156">
        <f t="shared" si="139"/>
        <v>0</v>
      </c>
      <c r="FB189" s="156">
        <f t="shared" si="139"/>
        <v>0</v>
      </c>
      <c r="FC189" s="156">
        <f t="shared" si="139"/>
        <v>0</v>
      </c>
      <c r="FD189" s="156">
        <f t="shared" si="139"/>
        <v>0</v>
      </c>
      <c r="FE189" s="156">
        <f t="shared" si="139"/>
        <v>0</v>
      </c>
      <c r="FF189" s="156">
        <f t="shared" si="139"/>
        <v>0</v>
      </c>
      <c r="FG189" s="156">
        <f t="shared" si="139"/>
        <v>0</v>
      </c>
      <c r="FH189" s="156">
        <f t="shared" si="139"/>
        <v>0</v>
      </c>
      <c r="FI189" s="156">
        <f t="shared" si="139"/>
        <v>0</v>
      </c>
      <c r="FJ189" s="156">
        <f t="shared" si="139"/>
        <v>0</v>
      </c>
      <c r="FK189" s="156">
        <f t="shared" si="139"/>
        <v>0</v>
      </c>
      <c r="FL189" s="156">
        <f t="shared" si="139"/>
        <v>0</v>
      </c>
      <c r="FM189" s="156">
        <f t="shared" si="139"/>
        <v>0</v>
      </c>
      <c r="FN189" s="156">
        <f t="shared" si="139"/>
        <v>0</v>
      </c>
      <c r="FO189" s="156">
        <f t="shared" si="139"/>
        <v>0</v>
      </c>
      <c r="FP189" s="156">
        <f t="shared" si="139"/>
        <v>0</v>
      </c>
      <c r="FQ189" s="156">
        <f t="shared" si="139"/>
        <v>0</v>
      </c>
      <c r="FR189" s="156">
        <f t="shared" si="139"/>
        <v>0</v>
      </c>
      <c r="FS189" s="156">
        <f t="shared" si="139"/>
        <v>0</v>
      </c>
      <c r="FT189" s="156">
        <f t="shared" si="139"/>
        <v>0</v>
      </c>
      <c r="FU189" s="156">
        <f t="shared" si="139"/>
        <v>0</v>
      </c>
      <c r="FV189" s="156">
        <f t="shared" si="139"/>
        <v>0</v>
      </c>
      <c r="FW189" s="156">
        <f t="shared" si="139"/>
        <v>-10083.931499034074</v>
      </c>
      <c r="FX189" s="156">
        <f t="shared" si="139"/>
        <v>-10083.931499034074</v>
      </c>
      <c r="FY189" s="156">
        <f t="shared" si="139"/>
        <v>0</v>
      </c>
      <c r="FZ189" s="156">
        <f t="shared" si="139"/>
        <v>0</v>
      </c>
      <c r="GA189" s="156">
        <f t="shared" si="139"/>
        <v>0</v>
      </c>
      <c r="GB189" s="156">
        <f t="shared" si="139"/>
        <v>0</v>
      </c>
      <c r="GC189" s="156">
        <f t="shared" si="139"/>
        <v>0</v>
      </c>
      <c r="GD189" s="156">
        <f t="shared" si="139"/>
        <v>0</v>
      </c>
      <c r="GE189" s="156">
        <f t="shared" si="139"/>
        <v>0</v>
      </c>
      <c r="GF189" s="156">
        <f t="shared" si="139"/>
        <v>0</v>
      </c>
      <c r="GG189" s="156">
        <f t="shared" si="139"/>
        <v>0</v>
      </c>
      <c r="GH189" s="156">
        <f t="shared" si="139"/>
        <v>0</v>
      </c>
      <c r="GI189" s="156">
        <f t="shared" si="139"/>
        <v>0</v>
      </c>
      <c r="GJ189" s="156">
        <f t="shared" si="139"/>
        <v>0</v>
      </c>
      <c r="GK189" s="156">
        <f t="shared" si="139"/>
        <v>0</v>
      </c>
      <c r="GL189" s="156">
        <f t="shared" si="139"/>
        <v>0</v>
      </c>
      <c r="GM189" s="156">
        <f t="shared" si="139"/>
        <v>0</v>
      </c>
      <c r="GN189" s="156">
        <f t="shared" ref="GN189:IY189" si="140">IF(AND(GN$165&gt;EOMONTH($E19,$R19*(1-$O19)),GN$165&lt;=EOMONTH($E19,$R19*(1-$O19)+$S19*(1-$O19)+$T19*$O19)),-GN188,0)</f>
        <v>0</v>
      </c>
      <c r="GO189" s="156">
        <f t="shared" si="140"/>
        <v>0</v>
      </c>
      <c r="GP189" s="156">
        <f t="shared" si="140"/>
        <v>0</v>
      </c>
      <c r="GQ189" s="156">
        <f t="shared" si="140"/>
        <v>0</v>
      </c>
      <c r="GR189" s="156">
        <f t="shared" si="140"/>
        <v>0</v>
      </c>
      <c r="GS189" s="156">
        <f t="shared" si="140"/>
        <v>0</v>
      </c>
      <c r="GT189" s="156">
        <f t="shared" si="140"/>
        <v>0</v>
      </c>
      <c r="GU189" s="156">
        <f t="shared" si="140"/>
        <v>0</v>
      </c>
      <c r="GV189" s="156">
        <f t="shared" si="140"/>
        <v>0</v>
      </c>
      <c r="GW189" s="156">
        <f t="shared" si="140"/>
        <v>0</v>
      </c>
      <c r="GX189" s="156">
        <f t="shared" si="140"/>
        <v>0</v>
      </c>
      <c r="GY189" s="156">
        <f t="shared" si="140"/>
        <v>0</v>
      </c>
      <c r="GZ189" s="156">
        <f t="shared" si="140"/>
        <v>0</v>
      </c>
      <c r="HA189" s="156">
        <f t="shared" si="140"/>
        <v>0</v>
      </c>
      <c r="HB189" s="156">
        <f t="shared" si="140"/>
        <v>0</v>
      </c>
      <c r="HC189" s="156">
        <f t="shared" si="140"/>
        <v>0</v>
      </c>
      <c r="HD189" s="156">
        <f t="shared" si="140"/>
        <v>0</v>
      </c>
      <c r="HE189" s="156">
        <f t="shared" si="140"/>
        <v>0</v>
      </c>
      <c r="HF189" s="156">
        <f t="shared" si="140"/>
        <v>0</v>
      </c>
      <c r="HG189" s="156">
        <f t="shared" si="140"/>
        <v>0</v>
      </c>
      <c r="HH189" s="156">
        <f t="shared" si="140"/>
        <v>0</v>
      </c>
      <c r="HI189" s="156">
        <f t="shared" si="140"/>
        <v>0</v>
      </c>
      <c r="HJ189" s="156">
        <f t="shared" si="140"/>
        <v>0</v>
      </c>
      <c r="HK189" s="156">
        <f t="shared" si="140"/>
        <v>0</v>
      </c>
      <c r="HL189" s="156">
        <f t="shared" si="140"/>
        <v>0</v>
      </c>
      <c r="HM189" s="156">
        <f t="shared" si="140"/>
        <v>0</v>
      </c>
      <c r="HN189" s="156">
        <f t="shared" si="140"/>
        <v>0</v>
      </c>
      <c r="HO189" s="156">
        <f t="shared" si="140"/>
        <v>0</v>
      </c>
      <c r="HP189" s="156">
        <f t="shared" si="140"/>
        <v>0</v>
      </c>
      <c r="HQ189" s="156">
        <f t="shared" si="140"/>
        <v>0</v>
      </c>
      <c r="HR189" s="156">
        <f t="shared" si="140"/>
        <v>0</v>
      </c>
      <c r="HS189" s="156">
        <f t="shared" si="140"/>
        <v>0</v>
      </c>
      <c r="HT189" s="156">
        <f t="shared" si="140"/>
        <v>0</v>
      </c>
      <c r="HU189" s="156">
        <f t="shared" si="140"/>
        <v>0</v>
      </c>
      <c r="HV189" s="156">
        <f t="shared" si="140"/>
        <v>0</v>
      </c>
      <c r="HW189" s="156">
        <f t="shared" si="140"/>
        <v>0</v>
      </c>
      <c r="HX189" s="156">
        <f t="shared" si="140"/>
        <v>0</v>
      </c>
      <c r="HY189" s="156">
        <f t="shared" si="140"/>
        <v>0</v>
      </c>
      <c r="HZ189" s="156">
        <f t="shared" si="140"/>
        <v>0</v>
      </c>
      <c r="IA189" s="156">
        <f t="shared" si="140"/>
        <v>0</v>
      </c>
      <c r="IB189" s="156">
        <f t="shared" si="140"/>
        <v>0</v>
      </c>
      <c r="IC189" s="156">
        <f t="shared" si="140"/>
        <v>0</v>
      </c>
      <c r="ID189" s="156">
        <f t="shared" si="140"/>
        <v>0</v>
      </c>
      <c r="IE189" s="156">
        <f t="shared" si="140"/>
        <v>0</v>
      </c>
      <c r="IF189" s="156">
        <f t="shared" si="140"/>
        <v>0</v>
      </c>
      <c r="IG189" s="156">
        <f t="shared" si="140"/>
        <v>0</v>
      </c>
      <c r="IH189" s="156">
        <f t="shared" si="140"/>
        <v>0</v>
      </c>
      <c r="II189" s="156">
        <f t="shared" si="140"/>
        <v>0</v>
      </c>
      <c r="IJ189" s="156">
        <f t="shared" si="140"/>
        <v>0</v>
      </c>
      <c r="IK189" s="156">
        <f t="shared" si="140"/>
        <v>0</v>
      </c>
      <c r="IL189" s="156">
        <f t="shared" si="140"/>
        <v>0</v>
      </c>
      <c r="IM189" s="156">
        <f t="shared" si="140"/>
        <v>0</v>
      </c>
      <c r="IN189" s="156">
        <f t="shared" si="140"/>
        <v>0</v>
      </c>
      <c r="IO189" s="156">
        <f t="shared" si="140"/>
        <v>0</v>
      </c>
      <c r="IP189" s="156">
        <f t="shared" si="140"/>
        <v>0</v>
      </c>
      <c r="IQ189" s="156">
        <f t="shared" si="140"/>
        <v>0</v>
      </c>
      <c r="IR189" s="156">
        <f t="shared" si="140"/>
        <v>0</v>
      </c>
      <c r="IS189" s="156">
        <f t="shared" si="140"/>
        <v>0</v>
      </c>
      <c r="IT189" s="156">
        <f t="shared" si="140"/>
        <v>0</v>
      </c>
      <c r="IU189" s="156">
        <f t="shared" si="140"/>
        <v>0</v>
      </c>
      <c r="IV189" s="156">
        <f t="shared" si="140"/>
        <v>0</v>
      </c>
      <c r="IW189" s="156">
        <f t="shared" si="140"/>
        <v>0</v>
      </c>
      <c r="IX189" s="156">
        <f t="shared" si="140"/>
        <v>0</v>
      </c>
      <c r="IY189" s="156">
        <f t="shared" si="140"/>
        <v>0</v>
      </c>
      <c r="IZ189" s="156">
        <f t="shared" ref="IZ189:LK189" si="141">IF(AND(IZ$165&gt;EOMONTH($E19,$R19*(1-$O19)),IZ$165&lt;=EOMONTH($E19,$R19*(1-$O19)+$S19*(1-$O19)+$T19*$O19)),-IZ188,0)</f>
        <v>0</v>
      </c>
      <c r="JA189" s="156">
        <f t="shared" si="141"/>
        <v>0</v>
      </c>
      <c r="JB189" s="156">
        <f t="shared" si="141"/>
        <v>0</v>
      </c>
      <c r="JC189" s="156">
        <f t="shared" si="141"/>
        <v>0</v>
      </c>
      <c r="JD189" s="156">
        <f t="shared" si="141"/>
        <v>0</v>
      </c>
      <c r="JE189" s="156">
        <f t="shared" si="141"/>
        <v>0</v>
      </c>
      <c r="JF189" s="156">
        <f t="shared" si="141"/>
        <v>0</v>
      </c>
      <c r="JG189" s="156">
        <f t="shared" si="141"/>
        <v>0</v>
      </c>
      <c r="JH189" s="156">
        <f t="shared" si="141"/>
        <v>0</v>
      </c>
      <c r="JI189" s="156">
        <f t="shared" si="141"/>
        <v>0</v>
      </c>
      <c r="JJ189" s="156">
        <f t="shared" si="141"/>
        <v>0</v>
      </c>
      <c r="JK189" s="156">
        <f t="shared" si="141"/>
        <v>0</v>
      </c>
      <c r="JL189" s="156">
        <f t="shared" si="141"/>
        <v>0</v>
      </c>
      <c r="JM189" s="156">
        <f t="shared" si="141"/>
        <v>0</v>
      </c>
      <c r="JN189" s="156">
        <f t="shared" si="141"/>
        <v>0</v>
      </c>
      <c r="JO189" s="156">
        <f t="shared" si="141"/>
        <v>0</v>
      </c>
      <c r="JP189" s="156">
        <f t="shared" si="141"/>
        <v>0</v>
      </c>
      <c r="JQ189" s="156">
        <f t="shared" si="141"/>
        <v>0</v>
      </c>
      <c r="JR189" s="156">
        <f t="shared" si="141"/>
        <v>0</v>
      </c>
      <c r="JS189" s="156">
        <f t="shared" si="141"/>
        <v>0</v>
      </c>
      <c r="JT189" s="156">
        <f t="shared" si="141"/>
        <v>0</v>
      </c>
      <c r="JU189" s="156">
        <f t="shared" si="141"/>
        <v>0</v>
      </c>
      <c r="JV189" s="156">
        <f t="shared" si="141"/>
        <v>0</v>
      </c>
      <c r="JW189" s="156">
        <f t="shared" si="141"/>
        <v>0</v>
      </c>
      <c r="JX189" s="156">
        <f t="shared" si="141"/>
        <v>0</v>
      </c>
      <c r="JY189" s="156">
        <f t="shared" si="141"/>
        <v>0</v>
      </c>
      <c r="JZ189" s="156">
        <f t="shared" si="141"/>
        <v>0</v>
      </c>
      <c r="KA189" s="156">
        <f t="shared" si="141"/>
        <v>0</v>
      </c>
      <c r="KB189" s="156">
        <f t="shared" si="141"/>
        <v>0</v>
      </c>
      <c r="KC189" s="156">
        <f t="shared" si="141"/>
        <v>0</v>
      </c>
      <c r="KD189" s="156">
        <f t="shared" si="141"/>
        <v>0</v>
      </c>
      <c r="KE189" s="156">
        <f t="shared" si="141"/>
        <v>0</v>
      </c>
      <c r="KF189" s="156">
        <f t="shared" si="141"/>
        <v>0</v>
      </c>
      <c r="KG189" s="156">
        <f t="shared" si="141"/>
        <v>0</v>
      </c>
      <c r="KH189" s="156">
        <f t="shared" si="141"/>
        <v>0</v>
      </c>
      <c r="KI189" s="156">
        <f t="shared" si="141"/>
        <v>0</v>
      </c>
      <c r="KJ189" s="156">
        <f t="shared" si="141"/>
        <v>0</v>
      </c>
      <c r="KK189" s="156">
        <f t="shared" si="141"/>
        <v>0</v>
      </c>
      <c r="KL189" s="156">
        <f t="shared" si="141"/>
        <v>0</v>
      </c>
      <c r="KM189" s="156">
        <f t="shared" si="141"/>
        <v>0</v>
      </c>
      <c r="KN189" s="156">
        <f t="shared" si="141"/>
        <v>0</v>
      </c>
      <c r="KO189" s="156">
        <f t="shared" si="141"/>
        <v>0</v>
      </c>
      <c r="KP189" s="156">
        <f t="shared" si="141"/>
        <v>0</v>
      </c>
      <c r="KQ189" s="156">
        <f t="shared" si="141"/>
        <v>0</v>
      </c>
      <c r="KR189" s="156">
        <f t="shared" si="141"/>
        <v>0</v>
      </c>
      <c r="KS189" s="156">
        <f t="shared" si="141"/>
        <v>0</v>
      </c>
      <c r="KT189" s="156">
        <f t="shared" si="141"/>
        <v>0</v>
      </c>
      <c r="KU189" s="156">
        <f t="shared" si="141"/>
        <v>0</v>
      </c>
      <c r="KV189" s="156">
        <f t="shared" si="141"/>
        <v>0</v>
      </c>
      <c r="KW189" s="156">
        <f t="shared" si="141"/>
        <v>0</v>
      </c>
      <c r="KX189" s="156">
        <f t="shared" si="141"/>
        <v>0</v>
      </c>
      <c r="KY189" s="156">
        <f t="shared" si="141"/>
        <v>0</v>
      </c>
      <c r="KZ189" s="156">
        <f t="shared" si="141"/>
        <v>0</v>
      </c>
      <c r="LA189" s="156">
        <f t="shared" si="141"/>
        <v>0</v>
      </c>
      <c r="LB189" s="156">
        <f t="shared" si="141"/>
        <v>0</v>
      </c>
      <c r="LC189" s="156">
        <f t="shared" si="141"/>
        <v>0</v>
      </c>
      <c r="LD189" s="156">
        <f t="shared" si="141"/>
        <v>0</v>
      </c>
      <c r="LE189" s="156">
        <f t="shared" si="141"/>
        <v>0</v>
      </c>
      <c r="LF189" s="156">
        <f t="shared" si="141"/>
        <v>0</v>
      </c>
      <c r="LG189" s="156">
        <f t="shared" si="141"/>
        <v>0</v>
      </c>
      <c r="LH189" s="156">
        <f t="shared" si="141"/>
        <v>0</v>
      </c>
      <c r="LI189" s="156">
        <f t="shared" si="141"/>
        <v>0</v>
      </c>
      <c r="LJ189" s="156">
        <f t="shared" si="141"/>
        <v>0</v>
      </c>
      <c r="LK189" s="156">
        <f t="shared" si="141"/>
        <v>0</v>
      </c>
      <c r="LL189" s="156">
        <f t="shared" ref="LL189:NK189" si="142">IF(AND(LL$165&gt;EOMONTH($E19,$R19*(1-$O19)),LL$165&lt;=EOMONTH($E19,$R19*(1-$O19)+$S19*(1-$O19)+$T19*$O19)),-LL188,0)</f>
        <v>0</v>
      </c>
      <c r="LM189" s="156">
        <f t="shared" si="142"/>
        <v>0</v>
      </c>
      <c r="LN189" s="156">
        <f t="shared" si="142"/>
        <v>0</v>
      </c>
      <c r="LO189" s="156">
        <f t="shared" si="142"/>
        <v>0</v>
      </c>
      <c r="LP189" s="156">
        <f t="shared" si="142"/>
        <v>0</v>
      </c>
      <c r="LQ189" s="156">
        <f t="shared" si="142"/>
        <v>0</v>
      </c>
      <c r="LR189" s="156">
        <f t="shared" si="142"/>
        <v>0</v>
      </c>
      <c r="LS189" s="156">
        <f t="shared" si="142"/>
        <v>0</v>
      </c>
      <c r="LT189" s="156">
        <f t="shared" si="142"/>
        <v>0</v>
      </c>
      <c r="LU189" s="156">
        <f t="shared" si="142"/>
        <v>0</v>
      </c>
      <c r="LV189" s="156">
        <f t="shared" si="142"/>
        <v>0</v>
      </c>
      <c r="LW189" s="156">
        <f t="shared" si="142"/>
        <v>0</v>
      </c>
      <c r="LX189" s="156">
        <f t="shared" si="142"/>
        <v>0</v>
      </c>
      <c r="LY189" s="156">
        <f t="shared" si="142"/>
        <v>0</v>
      </c>
      <c r="LZ189" s="156">
        <f t="shared" si="142"/>
        <v>0</v>
      </c>
      <c r="MA189" s="156">
        <f t="shared" si="142"/>
        <v>0</v>
      </c>
      <c r="MB189" s="156">
        <f t="shared" si="142"/>
        <v>0</v>
      </c>
      <c r="MC189" s="156">
        <f t="shared" si="142"/>
        <v>0</v>
      </c>
      <c r="MD189" s="156">
        <f t="shared" si="142"/>
        <v>0</v>
      </c>
      <c r="ME189" s="156">
        <f t="shared" si="142"/>
        <v>0</v>
      </c>
      <c r="MF189" s="156">
        <f t="shared" si="142"/>
        <v>0</v>
      </c>
      <c r="MG189" s="156">
        <f t="shared" si="142"/>
        <v>0</v>
      </c>
      <c r="MH189" s="156">
        <f t="shared" si="142"/>
        <v>0</v>
      </c>
      <c r="MI189" s="156">
        <f t="shared" si="142"/>
        <v>0</v>
      </c>
      <c r="MJ189" s="156">
        <f t="shared" si="142"/>
        <v>0</v>
      </c>
      <c r="MK189" s="156">
        <f t="shared" si="142"/>
        <v>0</v>
      </c>
      <c r="ML189" s="156">
        <f t="shared" si="142"/>
        <v>0</v>
      </c>
      <c r="MM189" s="156">
        <f t="shared" si="142"/>
        <v>0</v>
      </c>
      <c r="MN189" s="156">
        <f t="shared" si="142"/>
        <v>0</v>
      </c>
      <c r="MO189" s="156">
        <f t="shared" si="142"/>
        <v>0</v>
      </c>
      <c r="MP189" s="156">
        <f t="shared" si="142"/>
        <v>0</v>
      </c>
      <c r="MQ189" s="156">
        <f t="shared" si="142"/>
        <v>0</v>
      </c>
      <c r="MR189" s="156">
        <f t="shared" si="142"/>
        <v>0</v>
      </c>
      <c r="MS189" s="156">
        <f t="shared" si="142"/>
        <v>0</v>
      </c>
      <c r="MT189" s="156">
        <f t="shared" si="142"/>
        <v>0</v>
      </c>
      <c r="MU189" s="156">
        <f t="shared" si="142"/>
        <v>0</v>
      </c>
      <c r="MV189" s="156">
        <f t="shared" si="142"/>
        <v>0</v>
      </c>
      <c r="MW189" s="156">
        <f t="shared" si="142"/>
        <v>0</v>
      </c>
      <c r="MX189" s="156">
        <f t="shared" si="142"/>
        <v>0</v>
      </c>
      <c r="MY189" s="156">
        <f t="shared" si="142"/>
        <v>0</v>
      </c>
      <c r="MZ189" s="156">
        <f t="shared" si="142"/>
        <v>0</v>
      </c>
      <c r="NA189" s="156">
        <f t="shared" si="142"/>
        <v>0</v>
      </c>
      <c r="NB189" s="156">
        <f t="shared" si="142"/>
        <v>0</v>
      </c>
      <c r="NC189" s="156">
        <f t="shared" si="142"/>
        <v>0</v>
      </c>
      <c r="ND189" s="156">
        <f t="shared" si="142"/>
        <v>0</v>
      </c>
      <c r="NE189" s="156">
        <f t="shared" si="142"/>
        <v>0</v>
      </c>
      <c r="NF189" s="156">
        <f t="shared" si="142"/>
        <v>0</v>
      </c>
      <c r="NG189" s="156">
        <f t="shared" si="142"/>
        <v>0</v>
      </c>
      <c r="NH189" s="156">
        <f t="shared" si="142"/>
        <v>0</v>
      </c>
      <c r="NI189" s="156">
        <f t="shared" si="142"/>
        <v>0</v>
      </c>
      <c r="NJ189" s="156">
        <f t="shared" si="142"/>
        <v>0</v>
      </c>
      <c r="NK189" s="158">
        <f t="shared" si="142"/>
        <v>0</v>
      </c>
    </row>
    <row r="190" spans="1:375" x14ac:dyDescent="0.25">
      <c r="A190" s="154">
        <f t="shared" si="118"/>
        <v>124040.37391106632</v>
      </c>
      <c r="B190" s="35" t="s">
        <v>119</v>
      </c>
      <c r="C190" s="89" t="s">
        <v>159</v>
      </c>
      <c r="D190" s="156">
        <f>IF(OR(D$165&lt;=EOMONTH($E19,$R19*(1-$O19)),D$165&gt;EOMONTH($E19,$P19*12*(1-$O19)+$Q19*12*$O19+$R19*(1-$O19))),0,IF($X19="NNN",SUM(Expenses!B$35:B$39)*$F19,IF($X19="FSG",0,IF($X19="MG",SUMPRODUCT($Z19:$Z23,Expenses!B$35:B$39)*$F19,MAX((Expenses!B$35-$AB19/12)*$AA19*$F19,0)+MAX((Expenses!B$36-$AB20/12)*$AA20*$F19,0)+MAX((Expenses!B$37-$AB21/12)*$AA21*$F19,0)+MAX((Expenses!B$38-$AB22/12)*$AA22*$F19,0)+MAX((Expenses!B$39-$AB23/12)*$AA23*$F19,0)))))</f>
        <v>0</v>
      </c>
      <c r="E190" s="156">
        <f>IF(OR(E$165&lt;=EOMONTH($E19,$R19*(1-$O19)),E$165&gt;EOMONTH($E19,$P19*12*(1-$O19)+$Q19*12*$O19+$R19*(1-$O19))),0,IF($X19="NNN",SUM(Expenses!C$35:C$39)*$F19,IF($X19="FSG",0,IF($X19="MG",SUMPRODUCT($Z19:$Z23,Expenses!C$35:C$39)*$F19,MAX((Expenses!C$35-$AB19/12)*$AA19*$F19,0)+MAX((Expenses!C$36-$AB20/12)*$AA20*$F19,0)+MAX((Expenses!C$37-$AB21/12)*$AA21*$F19,0)+MAX((Expenses!C$38-$AB22/12)*$AA22*$F19,0)+MAX((Expenses!C$39-$AB23/12)*$AA23*$F19,0)))))</f>
        <v>0</v>
      </c>
      <c r="F190" s="156">
        <f>IF(OR(F$165&lt;=EOMONTH($E19,$R19*(1-$O19)),F$165&gt;EOMONTH($E19,$P19*12*(1-$O19)+$Q19*12*$O19+$R19*(1-$O19))),0,IF($X19="NNN",SUM(Expenses!D$35:D$39)*$F19,IF($X19="FSG",0,IF($X19="MG",SUMPRODUCT($Z19:$Z23,Expenses!D$35:D$39)*$F19,MAX((Expenses!D$35-$AB19/12)*$AA19*$F19,0)+MAX((Expenses!D$36-$AB20/12)*$AA20*$F19,0)+MAX((Expenses!D$37-$AB21/12)*$AA21*$F19,0)+MAX((Expenses!D$38-$AB22/12)*$AA22*$F19,0)+MAX((Expenses!D$39-$AB23/12)*$AA23*$F19,0)))))</f>
        <v>0</v>
      </c>
      <c r="G190" s="156">
        <f>IF(OR(G$165&lt;=EOMONTH($E19,$R19*(1-$O19)),G$165&gt;EOMONTH($E19,$P19*12*(1-$O19)+$Q19*12*$O19+$R19*(1-$O19))),0,IF($X19="NNN",SUM(Expenses!E$35:E$39)*$F19,IF($X19="FSG",0,IF($X19="MG",SUMPRODUCT($Z19:$Z23,Expenses!E$35:E$39)*$F19,MAX((Expenses!E$35-$AB19/12)*$AA19*$F19,0)+MAX((Expenses!E$36-$AB20/12)*$AA20*$F19,0)+MAX((Expenses!E$37-$AB21/12)*$AA21*$F19,0)+MAX((Expenses!E$38-$AB22/12)*$AA22*$F19,0)+MAX((Expenses!E$39-$AB23/12)*$AA23*$F19,0)))))</f>
        <v>0</v>
      </c>
      <c r="H190" s="156">
        <f>IF(OR(H$165&lt;=EOMONTH($E19,$R19*(1-$O19)),H$165&gt;EOMONTH($E19,$P19*12*(1-$O19)+$Q19*12*$O19+$R19*(1-$O19))),0,IF($X19="NNN",SUM(Expenses!F$35:F$39)*$F19,IF($X19="FSG",0,IF($X19="MG",SUMPRODUCT($Z19:$Z23,Expenses!F$35:F$39)*$F19,MAX((Expenses!F$35-$AB19/12)*$AA19*$F19,0)+MAX((Expenses!F$36-$AB20/12)*$AA20*$F19,0)+MAX((Expenses!F$37-$AB21/12)*$AA21*$F19,0)+MAX((Expenses!F$38-$AB22/12)*$AA22*$F19,0)+MAX((Expenses!F$39-$AB23/12)*$AA23*$F19,0)))))</f>
        <v>0</v>
      </c>
      <c r="I190" s="156">
        <f>IF(OR(I$165&lt;=EOMONTH($E19,$R19*(1-$O19)),I$165&gt;EOMONTH($E19,$P19*12*(1-$O19)+$Q19*12*$O19+$R19*(1-$O19))),0,IF($X19="NNN",SUM(Expenses!G$35:G$39)*$F19,IF($X19="FSG",0,IF($X19="MG",SUMPRODUCT($Z19:$Z23,Expenses!G$35:G$39)*$F19,MAX((Expenses!G$35-$AB19/12)*$AA19*$F19,0)+MAX((Expenses!G$36-$AB20/12)*$AA20*$F19,0)+MAX((Expenses!G$37-$AB21/12)*$AA21*$F19,0)+MAX((Expenses!G$38-$AB22/12)*$AA22*$F19,0)+MAX((Expenses!G$39-$AB23/12)*$AA23*$F19,0)))))</f>
        <v>0</v>
      </c>
      <c r="J190" s="156">
        <f>IF(OR(J$165&lt;=EOMONTH($E19,$R19*(1-$O19)),J$165&gt;EOMONTH($E19,$P19*12*(1-$O19)+$Q19*12*$O19+$R19*(1-$O19))),0,IF($X19="NNN",SUM(Expenses!H$35:H$39)*$F19,IF($X19="FSG",0,IF($X19="MG",SUMPRODUCT($Z19:$Z23,Expenses!H$35:H$39)*$F19,MAX((Expenses!H$35-$AB19/12)*$AA19*$F19,0)+MAX((Expenses!H$36-$AB20/12)*$AA20*$F19,0)+MAX((Expenses!H$37-$AB21/12)*$AA21*$F19,0)+MAX((Expenses!H$38-$AB22/12)*$AA22*$F19,0)+MAX((Expenses!H$39-$AB23/12)*$AA23*$F19,0)))))</f>
        <v>0</v>
      </c>
      <c r="K190" s="156">
        <f>IF(OR(K$165&lt;=EOMONTH($E19,$R19*(1-$O19)),K$165&gt;EOMONTH($E19,$P19*12*(1-$O19)+$Q19*12*$O19+$R19*(1-$O19))),0,IF($X19="NNN",SUM(Expenses!I$35:I$39)*$F19,IF($X19="FSG",0,IF($X19="MG",SUMPRODUCT($Z19:$Z23,Expenses!I$35:I$39)*$F19,MAX((Expenses!I$35-$AB19/12)*$AA19*$F19,0)+MAX((Expenses!I$36-$AB20/12)*$AA20*$F19,0)+MAX((Expenses!I$37-$AB21/12)*$AA21*$F19,0)+MAX((Expenses!I$38-$AB22/12)*$AA22*$F19,0)+MAX((Expenses!I$39-$AB23/12)*$AA23*$F19,0)))))</f>
        <v>0</v>
      </c>
      <c r="L190" s="156">
        <f>IF(OR(L$165&lt;=EOMONTH($E19,$R19*(1-$O19)),L$165&gt;EOMONTH($E19,$P19*12*(1-$O19)+$Q19*12*$O19+$R19*(1-$O19))),0,IF($X19="NNN",SUM(Expenses!J$35:J$39)*$F19,IF($X19="FSG",0,IF($X19="MG",SUMPRODUCT($Z19:$Z23,Expenses!J$35:J$39)*$F19,MAX((Expenses!J$35-$AB19/12)*$AA19*$F19,0)+MAX((Expenses!J$36-$AB20/12)*$AA20*$F19,0)+MAX((Expenses!J$37-$AB21/12)*$AA21*$F19,0)+MAX((Expenses!J$38-$AB22/12)*$AA22*$F19,0)+MAX((Expenses!J$39-$AB23/12)*$AA23*$F19,0)))))</f>
        <v>0</v>
      </c>
      <c r="M190" s="156">
        <f>IF(OR(M$165&lt;=EOMONTH($E19,$R19*(1-$O19)),M$165&gt;EOMONTH($E19,$P19*12*(1-$O19)+$Q19*12*$O19+$R19*(1-$O19))),0,IF($X19="NNN",SUM(Expenses!K$35:K$39)*$F19,IF($X19="FSG",0,IF($X19="MG",SUMPRODUCT($Z19:$Z23,Expenses!K$35:K$39)*$F19,MAX((Expenses!K$35-$AB19/12)*$AA19*$F19,0)+MAX((Expenses!K$36-$AB20/12)*$AA20*$F19,0)+MAX((Expenses!K$37-$AB21/12)*$AA21*$F19,0)+MAX((Expenses!K$38-$AB22/12)*$AA22*$F19,0)+MAX((Expenses!K$39-$AB23/12)*$AA23*$F19,0)))))</f>
        <v>0</v>
      </c>
      <c r="N190" s="156">
        <f>IF(OR(N$165&lt;=EOMONTH($E19,$R19*(1-$O19)),N$165&gt;EOMONTH($E19,$P19*12*(1-$O19)+$Q19*12*$O19+$R19*(1-$O19))),0,IF($X19="NNN",SUM(Expenses!L$35:L$39)*$F19,IF($X19="FSG",0,IF($X19="MG",SUMPRODUCT($Z19:$Z23,Expenses!L$35:L$39)*$F19,MAX((Expenses!L$35-$AB19/12)*$AA19*$F19,0)+MAX((Expenses!L$36-$AB20/12)*$AA20*$F19,0)+MAX((Expenses!L$37-$AB21/12)*$AA21*$F19,0)+MAX((Expenses!L$38-$AB22/12)*$AA22*$F19,0)+MAX((Expenses!L$39-$AB23/12)*$AA23*$F19,0)))))</f>
        <v>0</v>
      </c>
      <c r="O190" s="156">
        <f>IF(OR(O$165&lt;=EOMONTH($E19,$R19*(1-$O19)),O$165&gt;EOMONTH($E19,$P19*12*(1-$O19)+$Q19*12*$O19+$R19*(1-$O19))),0,IF($X19="NNN",SUM(Expenses!M$35:M$39)*$F19,IF($X19="FSG",0,IF($X19="MG",SUMPRODUCT($Z19:$Z23,Expenses!M$35:M$39)*$F19,MAX((Expenses!M$35-$AB19/12)*$AA19*$F19,0)+MAX((Expenses!M$36-$AB20/12)*$AA20*$F19,0)+MAX((Expenses!M$37-$AB21/12)*$AA21*$F19,0)+MAX((Expenses!M$38-$AB22/12)*$AA22*$F19,0)+MAX((Expenses!M$39-$AB23/12)*$AA23*$F19,0)))))</f>
        <v>0</v>
      </c>
      <c r="P190" s="156">
        <f>IF(OR(P$165&lt;=EOMONTH($E19,$R19*(1-$O19)),P$165&gt;EOMONTH($E19,$P19*12*(1-$O19)+$Q19*12*$O19+$R19*(1-$O19))),0,IF($X19="NNN",SUM(Expenses!N$35:N$39)*$F19,IF($X19="FSG",0,IF($X19="MG",SUMPRODUCT($Z19:$Z23,Expenses!N$35:N$39)*$F19,MAX((Expenses!N$35-$AB19/12)*$AA19*$F19,0)+MAX((Expenses!N$36-$AB20/12)*$AA20*$F19,0)+MAX((Expenses!N$37-$AB21/12)*$AA21*$F19,0)+MAX((Expenses!N$38-$AB22/12)*$AA22*$F19,0)+MAX((Expenses!N$39-$AB23/12)*$AA23*$F19,0)))))</f>
        <v>0</v>
      </c>
      <c r="Q190" s="156">
        <f>IF(OR(Q$165&lt;=EOMONTH($E19,$R19*(1-$O19)),Q$165&gt;EOMONTH($E19,$P19*12*(1-$O19)+$Q19*12*$O19+$R19*(1-$O19))),0,IF($X19="NNN",SUM(Expenses!O$35:O$39)*$F19,IF($X19="FSG",0,IF($X19="MG",SUMPRODUCT($Z19:$Z23,Expenses!O$35:O$39)*$F19,MAX((Expenses!O$35-$AB19/12)*$AA19*$F19,0)+MAX((Expenses!O$36-$AB20/12)*$AA20*$F19,0)+MAX((Expenses!O$37-$AB21/12)*$AA21*$F19,0)+MAX((Expenses!O$38-$AB22/12)*$AA22*$F19,0)+MAX((Expenses!O$39-$AB23/12)*$AA23*$F19,0)))))</f>
        <v>0</v>
      </c>
      <c r="R190" s="156">
        <f>IF(OR(R$165&lt;=EOMONTH($E19,$R19*(1-$O19)),R$165&gt;EOMONTH($E19,$P19*12*(1-$O19)+$Q19*12*$O19+$R19*(1-$O19))),0,IF($X19="NNN",SUM(Expenses!P$35:P$39)*$F19,IF($X19="FSG",0,IF($X19="MG",SUMPRODUCT($Z19:$Z23,Expenses!P$35:P$39)*$F19,MAX((Expenses!P$35-$AB19/12)*$AA19*$F19,0)+MAX((Expenses!P$36-$AB20/12)*$AA20*$F19,0)+MAX((Expenses!P$37-$AB21/12)*$AA21*$F19,0)+MAX((Expenses!P$38-$AB22/12)*$AA22*$F19,0)+MAX((Expenses!P$39-$AB23/12)*$AA23*$F19,0)))))</f>
        <v>0</v>
      </c>
      <c r="S190" s="156">
        <f>IF(OR(S$165&lt;=EOMONTH($E19,$R19*(1-$O19)),S$165&gt;EOMONTH($E19,$P19*12*(1-$O19)+$Q19*12*$O19+$R19*(1-$O19))),0,IF($X19="NNN",SUM(Expenses!Q$35:Q$39)*$F19,IF($X19="FSG",0,IF($X19="MG",SUMPRODUCT($Z19:$Z23,Expenses!Q$35:Q$39)*$F19,MAX((Expenses!Q$35-$AB19/12)*$AA19*$F19,0)+MAX((Expenses!Q$36-$AB20/12)*$AA20*$F19,0)+MAX((Expenses!Q$37-$AB21/12)*$AA21*$F19,0)+MAX((Expenses!Q$38-$AB22/12)*$AA22*$F19,0)+MAX((Expenses!Q$39-$AB23/12)*$AA23*$F19,0)))))</f>
        <v>0</v>
      </c>
      <c r="T190" s="156">
        <f>IF(OR(T$165&lt;=EOMONTH($E19,$R19*(1-$O19)),T$165&gt;EOMONTH($E19,$P19*12*(1-$O19)+$Q19*12*$O19+$R19*(1-$O19))),0,IF($X19="NNN",SUM(Expenses!R$35:R$39)*$F19,IF($X19="FSG",0,IF($X19="MG",SUMPRODUCT($Z19:$Z23,Expenses!R$35:R$39)*$F19,MAX((Expenses!R$35-$AB19/12)*$AA19*$F19,0)+MAX((Expenses!R$36-$AB20/12)*$AA20*$F19,0)+MAX((Expenses!R$37-$AB21/12)*$AA21*$F19,0)+MAX((Expenses!R$38-$AB22/12)*$AA22*$F19,0)+MAX((Expenses!R$39-$AB23/12)*$AA23*$F19,0)))))</f>
        <v>0</v>
      </c>
      <c r="U190" s="156">
        <f>IF(OR(U$165&lt;=EOMONTH($E19,$R19*(1-$O19)),U$165&gt;EOMONTH($E19,$P19*12*(1-$O19)+$Q19*12*$O19+$R19*(1-$O19))),0,IF($X19="NNN",SUM(Expenses!S$35:S$39)*$F19,IF($X19="FSG",0,IF($X19="MG",SUMPRODUCT($Z19:$Z23,Expenses!S$35:S$39)*$F19,MAX((Expenses!S$35-$AB19/12)*$AA19*$F19,0)+MAX((Expenses!S$36-$AB20/12)*$AA20*$F19,0)+MAX((Expenses!S$37-$AB21/12)*$AA21*$F19,0)+MAX((Expenses!S$38-$AB22/12)*$AA22*$F19,0)+MAX((Expenses!S$39-$AB23/12)*$AA23*$F19,0)))))</f>
        <v>0</v>
      </c>
      <c r="V190" s="156">
        <f>IF(OR(V$165&lt;=EOMONTH($E19,$R19*(1-$O19)),V$165&gt;EOMONTH($E19,$P19*12*(1-$O19)+$Q19*12*$O19+$R19*(1-$O19))),0,IF($X19="NNN",SUM(Expenses!T$35:T$39)*$F19,IF($X19="FSG",0,IF($X19="MG",SUMPRODUCT($Z19:$Z23,Expenses!T$35:T$39)*$F19,MAX((Expenses!T$35-$AB19/12)*$AA19*$F19,0)+MAX((Expenses!T$36-$AB20/12)*$AA20*$F19,0)+MAX((Expenses!T$37-$AB21/12)*$AA21*$F19,0)+MAX((Expenses!T$38-$AB22/12)*$AA22*$F19,0)+MAX((Expenses!T$39-$AB23/12)*$AA23*$F19,0)))))</f>
        <v>0</v>
      </c>
      <c r="W190" s="156">
        <f>IF(OR(W$165&lt;=EOMONTH($E19,$R19*(1-$O19)),W$165&gt;EOMONTH($E19,$P19*12*(1-$O19)+$Q19*12*$O19+$R19*(1-$O19))),0,IF($X19="NNN",SUM(Expenses!U$35:U$39)*$F19,IF($X19="FSG",0,IF($X19="MG",SUMPRODUCT($Z19:$Z23,Expenses!U$35:U$39)*$F19,MAX((Expenses!U$35-$AB19/12)*$AA19*$F19,0)+MAX((Expenses!U$36-$AB20/12)*$AA20*$F19,0)+MAX((Expenses!U$37-$AB21/12)*$AA21*$F19,0)+MAX((Expenses!U$38-$AB22/12)*$AA22*$F19,0)+MAX((Expenses!U$39-$AB23/12)*$AA23*$F19,0)))))</f>
        <v>0</v>
      </c>
      <c r="X190" s="156">
        <f>IF(OR(X$165&lt;=EOMONTH($E19,$R19*(1-$O19)),X$165&gt;EOMONTH($E19,$P19*12*(1-$O19)+$Q19*12*$O19+$R19*(1-$O19))),0,IF($X19="NNN",SUM(Expenses!V$35:V$39)*$F19,IF($X19="FSG",0,IF($X19="MG",SUMPRODUCT($Z19:$Z23,Expenses!V$35:V$39)*$F19,MAX((Expenses!V$35-$AB19/12)*$AA19*$F19,0)+MAX((Expenses!V$36-$AB20/12)*$AA20*$F19,0)+MAX((Expenses!V$37-$AB21/12)*$AA21*$F19,0)+MAX((Expenses!V$38-$AB22/12)*$AA22*$F19,0)+MAX((Expenses!V$39-$AB23/12)*$AA23*$F19,0)))))</f>
        <v>0</v>
      </c>
      <c r="Y190" s="156">
        <f>IF(OR(Y$165&lt;=EOMONTH($E19,$R19*(1-$O19)),Y$165&gt;EOMONTH($E19,$P19*12*(1-$O19)+$Q19*12*$O19+$R19*(1-$O19))),0,IF($X19="NNN",SUM(Expenses!W$35:W$39)*$F19,IF($X19="FSG",0,IF($X19="MG",SUMPRODUCT($Z19:$Z23,Expenses!W$35:W$39)*$F19,MAX((Expenses!W$35-$AB19/12)*$AA19*$F19,0)+MAX((Expenses!W$36-$AB20/12)*$AA20*$F19,0)+MAX((Expenses!W$37-$AB21/12)*$AA21*$F19,0)+MAX((Expenses!W$38-$AB22/12)*$AA22*$F19,0)+MAX((Expenses!W$39-$AB23/12)*$AA23*$F19,0)))))</f>
        <v>0</v>
      </c>
      <c r="Z190" s="156">
        <f>IF(OR(Z$165&lt;=EOMONTH($E19,$R19*(1-$O19)),Z$165&gt;EOMONTH($E19,$P19*12*(1-$O19)+$Q19*12*$O19+$R19*(1-$O19))),0,IF($X19="NNN",SUM(Expenses!X$35:X$39)*$F19,IF($X19="FSG",0,IF($X19="MG",SUMPRODUCT($Z19:$Z23,Expenses!X$35:X$39)*$F19,MAX((Expenses!X$35-$AB19/12)*$AA19*$F19,0)+MAX((Expenses!X$36-$AB20/12)*$AA20*$F19,0)+MAX((Expenses!X$37-$AB21/12)*$AA21*$F19,0)+MAX((Expenses!X$38-$AB22/12)*$AA22*$F19,0)+MAX((Expenses!X$39-$AB23/12)*$AA23*$F19,0)))))</f>
        <v>0</v>
      </c>
      <c r="AA190" s="156">
        <f>IF(OR(AA$165&lt;=EOMONTH($E19,$R19*(1-$O19)),AA$165&gt;EOMONTH($E19,$P19*12*(1-$O19)+$Q19*12*$O19+$R19*(1-$O19))),0,IF($X19="NNN",SUM(Expenses!Y$35:Y$39)*$F19,IF($X19="FSG",0,IF($X19="MG",SUMPRODUCT($Z19:$Z23,Expenses!Y$35:Y$39)*$F19,MAX((Expenses!Y$35-$AB19/12)*$AA19*$F19,0)+MAX((Expenses!Y$36-$AB20/12)*$AA20*$F19,0)+MAX((Expenses!Y$37-$AB21/12)*$AA21*$F19,0)+MAX((Expenses!Y$38-$AB22/12)*$AA22*$F19,0)+MAX((Expenses!Y$39-$AB23/12)*$AA23*$F19,0)))))</f>
        <v>0</v>
      </c>
      <c r="AB190" s="156">
        <f>IF(OR(AB$165&lt;=EOMONTH($E19,$R19*(1-$O19)),AB$165&gt;EOMONTH($E19,$P19*12*(1-$O19)+$Q19*12*$O19+$R19*(1-$O19))),0,IF($X19="NNN",SUM(Expenses!Z$35:Z$39)*$F19,IF($X19="FSG",0,IF($X19="MG",SUMPRODUCT($Z19:$Z23,Expenses!Z$35:Z$39)*$F19,MAX((Expenses!Z$35-$AB19/12)*$AA19*$F19,0)+MAX((Expenses!Z$36-$AB20/12)*$AA20*$F19,0)+MAX((Expenses!Z$37-$AB21/12)*$AA21*$F19,0)+MAX((Expenses!Z$38-$AB22/12)*$AA22*$F19,0)+MAX((Expenses!Z$39-$AB23/12)*$AA23*$F19,0)))))</f>
        <v>0</v>
      </c>
      <c r="AC190" s="156">
        <f>IF(OR(AC$165&lt;=EOMONTH($E19,$R19*(1-$O19)),AC$165&gt;EOMONTH($E19,$P19*12*(1-$O19)+$Q19*12*$O19+$R19*(1-$O19))),0,IF($X19="NNN",SUM(Expenses!AA$35:AA$39)*$F19,IF($X19="FSG",0,IF($X19="MG",SUMPRODUCT($Z19:$Z23,Expenses!AA$35:AA$39)*$F19,MAX((Expenses!AA$35-$AB19/12)*$AA19*$F19,0)+MAX((Expenses!AA$36-$AB20/12)*$AA20*$F19,0)+MAX((Expenses!AA$37-$AB21/12)*$AA21*$F19,0)+MAX((Expenses!AA$38-$AB22/12)*$AA22*$F19,0)+MAX((Expenses!AA$39-$AB23/12)*$AA23*$F19,0)))))</f>
        <v>0</v>
      </c>
      <c r="AD190" s="156">
        <f>IF(OR(AD$165&lt;=EOMONTH($E19,$R19*(1-$O19)),AD$165&gt;EOMONTH($E19,$P19*12*(1-$O19)+$Q19*12*$O19+$R19*(1-$O19))),0,IF($X19="NNN",SUM(Expenses!AB$35:AB$39)*$F19,IF($X19="FSG",0,IF($X19="MG",SUMPRODUCT($Z19:$Z23,Expenses!AB$35:AB$39)*$F19,MAX((Expenses!AB$35-$AB19/12)*$AA19*$F19,0)+MAX((Expenses!AB$36-$AB20/12)*$AA20*$F19,0)+MAX((Expenses!AB$37-$AB21/12)*$AA21*$F19,0)+MAX((Expenses!AB$38-$AB22/12)*$AA22*$F19,0)+MAX((Expenses!AB$39-$AB23/12)*$AA23*$F19,0)))))</f>
        <v>0</v>
      </c>
      <c r="AE190" s="156">
        <f>IF(OR(AE$165&lt;=EOMONTH($E19,$R19*(1-$O19)),AE$165&gt;EOMONTH($E19,$P19*12*(1-$O19)+$Q19*12*$O19+$R19*(1-$O19))),0,IF($X19="NNN",SUM(Expenses!AC$35:AC$39)*$F19,IF($X19="FSG",0,IF($X19="MG",SUMPRODUCT($Z19:$Z23,Expenses!AC$35:AC$39)*$F19,MAX((Expenses!AC$35-$AB19/12)*$AA19*$F19,0)+MAX((Expenses!AC$36-$AB20/12)*$AA20*$F19,0)+MAX((Expenses!AC$37-$AB21/12)*$AA21*$F19,0)+MAX((Expenses!AC$38-$AB22/12)*$AA22*$F19,0)+MAX((Expenses!AC$39-$AB23/12)*$AA23*$F19,0)))))</f>
        <v>0</v>
      </c>
      <c r="AF190" s="156">
        <f>IF(OR(AF$165&lt;=EOMONTH($E19,$R19*(1-$O19)),AF$165&gt;EOMONTH($E19,$P19*12*(1-$O19)+$Q19*12*$O19+$R19*(1-$O19))),0,IF($X19="NNN",SUM(Expenses!AD$35:AD$39)*$F19,IF($X19="FSG",0,IF($X19="MG",SUMPRODUCT($Z19:$Z23,Expenses!AD$35:AD$39)*$F19,MAX((Expenses!AD$35-$AB19/12)*$AA19*$F19,0)+MAX((Expenses!AD$36-$AB20/12)*$AA20*$F19,0)+MAX((Expenses!AD$37-$AB21/12)*$AA21*$F19,0)+MAX((Expenses!AD$38-$AB22/12)*$AA22*$F19,0)+MAX((Expenses!AD$39-$AB23/12)*$AA23*$F19,0)))))</f>
        <v>0</v>
      </c>
      <c r="AG190" s="156">
        <f>IF(OR(AG$165&lt;=EOMONTH($E19,$R19*(1-$O19)),AG$165&gt;EOMONTH($E19,$P19*12*(1-$O19)+$Q19*12*$O19+$R19*(1-$O19))),0,IF($X19="NNN",SUM(Expenses!AE$35:AE$39)*$F19,IF($X19="FSG",0,IF($X19="MG",SUMPRODUCT($Z19:$Z23,Expenses!AE$35:AE$39)*$F19,MAX((Expenses!AE$35-$AB19/12)*$AA19*$F19,0)+MAX((Expenses!AE$36-$AB20/12)*$AA20*$F19,0)+MAX((Expenses!AE$37-$AB21/12)*$AA21*$F19,0)+MAX((Expenses!AE$38-$AB22/12)*$AA22*$F19,0)+MAX((Expenses!AE$39-$AB23/12)*$AA23*$F19,0)))))</f>
        <v>0</v>
      </c>
      <c r="AH190" s="156">
        <f>IF(OR(AH$165&lt;=EOMONTH($E19,$R19*(1-$O19)),AH$165&gt;EOMONTH($E19,$P19*12*(1-$O19)+$Q19*12*$O19+$R19*(1-$O19))),0,IF($X19="NNN",SUM(Expenses!AF$35:AF$39)*$F19,IF($X19="FSG",0,IF($X19="MG",SUMPRODUCT($Z19:$Z23,Expenses!AF$35:AF$39)*$F19,MAX((Expenses!AF$35-$AB19/12)*$AA19*$F19,0)+MAX((Expenses!AF$36-$AB20/12)*$AA20*$F19,0)+MAX((Expenses!AF$37-$AB21/12)*$AA21*$F19,0)+MAX((Expenses!AF$38-$AB22/12)*$AA22*$F19,0)+MAX((Expenses!AF$39-$AB23/12)*$AA23*$F19,0)))))</f>
        <v>0</v>
      </c>
      <c r="AI190" s="156">
        <f>IF(OR(AI$165&lt;=EOMONTH($E19,$R19*(1-$O19)),AI$165&gt;EOMONTH($E19,$P19*12*(1-$O19)+$Q19*12*$O19+$R19*(1-$O19))),0,IF($X19="NNN",SUM(Expenses!AG$35:AG$39)*$F19,IF($X19="FSG",0,IF($X19="MG",SUMPRODUCT($Z19:$Z23,Expenses!AG$35:AG$39)*$F19,MAX((Expenses!AG$35-$AB19/12)*$AA19*$F19,0)+MAX((Expenses!AG$36-$AB20/12)*$AA20*$F19,0)+MAX((Expenses!AG$37-$AB21/12)*$AA21*$F19,0)+MAX((Expenses!AG$38-$AB22/12)*$AA22*$F19,0)+MAX((Expenses!AG$39-$AB23/12)*$AA23*$F19,0)))))</f>
        <v>0</v>
      </c>
      <c r="AJ190" s="156">
        <f>IF(OR(AJ$165&lt;=EOMONTH($E19,$R19*(1-$O19)),AJ$165&gt;EOMONTH($E19,$P19*12*(1-$O19)+$Q19*12*$O19+$R19*(1-$O19))),0,IF($X19="NNN",SUM(Expenses!AH$35:AH$39)*$F19,IF($X19="FSG",0,IF($X19="MG",SUMPRODUCT($Z19:$Z23,Expenses!AH$35:AH$39)*$F19,MAX((Expenses!AH$35-$AB19/12)*$AA19*$F19,0)+MAX((Expenses!AH$36-$AB20/12)*$AA20*$F19,0)+MAX((Expenses!AH$37-$AB21/12)*$AA21*$F19,0)+MAX((Expenses!AH$38-$AB22/12)*$AA22*$F19,0)+MAX((Expenses!AH$39-$AB23/12)*$AA23*$F19,0)))))</f>
        <v>0</v>
      </c>
      <c r="AK190" s="156">
        <f>IF(OR(AK$165&lt;=EOMONTH($E19,$R19*(1-$O19)),AK$165&gt;EOMONTH($E19,$P19*12*(1-$O19)+$Q19*12*$O19+$R19*(1-$O19))),0,IF($X19="NNN",SUM(Expenses!AI$35:AI$39)*$F19,IF($X19="FSG",0,IF($X19="MG",SUMPRODUCT($Z19:$Z23,Expenses!AI$35:AI$39)*$F19,MAX((Expenses!AI$35-$AB19/12)*$AA19*$F19,0)+MAX((Expenses!AI$36-$AB20/12)*$AA20*$F19,0)+MAX((Expenses!AI$37-$AB21/12)*$AA21*$F19,0)+MAX((Expenses!AI$38-$AB22/12)*$AA22*$F19,0)+MAX((Expenses!AI$39-$AB23/12)*$AA23*$F19,0)))))</f>
        <v>0</v>
      </c>
      <c r="AL190" s="156">
        <f>IF(OR(AL$165&lt;=EOMONTH($E19,$R19*(1-$O19)),AL$165&gt;EOMONTH($E19,$P19*12*(1-$O19)+$Q19*12*$O19+$R19*(1-$O19))),0,IF($X19="NNN",SUM(Expenses!AJ$35:AJ$39)*$F19,IF($X19="FSG",0,IF($X19="MG",SUMPRODUCT($Z19:$Z23,Expenses!AJ$35:AJ$39)*$F19,MAX((Expenses!AJ$35-$AB19/12)*$AA19*$F19,0)+MAX((Expenses!AJ$36-$AB20/12)*$AA20*$F19,0)+MAX((Expenses!AJ$37-$AB21/12)*$AA21*$F19,0)+MAX((Expenses!AJ$38-$AB22/12)*$AA22*$F19,0)+MAX((Expenses!AJ$39-$AB23/12)*$AA23*$F19,0)))))</f>
        <v>0</v>
      </c>
      <c r="AM190" s="156">
        <f>IF(OR(AM$165&lt;=EOMONTH($E19,$R19*(1-$O19)),AM$165&gt;EOMONTH($E19,$P19*12*(1-$O19)+$Q19*12*$O19+$R19*(1-$O19))),0,IF($X19="NNN",SUM(Expenses!AK$35:AK$39)*$F19,IF($X19="FSG",0,IF($X19="MG",SUMPRODUCT($Z19:$Z23,Expenses!AK$35:AK$39)*$F19,MAX((Expenses!AK$35-$AB19/12)*$AA19*$F19,0)+MAX((Expenses!AK$36-$AB20/12)*$AA20*$F19,0)+MAX((Expenses!AK$37-$AB21/12)*$AA21*$F19,0)+MAX((Expenses!AK$38-$AB22/12)*$AA22*$F19,0)+MAX((Expenses!AK$39-$AB23/12)*$AA23*$F19,0)))))</f>
        <v>0</v>
      </c>
      <c r="AN190" s="156">
        <f>IF(OR(AN$165&lt;=EOMONTH($E19,$R19*(1-$O19)),AN$165&gt;EOMONTH($E19,$P19*12*(1-$O19)+$Q19*12*$O19+$R19*(1-$O19))),0,IF($X19="NNN",SUM(Expenses!AL$35:AL$39)*$F19,IF($X19="FSG",0,IF($X19="MG",SUMPRODUCT($Z19:$Z23,Expenses!AL$35:AL$39)*$F19,MAX((Expenses!AL$35-$AB19/12)*$AA19*$F19,0)+MAX((Expenses!AL$36-$AB20/12)*$AA20*$F19,0)+MAX((Expenses!AL$37-$AB21/12)*$AA21*$F19,0)+MAX((Expenses!AL$38-$AB22/12)*$AA22*$F19,0)+MAX((Expenses!AL$39-$AB23/12)*$AA23*$F19,0)))))</f>
        <v>0</v>
      </c>
      <c r="AO190" s="156">
        <f>IF(OR(AO$165&lt;=EOMONTH($E19,$R19*(1-$O19)),AO$165&gt;EOMONTH($E19,$P19*12*(1-$O19)+$Q19*12*$O19+$R19*(1-$O19))),0,IF($X19="NNN",SUM(Expenses!AM$35:AM$39)*$F19,IF($X19="FSG",0,IF($X19="MG",SUMPRODUCT($Z19:$Z23,Expenses!AM$35:AM$39)*$F19,MAX((Expenses!AM$35-$AB19/12)*$AA19*$F19,0)+MAX((Expenses!AM$36-$AB20/12)*$AA20*$F19,0)+MAX((Expenses!AM$37-$AB21/12)*$AA21*$F19,0)+MAX((Expenses!AM$38-$AB22/12)*$AA22*$F19,0)+MAX((Expenses!AM$39-$AB23/12)*$AA23*$F19,0)))))</f>
        <v>0</v>
      </c>
      <c r="AP190" s="156">
        <f>IF(OR(AP$165&lt;=EOMONTH($E19,$R19*(1-$O19)),AP$165&gt;EOMONTH($E19,$P19*12*(1-$O19)+$Q19*12*$O19+$R19*(1-$O19))),0,IF($X19="NNN",SUM(Expenses!AN$35:AN$39)*$F19,IF($X19="FSG",0,IF($X19="MG",SUMPRODUCT($Z19:$Z23,Expenses!AN$35:AN$39)*$F19,MAX((Expenses!AN$35-$AB19/12)*$AA19*$F19,0)+MAX((Expenses!AN$36-$AB20/12)*$AA20*$F19,0)+MAX((Expenses!AN$37-$AB21/12)*$AA21*$F19,0)+MAX((Expenses!AN$38-$AB22/12)*$AA22*$F19,0)+MAX((Expenses!AN$39-$AB23/12)*$AA23*$F19,0)))))</f>
        <v>0</v>
      </c>
      <c r="AQ190" s="156">
        <f>IF(OR(AQ$165&lt;=EOMONTH($E19,$R19*(1-$O19)),AQ$165&gt;EOMONTH($E19,$P19*12*(1-$O19)+$Q19*12*$O19+$R19*(1-$O19))),0,IF($X19="NNN",SUM(Expenses!AO$35:AO$39)*$F19,IF($X19="FSG",0,IF($X19="MG",SUMPRODUCT($Z19:$Z23,Expenses!AO$35:AO$39)*$F19,MAX((Expenses!AO$35-$AB19/12)*$AA19*$F19,0)+MAX((Expenses!AO$36-$AB20/12)*$AA20*$F19,0)+MAX((Expenses!AO$37-$AB21/12)*$AA21*$F19,0)+MAX((Expenses!AO$38-$AB22/12)*$AA22*$F19,0)+MAX((Expenses!AO$39-$AB23/12)*$AA23*$F19,0)))))</f>
        <v>0</v>
      </c>
      <c r="AR190" s="156">
        <f>IF(OR(AR$165&lt;=EOMONTH($E19,$R19*(1-$O19)),AR$165&gt;EOMONTH($E19,$P19*12*(1-$O19)+$Q19*12*$O19+$R19*(1-$O19))),0,IF($X19="NNN",SUM(Expenses!AP$35:AP$39)*$F19,IF($X19="FSG",0,IF($X19="MG",SUMPRODUCT($Z19:$Z23,Expenses!AP$35:AP$39)*$F19,MAX((Expenses!AP$35-$AB19/12)*$AA19*$F19,0)+MAX((Expenses!AP$36-$AB20/12)*$AA20*$F19,0)+MAX((Expenses!AP$37-$AB21/12)*$AA21*$F19,0)+MAX((Expenses!AP$38-$AB22/12)*$AA22*$F19,0)+MAX((Expenses!AP$39-$AB23/12)*$AA23*$F19,0)))))</f>
        <v>0</v>
      </c>
      <c r="AS190" s="156">
        <f>IF(OR(AS$165&lt;=EOMONTH($E19,$R19*(1-$O19)),AS$165&gt;EOMONTH($E19,$P19*12*(1-$O19)+$Q19*12*$O19+$R19*(1-$O19))),0,IF($X19="NNN",SUM(Expenses!AQ$35:AQ$39)*$F19,IF($X19="FSG",0,IF($X19="MG",SUMPRODUCT($Z19:$Z23,Expenses!AQ$35:AQ$39)*$F19,MAX((Expenses!AQ$35-$AB19/12)*$AA19*$F19,0)+MAX((Expenses!AQ$36-$AB20/12)*$AA20*$F19,0)+MAX((Expenses!AQ$37-$AB21/12)*$AA21*$F19,0)+MAX((Expenses!AQ$38-$AB22/12)*$AA22*$F19,0)+MAX((Expenses!AQ$39-$AB23/12)*$AA23*$F19,0)))))</f>
        <v>0</v>
      </c>
      <c r="AT190" s="156">
        <f>IF(OR(AT$165&lt;=EOMONTH($E19,$R19*(1-$O19)),AT$165&gt;EOMONTH($E19,$P19*12*(1-$O19)+$Q19*12*$O19+$R19*(1-$O19))),0,IF($X19="NNN",SUM(Expenses!AR$35:AR$39)*$F19,IF($X19="FSG",0,IF($X19="MG",SUMPRODUCT($Z19:$Z23,Expenses!AR$35:AR$39)*$F19,MAX((Expenses!AR$35-$AB19/12)*$AA19*$F19,0)+MAX((Expenses!AR$36-$AB20/12)*$AA20*$F19,0)+MAX((Expenses!AR$37-$AB21/12)*$AA21*$F19,0)+MAX((Expenses!AR$38-$AB22/12)*$AA22*$F19,0)+MAX((Expenses!AR$39-$AB23/12)*$AA23*$F19,0)))))</f>
        <v>0</v>
      </c>
      <c r="AU190" s="156">
        <f>IF(OR(AU$165&lt;=EOMONTH($E19,$R19*(1-$O19)),AU$165&gt;EOMONTH($E19,$P19*12*(1-$O19)+$Q19*12*$O19+$R19*(1-$O19))),0,IF($X19="NNN",SUM(Expenses!AS$35:AS$39)*$F19,IF($X19="FSG",0,IF($X19="MG",SUMPRODUCT($Z19:$Z23,Expenses!AS$35:AS$39)*$F19,MAX((Expenses!AS$35-$AB19/12)*$AA19*$F19,0)+MAX((Expenses!AS$36-$AB20/12)*$AA20*$F19,0)+MAX((Expenses!AS$37-$AB21/12)*$AA21*$F19,0)+MAX((Expenses!AS$38-$AB22/12)*$AA22*$F19,0)+MAX((Expenses!AS$39-$AB23/12)*$AA23*$F19,0)))))</f>
        <v>0</v>
      </c>
      <c r="AV190" s="156">
        <f>IF(OR(AV$165&lt;=EOMONTH($E19,$R19*(1-$O19)),AV$165&gt;EOMONTH($E19,$P19*12*(1-$O19)+$Q19*12*$O19+$R19*(1-$O19))),0,IF($X19="NNN",SUM(Expenses!AT$35:AT$39)*$F19,IF($X19="FSG",0,IF($X19="MG",SUMPRODUCT($Z19:$Z23,Expenses!AT$35:AT$39)*$F19,MAX((Expenses!AT$35-$AB19/12)*$AA19*$F19,0)+MAX((Expenses!AT$36-$AB20/12)*$AA20*$F19,0)+MAX((Expenses!AT$37-$AB21/12)*$AA21*$F19,0)+MAX((Expenses!AT$38-$AB22/12)*$AA22*$F19,0)+MAX((Expenses!AT$39-$AB23/12)*$AA23*$F19,0)))))</f>
        <v>0</v>
      </c>
      <c r="AW190" s="156">
        <f>IF(OR(AW$165&lt;=EOMONTH($E19,$R19*(1-$O19)),AW$165&gt;EOMONTH($E19,$P19*12*(1-$O19)+$Q19*12*$O19+$R19*(1-$O19))),0,IF($X19="NNN",SUM(Expenses!AU$35:AU$39)*$F19,IF($X19="FSG",0,IF($X19="MG",SUMPRODUCT($Z19:$Z23,Expenses!AU$35:AU$39)*$F19,MAX((Expenses!AU$35-$AB19/12)*$AA19*$F19,0)+MAX((Expenses!AU$36-$AB20/12)*$AA20*$F19,0)+MAX((Expenses!AU$37-$AB21/12)*$AA21*$F19,0)+MAX((Expenses!AU$38-$AB22/12)*$AA22*$F19,0)+MAX((Expenses!AU$39-$AB23/12)*$AA23*$F19,0)))))</f>
        <v>0</v>
      </c>
      <c r="AX190" s="156">
        <f>IF(OR(AX$165&lt;=EOMONTH($E19,$R19*(1-$O19)),AX$165&gt;EOMONTH($E19,$P19*12*(1-$O19)+$Q19*12*$O19+$R19*(1-$O19))),0,IF($X19="NNN",SUM(Expenses!AV$35:AV$39)*$F19,IF($X19="FSG",0,IF($X19="MG",SUMPRODUCT($Z19:$Z23,Expenses!AV$35:AV$39)*$F19,MAX((Expenses!AV$35-$AB19/12)*$AA19*$F19,0)+MAX((Expenses!AV$36-$AB20/12)*$AA20*$F19,0)+MAX((Expenses!AV$37-$AB21/12)*$AA21*$F19,0)+MAX((Expenses!AV$38-$AB22/12)*$AA22*$F19,0)+MAX((Expenses!AV$39-$AB23/12)*$AA23*$F19,0)))))</f>
        <v>0</v>
      </c>
      <c r="AY190" s="156">
        <f>IF(OR(AY$165&lt;=EOMONTH($E19,$R19*(1-$O19)),AY$165&gt;EOMONTH($E19,$P19*12*(1-$O19)+$Q19*12*$O19+$R19*(1-$O19))),0,IF($X19="NNN",SUM(Expenses!AW$35:AW$39)*$F19,IF($X19="FSG",0,IF($X19="MG",SUMPRODUCT($Z19:$Z23,Expenses!AW$35:AW$39)*$F19,MAX((Expenses!AW$35-$AB19/12)*$AA19*$F19,0)+MAX((Expenses!AW$36-$AB20/12)*$AA20*$F19,0)+MAX((Expenses!AW$37-$AB21/12)*$AA21*$F19,0)+MAX((Expenses!AW$38-$AB22/12)*$AA22*$F19,0)+MAX((Expenses!AW$39-$AB23/12)*$AA23*$F19,0)))))</f>
        <v>0</v>
      </c>
      <c r="AZ190" s="156">
        <f>IF(OR(AZ$165&lt;=EOMONTH($E19,$R19*(1-$O19)),AZ$165&gt;EOMONTH($E19,$P19*12*(1-$O19)+$Q19*12*$O19+$R19*(1-$O19))),0,IF($X19="NNN",SUM(Expenses!AX$35:AX$39)*$F19,IF($X19="FSG",0,IF($X19="MG",SUMPRODUCT($Z19:$Z23,Expenses!AX$35:AX$39)*$F19,MAX((Expenses!AX$35-$AB19/12)*$AA19*$F19,0)+MAX((Expenses!AX$36-$AB20/12)*$AA20*$F19,0)+MAX((Expenses!AX$37-$AB21/12)*$AA21*$F19,0)+MAX((Expenses!AX$38-$AB22/12)*$AA22*$F19,0)+MAX((Expenses!AX$39-$AB23/12)*$AA23*$F19,0)))))</f>
        <v>0</v>
      </c>
      <c r="BA190" s="156">
        <f>IF(OR(BA$165&lt;=EOMONTH($E19,$R19*(1-$O19)),BA$165&gt;EOMONTH($E19,$P19*12*(1-$O19)+$Q19*12*$O19+$R19*(1-$O19))),0,IF($X19="NNN",SUM(Expenses!AY$35:AY$39)*$F19,IF($X19="FSG",0,IF($X19="MG",SUMPRODUCT($Z19:$Z23,Expenses!AY$35:AY$39)*$F19,MAX((Expenses!AY$35-$AB19/12)*$AA19*$F19,0)+MAX((Expenses!AY$36-$AB20/12)*$AA20*$F19,0)+MAX((Expenses!AY$37-$AB21/12)*$AA21*$F19,0)+MAX((Expenses!AY$38-$AB22/12)*$AA22*$F19,0)+MAX((Expenses!AY$39-$AB23/12)*$AA23*$F19,0)))))</f>
        <v>0</v>
      </c>
      <c r="BB190" s="156">
        <f>IF(OR(BB$165&lt;=EOMONTH($E19,$R19*(1-$O19)),BB$165&gt;EOMONTH($E19,$P19*12*(1-$O19)+$Q19*12*$O19+$R19*(1-$O19))),0,IF($X19="NNN",SUM(Expenses!AZ$35:AZ$39)*$F19,IF($X19="FSG",0,IF($X19="MG",SUMPRODUCT($Z19:$Z23,Expenses!AZ$35:AZ$39)*$F19,MAX((Expenses!AZ$35-$AB19/12)*$AA19*$F19,0)+MAX((Expenses!AZ$36-$AB20/12)*$AA20*$F19,0)+MAX((Expenses!AZ$37-$AB21/12)*$AA21*$F19,0)+MAX((Expenses!AZ$38-$AB22/12)*$AA22*$F19,0)+MAX((Expenses!AZ$39-$AB23/12)*$AA23*$F19,0)))))</f>
        <v>0</v>
      </c>
      <c r="BC190" s="156">
        <f>IF(OR(BC$165&lt;=EOMONTH($E19,$R19*(1-$O19)),BC$165&gt;EOMONTH($E19,$P19*12*(1-$O19)+$Q19*12*$O19+$R19*(1-$O19))),0,IF($X19="NNN",SUM(Expenses!BA$35:BA$39)*$F19,IF($X19="FSG",0,IF($X19="MG",SUMPRODUCT($Z19:$Z23,Expenses!BA$35:BA$39)*$F19,MAX((Expenses!BA$35-$AB19/12)*$AA19*$F19,0)+MAX((Expenses!BA$36-$AB20/12)*$AA20*$F19,0)+MAX((Expenses!BA$37-$AB21/12)*$AA21*$F19,0)+MAX((Expenses!BA$38-$AB22/12)*$AA22*$F19,0)+MAX((Expenses!BA$39-$AB23/12)*$AA23*$F19,0)))))</f>
        <v>0</v>
      </c>
      <c r="BD190" s="156">
        <f>IF(OR(BD$165&lt;=EOMONTH($E19,$R19*(1-$O19)),BD$165&gt;EOMONTH($E19,$P19*12*(1-$O19)+$Q19*12*$O19+$R19*(1-$O19))),0,IF($X19="NNN",SUM(Expenses!BB$35:BB$39)*$F19,IF($X19="FSG",0,IF($X19="MG",SUMPRODUCT($Z19:$Z23,Expenses!BB$35:BB$39)*$F19,MAX((Expenses!BB$35-$AB19/12)*$AA19*$F19,0)+MAX((Expenses!BB$36-$AB20/12)*$AA20*$F19,0)+MAX((Expenses!BB$37-$AB21/12)*$AA21*$F19,0)+MAX((Expenses!BB$38-$AB22/12)*$AA22*$F19,0)+MAX((Expenses!BB$39-$AB23/12)*$AA23*$F19,0)))))</f>
        <v>0</v>
      </c>
      <c r="BE190" s="156">
        <f>IF(OR(BE$165&lt;=EOMONTH($E19,$R19*(1-$O19)),BE$165&gt;EOMONTH($E19,$P19*12*(1-$O19)+$Q19*12*$O19+$R19*(1-$O19))),0,IF($X19="NNN",SUM(Expenses!BC$35:BC$39)*$F19,IF($X19="FSG",0,IF($X19="MG",SUMPRODUCT($Z19:$Z23,Expenses!BC$35:BC$39)*$F19,MAX((Expenses!BC$35-$AB19/12)*$AA19*$F19,0)+MAX((Expenses!BC$36-$AB20/12)*$AA20*$F19,0)+MAX((Expenses!BC$37-$AB21/12)*$AA21*$F19,0)+MAX((Expenses!BC$38-$AB22/12)*$AA22*$F19,0)+MAX((Expenses!BC$39-$AB23/12)*$AA23*$F19,0)))))</f>
        <v>0</v>
      </c>
      <c r="BF190" s="156">
        <f>IF(OR(BF$165&lt;=EOMONTH($E19,$R19*(1-$O19)),BF$165&gt;EOMONTH($E19,$P19*12*(1-$O19)+$Q19*12*$O19+$R19*(1-$O19))),0,IF($X19="NNN",SUM(Expenses!BD$35:BD$39)*$F19,IF($X19="FSG",0,IF($X19="MG",SUMPRODUCT($Z19:$Z23,Expenses!BD$35:BD$39)*$F19,MAX((Expenses!BD$35-$AB19/12)*$AA19*$F19,0)+MAX((Expenses!BD$36-$AB20/12)*$AA20*$F19,0)+MAX((Expenses!BD$37-$AB21/12)*$AA21*$F19,0)+MAX((Expenses!BD$38-$AB22/12)*$AA22*$F19,0)+MAX((Expenses!BD$39-$AB23/12)*$AA23*$F19,0)))))</f>
        <v>0</v>
      </c>
      <c r="BG190" s="156">
        <f>IF(OR(BG$165&lt;=EOMONTH($E19,$R19*(1-$O19)),BG$165&gt;EOMONTH($E19,$P19*12*(1-$O19)+$Q19*12*$O19+$R19*(1-$O19))),0,IF($X19="NNN",SUM(Expenses!BE$35:BE$39)*$F19,IF($X19="FSG",0,IF($X19="MG",SUMPRODUCT($Z19:$Z23,Expenses!BE$35:BE$39)*$F19,MAX((Expenses!BE$35-$AB19/12)*$AA19*$F19,0)+MAX((Expenses!BE$36-$AB20/12)*$AA20*$F19,0)+MAX((Expenses!BE$37-$AB21/12)*$AA21*$F19,0)+MAX((Expenses!BE$38-$AB22/12)*$AA22*$F19,0)+MAX((Expenses!BE$39-$AB23/12)*$AA23*$F19,0)))))</f>
        <v>0</v>
      </c>
      <c r="BH190" s="156">
        <f>IF(OR(BH$165&lt;=EOMONTH($E19,$R19*(1-$O19)),BH$165&gt;EOMONTH($E19,$P19*12*(1-$O19)+$Q19*12*$O19+$R19*(1-$O19))),0,IF($X19="NNN",SUM(Expenses!BF$35:BF$39)*$F19,IF($X19="FSG",0,IF($X19="MG",SUMPRODUCT($Z19:$Z23,Expenses!BF$35:BF$39)*$F19,MAX((Expenses!BF$35-$AB19/12)*$AA19*$F19,0)+MAX((Expenses!BF$36-$AB20/12)*$AA20*$F19,0)+MAX((Expenses!BF$37-$AB21/12)*$AA21*$F19,0)+MAX((Expenses!BF$38-$AB22/12)*$AA22*$F19,0)+MAX((Expenses!BF$39-$AB23/12)*$AA23*$F19,0)))))</f>
        <v>0</v>
      </c>
      <c r="BI190" s="156">
        <f>IF(OR(BI$165&lt;=EOMONTH($E19,$R19*(1-$O19)),BI$165&gt;EOMONTH($E19,$P19*12*(1-$O19)+$Q19*12*$O19+$R19*(1-$O19))),0,IF($X19="NNN",SUM(Expenses!BG$35:BG$39)*$F19,IF($X19="FSG",0,IF($X19="MG",SUMPRODUCT($Z19:$Z23,Expenses!BG$35:BG$39)*$F19,MAX((Expenses!BG$35-$AB19/12)*$AA19*$F19,0)+MAX((Expenses!BG$36-$AB20/12)*$AA20*$F19,0)+MAX((Expenses!BG$37-$AB21/12)*$AA21*$F19,0)+MAX((Expenses!BG$38-$AB22/12)*$AA22*$F19,0)+MAX((Expenses!BG$39-$AB23/12)*$AA23*$F19,0)))))</f>
        <v>0</v>
      </c>
      <c r="BJ190" s="156">
        <f>IF(OR(BJ$165&lt;=EOMONTH($E19,$R19*(1-$O19)),BJ$165&gt;EOMONTH($E19,$P19*12*(1-$O19)+$Q19*12*$O19+$R19*(1-$O19))),0,IF($X19="NNN",SUM(Expenses!BH$35:BH$39)*$F19,IF($X19="FSG",0,IF($X19="MG",SUMPRODUCT($Z19:$Z23,Expenses!BH$35:BH$39)*$F19,MAX((Expenses!BH$35-$AB19/12)*$AA19*$F19,0)+MAX((Expenses!BH$36-$AB20/12)*$AA20*$F19,0)+MAX((Expenses!BH$37-$AB21/12)*$AA21*$F19,0)+MAX((Expenses!BH$38-$AB22/12)*$AA22*$F19,0)+MAX((Expenses!BH$39-$AB23/12)*$AA23*$F19,0)))))</f>
        <v>0</v>
      </c>
      <c r="BK190" s="156">
        <f>IF(OR(BK$165&lt;=EOMONTH($E19,$R19*(1-$O19)),BK$165&gt;EOMONTH($E19,$P19*12*(1-$O19)+$Q19*12*$O19+$R19*(1-$O19))),0,IF($X19="NNN",SUM(Expenses!BI$35:BI$39)*$F19,IF($X19="FSG",0,IF($X19="MG",SUMPRODUCT($Z19:$Z23,Expenses!BI$35:BI$39)*$F19,MAX((Expenses!BI$35-$AB19/12)*$AA19*$F19,0)+MAX((Expenses!BI$36-$AB20/12)*$AA20*$F19,0)+MAX((Expenses!BI$37-$AB21/12)*$AA21*$F19,0)+MAX((Expenses!BI$38-$AB22/12)*$AA22*$F19,0)+MAX((Expenses!BI$39-$AB23/12)*$AA23*$F19,0)))))</f>
        <v>0</v>
      </c>
      <c r="BL190" s="156">
        <f>IF(OR(BL$165&lt;=EOMONTH($E19,$R19*(1-$O19)),BL$165&gt;EOMONTH($E19,$P19*12*(1-$O19)+$Q19*12*$O19+$R19*(1-$O19))),0,IF($X19="NNN",SUM(Expenses!BJ$35:BJ$39)*$F19,IF($X19="FSG",0,IF($X19="MG",SUMPRODUCT($Z19:$Z23,Expenses!BJ$35:BJ$39)*$F19,MAX((Expenses!BJ$35-$AB19/12)*$AA19*$F19,0)+MAX((Expenses!BJ$36-$AB20/12)*$AA20*$F19,0)+MAX((Expenses!BJ$37-$AB21/12)*$AA21*$F19,0)+MAX((Expenses!BJ$38-$AB22/12)*$AA22*$F19,0)+MAX((Expenses!BJ$39-$AB23/12)*$AA23*$F19,0)))))</f>
        <v>0</v>
      </c>
      <c r="BM190" s="156">
        <f>IF(OR(BM$165&lt;=EOMONTH($E19,$R19*(1-$O19)),BM$165&gt;EOMONTH($E19,$P19*12*(1-$O19)+$Q19*12*$O19+$R19*(1-$O19))),0,IF($X19="NNN",SUM(Expenses!BK$35:BK$39)*$F19,IF($X19="FSG",0,IF($X19="MG",SUMPRODUCT($Z19:$Z23,Expenses!BK$35:BK$39)*$F19,MAX((Expenses!BK$35-$AB19/12)*$AA19*$F19,0)+MAX((Expenses!BK$36-$AB20/12)*$AA20*$F19,0)+MAX((Expenses!BK$37-$AB21/12)*$AA21*$F19,0)+MAX((Expenses!BK$38-$AB22/12)*$AA22*$F19,0)+MAX((Expenses!BK$39-$AB23/12)*$AA23*$F19,0)))))</f>
        <v>0</v>
      </c>
      <c r="BN190" s="156">
        <f>IF(OR(BN$165&lt;=EOMONTH($E19,$R19*(1-$O19)),BN$165&gt;EOMONTH($E19,$P19*12*(1-$O19)+$Q19*12*$O19+$R19*(1-$O19))),0,IF($X19="NNN",SUM(Expenses!BL$35:BL$39)*$F19,IF($X19="FSG",0,IF($X19="MG",SUMPRODUCT($Z19:$Z23,Expenses!BL$35:BL$39)*$F19,MAX((Expenses!BL$35-$AB19/12)*$AA19*$F19,0)+MAX((Expenses!BL$36-$AB20/12)*$AA20*$F19,0)+MAX((Expenses!BL$37-$AB21/12)*$AA21*$F19,0)+MAX((Expenses!BL$38-$AB22/12)*$AA22*$F19,0)+MAX((Expenses!BL$39-$AB23/12)*$AA23*$F19,0)))))</f>
        <v>0</v>
      </c>
      <c r="BO190" s="156">
        <f>IF(OR(BO$165&lt;=EOMONTH($E19,$R19*(1-$O19)),BO$165&gt;EOMONTH($E19,$P19*12*(1-$O19)+$Q19*12*$O19+$R19*(1-$O19))),0,IF($X19="NNN",SUM(Expenses!BM$35:BM$39)*$F19,IF($X19="FSG",0,IF($X19="MG",SUMPRODUCT($Z19:$Z23,Expenses!BM$35:BM$39)*$F19,MAX((Expenses!BM$35-$AB19/12)*$AA19*$F19,0)+MAX((Expenses!BM$36-$AB20/12)*$AA20*$F19,0)+MAX((Expenses!BM$37-$AB21/12)*$AA21*$F19,0)+MAX((Expenses!BM$38-$AB22/12)*$AA22*$F19,0)+MAX((Expenses!BM$39-$AB23/12)*$AA23*$F19,0)))))</f>
        <v>0</v>
      </c>
      <c r="BP190" s="156">
        <f>IF(OR(BP$165&lt;=EOMONTH($E19,$R19*(1-$O19)),BP$165&gt;EOMONTH($E19,$P19*12*(1-$O19)+$Q19*12*$O19+$R19*(1-$O19))),0,IF($X19="NNN",SUM(Expenses!BN$35:BN$39)*$F19,IF($X19="FSG",0,IF($X19="MG",SUMPRODUCT($Z19:$Z23,Expenses!BN$35:BN$39)*$F19,MAX((Expenses!BN$35-$AB19/12)*$AA19*$F19,0)+MAX((Expenses!BN$36-$AB20/12)*$AA20*$F19,0)+MAX((Expenses!BN$37-$AB21/12)*$AA21*$F19,0)+MAX((Expenses!BN$38-$AB22/12)*$AA22*$F19,0)+MAX((Expenses!BN$39-$AB23/12)*$AA23*$F19,0)))))</f>
        <v>0</v>
      </c>
      <c r="BQ190" s="156">
        <f>IF(OR(BQ$165&lt;=EOMONTH($E19,$R19*(1-$O19)),BQ$165&gt;EOMONTH($E19,$P19*12*(1-$O19)+$Q19*12*$O19+$R19*(1-$O19))),0,IF($X19="NNN",SUM(Expenses!BO$35:BO$39)*$F19,IF($X19="FSG",0,IF($X19="MG",SUMPRODUCT($Z19:$Z23,Expenses!BO$35:BO$39)*$F19,MAX((Expenses!BO$35-$AB19/12)*$AA19*$F19,0)+MAX((Expenses!BO$36-$AB20/12)*$AA20*$F19,0)+MAX((Expenses!BO$37-$AB21/12)*$AA21*$F19,0)+MAX((Expenses!BO$38-$AB22/12)*$AA22*$F19,0)+MAX((Expenses!BO$39-$AB23/12)*$AA23*$F19,0)))))</f>
        <v>0</v>
      </c>
      <c r="BR190" s="156">
        <f>IF(OR(BR$165&lt;=EOMONTH($E19,$R19*(1-$O19)),BR$165&gt;EOMONTH($E19,$P19*12*(1-$O19)+$Q19*12*$O19+$R19*(1-$O19))),0,IF($X19="NNN",SUM(Expenses!BP$35:BP$39)*$F19,IF($X19="FSG",0,IF($X19="MG",SUMPRODUCT($Z19:$Z23,Expenses!BP$35:BP$39)*$F19,MAX((Expenses!BP$35-$AB19/12)*$AA19*$F19,0)+MAX((Expenses!BP$36-$AB20/12)*$AA20*$F19,0)+MAX((Expenses!BP$37-$AB21/12)*$AA21*$F19,0)+MAX((Expenses!BP$38-$AB22/12)*$AA22*$F19,0)+MAX((Expenses!BP$39-$AB23/12)*$AA23*$F19,0)))))</f>
        <v>0</v>
      </c>
      <c r="BS190" s="156">
        <f>IF(OR(BS$165&lt;=EOMONTH($E19,$R19*(1-$O19)),BS$165&gt;EOMONTH($E19,$P19*12*(1-$O19)+$Q19*12*$O19+$R19*(1-$O19))),0,IF($X19="NNN",SUM(Expenses!BQ$35:BQ$39)*$F19,IF($X19="FSG",0,IF($X19="MG",SUMPRODUCT($Z19:$Z23,Expenses!BQ$35:BQ$39)*$F19,MAX((Expenses!BQ$35-$AB19/12)*$AA19*$F19,0)+MAX((Expenses!BQ$36-$AB20/12)*$AA20*$F19,0)+MAX((Expenses!BQ$37-$AB21/12)*$AA21*$F19,0)+MAX((Expenses!BQ$38-$AB22/12)*$AA22*$F19,0)+MAX((Expenses!BQ$39-$AB23/12)*$AA23*$F19,0)))))</f>
        <v>0</v>
      </c>
      <c r="BT190" s="156">
        <f>IF(OR(BT$165&lt;=EOMONTH($E19,$R19*(1-$O19)),BT$165&gt;EOMONTH($E19,$P19*12*(1-$O19)+$Q19*12*$O19+$R19*(1-$O19))),0,IF($X19="NNN",SUM(Expenses!BR$35:BR$39)*$F19,IF($X19="FSG",0,IF($X19="MG",SUMPRODUCT($Z19:$Z23,Expenses!BR$35:BR$39)*$F19,MAX((Expenses!BR$35-$AB19/12)*$AA19*$F19,0)+MAX((Expenses!BR$36-$AB20/12)*$AA20*$F19,0)+MAX((Expenses!BR$37-$AB21/12)*$AA21*$F19,0)+MAX((Expenses!BR$38-$AB22/12)*$AA22*$F19,0)+MAX((Expenses!BR$39-$AB23/12)*$AA23*$F19,0)))))</f>
        <v>0</v>
      </c>
      <c r="BU190" s="156">
        <f>IF(OR(BU$165&lt;=EOMONTH($E19,$R19*(1-$O19)),BU$165&gt;EOMONTH($E19,$P19*12*(1-$O19)+$Q19*12*$O19+$R19*(1-$O19))),0,IF($X19="NNN",SUM(Expenses!BS$35:BS$39)*$F19,IF($X19="FSG",0,IF($X19="MG",SUMPRODUCT($Z19:$Z23,Expenses!BS$35:BS$39)*$F19,MAX((Expenses!BS$35-$AB19/12)*$AA19*$F19,0)+MAX((Expenses!BS$36-$AB20/12)*$AA20*$F19,0)+MAX((Expenses!BS$37-$AB21/12)*$AA21*$F19,0)+MAX((Expenses!BS$38-$AB22/12)*$AA22*$F19,0)+MAX((Expenses!BS$39-$AB23/12)*$AA23*$F19,0)))))</f>
        <v>0</v>
      </c>
      <c r="BV190" s="156">
        <f>IF(OR(BV$165&lt;=EOMONTH($E19,$R19*(1-$O19)),BV$165&gt;EOMONTH($E19,$P19*12*(1-$O19)+$Q19*12*$O19+$R19*(1-$O19))),0,IF($X19="NNN",SUM(Expenses!BT$35:BT$39)*$F19,IF($X19="FSG",0,IF($X19="MG",SUMPRODUCT($Z19:$Z23,Expenses!BT$35:BT$39)*$F19,MAX((Expenses!BT$35-$AB19/12)*$AA19*$F19,0)+MAX((Expenses!BT$36-$AB20/12)*$AA20*$F19,0)+MAX((Expenses!BT$37-$AB21/12)*$AA21*$F19,0)+MAX((Expenses!BT$38-$AB22/12)*$AA22*$F19,0)+MAX((Expenses!BT$39-$AB23/12)*$AA23*$F19,0)))))</f>
        <v>0</v>
      </c>
      <c r="BW190" s="156">
        <f>IF(OR(BW$165&lt;=EOMONTH($E19,$R19*(1-$O19)),BW$165&gt;EOMONTH($E19,$P19*12*(1-$O19)+$Q19*12*$O19+$R19*(1-$O19))),0,IF($X19="NNN",SUM(Expenses!BU$35:BU$39)*$F19,IF($X19="FSG",0,IF($X19="MG",SUMPRODUCT($Z19:$Z23,Expenses!BU$35:BU$39)*$F19,MAX((Expenses!BU$35-$AB19/12)*$AA19*$F19,0)+MAX((Expenses!BU$36-$AB20/12)*$AA20*$F19,0)+MAX((Expenses!BU$37-$AB21/12)*$AA21*$F19,0)+MAX((Expenses!BU$38-$AB22/12)*$AA22*$F19,0)+MAX((Expenses!BU$39-$AB23/12)*$AA23*$F19,0)))))</f>
        <v>0</v>
      </c>
      <c r="BX190" s="156">
        <f>IF(OR(BX$165&lt;=EOMONTH($E19,$R19*(1-$O19)),BX$165&gt;EOMONTH($E19,$P19*12*(1-$O19)+$Q19*12*$O19+$R19*(1-$O19))),0,IF($X19="NNN",SUM(Expenses!BV$35:BV$39)*$F19,IF($X19="FSG",0,IF($X19="MG",SUMPRODUCT($Z19:$Z23,Expenses!BV$35:BV$39)*$F19,MAX((Expenses!BV$35-$AB19/12)*$AA19*$F19,0)+MAX((Expenses!BV$36-$AB20/12)*$AA20*$F19,0)+MAX((Expenses!BV$37-$AB21/12)*$AA21*$F19,0)+MAX((Expenses!BV$38-$AB22/12)*$AA22*$F19,0)+MAX((Expenses!BV$39-$AB23/12)*$AA23*$F19,0)))))</f>
        <v>0</v>
      </c>
      <c r="BY190" s="156">
        <f>IF(OR(BY$165&lt;=EOMONTH($E19,$R19*(1-$O19)),BY$165&gt;EOMONTH($E19,$P19*12*(1-$O19)+$Q19*12*$O19+$R19*(1-$O19))),0,IF($X19="NNN",SUM(Expenses!BW$35:BW$39)*$F19,IF($X19="FSG",0,IF($X19="MG",SUMPRODUCT($Z19:$Z23,Expenses!BW$35:BW$39)*$F19,MAX((Expenses!BW$35-$AB19/12)*$AA19*$F19,0)+MAX((Expenses!BW$36-$AB20/12)*$AA20*$F19,0)+MAX((Expenses!BW$37-$AB21/12)*$AA21*$F19,0)+MAX((Expenses!BW$38-$AB22/12)*$AA22*$F19,0)+MAX((Expenses!BW$39-$AB23/12)*$AA23*$F19,0)))))</f>
        <v>0</v>
      </c>
      <c r="BZ190" s="156">
        <f>IF(OR(BZ$165&lt;=EOMONTH($E19,$R19*(1-$O19)),BZ$165&gt;EOMONTH($E19,$P19*12*(1-$O19)+$Q19*12*$O19+$R19*(1-$O19))),0,IF($X19="NNN",SUM(Expenses!BX$35:BX$39)*$F19,IF($X19="FSG",0,IF($X19="MG",SUMPRODUCT($Z19:$Z23,Expenses!BX$35:BX$39)*$F19,MAX((Expenses!BX$35-$AB19/12)*$AA19*$F19,0)+MAX((Expenses!BX$36-$AB20/12)*$AA20*$F19,0)+MAX((Expenses!BX$37-$AB21/12)*$AA21*$F19,0)+MAX((Expenses!BX$38-$AB22/12)*$AA22*$F19,0)+MAX((Expenses!BX$39-$AB23/12)*$AA23*$F19,0)))))</f>
        <v>0</v>
      </c>
      <c r="CA190" s="156">
        <f>IF(OR(CA$165&lt;=EOMONTH($E19,$R19*(1-$O19)),CA$165&gt;EOMONTH($E19,$P19*12*(1-$O19)+$Q19*12*$O19+$R19*(1-$O19))),0,IF($X19="NNN",SUM(Expenses!BY$35:BY$39)*$F19,IF($X19="FSG",0,IF($X19="MG",SUMPRODUCT($Z19:$Z23,Expenses!BY$35:BY$39)*$F19,MAX((Expenses!BY$35-$AB19/12)*$AA19*$F19,0)+MAX((Expenses!BY$36-$AB20/12)*$AA20*$F19,0)+MAX((Expenses!BY$37-$AB21/12)*$AA21*$F19,0)+MAX((Expenses!BY$38-$AB22/12)*$AA22*$F19,0)+MAX((Expenses!BY$39-$AB23/12)*$AA23*$F19,0)))))</f>
        <v>0</v>
      </c>
      <c r="CB190" s="156">
        <f>IF(OR(CB$165&lt;=EOMONTH($E19,$R19*(1-$O19)),CB$165&gt;EOMONTH($E19,$P19*12*(1-$O19)+$Q19*12*$O19+$R19*(1-$O19))),0,IF($X19="NNN",SUM(Expenses!BZ$35:BZ$39)*$F19,IF($X19="FSG",0,IF($X19="MG",SUMPRODUCT($Z19:$Z23,Expenses!BZ$35:BZ$39)*$F19,MAX((Expenses!BZ$35-$AB19/12)*$AA19*$F19,0)+MAX((Expenses!BZ$36-$AB20/12)*$AA20*$F19,0)+MAX((Expenses!BZ$37-$AB21/12)*$AA21*$F19,0)+MAX((Expenses!BZ$38-$AB22/12)*$AA22*$F19,0)+MAX((Expenses!BZ$39-$AB23/12)*$AA23*$F19,0)))))</f>
        <v>0</v>
      </c>
      <c r="CC190" s="156">
        <f>IF(OR(CC$165&lt;=EOMONTH($E19,$R19*(1-$O19)),CC$165&gt;EOMONTH($E19,$P19*12*(1-$O19)+$Q19*12*$O19+$R19*(1-$O19))),0,IF($X19="NNN",SUM(Expenses!CA$35:CA$39)*$F19,IF($X19="FSG",0,IF($X19="MG",SUMPRODUCT($Z19:$Z23,Expenses!CA$35:CA$39)*$F19,MAX((Expenses!CA$35-$AB19/12)*$AA19*$F19,0)+MAX((Expenses!CA$36-$AB20/12)*$AA20*$F19,0)+MAX((Expenses!CA$37-$AB21/12)*$AA21*$F19,0)+MAX((Expenses!CA$38-$AB22/12)*$AA22*$F19,0)+MAX((Expenses!CA$39-$AB23/12)*$AA23*$F19,0)))))</f>
        <v>0</v>
      </c>
      <c r="CD190" s="156">
        <f>IF(OR(CD$165&lt;=EOMONTH($E19,$R19*(1-$O19)),CD$165&gt;EOMONTH($E19,$P19*12*(1-$O19)+$Q19*12*$O19+$R19*(1-$O19))),0,IF($X19="NNN",SUM(Expenses!CB$35:CB$39)*$F19,IF($X19="FSG",0,IF($X19="MG",SUMPRODUCT($Z19:$Z23,Expenses!CB$35:CB$39)*$F19,MAX((Expenses!CB$35-$AB19/12)*$AA19*$F19,0)+MAX((Expenses!CB$36-$AB20/12)*$AA20*$F19,0)+MAX((Expenses!CB$37-$AB21/12)*$AA21*$F19,0)+MAX((Expenses!CB$38-$AB22/12)*$AA22*$F19,0)+MAX((Expenses!CB$39-$AB23/12)*$AA23*$F19,0)))))</f>
        <v>0</v>
      </c>
      <c r="CE190" s="156">
        <f>IF(OR(CE$165&lt;=EOMONTH($E19,$R19*(1-$O19)),CE$165&gt;EOMONTH($E19,$P19*12*(1-$O19)+$Q19*12*$O19+$R19*(1-$O19))),0,IF($X19="NNN",SUM(Expenses!CC$35:CC$39)*$F19,IF($X19="FSG",0,IF($X19="MG",SUMPRODUCT($Z19:$Z23,Expenses!CC$35:CC$39)*$F19,MAX((Expenses!CC$35-$AB19/12)*$AA19*$F19,0)+MAX((Expenses!CC$36-$AB20/12)*$AA20*$F19,0)+MAX((Expenses!CC$37-$AB21/12)*$AA21*$F19,0)+MAX((Expenses!CC$38-$AB22/12)*$AA22*$F19,0)+MAX((Expenses!CC$39-$AB23/12)*$AA23*$F19,0)))))</f>
        <v>0</v>
      </c>
      <c r="CF190" s="156">
        <f>IF(OR(CF$165&lt;=EOMONTH($E19,$R19*(1-$O19)),CF$165&gt;EOMONTH($E19,$P19*12*(1-$O19)+$Q19*12*$O19+$R19*(1-$O19))),0,IF($X19="NNN",SUM(Expenses!CD$35:CD$39)*$F19,IF($X19="FSG",0,IF($X19="MG",SUMPRODUCT($Z19:$Z23,Expenses!CD$35:CD$39)*$F19,MAX((Expenses!CD$35-$AB19/12)*$AA19*$F19,0)+MAX((Expenses!CD$36-$AB20/12)*$AA20*$F19,0)+MAX((Expenses!CD$37-$AB21/12)*$AA21*$F19,0)+MAX((Expenses!CD$38-$AB22/12)*$AA22*$F19,0)+MAX((Expenses!CD$39-$AB23/12)*$AA23*$F19,0)))))</f>
        <v>0</v>
      </c>
      <c r="CG190" s="156">
        <f>IF(OR(CG$165&lt;=EOMONTH($E19,$R19*(1-$O19)),CG$165&gt;EOMONTH($E19,$P19*12*(1-$O19)+$Q19*12*$O19+$R19*(1-$O19))),0,IF($X19="NNN",SUM(Expenses!CE$35:CE$39)*$F19,IF($X19="FSG",0,IF($X19="MG",SUMPRODUCT($Z19:$Z23,Expenses!CE$35:CE$39)*$F19,MAX((Expenses!CE$35-$AB19/12)*$AA19*$F19,0)+MAX((Expenses!CE$36-$AB20/12)*$AA20*$F19,0)+MAX((Expenses!CE$37-$AB21/12)*$AA21*$F19,0)+MAX((Expenses!CE$38-$AB22/12)*$AA22*$F19,0)+MAX((Expenses!CE$39-$AB23/12)*$AA23*$F19,0)))))</f>
        <v>0</v>
      </c>
      <c r="CH190" s="156">
        <f>IF(OR(CH$165&lt;=EOMONTH($E19,$R19*(1-$O19)),CH$165&gt;EOMONTH($E19,$P19*12*(1-$O19)+$Q19*12*$O19+$R19*(1-$O19))),0,IF($X19="NNN",SUM(Expenses!CF$35:CF$39)*$F19,IF($X19="FSG",0,IF($X19="MG",SUMPRODUCT($Z19:$Z23,Expenses!CF$35:CF$39)*$F19,MAX((Expenses!CF$35-$AB19/12)*$AA19*$F19,0)+MAX((Expenses!CF$36-$AB20/12)*$AA20*$F19,0)+MAX((Expenses!CF$37-$AB21/12)*$AA21*$F19,0)+MAX((Expenses!CF$38-$AB22/12)*$AA22*$F19,0)+MAX((Expenses!CF$39-$AB23/12)*$AA23*$F19,0)))))</f>
        <v>0</v>
      </c>
      <c r="CI190" s="156">
        <f>IF(OR(CI$165&lt;=EOMONTH($E19,$R19*(1-$O19)),CI$165&gt;EOMONTH($E19,$P19*12*(1-$O19)+$Q19*12*$O19+$R19*(1-$O19))),0,IF($X19="NNN",SUM(Expenses!CG$35:CG$39)*$F19,IF($X19="FSG",0,IF($X19="MG",SUMPRODUCT($Z19:$Z23,Expenses!CG$35:CG$39)*$F19,MAX((Expenses!CG$35-$AB19/12)*$AA19*$F19,0)+MAX((Expenses!CG$36-$AB20/12)*$AA20*$F19,0)+MAX((Expenses!CG$37-$AB21/12)*$AA21*$F19,0)+MAX((Expenses!CG$38-$AB22/12)*$AA22*$F19,0)+MAX((Expenses!CG$39-$AB23/12)*$AA23*$F19,0)))))</f>
        <v>0</v>
      </c>
      <c r="CJ190" s="156">
        <f>IF(OR(CJ$165&lt;=EOMONTH($E19,$R19*(1-$O19)),CJ$165&gt;EOMONTH($E19,$P19*12*(1-$O19)+$Q19*12*$O19+$R19*(1-$O19))),0,IF($X19="NNN",SUM(Expenses!CH$35:CH$39)*$F19,IF($X19="FSG",0,IF($X19="MG",SUMPRODUCT($Z19:$Z23,Expenses!CH$35:CH$39)*$F19,MAX((Expenses!CH$35-$AB19/12)*$AA19*$F19,0)+MAX((Expenses!CH$36-$AB20/12)*$AA20*$F19,0)+MAX((Expenses!CH$37-$AB21/12)*$AA21*$F19,0)+MAX((Expenses!CH$38-$AB22/12)*$AA22*$F19,0)+MAX((Expenses!CH$39-$AB23/12)*$AA23*$F19,0)))))</f>
        <v>0</v>
      </c>
      <c r="CK190" s="156">
        <f>IF(OR(CK$165&lt;=EOMONTH($E19,$R19*(1-$O19)),CK$165&gt;EOMONTH($E19,$P19*12*(1-$O19)+$Q19*12*$O19+$R19*(1-$O19))),0,IF($X19="NNN",SUM(Expenses!CI$35:CI$39)*$F19,IF($X19="FSG",0,IF($X19="MG",SUMPRODUCT($Z19:$Z23,Expenses!CI$35:CI$39)*$F19,MAX((Expenses!CI$35-$AB19/12)*$AA19*$F19,0)+MAX((Expenses!CI$36-$AB20/12)*$AA20*$F19,0)+MAX((Expenses!CI$37-$AB21/12)*$AA21*$F19,0)+MAX((Expenses!CI$38-$AB22/12)*$AA22*$F19,0)+MAX((Expenses!CI$39-$AB23/12)*$AA23*$F19,0)))))</f>
        <v>0</v>
      </c>
      <c r="CL190" s="156">
        <f>IF(OR(CL$165&lt;=EOMONTH($E19,$R19*(1-$O19)),CL$165&gt;EOMONTH($E19,$P19*12*(1-$O19)+$Q19*12*$O19+$R19*(1-$O19))),0,IF($X19="NNN",SUM(Expenses!CJ$35:CJ$39)*$F19,IF($X19="FSG",0,IF($X19="MG",SUMPRODUCT($Z19:$Z23,Expenses!CJ$35:CJ$39)*$F19,MAX((Expenses!CJ$35-$AB19/12)*$AA19*$F19,0)+MAX((Expenses!CJ$36-$AB20/12)*$AA20*$F19,0)+MAX((Expenses!CJ$37-$AB21/12)*$AA21*$F19,0)+MAX((Expenses!CJ$38-$AB22/12)*$AA22*$F19,0)+MAX((Expenses!CJ$39-$AB23/12)*$AA23*$F19,0)))))</f>
        <v>0</v>
      </c>
      <c r="CM190" s="156">
        <f>IF(OR(CM$165&lt;=EOMONTH($E19,$R19*(1-$O19)),CM$165&gt;EOMONTH($E19,$P19*12*(1-$O19)+$Q19*12*$O19+$R19*(1-$O19))),0,IF($X19="NNN",SUM(Expenses!CK$35:CK$39)*$F19,IF($X19="FSG",0,IF($X19="MG",SUMPRODUCT($Z19:$Z23,Expenses!CK$35:CK$39)*$F19,MAX((Expenses!CK$35-$AB19/12)*$AA19*$F19,0)+MAX((Expenses!CK$36-$AB20/12)*$AA20*$F19,0)+MAX((Expenses!CK$37-$AB21/12)*$AA21*$F19,0)+MAX((Expenses!CK$38-$AB22/12)*$AA22*$F19,0)+MAX((Expenses!CK$39-$AB23/12)*$AA23*$F19,0)))))</f>
        <v>0</v>
      </c>
      <c r="CN190" s="156">
        <f>IF(OR(CN$165&lt;=EOMONTH($E19,$R19*(1-$O19)),CN$165&gt;EOMONTH($E19,$P19*12*(1-$O19)+$Q19*12*$O19+$R19*(1-$O19))),0,IF($X19="NNN",SUM(Expenses!CL$35:CL$39)*$F19,IF($X19="FSG",0,IF($X19="MG",SUMPRODUCT($Z19:$Z23,Expenses!CL$35:CL$39)*$F19,MAX((Expenses!CL$35-$AB19/12)*$AA19*$F19,0)+MAX((Expenses!CL$36-$AB20/12)*$AA20*$F19,0)+MAX((Expenses!CL$37-$AB21/12)*$AA21*$F19,0)+MAX((Expenses!CL$38-$AB22/12)*$AA22*$F19,0)+MAX((Expenses!CL$39-$AB23/12)*$AA23*$F19,0)))))</f>
        <v>0</v>
      </c>
      <c r="CO190" s="156">
        <f>IF(OR(CO$165&lt;=EOMONTH($E19,$R19*(1-$O19)),CO$165&gt;EOMONTH($E19,$P19*12*(1-$O19)+$Q19*12*$O19+$R19*(1-$O19))),0,IF($X19="NNN",SUM(Expenses!CM$35:CM$39)*$F19,IF($X19="FSG",0,IF($X19="MG",SUMPRODUCT($Z19:$Z23,Expenses!CM$35:CM$39)*$F19,MAX((Expenses!CM$35-$AB19/12)*$AA19*$F19,0)+MAX((Expenses!CM$36-$AB20/12)*$AA20*$F19,0)+MAX((Expenses!CM$37-$AB21/12)*$AA21*$F19,0)+MAX((Expenses!CM$38-$AB22/12)*$AA22*$F19,0)+MAX((Expenses!CM$39-$AB23/12)*$AA23*$F19,0)))))</f>
        <v>0</v>
      </c>
      <c r="CP190" s="156">
        <f>IF(OR(CP$165&lt;=EOMONTH($E19,$R19*(1-$O19)),CP$165&gt;EOMONTH($E19,$P19*12*(1-$O19)+$Q19*12*$O19+$R19*(1-$O19))),0,IF($X19="NNN",SUM(Expenses!CN$35:CN$39)*$F19,IF($X19="FSG",0,IF($X19="MG",SUMPRODUCT($Z19:$Z23,Expenses!CN$35:CN$39)*$F19,MAX((Expenses!CN$35-$AB19/12)*$AA19*$F19,0)+MAX((Expenses!CN$36-$AB20/12)*$AA20*$F19,0)+MAX((Expenses!CN$37-$AB21/12)*$AA21*$F19,0)+MAX((Expenses!CN$38-$AB22/12)*$AA22*$F19,0)+MAX((Expenses!CN$39-$AB23/12)*$AA23*$F19,0)))))</f>
        <v>0</v>
      </c>
      <c r="CQ190" s="156">
        <f>IF(OR(CQ$165&lt;=EOMONTH($E19,$R19*(1-$O19)),CQ$165&gt;EOMONTH($E19,$P19*12*(1-$O19)+$Q19*12*$O19+$R19*(1-$O19))),0,IF($X19="NNN",SUM(Expenses!CO$35:CO$39)*$F19,IF($X19="FSG",0,IF($X19="MG",SUMPRODUCT($Z19:$Z23,Expenses!CO$35:CO$39)*$F19,MAX((Expenses!CO$35-$AB19/12)*$AA19*$F19,0)+MAX((Expenses!CO$36-$AB20/12)*$AA20*$F19,0)+MAX((Expenses!CO$37-$AB21/12)*$AA21*$F19,0)+MAX((Expenses!CO$38-$AB22/12)*$AA22*$F19,0)+MAX((Expenses!CO$39-$AB23/12)*$AA23*$F19,0)))))</f>
        <v>0</v>
      </c>
      <c r="CR190" s="156">
        <f>IF(OR(CR$165&lt;=EOMONTH($E19,$R19*(1-$O19)),CR$165&gt;EOMONTH($E19,$P19*12*(1-$O19)+$Q19*12*$O19+$R19*(1-$O19))),0,IF($X19="NNN",SUM(Expenses!CP$35:CP$39)*$F19,IF($X19="FSG",0,IF($X19="MG",SUMPRODUCT($Z19:$Z23,Expenses!CP$35:CP$39)*$F19,MAX((Expenses!CP$35-$AB19/12)*$AA19*$F19,0)+MAX((Expenses!CP$36-$AB20/12)*$AA20*$F19,0)+MAX((Expenses!CP$37-$AB21/12)*$AA21*$F19,0)+MAX((Expenses!CP$38-$AB22/12)*$AA22*$F19,0)+MAX((Expenses!CP$39-$AB23/12)*$AA23*$F19,0)))))</f>
        <v>0</v>
      </c>
      <c r="CS190" s="156">
        <f>IF(OR(CS$165&lt;=EOMONTH($E19,$R19*(1-$O19)),CS$165&gt;EOMONTH($E19,$P19*12*(1-$O19)+$Q19*12*$O19+$R19*(1-$O19))),0,IF($X19="NNN",SUM(Expenses!CQ$35:CQ$39)*$F19,IF($X19="FSG",0,IF($X19="MG",SUMPRODUCT($Z19:$Z23,Expenses!CQ$35:CQ$39)*$F19,MAX((Expenses!CQ$35-$AB19/12)*$AA19*$F19,0)+MAX((Expenses!CQ$36-$AB20/12)*$AA20*$F19,0)+MAX((Expenses!CQ$37-$AB21/12)*$AA21*$F19,0)+MAX((Expenses!CQ$38-$AB22/12)*$AA22*$F19,0)+MAX((Expenses!CQ$39-$AB23/12)*$AA23*$F19,0)))))</f>
        <v>0</v>
      </c>
      <c r="CT190" s="156">
        <f>IF(OR(CT$165&lt;=EOMONTH($E19,$R19*(1-$O19)),CT$165&gt;EOMONTH($E19,$P19*12*(1-$O19)+$Q19*12*$O19+$R19*(1-$O19))),0,IF($X19="NNN",SUM(Expenses!CR$35:CR$39)*$F19,IF($X19="FSG",0,IF($X19="MG",SUMPRODUCT($Z19:$Z23,Expenses!CR$35:CR$39)*$F19,MAX((Expenses!CR$35-$AB19/12)*$AA19*$F19,0)+MAX((Expenses!CR$36-$AB20/12)*$AA20*$F19,0)+MAX((Expenses!CR$37-$AB21/12)*$AA21*$F19,0)+MAX((Expenses!CR$38-$AB22/12)*$AA22*$F19,0)+MAX((Expenses!CR$39-$AB23/12)*$AA23*$F19,0)))))</f>
        <v>0</v>
      </c>
      <c r="CU190" s="156">
        <f>IF(OR(CU$165&lt;=EOMONTH($E19,$R19*(1-$O19)),CU$165&gt;EOMONTH($E19,$P19*12*(1-$O19)+$Q19*12*$O19+$R19*(1-$O19))),0,IF($X19="NNN",SUM(Expenses!CS$35:CS$39)*$F19,IF($X19="FSG",0,IF($X19="MG",SUMPRODUCT($Z19:$Z23,Expenses!CS$35:CS$39)*$F19,MAX((Expenses!CS$35-$AB19/12)*$AA19*$F19,0)+MAX((Expenses!CS$36-$AB20/12)*$AA20*$F19,0)+MAX((Expenses!CS$37-$AB21/12)*$AA21*$F19,0)+MAX((Expenses!CS$38-$AB22/12)*$AA22*$F19,0)+MAX((Expenses!CS$39-$AB23/12)*$AA23*$F19,0)))))</f>
        <v>0</v>
      </c>
      <c r="CV190" s="156">
        <f>IF(OR(CV$165&lt;=EOMONTH($E19,$R19*(1-$O19)),CV$165&gt;EOMONTH($E19,$P19*12*(1-$O19)+$Q19*12*$O19+$R19*(1-$O19))),0,IF($X19="NNN",SUM(Expenses!CT$35:CT$39)*$F19,IF($X19="FSG",0,IF($X19="MG",SUMPRODUCT($Z19:$Z23,Expenses!CT$35:CT$39)*$F19,MAX((Expenses!CT$35-$AB19/12)*$AA19*$F19,0)+MAX((Expenses!CT$36-$AB20/12)*$AA20*$F19,0)+MAX((Expenses!CT$37-$AB21/12)*$AA21*$F19,0)+MAX((Expenses!CT$38-$AB22/12)*$AA22*$F19,0)+MAX((Expenses!CT$39-$AB23/12)*$AA23*$F19,0)))))</f>
        <v>0</v>
      </c>
      <c r="CW190" s="156">
        <f>IF(OR(CW$165&lt;=EOMONTH($E19,$R19*(1-$O19)),CW$165&gt;EOMONTH($E19,$P19*12*(1-$O19)+$Q19*12*$O19+$R19*(1-$O19))),0,IF($X19="NNN",SUM(Expenses!CU$35:CU$39)*$F19,IF($X19="FSG",0,IF($X19="MG",SUMPRODUCT($Z19:$Z23,Expenses!CU$35:CU$39)*$F19,MAX((Expenses!CU$35-$AB19/12)*$AA19*$F19,0)+MAX((Expenses!CU$36-$AB20/12)*$AA20*$F19,0)+MAX((Expenses!CU$37-$AB21/12)*$AA21*$F19,0)+MAX((Expenses!CU$38-$AB22/12)*$AA22*$F19,0)+MAX((Expenses!CU$39-$AB23/12)*$AA23*$F19,0)))))</f>
        <v>0</v>
      </c>
      <c r="CX190" s="156">
        <f>IF(OR(CX$165&lt;=EOMONTH($E19,$R19*(1-$O19)),CX$165&gt;EOMONTH($E19,$P19*12*(1-$O19)+$Q19*12*$O19+$R19*(1-$O19))),0,IF($X19="NNN",SUM(Expenses!CV$35:CV$39)*$F19,IF($X19="FSG",0,IF($X19="MG",SUMPRODUCT($Z19:$Z23,Expenses!CV$35:CV$39)*$F19,MAX((Expenses!CV$35-$AB19/12)*$AA19*$F19,0)+MAX((Expenses!CV$36-$AB20/12)*$AA20*$F19,0)+MAX((Expenses!CV$37-$AB21/12)*$AA21*$F19,0)+MAX((Expenses!CV$38-$AB22/12)*$AA22*$F19,0)+MAX((Expenses!CV$39-$AB23/12)*$AA23*$F19,0)))))</f>
        <v>0</v>
      </c>
      <c r="CY190" s="156">
        <f>IF(OR(CY$165&lt;=EOMONTH($E19,$R19*(1-$O19)),CY$165&gt;EOMONTH($E19,$P19*12*(1-$O19)+$Q19*12*$O19+$R19*(1-$O19))),0,IF($X19="NNN",SUM(Expenses!CW$35:CW$39)*$F19,IF($X19="FSG",0,IF($X19="MG",SUMPRODUCT($Z19:$Z23,Expenses!CW$35:CW$39)*$F19,MAX((Expenses!CW$35-$AB19/12)*$AA19*$F19,0)+MAX((Expenses!CW$36-$AB20/12)*$AA20*$F19,0)+MAX((Expenses!CW$37-$AB21/12)*$AA21*$F19,0)+MAX((Expenses!CW$38-$AB22/12)*$AA22*$F19,0)+MAX((Expenses!CW$39-$AB23/12)*$AA23*$F19,0)))))</f>
        <v>0</v>
      </c>
      <c r="CZ190" s="156">
        <f>IF(OR(CZ$165&lt;=EOMONTH($E19,$R19*(1-$O19)),CZ$165&gt;EOMONTH($E19,$P19*12*(1-$O19)+$Q19*12*$O19+$R19*(1-$O19))),0,IF($X19="NNN",SUM(Expenses!CX$35:CX$39)*$F19,IF($X19="FSG",0,IF($X19="MG",SUMPRODUCT($Z19:$Z23,Expenses!CX$35:CX$39)*$F19,MAX((Expenses!CX$35-$AB19/12)*$AA19*$F19,0)+MAX((Expenses!CX$36-$AB20/12)*$AA20*$F19,0)+MAX((Expenses!CX$37-$AB21/12)*$AA21*$F19,0)+MAX((Expenses!CX$38-$AB22/12)*$AA22*$F19,0)+MAX((Expenses!CX$39-$AB23/12)*$AA23*$F19,0)))))</f>
        <v>0</v>
      </c>
      <c r="DA190" s="156">
        <f>IF(OR(DA$165&lt;=EOMONTH($E19,$R19*(1-$O19)),DA$165&gt;EOMONTH($E19,$P19*12*(1-$O19)+$Q19*12*$O19+$R19*(1-$O19))),0,IF($X19="NNN",SUM(Expenses!CY$35:CY$39)*$F19,IF($X19="FSG",0,IF($X19="MG",SUMPRODUCT($Z19:$Z23,Expenses!CY$35:CY$39)*$F19,MAX((Expenses!CY$35-$AB19/12)*$AA19*$F19,0)+MAX((Expenses!CY$36-$AB20/12)*$AA20*$F19,0)+MAX((Expenses!CY$37-$AB21/12)*$AA21*$F19,0)+MAX((Expenses!CY$38-$AB22/12)*$AA22*$F19,0)+MAX((Expenses!CY$39-$AB23/12)*$AA23*$F19,0)))))</f>
        <v>0</v>
      </c>
      <c r="DB190" s="156">
        <f>IF(OR(DB$165&lt;=EOMONTH($E19,$R19*(1-$O19)),DB$165&gt;EOMONTH($E19,$P19*12*(1-$O19)+$Q19*12*$O19+$R19*(1-$O19))),0,IF($X19="NNN",SUM(Expenses!CZ$35:CZ$39)*$F19,IF($X19="FSG",0,IF($X19="MG",SUMPRODUCT($Z19:$Z23,Expenses!CZ$35:CZ$39)*$F19,MAX((Expenses!CZ$35-$AB19/12)*$AA19*$F19,0)+MAX((Expenses!CZ$36-$AB20/12)*$AA20*$F19,0)+MAX((Expenses!CZ$37-$AB21/12)*$AA21*$F19,0)+MAX((Expenses!CZ$38-$AB22/12)*$AA22*$F19,0)+MAX((Expenses!CZ$39-$AB23/12)*$AA23*$F19,0)))))</f>
        <v>0</v>
      </c>
      <c r="DC190" s="156">
        <f>IF(OR(DC$165&lt;=EOMONTH($E19,$R19*(1-$O19)),DC$165&gt;EOMONTH($E19,$P19*12*(1-$O19)+$Q19*12*$O19+$R19*(1-$O19))),0,IF($X19="NNN",SUM(Expenses!DA$35:DA$39)*$F19,IF($X19="FSG",0,IF($X19="MG",SUMPRODUCT($Z19:$Z23,Expenses!DA$35:DA$39)*$F19,MAX((Expenses!DA$35-$AB19/12)*$AA19*$F19,0)+MAX((Expenses!DA$36-$AB20/12)*$AA20*$F19,0)+MAX((Expenses!DA$37-$AB21/12)*$AA21*$F19,0)+MAX((Expenses!DA$38-$AB22/12)*$AA22*$F19,0)+MAX((Expenses!DA$39-$AB23/12)*$AA23*$F19,0)))))</f>
        <v>0</v>
      </c>
      <c r="DD190" s="156">
        <f>IF(OR(DD$165&lt;=EOMONTH($E19,$R19*(1-$O19)),DD$165&gt;EOMONTH($E19,$P19*12*(1-$O19)+$Q19*12*$O19+$R19*(1-$O19))),0,IF($X19="NNN",SUM(Expenses!DB$35:DB$39)*$F19,IF($X19="FSG",0,IF($X19="MG",SUMPRODUCT($Z19:$Z23,Expenses!DB$35:DB$39)*$F19,MAX((Expenses!DB$35-$AB19/12)*$AA19*$F19,0)+MAX((Expenses!DB$36-$AB20/12)*$AA20*$F19,0)+MAX((Expenses!DB$37-$AB21/12)*$AA21*$F19,0)+MAX((Expenses!DB$38-$AB22/12)*$AA22*$F19,0)+MAX((Expenses!DB$39-$AB23/12)*$AA23*$F19,0)))))</f>
        <v>0</v>
      </c>
      <c r="DE190" s="156">
        <f>IF(OR(DE$165&lt;=EOMONTH($E19,$R19*(1-$O19)),DE$165&gt;EOMONTH($E19,$P19*12*(1-$O19)+$Q19*12*$O19+$R19*(1-$O19))),0,IF($X19="NNN",SUM(Expenses!DC$35:DC$39)*$F19,IF($X19="FSG",0,IF($X19="MG",SUMPRODUCT($Z19:$Z23,Expenses!DC$35:DC$39)*$F19,MAX((Expenses!DC$35-$AB19/12)*$AA19*$F19,0)+MAX((Expenses!DC$36-$AB20/12)*$AA20*$F19,0)+MAX((Expenses!DC$37-$AB21/12)*$AA21*$F19,0)+MAX((Expenses!DC$38-$AB22/12)*$AA22*$F19,0)+MAX((Expenses!DC$39-$AB23/12)*$AA23*$F19,0)))))</f>
        <v>0</v>
      </c>
      <c r="DF190" s="156">
        <f>IF(OR(DF$165&lt;=EOMONTH($E19,$R19*(1-$O19)),DF$165&gt;EOMONTH($E19,$P19*12*(1-$O19)+$Q19*12*$O19+$R19*(1-$O19))),0,IF($X19="NNN",SUM(Expenses!DD$35:DD$39)*$F19,IF($X19="FSG",0,IF($X19="MG",SUMPRODUCT($Z19:$Z23,Expenses!DD$35:DD$39)*$F19,MAX((Expenses!DD$35-$AB19/12)*$AA19*$F19,0)+MAX((Expenses!DD$36-$AB20/12)*$AA20*$F19,0)+MAX((Expenses!DD$37-$AB21/12)*$AA21*$F19,0)+MAX((Expenses!DD$38-$AB22/12)*$AA22*$F19,0)+MAX((Expenses!DD$39-$AB23/12)*$AA23*$F19,0)))))</f>
        <v>0</v>
      </c>
      <c r="DG190" s="156">
        <f>IF(OR(DG$165&lt;=EOMONTH($E19,$R19*(1-$O19)),DG$165&gt;EOMONTH($E19,$P19*12*(1-$O19)+$Q19*12*$O19+$R19*(1-$O19))),0,IF($X19="NNN",SUM(Expenses!DE$35:DE$39)*$F19,IF($X19="FSG",0,IF($X19="MG",SUMPRODUCT($Z19:$Z23,Expenses!DE$35:DE$39)*$F19,MAX((Expenses!DE$35-$AB19/12)*$AA19*$F19,0)+MAX((Expenses!DE$36-$AB20/12)*$AA20*$F19,0)+MAX((Expenses!DE$37-$AB21/12)*$AA21*$F19,0)+MAX((Expenses!DE$38-$AB22/12)*$AA22*$F19,0)+MAX((Expenses!DE$39-$AB23/12)*$AA23*$F19,0)))))</f>
        <v>0</v>
      </c>
      <c r="DH190" s="156">
        <f>IF(OR(DH$165&lt;=EOMONTH($E19,$R19*(1-$O19)),DH$165&gt;EOMONTH($E19,$P19*12*(1-$O19)+$Q19*12*$O19+$R19*(1-$O19))),0,IF($X19="NNN",SUM(Expenses!DF$35:DF$39)*$F19,IF($X19="FSG",0,IF($X19="MG",SUMPRODUCT($Z19:$Z23,Expenses!DF$35:DF$39)*$F19,MAX((Expenses!DF$35-$AB19/12)*$AA19*$F19,0)+MAX((Expenses!DF$36-$AB20/12)*$AA20*$F19,0)+MAX((Expenses!DF$37-$AB21/12)*$AA21*$F19,0)+MAX((Expenses!DF$38-$AB22/12)*$AA22*$F19,0)+MAX((Expenses!DF$39-$AB23/12)*$AA23*$F19,0)))))</f>
        <v>0</v>
      </c>
      <c r="DI190" s="156">
        <f>IF(OR(DI$165&lt;=EOMONTH($E19,$R19*(1-$O19)),DI$165&gt;EOMONTH($E19,$P19*12*(1-$O19)+$Q19*12*$O19+$R19*(1-$O19))),0,IF($X19="NNN",SUM(Expenses!DG$35:DG$39)*$F19,IF($X19="FSG",0,IF($X19="MG",SUMPRODUCT($Z19:$Z23,Expenses!DG$35:DG$39)*$F19,MAX((Expenses!DG$35-$AB19/12)*$AA19*$F19,0)+MAX((Expenses!DG$36-$AB20/12)*$AA20*$F19,0)+MAX((Expenses!DG$37-$AB21/12)*$AA21*$F19,0)+MAX((Expenses!DG$38-$AB22/12)*$AA22*$F19,0)+MAX((Expenses!DG$39-$AB23/12)*$AA23*$F19,0)))))</f>
        <v>0</v>
      </c>
      <c r="DJ190" s="156">
        <f>IF(OR(DJ$165&lt;=EOMONTH($E19,$R19*(1-$O19)),DJ$165&gt;EOMONTH($E19,$P19*12*(1-$O19)+$Q19*12*$O19+$R19*(1-$O19))),0,IF($X19="NNN",SUM(Expenses!DH$35:DH$39)*$F19,IF($X19="FSG",0,IF($X19="MG",SUMPRODUCT($Z19:$Z23,Expenses!DH$35:DH$39)*$F19,MAX((Expenses!DH$35-$AB19/12)*$AA19*$F19,0)+MAX((Expenses!DH$36-$AB20/12)*$AA20*$F19,0)+MAX((Expenses!DH$37-$AB21/12)*$AA21*$F19,0)+MAX((Expenses!DH$38-$AB22/12)*$AA22*$F19,0)+MAX((Expenses!DH$39-$AB23/12)*$AA23*$F19,0)))))</f>
        <v>0</v>
      </c>
      <c r="DK190" s="156">
        <f>IF(OR(DK$165&lt;=EOMONTH($E19,$R19*(1-$O19)),DK$165&gt;EOMONTH($E19,$P19*12*(1-$O19)+$Q19*12*$O19+$R19*(1-$O19))),0,IF($X19="NNN",SUM(Expenses!DI$35:DI$39)*$F19,IF($X19="FSG",0,IF($X19="MG",SUMPRODUCT($Z19:$Z23,Expenses!DI$35:DI$39)*$F19,MAX((Expenses!DI$35-$AB19/12)*$AA19*$F19,0)+MAX((Expenses!DI$36-$AB20/12)*$AA20*$F19,0)+MAX((Expenses!DI$37-$AB21/12)*$AA21*$F19,0)+MAX((Expenses!DI$38-$AB22/12)*$AA22*$F19,0)+MAX((Expenses!DI$39-$AB23/12)*$AA23*$F19,0)))))</f>
        <v>0</v>
      </c>
      <c r="DL190" s="156">
        <f>IF(OR(DL$165&lt;=EOMONTH($E19,$R19*(1-$O19)),DL$165&gt;EOMONTH($E19,$P19*12*(1-$O19)+$Q19*12*$O19+$R19*(1-$O19))),0,IF($X19="NNN",SUM(Expenses!DJ$35:DJ$39)*$F19,IF($X19="FSG",0,IF($X19="MG",SUMPRODUCT($Z19:$Z23,Expenses!DJ$35:DJ$39)*$F19,MAX((Expenses!DJ$35-$AB19/12)*$AA19*$F19,0)+MAX((Expenses!DJ$36-$AB20/12)*$AA20*$F19,0)+MAX((Expenses!DJ$37-$AB21/12)*$AA21*$F19,0)+MAX((Expenses!DJ$38-$AB22/12)*$AA22*$F19,0)+MAX((Expenses!DJ$39-$AB23/12)*$AA23*$F19,0)))))</f>
        <v>0</v>
      </c>
      <c r="DM190" s="156">
        <f>IF(OR(DM$165&lt;=EOMONTH($E19,$R19*(1-$O19)),DM$165&gt;EOMONTH($E19,$P19*12*(1-$O19)+$Q19*12*$O19+$R19*(1-$O19))),0,IF($X19="NNN",SUM(Expenses!DK$35:DK$39)*$F19,IF($X19="FSG",0,IF($X19="MG",SUMPRODUCT($Z19:$Z23,Expenses!DK$35:DK$39)*$F19,MAX((Expenses!DK$35-$AB19/12)*$AA19*$F19,0)+MAX((Expenses!DK$36-$AB20/12)*$AA20*$F19,0)+MAX((Expenses!DK$37-$AB21/12)*$AA21*$F19,0)+MAX((Expenses!DK$38-$AB22/12)*$AA22*$F19,0)+MAX((Expenses!DK$39-$AB23/12)*$AA23*$F19,0)))))</f>
        <v>0</v>
      </c>
      <c r="DN190" s="156">
        <f>IF(OR(DN$165&lt;=EOMONTH($E19,$R19*(1-$O19)),DN$165&gt;EOMONTH($E19,$P19*12*(1-$O19)+$Q19*12*$O19+$R19*(1-$O19))),0,IF($X19="NNN",SUM(Expenses!DL$35:DL$39)*$F19,IF($X19="FSG",0,IF($X19="MG",SUMPRODUCT($Z19:$Z23,Expenses!DL$35:DL$39)*$F19,MAX((Expenses!DL$35-$AB19/12)*$AA19*$F19,0)+MAX((Expenses!DL$36-$AB20/12)*$AA20*$F19,0)+MAX((Expenses!DL$37-$AB21/12)*$AA21*$F19,0)+MAX((Expenses!DL$38-$AB22/12)*$AA22*$F19,0)+MAX((Expenses!DL$39-$AB23/12)*$AA23*$F19,0)))))</f>
        <v>0</v>
      </c>
      <c r="DO190" s="156">
        <f>IF(OR(DO$165&lt;=EOMONTH($E19,$R19*(1-$O19)),DO$165&gt;EOMONTH($E19,$P19*12*(1-$O19)+$Q19*12*$O19+$R19*(1-$O19))),0,IF($X19="NNN",SUM(Expenses!DM$35:DM$39)*$F19,IF($X19="FSG",0,IF($X19="MG",SUMPRODUCT($Z19:$Z23,Expenses!DM$35:DM$39)*$F19,MAX((Expenses!DM$35-$AB19/12)*$AA19*$F19,0)+MAX((Expenses!DM$36-$AB20/12)*$AA20*$F19,0)+MAX((Expenses!DM$37-$AB21/12)*$AA21*$F19,0)+MAX((Expenses!DM$38-$AB22/12)*$AA22*$F19,0)+MAX((Expenses!DM$39-$AB23/12)*$AA23*$F19,0)))))</f>
        <v>0</v>
      </c>
      <c r="DP190" s="156">
        <f>IF(OR(DP$165&lt;=EOMONTH($E19,$R19*(1-$O19)),DP$165&gt;EOMONTH($E19,$P19*12*(1-$O19)+$Q19*12*$O19+$R19*(1-$O19))),0,IF($X19="NNN",SUM(Expenses!DN$35:DN$39)*$F19,IF($X19="FSG",0,IF($X19="MG",SUMPRODUCT($Z19:$Z23,Expenses!DN$35:DN$39)*$F19,MAX((Expenses!DN$35-$AB19/12)*$AA19*$F19,0)+MAX((Expenses!DN$36-$AB20/12)*$AA20*$F19,0)+MAX((Expenses!DN$37-$AB21/12)*$AA21*$F19,0)+MAX((Expenses!DN$38-$AB22/12)*$AA22*$F19,0)+MAX((Expenses!DN$39-$AB23/12)*$AA23*$F19,0)))))</f>
        <v>0</v>
      </c>
      <c r="DQ190" s="156">
        <f>IF(OR(DQ$165&lt;=EOMONTH($E19,$R19*(1-$O19)),DQ$165&gt;EOMONTH($E19,$P19*12*(1-$O19)+$Q19*12*$O19+$R19*(1-$O19))),0,IF($X19="NNN",SUM(Expenses!DO$35:DO$39)*$F19,IF($X19="FSG",0,IF($X19="MG",SUMPRODUCT($Z19:$Z23,Expenses!DO$35:DO$39)*$F19,MAX((Expenses!DO$35-$AB19/12)*$AA19*$F19,0)+MAX((Expenses!DO$36-$AB20/12)*$AA20*$F19,0)+MAX((Expenses!DO$37-$AB21/12)*$AA21*$F19,0)+MAX((Expenses!DO$38-$AB22/12)*$AA22*$F19,0)+MAX((Expenses!DO$39-$AB23/12)*$AA23*$F19,0)))))</f>
        <v>0</v>
      </c>
      <c r="DR190" s="156">
        <f>IF(OR(DR$165&lt;=EOMONTH($E19,$R19*(1-$O19)),DR$165&gt;EOMONTH($E19,$P19*12*(1-$O19)+$Q19*12*$O19+$R19*(1-$O19))),0,IF($X19="NNN",SUM(Expenses!DP$35:DP$39)*$F19,IF($X19="FSG",0,IF($X19="MG",SUMPRODUCT($Z19:$Z23,Expenses!DP$35:DP$39)*$F19,MAX((Expenses!DP$35-$AB19/12)*$AA19*$F19,0)+MAX((Expenses!DP$36-$AB20/12)*$AA20*$F19,0)+MAX((Expenses!DP$37-$AB21/12)*$AA21*$F19,0)+MAX((Expenses!DP$38-$AB22/12)*$AA22*$F19,0)+MAX((Expenses!DP$39-$AB23/12)*$AA23*$F19,0)))))</f>
        <v>0</v>
      </c>
      <c r="DS190" s="156">
        <f>IF(OR(DS$165&lt;=EOMONTH($E19,$R19*(1-$O19)),DS$165&gt;EOMONTH($E19,$P19*12*(1-$O19)+$Q19*12*$O19+$R19*(1-$O19))),0,IF($X19="NNN",SUM(Expenses!DQ$35:DQ$39)*$F19,IF($X19="FSG",0,IF($X19="MG",SUMPRODUCT($Z19:$Z23,Expenses!DQ$35:DQ$39)*$F19,MAX((Expenses!DQ$35-$AB19/12)*$AA19*$F19,0)+MAX((Expenses!DQ$36-$AB20/12)*$AA20*$F19,0)+MAX((Expenses!DQ$37-$AB21/12)*$AA21*$F19,0)+MAX((Expenses!DQ$38-$AB22/12)*$AA22*$F19,0)+MAX((Expenses!DQ$39-$AB23/12)*$AA23*$F19,0)))))</f>
        <v>0</v>
      </c>
      <c r="DT190" s="156">
        <f>IF(OR(DT$165&lt;=EOMONTH($E19,$R19*(1-$O19)),DT$165&gt;EOMONTH($E19,$P19*12*(1-$O19)+$Q19*12*$O19+$R19*(1-$O19))),0,IF($X19="NNN",SUM(Expenses!DR$35:DR$39)*$F19,IF($X19="FSG",0,IF($X19="MG",SUMPRODUCT($Z19:$Z23,Expenses!DR$35:DR$39)*$F19,MAX((Expenses!DR$35-$AB19/12)*$AA19*$F19,0)+MAX((Expenses!DR$36-$AB20/12)*$AA20*$F19,0)+MAX((Expenses!DR$37-$AB21/12)*$AA21*$F19,0)+MAX((Expenses!DR$38-$AB22/12)*$AA22*$F19,0)+MAX((Expenses!DR$39-$AB23/12)*$AA23*$F19,0)))))</f>
        <v>0</v>
      </c>
      <c r="DU190" s="156">
        <f>IF(OR(DU$165&lt;=EOMONTH($E19,$R19*(1-$O19)),DU$165&gt;EOMONTH($E19,$P19*12*(1-$O19)+$Q19*12*$O19+$R19*(1-$O19))),0,IF($X19="NNN",SUM(Expenses!DS$35:DS$39)*$F19,IF($X19="FSG",0,IF($X19="MG",SUMPRODUCT($Z19:$Z23,Expenses!DS$35:DS$39)*$F19,MAX((Expenses!DS$35-$AB19/12)*$AA19*$F19,0)+MAX((Expenses!DS$36-$AB20/12)*$AA20*$F19,0)+MAX((Expenses!DS$37-$AB21/12)*$AA21*$F19,0)+MAX((Expenses!DS$38-$AB22/12)*$AA22*$F19,0)+MAX((Expenses!DS$39-$AB23/12)*$AA23*$F19,0)))))</f>
        <v>0</v>
      </c>
      <c r="DV190" s="156">
        <f>IF(OR(DV$165&lt;=EOMONTH($E19,$R19*(1-$O19)),DV$165&gt;EOMONTH($E19,$P19*12*(1-$O19)+$Q19*12*$O19+$R19*(1-$O19))),0,IF($X19="NNN",SUM(Expenses!DT$35:DT$39)*$F19,IF($X19="FSG",0,IF($X19="MG",SUMPRODUCT($Z19:$Z23,Expenses!DT$35:DT$39)*$F19,MAX((Expenses!DT$35-$AB19/12)*$AA19*$F19,0)+MAX((Expenses!DT$36-$AB20/12)*$AA20*$F19,0)+MAX((Expenses!DT$37-$AB21/12)*$AA21*$F19,0)+MAX((Expenses!DT$38-$AB22/12)*$AA22*$F19,0)+MAX((Expenses!DT$39-$AB23/12)*$AA23*$F19,0)))))</f>
        <v>0</v>
      </c>
      <c r="DW190" s="156">
        <f>IF(OR(DW$165&lt;=EOMONTH($E19,$R19*(1-$O19)),DW$165&gt;EOMONTH($E19,$P19*12*(1-$O19)+$Q19*12*$O19+$R19*(1-$O19))),0,IF($X19="NNN",SUM(Expenses!DU$35:DU$39)*$F19,IF($X19="FSG",0,IF($X19="MG",SUMPRODUCT($Z19:$Z23,Expenses!DU$35:DU$39)*$F19,MAX((Expenses!DU$35-$AB19/12)*$AA19*$F19,0)+MAX((Expenses!DU$36-$AB20/12)*$AA20*$F19,0)+MAX((Expenses!DU$37-$AB21/12)*$AA21*$F19,0)+MAX((Expenses!DU$38-$AB22/12)*$AA22*$F19,0)+MAX((Expenses!DU$39-$AB23/12)*$AA23*$F19,0)))))</f>
        <v>0</v>
      </c>
      <c r="DX190" s="156">
        <f>IF(OR(DX$165&lt;=EOMONTH($E19,$R19*(1-$O19)),DX$165&gt;EOMONTH($E19,$P19*12*(1-$O19)+$Q19*12*$O19+$R19*(1-$O19))),0,IF($X19="NNN",SUM(Expenses!DV$35:DV$39)*$F19,IF($X19="FSG",0,IF($X19="MG",SUMPRODUCT($Z19:$Z23,Expenses!DV$35:DV$39)*$F19,MAX((Expenses!DV$35-$AB19/12)*$AA19*$F19,0)+MAX((Expenses!DV$36-$AB20/12)*$AA20*$F19,0)+MAX((Expenses!DV$37-$AB21/12)*$AA21*$F19,0)+MAX((Expenses!DV$38-$AB22/12)*$AA22*$F19,0)+MAX((Expenses!DV$39-$AB23/12)*$AA23*$F19,0)))))</f>
        <v>0</v>
      </c>
      <c r="DY190" s="156">
        <f>IF(OR(DY$165&lt;=EOMONTH($E19,$R19*(1-$O19)),DY$165&gt;EOMONTH($E19,$P19*12*(1-$O19)+$Q19*12*$O19+$R19*(1-$O19))),0,IF($X19="NNN",SUM(Expenses!DW$35:DW$39)*$F19,IF($X19="FSG",0,IF($X19="MG",SUMPRODUCT($Z19:$Z23,Expenses!DW$35:DW$39)*$F19,MAX((Expenses!DW$35-$AB19/12)*$AA19*$F19,0)+MAX((Expenses!DW$36-$AB20/12)*$AA20*$F19,0)+MAX((Expenses!DW$37-$AB21/12)*$AA21*$F19,0)+MAX((Expenses!DW$38-$AB22/12)*$AA22*$F19,0)+MAX((Expenses!DW$39-$AB23/12)*$AA23*$F19,0)))))</f>
        <v>0</v>
      </c>
      <c r="DZ190" s="156">
        <f>IF(OR(DZ$165&lt;=EOMONTH($E19,$R19*(1-$O19)),DZ$165&gt;EOMONTH($E19,$P19*12*(1-$O19)+$Q19*12*$O19+$R19*(1-$O19))),0,IF($X19="NNN",SUM(Expenses!DX$35:DX$39)*$F19,IF($X19="FSG",0,IF($X19="MG",SUMPRODUCT($Z19:$Z23,Expenses!DX$35:DX$39)*$F19,MAX((Expenses!DX$35-$AB19/12)*$AA19*$F19,0)+MAX((Expenses!DX$36-$AB20/12)*$AA20*$F19,0)+MAX((Expenses!DX$37-$AB21/12)*$AA21*$F19,0)+MAX((Expenses!DX$38-$AB22/12)*$AA22*$F19,0)+MAX((Expenses!DX$39-$AB23/12)*$AA23*$F19,0)))))</f>
        <v>0</v>
      </c>
      <c r="EA190" s="156">
        <f>IF(OR(EA$165&lt;=EOMONTH($E19,$R19*(1-$O19)),EA$165&gt;EOMONTH($E19,$P19*12*(1-$O19)+$Q19*12*$O19+$R19*(1-$O19))),0,IF($X19="NNN",SUM(Expenses!DY$35:DY$39)*$F19,IF($X19="FSG",0,IF($X19="MG",SUMPRODUCT($Z19:$Z23,Expenses!DY$35:DY$39)*$F19,MAX((Expenses!DY$35-$AB19/12)*$AA19*$F19,0)+MAX((Expenses!DY$36-$AB20/12)*$AA20*$F19,0)+MAX((Expenses!DY$37-$AB21/12)*$AA21*$F19,0)+MAX((Expenses!DY$38-$AB22/12)*$AA22*$F19,0)+MAX((Expenses!DY$39-$AB23/12)*$AA23*$F19,0)))))</f>
        <v>0</v>
      </c>
      <c r="EB190" s="156">
        <f>IF(OR(EB$165&lt;=EOMONTH($E19,$R19*(1-$O19)),EB$165&gt;EOMONTH($E19,$P19*12*(1-$O19)+$Q19*12*$O19+$R19*(1-$O19))),0,IF($X19="NNN",SUM(Expenses!DZ$35:DZ$39)*$F19,IF($X19="FSG",0,IF($X19="MG",SUMPRODUCT($Z19:$Z23,Expenses!DZ$35:DZ$39)*$F19,MAX((Expenses!DZ$35-$AB19/12)*$AA19*$F19,0)+MAX((Expenses!DZ$36-$AB20/12)*$AA20*$F19,0)+MAX((Expenses!DZ$37-$AB21/12)*$AA21*$F19,0)+MAX((Expenses!DZ$38-$AB22/12)*$AA22*$F19,0)+MAX((Expenses!DZ$39-$AB23/12)*$AA23*$F19,0)))))</f>
        <v>0</v>
      </c>
      <c r="EC190" s="156">
        <f>IF(OR(EC$165&lt;=EOMONTH($E19,$R19*(1-$O19)),EC$165&gt;EOMONTH($E19,$P19*12*(1-$O19)+$Q19*12*$O19+$R19*(1-$O19))),0,IF($X19="NNN",SUM(Expenses!EA$35:EA$39)*$F19,IF($X19="FSG",0,IF($X19="MG",SUMPRODUCT($Z19:$Z23,Expenses!EA$35:EA$39)*$F19,MAX((Expenses!EA$35-$AB19/12)*$AA19*$F19,0)+MAX((Expenses!EA$36-$AB20/12)*$AA20*$F19,0)+MAX((Expenses!EA$37-$AB21/12)*$AA21*$F19,0)+MAX((Expenses!EA$38-$AB22/12)*$AA22*$F19,0)+MAX((Expenses!EA$39-$AB23/12)*$AA23*$F19,0)))))</f>
        <v>0</v>
      </c>
      <c r="ED190" s="156">
        <f>IF(OR(ED$165&lt;=EOMONTH($E19,$R19*(1-$O19)),ED$165&gt;EOMONTH($E19,$P19*12*(1-$O19)+$Q19*12*$O19+$R19*(1-$O19))),0,IF($X19="NNN",SUM(Expenses!EB$35:EB$39)*$F19,IF($X19="FSG",0,IF($X19="MG",SUMPRODUCT($Z19:$Z23,Expenses!EB$35:EB$39)*$F19,MAX((Expenses!EB$35-$AB19/12)*$AA19*$F19,0)+MAX((Expenses!EB$36-$AB20/12)*$AA20*$F19,0)+MAX((Expenses!EB$37-$AB21/12)*$AA21*$F19,0)+MAX((Expenses!EB$38-$AB22/12)*$AA22*$F19,0)+MAX((Expenses!EB$39-$AB23/12)*$AA23*$F19,0)))))</f>
        <v>0</v>
      </c>
      <c r="EE190" s="156">
        <f>IF(OR(EE$165&lt;=EOMONTH($E19,$R19*(1-$O19)),EE$165&gt;EOMONTH($E19,$P19*12*(1-$O19)+$Q19*12*$O19+$R19*(1-$O19))),0,IF($X19="NNN",SUM(Expenses!EC$35:EC$39)*$F19,IF($X19="FSG",0,IF($X19="MG",SUMPRODUCT($Z19:$Z23,Expenses!EC$35:EC$39)*$F19,MAX((Expenses!EC$35-$AB19/12)*$AA19*$F19,0)+MAX((Expenses!EC$36-$AB20/12)*$AA20*$F19,0)+MAX((Expenses!EC$37-$AB21/12)*$AA21*$F19,0)+MAX((Expenses!EC$38-$AB22/12)*$AA22*$F19,0)+MAX((Expenses!EC$39-$AB23/12)*$AA23*$F19,0)))))</f>
        <v>0</v>
      </c>
      <c r="EF190" s="156">
        <f>IF(OR(EF$165&lt;=EOMONTH($E19,$R19*(1-$O19)),EF$165&gt;EOMONTH($E19,$P19*12*(1-$O19)+$Q19*12*$O19+$R19*(1-$O19))),0,IF($X19="NNN",SUM(Expenses!ED$35:ED$39)*$F19,IF($X19="FSG",0,IF($X19="MG",SUMPRODUCT($Z19:$Z23,Expenses!ED$35:ED$39)*$F19,MAX((Expenses!ED$35-$AB19/12)*$AA19*$F19,0)+MAX((Expenses!ED$36-$AB20/12)*$AA20*$F19,0)+MAX((Expenses!ED$37-$AB21/12)*$AA21*$F19,0)+MAX((Expenses!ED$38-$AB22/12)*$AA22*$F19,0)+MAX((Expenses!ED$39-$AB23/12)*$AA23*$F19,0)))))</f>
        <v>0</v>
      </c>
      <c r="EG190" s="156">
        <f>IF(OR(EG$165&lt;=EOMONTH($E19,$R19*(1-$O19)),EG$165&gt;EOMONTH($E19,$P19*12*(1-$O19)+$Q19*12*$O19+$R19*(1-$O19))),0,IF($X19="NNN",SUM(Expenses!EE$35:EE$39)*$F19,IF($X19="FSG",0,IF($X19="MG",SUMPRODUCT($Z19:$Z23,Expenses!EE$35:EE$39)*$F19,MAX((Expenses!EE$35-$AB19/12)*$AA19*$F19,0)+MAX((Expenses!EE$36-$AB20/12)*$AA20*$F19,0)+MAX((Expenses!EE$37-$AB21/12)*$AA21*$F19,0)+MAX((Expenses!EE$38-$AB22/12)*$AA22*$F19,0)+MAX((Expenses!EE$39-$AB23/12)*$AA23*$F19,0)))))</f>
        <v>0</v>
      </c>
      <c r="EH190" s="156">
        <f>IF(OR(EH$165&lt;=EOMONTH($E19,$R19*(1-$O19)),EH$165&gt;EOMONTH($E19,$P19*12*(1-$O19)+$Q19*12*$O19+$R19*(1-$O19))),0,IF($X19="NNN",SUM(Expenses!EF$35:EF$39)*$F19,IF($X19="FSG",0,IF($X19="MG",SUMPRODUCT($Z19:$Z23,Expenses!EF$35:EF$39)*$F19,MAX((Expenses!EF$35-$AB19/12)*$AA19*$F19,0)+MAX((Expenses!EF$36-$AB20/12)*$AA20*$F19,0)+MAX((Expenses!EF$37-$AB21/12)*$AA21*$F19,0)+MAX((Expenses!EF$38-$AB22/12)*$AA22*$F19,0)+MAX((Expenses!EF$39-$AB23/12)*$AA23*$F19,0)))))</f>
        <v>0</v>
      </c>
      <c r="EI190" s="156">
        <f>IF(OR(EI$165&lt;=EOMONTH($E19,$R19*(1-$O19)),EI$165&gt;EOMONTH($E19,$P19*12*(1-$O19)+$Q19*12*$O19+$R19*(1-$O19))),0,IF($X19="NNN",SUM(Expenses!EG$35:EG$39)*$F19,IF($X19="FSG",0,IF($X19="MG",SUMPRODUCT($Z19:$Z23,Expenses!EG$35:EG$39)*$F19,MAX((Expenses!EG$35-$AB19/12)*$AA19*$F19,0)+MAX((Expenses!EG$36-$AB20/12)*$AA20*$F19,0)+MAX((Expenses!EG$37-$AB21/12)*$AA21*$F19,0)+MAX((Expenses!EG$38-$AB22/12)*$AA22*$F19,0)+MAX((Expenses!EG$39-$AB23/12)*$AA23*$F19,0)))))</f>
        <v>0</v>
      </c>
      <c r="EJ190" s="156">
        <f>IF(OR(EJ$165&lt;=EOMONTH($E19,$R19*(1-$O19)),EJ$165&gt;EOMONTH($E19,$P19*12*(1-$O19)+$Q19*12*$O19+$R19*(1-$O19))),0,IF($X19="NNN",SUM(Expenses!EH$35:EH$39)*$F19,IF($X19="FSG",0,IF($X19="MG",SUMPRODUCT($Z19:$Z23,Expenses!EH$35:EH$39)*$F19,MAX((Expenses!EH$35-$AB19/12)*$AA19*$F19,0)+MAX((Expenses!EH$36-$AB20/12)*$AA20*$F19,0)+MAX((Expenses!EH$37-$AB21/12)*$AA21*$F19,0)+MAX((Expenses!EH$38-$AB22/12)*$AA22*$F19,0)+MAX((Expenses!EH$39-$AB23/12)*$AA23*$F19,0)))))</f>
        <v>0</v>
      </c>
      <c r="EK190" s="156">
        <f>IF(OR(EK$165&lt;=EOMONTH($E19,$R19*(1-$O19)),EK$165&gt;EOMONTH($E19,$P19*12*(1-$O19)+$Q19*12*$O19+$R19*(1-$O19))),0,IF($X19="NNN",SUM(Expenses!EI$35:EI$39)*$F19,IF($X19="FSG",0,IF($X19="MG",SUMPRODUCT($Z19:$Z23,Expenses!EI$35:EI$39)*$F19,MAX((Expenses!EI$35-$AB19/12)*$AA19*$F19,0)+MAX((Expenses!EI$36-$AB20/12)*$AA20*$F19,0)+MAX((Expenses!EI$37-$AB21/12)*$AA21*$F19,0)+MAX((Expenses!EI$38-$AB22/12)*$AA22*$F19,0)+MAX((Expenses!EI$39-$AB23/12)*$AA23*$F19,0)))))</f>
        <v>0</v>
      </c>
      <c r="EL190" s="156">
        <f>IF(OR(EL$165&lt;=EOMONTH($E19,$R19*(1-$O19)),EL$165&gt;EOMONTH($E19,$P19*12*(1-$O19)+$Q19*12*$O19+$R19*(1-$O19))),0,IF($X19="NNN",SUM(Expenses!EJ$35:EJ$39)*$F19,IF($X19="FSG",0,IF($X19="MG",SUMPRODUCT($Z19:$Z23,Expenses!EJ$35:EJ$39)*$F19,MAX((Expenses!EJ$35-$AB19/12)*$AA19*$F19,0)+MAX((Expenses!EJ$36-$AB20/12)*$AA20*$F19,0)+MAX((Expenses!EJ$37-$AB21/12)*$AA21*$F19,0)+MAX((Expenses!EJ$38-$AB22/12)*$AA22*$F19,0)+MAX((Expenses!EJ$39-$AB23/12)*$AA23*$F19,0)))))</f>
        <v>0</v>
      </c>
      <c r="EM190" s="156">
        <f>IF(OR(EM$165&lt;=EOMONTH($E19,$R19*(1-$O19)),EM$165&gt;EOMONTH($E19,$P19*12*(1-$O19)+$Q19*12*$O19+$R19*(1-$O19))),0,IF($X19="NNN",SUM(Expenses!EK$35:EK$39)*$F19,IF($X19="FSG",0,IF($X19="MG",SUMPRODUCT($Z19:$Z23,Expenses!EK$35:EK$39)*$F19,MAX((Expenses!EK$35-$AB19/12)*$AA19*$F19,0)+MAX((Expenses!EK$36-$AB20/12)*$AA20*$F19,0)+MAX((Expenses!EK$37-$AB21/12)*$AA21*$F19,0)+MAX((Expenses!EK$38-$AB22/12)*$AA22*$F19,0)+MAX((Expenses!EK$39-$AB23/12)*$AA23*$F19,0)))))</f>
        <v>0</v>
      </c>
      <c r="EN190" s="156">
        <f>IF(OR(EN$165&lt;=EOMONTH($E19,$R19*(1-$O19)),EN$165&gt;EOMONTH($E19,$P19*12*(1-$O19)+$Q19*12*$O19+$R19*(1-$O19))),0,IF($X19="NNN",SUM(Expenses!EL$35:EL$39)*$F19,IF($X19="FSG",0,IF($X19="MG",SUMPRODUCT($Z19:$Z23,Expenses!EL$35:EL$39)*$F19,MAX((Expenses!EL$35-$AB19/12)*$AA19*$F19,0)+MAX((Expenses!EL$36-$AB20/12)*$AA20*$F19,0)+MAX((Expenses!EL$37-$AB21/12)*$AA21*$F19,0)+MAX((Expenses!EL$38-$AB22/12)*$AA22*$F19,0)+MAX((Expenses!EL$39-$AB23/12)*$AA23*$F19,0)))))</f>
        <v>0</v>
      </c>
      <c r="EO190" s="156">
        <f>IF(OR(EO$165&lt;=EOMONTH($E19,$R19*(1-$O19)),EO$165&gt;EOMONTH($E19,$P19*12*(1-$O19)+$Q19*12*$O19+$R19*(1-$O19))),0,IF($X19="NNN",SUM(Expenses!EM$35:EM$39)*$F19,IF($X19="FSG",0,IF($X19="MG",SUMPRODUCT($Z19:$Z23,Expenses!EM$35:EM$39)*$F19,MAX((Expenses!EM$35-$AB19/12)*$AA19*$F19,0)+MAX((Expenses!EM$36-$AB20/12)*$AA20*$F19,0)+MAX((Expenses!EM$37-$AB21/12)*$AA21*$F19,0)+MAX((Expenses!EM$38-$AB22/12)*$AA22*$F19,0)+MAX((Expenses!EM$39-$AB23/12)*$AA23*$F19,0)))))</f>
        <v>0</v>
      </c>
      <c r="EP190" s="156">
        <f>IF(OR(EP$165&lt;=EOMONTH($E19,$R19*(1-$O19)),EP$165&gt;EOMONTH($E19,$P19*12*(1-$O19)+$Q19*12*$O19+$R19*(1-$O19))),0,IF($X19="NNN",SUM(Expenses!EN$35:EN$39)*$F19,IF($X19="FSG",0,IF($X19="MG",SUMPRODUCT($Z19:$Z23,Expenses!EN$35:EN$39)*$F19,MAX((Expenses!EN$35-$AB19/12)*$AA19*$F19,0)+MAX((Expenses!EN$36-$AB20/12)*$AA20*$F19,0)+MAX((Expenses!EN$37-$AB21/12)*$AA21*$F19,0)+MAX((Expenses!EN$38-$AB22/12)*$AA22*$F19,0)+MAX((Expenses!EN$39-$AB23/12)*$AA23*$F19,0)))))</f>
        <v>0</v>
      </c>
      <c r="EQ190" s="156">
        <f>IF(OR(EQ$165&lt;=EOMONTH($E19,$R19*(1-$O19)),EQ$165&gt;EOMONTH($E19,$P19*12*(1-$O19)+$Q19*12*$O19+$R19*(1-$O19))),0,IF($X19="NNN",SUM(Expenses!EO$35:EO$39)*$F19,IF($X19="FSG",0,IF($X19="MG",SUMPRODUCT($Z19:$Z23,Expenses!EO$35:EO$39)*$F19,MAX((Expenses!EO$35-$AB19/12)*$AA19*$F19,0)+MAX((Expenses!EO$36-$AB20/12)*$AA20*$F19,0)+MAX((Expenses!EO$37-$AB21/12)*$AA21*$F19,0)+MAX((Expenses!EO$38-$AB22/12)*$AA22*$F19,0)+MAX((Expenses!EO$39-$AB23/12)*$AA23*$F19,0)))))</f>
        <v>0</v>
      </c>
      <c r="ER190" s="156">
        <f>IF(OR(ER$165&lt;=EOMONTH($E19,$R19*(1-$O19)),ER$165&gt;EOMONTH($E19,$P19*12*(1-$O19)+$Q19*12*$O19+$R19*(1-$O19))),0,IF($X19="NNN",SUM(Expenses!EP$35:EP$39)*$F19,IF($X19="FSG",0,IF($X19="MG",SUMPRODUCT($Z19:$Z23,Expenses!EP$35:EP$39)*$F19,MAX((Expenses!EP$35-$AB19/12)*$AA19*$F19,0)+MAX((Expenses!EP$36-$AB20/12)*$AA20*$F19,0)+MAX((Expenses!EP$37-$AB21/12)*$AA21*$F19,0)+MAX((Expenses!EP$38-$AB22/12)*$AA22*$F19,0)+MAX((Expenses!EP$39-$AB23/12)*$AA23*$F19,0)))))</f>
        <v>0</v>
      </c>
      <c r="ES190" s="156">
        <f>IF(OR(ES$165&lt;=EOMONTH($E19,$R19*(1-$O19)),ES$165&gt;EOMONTH($E19,$P19*12*(1-$O19)+$Q19*12*$O19+$R19*(1-$O19))),0,IF($X19="NNN",SUM(Expenses!EQ$35:EQ$39)*$F19,IF($X19="FSG",0,IF($X19="MG",SUMPRODUCT($Z19:$Z23,Expenses!EQ$35:EQ$39)*$F19,MAX((Expenses!EQ$35-$AB19/12)*$AA19*$F19,0)+MAX((Expenses!EQ$36-$AB20/12)*$AA20*$F19,0)+MAX((Expenses!EQ$37-$AB21/12)*$AA21*$F19,0)+MAX((Expenses!EQ$38-$AB22/12)*$AA22*$F19,0)+MAX((Expenses!EQ$39-$AB23/12)*$AA23*$F19,0)))))</f>
        <v>0</v>
      </c>
      <c r="ET190" s="156">
        <f>IF(OR(ET$165&lt;=EOMONTH($E19,$R19*(1-$O19)),ET$165&gt;EOMONTH($E19,$P19*12*(1-$O19)+$Q19*12*$O19+$R19*(1-$O19))),0,IF($X19="NNN",SUM(Expenses!ER$35:ER$39)*$F19,IF($X19="FSG",0,IF($X19="MG",SUMPRODUCT($Z19:$Z23,Expenses!ER$35:ER$39)*$F19,MAX((Expenses!ER$35-$AB19/12)*$AA19*$F19,0)+MAX((Expenses!ER$36-$AB20/12)*$AA20*$F19,0)+MAX((Expenses!ER$37-$AB21/12)*$AA21*$F19,0)+MAX((Expenses!ER$38-$AB22/12)*$AA22*$F19,0)+MAX((Expenses!ER$39-$AB23/12)*$AA23*$F19,0)))))</f>
        <v>0</v>
      </c>
      <c r="EU190" s="156">
        <f>IF(OR(EU$165&lt;=EOMONTH($E19,$R19*(1-$O19)),EU$165&gt;EOMONTH($E19,$P19*12*(1-$O19)+$Q19*12*$O19+$R19*(1-$O19))),0,IF($X19="NNN",SUM(Expenses!ES$35:ES$39)*$F19,IF($X19="FSG",0,IF($X19="MG",SUMPRODUCT($Z19:$Z23,Expenses!ES$35:ES$39)*$F19,MAX((Expenses!ES$35-$AB19/12)*$AA19*$F19,0)+MAX((Expenses!ES$36-$AB20/12)*$AA20*$F19,0)+MAX((Expenses!ES$37-$AB21/12)*$AA21*$F19,0)+MAX((Expenses!ES$38-$AB22/12)*$AA22*$F19,0)+MAX((Expenses!ES$39-$AB23/12)*$AA23*$F19,0)))))</f>
        <v>0</v>
      </c>
      <c r="EV190" s="156">
        <f>IF(OR(EV$165&lt;=EOMONTH($E19,$R19*(1-$O19)),EV$165&gt;EOMONTH($E19,$P19*12*(1-$O19)+$Q19*12*$O19+$R19*(1-$O19))),0,IF($X19="NNN",SUM(Expenses!ET$35:ET$39)*$F19,IF($X19="FSG",0,IF($X19="MG",SUMPRODUCT($Z19:$Z23,Expenses!ET$35:ET$39)*$F19,MAX((Expenses!ET$35-$AB19/12)*$AA19*$F19,0)+MAX((Expenses!ET$36-$AB20/12)*$AA20*$F19,0)+MAX((Expenses!ET$37-$AB21/12)*$AA21*$F19,0)+MAX((Expenses!ET$38-$AB22/12)*$AA22*$F19,0)+MAX((Expenses!ET$39-$AB23/12)*$AA23*$F19,0)))))</f>
        <v>0</v>
      </c>
      <c r="EW190" s="156">
        <f>IF(OR(EW$165&lt;=EOMONTH($E19,$R19*(1-$O19)),EW$165&gt;EOMONTH($E19,$P19*12*(1-$O19)+$Q19*12*$O19+$R19*(1-$O19))),0,IF($X19="NNN",SUM(Expenses!EU$35:EU$39)*$F19,IF($X19="FSG",0,IF($X19="MG",SUMPRODUCT($Z19:$Z23,Expenses!EU$35:EU$39)*$F19,MAX((Expenses!EU$35-$AB19/12)*$AA19*$F19,0)+MAX((Expenses!EU$36-$AB20/12)*$AA20*$F19,0)+MAX((Expenses!EU$37-$AB21/12)*$AA21*$F19,0)+MAX((Expenses!EU$38-$AB22/12)*$AA22*$F19,0)+MAX((Expenses!EU$39-$AB23/12)*$AA23*$F19,0)))))</f>
        <v>0</v>
      </c>
      <c r="EX190" s="156">
        <f>IF(OR(EX$165&lt;=EOMONTH($E19,$R19*(1-$O19)),EX$165&gt;EOMONTH($E19,$P19*12*(1-$O19)+$Q19*12*$O19+$R19*(1-$O19))),0,IF($X19="NNN",SUM(Expenses!EV$35:EV$39)*$F19,IF($X19="FSG",0,IF($X19="MG",SUMPRODUCT($Z19:$Z23,Expenses!EV$35:EV$39)*$F19,MAX((Expenses!EV$35-$AB19/12)*$AA19*$F19,0)+MAX((Expenses!EV$36-$AB20/12)*$AA20*$F19,0)+MAX((Expenses!EV$37-$AB21/12)*$AA21*$F19,0)+MAX((Expenses!EV$38-$AB22/12)*$AA22*$F19,0)+MAX((Expenses!EV$39-$AB23/12)*$AA23*$F19,0)))))</f>
        <v>0</v>
      </c>
      <c r="EY190" s="156">
        <f>IF(OR(EY$165&lt;=EOMONTH($E19,$R19*(1-$O19)),EY$165&gt;EOMONTH($E19,$P19*12*(1-$O19)+$Q19*12*$O19+$R19*(1-$O19))),0,IF($X19="NNN",SUM(Expenses!EW$35:EW$39)*$F19,IF($X19="FSG",0,IF($X19="MG",SUMPRODUCT($Z19:$Z23,Expenses!EW$35:EW$39)*$F19,MAX((Expenses!EW$35-$AB19/12)*$AA19*$F19,0)+MAX((Expenses!EW$36-$AB20/12)*$AA20*$F19,0)+MAX((Expenses!EW$37-$AB21/12)*$AA21*$F19,0)+MAX((Expenses!EW$38-$AB22/12)*$AA22*$F19,0)+MAX((Expenses!EW$39-$AB23/12)*$AA23*$F19,0)))))</f>
        <v>0</v>
      </c>
      <c r="EZ190" s="156">
        <f>IF(OR(EZ$165&lt;=EOMONTH($E19,$R19*(1-$O19)),EZ$165&gt;EOMONTH($E19,$P19*12*(1-$O19)+$Q19*12*$O19+$R19*(1-$O19))),0,IF($X19="NNN",SUM(Expenses!EX$35:EX$39)*$F19,IF($X19="FSG",0,IF($X19="MG",SUMPRODUCT($Z19:$Z23,Expenses!EX$35:EX$39)*$F19,MAX((Expenses!EX$35-$AB19/12)*$AA19*$F19,0)+MAX((Expenses!EX$36-$AB20/12)*$AA20*$F19,0)+MAX((Expenses!EX$37-$AB21/12)*$AA21*$F19,0)+MAX((Expenses!EX$38-$AB22/12)*$AA22*$F19,0)+MAX((Expenses!EX$39-$AB23/12)*$AA23*$F19,0)))))</f>
        <v>0</v>
      </c>
      <c r="FA190" s="156">
        <f>IF(OR(FA$165&lt;=EOMONTH($E19,$R19*(1-$O19)),FA$165&gt;EOMONTH($E19,$P19*12*(1-$O19)+$Q19*12*$O19+$R19*(1-$O19))),0,IF($X19="NNN",SUM(Expenses!EY$35:EY$39)*$F19,IF($X19="FSG",0,IF($X19="MG",SUMPRODUCT($Z19:$Z23,Expenses!EY$35:EY$39)*$F19,MAX((Expenses!EY$35-$AB19/12)*$AA19*$F19,0)+MAX((Expenses!EY$36-$AB20/12)*$AA20*$F19,0)+MAX((Expenses!EY$37-$AB21/12)*$AA21*$F19,0)+MAX((Expenses!EY$38-$AB22/12)*$AA22*$F19,0)+MAX((Expenses!EY$39-$AB23/12)*$AA23*$F19,0)))))</f>
        <v>0</v>
      </c>
      <c r="FB190" s="156">
        <f>IF(OR(FB$165&lt;=EOMONTH($E19,$R19*(1-$O19)),FB$165&gt;EOMONTH($E19,$P19*12*(1-$O19)+$Q19*12*$O19+$R19*(1-$O19))),0,IF($X19="NNN",SUM(Expenses!EZ$35:EZ$39)*$F19,IF($X19="FSG",0,IF($X19="MG",SUMPRODUCT($Z19:$Z23,Expenses!EZ$35:EZ$39)*$F19,MAX((Expenses!EZ$35-$AB19/12)*$AA19*$F19,0)+MAX((Expenses!EZ$36-$AB20/12)*$AA20*$F19,0)+MAX((Expenses!EZ$37-$AB21/12)*$AA21*$F19,0)+MAX((Expenses!EZ$38-$AB22/12)*$AA22*$F19,0)+MAX((Expenses!EZ$39-$AB23/12)*$AA23*$F19,0)))))</f>
        <v>0</v>
      </c>
      <c r="FC190" s="156">
        <f>IF(OR(FC$165&lt;=EOMONTH($E19,$R19*(1-$O19)),FC$165&gt;EOMONTH($E19,$P19*12*(1-$O19)+$Q19*12*$O19+$R19*(1-$O19))),0,IF($X19="NNN",SUM(Expenses!FA$35:FA$39)*$F19,IF($X19="FSG",0,IF($X19="MG",SUMPRODUCT($Z19:$Z23,Expenses!FA$35:FA$39)*$F19,MAX((Expenses!FA$35-$AB19/12)*$AA19*$F19,0)+MAX((Expenses!FA$36-$AB20/12)*$AA20*$F19,0)+MAX((Expenses!FA$37-$AB21/12)*$AA21*$F19,0)+MAX((Expenses!FA$38-$AB22/12)*$AA22*$F19,0)+MAX((Expenses!FA$39-$AB23/12)*$AA23*$F19,0)))))</f>
        <v>0</v>
      </c>
      <c r="FD190" s="156">
        <f>IF(OR(FD$165&lt;=EOMONTH($E19,$R19*(1-$O19)),FD$165&gt;EOMONTH($E19,$P19*12*(1-$O19)+$Q19*12*$O19+$R19*(1-$O19))),0,IF($X19="NNN",SUM(Expenses!FB$35:FB$39)*$F19,IF($X19="FSG",0,IF($X19="MG",SUMPRODUCT($Z19:$Z23,Expenses!FB$35:FB$39)*$F19,MAX((Expenses!FB$35-$AB19/12)*$AA19*$F19,0)+MAX((Expenses!FB$36-$AB20/12)*$AA20*$F19,0)+MAX((Expenses!FB$37-$AB21/12)*$AA21*$F19,0)+MAX((Expenses!FB$38-$AB22/12)*$AA22*$F19,0)+MAX((Expenses!FB$39-$AB23/12)*$AA23*$F19,0)))))</f>
        <v>0</v>
      </c>
      <c r="FE190" s="156">
        <f>IF(OR(FE$165&lt;=EOMONTH($E19,$R19*(1-$O19)),FE$165&gt;EOMONTH($E19,$P19*12*(1-$O19)+$Q19*12*$O19+$R19*(1-$O19))),0,IF($X19="NNN",SUM(Expenses!FC$35:FC$39)*$F19,IF($X19="FSG",0,IF($X19="MG",SUMPRODUCT($Z19:$Z23,Expenses!FC$35:FC$39)*$F19,MAX((Expenses!FC$35-$AB19/12)*$AA19*$F19,0)+MAX((Expenses!FC$36-$AB20/12)*$AA20*$F19,0)+MAX((Expenses!FC$37-$AB21/12)*$AA21*$F19,0)+MAX((Expenses!FC$38-$AB22/12)*$AA22*$F19,0)+MAX((Expenses!FC$39-$AB23/12)*$AA23*$F19,0)))))</f>
        <v>0</v>
      </c>
      <c r="FF190" s="156">
        <f>IF(OR(FF$165&lt;=EOMONTH($E19,$R19*(1-$O19)),FF$165&gt;EOMONTH($E19,$P19*12*(1-$O19)+$Q19*12*$O19+$R19*(1-$O19))),0,IF($X19="NNN",SUM(Expenses!FD$35:FD$39)*$F19,IF($X19="FSG",0,IF($X19="MG",SUMPRODUCT($Z19:$Z23,Expenses!FD$35:FD$39)*$F19,MAX((Expenses!FD$35-$AB19/12)*$AA19*$F19,0)+MAX((Expenses!FD$36-$AB20/12)*$AA20*$F19,0)+MAX((Expenses!FD$37-$AB21/12)*$AA21*$F19,0)+MAX((Expenses!FD$38-$AB22/12)*$AA22*$F19,0)+MAX((Expenses!FD$39-$AB23/12)*$AA23*$F19,0)))))</f>
        <v>0</v>
      </c>
      <c r="FG190" s="156">
        <f>IF(OR(FG$165&lt;=EOMONTH($E19,$R19*(1-$O19)),FG$165&gt;EOMONTH($E19,$P19*12*(1-$O19)+$Q19*12*$O19+$R19*(1-$O19))),0,IF($X19="NNN",SUM(Expenses!FE$35:FE$39)*$F19,IF($X19="FSG",0,IF($X19="MG",SUMPRODUCT($Z19:$Z23,Expenses!FE$35:FE$39)*$F19,MAX((Expenses!FE$35-$AB19/12)*$AA19*$F19,0)+MAX((Expenses!FE$36-$AB20/12)*$AA20*$F19,0)+MAX((Expenses!FE$37-$AB21/12)*$AA21*$F19,0)+MAX((Expenses!FE$38-$AB22/12)*$AA22*$F19,0)+MAX((Expenses!FE$39-$AB23/12)*$AA23*$F19,0)))))</f>
        <v>0</v>
      </c>
      <c r="FH190" s="156">
        <f>IF(OR(FH$165&lt;=EOMONTH($E19,$R19*(1-$O19)),FH$165&gt;EOMONTH($E19,$P19*12*(1-$O19)+$Q19*12*$O19+$R19*(1-$O19))),0,IF($X19="NNN",SUM(Expenses!FF$35:FF$39)*$F19,IF($X19="FSG",0,IF($X19="MG",SUMPRODUCT($Z19:$Z23,Expenses!FF$35:FF$39)*$F19,MAX((Expenses!FF$35-$AB19/12)*$AA19*$F19,0)+MAX((Expenses!FF$36-$AB20/12)*$AA20*$F19,0)+MAX((Expenses!FF$37-$AB21/12)*$AA21*$F19,0)+MAX((Expenses!FF$38-$AB22/12)*$AA22*$F19,0)+MAX((Expenses!FF$39-$AB23/12)*$AA23*$F19,0)))))</f>
        <v>0</v>
      </c>
      <c r="FI190" s="156">
        <f>IF(OR(FI$165&lt;=EOMONTH($E19,$R19*(1-$O19)),FI$165&gt;EOMONTH($E19,$P19*12*(1-$O19)+$Q19*12*$O19+$R19*(1-$O19))),0,IF($X19="NNN",SUM(Expenses!FG$35:FG$39)*$F19,IF($X19="FSG",0,IF($X19="MG",SUMPRODUCT($Z19:$Z23,Expenses!FG$35:FG$39)*$F19,MAX((Expenses!FG$35-$AB19/12)*$AA19*$F19,0)+MAX((Expenses!FG$36-$AB20/12)*$AA20*$F19,0)+MAX((Expenses!FG$37-$AB21/12)*$AA21*$F19,0)+MAX((Expenses!FG$38-$AB22/12)*$AA22*$F19,0)+MAX((Expenses!FG$39-$AB23/12)*$AA23*$F19,0)))))</f>
        <v>0</v>
      </c>
      <c r="FJ190" s="156">
        <f>IF(OR(FJ$165&lt;=EOMONTH($E19,$R19*(1-$O19)),FJ$165&gt;EOMONTH($E19,$P19*12*(1-$O19)+$Q19*12*$O19+$R19*(1-$O19))),0,IF($X19="NNN",SUM(Expenses!FH$35:FH$39)*$F19,IF($X19="FSG",0,IF($X19="MG",SUMPRODUCT($Z19:$Z23,Expenses!FH$35:FH$39)*$F19,MAX((Expenses!FH$35-$AB19/12)*$AA19*$F19,0)+MAX((Expenses!FH$36-$AB20/12)*$AA20*$F19,0)+MAX((Expenses!FH$37-$AB21/12)*$AA21*$F19,0)+MAX((Expenses!FH$38-$AB22/12)*$AA22*$F19,0)+MAX((Expenses!FH$39-$AB23/12)*$AA23*$F19,0)))))</f>
        <v>0</v>
      </c>
      <c r="FK190" s="156">
        <f>IF(OR(FK$165&lt;=EOMONTH($E19,$R19*(1-$O19)),FK$165&gt;EOMONTH($E19,$P19*12*(1-$O19)+$Q19*12*$O19+$R19*(1-$O19))),0,IF($X19="NNN",SUM(Expenses!FI$35:FI$39)*$F19,IF($X19="FSG",0,IF($X19="MG",SUMPRODUCT($Z19:$Z23,Expenses!FI$35:FI$39)*$F19,MAX((Expenses!FI$35-$AB19/12)*$AA19*$F19,0)+MAX((Expenses!FI$36-$AB20/12)*$AA20*$F19,0)+MAX((Expenses!FI$37-$AB21/12)*$AA21*$F19,0)+MAX((Expenses!FI$38-$AB22/12)*$AA22*$F19,0)+MAX((Expenses!FI$39-$AB23/12)*$AA23*$F19,0)))))</f>
        <v>0</v>
      </c>
      <c r="FL190" s="156">
        <f>IF(OR(FL$165&lt;=EOMONTH($E19,$R19*(1-$O19)),FL$165&gt;EOMONTH($E19,$P19*12*(1-$O19)+$Q19*12*$O19+$R19*(1-$O19))),0,IF($X19="NNN",SUM(Expenses!FJ$35:FJ$39)*$F19,IF($X19="FSG",0,IF($X19="MG",SUMPRODUCT($Z19:$Z23,Expenses!FJ$35:FJ$39)*$F19,MAX((Expenses!FJ$35-$AB19/12)*$AA19*$F19,0)+MAX((Expenses!FJ$36-$AB20/12)*$AA20*$F19,0)+MAX((Expenses!FJ$37-$AB21/12)*$AA21*$F19,0)+MAX((Expenses!FJ$38-$AB22/12)*$AA22*$F19,0)+MAX((Expenses!FJ$39-$AB23/12)*$AA23*$F19,0)))))</f>
        <v>0</v>
      </c>
      <c r="FM190" s="156">
        <f>IF(OR(FM$165&lt;=EOMONTH($E19,$R19*(1-$O19)),FM$165&gt;EOMONTH($E19,$P19*12*(1-$O19)+$Q19*12*$O19+$R19*(1-$O19))),0,IF($X19="NNN",SUM(Expenses!FK$35:FK$39)*$F19,IF($X19="FSG",0,IF($X19="MG",SUMPRODUCT($Z19:$Z23,Expenses!FK$35:FK$39)*$F19,MAX((Expenses!FK$35-$AB19/12)*$AA19*$F19,0)+MAX((Expenses!FK$36-$AB20/12)*$AA20*$F19,0)+MAX((Expenses!FK$37-$AB21/12)*$AA21*$F19,0)+MAX((Expenses!FK$38-$AB22/12)*$AA22*$F19,0)+MAX((Expenses!FK$39-$AB23/12)*$AA23*$F19,0)))))</f>
        <v>0</v>
      </c>
      <c r="FN190" s="156">
        <f>IF(OR(FN$165&lt;=EOMONTH($E19,$R19*(1-$O19)),FN$165&gt;EOMONTH($E19,$P19*12*(1-$O19)+$Q19*12*$O19+$R19*(1-$O19))),0,IF($X19="NNN",SUM(Expenses!FL$35:FL$39)*$F19,IF($X19="FSG",0,IF($X19="MG",SUMPRODUCT($Z19:$Z23,Expenses!FL$35:FL$39)*$F19,MAX((Expenses!FL$35-$AB19/12)*$AA19*$F19,0)+MAX((Expenses!FL$36-$AB20/12)*$AA20*$F19,0)+MAX((Expenses!FL$37-$AB21/12)*$AA21*$F19,0)+MAX((Expenses!FL$38-$AB22/12)*$AA22*$F19,0)+MAX((Expenses!FL$39-$AB23/12)*$AA23*$F19,0)))))</f>
        <v>0</v>
      </c>
      <c r="FO190" s="156">
        <f>IF(OR(FO$165&lt;=EOMONTH($E19,$R19*(1-$O19)),FO$165&gt;EOMONTH($E19,$P19*12*(1-$O19)+$Q19*12*$O19+$R19*(1-$O19))),0,IF($X19="NNN",SUM(Expenses!FM$35:FM$39)*$F19,IF($X19="FSG",0,IF($X19="MG",SUMPRODUCT($Z19:$Z23,Expenses!FM$35:FM$39)*$F19,MAX((Expenses!FM$35-$AB19/12)*$AA19*$F19,0)+MAX((Expenses!FM$36-$AB20/12)*$AA20*$F19,0)+MAX((Expenses!FM$37-$AB21/12)*$AA21*$F19,0)+MAX((Expenses!FM$38-$AB22/12)*$AA22*$F19,0)+MAX((Expenses!FM$39-$AB23/12)*$AA23*$F19,0)))))</f>
        <v>0</v>
      </c>
      <c r="FP190" s="156">
        <f>IF(OR(FP$165&lt;=EOMONTH($E19,$R19*(1-$O19)),FP$165&gt;EOMONTH($E19,$P19*12*(1-$O19)+$Q19*12*$O19+$R19*(1-$O19))),0,IF($X19="NNN",SUM(Expenses!FN$35:FN$39)*$F19,IF($X19="FSG",0,IF($X19="MG",SUMPRODUCT($Z19:$Z23,Expenses!FN$35:FN$39)*$F19,MAX((Expenses!FN$35-$AB19/12)*$AA19*$F19,0)+MAX((Expenses!FN$36-$AB20/12)*$AA20*$F19,0)+MAX((Expenses!FN$37-$AB21/12)*$AA21*$F19,0)+MAX((Expenses!FN$38-$AB22/12)*$AA22*$F19,0)+MAX((Expenses!FN$39-$AB23/12)*$AA23*$F19,0)))))</f>
        <v>0</v>
      </c>
      <c r="FQ190" s="156">
        <f>IF(OR(FQ$165&lt;=EOMONTH($E19,$R19*(1-$O19)),FQ$165&gt;EOMONTH($E19,$P19*12*(1-$O19)+$Q19*12*$O19+$R19*(1-$O19))),0,IF($X19="NNN",SUM(Expenses!FO$35:FO$39)*$F19,IF($X19="FSG",0,IF($X19="MG",SUMPRODUCT($Z19:$Z23,Expenses!FO$35:FO$39)*$F19,MAX((Expenses!FO$35-$AB19/12)*$AA19*$F19,0)+MAX((Expenses!FO$36-$AB20/12)*$AA20*$F19,0)+MAX((Expenses!FO$37-$AB21/12)*$AA21*$F19,0)+MAX((Expenses!FO$38-$AB22/12)*$AA22*$F19,0)+MAX((Expenses!FO$39-$AB23/12)*$AA23*$F19,0)))))</f>
        <v>0</v>
      </c>
      <c r="FR190" s="156">
        <f>IF(OR(FR$165&lt;=EOMONTH($E19,$R19*(1-$O19)),FR$165&gt;EOMONTH($E19,$P19*12*(1-$O19)+$Q19*12*$O19+$R19*(1-$O19))),0,IF($X19="NNN",SUM(Expenses!FP$35:FP$39)*$F19,IF($X19="FSG",0,IF($X19="MG",SUMPRODUCT($Z19:$Z23,Expenses!FP$35:FP$39)*$F19,MAX((Expenses!FP$35-$AB19/12)*$AA19*$F19,0)+MAX((Expenses!FP$36-$AB20/12)*$AA20*$F19,0)+MAX((Expenses!FP$37-$AB21/12)*$AA21*$F19,0)+MAX((Expenses!FP$38-$AB22/12)*$AA22*$F19,0)+MAX((Expenses!FP$39-$AB23/12)*$AA23*$F19,0)))))</f>
        <v>0</v>
      </c>
      <c r="FS190" s="156">
        <f>IF(OR(FS$165&lt;=EOMONTH($E19,$R19*(1-$O19)),FS$165&gt;EOMONTH($E19,$P19*12*(1-$O19)+$Q19*12*$O19+$R19*(1-$O19))),0,IF($X19="NNN",SUM(Expenses!FQ$35:FQ$39)*$F19,IF($X19="FSG",0,IF($X19="MG",SUMPRODUCT($Z19:$Z23,Expenses!FQ$35:FQ$39)*$F19,MAX((Expenses!FQ$35-$AB19/12)*$AA19*$F19,0)+MAX((Expenses!FQ$36-$AB20/12)*$AA20*$F19,0)+MAX((Expenses!FQ$37-$AB21/12)*$AA21*$F19,0)+MAX((Expenses!FQ$38-$AB22/12)*$AA22*$F19,0)+MAX((Expenses!FQ$39-$AB23/12)*$AA23*$F19,0)))))</f>
        <v>0</v>
      </c>
      <c r="FT190" s="156">
        <f>IF(OR(FT$165&lt;=EOMONTH($E19,$R19*(1-$O19)),FT$165&gt;EOMONTH($E19,$P19*12*(1-$O19)+$Q19*12*$O19+$R19*(1-$O19))),0,IF($X19="NNN",SUM(Expenses!FR$35:FR$39)*$F19,IF($X19="FSG",0,IF($X19="MG",SUMPRODUCT($Z19:$Z23,Expenses!FR$35:FR$39)*$F19,MAX((Expenses!FR$35-$AB19/12)*$AA19*$F19,0)+MAX((Expenses!FR$36-$AB20/12)*$AA20*$F19,0)+MAX((Expenses!FR$37-$AB21/12)*$AA21*$F19,0)+MAX((Expenses!FR$38-$AB22/12)*$AA22*$F19,0)+MAX((Expenses!FR$39-$AB23/12)*$AA23*$F19,0)))))</f>
        <v>0</v>
      </c>
      <c r="FU190" s="156">
        <f>IF(OR(FU$165&lt;=EOMONTH($E19,$R19*(1-$O19)),FU$165&gt;EOMONTH($E19,$P19*12*(1-$O19)+$Q19*12*$O19+$R19*(1-$O19))),0,IF($X19="NNN",SUM(Expenses!FS$35:FS$39)*$F19,IF($X19="FSG",0,IF($X19="MG",SUMPRODUCT($Z19:$Z23,Expenses!FS$35:FS$39)*$F19,MAX((Expenses!FS$35-$AB19/12)*$AA19*$F19,0)+MAX((Expenses!FS$36-$AB20/12)*$AA20*$F19,0)+MAX((Expenses!FS$37-$AB21/12)*$AA21*$F19,0)+MAX((Expenses!FS$38-$AB22/12)*$AA22*$F19,0)+MAX((Expenses!FS$39-$AB23/12)*$AA23*$F19,0)))))</f>
        <v>0</v>
      </c>
      <c r="FV190" s="156">
        <f>IF(OR(FV$165&lt;=EOMONTH($E19,$R19*(1-$O19)),FV$165&gt;EOMONTH($E19,$P19*12*(1-$O19)+$Q19*12*$O19+$R19*(1-$O19))),0,IF($X19="NNN",SUM(Expenses!FT$35:FT$39)*$F19,IF($X19="FSG",0,IF($X19="MG",SUMPRODUCT($Z19:$Z23,Expenses!FT$35:FT$39)*$F19,MAX((Expenses!FT$35-$AB19/12)*$AA19*$F19,0)+MAX((Expenses!FT$36-$AB20/12)*$AA20*$F19,0)+MAX((Expenses!FT$37-$AB21/12)*$AA21*$F19,0)+MAX((Expenses!FT$38-$AB22/12)*$AA22*$F19,0)+MAX((Expenses!FT$39-$AB23/12)*$AA23*$F19,0)))))</f>
        <v>0</v>
      </c>
      <c r="FW190" s="156">
        <f>IF(OR(FW$165&lt;=EOMONTH($E19,$R19*(1-$O19)),FW$165&gt;EOMONTH($E19,$P19*12*(1-$O19)+$Q19*12*$O19+$R19*(1-$O19))),0,IF($X19="NNN",SUM(Expenses!FU$35:FU$39)*$F19,IF($X19="FSG",0,IF($X19="MG",SUMPRODUCT($Z19:$Z23,Expenses!FU$35:FU$39)*$F19,MAX((Expenses!FU$35-$AB19/12)*$AA19*$F19,0)+MAX((Expenses!FU$36-$AB20/12)*$AA20*$F19,0)+MAX((Expenses!FU$37-$AB21/12)*$AA21*$F19,0)+MAX((Expenses!FU$38-$AB22/12)*$AA22*$F19,0)+MAX((Expenses!FU$39-$AB23/12)*$AA23*$F19,0)))))</f>
        <v>1484.9943038481674</v>
      </c>
      <c r="FX190" s="156">
        <f>IF(OR(FX$165&lt;=EOMONTH($E19,$R19*(1-$O19)),FX$165&gt;EOMONTH($E19,$P19*12*(1-$O19)+$Q19*12*$O19+$R19*(1-$O19))),0,IF($X19="NNN",SUM(Expenses!FV$35:FV$39)*$F19,IF($X19="FSG",0,IF($X19="MG",SUMPRODUCT($Z19:$Z23,Expenses!FV$35:FV$39)*$F19,MAX((Expenses!FV$35-$AB19/12)*$AA19*$F19,0)+MAX((Expenses!FV$36-$AB20/12)*$AA20*$F19,0)+MAX((Expenses!FV$37-$AB21/12)*$AA21*$F19,0)+MAX((Expenses!FV$38-$AB22/12)*$AA22*$F19,0)+MAX((Expenses!FV$39-$AB23/12)*$AA23*$F19,0)))))</f>
        <v>1485.5281550227876</v>
      </c>
      <c r="FY190" s="156">
        <f>IF(OR(FY$165&lt;=EOMONTH($E19,$R19*(1-$O19)),FY$165&gt;EOMONTH($E19,$P19*12*(1-$O19)+$Q19*12*$O19+$R19*(1-$O19))),0,IF($X19="NNN",SUM(Expenses!FW$35:FW$39)*$F19,IF($X19="FSG",0,IF($X19="MG",SUMPRODUCT($Z19:$Z23,Expenses!FW$35:FW$39)*$F19,MAX((Expenses!FW$35-$AB19/12)*$AA19*$F19,0)+MAX((Expenses!FW$36-$AB20/12)*$AA20*$F19,0)+MAX((Expenses!FW$37-$AB21/12)*$AA21*$F19,0)+MAX((Expenses!FW$38-$AB22/12)*$AA22*$F19,0)+MAX((Expenses!FW$39-$AB23/12)*$AA23*$F19,0)))))</f>
        <v>1486.0633228184229</v>
      </c>
      <c r="FZ190" s="156">
        <f>IF(OR(FZ$165&lt;=EOMONTH($E19,$R19*(1-$O19)),FZ$165&gt;EOMONTH($E19,$P19*12*(1-$O19)+$Q19*12*$O19+$R19*(1-$O19))),0,IF($X19="NNN",SUM(Expenses!FX$35:FX$39)*$F19,IF($X19="FSG",0,IF($X19="MG",SUMPRODUCT($Z19:$Z23,Expenses!FX$35:FX$39)*$F19,MAX((Expenses!FX$35-$AB19/12)*$AA19*$F19,0)+MAX((Expenses!FX$36-$AB20/12)*$AA20*$F19,0)+MAX((Expenses!FX$37-$AB21/12)*$AA21*$F19,0)+MAX((Expenses!FX$38-$AB22/12)*$AA22*$F19,0)+MAX((Expenses!FX$39-$AB23/12)*$AA23*$F19,0)))))</f>
        <v>1486.5998104822156</v>
      </c>
      <c r="GA190" s="156">
        <f>IF(OR(GA$165&lt;=EOMONTH($E19,$R19*(1-$O19)),GA$165&gt;EOMONTH($E19,$P19*12*(1-$O19)+$Q19*12*$O19+$R19*(1-$O19))),0,IF($X19="NNN",SUM(Expenses!FY$35:FY$39)*$F19,IF($X19="FSG",0,IF($X19="MG",SUMPRODUCT($Z19:$Z23,Expenses!FY$35:FY$39)*$F19,MAX((Expenses!FY$35-$AB19/12)*$AA19*$F19,0)+MAX((Expenses!FY$36-$AB20/12)*$AA20*$F19,0)+MAX((Expenses!FY$37-$AB21/12)*$AA21*$F19,0)+MAX((Expenses!FY$38-$AB22/12)*$AA22*$F19,0)+MAX((Expenses!FY$39-$AB23/12)*$AA23*$F19,0)))))</f>
        <v>1487.1376212693167</v>
      </c>
      <c r="GB190" s="156">
        <f>IF(OR(GB$165&lt;=EOMONTH($E19,$R19*(1-$O19)),GB$165&gt;EOMONTH($E19,$P19*12*(1-$O19)+$Q19*12*$O19+$R19*(1-$O19))),0,IF($X19="NNN",SUM(Expenses!FZ$35:FZ$39)*$F19,IF($X19="FSG",0,IF($X19="MG",SUMPRODUCT($Z19:$Z23,Expenses!FZ$35:FZ$39)*$F19,MAX((Expenses!FZ$35-$AB19/12)*$AA19*$F19,0)+MAX((Expenses!FZ$36-$AB20/12)*$AA20*$F19,0)+MAX((Expenses!FZ$37-$AB21/12)*$AA21*$F19,0)+MAX((Expenses!FZ$38-$AB22/12)*$AA22*$F19,0)+MAX((Expenses!FZ$39-$AB23/12)*$AA23*$F19,0)))))</f>
        <v>1492.7112218547888</v>
      </c>
      <c r="GC190" s="156">
        <f>IF(OR(GC$165&lt;=EOMONTH($E19,$R19*(1-$O19)),GC$165&gt;EOMONTH($E19,$P19*12*(1-$O19)+$Q19*12*$O19+$R19*(1-$O19))),0,IF($X19="NNN",SUM(Expenses!GA$35:GA$39)*$F19,IF($X19="FSG",0,IF($X19="MG",SUMPRODUCT($Z19:$Z23,Expenses!GA$35:GA$39)*$F19,MAX((Expenses!GA$35-$AB19/12)*$AA19*$F19,0)+MAX((Expenses!GA$36-$AB20/12)*$AA20*$F19,0)+MAX((Expenses!GA$37-$AB21/12)*$AA21*$F19,0)+MAX((Expenses!GA$38-$AB22/12)*$AA22*$F19,0)+MAX((Expenses!GA$39-$AB23/12)*$AA23*$F19,0)))))</f>
        <v>1493.2516886860917</v>
      </c>
      <c r="GD190" s="156">
        <f>IF(OR(GD$165&lt;=EOMONTH($E19,$R19*(1-$O19)),GD$165&gt;EOMONTH($E19,$P19*12*(1-$O19)+$Q19*12*$O19+$R19*(1-$O19))),0,IF($X19="NNN",SUM(Expenses!GB$35:GB$39)*$F19,IF($X19="FSG",0,IF($X19="MG",SUMPRODUCT($Z19:$Z23,Expenses!GB$35:GB$39)*$F19,MAX((Expenses!GB$35-$AB19/12)*$AA19*$F19,0)+MAX((Expenses!GB$36-$AB20/12)*$AA20*$F19,0)+MAX((Expenses!GB$37-$AB21/12)*$AA21*$F19,0)+MAX((Expenses!GB$38-$AB22/12)*$AA22*$F19,0)+MAX((Expenses!GB$39-$AB23/12)*$AA23*$F19,0)))))</f>
        <v>1493.7934884544038</v>
      </c>
      <c r="GE190" s="156">
        <f>IF(OR(GE$165&lt;=EOMONTH($E19,$R19*(1-$O19)),GE$165&gt;EOMONTH($E19,$P19*12*(1-$O19)+$Q19*12*$O19+$R19*(1-$O19))),0,IF($X19="NNN",SUM(Expenses!GC$35:GC$39)*$F19,IF($X19="FSG",0,IF($X19="MG",SUMPRODUCT($Z19:$Z23,Expenses!GC$35:GC$39)*$F19,MAX((Expenses!GC$35-$AB19/12)*$AA19*$F19,0)+MAX((Expenses!GC$36-$AB20/12)*$AA20*$F19,0)+MAX((Expenses!GC$37-$AB21/12)*$AA21*$F19,0)+MAX((Expenses!GC$38-$AB22/12)*$AA22*$F19,0)+MAX((Expenses!GC$39-$AB23/12)*$AA23*$F19,0)))))</f>
        <v>1494.3366244471069</v>
      </c>
      <c r="GF190" s="156">
        <f>IF(OR(GF$165&lt;=EOMONTH($E19,$R19*(1-$O19)),GF$165&gt;EOMONTH($E19,$P19*12*(1-$O19)+$Q19*12*$O19+$R19*(1-$O19))),0,IF($X19="NNN",SUM(Expenses!GD$35:GD$39)*$F19,IF($X19="FSG",0,IF($X19="MG",SUMPRODUCT($Z19:$Z23,Expenses!GD$35:GD$39)*$F19,MAX((Expenses!GD$35-$AB19/12)*$AA19*$F19,0)+MAX((Expenses!GD$36-$AB20/12)*$AA20*$F19,0)+MAX((Expenses!GD$37-$AB21/12)*$AA21*$F19,0)+MAX((Expenses!GD$38-$AB22/12)*$AA22*$F19,0)+MAX((Expenses!GD$39-$AB23/12)*$AA23*$F19,0)))))</f>
        <v>1494.8810999596908</v>
      </c>
      <c r="GG190" s="156">
        <f>IF(OR(GG$165&lt;=EOMONTH($E19,$R19*(1-$O19)),GG$165&gt;EOMONTH($E19,$P19*12*(1-$O19)+$Q19*12*$O19+$R19*(1-$O19))),0,IF($X19="NNN",SUM(Expenses!GE$35:GE$39)*$F19,IF($X19="FSG",0,IF($X19="MG",SUMPRODUCT($Z19:$Z23,Expenses!GE$35:GE$39)*$F19,MAX((Expenses!GE$35-$AB19/12)*$AA19*$F19,0)+MAX((Expenses!GE$36-$AB20/12)*$AA20*$F19,0)+MAX((Expenses!GE$37-$AB21/12)*$AA21*$F19,0)+MAX((Expenses!GE$38-$AB22/12)*$AA22*$F19,0)+MAX((Expenses!GE$39-$AB23/12)*$AA23*$F19,0)))))</f>
        <v>1495.4269182957735</v>
      </c>
      <c r="GH190" s="156">
        <f>IF(OR(GH$165&lt;=EOMONTH($E19,$R19*(1-$O19)),GH$165&gt;EOMONTH($E19,$P19*12*(1-$O19)+$Q19*12*$O19+$R19*(1-$O19))),0,IF($X19="NNN",SUM(Expenses!GF$35:GF$39)*$F19,IF($X19="FSG",0,IF($X19="MG",SUMPRODUCT($Z19:$Z23,Expenses!GF$35:GF$39)*$F19,MAX((Expenses!GF$35-$AB19/12)*$AA19*$F19,0)+MAX((Expenses!GF$36-$AB20/12)*$AA20*$F19,0)+MAX((Expenses!GF$37-$AB21/12)*$AA21*$F19,0)+MAX((Expenses!GF$38-$AB22/12)*$AA22*$F19,0)+MAX((Expenses!GF$39-$AB23/12)*$AA23*$F19,0)))))</f>
        <v>1495.9740827671194</v>
      </c>
      <c r="GI190" s="156">
        <f>IF(OR(GI$165&lt;=EOMONTH($E19,$R19*(1-$O19)),GI$165&gt;EOMONTH($E19,$P19*12*(1-$O19)+$Q19*12*$O19+$R19*(1-$O19))),0,IF($X19="NNN",SUM(Expenses!GG$35:GG$39)*$F19,IF($X19="FSG",0,IF($X19="MG",SUMPRODUCT($Z19:$Z23,Expenses!GG$35:GG$39)*$F19,MAX((Expenses!GG$35-$AB19/12)*$AA19*$F19,0)+MAX((Expenses!GG$36-$AB20/12)*$AA20*$F19,0)+MAX((Expenses!GG$37-$AB21/12)*$AA21*$F19,0)+MAX((Expenses!GG$38-$AB22/12)*$AA22*$F19,0)+MAX((Expenses!GG$39-$AB23/12)*$AA23*$F19,0)))))</f>
        <v>1478.5273758805968</v>
      </c>
      <c r="GJ190" s="156">
        <f>IF(OR(GJ$165&lt;=EOMONTH($E19,$R19*(1-$O19)),GJ$165&gt;EOMONTH($E19,$P19*12*(1-$O19)+$Q19*12*$O19+$R19*(1-$O19))),0,IF($X19="NNN",SUM(Expenses!GH$35:GH$39)*$F19,IF($X19="FSG",0,IF($X19="MG",SUMPRODUCT($Z19:$Z23,Expenses!GH$35:GH$39)*$F19,MAX((Expenses!GH$35-$AB19/12)*$AA19*$F19,0)+MAX((Expenses!GH$36-$AB20/12)*$AA20*$F19,0)+MAX((Expenses!GH$37-$AB21/12)*$AA21*$F19,0)+MAX((Expenses!GH$38-$AB22/12)*$AA22*$F19,0)+MAX((Expenses!GH$39-$AB23/12)*$AA23*$F19,0)))))</f>
        <v>1479.0388797967444</v>
      </c>
      <c r="GK190" s="156">
        <f>IF(OR(GK$165&lt;=EOMONTH($E19,$R19*(1-$O19)),GK$165&gt;EOMONTH($E19,$P19*12*(1-$O19)+$Q19*12*$O19+$R19*(1-$O19))),0,IF($X19="NNN",SUM(Expenses!GI$35:GI$39)*$F19,IF($X19="FSG",0,IF($X19="MG",SUMPRODUCT($Z19:$Z23,Expenses!GI$35:GI$39)*$F19,MAX((Expenses!GI$35-$AB19/12)*$AA19*$F19,0)+MAX((Expenses!GI$36-$AB20/12)*$AA20*$F19,0)+MAX((Expenses!GI$37-$AB21/12)*$AA21*$F19,0)+MAX((Expenses!GI$38-$AB22/12)*$AA22*$F19,0)+MAX((Expenses!GI$39-$AB23/12)*$AA23*$F19,0)))))</f>
        <v>1395.2154538232728</v>
      </c>
      <c r="GL190" s="156">
        <f>IF(OR(GL$165&lt;=EOMONTH($E19,$R19*(1-$O19)),GL$165&gt;EOMONTH($E19,$P19*12*(1-$O19)+$Q19*12*$O19+$R19*(1-$O19))),0,IF($X19="NNN",SUM(Expenses!GJ$35:GJ$39)*$F19,IF($X19="FSG",0,IF($X19="MG",SUMPRODUCT($Z19:$Z23,Expenses!GJ$35:GJ$39)*$F19,MAX((Expenses!GJ$35-$AB19/12)*$AA19*$F19,0)+MAX((Expenses!GJ$36-$AB20/12)*$AA20*$F19,0)+MAX((Expenses!GJ$37-$AB21/12)*$AA21*$F19,0)+MAX((Expenses!GJ$38-$AB22/12)*$AA22*$F19,0)+MAX((Expenses!GJ$39-$AB23/12)*$AA23*$F19,0)))))</f>
        <v>1395.5495733497003</v>
      </c>
      <c r="GM190" s="156">
        <f>IF(OR(GM$165&lt;=EOMONTH($E19,$R19*(1-$O19)),GM$165&gt;EOMONTH($E19,$P19*12*(1-$O19)+$Q19*12*$O19+$R19*(1-$O19))),0,IF($X19="NNN",SUM(Expenses!GK$35:GK$39)*$F19,IF($X19="FSG",0,IF($X19="MG",SUMPRODUCT($Z19:$Z23,Expenses!GK$35:GK$39)*$F19,MAX((Expenses!GK$35-$AB19/12)*$AA19*$F19,0)+MAX((Expenses!GK$36-$AB20/12)*$AA20*$F19,0)+MAX((Expenses!GK$37-$AB21/12)*$AA21*$F19,0)+MAX((Expenses!GK$38-$AB22/12)*$AA22*$F19,0)+MAX((Expenses!GK$39-$AB23/12)*$AA23*$F19,0)))))</f>
        <v>1395.8845169050155</v>
      </c>
      <c r="GN190" s="156">
        <f>IF(OR(GN$165&lt;=EOMONTH($E19,$R19*(1-$O19)),GN$165&gt;EOMONTH($E19,$P19*12*(1-$O19)+$Q19*12*$O19+$R19*(1-$O19))),0,IF($X19="NNN",SUM(Expenses!GL$35:GL$39)*$F19,IF($X19="FSG",0,IF($X19="MG",SUMPRODUCT($Z19:$Z23,Expenses!GL$35:GL$39)*$F19,MAX((Expenses!GL$35-$AB19/12)*$AA19*$F19,0)+MAX((Expenses!GL$36-$AB20/12)*$AA20*$F19,0)+MAX((Expenses!GL$37-$AB21/12)*$AA21*$F19,0)+MAX((Expenses!GL$38-$AB22/12)*$AA22*$F19,0)+MAX((Expenses!GL$39-$AB23/12)*$AA23*$F19,0)))))</f>
        <v>1400.990944050598</v>
      </c>
      <c r="GO190" s="156">
        <f>IF(OR(GO$165&lt;=EOMONTH($E19,$R19*(1-$O19)),GO$165&gt;EOMONTH($E19,$P19*12*(1-$O19)+$Q19*12*$O19+$R19*(1-$O19))),0,IF($X19="NNN",SUM(Expenses!GM$35:GM$39)*$F19,IF($X19="FSG",0,IF($X19="MG",SUMPRODUCT($Z19:$Z23,Expenses!GM$35:GM$39)*$F19,MAX((Expenses!GM$35-$AB19/12)*$AA19*$F19,0)+MAX((Expenses!GM$36-$AB20/12)*$AA20*$F19,0)+MAX((Expenses!GM$37-$AB21/12)*$AA21*$F19,0)+MAX((Expenses!GM$38-$AB22/12)*$AA22*$F19,0)+MAX((Expenses!GM$39-$AB23/12)*$AA23*$F19,0)))))</f>
        <v>1401.3275417655348</v>
      </c>
      <c r="GP190" s="156">
        <f>IF(OR(GP$165&lt;=EOMONTH($E19,$R19*(1-$O19)),GP$165&gt;EOMONTH($E19,$P19*12*(1-$O19)+$Q19*12*$O19+$R19*(1-$O19))),0,IF($X19="NNN",SUM(Expenses!GN$35:GN$39)*$F19,IF($X19="FSG",0,IF($X19="MG",SUMPRODUCT($Z19:$Z23,Expenses!GN$35:GN$39)*$F19,MAX((Expenses!GN$35-$AB19/12)*$AA19*$F19,0)+MAX((Expenses!GN$36-$AB20/12)*$AA20*$F19,0)+MAX((Expenses!GN$37-$AB21/12)*$AA21*$F19,0)+MAX((Expenses!GN$38-$AB22/12)*$AA22*$F19,0)+MAX((Expenses!GN$39-$AB23/12)*$AA23*$F19,0)))))</f>
        <v>1401.6649696212419</v>
      </c>
      <c r="GQ190" s="156">
        <f>IF(OR(GQ$165&lt;=EOMONTH($E19,$R19*(1-$O19)),GQ$165&gt;EOMONTH($E19,$P19*12*(1-$O19)+$Q19*12*$O19+$R19*(1-$O19))),0,IF($X19="NNN",SUM(Expenses!GO$35:GO$39)*$F19,IF($X19="FSG",0,IF($X19="MG",SUMPRODUCT($Z19:$Z23,Expenses!GO$35:GO$39)*$F19,MAX((Expenses!GO$35-$AB19/12)*$AA19*$F19,0)+MAX((Expenses!GO$36-$AB20/12)*$AA20*$F19,0)+MAX((Expenses!GO$37-$AB21/12)*$AA21*$F19,0)+MAX((Expenses!GO$38-$AB22/12)*$AA22*$F19,0)+MAX((Expenses!GO$39-$AB23/12)*$AA23*$F19,0)))))</f>
        <v>1402.0032296650693</v>
      </c>
      <c r="GR190" s="156">
        <f>IF(OR(GR$165&lt;=EOMONTH($E19,$R19*(1-$O19)),GR$165&gt;EOMONTH($E19,$P19*12*(1-$O19)+$Q19*12*$O19+$R19*(1-$O19))),0,IF($X19="NNN",SUM(Expenses!GP$35:GP$39)*$F19,IF($X19="FSG",0,IF($X19="MG",SUMPRODUCT($Z19:$Z23,Expenses!GP$35:GP$39)*$F19,MAX((Expenses!GP$35-$AB19/12)*$AA19*$F19,0)+MAX((Expenses!GP$36-$AB20/12)*$AA20*$F19,0)+MAX((Expenses!GP$37-$AB21/12)*$AA21*$F19,0)+MAX((Expenses!GP$38-$AB22/12)*$AA22*$F19,0)+MAX((Expenses!GP$39-$AB23/12)*$AA23*$F19,0)))))</f>
        <v>1402.3423239494182</v>
      </c>
      <c r="GS190" s="156">
        <f>IF(OR(GS$165&lt;=EOMONTH($E19,$R19*(1-$O19)),GS$165&gt;EOMONTH($E19,$P19*12*(1-$O19)+$Q19*12*$O19+$R19*(1-$O19))),0,IF($X19="NNN",SUM(Expenses!GQ$35:GQ$39)*$F19,IF($X19="FSG",0,IF($X19="MG",SUMPRODUCT($Z19:$Z23,Expenses!GQ$35:GQ$39)*$F19,MAX((Expenses!GQ$35-$AB19/12)*$AA19*$F19,0)+MAX((Expenses!GQ$36-$AB20/12)*$AA20*$F19,0)+MAX((Expenses!GQ$37-$AB21/12)*$AA21*$F19,0)+MAX((Expenses!GQ$38-$AB22/12)*$AA22*$F19,0)+MAX((Expenses!GQ$39-$AB23/12)*$AA23*$F19,0)))))</f>
        <v>1402.6822545317507</v>
      </c>
      <c r="GT190" s="156">
        <f>IF(OR(GT$165&lt;=EOMONTH($E19,$R19*(1-$O19)),GT$165&gt;EOMONTH($E19,$P19*12*(1-$O19)+$Q19*12*$O19+$R19*(1-$O19))),0,IF($X19="NNN",SUM(Expenses!GR$35:GR$39)*$F19,IF($X19="FSG",0,IF($X19="MG",SUMPRODUCT($Z19:$Z23,Expenses!GR$35:GR$39)*$F19,MAX((Expenses!GR$35-$AB19/12)*$AA19*$F19,0)+MAX((Expenses!GR$36-$AB20/12)*$AA20*$F19,0)+MAX((Expenses!GR$37-$AB21/12)*$AA21*$F19,0)+MAX((Expenses!GR$38-$AB22/12)*$AA22*$F19,0)+MAX((Expenses!GR$39-$AB23/12)*$AA23*$F19,0)))))</f>
        <v>1403.023023474603</v>
      </c>
      <c r="GU190" s="156">
        <f>IF(OR(GU$165&lt;=EOMONTH($E19,$R19*(1-$O19)),GU$165&gt;EOMONTH($E19,$P19*12*(1-$O19)+$Q19*12*$O19+$R19*(1-$O19))),0,IF($X19="NNN",SUM(Expenses!GS$35:GS$39)*$F19,IF($X19="FSG",0,IF($X19="MG",SUMPRODUCT($Z19:$Z23,Expenses!GS$35:GS$39)*$F19,MAX((Expenses!GS$35-$AB19/12)*$AA19*$F19,0)+MAX((Expenses!GS$36-$AB20/12)*$AA20*$F19,0)+MAX((Expenses!GS$37-$AB21/12)*$AA21*$F19,0)+MAX((Expenses!GS$38-$AB22/12)*$AA22*$F19,0)+MAX((Expenses!GS$39-$AB23/12)*$AA23*$F19,0)))))</f>
        <v>1403.3646328455982</v>
      </c>
      <c r="GV190" s="156">
        <f>IF(OR(GV$165&lt;=EOMONTH($E19,$R19*(1-$O19)),GV$165&gt;EOMONTH($E19,$P19*12*(1-$O19)+$Q19*12*$O19+$R19*(1-$O19))),0,IF($X19="NNN",SUM(Expenses!GT$35:GT$39)*$F19,IF($X19="FSG",0,IF($X19="MG",SUMPRODUCT($Z19:$Z23,Expenses!GT$35:GT$39)*$F19,MAX((Expenses!GT$35-$AB19/12)*$AA19*$F19,0)+MAX((Expenses!GT$36-$AB20/12)*$AA20*$F19,0)+MAX((Expenses!GT$37-$AB21/12)*$AA21*$F19,0)+MAX((Expenses!GT$38-$AB22/12)*$AA22*$F19,0)+MAX((Expenses!GT$39-$AB23/12)*$AA23*$F19,0)))))</f>
        <v>1403.7070847174593</v>
      </c>
      <c r="GW190" s="156">
        <f>IF(OR(GW$165&lt;=EOMONTH($E19,$R19*(1-$O19)),GW$165&gt;EOMONTH($E19,$P19*12*(1-$O19)+$Q19*12*$O19+$R19*(1-$O19))),0,IF($X19="NNN",SUM(Expenses!GU$35:GU$39)*$F19,IF($X19="FSG",0,IF($X19="MG",SUMPRODUCT($Z19:$Z23,Expenses!GU$35:GU$39)*$F19,MAX((Expenses!GU$35-$AB19/12)*$AA19*$F19,0)+MAX((Expenses!GU$36-$AB20/12)*$AA20*$F19,0)+MAX((Expenses!GU$37-$AB21/12)*$AA21*$F19,0)+MAX((Expenses!GU$38-$AB22/12)*$AA22*$F19,0)+MAX((Expenses!GU$39-$AB23/12)*$AA23*$F19,0)))))</f>
        <v>1404.0503811680203</v>
      </c>
      <c r="GX190" s="156">
        <f>IF(OR(GX$165&lt;=EOMONTH($E19,$R19*(1-$O19)),GX$165&gt;EOMONTH($E19,$P19*12*(1-$O19)+$Q19*12*$O19+$R19*(1-$O19))),0,IF($X19="NNN",SUM(Expenses!GV$35:GV$39)*$F19,IF($X19="FSG",0,IF($X19="MG",SUMPRODUCT($Z19:$Z23,Expenses!GV$35:GV$39)*$F19,MAX((Expenses!GV$35-$AB19/12)*$AA19*$F19,0)+MAX((Expenses!GV$36-$AB20/12)*$AA20*$F19,0)+MAX((Expenses!GV$37-$AB21/12)*$AA21*$F19,0)+MAX((Expenses!GV$38-$AB22/12)*$AA22*$F19,0)+MAX((Expenses!GV$39-$AB23/12)*$AA23*$F19,0)))))</f>
        <v>1404.3945242802401</v>
      </c>
      <c r="GY190" s="156">
        <f>IF(OR(GY$165&lt;=EOMONTH($E19,$R19*(1-$O19)),GY$165&gt;EOMONTH($E19,$P19*12*(1-$O19)+$Q19*12*$O19+$R19*(1-$O19))),0,IF($X19="NNN",SUM(Expenses!GW$35:GW$39)*$F19,IF($X19="FSG",0,IF($X19="MG",SUMPRODUCT($Z19:$Z23,Expenses!GW$35:GW$39)*$F19,MAX((Expenses!GW$35-$AB19/12)*$AA19*$F19,0)+MAX((Expenses!GW$36-$AB20/12)*$AA20*$F19,0)+MAX((Expenses!GW$37-$AB21/12)*$AA21*$F19,0)+MAX((Expenses!GW$38-$AB22/12)*$AA22*$F19,0)+MAX((Expenses!GW$39-$AB23/12)*$AA23*$F19,0)))))</f>
        <v>1404.7395161422151</v>
      </c>
      <c r="GZ190" s="156">
        <f>IF(OR(GZ$165&lt;=EOMONTH($E19,$R19*(1-$O19)),GZ$165&gt;EOMONTH($E19,$P19*12*(1-$O19)+$Q19*12*$O19+$R19*(1-$O19))),0,IF($X19="NNN",SUM(Expenses!GX$35:GX$39)*$F19,IF($X19="FSG",0,IF($X19="MG",SUMPRODUCT($Z19:$Z23,Expenses!GX$35:GX$39)*$F19,MAX((Expenses!GX$35-$AB19/12)*$AA19*$F19,0)+MAX((Expenses!GX$36-$AB20/12)*$AA20*$F19,0)+MAX((Expenses!GX$37-$AB21/12)*$AA21*$F19,0)+MAX((Expenses!GX$38-$AB22/12)*$AA22*$F19,0)+MAX((Expenses!GX$39-$AB23/12)*$AA23*$F19,0)))))</f>
        <v>1409.9991361021648</v>
      </c>
      <c r="HA190" s="156">
        <f>IF(OR(HA$165&lt;=EOMONTH($E19,$R19*(1-$O19)),HA$165&gt;EOMONTH($E19,$P19*12*(1-$O19)+$Q19*12*$O19+$R19*(1-$O19))),0,IF($X19="NNN",SUM(Expenses!GY$35:GY$39)*$F19,IF($X19="FSG",0,IF($X19="MG",SUMPRODUCT($Z19:$Z23,Expenses!GY$35:GY$39)*$F19,MAX((Expenses!GY$35-$AB19/12)*$AA19*$F19,0)+MAX((Expenses!GY$36-$AB20/12)*$AA20*$F19,0)+MAX((Expenses!GY$37-$AB21/12)*$AA21*$F19,0)+MAX((Expenses!GY$38-$AB22/12)*$AA22*$F19,0)+MAX((Expenses!GY$39-$AB23/12)*$AA23*$F19,0)))))</f>
        <v>1410.3458317485502</v>
      </c>
      <c r="HB190" s="156">
        <f>IF(OR(HB$165&lt;=EOMONTH($E19,$R19*(1-$O19)),HB$165&gt;EOMONTH($E19,$P19*12*(1-$O19)+$Q19*12*$O19+$R19*(1-$O19))),0,IF($X19="NNN",SUM(Expenses!GZ$35:GZ$39)*$F19,IF($X19="FSG",0,IF($X19="MG",SUMPRODUCT($Z19:$Z23,Expenses!GZ$35:GZ$39)*$F19,MAX((Expenses!GZ$35-$AB19/12)*$AA19*$F19,0)+MAX((Expenses!GZ$36-$AB20/12)*$AA20*$F19,0)+MAX((Expenses!GZ$37-$AB21/12)*$AA21*$F19,0)+MAX((Expenses!GZ$38-$AB22/12)*$AA22*$F19,0)+MAX((Expenses!GZ$39-$AB23/12)*$AA23*$F19,0)))))</f>
        <v>1410.693382439928</v>
      </c>
      <c r="HC190" s="156">
        <f>IF(OR(HC$165&lt;=EOMONTH($E19,$R19*(1-$O19)),HC$165&gt;EOMONTH($E19,$P19*12*(1-$O19)+$Q19*12*$O19+$R19*(1-$O19))),0,IF($X19="NNN",SUM(Expenses!HA$35:HA$39)*$F19,IF($X19="FSG",0,IF($X19="MG",SUMPRODUCT($Z19:$Z23,Expenses!HA$35:HA$39)*$F19,MAX((Expenses!HA$35-$AB19/12)*$AA19*$F19,0)+MAX((Expenses!HA$36-$AB20/12)*$AA20*$F19,0)+MAX((Expenses!HA$37-$AB21/12)*$AA21*$F19,0)+MAX((Expenses!HA$38-$AB22/12)*$AA22*$F19,0)+MAX((Expenses!HA$39-$AB23/12)*$AA23*$F19,0)))))</f>
        <v>1411.0417902850704</v>
      </c>
      <c r="HD190" s="156">
        <f>IF(OR(HD$165&lt;=EOMONTH($E19,$R19*(1-$O19)),HD$165&gt;EOMONTH($E19,$P19*12*(1-$O19)+$Q19*12*$O19+$R19*(1-$O19))),0,IF($X19="NNN",SUM(Expenses!HB$35:HB$39)*$F19,IF($X19="FSG",0,IF($X19="MG",SUMPRODUCT($Z19:$Z23,Expenses!HB$35:HB$39)*$F19,MAX((Expenses!HB$35-$AB19/12)*$AA19*$F19,0)+MAX((Expenses!HB$36-$AB20/12)*$AA20*$F19,0)+MAX((Expenses!HB$37-$AB21/12)*$AA21*$F19,0)+MAX((Expenses!HB$38-$AB22/12)*$AA22*$F19,0)+MAX((Expenses!HB$39-$AB23/12)*$AA23*$F19,0)))))</f>
        <v>1411.3910573979497</v>
      </c>
      <c r="HE190" s="156">
        <f>IF(OR(HE$165&lt;=EOMONTH($E19,$R19*(1-$O19)),HE$165&gt;EOMONTH($E19,$P19*12*(1-$O19)+$Q19*12*$O19+$R19*(1-$O19))),0,IF($X19="NNN",SUM(Expenses!HC$35:HC$39)*$F19,IF($X19="FSG",0,IF($X19="MG",SUMPRODUCT($Z19:$Z23,Expenses!HC$35:HC$39)*$F19,MAX((Expenses!HC$35-$AB19/12)*$AA19*$F19,0)+MAX((Expenses!HC$36-$AB20/12)*$AA20*$F19,0)+MAX((Expenses!HC$37-$AB21/12)*$AA21*$F19,0)+MAX((Expenses!HC$38-$AB22/12)*$AA22*$F19,0)+MAX((Expenses!HC$39-$AB23/12)*$AA23*$F19,0)))))</f>
        <v>1411.7411858977523</v>
      </c>
      <c r="HF190" s="156">
        <f>IF(OR(HF$165&lt;=EOMONTH($E19,$R19*(1-$O19)),HF$165&gt;EOMONTH($E19,$P19*12*(1-$O19)+$Q19*12*$O19+$R19*(1-$O19))),0,IF($X19="NNN",SUM(Expenses!HD$35:HD$39)*$F19,IF($X19="FSG",0,IF($X19="MG",SUMPRODUCT($Z19:$Z23,Expenses!HD$35:HD$39)*$F19,MAX((Expenses!HD$35-$AB19/12)*$AA19*$F19,0)+MAX((Expenses!HD$36-$AB20/12)*$AA20*$F19,0)+MAX((Expenses!HD$37-$AB21/12)*$AA21*$F19,0)+MAX((Expenses!HD$38-$AB22/12)*$AA22*$F19,0)+MAX((Expenses!HD$39-$AB23/12)*$AA23*$F19,0)))))</f>
        <v>1412.0921779088899</v>
      </c>
      <c r="HG190" s="156">
        <f>IF(OR(HG$165&lt;=EOMONTH($E19,$R19*(1-$O19)),HG$165&gt;EOMONTH($E19,$P19*12*(1-$O19)+$Q19*12*$O19+$R19*(1-$O19))),0,IF($X19="NNN",SUM(Expenses!HE$35:HE$39)*$F19,IF($X19="FSG",0,IF($X19="MG",SUMPRODUCT($Z19:$Z23,Expenses!HE$35:HE$39)*$F19,MAX((Expenses!HE$35-$AB19/12)*$AA19*$F19,0)+MAX((Expenses!HE$36-$AB20/12)*$AA20*$F19,0)+MAX((Expenses!HE$37-$AB21/12)*$AA21*$F19,0)+MAX((Expenses!HE$38-$AB22/12)*$AA22*$F19,0)+MAX((Expenses!HE$39-$AB23/12)*$AA23*$F19,0)))))</f>
        <v>1412.4440355610152</v>
      </c>
      <c r="HH190" s="156">
        <f>IF(OR(HH$165&lt;=EOMONTH($E19,$R19*(1-$O19)),HH$165&gt;EOMONTH($E19,$P19*12*(1-$O19)+$Q19*12*$O19+$R19*(1-$O19))),0,IF($X19="NNN",SUM(Expenses!HF$35:HF$39)*$F19,IF($X19="FSG",0,IF($X19="MG",SUMPRODUCT($Z19:$Z23,Expenses!HF$35:HF$39)*$F19,MAX((Expenses!HF$35-$AB19/12)*$AA19*$F19,0)+MAX((Expenses!HF$36-$AB20/12)*$AA20*$F19,0)+MAX((Expenses!HF$37-$AB21/12)*$AA21*$F19,0)+MAX((Expenses!HF$38-$AB22/12)*$AA22*$F19,0)+MAX((Expenses!HF$39-$AB23/12)*$AA23*$F19,0)))))</f>
        <v>1412.796760989032</v>
      </c>
      <c r="HI190" s="156">
        <f>IF(OR(HI$165&lt;=EOMONTH($E19,$R19*(1-$O19)),HI$165&gt;EOMONTH($E19,$P19*12*(1-$O19)+$Q19*12*$O19+$R19*(1-$O19))),0,IF($X19="NNN",SUM(Expenses!HG$35:HG$39)*$F19,IF($X19="FSG",0,IF($X19="MG",SUMPRODUCT($Z19:$Z23,Expenses!HG$35:HG$39)*$F19,MAX((Expenses!HG$35-$AB19/12)*$AA19*$F19,0)+MAX((Expenses!HG$36-$AB20/12)*$AA20*$F19,0)+MAX((Expenses!HG$37-$AB21/12)*$AA21*$F19,0)+MAX((Expenses!HG$38-$AB22/12)*$AA22*$F19,0)+MAX((Expenses!HG$39-$AB23/12)*$AA23*$F19,0)))))</f>
        <v>1413.1503563331096</v>
      </c>
      <c r="HJ190" s="156">
        <f>IF(OR(HJ$165&lt;=EOMONTH($E19,$R19*(1-$O19)),HJ$165&gt;EOMONTH($E19,$P19*12*(1-$O19)+$Q19*12*$O19+$R19*(1-$O19))),0,IF($X19="NNN",SUM(Expenses!HH$35:HH$39)*$F19,IF($X19="FSG",0,IF($X19="MG",SUMPRODUCT($Z19:$Z23,Expenses!HH$35:HH$39)*$F19,MAX((Expenses!HH$35-$AB19/12)*$AA19*$F19,0)+MAX((Expenses!HH$36-$AB20/12)*$AA20*$F19,0)+MAX((Expenses!HH$37-$AB21/12)*$AA21*$F19,0)+MAX((Expenses!HH$38-$AB22/12)*$AA22*$F19,0)+MAX((Expenses!HH$39-$AB23/12)*$AA23*$F19,0)))))</f>
        <v>1413.5048237386964</v>
      </c>
      <c r="HK190" s="156">
        <f>IF(OR(HK$165&lt;=EOMONTH($E19,$R19*(1-$O19)),HK$165&gt;EOMONTH($E19,$P19*12*(1-$O19)+$Q19*12*$O19+$R19*(1-$O19))),0,IF($X19="NNN",SUM(Expenses!HI$35:HI$39)*$F19,IF($X19="FSG",0,IF($X19="MG",SUMPRODUCT($Z19:$Z23,Expenses!HI$35:HI$39)*$F19,MAX((Expenses!HI$35-$AB19/12)*$AA19*$F19,0)+MAX((Expenses!HI$36-$AB20/12)*$AA20*$F19,0)+MAX((Expenses!HI$37-$AB21/12)*$AA21*$F19,0)+MAX((Expenses!HI$38-$AB22/12)*$AA22*$F19,0)+MAX((Expenses!HI$39-$AB23/12)*$AA23*$F19,0)))))</f>
        <v>1413.8601653565304</v>
      </c>
      <c r="HL190" s="156">
        <f>IF(OR(HL$165&lt;=EOMONTH($E19,$R19*(1-$O19)),HL$165&gt;EOMONTH($E19,$P19*12*(1-$O19)+$Q19*12*$O19+$R19*(1-$O19))),0,IF($X19="NNN",SUM(Expenses!HJ$35:HJ$39)*$F19,IF($X19="FSG",0,IF($X19="MG",SUMPRODUCT($Z19:$Z23,Expenses!HJ$35:HJ$39)*$F19,MAX((Expenses!HJ$35-$AB19/12)*$AA19*$F19,0)+MAX((Expenses!HJ$36-$AB20/12)*$AA20*$F19,0)+MAX((Expenses!HJ$37-$AB21/12)*$AA21*$F19,0)+MAX((Expenses!HJ$38-$AB22/12)*$AA22*$F19,0)+MAX((Expenses!HJ$39-$AB23/12)*$AA23*$F19,0)))))</f>
        <v>1419.2775739152787</v>
      </c>
      <c r="HM190" s="156">
        <f>IF(OR(HM$165&lt;=EOMONTH($E19,$R19*(1-$O19)),HM$165&gt;EOMONTH($E19,$P19*12*(1-$O19)+$Q19*12*$O19+$R19*(1-$O19))),0,IF($X19="NNN",SUM(Expenses!HK$35:HK$39)*$F19,IF($X19="FSG",0,IF($X19="MG",SUMPRODUCT($Z19:$Z23,Expenses!HK$35:HK$39)*$F19,MAX((Expenses!HK$35-$AB19/12)*$AA19*$F19,0)+MAX((Expenses!HK$36-$AB20/12)*$AA20*$F19,0)+MAX((Expenses!HK$37-$AB21/12)*$AA21*$F19,0)+MAX((Expenses!HK$38-$AB22/12)*$AA22*$F19,0)+MAX((Expenses!HK$39-$AB23/12)*$AA23*$F19,0)))))</f>
        <v>1419.6346704310556</v>
      </c>
      <c r="HN190" s="156">
        <f>IF(OR(HN$165&lt;=EOMONTH($E19,$R19*(1-$O19)),HN$165&gt;EOMONTH($E19,$P19*12*(1-$O19)+$Q19*12*$O19+$R19*(1-$O19))),0,IF($X19="NNN",SUM(Expenses!HL$35:HL$39)*$F19,IF($X19="FSG",0,IF($X19="MG",SUMPRODUCT($Z19:$Z23,Expenses!HL$35:HL$39)*$F19,MAX((Expenses!HL$35-$AB19/12)*$AA19*$F19,0)+MAX((Expenses!HL$36-$AB20/12)*$AA20*$F19,0)+MAX((Expenses!HL$37-$AB21/12)*$AA21*$F19,0)+MAX((Expenses!HL$38-$AB22/12)*$AA22*$F19,0)+MAX((Expenses!HL$39-$AB23/12)*$AA23*$F19,0)))))</f>
        <v>1316.2283529059052</v>
      </c>
      <c r="HO190" s="156">
        <f>IF(OR(HO$165&lt;=EOMONTH($E19,$R19*(1-$O19)),HO$165&gt;EOMONTH($E19,$P19*12*(1-$O19)+$Q19*12*$O19+$R19*(1-$O19))),0,IF($X19="NNN",SUM(Expenses!HM$35:HM$39)*$F19,IF($X19="FSG",0,IF($X19="MG",SUMPRODUCT($Z19:$Z23,Expenses!HM$35:HM$39)*$F19,MAX((Expenses!HM$35-$AB19/12)*$AA19*$F19,0)+MAX((Expenses!HM$36-$AB20/12)*$AA20*$F19,0)+MAX((Expenses!HM$37-$AB21/12)*$AA21*$F19,0)+MAX((Expenses!HM$38-$AB22/12)*$AA22*$F19,0)+MAX((Expenses!HM$39-$AB23/12)*$AA23*$F19,0)))))</f>
        <v>1316.3663760137888</v>
      </c>
      <c r="HP190" s="156">
        <f>IF(OR(HP$165&lt;=EOMONTH($E19,$R19*(1-$O19)),HP$165&gt;EOMONTH($E19,$P19*12*(1-$O19)+$Q19*12*$O19+$R19*(1-$O19))),0,IF($X19="NNN",SUM(Expenses!HN$35:HN$39)*$F19,IF($X19="FSG",0,IF($X19="MG",SUMPRODUCT($Z19:$Z23,Expenses!HN$35:HN$39)*$F19,MAX((Expenses!HN$35-$AB19/12)*$AA19*$F19,0)+MAX((Expenses!HN$36-$AB20/12)*$AA20*$F19,0)+MAX((Expenses!HN$37-$AB21/12)*$AA21*$F19,0)+MAX((Expenses!HN$38-$AB22/12)*$AA22*$F19,0)+MAX((Expenses!HN$39-$AB23/12)*$AA23*$F19,0)))))</f>
        <v>1316.504739523891</v>
      </c>
      <c r="HQ190" s="156">
        <f>IF(OR(HQ$165&lt;=EOMONTH($E19,$R19*(1-$O19)),HQ$165&gt;EOMONTH($E19,$P19*12*(1-$O19)+$Q19*12*$O19+$R19*(1-$O19))),0,IF($X19="NNN",SUM(Expenses!HO$35:HO$39)*$F19,IF($X19="FSG",0,IF($X19="MG",SUMPRODUCT($Z19:$Z23,Expenses!HO$35:HO$39)*$F19,MAX((Expenses!HO$35-$AB19/12)*$AA19*$F19,0)+MAX((Expenses!HO$36-$AB20/12)*$AA20*$F19,0)+MAX((Expenses!HO$37-$AB21/12)*$AA21*$F19,0)+MAX((Expenses!HO$38-$AB22/12)*$AA22*$F19,0)+MAX((Expenses!HO$39-$AB23/12)*$AA23*$F19,0)))))</f>
        <v>1316.6434442757359</v>
      </c>
      <c r="HR190" s="156">
        <f>IF(OR(HR$165&lt;=EOMONTH($E19,$R19*(1-$O19)),HR$165&gt;EOMONTH($E19,$P19*12*(1-$O19)+$Q19*12*$O19+$R19*(1-$O19))),0,IF($X19="NNN",SUM(Expenses!HP$35:HP$39)*$F19,IF($X19="FSG",0,IF($X19="MG",SUMPRODUCT($Z19:$Z23,Expenses!HP$35:HP$39)*$F19,MAX((Expenses!HP$35-$AB19/12)*$AA19*$F19,0)+MAX((Expenses!HP$36-$AB20/12)*$AA20*$F19,0)+MAX((Expenses!HP$37-$AB21/12)*$AA21*$F19,0)+MAX((Expenses!HP$38-$AB22/12)*$AA22*$F19,0)+MAX((Expenses!HP$39-$AB23/12)*$AA23*$F19,0)))))</f>
        <v>1316.7824911109171</v>
      </c>
      <c r="HS190" s="156">
        <f>IF(OR(HS$165&lt;=EOMONTH($E19,$R19*(1-$O19)),HS$165&gt;EOMONTH($E19,$P19*12*(1-$O19)+$Q19*12*$O19+$R19*(1-$O19))),0,IF($X19="NNN",SUM(Expenses!HQ$35:HQ$39)*$F19,IF($X19="FSG",0,IF($X19="MG",SUMPRODUCT($Z19:$Z23,Expenses!HQ$35:HQ$39)*$F19,MAX((Expenses!HQ$35-$AB19/12)*$AA19*$F19,0)+MAX((Expenses!HQ$36-$AB20/12)*$AA20*$F19,0)+MAX((Expenses!HQ$37-$AB21/12)*$AA21*$F19,0)+MAX((Expenses!HQ$38-$AB22/12)*$AA22*$F19,0)+MAX((Expenses!HQ$39-$AB23/12)*$AA23*$F19,0)))))</f>
        <v>1316.9218808731052</v>
      </c>
      <c r="HT190" s="156">
        <f>IF(OR(HT$165&lt;=EOMONTH($E19,$R19*(1-$O19)),HT$165&gt;EOMONTH($E19,$P19*12*(1-$O19)+$Q19*12*$O19+$R19*(1-$O19))),0,IF($X19="NNN",SUM(Expenses!HR$35:HR$39)*$F19,IF($X19="FSG",0,IF($X19="MG",SUMPRODUCT($Z19:$Z23,Expenses!HR$35:HR$39)*$F19,MAX((Expenses!HR$35-$AB19/12)*$AA19*$F19,0)+MAX((Expenses!HR$36-$AB20/12)*$AA20*$F19,0)+MAX((Expenses!HR$37-$AB21/12)*$AA21*$F19,0)+MAX((Expenses!HR$38-$AB22/12)*$AA22*$F19,0)+MAX((Expenses!HR$39-$AB23/12)*$AA23*$F19,0)))))</f>
        <v>1317.0616144080504</v>
      </c>
      <c r="HU190" s="156">
        <f>IF(OR(HU$165&lt;=EOMONTH($E19,$R19*(1-$O19)),HU$165&gt;EOMONTH($E19,$P19*12*(1-$O19)+$Q19*12*$O19+$R19*(1-$O19))),0,IF($X19="NNN",SUM(Expenses!HS$35:HS$39)*$F19,IF($X19="FSG",0,IF($X19="MG",SUMPRODUCT($Z19:$Z23,Expenses!HS$35:HS$39)*$F19,MAX((Expenses!HS$35-$AB19/12)*$AA19*$F19,0)+MAX((Expenses!HS$36-$AB20/12)*$AA20*$F19,0)+MAX((Expenses!HS$37-$AB21/12)*$AA21*$F19,0)+MAX((Expenses!HS$38-$AB22/12)*$AA22*$F19,0)+MAX((Expenses!HS$39-$AB23/12)*$AA23*$F19,0)))))</f>
        <v>1317.2016925635892</v>
      </c>
      <c r="HV190" s="156">
        <f>IF(OR(HV$165&lt;=EOMONTH($E19,$R19*(1-$O19)),HV$165&gt;EOMONTH($E19,$P19*12*(1-$O19)+$Q19*12*$O19+$R19*(1-$O19))),0,IF($X19="NNN",SUM(Expenses!HT$35:HT$39)*$F19,IF($X19="FSG",0,IF($X19="MG",SUMPRODUCT($Z19:$Z23,Expenses!HT$35:HT$39)*$F19,MAX((Expenses!HT$35-$AB19/12)*$AA19*$F19,0)+MAX((Expenses!HT$36-$AB20/12)*$AA20*$F19,0)+MAX((Expenses!HT$37-$AB21/12)*$AA21*$F19,0)+MAX((Expenses!HT$38-$AB22/12)*$AA22*$F19,0)+MAX((Expenses!HT$39-$AB23/12)*$AA23*$F19,0)))))</f>
        <v>1317.3421161896483</v>
      </c>
      <c r="HW190" s="156">
        <f>IF(OR(HW$165&lt;=EOMONTH($E19,$R19*(1-$O19)),HW$165&gt;EOMONTH($E19,$P19*12*(1-$O19)+$Q19*12*$O19+$R19*(1-$O19))),0,IF($X19="NNN",SUM(Expenses!HU$35:HU$39)*$F19,IF($X19="FSG",0,IF($X19="MG",SUMPRODUCT($Z19:$Z23,Expenses!HU$35:HU$39)*$F19,MAX((Expenses!HU$35-$AB19/12)*$AA19*$F19,0)+MAX((Expenses!HU$36-$AB20/12)*$AA20*$F19,0)+MAX((Expenses!HU$37-$AB21/12)*$AA21*$F19,0)+MAX((Expenses!HU$38-$AB22/12)*$AA22*$F19,0)+MAX((Expenses!HU$39-$AB23/12)*$AA23*$F19,0)))))</f>
        <v>1317.4828861382518</v>
      </c>
      <c r="HX190" s="156">
        <f>IF(OR(HX$165&lt;=EOMONTH($E19,$R19*(1-$O19)),HX$165&gt;EOMONTH($E19,$P19*12*(1-$O19)+$Q19*12*$O19+$R19*(1-$O19))),0,IF($X19="NNN",SUM(Expenses!HV$35:HV$39)*$F19,IF($X19="FSG",0,IF($X19="MG",SUMPRODUCT($Z19:$Z23,Expenses!HV$35:HV$39)*$F19,MAX((Expenses!HV$35-$AB19/12)*$AA19*$F19,0)+MAX((Expenses!HV$36-$AB20/12)*$AA20*$F19,0)+MAX((Expenses!HV$37-$AB21/12)*$AA21*$F19,0)+MAX((Expenses!HV$38-$AB22/12)*$AA22*$F19,0)+MAX((Expenses!HV$39-$AB23/12)*$AA23*$F19,0)))))</f>
        <v>1322.4103880155421</v>
      </c>
      <c r="HY190" s="156">
        <f>IF(OR(HY$165&lt;=EOMONTH($E19,$R19*(1-$O19)),HY$165&gt;EOMONTH($E19,$P19*12*(1-$O19)+$Q19*12*$O19+$R19*(1-$O19))),0,IF($X19="NNN",SUM(Expenses!HW$35:HW$39)*$F19,IF($X19="FSG",0,IF($X19="MG",SUMPRODUCT($Z19:$Z23,Expenses!HW$35:HW$39)*$F19,MAX((Expenses!HW$35-$AB19/12)*$AA19*$F19,0)+MAX((Expenses!HW$36-$AB20/12)*$AA20*$F19,0)+MAX((Expenses!HW$37-$AB21/12)*$AA21*$F19,0)+MAX((Expenses!HW$38-$AB22/12)*$AA22*$F19,0)+MAX((Expenses!HW$39-$AB23/12)*$AA23*$F19,0)))))</f>
        <v>1322.551853173715</v>
      </c>
      <c r="HZ190" s="156">
        <f>IF(OR(HZ$165&lt;=EOMONTH($E19,$R19*(1-$O19)),HZ$165&gt;EOMONTH($E19,$P19*12*(1-$O19)+$Q19*12*$O19+$R19*(1-$O19))),0,IF($X19="NNN",SUM(Expenses!HX$35:HX$39)*$F19,IF($X19="FSG",0,IF($X19="MG",SUMPRODUCT($Z19:$Z23,Expenses!HX$35:HX$39)*$F19,MAX((Expenses!HX$35-$AB19/12)*$AA19*$F19,0)+MAX((Expenses!HX$36-$AB20/12)*$AA20*$F19,0)+MAX((Expenses!HX$37-$AB21/12)*$AA21*$F19,0)+MAX((Expenses!HX$38-$AB22/12)*$AA22*$F19,0)+MAX((Expenses!HX$39-$AB23/12)*$AA23*$F19,0)))))</f>
        <v>1322.6936672231316</v>
      </c>
      <c r="IA190" s="156">
        <f>IF(OR(IA$165&lt;=EOMONTH($E19,$R19*(1-$O19)),IA$165&gt;EOMONTH($E19,$P19*12*(1-$O19)+$Q19*12*$O19+$R19*(1-$O19))),0,IF($X19="NNN",SUM(Expenses!HY$35:HY$39)*$F19,IF($X19="FSG",0,IF($X19="MG",SUMPRODUCT($Z19:$Z23,Expenses!HY$35:HY$39)*$F19,MAX((Expenses!HY$35-$AB19/12)*$AA19*$F19,0)+MAX((Expenses!HY$36-$AB20/12)*$AA20*$F19,0)+MAX((Expenses!HY$37-$AB21/12)*$AA21*$F19,0)+MAX((Expenses!HY$38-$AB22/12)*$AA22*$F19,0)+MAX((Expenses!HY$39-$AB23/12)*$AA23*$F19,0)))))</f>
        <v>1322.8358310242513</v>
      </c>
      <c r="IB190" s="156">
        <f>IF(OR(IB$165&lt;=EOMONTH($E19,$R19*(1-$O19)),IB$165&gt;EOMONTH($E19,$P19*12*(1-$O19)+$Q19*12*$O19+$R19*(1-$O19))),0,IF($X19="NNN",SUM(Expenses!HZ$35:HZ$39)*$F19,IF($X19="FSG",0,IF($X19="MG",SUMPRODUCT($Z19:$Z23,Expenses!HZ$35:HZ$39)*$F19,MAX((Expenses!HZ$35-$AB19/12)*$AA19*$F19,0)+MAX((Expenses!HZ$36-$AB20/12)*$AA20*$F19,0)+MAX((Expenses!HZ$37-$AB21/12)*$AA21*$F19,0)+MAX((Expenses!HZ$38-$AB22/12)*$AA22*$F19,0)+MAX((Expenses!HZ$39-$AB23/12)*$AA23*$F19,0)))))</f>
        <v>1322.9783454396566</v>
      </c>
      <c r="IC190" s="156">
        <f>IF(OR(IC$165&lt;=EOMONTH($E19,$R19*(1-$O19)),IC$165&gt;EOMONTH($E19,$P19*12*(1-$O19)+$Q19*12*$O19+$R19*(1-$O19))),0,IF($X19="NNN",SUM(Expenses!IA$35:IA$39)*$F19,IF($X19="FSG",0,IF($X19="MG",SUMPRODUCT($Z19:$Z23,Expenses!IA$35:IA$39)*$F19,MAX((Expenses!IA$35-$AB19/12)*$AA19*$F19,0)+MAX((Expenses!IA$36-$AB20/12)*$AA20*$F19,0)+MAX((Expenses!IA$37-$AB21/12)*$AA21*$F19,0)+MAX((Expenses!IA$38-$AB22/12)*$AA22*$F19,0)+MAX((Expenses!IA$39-$AB23/12)*$AA23*$F19,0)))))</f>
        <v>1323.1212113340566</v>
      </c>
      <c r="ID190" s="156">
        <f>IF(OR(ID$165&lt;=EOMONTH($E19,$R19*(1-$O19)),ID$165&gt;EOMONTH($E19,$P19*12*(1-$O19)+$Q19*12*$O19+$R19*(1-$O19))),0,IF($X19="NNN",SUM(Expenses!IB$35:IB$39)*$F19,IF($X19="FSG",0,IF($X19="MG",SUMPRODUCT($Z19:$Z23,Expenses!IB$35:IB$39)*$F19,MAX((Expenses!IB$35-$AB19/12)*$AA19*$F19,0)+MAX((Expenses!IB$36-$AB20/12)*$AA20*$F19,0)+MAX((Expenses!IB$37-$AB21/12)*$AA21*$F19,0)+MAX((Expenses!IB$38-$AB22/12)*$AA22*$F19,0)+MAX((Expenses!IB$39-$AB23/12)*$AA23*$F19,0)))))</f>
        <v>1323.2644295742937</v>
      </c>
      <c r="IE190" s="156">
        <f>IF(OR(IE$165&lt;=EOMONTH($E19,$R19*(1-$O19)),IE$165&gt;EOMONTH($E19,$P19*12*(1-$O19)+$Q19*12*$O19+$R19*(1-$O19))),0,IF($X19="NNN",SUM(Expenses!IC$35:IC$39)*$F19,IF($X19="FSG",0,IF($X19="MG",SUMPRODUCT($Z19:$Z23,Expenses!IC$35:IC$39)*$F19,MAX((Expenses!IC$35-$AB19/12)*$AA19*$F19,0)+MAX((Expenses!IC$36-$AB20/12)*$AA20*$F19,0)+MAX((Expenses!IC$37-$AB21/12)*$AA21*$F19,0)+MAX((Expenses!IC$38-$AB22/12)*$AA22*$F19,0)+MAX((Expenses!IC$39-$AB23/12)*$AA23*$F19,0)))))</f>
        <v>1323.4080010293474</v>
      </c>
      <c r="IF190" s="156">
        <f>IF(OR(IF$165&lt;=EOMONTH($E19,$R19*(1-$O19)),IF$165&gt;EOMONTH($E19,$P19*12*(1-$O19)+$Q19*12*$O19+$R19*(1-$O19))),0,IF($X19="NNN",SUM(Expenses!ID$35:ID$39)*$F19,IF($X19="FSG",0,IF($X19="MG",SUMPRODUCT($Z19:$Z23,Expenses!ID$35:ID$39)*$F19,MAX((Expenses!ID$35-$AB19/12)*$AA19*$F19,0)+MAX((Expenses!ID$36-$AB20/12)*$AA20*$F19,0)+MAX((Expenses!ID$37-$AB21/12)*$AA21*$F19,0)+MAX((Expenses!ID$38-$AB22/12)*$AA22*$F19,0)+MAX((Expenses!ID$39-$AB23/12)*$AA23*$F19,0)))))</f>
        <v>1323.5519265703408</v>
      </c>
      <c r="IG190" s="156">
        <f>IF(OR(IG$165&lt;=EOMONTH($E19,$R19*(1-$O19)),IG$165&gt;EOMONTH($E19,$P19*12*(1-$O19)+$Q19*12*$O19+$R19*(1-$O19))),0,IF($X19="NNN",SUM(Expenses!IE$35:IE$39)*$F19,IF($X19="FSG",0,IF($X19="MG",SUMPRODUCT($Z19:$Z23,Expenses!IE$35:IE$39)*$F19,MAX((Expenses!IE$35-$AB19/12)*$AA19*$F19,0)+MAX((Expenses!IE$36-$AB20/12)*$AA20*$F19,0)+MAX((Expenses!IE$37-$AB21/12)*$AA21*$F19,0)+MAX((Expenses!IE$38-$AB22/12)*$AA22*$F19,0)+MAX((Expenses!IE$39-$AB23/12)*$AA23*$F19,0)))))</f>
        <v>1323.6962070705456</v>
      </c>
      <c r="IH190" s="156">
        <f>IF(OR(IH$165&lt;=EOMONTH($E19,$R19*(1-$O19)),IH$165&gt;EOMONTH($E19,$P19*12*(1-$O19)+$Q19*12*$O19+$R19*(1-$O19))),0,IF($X19="NNN",SUM(Expenses!IF$35:IF$39)*$F19,IF($X19="FSG",0,IF($X19="MG",SUMPRODUCT($Z19:$Z23,Expenses!IF$35:IF$39)*$F19,MAX((Expenses!IF$35-$AB19/12)*$AA19*$F19,0)+MAX((Expenses!IF$36-$AB20/12)*$AA20*$F19,0)+MAX((Expenses!IF$37-$AB21/12)*$AA21*$F19,0)+MAX((Expenses!IF$38-$AB22/12)*$AA22*$F19,0)+MAX((Expenses!IF$39-$AB23/12)*$AA23*$F19,0)))))</f>
        <v>1323.8408434053867</v>
      </c>
      <c r="II190" s="156">
        <f>IF(OR(II$165&lt;=EOMONTH($E19,$R19*(1-$O19)),II$165&gt;EOMONTH($E19,$P19*12*(1-$O19)+$Q19*12*$O19+$R19*(1-$O19))),0,IF($X19="NNN",SUM(Expenses!IG$35:IG$39)*$F19,IF($X19="FSG",0,IF($X19="MG",SUMPRODUCT($Z19:$Z23,Expenses!IG$35:IG$39)*$F19,MAX((Expenses!IG$35-$AB19/12)*$AA19*$F19,0)+MAX((Expenses!IG$36-$AB20/12)*$AA20*$F19,0)+MAX((Expenses!IG$37-$AB21/12)*$AA21*$F19,0)+MAX((Expenses!IG$38-$AB22/12)*$AA22*$F19,0)+MAX((Expenses!IG$39-$AB23/12)*$AA23*$F19,0)))))</f>
        <v>1323.9858364524482</v>
      </c>
      <c r="IJ190" s="156">
        <f>IF(OR(IJ$165&lt;=EOMONTH($E19,$R19*(1-$O19)),IJ$165&gt;EOMONTH($E19,$P19*12*(1-$O19)+$Q19*12*$O19+$R19*(1-$O19))),0,IF($X19="NNN",SUM(Expenses!IH$35:IH$39)*$F19,IF($X19="FSG",0,IF($X19="MG",SUMPRODUCT($Z19:$Z23,Expenses!IH$35:IH$39)*$F19,MAX((Expenses!IH$35-$AB19/12)*$AA19*$F19,0)+MAX((Expenses!IH$36-$AB20/12)*$AA20*$F19,0)+MAX((Expenses!IH$37-$AB21/12)*$AA21*$F19,0)+MAX((Expenses!IH$38-$AB22/12)*$AA22*$F19,0)+MAX((Expenses!IH$39-$AB23/12)*$AA23*$F19,0)))))</f>
        <v>1329.0611633860574</v>
      </c>
      <c r="IK190" s="156">
        <f>IF(OR(IK$165&lt;=EOMONTH($E19,$R19*(1-$O19)),IK$165&gt;EOMONTH($E19,$P19*12*(1-$O19)+$Q19*12*$O19+$R19*(1-$O19))),0,IF($X19="NNN",SUM(Expenses!II$35:II$39)*$F19,IF($X19="FSG",0,IF($X19="MG",SUMPRODUCT($Z19:$Z23,Expenses!II$35:II$39)*$F19,MAX((Expenses!II$35-$AB19/12)*$AA19*$F19,0)+MAX((Expenses!II$36-$AB20/12)*$AA20*$F19,0)+MAX((Expenses!II$37-$AB21/12)*$AA21*$F19,0)+MAX((Expenses!II$38-$AB22/12)*$AA22*$F19,0)+MAX((Expenses!II$39-$AB23/12)*$AA23*$F19,0)))))</f>
        <v>1329.2068724989756</v>
      </c>
      <c r="IL190" s="156">
        <f>IF(OR(IL$165&lt;=EOMONTH($E19,$R19*(1-$O19)),IL$165&gt;EOMONTH($E19,$P19*12*(1-$O19)+$Q19*12*$O19+$R19*(1-$O19))),0,IF($X19="NNN",SUM(Expenses!IJ$35:IJ$39)*$F19,IF($X19="FSG",0,IF($X19="MG",SUMPRODUCT($Z19:$Z23,Expenses!IJ$35:IJ$39)*$F19,MAX((Expenses!IJ$35-$AB19/12)*$AA19*$F19,0)+MAX((Expenses!IJ$36-$AB20/12)*$AA20*$F19,0)+MAX((Expenses!IJ$37-$AB21/12)*$AA21*$F19,0)+MAX((Expenses!IJ$38-$AB22/12)*$AA22*$F19,0)+MAX((Expenses!IJ$39-$AB23/12)*$AA23*$F19,0)))))</f>
        <v>1329.3529409698747</v>
      </c>
      <c r="IM190" s="156">
        <f>IF(OR(IM$165&lt;=EOMONTH($E19,$R19*(1-$O19)),IM$165&gt;EOMONTH($E19,$P19*12*(1-$O19)+$Q19*12*$O19+$R19*(1-$O19))),0,IF($X19="NNN",SUM(Expenses!IK$35:IK$39)*$F19,IF($X19="FSG",0,IF($X19="MG",SUMPRODUCT($Z19:$Z23,Expenses!IK$35:IK$39)*$F19,MAX((Expenses!IK$35-$AB19/12)*$AA19*$F19,0)+MAX((Expenses!IK$36-$AB20/12)*$AA20*$F19,0)+MAX((Expenses!IK$37-$AB21/12)*$AA21*$F19,0)+MAX((Expenses!IK$38-$AB22/12)*$AA22*$F19,0)+MAX((Expenses!IK$39-$AB23/12)*$AA23*$F19,0)))))</f>
        <v>1329.4993696850281</v>
      </c>
      <c r="IN190" s="156">
        <f>IF(OR(IN$165&lt;=EOMONTH($E19,$R19*(1-$O19)),IN$165&gt;EOMONTH($E19,$P19*12*(1-$O19)+$Q19*12*$O19+$R19*(1-$O19))),0,IF($X19="NNN",SUM(Expenses!IL$35:IL$39)*$F19,IF($X19="FSG",0,IF($X19="MG",SUMPRODUCT($Z19:$Z23,Expenses!IL$35:IL$39)*$F19,MAX((Expenses!IL$35-$AB19/12)*$AA19*$F19,0)+MAX((Expenses!IL$36-$AB20/12)*$AA20*$F19,0)+MAX((Expenses!IL$37-$AB21/12)*$AA21*$F19,0)+MAX((Expenses!IL$38-$AB22/12)*$AA22*$F19,0)+MAX((Expenses!IL$39-$AB23/12)*$AA23*$F19,0)))))</f>
        <v>1329.6461595328956</v>
      </c>
      <c r="IO190" s="156">
        <f>IF(OR(IO$165&lt;=EOMONTH($E19,$R19*(1-$O19)),IO$165&gt;EOMONTH($E19,$P19*12*(1-$O19)+$Q19*12*$O19+$R19*(1-$O19))),0,IF($X19="NNN",SUM(Expenses!IM$35:IM$39)*$F19,IF($X19="FSG",0,IF($X19="MG",SUMPRODUCT($Z19:$Z23,Expenses!IM$35:IM$39)*$F19,MAX((Expenses!IM$35-$AB19/12)*$AA19*$F19,0)+MAX((Expenses!IM$36-$AB20/12)*$AA20*$F19,0)+MAX((Expenses!IM$37-$AB21/12)*$AA21*$F19,0)+MAX((Expenses!IM$38-$AB22/12)*$AA22*$F19,0)+MAX((Expenses!IM$39-$AB23/12)*$AA23*$F19,0)))))</f>
        <v>1329.7933114041277</v>
      </c>
      <c r="IP190" s="156">
        <f>IF(OR(IP$165&lt;=EOMONTH($E19,$R19*(1-$O19)),IP$165&gt;EOMONTH($E19,$P19*12*(1-$O19)+$Q19*12*$O19+$R19*(1-$O19))),0,IF($X19="NNN",SUM(Expenses!IN$35:IN$39)*$F19,IF($X19="FSG",0,IF($X19="MG",SUMPRODUCT($Z19:$Z23,Expenses!IN$35:IN$39)*$F19,MAX((Expenses!IN$35-$AB19/12)*$AA19*$F19,0)+MAX((Expenses!IN$36-$AB20/12)*$AA20*$F19,0)+MAX((Expenses!IN$37-$AB21/12)*$AA21*$F19,0)+MAX((Expenses!IN$38-$AB22/12)*$AA22*$F19,0)+MAX((Expenses!IN$39-$AB23/12)*$AA23*$F19,0)))))</f>
        <v>1329.9408261915714</v>
      </c>
      <c r="IQ190" s="156">
        <f>IF(OR(IQ$165&lt;=EOMONTH($E19,$R19*(1-$O19)),IQ$165&gt;EOMONTH($E19,$P19*12*(1-$O19)+$Q19*12*$O19+$R19*(1-$O19))),0,IF($X19="NNN",SUM(Expenses!IO$35:IO$39)*$F19,IF($X19="FSG",0,IF($X19="MG",SUMPRODUCT($Z19:$Z23,Expenses!IO$35:IO$39)*$F19,MAX((Expenses!IO$35-$AB19/12)*$AA19*$F19,0)+MAX((Expenses!IO$36-$AB20/12)*$AA20*$F19,0)+MAX((Expenses!IO$37-$AB21/12)*$AA21*$F19,0)+MAX((Expenses!IO$38-$AB22/12)*$AA22*$F19,0)+MAX((Expenses!IO$39-$AB23/12)*$AA23*$F19,0)))))</f>
        <v>1330.088704790277</v>
      </c>
      <c r="IR190" s="156">
        <f>IF(OR(IR$165&lt;=EOMONTH($E19,$R19*(1-$O19)),IR$165&gt;EOMONTH($E19,$P19*12*(1-$O19)+$Q19*12*$O19+$R19*(1-$O19))),0,IF($X19="NNN",SUM(Expenses!IP$35:IP$39)*$F19,IF($X19="FSG",0,IF($X19="MG",SUMPRODUCT($Z19:$Z23,Expenses!IP$35:IP$39)*$F19,MAX((Expenses!IP$35-$AB19/12)*$AA19*$F19,0)+MAX((Expenses!IP$36-$AB20/12)*$AA20*$F19,0)+MAX((Expenses!IP$37-$AB21/12)*$AA21*$F19,0)+MAX((Expenses!IP$38-$AB22/12)*$AA22*$F19,0)+MAX((Expenses!IP$39-$AB23/12)*$AA23*$F19,0)))))</f>
        <v>1330.2369480975001</v>
      </c>
      <c r="IS190" s="156">
        <f>IF(OR(IS$165&lt;=EOMONTH($E19,$R19*(1-$O19)),IS$165&gt;EOMONTH($E19,$P19*12*(1-$O19)+$Q19*12*$O19+$R19*(1-$O19))),0,IF($X19="NNN",SUM(Expenses!IQ$35:IQ$39)*$F19,IF($X19="FSG",0,IF($X19="MG",SUMPRODUCT($Z19:$Z23,Expenses!IQ$35:IQ$39)*$F19,MAX((Expenses!IQ$35-$AB19/12)*$AA19*$F19,0)+MAX((Expenses!IQ$36-$AB20/12)*$AA20*$F19,0)+MAX((Expenses!IQ$37-$AB21/12)*$AA21*$F19,0)+MAX((Expenses!IQ$38-$AB22/12)*$AA22*$F19,0)+MAX((Expenses!IQ$39-$AB23/12)*$AA23*$F19,0)))))</f>
        <v>1330.3855570127109</v>
      </c>
      <c r="IT190" s="156">
        <f>IF(OR(IT$165&lt;=EOMONTH($E19,$R19*(1-$O19)),IT$165&gt;EOMONTH($E19,$P19*12*(1-$O19)+$Q19*12*$O19+$R19*(1-$O19))),0,IF($X19="NNN",SUM(Expenses!IR$35:IR$39)*$F19,IF($X19="FSG",0,IF($X19="MG",SUMPRODUCT($Z19:$Z23,Expenses!IR$35:IR$39)*$F19,MAX((Expenses!IR$35-$AB19/12)*$AA19*$F19,0)+MAX((Expenses!IR$36-$AB20/12)*$AA20*$F19,0)+MAX((Expenses!IR$37-$AB21/12)*$AA21*$F19,0)+MAX((Expenses!IR$38-$AB22/12)*$AA22*$F19,0)+MAX((Expenses!IR$39-$AB23/12)*$AA23*$F19,0)))))</f>
        <v>1330.5345324375974</v>
      </c>
      <c r="IU190" s="156">
        <f>IF(OR(IU$165&lt;=EOMONTH($E19,$R19*(1-$O19)),IU$165&gt;EOMONTH($E19,$P19*12*(1-$O19)+$Q19*12*$O19+$R19*(1-$O19))),0,IF($X19="NNN",SUM(Expenses!IS$35:IS$39)*$F19,IF($X19="FSG",0,IF($X19="MG",SUMPRODUCT($Z19:$Z23,Expenses!IS$35:IS$39)*$F19,MAX((Expenses!IS$35-$AB19/12)*$AA19*$F19,0)+MAX((Expenses!IS$36-$AB20/12)*$AA20*$F19,0)+MAX((Expenses!IS$37-$AB21/12)*$AA21*$F19,0)+MAX((Expenses!IS$38-$AB22/12)*$AA22*$F19,0)+MAX((Expenses!IS$39-$AB23/12)*$AA23*$F19,0)))))</f>
        <v>1330.6838752760707</v>
      </c>
      <c r="IV190" s="156">
        <f>IF(OR(IV$165&lt;=EOMONTH($E19,$R19*(1-$O19)),IV$165&gt;EOMONTH($E19,$P19*12*(1-$O19)+$Q19*12*$O19+$R19*(1-$O19))),0,IF($X19="NNN",SUM(Expenses!IT$35:IT$39)*$F19,IF($X19="FSG",0,IF($X19="MG",SUMPRODUCT($Z19:$Z23,Expenses!IT$35:IT$39)*$F19,MAX((Expenses!IT$35-$AB19/12)*$AA19*$F19,0)+MAX((Expenses!IT$36-$AB20/12)*$AA20*$F19,0)+MAX((Expenses!IT$37-$AB21/12)*$AA21*$F19,0)+MAX((Expenses!IT$38-$AB22/12)*$AA22*$F19,0)+MAX((Expenses!IT$39-$AB23/12)*$AA23*$F19,0)))))</f>
        <v>1335.9114620176879</v>
      </c>
      <c r="IW190" s="156">
        <f>IF(OR(IW$165&lt;=EOMONTH($E19,$R19*(1-$O19)),IW$165&gt;EOMONTH($E19,$P19*12*(1-$O19)+$Q19*12*$O19+$R19*(1-$O19))),0,IF($X19="NNN",SUM(Expenses!IU$35:IU$39)*$F19,IF($X19="FSG",0,IF($X19="MG",SUMPRODUCT($Z19:$Z23,Expenses!IU$35:IU$39)*$F19,MAX((Expenses!IU$35-$AB19/12)*$AA19*$F19,0)+MAX((Expenses!IU$36-$AB20/12)*$AA20*$F19,0)+MAX((Expenses!IU$37-$AB21/12)*$AA21*$F19,0)+MAX((Expenses!IU$38-$AB22/12)*$AA22*$F19,0)+MAX((Expenses!IU$39-$AB23/12)*$AA23*$F19,0)))))</f>
        <v>1336.0615424039941</v>
      </c>
      <c r="IX190" s="156">
        <f>IF(OR(IX$165&lt;=EOMONTH($E19,$R19*(1-$O19)),IX$165&gt;EOMONTH($E19,$P19*12*(1-$O19)+$Q19*12*$O19+$R19*(1-$O19))),0,IF($X19="NNN",SUM(Expenses!IV$35:IV$39)*$F19,IF($X19="FSG",0,IF($X19="MG",SUMPRODUCT($Z19:$Z23,Expenses!IV$35:IV$39)*$F19,MAX((Expenses!IV$35-$AB19/12)*$AA19*$F19,0)+MAX((Expenses!IV$36-$AB20/12)*$AA20*$F19,0)+MAX((Expenses!IV$37-$AB21/12)*$AA21*$F19,0)+MAX((Expenses!IV$38-$AB22/12)*$AA22*$F19,0)+MAX((Expenses!IV$39-$AB23/12)*$AA23*$F19,0)))))</f>
        <v>1336.2119929290197</v>
      </c>
      <c r="IY190" s="156">
        <f>IF(OR(IY$165&lt;=EOMONTH($E19,$R19*(1-$O19)),IY$165&gt;EOMONTH($E19,$P19*12*(1-$O19)+$Q19*12*$O19+$R19*(1-$O19))),0,IF($X19="NNN",SUM(Expenses!IW$35:IW$39)*$F19,IF($X19="FSG",0,IF($X19="MG",SUMPRODUCT($Z19:$Z23,Expenses!IW$35:IW$39)*$F19,MAX((Expenses!IW$35-$AB19/12)*$AA19*$F19,0)+MAX((Expenses!IW$36-$AB20/12)*$AA20*$F19,0)+MAX((Expenses!IW$37-$AB21/12)*$AA21*$F19,0)+MAX((Expenses!IW$38-$AB22/12)*$AA22*$F19,0)+MAX((Expenses!IW$39-$AB23/12)*$AA23*$F19,0)))))</f>
        <v>1336.362814505628</v>
      </c>
      <c r="IZ190" s="156">
        <f>IF(OR(IZ$165&lt;=EOMONTH($E19,$R19*(1-$O19)),IZ$165&gt;EOMONTH($E19,$P19*12*(1-$O19)+$Q19*12*$O19+$R19*(1-$O19))),0,IF($X19="NNN",SUM(Expenses!IX$35:IX$39)*$F19,IF($X19="FSG",0,IF($X19="MG",SUMPRODUCT($Z19:$Z23,Expenses!IX$35:IX$39)*$F19,MAX((Expenses!IX$35-$AB19/12)*$AA19*$F19,0)+MAX((Expenses!IX$36-$AB20/12)*$AA20*$F19,0)+MAX((Expenses!IX$37-$AB21/12)*$AA21*$F19,0)+MAX((Expenses!IX$38-$AB22/12)*$AA22*$F19,0)+MAX((Expenses!IX$39-$AB23/12)*$AA23*$F19,0)))))</f>
        <v>1336.5140080489311</v>
      </c>
      <c r="JA190" s="156">
        <f>IF(OR(JA$165&lt;=EOMONTH($E19,$R19*(1-$O19)),JA$165&gt;EOMONTH($E19,$P19*12*(1-$O19)+$Q19*12*$O19+$R19*(1-$O19))),0,IF($X19="NNN",SUM(Expenses!IY$35:IY$39)*$F19,IF($X19="FSG",0,IF($X19="MG",SUMPRODUCT($Z19:$Z23,Expenses!IY$35:IY$39)*$F19,MAX((Expenses!IY$35-$AB19/12)*$AA19*$F19,0)+MAX((Expenses!IY$36-$AB20/12)*$AA20*$F19,0)+MAX((Expenses!IY$37-$AB21/12)*$AA21*$F19,0)+MAX((Expenses!IY$38-$AB22/12)*$AA22*$F19,0)+MAX((Expenses!IY$39-$AB23/12)*$AA23*$F19,0)))))</f>
        <v>1336.6655744763004</v>
      </c>
      <c r="JB190" s="156">
        <f>IF(OR(JB$165&lt;=EOMONTH($E19,$R19*(1-$O19)),JB$165&gt;EOMONTH($E19,$P19*12*(1-$O19)+$Q19*12*$O19+$R19*(1-$O19))),0,IF($X19="NNN",SUM(Expenses!IZ$35:IZ$39)*$F19,IF($X19="FSG",0,IF($X19="MG",SUMPRODUCT($Z19:$Z23,Expenses!IZ$35:IZ$39)*$F19,MAX((Expenses!IZ$35-$AB19/12)*$AA19*$F19,0)+MAX((Expenses!IZ$36-$AB20/12)*$AA20*$F19,0)+MAX((Expenses!IZ$37-$AB21/12)*$AA21*$F19,0)+MAX((Expenses!IZ$38-$AB22/12)*$AA22*$F19,0)+MAX((Expenses!IZ$39-$AB23/12)*$AA23*$F19,0)))))</f>
        <v>1336.8175147073678</v>
      </c>
      <c r="JC190" s="156">
        <f>IF(OR(JC$165&lt;=EOMONTH($E19,$R19*(1-$O19)),JC$165&gt;EOMONTH($E19,$P19*12*(1-$O19)+$Q19*12*$O19+$R19*(1-$O19))),0,IF($X19="NNN",SUM(Expenses!JA$35:JA$39)*$F19,IF($X19="FSG",0,IF($X19="MG",SUMPRODUCT($Z19:$Z23,Expenses!JA$35:JA$39)*$F19,MAX((Expenses!JA$35-$AB19/12)*$AA19*$F19,0)+MAX((Expenses!JA$36-$AB20/12)*$AA20*$F19,0)+MAX((Expenses!JA$37-$AB21/12)*$AA21*$F19,0)+MAX((Expenses!JA$38-$AB22/12)*$AA22*$F19,0)+MAX((Expenses!JA$39-$AB23/12)*$AA23*$F19,0)))))</f>
        <v>1336.9698296640343</v>
      </c>
      <c r="JD190" s="156">
        <f>IF(OR(JD$165&lt;=EOMONTH($E19,$R19*(1-$O19)),JD$165&gt;EOMONTH($E19,$P19*12*(1-$O19)+$Q19*12*$O19+$R19*(1-$O19))),0,IF($X19="NNN",SUM(Expenses!JB$35:JB$39)*$F19,IF($X19="FSG",0,IF($X19="MG",SUMPRODUCT($Z19:$Z23,Expenses!JB$35:JB$39)*$F19,MAX((Expenses!JB$35-$AB19/12)*$AA19*$F19,0)+MAX((Expenses!JB$36-$AB20/12)*$AA20*$F19,0)+MAX((Expenses!JB$37-$AB21/12)*$AA21*$F19,0)+MAX((Expenses!JB$38-$AB22/12)*$AA22*$F19,0)+MAX((Expenses!JB$39-$AB23/12)*$AA23*$F19,0)))))</f>
        <v>1337.1225202704743</v>
      </c>
      <c r="JE190" s="156">
        <f>IF(OR(JE$165&lt;=EOMONTH($E19,$R19*(1-$O19)),JE$165&gt;EOMONTH($E19,$P19*12*(1-$O19)+$Q19*12*$O19+$R19*(1-$O19))),0,IF($X19="NNN",SUM(Expenses!JC$35:JC$39)*$F19,IF($X19="FSG",0,IF($X19="MG",SUMPRODUCT($Z19:$Z23,Expenses!JC$35:JC$39)*$F19,MAX((Expenses!JC$35-$AB19/12)*$AA19*$F19,0)+MAX((Expenses!JC$36-$AB20/12)*$AA20*$F19,0)+MAX((Expenses!JC$37-$AB21/12)*$AA21*$F19,0)+MAX((Expenses!JC$38-$AB22/12)*$AA22*$F19,0)+MAX((Expenses!JC$39-$AB23/12)*$AA23*$F19,0)))))</f>
        <v>1337.2755874531415</v>
      </c>
      <c r="JF190" s="156">
        <f>IF(OR(JF$165&lt;=EOMONTH($E19,$R19*(1-$O19)),JF$165&gt;EOMONTH($E19,$P19*12*(1-$O19)+$Q19*12*$O19+$R19*(1-$O19))),0,IF($X19="NNN",SUM(Expenses!JD$35:JD$39)*$F19,IF($X19="FSG",0,IF($X19="MG",SUMPRODUCT($Z19:$Z23,Expenses!JD$35:JD$39)*$F19,MAX((Expenses!JD$35-$AB19/12)*$AA19*$F19,0)+MAX((Expenses!JD$36-$AB20/12)*$AA20*$F19,0)+MAX((Expenses!JD$37-$AB21/12)*$AA21*$F19,0)+MAX((Expenses!JD$38-$AB22/12)*$AA22*$F19,0)+MAX((Expenses!JD$39-$AB23/12)*$AA23*$F19,0)))))</f>
        <v>1337.4290321407743</v>
      </c>
      <c r="JG190" s="156">
        <f>IF(OR(JG$165&lt;=EOMONTH($E19,$R19*(1-$O19)),JG$165&gt;EOMONTH($E19,$P19*12*(1-$O19)+$Q19*12*$O19+$R19*(1-$O19))),0,IF($X19="NNN",SUM(Expenses!JE$35:JE$39)*$F19,IF($X19="FSG",0,IF($X19="MG",SUMPRODUCT($Z19:$Z23,Expenses!JE$35:JE$39)*$F19,MAX((Expenses!JE$35-$AB19/12)*$AA19*$F19,0)+MAX((Expenses!JE$36-$AB20/12)*$AA20*$F19,0)+MAX((Expenses!JE$37-$AB21/12)*$AA21*$F19,0)+MAX((Expenses!JE$38-$AB22/12)*$AA22*$F19,0)+MAX((Expenses!JE$39-$AB23/12)*$AA23*$F19,0)))))</f>
        <v>1337.5828552644018</v>
      </c>
      <c r="JH190" s="156">
        <f>IF(OR(JH$165&lt;=EOMONTH($E19,$R19*(1-$O19)),JH$165&gt;EOMONTH($E19,$P19*12*(1-$O19)+$Q19*12*$O19+$R19*(1-$O19))),0,IF($X19="NNN",SUM(Expenses!JF$35:JF$39)*$F19,IF($X19="FSG",0,IF($X19="MG",SUMPRODUCT($Z19:$Z23,Expenses!JF$35:JF$39)*$F19,MAX((Expenses!JF$35-$AB19/12)*$AA19*$F19,0)+MAX((Expenses!JF$36-$AB20/12)*$AA20*$F19,0)+MAX((Expenses!JF$37-$AB21/12)*$AA21*$F19,0)+MAX((Expenses!JF$38-$AB22/12)*$AA22*$F19,0)+MAX((Expenses!JF$39-$AB23/12)*$AA23*$F19,0)))))</f>
        <v>1342.9672696082678</v>
      </c>
      <c r="JI190" s="156">
        <f>IF(OR(JI$165&lt;=EOMONTH($E19,$R19*(1-$O19)),JI$165&gt;EOMONTH($E19,$P19*12*(1-$O19)+$Q19*12*$O19+$R19*(1-$O19))),0,IF($X19="NNN",SUM(Expenses!JG$35:JG$39)*$F19,IF($X19="FSG",0,IF($X19="MG",SUMPRODUCT($Z19:$Z23,Expenses!JG$35:JG$39)*$F19,MAX((Expenses!JG$35-$AB19/12)*$AA19*$F19,0)+MAX((Expenses!JG$36-$AB20/12)*$AA20*$F19,0)+MAX((Expenses!JG$37-$AB21/12)*$AA21*$F19,0)+MAX((Expenses!JG$38-$AB22/12)*$AA22*$F19,0)+MAX((Expenses!JG$39-$AB23/12)*$AA23*$F19,0)))))</f>
        <v>0</v>
      </c>
      <c r="JJ190" s="156">
        <f>IF(OR(JJ$165&lt;=EOMONTH($E19,$R19*(1-$O19)),JJ$165&gt;EOMONTH($E19,$P19*12*(1-$O19)+$Q19*12*$O19+$R19*(1-$O19))),0,IF($X19="NNN",SUM(Expenses!JH$35:JH$39)*$F19,IF($X19="FSG",0,IF($X19="MG",SUMPRODUCT($Z19:$Z23,Expenses!JH$35:JH$39)*$F19,MAX((Expenses!JH$35-$AB19/12)*$AA19*$F19,0)+MAX((Expenses!JH$36-$AB20/12)*$AA20*$F19,0)+MAX((Expenses!JH$37-$AB21/12)*$AA21*$F19,0)+MAX((Expenses!JH$38-$AB22/12)*$AA22*$F19,0)+MAX((Expenses!JH$39-$AB23/12)*$AA23*$F19,0)))))</f>
        <v>0</v>
      </c>
      <c r="JK190" s="156">
        <f>IF(OR(JK$165&lt;=EOMONTH($E19,$R19*(1-$O19)),JK$165&gt;EOMONTH($E19,$P19*12*(1-$O19)+$Q19*12*$O19+$R19*(1-$O19))),0,IF($X19="NNN",SUM(Expenses!JI$35:JI$39)*$F19,IF($X19="FSG",0,IF($X19="MG",SUMPRODUCT($Z19:$Z23,Expenses!JI$35:JI$39)*$F19,MAX((Expenses!JI$35-$AB19/12)*$AA19*$F19,0)+MAX((Expenses!JI$36-$AB20/12)*$AA20*$F19,0)+MAX((Expenses!JI$37-$AB21/12)*$AA21*$F19,0)+MAX((Expenses!JI$38-$AB22/12)*$AA22*$F19,0)+MAX((Expenses!JI$39-$AB23/12)*$AA23*$F19,0)))))</f>
        <v>0</v>
      </c>
      <c r="JL190" s="156">
        <f>IF(OR(JL$165&lt;=EOMONTH($E19,$R19*(1-$O19)),JL$165&gt;EOMONTH($E19,$P19*12*(1-$O19)+$Q19*12*$O19+$R19*(1-$O19))),0,IF($X19="NNN",SUM(Expenses!JJ$35:JJ$39)*$F19,IF($X19="FSG",0,IF($X19="MG",SUMPRODUCT($Z19:$Z23,Expenses!JJ$35:JJ$39)*$F19,MAX((Expenses!JJ$35-$AB19/12)*$AA19*$F19,0)+MAX((Expenses!JJ$36-$AB20/12)*$AA20*$F19,0)+MAX((Expenses!JJ$37-$AB21/12)*$AA21*$F19,0)+MAX((Expenses!JJ$38-$AB22/12)*$AA22*$F19,0)+MAX((Expenses!JJ$39-$AB23/12)*$AA23*$F19,0)))))</f>
        <v>0</v>
      </c>
      <c r="JM190" s="156">
        <f>IF(OR(JM$165&lt;=EOMONTH($E19,$R19*(1-$O19)),JM$165&gt;EOMONTH($E19,$P19*12*(1-$O19)+$Q19*12*$O19+$R19*(1-$O19))),0,IF($X19="NNN",SUM(Expenses!JK$35:JK$39)*$F19,IF($X19="FSG",0,IF($X19="MG",SUMPRODUCT($Z19:$Z23,Expenses!JK$35:JK$39)*$F19,MAX((Expenses!JK$35-$AB19/12)*$AA19*$F19,0)+MAX((Expenses!JK$36-$AB20/12)*$AA20*$F19,0)+MAX((Expenses!JK$37-$AB21/12)*$AA21*$F19,0)+MAX((Expenses!JK$38-$AB22/12)*$AA22*$F19,0)+MAX((Expenses!JK$39-$AB23/12)*$AA23*$F19,0)))))</f>
        <v>0</v>
      </c>
      <c r="JN190" s="156">
        <f>IF(OR(JN$165&lt;=EOMONTH($E19,$R19*(1-$O19)),JN$165&gt;EOMONTH($E19,$P19*12*(1-$O19)+$Q19*12*$O19+$R19*(1-$O19))),0,IF($X19="NNN",SUM(Expenses!JL$35:JL$39)*$F19,IF($X19="FSG",0,IF($X19="MG",SUMPRODUCT($Z19:$Z23,Expenses!JL$35:JL$39)*$F19,MAX((Expenses!JL$35-$AB19/12)*$AA19*$F19,0)+MAX((Expenses!JL$36-$AB20/12)*$AA20*$F19,0)+MAX((Expenses!JL$37-$AB21/12)*$AA21*$F19,0)+MAX((Expenses!JL$38-$AB22/12)*$AA22*$F19,0)+MAX((Expenses!JL$39-$AB23/12)*$AA23*$F19,0)))))</f>
        <v>0</v>
      </c>
      <c r="JO190" s="156">
        <f>IF(OR(JO$165&lt;=EOMONTH($E19,$R19*(1-$O19)),JO$165&gt;EOMONTH($E19,$P19*12*(1-$O19)+$Q19*12*$O19+$R19*(1-$O19))),0,IF($X19="NNN",SUM(Expenses!JM$35:JM$39)*$F19,IF($X19="FSG",0,IF($X19="MG",SUMPRODUCT($Z19:$Z23,Expenses!JM$35:JM$39)*$F19,MAX((Expenses!JM$35-$AB19/12)*$AA19*$F19,0)+MAX((Expenses!JM$36-$AB20/12)*$AA20*$F19,0)+MAX((Expenses!JM$37-$AB21/12)*$AA21*$F19,0)+MAX((Expenses!JM$38-$AB22/12)*$AA22*$F19,0)+MAX((Expenses!JM$39-$AB23/12)*$AA23*$F19,0)))))</f>
        <v>0</v>
      </c>
      <c r="JP190" s="156">
        <f>IF(OR(JP$165&lt;=EOMONTH($E19,$R19*(1-$O19)),JP$165&gt;EOMONTH($E19,$P19*12*(1-$O19)+$Q19*12*$O19+$R19*(1-$O19))),0,IF($X19="NNN",SUM(Expenses!JN$35:JN$39)*$F19,IF($X19="FSG",0,IF($X19="MG",SUMPRODUCT($Z19:$Z23,Expenses!JN$35:JN$39)*$F19,MAX((Expenses!JN$35-$AB19/12)*$AA19*$F19,0)+MAX((Expenses!JN$36-$AB20/12)*$AA20*$F19,0)+MAX((Expenses!JN$37-$AB21/12)*$AA21*$F19,0)+MAX((Expenses!JN$38-$AB22/12)*$AA22*$F19,0)+MAX((Expenses!JN$39-$AB23/12)*$AA23*$F19,0)))))</f>
        <v>0</v>
      </c>
      <c r="JQ190" s="156">
        <f>IF(OR(JQ$165&lt;=EOMONTH($E19,$R19*(1-$O19)),JQ$165&gt;EOMONTH($E19,$P19*12*(1-$O19)+$Q19*12*$O19+$R19*(1-$O19))),0,IF($X19="NNN",SUM(Expenses!JO$35:JO$39)*$F19,IF($X19="FSG",0,IF($X19="MG",SUMPRODUCT($Z19:$Z23,Expenses!JO$35:JO$39)*$F19,MAX((Expenses!JO$35-$AB19/12)*$AA19*$F19,0)+MAX((Expenses!JO$36-$AB20/12)*$AA20*$F19,0)+MAX((Expenses!JO$37-$AB21/12)*$AA21*$F19,0)+MAX((Expenses!JO$38-$AB22/12)*$AA22*$F19,0)+MAX((Expenses!JO$39-$AB23/12)*$AA23*$F19,0)))))</f>
        <v>0</v>
      </c>
      <c r="JR190" s="156">
        <f>IF(OR(JR$165&lt;=EOMONTH($E19,$R19*(1-$O19)),JR$165&gt;EOMONTH($E19,$P19*12*(1-$O19)+$Q19*12*$O19+$R19*(1-$O19))),0,IF($X19="NNN",SUM(Expenses!JP$35:JP$39)*$F19,IF($X19="FSG",0,IF($X19="MG",SUMPRODUCT($Z19:$Z23,Expenses!JP$35:JP$39)*$F19,MAX((Expenses!JP$35-$AB19/12)*$AA19*$F19,0)+MAX((Expenses!JP$36-$AB20/12)*$AA20*$F19,0)+MAX((Expenses!JP$37-$AB21/12)*$AA21*$F19,0)+MAX((Expenses!JP$38-$AB22/12)*$AA22*$F19,0)+MAX((Expenses!JP$39-$AB23/12)*$AA23*$F19,0)))))</f>
        <v>0</v>
      </c>
      <c r="JS190" s="156">
        <f>IF(OR(JS$165&lt;=EOMONTH($E19,$R19*(1-$O19)),JS$165&gt;EOMONTH($E19,$P19*12*(1-$O19)+$Q19*12*$O19+$R19*(1-$O19))),0,IF($X19="NNN",SUM(Expenses!JQ$35:JQ$39)*$F19,IF($X19="FSG",0,IF($X19="MG",SUMPRODUCT($Z19:$Z23,Expenses!JQ$35:JQ$39)*$F19,MAX((Expenses!JQ$35-$AB19/12)*$AA19*$F19,0)+MAX((Expenses!JQ$36-$AB20/12)*$AA20*$F19,0)+MAX((Expenses!JQ$37-$AB21/12)*$AA21*$F19,0)+MAX((Expenses!JQ$38-$AB22/12)*$AA22*$F19,0)+MAX((Expenses!JQ$39-$AB23/12)*$AA23*$F19,0)))))</f>
        <v>0</v>
      </c>
      <c r="JT190" s="156">
        <f>IF(OR(JT$165&lt;=EOMONTH($E19,$R19*(1-$O19)),JT$165&gt;EOMONTH($E19,$P19*12*(1-$O19)+$Q19*12*$O19+$R19*(1-$O19))),0,IF($X19="NNN",SUM(Expenses!JR$35:JR$39)*$F19,IF($X19="FSG",0,IF($X19="MG",SUMPRODUCT($Z19:$Z23,Expenses!JR$35:JR$39)*$F19,MAX((Expenses!JR$35-$AB19/12)*$AA19*$F19,0)+MAX((Expenses!JR$36-$AB20/12)*$AA20*$F19,0)+MAX((Expenses!JR$37-$AB21/12)*$AA21*$F19,0)+MAX((Expenses!JR$38-$AB22/12)*$AA22*$F19,0)+MAX((Expenses!JR$39-$AB23/12)*$AA23*$F19,0)))))</f>
        <v>0</v>
      </c>
      <c r="JU190" s="156">
        <f>IF(OR(JU$165&lt;=EOMONTH($E19,$R19*(1-$O19)),JU$165&gt;EOMONTH($E19,$P19*12*(1-$O19)+$Q19*12*$O19+$R19*(1-$O19))),0,IF($X19="NNN",SUM(Expenses!JS$35:JS$39)*$F19,IF($X19="FSG",0,IF($X19="MG",SUMPRODUCT($Z19:$Z23,Expenses!JS$35:JS$39)*$F19,MAX((Expenses!JS$35-$AB19/12)*$AA19*$F19,0)+MAX((Expenses!JS$36-$AB20/12)*$AA20*$F19,0)+MAX((Expenses!JS$37-$AB21/12)*$AA21*$F19,0)+MAX((Expenses!JS$38-$AB22/12)*$AA22*$F19,0)+MAX((Expenses!JS$39-$AB23/12)*$AA23*$F19,0)))))</f>
        <v>0</v>
      </c>
      <c r="JV190" s="156">
        <f>IF(OR(JV$165&lt;=EOMONTH($E19,$R19*(1-$O19)),JV$165&gt;EOMONTH($E19,$P19*12*(1-$O19)+$Q19*12*$O19+$R19*(1-$O19))),0,IF($X19="NNN",SUM(Expenses!JT$35:JT$39)*$F19,IF($X19="FSG",0,IF($X19="MG",SUMPRODUCT($Z19:$Z23,Expenses!JT$35:JT$39)*$F19,MAX((Expenses!JT$35-$AB19/12)*$AA19*$F19,0)+MAX((Expenses!JT$36-$AB20/12)*$AA20*$F19,0)+MAX((Expenses!JT$37-$AB21/12)*$AA21*$F19,0)+MAX((Expenses!JT$38-$AB22/12)*$AA22*$F19,0)+MAX((Expenses!JT$39-$AB23/12)*$AA23*$F19,0)))))</f>
        <v>0</v>
      </c>
      <c r="JW190" s="156">
        <f>IF(OR(JW$165&lt;=EOMONTH($E19,$R19*(1-$O19)),JW$165&gt;EOMONTH($E19,$P19*12*(1-$O19)+$Q19*12*$O19+$R19*(1-$O19))),0,IF($X19="NNN",SUM(Expenses!JU$35:JU$39)*$F19,IF($X19="FSG",0,IF($X19="MG",SUMPRODUCT($Z19:$Z23,Expenses!JU$35:JU$39)*$F19,MAX((Expenses!JU$35-$AB19/12)*$AA19*$F19,0)+MAX((Expenses!JU$36-$AB20/12)*$AA20*$F19,0)+MAX((Expenses!JU$37-$AB21/12)*$AA21*$F19,0)+MAX((Expenses!JU$38-$AB22/12)*$AA22*$F19,0)+MAX((Expenses!JU$39-$AB23/12)*$AA23*$F19,0)))))</f>
        <v>0</v>
      </c>
      <c r="JX190" s="156">
        <f>IF(OR(JX$165&lt;=EOMONTH($E19,$R19*(1-$O19)),JX$165&gt;EOMONTH($E19,$P19*12*(1-$O19)+$Q19*12*$O19+$R19*(1-$O19))),0,IF($X19="NNN",SUM(Expenses!JV$35:JV$39)*$F19,IF($X19="FSG",0,IF($X19="MG",SUMPRODUCT($Z19:$Z23,Expenses!JV$35:JV$39)*$F19,MAX((Expenses!JV$35-$AB19/12)*$AA19*$F19,0)+MAX((Expenses!JV$36-$AB20/12)*$AA20*$F19,0)+MAX((Expenses!JV$37-$AB21/12)*$AA21*$F19,0)+MAX((Expenses!JV$38-$AB22/12)*$AA22*$F19,0)+MAX((Expenses!JV$39-$AB23/12)*$AA23*$F19,0)))))</f>
        <v>0</v>
      </c>
      <c r="JY190" s="156">
        <f>IF(OR(JY$165&lt;=EOMONTH($E19,$R19*(1-$O19)),JY$165&gt;EOMONTH($E19,$P19*12*(1-$O19)+$Q19*12*$O19+$R19*(1-$O19))),0,IF($X19="NNN",SUM(Expenses!JW$35:JW$39)*$F19,IF($X19="FSG",0,IF($X19="MG",SUMPRODUCT($Z19:$Z23,Expenses!JW$35:JW$39)*$F19,MAX((Expenses!JW$35-$AB19/12)*$AA19*$F19,0)+MAX((Expenses!JW$36-$AB20/12)*$AA20*$F19,0)+MAX((Expenses!JW$37-$AB21/12)*$AA21*$F19,0)+MAX((Expenses!JW$38-$AB22/12)*$AA22*$F19,0)+MAX((Expenses!JW$39-$AB23/12)*$AA23*$F19,0)))))</f>
        <v>0</v>
      </c>
      <c r="JZ190" s="156">
        <f>IF(OR(JZ$165&lt;=EOMONTH($E19,$R19*(1-$O19)),JZ$165&gt;EOMONTH($E19,$P19*12*(1-$O19)+$Q19*12*$O19+$R19*(1-$O19))),0,IF($X19="NNN",SUM(Expenses!JX$35:JX$39)*$F19,IF($X19="FSG",0,IF($X19="MG",SUMPRODUCT($Z19:$Z23,Expenses!JX$35:JX$39)*$F19,MAX((Expenses!JX$35-$AB19/12)*$AA19*$F19,0)+MAX((Expenses!JX$36-$AB20/12)*$AA20*$F19,0)+MAX((Expenses!JX$37-$AB21/12)*$AA21*$F19,0)+MAX((Expenses!JX$38-$AB22/12)*$AA22*$F19,0)+MAX((Expenses!JX$39-$AB23/12)*$AA23*$F19,0)))))</f>
        <v>0</v>
      </c>
      <c r="KA190" s="156">
        <f>IF(OR(KA$165&lt;=EOMONTH($E19,$R19*(1-$O19)),KA$165&gt;EOMONTH($E19,$P19*12*(1-$O19)+$Q19*12*$O19+$R19*(1-$O19))),0,IF($X19="NNN",SUM(Expenses!JY$35:JY$39)*$F19,IF($X19="FSG",0,IF($X19="MG",SUMPRODUCT($Z19:$Z23,Expenses!JY$35:JY$39)*$F19,MAX((Expenses!JY$35-$AB19/12)*$AA19*$F19,0)+MAX((Expenses!JY$36-$AB20/12)*$AA20*$F19,0)+MAX((Expenses!JY$37-$AB21/12)*$AA21*$F19,0)+MAX((Expenses!JY$38-$AB22/12)*$AA22*$F19,0)+MAX((Expenses!JY$39-$AB23/12)*$AA23*$F19,0)))))</f>
        <v>0</v>
      </c>
      <c r="KB190" s="156">
        <f>IF(OR(KB$165&lt;=EOMONTH($E19,$R19*(1-$O19)),KB$165&gt;EOMONTH($E19,$P19*12*(1-$O19)+$Q19*12*$O19+$R19*(1-$O19))),0,IF($X19="NNN",SUM(Expenses!JZ$35:JZ$39)*$F19,IF($X19="FSG",0,IF($X19="MG",SUMPRODUCT($Z19:$Z23,Expenses!JZ$35:JZ$39)*$F19,MAX((Expenses!JZ$35-$AB19/12)*$AA19*$F19,0)+MAX((Expenses!JZ$36-$AB20/12)*$AA20*$F19,0)+MAX((Expenses!JZ$37-$AB21/12)*$AA21*$F19,0)+MAX((Expenses!JZ$38-$AB22/12)*$AA22*$F19,0)+MAX((Expenses!JZ$39-$AB23/12)*$AA23*$F19,0)))))</f>
        <v>0</v>
      </c>
      <c r="KC190" s="156">
        <f>IF(OR(KC$165&lt;=EOMONTH($E19,$R19*(1-$O19)),KC$165&gt;EOMONTH($E19,$P19*12*(1-$O19)+$Q19*12*$O19+$R19*(1-$O19))),0,IF($X19="NNN",SUM(Expenses!KA$35:KA$39)*$F19,IF($X19="FSG",0,IF($X19="MG",SUMPRODUCT($Z19:$Z23,Expenses!KA$35:KA$39)*$F19,MAX((Expenses!KA$35-$AB19/12)*$AA19*$F19,0)+MAX((Expenses!KA$36-$AB20/12)*$AA20*$F19,0)+MAX((Expenses!KA$37-$AB21/12)*$AA21*$F19,0)+MAX((Expenses!KA$38-$AB22/12)*$AA22*$F19,0)+MAX((Expenses!KA$39-$AB23/12)*$AA23*$F19,0)))))</f>
        <v>0</v>
      </c>
      <c r="KD190" s="156">
        <f>IF(OR(KD$165&lt;=EOMONTH($E19,$R19*(1-$O19)),KD$165&gt;EOMONTH($E19,$P19*12*(1-$O19)+$Q19*12*$O19+$R19*(1-$O19))),0,IF($X19="NNN",SUM(Expenses!KB$35:KB$39)*$F19,IF($X19="FSG",0,IF($X19="MG",SUMPRODUCT($Z19:$Z23,Expenses!KB$35:KB$39)*$F19,MAX((Expenses!KB$35-$AB19/12)*$AA19*$F19,0)+MAX((Expenses!KB$36-$AB20/12)*$AA20*$F19,0)+MAX((Expenses!KB$37-$AB21/12)*$AA21*$F19,0)+MAX((Expenses!KB$38-$AB22/12)*$AA22*$F19,0)+MAX((Expenses!KB$39-$AB23/12)*$AA23*$F19,0)))))</f>
        <v>0</v>
      </c>
      <c r="KE190" s="156">
        <f>IF(OR(KE$165&lt;=EOMONTH($E19,$R19*(1-$O19)),KE$165&gt;EOMONTH($E19,$P19*12*(1-$O19)+$Q19*12*$O19+$R19*(1-$O19))),0,IF($X19="NNN",SUM(Expenses!KC$35:KC$39)*$F19,IF($X19="FSG",0,IF($X19="MG",SUMPRODUCT($Z19:$Z23,Expenses!KC$35:KC$39)*$F19,MAX((Expenses!KC$35-$AB19/12)*$AA19*$F19,0)+MAX((Expenses!KC$36-$AB20/12)*$AA20*$F19,0)+MAX((Expenses!KC$37-$AB21/12)*$AA21*$F19,0)+MAX((Expenses!KC$38-$AB22/12)*$AA22*$F19,0)+MAX((Expenses!KC$39-$AB23/12)*$AA23*$F19,0)))))</f>
        <v>0</v>
      </c>
      <c r="KF190" s="156">
        <f>IF(OR(KF$165&lt;=EOMONTH($E19,$R19*(1-$O19)),KF$165&gt;EOMONTH($E19,$P19*12*(1-$O19)+$Q19*12*$O19+$R19*(1-$O19))),0,IF($X19="NNN",SUM(Expenses!KD$35:KD$39)*$F19,IF($X19="FSG",0,IF($X19="MG",SUMPRODUCT($Z19:$Z23,Expenses!KD$35:KD$39)*$F19,MAX((Expenses!KD$35-$AB19/12)*$AA19*$F19,0)+MAX((Expenses!KD$36-$AB20/12)*$AA20*$F19,0)+MAX((Expenses!KD$37-$AB21/12)*$AA21*$F19,0)+MAX((Expenses!KD$38-$AB22/12)*$AA22*$F19,0)+MAX((Expenses!KD$39-$AB23/12)*$AA23*$F19,0)))))</f>
        <v>0</v>
      </c>
      <c r="KG190" s="156">
        <f>IF(OR(KG$165&lt;=EOMONTH($E19,$R19*(1-$O19)),KG$165&gt;EOMONTH($E19,$P19*12*(1-$O19)+$Q19*12*$O19+$R19*(1-$O19))),0,IF($X19="NNN",SUM(Expenses!KE$35:KE$39)*$F19,IF($X19="FSG",0,IF($X19="MG",SUMPRODUCT($Z19:$Z23,Expenses!KE$35:KE$39)*$F19,MAX((Expenses!KE$35-$AB19/12)*$AA19*$F19,0)+MAX((Expenses!KE$36-$AB20/12)*$AA20*$F19,0)+MAX((Expenses!KE$37-$AB21/12)*$AA21*$F19,0)+MAX((Expenses!KE$38-$AB22/12)*$AA22*$F19,0)+MAX((Expenses!KE$39-$AB23/12)*$AA23*$F19,0)))))</f>
        <v>0</v>
      </c>
      <c r="KH190" s="156">
        <f>IF(OR(KH$165&lt;=EOMONTH($E19,$R19*(1-$O19)),KH$165&gt;EOMONTH($E19,$P19*12*(1-$O19)+$Q19*12*$O19+$R19*(1-$O19))),0,IF($X19="NNN",SUM(Expenses!KF$35:KF$39)*$F19,IF($X19="FSG",0,IF($X19="MG",SUMPRODUCT($Z19:$Z23,Expenses!KF$35:KF$39)*$F19,MAX((Expenses!KF$35-$AB19/12)*$AA19*$F19,0)+MAX((Expenses!KF$36-$AB20/12)*$AA20*$F19,0)+MAX((Expenses!KF$37-$AB21/12)*$AA21*$F19,0)+MAX((Expenses!KF$38-$AB22/12)*$AA22*$F19,0)+MAX((Expenses!KF$39-$AB23/12)*$AA23*$F19,0)))))</f>
        <v>0</v>
      </c>
      <c r="KI190" s="156">
        <f>IF(OR(KI$165&lt;=EOMONTH($E19,$R19*(1-$O19)),KI$165&gt;EOMONTH($E19,$P19*12*(1-$O19)+$Q19*12*$O19+$R19*(1-$O19))),0,IF($X19="NNN",SUM(Expenses!KG$35:KG$39)*$F19,IF($X19="FSG",0,IF($X19="MG",SUMPRODUCT($Z19:$Z23,Expenses!KG$35:KG$39)*$F19,MAX((Expenses!KG$35-$AB19/12)*$AA19*$F19,0)+MAX((Expenses!KG$36-$AB20/12)*$AA20*$F19,0)+MAX((Expenses!KG$37-$AB21/12)*$AA21*$F19,0)+MAX((Expenses!KG$38-$AB22/12)*$AA22*$F19,0)+MAX((Expenses!KG$39-$AB23/12)*$AA23*$F19,0)))))</f>
        <v>0</v>
      </c>
      <c r="KJ190" s="156">
        <f>IF(OR(KJ$165&lt;=EOMONTH($E19,$R19*(1-$O19)),KJ$165&gt;EOMONTH($E19,$P19*12*(1-$O19)+$Q19*12*$O19+$R19*(1-$O19))),0,IF($X19="NNN",SUM(Expenses!KH$35:KH$39)*$F19,IF($X19="FSG",0,IF($X19="MG",SUMPRODUCT($Z19:$Z23,Expenses!KH$35:KH$39)*$F19,MAX((Expenses!KH$35-$AB19/12)*$AA19*$F19,0)+MAX((Expenses!KH$36-$AB20/12)*$AA20*$F19,0)+MAX((Expenses!KH$37-$AB21/12)*$AA21*$F19,0)+MAX((Expenses!KH$38-$AB22/12)*$AA22*$F19,0)+MAX((Expenses!KH$39-$AB23/12)*$AA23*$F19,0)))))</f>
        <v>0</v>
      </c>
      <c r="KK190" s="156">
        <f>IF(OR(KK$165&lt;=EOMONTH($E19,$R19*(1-$O19)),KK$165&gt;EOMONTH($E19,$P19*12*(1-$O19)+$Q19*12*$O19+$R19*(1-$O19))),0,IF($X19="NNN",SUM(Expenses!KI$35:KI$39)*$F19,IF($X19="FSG",0,IF($X19="MG",SUMPRODUCT($Z19:$Z23,Expenses!KI$35:KI$39)*$F19,MAX((Expenses!KI$35-$AB19/12)*$AA19*$F19,0)+MAX((Expenses!KI$36-$AB20/12)*$AA20*$F19,0)+MAX((Expenses!KI$37-$AB21/12)*$AA21*$F19,0)+MAX((Expenses!KI$38-$AB22/12)*$AA22*$F19,0)+MAX((Expenses!KI$39-$AB23/12)*$AA23*$F19,0)))))</f>
        <v>0</v>
      </c>
      <c r="KL190" s="156">
        <f>IF(OR(KL$165&lt;=EOMONTH($E19,$R19*(1-$O19)),KL$165&gt;EOMONTH($E19,$P19*12*(1-$O19)+$Q19*12*$O19+$R19*(1-$O19))),0,IF($X19="NNN",SUM(Expenses!KJ$35:KJ$39)*$F19,IF($X19="FSG",0,IF($X19="MG",SUMPRODUCT($Z19:$Z23,Expenses!KJ$35:KJ$39)*$F19,MAX((Expenses!KJ$35-$AB19/12)*$AA19*$F19,0)+MAX((Expenses!KJ$36-$AB20/12)*$AA20*$F19,0)+MAX((Expenses!KJ$37-$AB21/12)*$AA21*$F19,0)+MAX((Expenses!KJ$38-$AB22/12)*$AA22*$F19,0)+MAX((Expenses!KJ$39-$AB23/12)*$AA23*$F19,0)))))</f>
        <v>0</v>
      </c>
      <c r="KM190" s="156">
        <f>IF(OR(KM$165&lt;=EOMONTH($E19,$R19*(1-$O19)),KM$165&gt;EOMONTH($E19,$P19*12*(1-$O19)+$Q19*12*$O19+$R19*(1-$O19))),0,IF($X19="NNN",SUM(Expenses!KK$35:KK$39)*$F19,IF($X19="FSG",0,IF($X19="MG",SUMPRODUCT($Z19:$Z23,Expenses!KK$35:KK$39)*$F19,MAX((Expenses!KK$35-$AB19/12)*$AA19*$F19,0)+MAX((Expenses!KK$36-$AB20/12)*$AA20*$F19,0)+MAX((Expenses!KK$37-$AB21/12)*$AA21*$F19,0)+MAX((Expenses!KK$38-$AB22/12)*$AA22*$F19,0)+MAX((Expenses!KK$39-$AB23/12)*$AA23*$F19,0)))))</f>
        <v>0</v>
      </c>
      <c r="KN190" s="156">
        <f>IF(OR(KN$165&lt;=EOMONTH($E19,$R19*(1-$O19)),KN$165&gt;EOMONTH($E19,$P19*12*(1-$O19)+$Q19*12*$O19+$R19*(1-$O19))),0,IF($X19="NNN",SUM(Expenses!KL$35:KL$39)*$F19,IF($X19="FSG",0,IF($X19="MG",SUMPRODUCT($Z19:$Z23,Expenses!KL$35:KL$39)*$F19,MAX((Expenses!KL$35-$AB19/12)*$AA19*$F19,0)+MAX((Expenses!KL$36-$AB20/12)*$AA20*$F19,0)+MAX((Expenses!KL$37-$AB21/12)*$AA21*$F19,0)+MAX((Expenses!KL$38-$AB22/12)*$AA22*$F19,0)+MAX((Expenses!KL$39-$AB23/12)*$AA23*$F19,0)))))</f>
        <v>0</v>
      </c>
      <c r="KO190" s="156">
        <f>IF(OR(KO$165&lt;=EOMONTH($E19,$R19*(1-$O19)),KO$165&gt;EOMONTH($E19,$P19*12*(1-$O19)+$Q19*12*$O19+$R19*(1-$O19))),0,IF($X19="NNN",SUM(Expenses!KM$35:KM$39)*$F19,IF($X19="FSG",0,IF($X19="MG",SUMPRODUCT($Z19:$Z23,Expenses!KM$35:KM$39)*$F19,MAX((Expenses!KM$35-$AB19/12)*$AA19*$F19,0)+MAX((Expenses!KM$36-$AB20/12)*$AA20*$F19,0)+MAX((Expenses!KM$37-$AB21/12)*$AA21*$F19,0)+MAX((Expenses!KM$38-$AB22/12)*$AA22*$F19,0)+MAX((Expenses!KM$39-$AB23/12)*$AA23*$F19,0)))))</f>
        <v>0</v>
      </c>
      <c r="KP190" s="156">
        <f>IF(OR(KP$165&lt;=EOMONTH($E19,$R19*(1-$O19)),KP$165&gt;EOMONTH($E19,$P19*12*(1-$O19)+$Q19*12*$O19+$R19*(1-$O19))),0,IF($X19="NNN",SUM(Expenses!KN$35:KN$39)*$F19,IF($X19="FSG",0,IF($X19="MG",SUMPRODUCT($Z19:$Z23,Expenses!KN$35:KN$39)*$F19,MAX((Expenses!KN$35-$AB19/12)*$AA19*$F19,0)+MAX((Expenses!KN$36-$AB20/12)*$AA20*$F19,0)+MAX((Expenses!KN$37-$AB21/12)*$AA21*$F19,0)+MAX((Expenses!KN$38-$AB22/12)*$AA22*$F19,0)+MAX((Expenses!KN$39-$AB23/12)*$AA23*$F19,0)))))</f>
        <v>0</v>
      </c>
      <c r="KQ190" s="156">
        <f>IF(OR(KQ$165&lt;=EOMONTH($E19,$R19*(1-$O19)),KQ$165&gt;EOMONTH($E19,$P19*12*(1-$O19)+$Q19*12*$O19+$R19*(1-$O19))),0,IF($X19="NNN",SUM(Expenses!KO$35:KO$39)*$F19,IF($X19="FSG",0,IF($X19="MG",SUMPRODUCT($Z19:$Z23,Expenses!KO$35:KO$39)*$F19,MAX((Expenses!KO$35-$AB19/12)*$AA19*$F19,0)+MAX((Expenses!KO$36-$AB20/12)*$AA20*$F19,0)+MAX((Expenses!KO$37-$AB21/12)*$AA21*$F19,0)+MAX((Expenses!KO$38-$AB22/12)*$AA22*$F19,0)+MAX((Expenses!KO$39-$AB23/12)*$AA23*$F19,0)))))</f>
        <v>0</v>
      </c>
      <c r="KR190" s="156">
        <f>IF(OR(KR$165&lt;=EOMONTH($E19,$R19*(1-$O19)),KR$165&gt;EOMONTH($E19,$P19*12*(1-$O19)+$Q19*12*$O19+$R19*(1-$O19))),0,IF($X19="NNN",SUM(Expenses!KP$35:KP$39)*$F19,IF($X19="FSG",0,IF($X19="MG",SUMPRODUCT($Z19:$Z23,Expenses!KP$35:KP$39)*$F19,MAX((Expenses!KP$35-$AB19/12)*$AA19*$F19,0)+MAX((Expenses!KP$36-$AB20/12)*$AA20*$F19,0)+MAX((Expenses!KP$37-$AB21/12)*$AA21*$F19,0)+MAX((Expenses!KP$38-$AB22/12)*$AA22*$F19,0)+MAX((Expenses!KP$39-$AB23/12)*$AA23*$F19,0)))))</f>
        <v>0</v>
      </c>
      <c r="KS190" s="156">
        <f>IF(OR(KS$165&lt;=EOMONTH($E19,$R19*(1-$O19)),KS$165&gt;EOMONTH($E19,$P19*12*(1-$O19)+$Q19*12*$O19+$R19*(1-$O19))),0,IF($X19="NNN",SUM(Expenses!KQ$35:KQ$39)*$F19,IF($X19="FSG",0,IF($X19="MG",SUMPRODUCT($Z19:$Z23,Expenses!KQ$35:KQ$39)*$F19,MAX((Expenses!KQ$35-$AB19/12)*$AA19*$F19,0)+MAX((Expenses!KQ$36-$AB20/12)*$AA20*$F19,0)+MAX((Expenses!KQ$37-$AB21/12)*$AA21*$F19,0)+MAX((Expenses!KQ$38-$AB22/12)*$AA22*$F19,0)+MAX((Expenses!KQ$39-$AB23/12)*$AA23*$F19,0)))))</f>
        <v>0</v>
      </c>
      <c r="KT190" s="156">
        <f>IF(OR(KT$165&lt;=EOMONTH($E19,$R19*(1-$O19)),KT$165&gt;EOMONTH($E19,$P19*12*(1-$O19)+$Q19*12*$O19+$R19*(1-$O19))),0,IF($X19="NNN",SUM(Expenses!KR$35:KR$39)*$F19,IF($X19="FSG",0,IF($X19="MG",SUMPRODUCT($Z19:$Z23,Expenses!KR$35:KR$39)*$F19,MAX((Expenses!KR$35-$AB19/12)*$AA19*$F19,0)+MAX((Expenses!KR$36-$AB20/12)*$AA20*$F19,0)+MAX((Expenses!KR$37-$AB21/12)*$AA21*$F19,0)+MAX((Expenses!KR$38-$AB22/12)*$AA22*$F19,0)+MAX((Expenses!KR$39-$AB23/12)*$AA23*$F19,0)))))</f>
        <v>0</v>
      </c>
      <c r="KU190" s="156">
        <f>IF(OR(KU$165&lt;=EOMONTH($E19,$R19*(1-$O19)),KU$165&gt;EOMONTH($E19,$P19*12*(1-$O19)+$Q19*12*$O19+$R19*(1-$O19))),0,IF($X19="NNN",SUM(Expenses!KS$35:KS$39)*$F19,IF($X19="FSG",0,IF($X19="MG",SUMPRODUCT($Z19:$Z23,Expenses!KS$35:KS$39)*$F19,MAX((Expenses!KS$35-$AB19/12)*$AA19*$F19,0)+MAX((Expenses!KS$36-$AB20/12)*$AA20*$F19,0)+MAX((Expenses!KS$37-$AB21/12)*$AA21*$F19,0)+MAX((Expenses!KS$38-$AB22/12)*$AA22*$F19,0)+MAX((Expenses!KS$39-$AB23/12)*$AA23*$F19,0)))))</f>
        <v>0</v>
      </c>
      <c r="KV190" s="156">
        <f>IF(OR(KV$165&lt;=EOMONTH($E19,$R19*(1-$O19)),KV$165&gt;EOMONTH($E19,$P19*12*(1-$O19)+$Q19*12*$O19+$R19*(1-$O19))),0,IF($X19="NNN",SUM(Expenses!KT$35:KT$39)*$F19,IF($X19="FSG",0,IF($X19="MG",SUMPRODUCT($Z19:$Z23,Expenses!KT$35:KT$39)*$F19,MAX((Expenses!KT$35-$AB19/12)*$AA19*$F19,0)+MAX((Expenses!KT$36-$AB20/12)*$AA20*$F19,0)+MAX((Expenses!KT$37-$AB21/12)*$AA21*$F19,0)+MAX((Expenses!KT$38-$AB22/12)*$AA22*$F19,0)+MAX((Expenses!KT$39-$AB23/12)*$AA23*$F19,0)))))</f>
        <v>0</v>
      </c>
      <c r="KW190" s="156">
        <f>IF(OR(KW$165&lt;=EOMONTH($E19,$R19*(1-$O19)),KW$165&gt;EOMONTH($E19,$P19*12*(1-$O19)+$Q19*12*$O19+$R19*(1-$O19))),0,IF($X19="NNN",SUM(Expenses!KU$35:KU$39)*$F19,IF($X19="FSG",0,IF($X19="MG",SUMPRODUCT($Z19:$Z23,Expenses!KU$35:KU$39)*$F19,MAX((Expenses!KU$35-$AB19/12)*$AA19*$F19,0)+MAX((Expenses!KU$36-$AB20/12)*$AA20*$F19,0)+MAX((Expenses!KU$37-$AB21/12)*$AA21*$F19,0)+MAX((Expenses!KU$38-$AB22/12)*$AA22*$F19,0)+MAX((Expenses!KU$39-$AB23/12)*$AA23*$F19,0)))))</f>
        <v>0</v>
      </c>
      <c r="KX190" s="156">
        <f>IF(OR(KX$165&lt;=EOMONTH($E19,$R19*(1-$O19)),KX$165&gt;EOMONTH($E19,$P19*12*(1-$O19)+$Q19*12*$O19+$R19*(1-$O19))),0,IF($X19="NNN",SUM(Expenses!KV$35:KV$39)*$F19,IF($X19="FSG",0,IF($X19="MG",SUMPRODUCT($Z19:$Z23,Expenses!KV$35:KV$39)*$F19,MAX((Expenses!KV$35-$AB19/12)*$AA19*$F19,0)+MAX((Expenses!KV$36-$AB20/12)*$AA20*$F19,0)+MAX((Expenses!KV$37-$AB21/12)*$AA21*$F19,0)+MAX((Expenses!KV$38-$AB22/12)*$AA22*$F19,0)+MAX((Expenses!KV$39-$AB23/12)*$AA23*$F19,0)))))</f>
        <v>0</v>
      </c>
      <c r="KY190" s="156">
        <f>IF(OR(KY$165&lt;=EOMONTH($E19,$R19*(1-$O19)),KY$165&gt;EOMONTH($E19,$P19*12*(1-$O19)+$Q19*12*$O19+$R19*(1-$O19))),0,IF($X19="NNN",SUM(Expenses!KW$35:KW$39)*$F19,IF($X19="FSG",0,IF($X19="MG",SUMPRODUCT($Z19:$Z23,Expenses!KW$35:KW$39)*$F19,MAX((Expenses!KW$35-$AB19/12)*$AA19*$F19,0)+MAX((Expenses!KW$36-$AB20/12)*$AA20*$F19,0)+MAX((Expenses!KW$37-$AB21/12)*$AA21*$F19,0)+MAX((Expenses!KW$38-$AB22/12)*$AA22*$F19,0)+MAX((Expenses!KW$39-$AB23/12)*$AA23*$F19,0)))))</f>
        <v>0</v>
      </c>
      <c r="KZ190" s="156">
        <f>IF(OR(KZ$165&lt;=EOMONTH($E19,$R19*(1-$O19)),KZ$165&gt;EOMONTH($E19,$P19*12*(1-$O19)+$Q19*12*$O19+$R19*(1-$O19))),0,IF($X19="NNN",SUM(Expenses!KX$35:KX$39)*$F19,IF($X19="FSG",0,IF($X19="MG",SUMPRODUCT($Z19:$Z23,Expenses!KX$35:KX$39)*$F19,MAX((Expenses!KX$35-$AB19/12)*$AA19*$F19,0)+MAX((Expenses!KX$36-$AB20/12)*$AA20*$F19,0)+MAX((Expenses!KX$37-$AB21/12)*$AA21*$F19,0)+MAX((Expenses!KX$38-$AB22/12)*$AA22*$F19,0)+MAX((Expenses!KX$39-$AB23/12)*$AA23*$F19,0)))))</f>
        <v>0</v>
      </c>
      <c r="LA190" s="156">
        <f>IF(OR(LA$165&lt;=EOMONTH($E19,$R19*(1-$O19)),LA$165&gt;EOMONTH($E19,$P19*12*(1-$O19)+$Q19*12*$O19+$R19*(1-$O19))),0,IF($X19="NNN",SUM(Expenses!KY$35:KY$39)*$F19,IF($X19="FSG",0,IF($X19="MG",SUMPRODUCT($Z19:$Z23,Expenses!KY$35:KY$39)*$F19,MAX((Expenses!KY$35-$AB19/12)*$AA19*$F19,0)+MAX((Expenses!KY$36-$AB20/12)*$AA20*$F19,0)+MAX((Expenses!KY$37-$AB21/12)*$AA21*$F19,0)+MAX((Expenses!KY$38-$AB22/12)*$AA22*$F19,0)+MAX((Expenses!KY$39-$AB23/12)*$AA23*$F19,0)))))</f>
        <v>0</v>
      </c>
      <c r="LB190" s="156">
        <f>IF(OR(LB$165&lt;=EOMONTH($E19,$R19*(1-$O19)),LB$165&gt;EOMONTH($E19,$P19*12*(1-$O19)+$Q19*12*$O19+$R19*(1-$O19))),0,IF($X19="NNN",SUM(Expenses!KZ$35:KZ$39)*$F19,IF($X19="FSG",0,IF($X19="MG",SUMPRODUCT($Z19:$Z23,Expenses!KZ$35:KZ$39)*$F19,MAX((Expenses!KZ$35-$AB19/12)*$AA19*$F19,0)+MAX((Expenses!KZ$36-$AB20/12)*$AA20*$F19,0)+MAX((Expenses!KZ$37-$AB21/12)*$AA21*$F19,0)+MAX((Expenses!KZ$38-$AB22/12)*$AA22*$F19,0)+MAX((Expenses!KZ$39-$AB23/12)*$AA23*$F19,0)))))</f>
        <v>0</v>
      </c>
      <c r="LC190" s="156">
        <f>IF(OR(LC$165&lt;=EOMONTH($E19,$R19*(1-$O19)),LC$165&gt;EOMONTH($E19,$P19*12*(1-$O19)+$Q19*12*$O19+$R19*(1-$O19))),0,IF($X19="NNN",SUM(Expenses!LA$35:LA$39)*$F19,IF($X19="FSG",0,IF($X19="MG",SUMPRODUCT($Z19:$Z23,Expenses!LA$35:LA$39)*$F19,MAX((Expenses!LA$35-$AB19/12)*$AA19*$F19,0)+MAX((Expenses!LA$36-$AB20/12)*$AA20*$F19,0)+MAX((Expenses!LA$37-$AB21/12)*$AA21*$F19,0)+MAX((Expenses!LA$38-$AB22/12)*$AA22*$F19,0)+MAX((Expenses!LA$39-$AB23/12)*$AA23*$F19,0)))))</f>
        <v>0</v>
      </c>
      <c r="LD190" s="156">
        <f>IF(OR(LD$165&lt;=EOMONTH($E19,$R19*(1-$O19)),LD$165&gt;EOMONTH($E19,$P19*12*(1-$O19)+$Q19*12*$O19+$R19*(1-$O19))),0,IF($X19="NNN",SUM(Expenses!LB$35:LB$39)*$F19,IF($X19="FSG",0,IF($X19="MG",SUMPRODUCT($Z19:$Z23,Expenses!LB$35:LB$39)*$F19,MAX((Expenses!LB$35-$AB19/12)*$AA19*$F19,0)+MAX((Expenses!LB$36-$AB20/12)*$AA20*$F19,0)+MAX((Expenses!LB$37-$AB21/12)*$AA21*$F19,0)+MAX((Expenses!LB$38-$AB22/12)*$AA22*$F19,0)+MAX((Expenses!LB$39-$AB23/12)*$AA23*$F19,0)))))</f>
        <v>0</v>
      </c>
      <c r="LE190" s="156">
        <f>IF(OR(LE$165&lt;=EOMONTH($E19,$R19*(1-$O19)),LE$165&gt;EOMONTH($E19,$P19*12*(1-$O19)+$Q19*12*$O19+$R19*(1-$O19))),0,IF($X19="NNN",SUM(Expenses!LC$35:LC$39)*$F19,IF($X19="FSG",0,IF($X19="MG",SUMPRODUCT($Z19:$Z23,Expenses!LC$35:LC$39)*$F19,MAX((Expenses!LC$35-$AB19/12)*$AA19*$F19,0)+MAX((Expenses!LC$36-$AB20/12)*$AA20*$F19,0)+MAX((Expenses!LC$37-$AB21/12)*$AA21*$F19,0)+MAX((Expenses!LC$38-$AB22/12)*$AA22*$F19,0)+MAX((Expenses!LC$39-$AB23/12)*$AA23*$F19,0)))))</f>
        <v>0</v>
      </c>
      <c r="LF190" s="156">
        <f>IF(OR(LF$165&lt;=EOMONTH($E19,$R19*(1-$O19)),LF$165&gt;EOMONTH($E19,$P19*12*(1-$O19)+$Q19*12*$O19+$R19*(1-$O19))),0,IF($X19="NNN",SUM(Expenses!LD$35:LD$39)*$F19,IF($X19="FSG",0,IF($X19="MG",SUMPRODUCT($Z19:$Z23,Expenses!LD$35:LD$39)*$F19,MAX((Expenses!LD$35-$AB19/12)*$AA19*$F19,0)+MAX((Expenses!LD$36-$AB20/12)*$AA20*$F19,0)+MAX((Expenses!LD$37-$AB21/12)*$AA21*$F19,0)+MAX((Expenses!LD$38-$AB22/12)*$AA22*$F19,0)+MAX((Expenses!LD$39-$AB23/12)*$AA23*$F19,0)))))</f>
        <v>0</v>
      </c>
      <c r="LG190" s="156">
        <f>IF(OR(LG$165&lt;=EOMONTH($E19,$R19*(1-$O19)),LG$165&gt;EOMONTH($E19,$P19*12*(1-$O19)+$Q19*12*$O19+$R19*(1-$O19))),0,IF($X19="NNN",SUM(Expenses!LE$35:LE$39)*$F19,IF($X19="FSG",0,IF($X19="MG",SUMPRODUCT($Z19:$Z23,Expenses!LE$35:LE$39)*$F19,MAX((Expenses!LE$35-$AB19/12)*$AA19*$F19,0)+MAX((Expenses!LE$36-$AB20/12)*$AA20*$F19,0)+MAX((Expenses!LE$37-$AB21/12)*$AA21*$F19,0)+MAX((Expenses!LE$38-$AB22/12)*$AA22*$F19,0)+MAX((Expenses!LE$39-$AB23/12)*$AA23*$F19,0)))))</f>
        <v>0</v>
      </c>
      <c r="LH190" s="156">
        <f>IF(OR(LH$165&lt;=EOMONTH($E19,$R19*(1-$O19)),LH$165&gt;EOMONTH($E19,$P19*12*(1-$O19)+$Q19*12*$O19+$R19*(1-$O19))),0,IF($X19="NNN",SUM(Expenses!LF$35:LF$39)*$F19,IF($X19="FSG",0,IF($X19="MG",SUMPRODUCT($Z19:$Z23,Expenses!LF$35:LF$39)*$F19,MAX((Expenses!LF$35-$AB19/12)*$AA19*$F19,0)+MAX((Expenses!LF$36-$AB20/12)*$AA20*$F19,0)+MAX((Expenses!LF$37-$AB21/12)*$AA21*$F19,0)+MAX((Expenses!LF$38-$AB22/12)*$AA22*$F19,0)+MAX((Expenses!LF$39-$AB23/12)*$AA23*$F19,0)))))</f>
        <v>0</v>
      </c>
      <c r="LI190" s="156">
        <f>IF(OR(LI$165&lt;=EOMONTH($E19,$R19*(1-$O19)),LI$165&gt;EOMONTH($E19,$P19*12*(1-$O19)+$Q19*12*$O19+$R19*(1-$O19))),0,IF($X19="NNN",SUM(Expenses!LG$35:LG$39)*$F19,IF($X19="FSG",0,IF($X19="MG",SUMPRODUCT($Z19:$Z23,Expenses!LG$35:LG$39)*$F19,MAX((Expenses!LG$35-$AB19/12)*$AA19*$F19,0)+MAX((Expenses!LG$36-$AB20/12)*$AA20*$F19,0)+MAX((Expenses!LG$37-$AB21/12)*$AA21*$F19,0)+MAX((Expenses!LG$38-$AB22/12)*$AA22*$F19,0)+MAX((Expenses!LG$39-$AB23/12)*$AA23*$F19,0)))))</f>
        <v>0</v>
      </c>
      <c r="LJ190" s="156">
        <f>IF(OR(LJ$165&lt;=EOMONTH($E19,$R19*(1-$O19)),LJ$165&gt;EOMONTH($E19,$P19*12*(1-$O19)+$Q19*12*$O19+$R19*(1-$O19))),0,IF($X19="NNN",SUM(Expenses!LH$35:LH$39)*$F19,IF($X19="FSG",0,IF($X19="MG",SUMPRODUCT($Z19:$Z23,Expenses!LH$35:LH$39)*$F19,MAX((Expenses!LH$35-$AB19/12)*$AA19*$F19,0)+MAX((Expenses!LH$36-$AB20/12)*$AA20*$F19,0)+MAX((Expenses!LH$37-$AB21/12)*$AA21*$F19,0)+MAX((Expenses!LH$38-$AB22/12)*$AA22*$F19,0)+MAX((Expenses!LH$39-$AB23/12)*$AA23*$F19,0)))))</f>
        <v>0</v>
      </c>
      <c r="LK190" s="156">
        <f>IF(OR(LK$165&lt;=EOMONTH($E19,$R19*(1-$O19)),LK$165&gt;EOMONTH($E19,$P19*12*(1-$O19)+$Q19*12*$O19+$R19*(1-$O19))),0,IF($X19="NNN",SUM(Expenses!LI$35:LI$39)*$F19,IF($X19="FSG",0,IF($X19="MG",SUMPRODUCT($Z19:$Z23,Expenses!LI$35:LI$39)*$F19,MAX((Expenses!LI$35-$AB19/12)*$AA19*$F19,0)+MAX((Expenses!LI$36-$AB20/12)*$AA20*$F19,0)+MAX((Expenses!LI$37-$AB21/12)*$AA21*$F19,0)+MAX((Expenses!LI$38-$AB22/12)*$AA22*$F19,0)+MAX((Expenses!LI$39-$AB23/12)*$AA23*$F19,0)))))</f>
        <v>0</v>
      </c>
      <c r="LL190" s="156">
        <f>IF(OR(LL$165&lt;=EOMONTH($E19,$R19*(1-$O19)),LL$165&gt;EOMONTH($E19,$P19*12*(1-$O19)+$Q19*12*$O19+$R19*(1-$O19))),0,IF($X19="NNN",SUM(Expenses!LJ$35:LJ$39)*$F19,IF($X19="FSG",0,IF($X19="MG",SUMPRODUCT($Z19:$Z23,Expenses!LJ$35:LJ$39)*$F19,MAX((Expenses!LJ$35-$AB19/12)*$AA19*$F19,0)+MAX((Expenses!LJ$36-$AB20/12)*$AA20*$F19,0)+MAX((Expenses!LJ$37-$AB21/12)*$AA21*$F19,0)+MAX((Expenses!LJ$38-$AB22/12)*$AA22*$F19,0)+MAX((Expenses!LJ$39-$AB23/12)*$AA23*$F19,0)))))</f>
        <v>0</v>
      </c>
      <c r="LM190" s="156">
        <f>IF(OR(LM$165&lt;=EOMONTH($E19,$R19*(1-$O19)),LM$165&gt;EOMONTH($E19,$P19*12*(1-$O19)+$Q19*12*$O19+$R19*(1-$O19))),0,IF($X19="NNN",SUM(Expenses!LK$35:LK$39)*$F19,IF($X19="FSG",0,IF($X19="MG",SUMPRODUCT($Z19:$Z23,Expenses!LK$35:LK$39)*$F19,MAX((Expenses!LK$35-$AB19/12)*$AA19*$F19,0)+MAX((Expenses!LK$36-$AB20/12)*$AA20*$F19,0)+MAX((Expenses!LK$37-$AB21/12)*$AA21*$F19,0)+MAX((Expenses!LK$38-$AB22/12)*$AA22*$F19,0)+MAX((Expenses!LK$39-$AB23/12)*$AA23*$F19,0)))))</f>
        <v>0</v>
      </c>
      <c r="LN190" s="156">
        <f>IF(OR(LN$165&lt;=EOMONTH($E19,$R19*(1-$O19)),LN$165&gt;EOMONTH($E19,$P19*12*(1-$O19)+$Q19*12*$O19+$R19*(1-$O19))),0,IF($X19="NNN",SUM(Expenses!LL$35:LL$39)*$F19,IF($X19="FSG",0,IF($X19="MG",SUMPRODUCT($Z19:$Z23,Expenses!LL$35:LL$39)*$F19,MAX((Expenses!LL$35-$AB19/12)*$AA19*$F19,0)+MAX((Expenses!LL$36-$AB20/12)*$AA20*$F19,0)+MAX((Expenses!LL$37-$AB21/12)*$AA21*$F19,0)+MAX((Expenses!LL$38-$AB22/12)*$AA22*$F19,0)+MAX((Expenses!LL$39-$AB23/12)*$AA23*$F19,0)))))</f>
        <v>0</v>
      </c>
      <c r="LO190" s="156">
        <f>IF(OR(LO$165&lt;=EOMONTH($E19,$R19*(1-$O19)),LO$165&gt;EOMONTH($E19,$P19*12*(1-$O19)+$Q19*12*$O19+$R19*(1-$O19))),0,IF($X19="NNN",SUM(Expenses!LM$35:LM$39)*$F19,IF($X19="FSG",0,IF($X19="MG",SUMPRODUCT($Z19:$Z23,Expenses!LM$35:LM$39)*$F19,MAX((Expenses!LM$35-$AB19/12)*$AA19*$F19,0)+MAX((Expenses!LM$36-$AB20/12)*$AA20*$F19,0)+MAX((Expenses!LM$37-$AB21/12)*$AA21*$F19,0)+MAX((Expenses!LM$38-$AB22/12)*$AA22*$F19,0)+MAX((Expenses!LM$39-$AB23/12)*$AA23*$F19,0)))))</f>
        <v>0</v>
      </c>
      <c r="LP190" s="156">
        <f>IF(OR(LP$165&lt;=EOMONTH($E19,$R19*(1-$O19)),LP$165&gt;EOMONTH($E19,$P19*12*(1-$O19)+$Q19*12*$O19+$R19*(1-$O19))),0,IF($X19="NNN",SUM(Expenses!LN$35:LN$39)*$F19,IF($X19="FSG",0,IF($X19="MG",SUMPRODUCT($Z19:$Z23,Expenses!LN$35:LN$39)*$F19,MAX((Expenses!LN$35-$AB19/12)*$AA19*$F19,0)+MAX((Expenses!LN$36-$AB20/12)*$AA20*$F19,0)+MAX((Expenses!LN$37-$AB21/12)*$AA21*$F19,0)+MAX((Expenses!LN$38-$AB22/12)*$AA22*$F19,0)+MAX((Expenses!LN$39-$AB23/12)*$AA23*$F19,0)))))</f>
        <v>0</v>
      </c>
      <c r="LQ190" s="156">
        <f>IF(OR(LQ$165&lt;=EOMONTH($E19,$R19*(1-$O19)),LQ$165&gt;EOMONTH($E19,$P19*12*(1-$O19)+$Q19*12*$O19+$R19*(1-$O19))),0,IF($X19="NNN",SUM(Expenses!LO$35:LO$39)*$F19,IF($X19="FSG",0,IF($X19="MG",SUMPRODUCT($Z19:$Z23,Expenses!LO$35:LO$39)*$F19,MAX((Expenses!LO$35-$AB19/12)*$AA19*$F19,0)+MAX((Expenses!LO$36-$AB20/12)*$AA20*$F19,0)+MAX((Expenses!LO$37-$AB21/12)*$AA21*$F19,0)+MAX((Expenses!LO$38-$AB22/12)*$AA22*$F19,0)+MAX((Expenses!LO$39-$AB23/12)*$AA23*$F19,0)))))</f>
        <v>0</v>
      </c>
      <c r="LR190" s="156">
        <f>IF(OR(LR$165&lt;=EOMONTH($E19,$R19*(1-$O19)),LR$165&gt;EOMONTH($E19,$P19*12*(1-$O19)+$Q19*12*$O19+$R19*(1-$O19))),0,IF($X19="NNN",SUM(Expenses!LP$35:LP$39)*$F19,IF($X19="FSG",0,IF($X19="MG",SUMPRODUCT($Z19:$Z23,Expenses!LP$35:LP$39)*$F19,MAX((Expenses!LP$35-$AB19/12)*$AA19*$F19,0)+MAX((Expenses!LP$36-$AB20/12)*$AA20*$F19,0)+MAX((Expenses!LP$37-$AB21/12)*$AA21*$F19,0)+MAX((Expenses!LP$38-$AB22/12)*$AA22*$F19,0)+MAX((Expenses!LP$39-$AB23/12)*$AA23*$F19,0)))))</f>
        <v>0</v>
      </c>
      <c r="LS190" s="156">
        <f>IF(OR(LS$165&lt;=EOMONTH($E19,$R19*(1-$O19)),LS$165&gt;EOMONTH($E19,$P19*12*(1-$O19)+$Q19*12*$O19+$R19*(1-$O19))),0,IF($X19="NNN",SUM(Expenses!LQ$35:LQ$39)*$F19,IF($X19="FSG",0,IF($X19="MG",SUMPRODUCT($Z19:$Z23,Expenses!LQ$35:LQ$39)*$F19,MAX((Expenses!LQ$35-$AB19/12)*$AA19*$F19,0)+MAX((Expenses!LQ$36-$AB20/12)*$AA20*$F19,0)+MAX((Expenses!LQ$37-$AB21/12)*$AA21*$F19,0)+MAX((Expenses!LQ$38-$AB22/12)*$AA22*$F19,0)+MAX((Expenses!LQ$39-$AB23/12)*$AA23*$F19,0)))))</f>
        <v>0</v>
      </c>
      <c r="LT190" s="156">
        <f>IF(OR(LT$165&lt;=EOMONTH($E19,$R19*(1-$O19)),LT$165&gt;EOMONTH($E19,$P19*12*(1-$O19)+$Q19*12*$O19+$R19*(1-$O19))),0,IF($X19="NNN",SUM(Expenses!LR$35:LR$39)*$F19,IF($X19="FSG",0,IF($X19="MG",SUMPRODUCT($Z19:$Z23,Expenses!LR$35:LR$39)*$F19,MAX((Expenses!LR$35-$AB19/12)*$AA19*$F19,0)+MAX((Expenses!LR$36-$AB20/12)*$AA20*$F19,0)+MAX((Expenses!LR$37-$AB21/12)*$AA21*$F19,0)+MAX((Expenses!LR$38-$AB22/12)*$AA22*$F19,0)+MAX((Expenses!LR$39-$AB23/12)*$AA23*$F19,0)))))</f>
        <v>0</v>
      </c>
      <c r="LU190" s="156">
        <f>IF(OR(LU$165&lt;=EOMONTH($E19,$R19*(1-$O19)),LU$165&gt;EOMONTH($E19,$P19*12*(1-$O19)+$Q19*12*$O19+$R19*(1-$O19))),0,IF($X19="NNN",SUM(Expenses!LS$35:LS$39)*$F19,IF($X19="FSG",0,IF($X19="MG",SUMPRODUCT($Z19:$Z23,Expenses!LS$35:LS$39)*$F19,MAX((Expenses!LS$35-$AB19/12)*$AA19*$F19,0)+MAX((Expenses!LS$36-$AB20/12)*$AA20*$F19,0)+MAX((Expenses!LS$37-$AB21/12)*$AA21*$F19,0)+MAX((Expenses!LS$38-$AB22/12)*$AA22*$F19,0)+MAX((Expenses!LS$39-$AB23/12)*$AA23*$F19,0)))))</f>
        <v>0</v>
      </c>
      <c r="LV190" s="156">
        <f>IF(OR(LV$165&lt;=EOMONTH($E19,$R19*(1-$O19)),LV$165&gt;EOMONTH($E19,$P19*12*(1-$O19)+$Q19*12*$O19+$R19*(1-$O19))),0,IF($X19="NNN",SUM(Expenses!LT$35:LT$39)*$F19,IF($X19="FSG",0,IF($X19="MG",SUMPRODUCT($Z19:$Z23,Expenses!LT$35:LT$39)*$F19,MAX((Expenses!LT$35-$AB19/12)*$AA19*$F19,0)+MAX((Expenses!LT$36-$AB20/12)*$AA20*$F19,0)+MAX((Expenses!LT$37-$AB21/12)*$AA21*$F19,0)+MAX((Expenses!LT$38-$AB22/12)*$AA22*$F19,0)+MAX((Expenses!LT$39-$AB23/12)*$AA23*$F19,0)))))</f>
        <v>0</v>
      </c>
      <c r="LW190" s="156">
        <f>IF(OR(LW$165&lt;=EOMONTH($E19,$R19*(1-$O19)),LW$165&gt;EOMONTH($E19,$P19*12*(1-$O19)+$Q19*12*$O19+$R19*(1-$O19))),0,IF($X19="NNN",SUM(Expenses!LU$35:LU$39)*$F19,IF($X19="FSG",0,IF($X19="MG",SUMPRODUCT($Z19:$Z23,Expenses!LU$35:LU$39)*$F19,MAX((Expenses!LU$35-$AB19/12)*$AA19*$F19,0)+MAX((Expenses!LU$36-$AB20/12)*$AA20*$F19,0)+MAX((Expenses!LU$37-$AB21/12)*$AA21*$F19,0)+MAX((Expenses!LU$38-$AB22/12)*$AA22*$F19,0)+MAX((Expenses!LU$39-$AB23/12)*$AA23*$F19,0)))))</f>
        <v>0</v>
      </c>
      <c r="LX190" s="156">
        <f>IF(OR(LX$165&lt;=EOMONTH($E19,$R19*(1-$O19)),LX$165&gt;EOMONTH($E19,$P19*12*(1-$O19)+$Q19*12*$O19+$R19*(1-$O19))),0,IF($X19="NNN",SUM(Expenses!LV$35:LV$39)*$F19,IF($X19="FSG",0,IF($X19="MG",SUMPRODUCT($Z19:$Z23,Expenses!LV$35:LV$39)*$F19,MAX((Expenses!LV$35-$AB19/12)*$AA19*$F19,0)+MAX((Expenses!LV$36-$AB20/12)*$AA20*$F19,0)+MAX((Expenses!LV$37-$AB21/12)*$AA21*$F19,0)+MAX((Expenses!LV$38-$AB22/12)*$AA22*$F19,0)+MAX((Expenses!LV$39-$AB23/12)*$AA23*$F19,0)))))</f>
        <v>0</v>
      </c>
      <c r="LY190" s="156">
        <f>IF(OR(LY$165&lt;=EOMONTH($E19,$R19*(1-$O19)),LY$165&gt;EOMONTH($E19,$P19*12*(1-$O19)+$Q19*12*$O19+$R19*(1-$O19))),0,IF($X19="NNN",SUM(Expenses!LW$35:LW$39)*$F19,IF($X19="FSG",0,IF($X19="MG",SUMPRODUCT($Z19:$Z23,Expenses!LW$35:LW$39)*$F19,MAX((Expenses!LW$35-$AB19/12)*$AA19*$F19,0)+MAX((Expenses!LW$36-$AB20/12)*$AA20*$F19,0)+MAX((Expenses!LW$37-$AB21/12)*$AA21*$F19,0)+MAX((Expenses!LW$38-$AB22/12)*$AA22*$F19,0)+MAX((Expenses!LW$39-$AB23/12)*$AA23*$F19,0)))))</f>
        <v>0</v>
      </c>
      <c r="LZ190" s="156">
        <f>IF(OR(LZ$165&lt;=EOMONTH($E19,$R19*(1-$O19)),LZ$165&gt;EOMONTH($E19,$P19*12*(1-$O19)+$Q19*12*$O19+$R19*(1-$O19))),0,IF($X19="NNN",SUM(Expenses!LX$35:LX$39)*$F19,IF($X19="FSG",0,IF($X19="MG",SUMPRODUCT($Z19:$Z23,Expenses!LX$35:LX$39)*$F19,MAX((Expenses!LX$35-$AB19/12)*$AA19*$F19,0)+MAX((Expenses!LX$36-$AB20/12)*$AA20*$F19,0)+MAX((Expenses!LX$37-$AB21/12)*$AA21*$F19,0)+MAX((Expenses!LX$38-$AB22/12)*$AA22*$F19,0)+MAX((Expenses!LX$39-$AB23/12)*$AA23*$F19,0)))))</f>
        <v>0</v>
      </c>
      <c r="MA190" s="156">
        <f>IF(OR(MA$165&lt;=EOMONTH($E19,$R19*(1-$O19)),MA$165&gt;EOMONTH($E19,$P19*12*(1-$O19)+$Q19*12*$O19+$R19*(1-$O19))),0,IF($X19="NNN",SUM(Expenses!LY$35:LY$39)*$F19,IF($X19="FSG",0,IF($X19="MG",SUMPRODUCT($Z19:$Z23,Expenses!LY$35:LY$39)*$F19,MAX((Expenses!LY$35-$AB19/12)*$AA19*$F19,0)+MAX((Expenses!LY$36-$AB20/12)*$AA20*$F19,0)+MAX((Expenses!LY$37-$AB21/12)*$AA21*$F19,0)+MAX((Expenses!LY$38-$AB22/12)*$AA22*$F19,0)+MAX((Expenses!LY$39-$AB23/12)*$AA23*$F19,0)))))</f>
        <v>0</v>
      </c>
      <c r="MB190" s="156">
        <f>IF(OR(MB$165&lt;=EOMONTH($E19,$R19*(1-$O19)),MB$165&gt;EOMONTH($E19,$P19*12*(1-$O19)+$Q19*12*$O19+$R19*(1-$O19))),0,IF($X19="NNN",SUM(Expenses!LZ$35:LZ$39)*$F19,IF($X19="FSG",0,IF($X19="MG",SUMPRODUCT($Z19:$Z23,Expenses!LZ$35:LZ$39)*$F19,MAX((Expenses!LZ$35-$AB19/12)*$AA19*$F19,0)+MAX((Expenses!LZ$36-$AB20/12)*$AA20*$F19,0)+MAX((Expenses!LZ$37-$AB21/12)*$AA21*$F19,0)+MAX((Expenses!LZ$38-$AB22/12)*$AA22*$F19,0)+MAX((Expenses!LZ$39-$AB23/12)*$AA23*$F19,0)))))</f>
        <v>0</v>
      </c>
      <c r="MC190" s="156">
        <f>IF(OR(MC$165&lt;=EOMONTH($E19,$R19*(1-$O19)),MC$165&gt;EOMONTH($E19,$P19*12*(1-$O19)+$Q19*12*$O19+$R19*(1-$O19))),0,IF($X19="NNN",SUM(Expenses!MA$35:MA$39)*$F19,IF($X19="FSG",0,IF($X19="MG",SUMPRODUCT($Z19:$Z23,Expenses!MA$35:MA$39)*$F19,MAX((Expenses!MA$35-$AB19/12)*$AA19*$F19,0)+MAX((Expenses!MA$36-$AB20/12)*$AA20*$F19,0)+MAX((Expenses!MA$37-$AB21/12)*$AA21*$F19,0)+MAX((Expenses!MA$38-$AB22/12)*$AA22*$F19,0)+MAX((Expenses!MA$39-$AB23/12)*$AA23*$F19,0)))))</f>
        <v>0</v>
      </c>
      <c r="MD190" s="156">
        <f>IF(OR(MD$165&lt;=EOMONTH($E19,$R19*(1-$O19)),MD$165&gt;EOMONTH($E19,$P19*12*(1-$O19)+$Q19*12*$O19+$R19*(1-$O19))),0,IF($X19="NNN",SUM(Expenses!MB$35:MB$39)*$F19,IF($X19="FSG",0,IF($X19="MG",SUMPRODUCT($Z19:$Z23,Expenses!MB$35:MB$39)*$F19,MAX((Expenses!MB$35-$AB19/12)*$AA19*$F19,0)+MAX((Expenses!MB$36-$AB20/12)*$AA20*$F19,0)+MAX((Expenses!MB$37-$AB21/12)*$AA21*$F19,0)+MAX((Expenses!MB$38-$AB22/12)*$AA22*$F19,0)+MAX((Expenses!MB$39-$AB23/12)*$AA23*$F19,0)))))</f>
        <v>0</v>
      </c>
      <c r="ME190" s="156">
        <f>IF(OR(ME$165&lt;=EOMONTH($E19,$R19*(1-$O19)),ME$165&gt;EOMONTH($E19,$P19*12*(1-$O19)+$Q19*12*$O19+$R19*(1-$O19))),0,IF($X19="NNN",SUM(Expenses!MC$35:MC$39)*$F19,IF($X19="FSG",0,IF($X19="MG",SUMPRODUCT($Z19:$Z23,Expenses!MC$35:MC$39)*$F19,MAX((Expenses!MC$35-$AB19/12)*$AA19*$F19,0)+MAX((Expenses!MC$36-$AB20/12)*$AA20*$F19,0)+MAX((Expenses!MC$37-$AB21/12)*$AA21*$F19,0)+MAX((Expenses!MC$38-$AB22/12)*$AA22*$F19,0)+MAX((Expenses!MC$39-$AB23/12)*$AA23*$F19,0)))))</f>
        <v>0</v>
      </c>
      <c r="MF190" s="156">
        <f>IF(OR(MF$165&lt;=EOMONTH($E19,$R19*(1-$O19)),MF$165&gt;EOMONTH($E19,$P19*12*(1-$O19)+$Q19*12*$O19+$R19*(1-$O19))),0,IF($X19="NNN",SUM(Expenses!MD$35:MD$39)*$F19,IF($X19="FSG",0,IF($X19="MG",SUMPRODUCT($Z19:$Z23,Expenses!MD$35:MD$39)*$F19,MAX((Expenses!MD$35-$AB19/12)*$AA19*$F19,0)+MAX((Expenses!MD$36-$AB20/12)*$AA20*$F19,0)+MAX((Expenses!MD$37-$AB21/12)*$AA21*$F19,0)+MAX((Expenses!MD$38-$AB22/12)*$AA22*$F19,0)+MAX((Expenses!MD$39-$AB23/12)*$AA23*$F19,0)))))</f>
        <v>0</v>
      </c>
      <c r="MG190" s="156">
        <f>IF(OR(MG$165&lt;=EOMONTH($E19,$R19*(1-$O19)),MG$165&gt;EOMONTH($E19,$P19*12*(1-$O19)+$Q19*12*$O19+$R19*(1-$O19))),0,IF($X19="NNN",SUM(Expenses!ME$35:ME$39)*$F19,IF($X19="FSG",0,IF($X19="MG",SUMPRODUCT($Z19:$Z23,Expenses!ME$35:ME$39)*$F19,MAX((Expenses!ME$35-$AB19/12)*$AA19*$F19,0)+MAX((Expenses!ME$36-$AB20/12)*$AA20*$F19,0)+MAX((Expenses!ME$37-$AB21/12)*$AA21*$F19,0)+MAX((Expenses!ME$38-$AB22/12)*$AA22*$F19,0)+MAX((Expenses!ME$39-$AB23/12)*$AA23*$F19,0)))))</f>
        <v>0</v>
      </c>
      <c r="MH190" s="156">
        <f>IF(OR(MH$165&lt;=EOMONTH($E19,$R19*(1-$O19)),MH$165&gt;EOMONTH($E19,$P19*12*(1-$O19)+$Q19*12*$O19+$R19*(1-$O19))),0,IF($X19="NNN",SUM(Expenses!MF$35:MF$39)*$F19,IF($X19="FSG",0,IF($X19="MG",SUMPRODUCT($Z19:$Z23,Expenses!MF$35:MF$39)*$F19,MAX((Expenses!MF$35-$AB19/12)*$AA19*$F19,0)+MAX((Expenses!MF$36-$AB20/12)*$AA20*$F19,0)+MAX((Expenses!MF$37-$AB21/12)*$AA21*$F19,0)+MAX((Expenses!MF$38-$AB22/12)*$AA22*$F19,0)+MAX((Expenses!MF$39-$AB23/12)*$AA23*$F19,0)))))</f>
        <v>0</v>
      </c>
      <c r="MI190" s="156">
        <f>IF(OR(MI$165&lt;=EOMONTH($E19,$R19*(1-$O19)),MI$165&gt;EOMONTH($E19,$P19*12*(1-$O19)+$Q19*12*$O19+$R19*(1-$O19))),0,IF($X19="NNN",SUM(Expenses!MG$35:MG$39)*$F19,IF($X19="FSG",0,IF($X19="MG",SUMPRODUCT($Z19:$Z23,Expenses!MG$35:MG$39)*$F19,MAX((Expenses!MG$35-$AB19/12)*$AA19*$F19,0)+MAX((Expenses!MG$36-$AB20/12)*$AA20*$F19,0)+MAX((Expenses!MG$37-$AB21/12)*$AA21*$F19,0)+MAX((Expenses!MG$38-$AB22/12)*$AA22*$F19,0)+MAX((Expenses!MG$39-$AB23/12)*$AA23*$F19,0)))))</f>
        <v>0</v>
      </c>
      <c r="MJ190" s="156">
        <f>IF(OR(MJ$165&lt;=EOMONTH($E19,$R19*(1-$O19)),MJ$165&gt;EOMONTH($E19,$P19*12*(1-$O19)+$Q19*12*$O19+$R19*(1-$O19))),0,IF($X19="NNN",SUM(Expenses!MH$35:MH$39)*$F19,IF($X19="FSG",0,IF($X19="MG",SUMPRODUCT($Z19:$Z23,Expenses!MH$35:MH$39)*$F19,MAX((Expenses!MH$35-$AB19/12)*$AA19*$F19,0)+MAX((Expenses!MH$36-$AB20/12)*$AA20*$F19,0)+MAX((Expenses!MH$37-$AB21/12)*$AA21*$F19,0)+MAX((Expenses!MH$38-$AB22/12)*$AA22*$F19,0)+MAX((Expenses!MH$39-$AB23/12)*$AA23*$F19,0)))))</f>
        <v>0</v>
      </c>
      <c r="MK190" s="156">
        <f>IF(OR(MK$165&lt;=EOMONTH($E19,$R19*(1-$O19)),MK$165&gt;EOMONTH($E19,$P19*12*(1-$O19)+$Q19*12*$O19+$R19*(1-$O19))),0,IF($X19="NNN",SUM(Expenses!MI$35:MI$39)*$F19,IF($X19="FSG",0,IF($X19="MG",SUMPRODUCT($Z19:$Z23,Expenses!MI$35:MI$39)*$F19,MAX((Expenses!MI$35-$AB19/12)*$AA19*$F19,0)+MAX((Expenses!MI$36-$AB20/12)*$AA20*$F19,0)+MAX((Expenses!MI$37-$AB21/12)*$AA21*$F19,0)+MAX((Expenses!MI$38-$AB22/12)*$AA22*$F19,0)+MAX((Expenses!MI$39-$AB23/12)*$AA23*$F19,0)))))</f>
        <v>0</v>
      </c>
      <c r="ML190" s="156">
        <f>IF(OR(ML$165&lt;=EOMONTH($E19,$R19*(1-$O19)),ML$165&gt;EOMONTH($E19,$P19*12*(1-$O19)+$Q19*12*$O19+$R19*(1-$O19))),0,IF($X19="NNN",SUM(Expenses!MJ$35:MJ$39)*$F19,IF($X19="FSG",0,IF($X19="MG",SUMPRODUCT($Z19:$Z23,Expenses!MJ$35:MJ$39)*$F19,MAX((Expenses!MJ$35-$AB19/12)*$AA19*$F19,0)+MAX((Expenses!MJ$36-$AB20/12)*$AA20*$F19,0)+MAX((Expenses!MJ$37-$AB21/12)*$AA21*$F19,0)+MAX((Expenses!MJ$38-$AB22/12)*$AA22*$F19,0)+MAX((Expenses!MJ$39-$AB23/12)*$AA23*$F19,0)))))</f>
        <v>0</v>
      </c>
      <c r="MM190" s="156">
        <f>IF(OR(MM$165&lt;=EOMONTH($E19,$R19*(1-$O19)),MM$165&gt;EOMONTH($E19,$P19*12*(1-$O19)+$Q19*12*$O19+$R19*(1-$O19))),0,IF($X19="NNN",SUM(Expenses!MK$35:MK$39)*$F19,IF($X19="FSG",0,IF($X19="MG",SUMPRODUCT($Z19:$Z23,Expenses!MK$35:MK$39)*$F19,MAX((Expenses!MK$35-$AB19/12)*$AA19*$F19,0)+MAX((Expenses!MK$36-$AB20/12)*$AA20*$F19,0)+MAX((Expenses!MK$37-$AB21/12)*$AA21*$F19,0)+MAX((Expenses!MK$38-$AB22/12)*$AA22*$F19,0)+MAX((Expenses!MK$39-$AB23/12)*$AA23*$F19,0)))))</f>
        <v>0</v>
      </c>
      <c r="MN190" s="156">
        <f>IF(OR(MN$165&lt;=EOMONTH($E19,$R19*(1-$O19)),MN$165&gt;EOMONTH($E19,$P19*12*(1-$O19)+$Q19*12*$O19+$R19*(1-$O19))),0,IF($X19="NNN",SUM(Expenses!ML$35:ML$39)*$F19,IF($X19="FSG",0,IF($X19="MG",SUMPRODUCT($Z19:$Z23,Expenses!ML$35:ML$39)*$F19,MAX((Expenses!ML$35-$AB19/12)*$AA19*$F19,0)+MAX((Expenses!ML$36-$AB20/12)*$AA20*$F19,0)+MAX((Expenses!ML$37-$AB21/12)*$AA21*$F19,0)+MAX((Expenses!ML$38-$AB22/12)*$AA22*$F19,0)+MAX((Expenses!ML$39-$AB23/12)*$AA23*$F19,0)))))</f>
        <v>0</v>
      </c>
      <c r="MO190" s="156">
        <f>IF(OR(MO$165&lt;=EOMONTH($E19,$R19*(1-$O19)),MO$165&gt;EOMONTH($E19,$P19*12*(1-$O19)+$Q19*12*$O19+$R19*(1-$O19))),0,IF($X19="NNN",SUM(Expenses!MM$35:MM$39)*$F19,IF($X19="FSG",0,IF($X19="MG",SUMPRODUCT($Z19:$Z23,Expenses!MM$35:MM$39)*$F19,MAX((Expenses!MM$35-$AB19/12)*$AA19*$F19,0)+MAX((Expenses!MM$36-$AB20/12)*$AA20*$F19,0)+MAX((Expenses!MM$37-$AB21/12)*$AA21*$F19,0)+MAX((Expenses!MM$38-$AB22/12)*$AA22*$F19,0)+MAX((Expenses!MM$39-$AB23/12)*$AA23*$F19,0)))))</f>
        <v>0</v>
      </c>
      <c r="MP190" s="156">
        <f>IF(OR(MP$165&lt;=EOMONTH($E19,$R19*(1-$O19)),MP$165&gt;EOMONTH($E19,$P19*12*(1-$O19)+$Q19*12*$O19+$R19*(1-$O19))),0,IF($X19="NNN",SUM(Expenses!MN$35:MN$39)*$F19,IF($X19="FSG",0,IF($X19="MG",SUMPRODUCT($Z19:$Z23,Expenses!MN$35:MN$39)*$F19,MAX((Expenses!MN$35-$AB19/12)*$AA19*$F19,0)+MAX((Expenses!MN$36-$AB20/12)*$AA20*$F19,0)+MAX((Expenses!MN$37-$AB21/12)*$AA21*$F19,0)+MAX((Expenses!MN$38-$AB22/12)*$AA22*$F19,0)+MAX((Expenses!MN$39-$AB23/12)*$AA23*$F19,0)))))</f>
        <v>0</v>
      </c>
      <c r="MQ190" s="156">
        <f>IF(OR(MQ$165&lt;=EOMONTH($E19,$R19*(1-$O19)),MQ$165&gt;EOMONTH($E19,$P19*12*(1-$O19)+$Q19*12*$O19+$R19*(1-$O19))),0,IF($X19="NNN",SUM(Expenses!MO$35:MO$39)*$F19,IF($X19="FSG",0,IF($X19="MG",SUMPRODUCT($Z19:$Z23,Expenses!MO$35:MO$39)*$F19,MAX((Expenses!MO$35-$AB19/12)*$AA19*$F19,0)+MAX((Expenses!MO$36-$AB20/12)*$AA20*$F19,0)+MAX((Expenses!MO$37-$AB21/12)*$AA21*$F19,0)+MAX((Expenses!MO$38-$AB22/12)*$AA22*$F19,0)+MAX((Expenses!MO$39-$AB23/12)*$AA23*$F19,0)))))</f>
        <v>0</v>
      </c>
      <c r="MR190" s="156">
        <f>IF(OR(MR$165&lt;=EOMONTH($E19,$R19*(1-$O19)),MR$165&gt;EOMONTH($E19,$P19*12*(1-$O19)+$Q19*12*$O19+$R19*(1-$O19))),0,IF($X19="NNN",SUM(Expenses!MP$35:MP$39)*$F19,IF($X19="FSG",0,IF($X19="MG",SUMPRODUCT($Z19:$Z23,Expenses!MP$35:MP$39)*$F19,MAX((Expenses!MP$35-$AB19/12)*$AA19*$F19,0)+MAX((Expenses!MP$36-$AB20/12)*$AA20*$F19,0)+MAX((Expenses!MP$37-$AB21/12)*$AA21*$F19,0)+MAX((Expenses!MP$38-$AB22/12)*$AA22*$F19,0)+MAX((Expenses!MP$39-$AB23/12)*$AA23*$F19,0)))))</f>
        <v>0</v>
      </c>
      <c r="MS190" s="156">
        <f>IF(OR(MS$165&lt;=EOMONTH($E19,$R19*(1-$O19)),MS$165&gt;EOMONTH($E19,$P19*12*(1-$O19)+$Q19*12*$O19+$R19*(1-$O19))),0,IF($X19="NNN",SUM(Expenses!MQ$35:MQ$39)*$F19,IF($X19="FSG",0,IF($X19="MG",SUMPRODUCT($Z19:$Z23,Expenses!MQ$35:MQ$39)*$F19,MAX((Expenses!MQ$35-$AB19/12)*$AA19*$F19,0)+MAX((Expenses!MQ$36-$AB20/12)*$AA20*$F19,0)+MAX((Expenses!MQ$37-$AB21/12)*$AA21*$F19,0)+MAX((Expenses!MQ$38-$AB22/12)*$AA22*$F19,0)+MAX((Expenses!MQ$39-$AB23/12)*$AA23*$F19,0)))))</f>
        <v>0</v>
      </c>
      <c r="MT190" s="156">
        <f>IF(OR(MT$165&lt;=EOMONTH($E19,$R19*(1-$O19)),MT$165&gt;EOMONTH($E19,$P19*12*(1-$O19)+$Q19*12*$O19+$R19*(1-$O19))),0,IF($X19="NNN",SUM(Expenses!MR$35:MR$39)*$F19,IF($X19="FSG",0,IF($X19="MG",SUMPRODUCT($Z19:$Z23,Expenses!MR$35:MR$39)*$F19,MAX((Expenses!MR$35-$AB19/12)*$AA19*$F19,0)+MAX((Expenses!MR$36-$AB20/12)*$AA20*$F19,0)+MAX((Expenses!MR$37-$AB21/12)*$AA21*$F19,0)+MAX((Expenses!MR$38-$AB22/12)*$AA22*$F19,0)+MAX((Expenses!MR$39-$AB23/12)*$AA23*$F19,0)))))</f>
        <v>0</v>
      </c>
      <c r="MU190" s="156">
        <f>IF(OR(MU$165&lt;=EOMONTH($E19,$R19*(1-$O19)),MU$165&gt;EOMONTH($E19,$P19*12*(1-$O19)+$Q19*12*$O19+$R19*(1-$O19))),0,IF($X19="NNN",SUM(Expenses!MS$35:MS$39)*$F19,IF($X19="FSG",0,IF($X19="MG",SUMPRODUCT($Z19:$Z23,Expenses!MS$35:MS$39)*$F19,MAX((Expenses!MS$35-$AB19/12)*$AA19*$F19,0)+MAX((Expenses!MS$36-$AB20/12)*$AA20*$F19,0)+MAX((Expenses!MS$37-$AB21/12)*$AA21*$F19,0)+MAX((Expenses!MS$38-$AB22/12)*$AA22*$F19,0)+MAX((Expenses!MS$39-$AB23/12)*$AA23*$F19,0)))))</f>
        <v>0</v>
      </c>
      <c r="MV190" s="156">
        <f>IF(OR(MV$165&lt;=EOMONTH($E19,$R19*(1-$O19)),MV$165&gt;EOMONTH($E19,$P19*12*(1-$O19)+$Q19*12*$O19+$R19*(1-$O19))),0,IF($X19="NNN",SUM(Expenses!MT$35:MT$39)*$F19,IF($X19="FSG",0,IF($X19="MG",SUMPRODUCT($Z19:$Z23,Expenses!MT$35:MT$39)*$F19,MAX((Expenses!MT$35-$AB19/12)*$AA19*$F19,0)+MAX((Expenses!MT$36-$AB20/12)*$AA20*$F19,0)+MAX((Expenses!MT$37-$AB21/12)*$AA21*$F19,0)+MAX((Expenses!MT$38-$AB22/12)*$AA22*$F19,0)+MAX((Expenses!MT$39-$AB23/12)*$AA23*$F19,0)))))</f>
        <v>0</v>
      </c>
      <c r="MW190" s="156">
        <f>IF(OR(MW$165&lt;=EOMONTH($E19,$R19*(1-$O19)),MW$165&gt;EOMONTH($E19,$P19*12*(1-$O19)+$Q19*12*$O19+$R19*(1-$O19))),0,IF($X19="NNN",SUM(Expenses!MU$35:MU$39)*$F19,IF($X19="FSG",0,IF($X19="MG",SUMPRODUCT($Z19:$Z23,Expenses!MU$35:MU$39)*$F19,MAX((Expenses!MU$35-$AB19/12)*$AA19*$F19,0)+MAX((Expenses!MU$36-$AB20/12)*$AA20*$F19,0)+MAX((Expenses!MU$37-$AB21/12)*$AA21*$F19,0)+MAX((Expenses!MU$38-$AB22/12)*$AA22*$F19,0)+MAX((Expenses!MU$39-$AB23/12)*$AA23*$F19,0)))))</f>
        <v>0</v>
      </c>
      <c r="MX190" s="156">
        <f>IF(OR(MX$165&lt;=EOMONTH($E19,$R19*(1-$O19)),MX$165&gt;EOMONTH($E19,$P19*12*(1-$O19)+$Q19*12*$O19+$R19*(1-$O19))),0,IF($X19="NNN",SUM(Expenses!MV$35:MV$39)*$F19,IF($X19="FSG",0,IF($X19="MG",SUMPRODUCT($Z19:$Z23,Expenses!MV$35:MV$39)*$F19,MAX((Expenses!MV$35-$AB19/12)*$AA19*$F19,0)+MAX((Expenses!MV$36-$AB20/12)*$AA20*$F19,0)+MAX((Expenses!MV$37-$AB21/12)*$AA21*$F19,0)+MAX((Expenses!MV$38-$AB22/12)*$AA22*$F19,0)+MAX((Expenses!MV$39-$AB23/12)*$AA23*$F19,0)))))</f>
        <v>0</v>
      </c>
      <c r="MY190" s="156">
        <f>IF(OR(MY$165&lt;=EOMONTH($E19,$R19*(1-$O19)),MY$165&gt;EOMONTH($E19,$P19*12*(1-$O19)+$Q19*12*$O19+$R19*(1-$O19))),0,IF($X19="NNN",SUM(Expenses!MW$35:MW$39)*$F19,IF($X19="FSG",0,IF($X19="MG",SUMPRODUCT($Z19:$Z23,Expenses!MW$35:MW$39)*$F19,MAX((Expenses!MW$35-$AB19/12)*$AA19*$F19,0)+MAX((Expenses!MW$36-$AB20/12)*$AA20*$F19,0)+MAX((Expenses!MW$37-$AB21/12)*$AA21*$F19,0)+MAX((Expenses!MW$38-$AB22/12)*$AA22*$F19,0)+MAX((Expenses!MW$39-$AB23/12)*$AA23*$F19,0)))))</f>
        <v>0</v>
      </c>
      <c r="MZ190" s="156">
        <f>IF(OR(MZ$165&lt;=EOMONTH($E19,$R19*(1-$O19)),MZ$165&gt;EOMONTH($E19,$P19*12*(1-$O19)+$Q19*12*$O19+$R19*(1-$O19))),0,IF($X19="NNN",SUM(Expenses!MX$35:MX$39)*$F19,IF($X19="FSG",0,IF($X19="MG",SUMPRODUCT($Z19:$Z23,Expenses!MX$35:MX$39)*$F19,MAX((Expenses!MX$35-$AB19/12)*$AA19*$F19,0)+MAX((Expenses!MX$36-$AB20/12)*$AA20*$F19,0)+MAX((Expenses!MX$37-$AB21/12)*$AA21*$F19,0)+MAX((Expenses!MX$38-$AB22/12)*$AA22*$F19,0)+MAX((Expenses!MX$39-$AB23/12)*$AA23*$F19,0)))))</f>
        <v>0</v>
      </c>
      <c r="NA190" s="156">
        <f>IF(OR(NA$165&lt;=EOMONTH($E19,$R19*(1-$O19)),NA$165&gt;EOMONTH($E19,$P19*12*(1-$O19)+$Q19*12*$O19+$R19*(1-$O19))),0,IF($X19="NNN",SUM(Expenses!MY$35:MY$39)*$F19,IF($X19="FSG",0,IF($X19="MG",SUMPRODUCT($Z19:$Z23,Expenses!MY$35:MY$39)*$F19,MAX((Expenses!MY$35-$AB19/12)*$AA19*$F19,0)+MAX((Expenses!MY$36-$AB20/12)*$AA20*$F19,0)+MAX((Expenses!MY$37-$AB21/12)*$AA21*$F19,0)+MAX((Expenses!MY$38-$AB22/12)*$AA22*$F19,0)+MAX((Expenses!MY$39-$AB23/12)*$AA23*$F19,0)))))</f>
        <v>0</v>
      </c>
      <c r="NB190" s="156">
        <f>IF(OR(NB$165&lt;=EOMONTH($E19,$R19*(1-$O19)),NB$165&gt;EOMONTH($E19,$P19*12*(1-$O19)+$Q19*12*$O19+$R19*(1-$O19))),0,IF($X19="NNN",SUM(Expenses!MZ$35:MZ$39)*$F19,IF($X19="FSG",0,IF($X19="MG",SUMPRODUCT($Z19:$Z23,Expenses!MZ$35:MZ$39)*$F19,MAX((Expenses!MZ$35-$AB19/12)*$AA19*$F19,0)+MAX((Expenses!MZ$36-$AB20/12)*$AA20*$F19,0)+MAX((Expenses!MZ$37-$AB21/12)*$AA21*$F19,0)+MAX((Expenses!MZ$38-$AB22/12)*$AA22*$F19,0)+MAX((Expenses!MZ$39-$AB23/12)*$AA23*$F19,0)))))</f>
        <v>0</v>
      </c>
      <c r="NC190" s="156">
        <f>IF(OR(NC$165&lt;=EOMONTH($E19,$R19*(1-$O19)),NC$165&gt;EOMONTH($E19,$P19*12*(1-$O19)+$Q19*12*$O19+$R19*(1-$O19))),0,IF($X19="NNN",SUM(Expenses!NA$35:NA$39)*$F19,IF($X19="FSG",0,IF($X19="MG",SUMPRODUCT($Z19:$Z23,Expenses!NA$35:NA$39)*$F19,MAX((Expenses!NA$35-$AB19/12)*$AA19*$F19,0)+MAX((Expenses!NA$36-$AB20/12)*$AA20*$F19,0)+MAX((Expenses!NA$37-$AB21/12)*$AA21*$F19,0)+MAX((Expenses!NA$38-$AB22/12)*$AA22*$F19,0)+MAX((Expenses!NA$39-$AB23/12)*$AA23*$F19,0)))))</f>
        <v>0</v>
      </c>
      <c r="ND190" s="156">
        <f>IF(OR(ND$165&lt;=EOMONTH($E19,$R19*(1-$O19)),ND$165&gt;EOMONTH($E19,$P19*12*(1-$O19)+$Q19*12*$O19+$R19*(1-$O19))),0,IF($X19="NNN",SUM(Expenses!NB$35:NB$39)*$F19,IF($X19="FSG",0,IF($X19="MG",SUMPRODUCT($Z19:$Z23,Expenses!NB$35:NB$39)*$F19,MAX((Expenses!NB$35-$AB19/12)*$AA19*$F19,0)+MAX((Expenses!NB$36-$AB20/12)*$AA20*$F19,0)+MAX((Expenses!NB$37-$AB21/12)*$AA21*$F19,0)+MAX((Expenses!NB$38-$AB22/12)*$AA22*$F19,0)+MAX((Expenses!NB$39-$AB23/12)*$AA23*$F19,0)))))</f>
        <v>0</v>
      </c>
      <c r="NE190" s="156">
        <f>IF(OR(NE$165&lt;=EOMONTH($E19,$R19*(1-$O19)),NE$165&gt;EOMONTH($E19,$P19*12*(1-$O19)+$Q19*12*$O19+$R19*(1-$O19))),0,IF($X19="NNN",SUM(Expenses!NC$35:NC$39)*$F19,IF($X19="FSG",0,IF($X19="MG",SUMPRODUCT($Z19:$Z23,Expenses!NC$35:NC$39)*$F19,MAX((Expenses!NC$35-$AB19/12)*$AA19*$F19,0)+MAX((Expenses!NC$36-$AB20/12)*$AA20*$F19,0)+MAX((Expenses!NC$37-$AB21/12)*$AA21*$F19,0)+MAX((Expenses!NC$38-$AB22/12)*$AA22*$F19,0)+MAX((Expenses!NC$39-$AB23/12)*$AA23*$F19,0)))))</f>
        <v>0</v>
      </c>
      <c r="NF190" s="156">
        <f>IF(OR(NF$165&lt;=EOMONTH($E19,$R19*(1-$O19)),NF$165&gt;EOMONTH($E19,$P19*12*(1-$O19)+$Q19*12*$O19+$R19*(1-$O19))),0,IF($X19="NNN",SUM(Expenses!ND$35:ND$39)*$F19,IF($X19="FSG",0,IF($X19="MG",SUMPRODUCT($Z19:$Z23,Expenses!ND$35:ND$39)*$F19,MAX((Expenses!ND$35-$AB19/12)*$AA19*$F19,0)+MAX((Expenses!ND$36-$AB20/12)*$AA20*$F19,0)+MAX((Expenses!ND$37-$AB21/12)*$AA21*$F19,0)+MAX((Expenses!ND$38-$AB22/12)*$AA22*$F19,0)+MAX((Expenses!ND$39-$AB23/12)*$AA23*$F19,0)))))</f>
        <v>0</v>
      </c>
      <c r="NG190" s="156">
        <f>IF(OR(NG$165&lt;=EOMONTH($E19,$R19*(1-$O19)),NG$165&gt;EOMONTH($E19,$P19*12*(1-$O19)+$Q19*12*$O19+$R19*(1-$O19))),0,IF($X19="NNN",SUM(Expenses!NE$35:NE$39)*$F19,IF($X19="FSG",0,IF($X19="MG",SUMPRODUCT($Z19:$Z23,Expenses!NE$35:NE$39)*$F19,MAX((Expenses!NE$35-$AB19/12)*$AA19*$F19,0)+MAX((Expenses!NE$36-$AB20/12)*$AA20*$F19,0)+MAX((Expenses!NE$37-$AB21/12)*$AA21*$F19,0)+MAX((Expenses!NE$38-$AB22/12)*$AA22*$F19,0)+MAX((Expenses!NE$39-$AB23/12)*$AA23*$F19,0)))))</f>
        <v>0</v>
      </c>
      <c r="NH190" s="156">
        <f>IF(OR(NH$165&lt;=EOMONTH($E19,$R19*(1-$O19)),NH$165&gt;EOMONTH($E19,$P19*12*(1-$O19)+$Q19*12*$O19+$R19*(1-$O19))),0,IF($X19="NNN",SUM(Expenses!NF$35:NF$39)*$F19,IF($X19="FSG",0,IF($X19="MG",SUMPRODUCT($Z19:$Z23,Expenses!NF$35:NF$39)*$F19,MAX((Expenses!NF$35-$AB19/12)*$AA19*$F19,0)+MAX((Expenses!NF$36-$AB20/12)*$AA20*$F19,0)+MAX((Expenses!NF$37-$AB21/12)*$AA21*$F19,0)+MAX((Expenses!NF$38-$AB22/12)*$AA22*$F19,0)+MAX((Expenses!NF$39-$AB23/12)*$AA23*$F19,0)))))</f>
        <v>0</v>
      </c>
      <c r="NI190" s="156">
        <f>IF(OR(NI$165&lt;=EOMONTH($E19,$R19*(1-$O19)),NI$165&gt;EOMONTH($E19,$P19*12*(1-$O19)+$Q19*12*$O19+$R19*(1-$O19))),0,IF($X19="NNN",SUM(Expenses!NG$35:NG$39)*$F19,IF($X19="FSG",0,IF($X19="MG",SUMPRODUCT($Z19:$Z23,Expenses!NG$35:NG$39)*$F19,MAX((Expenses!NG$35-$AB19/12)*$AA19*$F19,0)+MAX((Expenses!NG$36-$AB20/12)*$AA20*$F19,0)+MAX((Expenses!NG$37-$AB21/12)*$AA21*$F19,0)+MAX((Expenses!NG$38-$AB22/12)*$AA22*$F19,0)+MAX((Expenses!NG$39-$AB23/12)*$AA23*$F19,0)))))</f>
        <v>0</v>
      </c>
      <c r="NJ190" s="156">
        <f>IF(OR(NJ$165&lt;=EOMONTH($E19,$R19*(1-$O19)),NJ$165&gt;EOMONTH($E19,$P19*12*(1-$O19)+$Q19*12*$O19+$R19*(1-$O19))),0,IF($X19="NNN",SUM(Expenses!NH$35:NH$39)*$F19,IF($X19="FSG",0,IF($X19="MG",SUMPRODUCT($Z19:$Z23,Expenses!NH$35:NH$39)*$F19,MAX((Expenses!NH$35-$AB19/12)*$AA19*$F19,0)+MAX((Expenses!NH$36-$AB20/12)*$AA20*$F19,0)+MAX((Expenses!NH$37-$AB21/12)*$AA21*$F19,0)+MAX((Expenses!NH$38-$AB22/12)*$AA22*$F19,0)+MAX((Expenses!NH$39-$AB23/12)*$AA23*$F19,0)))))</f>
        <v>0</v>
      </c>
      <c r="NK190" s="158">
        <f>IF(OR(NK$165&lt;=EOMONTH($E19,$R19*(1-$O19)),NK$165&gt;EOMONTH($E19,$P19*12*(1-$O19)+$Q19*12*$O19+$R19*(1-$O19))),0,IF($X19="NNN",SUM(Expenses!NI$35:NI$39)*$F19,IF($X19="FSG",0,IF($X19="MG",SUMPRODUCT($Z19:$Z23,Expenses!NI$35:NI$39)*$F19,MAX((Expenses!NI$35-$AB19/12)*$AA19*$F19,0)+MAX((Expenses!NI$36-$AB20/12)*$AA20*$F19,0)+MAX((Expenses!NI$37-$AB21/12)*$AA21*$F19,0)+MAX((Expenses!NI$38-$AB22/12)*$AA22*$F19,0)+MAX((Expenses!NI$39-$AB23/12)*$AA23*$F19,0)))))</f>
        <v>0</v>
      </c>
    </row>
    <row r="191" spans="1:375" x14ac:dyDescent="0.25">
      <c r="A191" s="159">
        <f t="shared" ca="1" si="118"/>
        <v>2345005.5063412418</v>
      </c>
      <c r="B191" s="160"/>
      <c r="C191" s="161" t="s">
        <v>160</v>
      </c>
      <c r="D191" s="162">
        <f>SUM(D184:D190)</f>
        <v>0</v>
      </c>
      <c r="E191" s="162">
        <f t="shared" ref="E191:BP191" si="143">SUM(E184:E190)</f>
        <v>0</v>
      </c>
      <c r="F191" s="162">
        <f t="shared" si="143"/>
        <v>0</v>
      </c>
      <c r="G191" s="162">
        <f t="shared" si="143"/>
        <v>0</v>
      </c>
      <c r="H191" s="162">
        <f t="shared" si="143"/>
        <v>0</v>
      </c>
      <c r="I191" s="162">
        <f t="shared" si="143"/>
        <v>0</v>
      </c>
      <c r="J191" s="162">
        <f t="shared" si="143"/>
        <v>0</v>
      </c>
      <c r="K191" s="162">
        <f t="shared" si="143"/>
        <v>0</v>
      </c>
      <c r="L191" s="162">
        <f t="shared" si="143"/>
        <v>0</v>
      </c>
      <c r="M191" s="162">
        <f t="shared" si="143"/>
        <v>0</v>
      </c>
      <c r="N191" s="162">
        <f t="shared" si="143"/>
        <v>0</v>
      </c>
      <c r="O191" s="162">
        <f t="shared" si="143"/>
        <v>0</v>
      </c>
      <c r="P191" s="162">
        <f t="shared" si="143"/>
        <v>0</v>
      </c>
      <c r="Q191" s="162">
        <f t="shared" si="143"/>
        <v>0</v>
      </c>
      <c r="R191" s="162">
        <f t="shared" si="143"/>
        <v>0</v>
      </c>
      <c r="S191" s="162">
        <f t="shared" si="143"/>
        <v>0</v>
      </c>
      <c r="T191" s="162">
        <f t="shared" si="143"/>
        <v>0</v>
      </c>
      <c r="U191" s="162">
        <f t="shared" si="143"/>
        <v>0</v>
      </c>
      <c r="V191" s="162">
        <f t="shared" si="143"/>
        <v>0</v>
      </c>
      <c r="W191" s="162">
        <f t="shared" si="143"/>
        <v>0</v>
      </c>
      <c r="X191" s="162">
        <f t="shared" si="143"/>
        <v>0</v>
      </c>
      <c r="Y191" s="162">
        <f t="shared" si="143"/>
        <v>0</v>
      </c>
      <c r="Z191" s="162">
        <f t="shared" si="143"/>
        <v>0</v>
      </c>
      <c r="AA191" s="162">
        <f t="shared" si="143"/>
        <v>0</v>
      </c>
      <c r="AB191" s="162">
        <f t="shared" si="143"/>
        <v>0</v>
      </c>
      <c r="AC191" s="162">
        <f t="shared" si="143"/>
        <v>0</v>
      </c>
      <c r="AD191" s="162">
        <f t="shared" si="143"/>
        <v>0</v>
      </c>
      <c r="AE191" s="162">
        <f t="shared" si="143"/>
        <v>0</v>
      </c>
      <c r="AF191" s="162">
        <f t="shared" ca="1" si="143"/>
        <v>1257.8464264543918</v>
      </c>
      <c r="AG191" s="162">
        <f t="shared" ca="1" si="143"/>
        <v>1358.9686943635897</v>
      </c>
      <c r="AH191" s="162">
        <f t="shared" ca="1" si="143"/>
        <v>1387.6386843915971</v>
      </c>
      <c r="AI191" s="162">
        <f t="shared" ca="1" si="143"/>
        <v>1388.6505946323332</v>
      </c>
      <c r="AJ191" s="162">
        <f t="shared" ca="1" si="143"/>
        <v>1392.3187216644128</v>
      </c>
      <c r="AK191" s="162">
        <f t="shared" ca="1" si="143"/>
        <v>7242.7374954331754</v>
      </c>
      <c r="AL191" s="162">
        <f t="shared" ca="1" si="143"/>
        <v>7273.7099206186003</v>
      </c>
      <c r="AM191" s="162">
        <f t="shared" ca="1" si="143"/>
        <v>7274.7318504242312</v>
      </c>
      <c r="AN191" s="162">
        <f t="shared" ca="1" si="143"/>
        <v>7610.71803993305</v>
      </c>
      <c r="AO191" s="162">
        <f t="shared" ca="1" si="143"/>
        <v>7612.5748337424666</v>
      </c>
      <c r="AP191" s="162">
        <f t="shared" ca="1" si="143"/>
        <v>7613.6043432748174</v>
      </c>
      <c r="AQ191" s="162">
        <f t="shared" ca="1" si="143"/>
        <v>7614.636391855408</v>
      </c>
      <c r="AR191" s="162">
        <f t="shared" ca="1" si="143"/>
        <v>7791.145166934064</v>
      </c>
      <c r="AS191" s="162">
        <f t="shared" ca="1" si="143"/>
        <v>7793.0764826524546</v>
      </c>
      <c r="AT191" s="162">
        <f t="shared" ca="1" si="143"/>
        <v>7794.1161860114453</v>
      </c>
      <c r="AU191" s="162">
        <f t="shared" ca="1" si="143"/>
        <v>7795.1584535594029</v>
      </c>
      <c r="AV191" s="162">
        <f t="shared" ca="1" si="143"/>
        <v>7798.936624402445</v>
      </c>
      <c r="AW191" s="162">
        <f t="shared" ca="1" si="143"/>
        <v>7800.2544072681621</v>
      </c>
      <c r="AX191" s="162">
        <f t="shared" ca="1" si="143"/>
        <v>7801.4561603044885</v>
      </c>
      <c r="AY191" s="162">
        <f t="shared" ca="1" si="143"/>
        <v>7802.5087480042876</v>
      </c>
      <c r="AZ191" s="162">
        <f t="shared" ca="1" si="143"/>
        <v>7829.1608063842123</v>
      </c>
      <c r="BA191" s="162">
        <f t="shared" ca="1" si="143"/>
        <v>7831.0733040079112</v>
      </c>
      <c r="BB191" s="162">
        <f t="shared" ca="1" si="143"/>
        <v>7832.1336988262328</v>
      </c>
      <c r="BC191" s="162">
        <f t="shared" ca="1" si="143"/>
        <v>7833.1967088642405</v>
      </c>
      <c r="BD191" s="162">
        <f t="shared" ca="1" si="143"/>
        <v>8015.0007471952567</v>
      </c>
      <c r="BE191" s="162">
        <f t="shared" ca="1" si="143"/>
        <v>8016.9900023851987</v>
      </c>
      <c r="BF191" s="162">
        <f t="shared" ca="1" si="143"/>
        <v>8018.0608968449587</v>
      </c>
      <c r="BG191" s="162">
        <f t="shared" ca="1" si="143"/>
        <v>8019.1344324193551</v>
      </c>
      <c r="BH191" s="162">
        <f t="shared" ca="1" si="143"/>
        <v>7677.263283517631</v>
      </c>
      <c r="BI191" s="162">
        <f t="shared" ca="1" si="143"/>
        <v>7644.6035669194771</v>
      </c>
      <c r="BJ191" s="162">
        <f t="shared" ca="1" si="143"/>
        <v>7645.2948141109646</v>
      </c>
      <c r="BK191" s="162">
        <f t="shared" ca="1" si="143"/>
        <v>7895.6201310396063</v>
      </c>
      <c r="BL191" s="162">
        <f t="shared" ca="1" si="143"/>
        <v>7947.7384100290274</v>
      </c>
      <c r="BM191" s="162">
        <f t="shared" ca="1" si="143"/>
        <v>7955.9079081604868</v>
      </c>
      <c r="BN191" s="162">
        <f t="shared" ca="1" si="143"/>
        <v>7967.2917665572195</v>
      </c>
      <c r="BO191" s="162">
        <f t="shared" ca="1" si="143"/>
        <v>7968.2473539385555</v>
      </c>
      <c r="BP191" s="162">
        <f t="shared" ca="1" si="143"/>
        <v>8226.1987024510781</v>
      </c>
      <c r="BQ191" s="162">
        <f t="shared" ref="BQ191:EB191" ca="1" si="144">SUM(BQ184:BQ190)</f>
        <v>8228.2476352967187</v>
      </c>
      <c r="BR191" s="162">
        <f t="shared" ca="1" si="144"/>
        <v>8258.6683076618865</v>
      </c>
      <c r="BS191" s="162">
        <f t="shared" ca="1" si="144"/>
        <v>8259.7740493035144</v>
      </c>
      <c r="BT191" s="162">
        <f t="shared" ca="1" si="144"/>
        <v>8260.8825180023287</v>
      </c>
      <c r="BU191" s="162">
        <f t="shared" ca="1" si="144"/>
        <v>8261.9937204839898</v>
      </c>
      <c r="BV191" s="162">
        <f t="shared" ca="1" si="144"/>
        <v>8263.2686602802278</v>
      </c>
      <c r="BW191" s="162">
        <f t="shared" ca="1" si="144"/>
        <v>8264.3853505709449</v>
      </c>
      <c r="BX191" s="162">
        <f t="shared" ca="1" si="144"/>
        <v>8292.2554895415869</v>
      </c>
      <c r="BY191" s="162">
        <f t="shared" ca="1" si="144"/>
        <v>8297.7753424043167</v>
      </c>
      <c r="BZ191" s="162">
        <f t="shared" ca="1" si="144"/>
        <v>8298.9003152670739</v>
      </c>
      <c r="CA191" s="162">
        <f t="shared" ca="1" si="144"/>
        <v>8300.0280626163967</v>
      </c>
      <c r="CB191" s="162">
        <f t="shared" ca="1" si="144"/>
        <v>8492.9039668817732</v>
      </c>
      <c r="CC191" s="162">
        <f t="shared" ca="1" si="144"/>
        <v>8495.0143677127817</v>
      </c>
      <c r="CD191" s="162">
        <f t="shared" ca="1" si="144"/>
        <v>8496.1504796451409</v>
      </c>
      <c r="CE191" s="162">
        <f t="shared" ca="1" si="144"/>
        <v>8497.2893935360189</v>
      </c>
      <c r="CF191" s="162">
        <f t="shared" ca="1" si="144"/>
        <v>8498.4311162957983</v>
      </c>
      <c r="CG191" s="162">
        <f t="shared" ca="1" si="144"/>
        <v>8499.5756548519075</v>
      </c>
      <c r="CH191" s="162">
        <f t="shared" ca="1" si="144"/>
        <v>8500.8888428420323</v>
      </c>
      <c r="CI191" s="162">
        <f t="shared" ca="1" si="144"/>
        <v>8502.0390338414727</v>
      </c>
      <c r="CJ191" s="162">
        <f t="shared" ca="1" si="144"/>
        <v>8530.5397194363013</v>
      </c>
      <c r="CK191" s="162">
        <f t="shared" ca="1" si="144"/>
        <v>8536.2251678849134</v>
      </c>
      <c r="CL191" s="162">
        <f t="shared" ca="1" si="144"/>
        <v>8537.3838899335533</v>
      </c>
      <c r="CM191" s="162">
        <f t="shared" ca="1" si="144"/>
        <v>8538.5454697033565</v>
      </c>
      <c r="CN191" s="162">
        <f t="shared" ca="1" si="144"/>
        <v>8737.2076510966908</v>
      </c>
      <c r="CO191" s="162">
        <f t="shared" ca="1" si="144"/>
        <v>8739.3813639526306</v>
      </c>
      <c r="CP191" s="162">
        <f t="shared" ca="1" si="144"/>
        <v>8740.551559242962</v>
      </c>
      <c r="CQ191" s="162">
        <f t="shared" ca="1" si="144"/>
        <v>8741.7246405505648</v>
      </c>
      <c r="CR191" s="162">
        <f t="shared" ca="1" si="144"/>
        <v>8742.9006149931374</v>
      </c>
      <c r="CS191" s="162">
        <f t="shared" ca="1" si="144"/>
        <v>8744.0794897059313</v>
      </c>
      <c r="CT191" s="162">
        <f t="shared" ca="1" si="144"/>
        <v>8723.2190657227766</v>
      </c>
      <c r="CU191" s="162">
        <f t="shared" ca="1" si="144"/>
        <v>8724.3713641824797</v>
      </c>
      <c r="CV191" s="162">
        <f t="shared" ca="1" si="144"/>
        <v>8643.9016755482498</v>
      </c>
      <c r="CW191" s="162">
        <f t="shared" ca="1" si="144"/>
        <v>8665.9320262987803</v>
      </c>
      <c r="CX191" s="162">
        <f t="shared" ca="1" si="144"/>
        <v>8666.9736534975509</v>
      </c>
      <c r="CY191" s="162">
        <f t="shared" ca="1" si="144"/>
        <v>8751.9812770175213</v>
      </c>
      <c r="CZ191" s="162">
        <f t="shared" ca="1" si="144"/>
        <v>8956.6033238526579</v>
      </c>
      <c r="DA191" s="162">
        <f t="shared" ca="1" si="144"/>
        <v>8990.8784369968052</v>
      </c>
      <c r="DB191" s="162">
        <f t="shared" ca="1" si="144"/>
        <v>8992.0837381458477</v>
      </c>
      <c r="DC191" s="162">
        <f t="shared" ca="1" si="144"/>
        <v>8993.2920118926777</v>
      </c>
      <c r="DD191" s="162">
        <f t="shared" ca="1" si="144"/>
        <v>8994.5032655685281</v>
      </c>
      <c r="DE191" s="162">
        <f t="shared" ca="1" si="144"/>
        <v>8995.7175065227057</v>
      </c>
      <c r="DF191" s="162">
        <f t="shared" ca="1" si="144"/>
        <v>8996.934742122643</v>
      </c>
      <c r="DG191" s="162">
        <f t="shared" ca="1" si="144"/>
        <v>8998.1549797539483</v>
      </c>
      <c r="DH191" s="162">
        <f t="shared" ca="1" si="144"/>
        <v>9026.9706912864895</v>
      </c>
      <c r="DI191" s="162">
        <f t="shared" ca="1" si="144"/>
        <v>9034.1694161413579</v>
      </c>
      <c r="DJ191" s="162">
        <f t="shared" ca="1" si="144"/>
        <v>9035.3987043627585</v>
      </c>
      <c r="DK191" s="162">
        <f t="shared" ca="1" si="144"/>
        <v>9036.6310243405424</v>
      </c>
      <c r="DL191" s="162">
        <f t="shared" ca="1" si="144"/>
        <v>9247.3917325807324</v>
      </c>
      <c r="DM191" s="162">
        <f t="shared" ca="1" si="144"/>
        <v>9249.6978245495975</v>
      </c>
      <c r="DN191" s="162">
        <f t="shared" ca="1" si="144"/>
        <v>9250.9392847331092</v>
      </c>
      <c r="DO191" s="162">
        <f t="shared" ca="1" si="144"/>
        <v>9252.1838066923465</v>
      </c>
      <c r="DP191" s="162">
        <f t="shared" ca="1" si="144"/>
        <v>9253.4313979784711</v>
      </c>
      <c r="DQ191" s="162">
        <f t="shared" ca="1" si="144"/>
        <v>9254.6820661612746</v>
      </c>
      <c r="DR191" s="162">
        <f t="shared" ca="1" si="144"/>
        <v>9255.9358188292099</v>
      </c>
      <c r="DS191" s="162">
        <f t="shared" ca="1" si="144"/>
        <v>9257.1926635894542</v>
      </c>
      <c r="DT191" s="162">
        <f t="shared" ca="1" si="144"/>
        <v>9286.6547071568293</v>
      </c>
      <c r="DU191" s="162">
        <f t="shared" ca="1" si="144"/>
        <v>9294.0693937573433</v>
      </c>
      <c r="DV191" s="162">
        <f t="shared" ca="1" si="144"/>
        <v>9295.3355606253863</v>
      </c>
      <c r="DW191" s="162">
        <f t="shared" ca="1" si="144"/>
        <v>9296.6048502025042</v>
      </c>
      <c r="DX191" s="162">
        <f t="shared" ca="1" si="144"/>
        <v>9513.6883796899001</v>
      </c>
      <c r="DY191" s="162">
        <f t="shared" ca="1" si="144"/>
        <v>9384.5835215784173</v>
      </c>
      <c r="DZ191" s="162">
        <f t="shared" ca="1" si="144"/>
        <v>9385.6763843118788</v>
      </c>
      <c r="EA191" s="162">
        <f t="shared" ca="1" si="144"/>
        <v>9386.7719423396629</v>
      </c>
      <c r="EB191" s="162">
        <f t="shared" ca="1" si="144"/>
        <v>9482.1522981287308</v>
      </c>
      <c r="EC191" s="162">
        <f t="shared" ref="EC191:GN191" ca="1" si="145">SUM(EC184:EC190)</f>
        <v>9483.440486357018</v>
      </c>
      <c r="ED191" s="162">
        <f t="shared" ca="1" si="145"/>
        <v>9523.574357669786</v>
      </c>
      <c r="EE191" s="162">
        <f t="shared" ca="1" si="145"/>
        <v>9524.8689077728377</v>
      </c>
      <c r="EF191" s="162">
        <f t="shared" si="145"/>
        <v>9206.0438346323917</v>
      </c>
      <c r="EG191" s="162">
        <f t="shared" si="145"/>
        <v>9207.3057497272002</v>
      </c>
      <c r="EH191" s="162">
        <f t="shared" si="145"/>
        <v>9208.5707770450626</v>
      </c>
      <c r="EI191" s="162">
        <f t="shared" si="145"/>
        <v>9209.8389242615594</v>
      </c>
      <c r="EJ191" s="162">
        <f t="shared" si="145"/>
        <v>9432.7949633140379</v>
      </c>
      <c r="EK191" s="162">
        <f t="shared" si="145"/>
        <v>9434.0693734303186</v>
      </c>
      <c r="EL191" s="162">
        <f t="shared" si="145"/>
        <v>9435.3469265857457</v>
      </c>
      <c r="EM191" s="162">
        <f t="shared" si="145"/>
        <v>9436.6276305319025</v>
      </c>
      <c r="EN191" s="162">
        <f t="shared" si="145"/>
        <v>9437.9114930394899</v>
      </c>
      <c r="EO191" s="162">
        <f t="shared" si="145"/>
        <v>9439.19852189837</v>
      </c>
      <c r="EP191" s="162">
        <f t="shared" si="145"/>
        <v>9440.4887249176227</v>
      </c>
      <c r="EQ191" s="162">
        <f t="shared" si="145"/>
        <v>9441.7821099255798</v>
      </c>
      <c r="ER191" s="162">
        <f t="shared" si="145"/>
        <v>9449.2036134014124</v>
      </c>
      <c r="ES191" s="162">
        <f t="shared" si="145"/>
        <v>9450.503385949065</v>
      </c>
      <c r="ET191" s="162">
        <f t="shared" si="145"/>
        <v>9451.8063640864639</v>
      </c>
      <c r="EU191" s="162">
        <f t="shared" si="145"/>
        <v>9453.1125557194573</v>
      </c>
      <c r="EV191" s="162">
        <f t="shared" si="145"/>
        <v>9682.7572759435097</v>
      </c>
      <c r="EW191" s="162">
        <f t="shared" si="145"/>
        <v>9405.300172323854</v>
      </c>
      <c r="EX191" s="162">
        <f t="shared" si="145"/>
        <v>9378.6335674169022</v>
      </c>
      <c r="EY191" s="162">
        <f t="shared" si="145"/>
        <v>9379.2989667857419</v>
      </c>
      <c r="EZ191" s="162">
        <f t="shared" si="145"/>
        <v>9379.9660072089318</v>
      </c>
      <c r="FA191" s="162">
        <f t="shared" si="145"/>
        <v>9380.6346927337527</v>
      </c>
      <c r="FB191" s="162">
        <f t="shared" si="145"/>
        <v>9303.9608216730412</v>
      </c>
      <c r="FC191" s="162">
        <f t="shared" si="145"/>
        <v>9304.4677599208499</v>
      </c>
      <c r="FD191" s="162">
        <f t="shared" si="145"/>
        <v>9309.7214130318607</v>
      </c>
      <c r="FE191" s="162">
        <f t="shared" si="145"/>
        <v>9310.2308548560704</v>
      </c>
      <c r="FF191" s="162">
        <f t="shared" si="145"/>
        <v>9310.7415531012502</v>
      </c>
      <c r="FG191" s="162">
        <f t="shared" si="145"/>
        <v>9311.2535108660759</v>
      </c>
      <c r="FH191" s="162">
        <f t="shared" si="145"/>
        <v>9546.9520976420827</v>
      </c>
      <c r="FI191" s="162">
        <f t="shared" si="145"/>
        <v>9547.4665837728044</v>
      </c>
      <c r="FJ191" s="162">
        <f t="shared" si="145"/>
        <v>9547.9823387651195</v>
      </c>
      <c r="FK191" s="162">
        <f t="shared" si="145"/>
        <v>9548.499365748381</v>
      </c>
      <c r="FL191" s="162">
        <f t="shared" si="145"/>
        <v>9549.0176678596617</v>
      </c>
      <c r="FM191" s="162">
        <f t="shared" si="145"/>
        <v>9549.5372482437742</v>
      </c>
      <c r="FN191" s="162">
        <f t="shared" si="145"/>
        <v>9550.0581100532818</v>
      </c>
      <c r="FO191" s="162">
        <f t="shared" si="145"/>
        <v>9550.5802564485257</v>
      </c>
      <c r="FP191" s="162">
        <f t="shared" si="145"/>
        <v>9555.9915191528671</v>
      </c>
      <c r="FQ191" s="162">
        <f t="shared" si="145"/>
        <v>9556.5162442318015</v>
      </c>
      <c r="FR191" s="162">
        <f t="shared" si="145"/>
        <v>9557.0422634243387</v>
      </c>
      <c r="FS191" s="162">
        <f t="shared" si="145"/>
        <v>9557.5695799221085</v>
      </c>
      <c r="FT191" s="162">
        <f t="shared" si="145"/>
        <v>0</v>
      </c>
      <c r="FU191" s="162">
        <f t="shared" si="145"/>
        <v>0</v>
      </c>
      <c r="FV191" s="162">
        <f t="shared" si="145"/>
        <v>0</v>
      </c>
      <c r="FW191" s="162">
        <f t="shared" si="145"/>
        <v>1484.9943038481674</v>
      </c>
      <c r="FX191" s="162">
        <f t="shared" si="145"/>
        <v>1485.5281550227876</v>
      </c>
      <c r="FY191" s="162">
        <f t="shared" si="145"/>
        <v>11569.994821852497</v>
      </c>
      <c r="FZ191" s="162">
        <f t="shared" si="145"/>
        <v>11570.531309516289</v>
      </c>
      <c r="GA191" s="162">
        <f t="shared" si="145"/>
        <v>11571.069120303389</v>
      </c>
      <c r="GB191" s="162">
        <f t="shared" si="145"/>
        <v>11576.642720888862</v>
      </c>
      <c r="GC191" s="162">
        <f t="shared" si="145"/>
        <v>11879.701132691189</v>
      </c>
      <c r="GD191" s="162">
        <f t="shared" si="145"/>
        <v>11880.2429324595</v>
      </c>
      <c r="GE191" s="162">
        <f t="shared" si="145"/>
        <v>11880.786068452204</v>
      </c>
      <c r="GF191" s="162">
        <f t="shared" si="145"/>
        <v>11881.330543964788</v>
      </c>
      <c r="GG191" s="162">
        <f t="shared" si="145"/>
        <v>11881.876362300871</v>
      </c>
      <c r="GH191" s="162">
        <f t="shared" si="145"/>
        <v>11882.423526772216</v>
      </c>
      <c r="GI191" s="162">
        <f t="shared" si="145"/>
        <v>11864.976819885693</v>
      </c>
      <c r="GJ191" s="162">
        <f t="shared" si="145"/>
        <v>11865.488323801841</v>
      </c>
      <c r="GK191" s="162">
        <f t="shared" si="145"/>
        <v>11781.66489782837</v>
      </c>
      <c r="GL191" s="162">
        <f t="shared" si="145"/>
        <v>11781.999017354798</v>
      </c>
      <c r="GM191" s="162">
        <f t="shared" si="145"/>
        <v>11782.333960910113</v>
      </c>
      <c r="GN191" s="162">
        <f t="shared" si="145"/>
        <v>11787.440388055695</v>
      </c>
      <c r="GO191" s="162">
        <f t="shared" ref="GO191:IZ191" si="146">SUM(GO184:GO190)</f>
        <v>12099.370469090783</v>
      </c>
      <c r="GP191" s="162">
        <f t="shared" si="146"/>
        <v>12099.707896946491</v>
      </c>
      <c r="GQ191" s="162">
        <f t="shared" si="146"/>
        <v>12100.046156990318</v>
      </c>
      <c r="GR191" s="162">
        <f t="shared" si="146"/>
        <v>12100.385251274667</v>
      </c>
      <c r="GS191" s="162">
        <f t="shared" si="146"/>
        <v>12100.725181856998</v>
      </c>
      <c r="GT191" s="162">
        <f t="shared" si="146"/>
        <v>12101.065950799852</v>
      </c>
      <c r="GU191" s="162">
        <f t="shared" si="146"/>
        <v>12101.407560170846</v>
      </c>
      <c r="GV191" s="162">
        <f t="shared" si="146"/>
        <v>12101.750012042708</v>
      </c>
      <c r="GW191" s="162">
        <f t="shared" si="146"/>
        <v>12102.093308493269</v>
      </c>
      <c r="GX191" s="162">
        <f t="shared" si="146"/>
        <v>12102.437451605489</v>
      </c>
      <c r="GY191" s="162">
        <f t="shared" si="146"/>
        <v>12102.782443467464</v>
      </c>
      <c r="GZ191" s="162">
        <f t="shared" si="146"/>
        <v>12108.042063427412</v>
      </c>
      <c r="HA191" s="162">
        <f t="shared" si="146"/>
        <v>12429.330046893556</v>
      </c>
      <c r="HB191" s="162">
        <f t="shared" si="146"/>
        <v>12429.677597584932</v>
      </c>
      <c r="HC191" s="162">
        <f t="shared" si="146"/>
        <v>12430.026005430074</v>
      </c>
      <c r="HD191" s="162">
        <f t="shared" si="146"/>
        <v>12430.375272542955</v>
      </c>
      <c r="HE191" s="162">
        <f t="shared" si="146"/>
        <v>12430.725401042757</v>
      </c>
      <c r="HF191" s="162">
        <f t="shared" si="146"/>
        <v>12431.076393053894</v>
      </c>
      <c r="HG191" s="162">
        <f t="shared" si="146"/>
        <v>12431.42825070602</v>
      </c>
      <c r="HH191" s="162">
        <f t="shared" si="146"/>
        <v>12431.780976134036</v>
      </c>
      <c r="HI191" s="162">
        <f t="shared" si="146"/>
        <v>12432.134571478115</v>
      </c>
      <c r="HJ191" s="162">
        <f t="shared" si="146"/>
        <v>12432.489038883701</v>
      </c>
      <c r="HK191" s="162">
        <f t="shared" si="146"/>
        <v>12432.844380501536</v>
      </c>
      <c r="HL191" s="162">
        <f t="shared" si="146"/>
        <v>12438.261789060283</v>
      </c>
      <c r="HM191" s="162">
        <f t="shared" si="146"/>
        <v>12769.188412030411</v>
      </c>
      <c r="HN191" s="162">
        <f t="shared" si="146"/>
        <v>12665.782094505261</v>
      </c>
      <c r="HO191" s="162">
        <f t="shared" si="146"/>
        <v>12665.920117613143</v>
      </c>
      <c r="HP191" s="162">
        <f t="shared" si="146"/>
        <v>12666.058481123246</v>
      </c>
      <c r="HQ191" s="162">
        <f t="shared" si="146"/>
        <v>12666.197185875091</v>
      </c>
      <c r="HR191" s="162">
        <f t="shared" si="146"/>
        <v>12666.336232710271</v>
      </c>
      <c r="HS191" s="162">
        <f t="shared" si="146"/>
        <v>12666.475622472461</v>
      </c>
      <c r="HT191" s="162">
        <f t="shared" si="146"/>
        <v>12666.615356007405</v>
      </c>
      <c r="HU191" s="162">
        <f t="shared" si="146"/>
        <v>12666.755434162944</v>
      </c>
      <c r="HV191" s="162">
        <f t="shared" si="146"/>
        <v>12666.895857789003</v>
      </c>
      <c r="HW191" s="162">
        <f t="shared" si="146"/>
        <v>12667.036627737607</v>
      </c>
      <c r="HX191" s="162">
        <f t="shared" si="146"/>
        <v>12671.964129614897</v>
      </c>
      <c r="HY191" s="162">
        <f t="shared" si="146"/>
        <v>13012.592207021051</v>
      </c>
      <c r="HZ191" s="162">
        <f t="shared" si="146"/>
        <v>13012.734021070468</v>
      </c>
      <c r="IA191" s="162">
        <f t="shared" si="146"/>
        <v>13012.876184871588</v>
      </c>
      <c r="IB191" s="162">
        <f t="shared" si="146"/>
        <v>13013.018699286993</v>
      </c>
      <c r="IC191" s="162">
        <f t="shared" si="146"/>
        <v>13013.161565181394</v>
      </c>
      <c r="ID191" s="162">
        <f t="shared" si="146"/>
        <v>13013.30478342163</v>
      </c>
      <c r="IE191" s="162">
        <f t="shared" si="146"/>
        <v>13013.448354876684</v>
      </c>
      <c r="IF191" s="162">
        <f t="shared" si="146"/>
        <v>13013.592280417677</v>
      </c>
      <c r="IG191" s="162">
        <f t="shared" si="146"/>
        <v>13013.736560917881</v>
      </c>
      <c r="IH191" s="162">
        <f t="shared" si="146"/>
        <v>13013.881197252724</v>
      </c>
      <c r="II191" s="162">
        <f t="shared" si="146"/>
        <v>13014.026190299785</v>
      </c>
      <c r="IJ191" s="162">
        <f t="shared" si="146"/>
        <v>13019.101517233394</v>
      </c>
      <c r="IK191" s="162">
        <f t="shared" si="146"/>
        <v>13369.948436961731</v>
      </c>
      <c r="IL191" s="162">
        <f t="shared" si="146"/>
        <v>13370.094505432631</v>
      </c>
      <c r="IM191" s="162">
        <f t="shared" si="146"/>
        <v>13370.240934147785</v>
      </c>
      <c r="IN191" s="162">
        <f t="shared" si="146"/>
        <v>13370.387723995653</v>
      </c>
      <c r="IO191" s="162">
        <f t="shared" si="146"/>
        <v>13370.534875866884</v>
      </c>
      <c r="IP191" s="162">
        <f t="shared" si="146"/>
        <v>13370.682390654329</v>
      </c>
      <c r="IQ191" s="162">
        <f t="shared" si="146"/>
        <v>13370.830269253034</v>
      </c>
      <c r="IR191" s="162">
        <f t="shared" si="146"/>
        <v>13370.978512560256</v>
      </c>
      <c r="IS191" s="162">
        <f t="shared" si="146"/>
        <v>13371.127121475467</v>
      </c>
      <c r="IT191" s="162">
        <f t="shared" si="146"/>
        <v>13371.276096900354</v>
      </c>
      <c r="IU191" s="162">
        <f t="shared" si="146"/>
        <v>13371.425439738827</v>
      </c>
      <c r="IV191" s="162">
        <f t="shared" si="146"/>
        <v>13376.653026480444</v>
      </c>
      <c r="IW191" s="162">
        <f t="shared" si="146"/>
        <v>13738.025353800631</v>
      </c>
      <c r="IX191" s="162">
        <f t="shared" si="146"/>
        <v>13738.175804325658</v>
      </c>
      <c r="IY191" s="162">
        <f t="shared" si="146"/>
        <v>13738.326625902266</v>
      </c>
      <c r="IZ191" s="162">
        <f t="shared" si="146"/>
        <v>13738.477819445568</v>
      </c>
      <c r="JA191" s="162">
        <f t="shared" ref="JA191:LL191" si="147">SUM(JA184:JA190)</f>
        <v>13738.629385872939</v>
      </c>
      <c r="JB191" s="162">
        <f t="shared" si="147"/>
        <v>13738.781326104005</v>
      </c>
      <c r="JC191" s="162">
        <f t="shared" si="147"/>
        <v>13738.933641060672</v>
      </c>
      <c r="JD191" s="162">
        <f t="shared" si="147"/>
        <v>13739.086331667111</v>
      </c>
      <c r="JE191" s="162">
        <f t="shared" si="147"/>
        <v>13739.239398849779</v>
      </c>
      <c r="JF191" s="162">
        <f t="shared" si="147"/>
        <v>13739.392843537411</v>
      </c>
      <c r="JG191" s="162">
        <f t="shared" si="147"/>
        <v>13739.546666661039</v>
      </c>
      <c r="JH191" s="162">
        <f t="shared" si="147"/>
        <v>13744.931081004905</v>
      </c>
      <c r="JI191" s="162">
        <f t="shared" si="147"/>
        <v>0</v>
      </c>
      <c r="JJ191" s="162">
        <f t="shared" si="147"/>
        <v>0</v>
      </c>
      <c r="JK191" s="162">
        <f t="shared" si="147"/>
        <v>0</v>
      </c>
      <c r="JL191" s="162">
        <f t="shared" si="147"/>
        <v>0</v>
      </c>
      <c r="JM191" s="162">
        <f t="shared" si="147"/>
        <v>0</v>
      </c>
      <c r="JN191" s="162">
        <f t="shared" si="147"/>
        <v>0</v>
      </c>
      <c r="JO191" s="162">
        <f t="shared" si="147"/>
        <v>0</v>
      </c>
      <c r="JP191" s="162">
        <f t="shared" si="147"/>
        <v>0</v>
      </c>
      <c r="JQ191" s="162">
        <f t="shared" si="147"/>
        <v>0</v>
      </c>
      <c r="JR191" s="162">
        <f t="shared" si="147"/>
        <v>0</v>
      </c>
      <c r="JS191" s="162">
        <f t="shared" si="147"/>
        <v>0</v>
      </c>
      <c r="JT191" s="162">
        <f t="shared" si="147"/>
        <v>0</v>
      </c>
      <c r="JU191" s="162">
        <f t="shared" si="147"/>
        <v>0</v>
      </c>
      <c r="JV191" s="162">
        <f t="shared" si="147"/>
        <v>0</v>
      </c>
      <c r="JW191" s="162">
        <f t="shared" si="147"/>
        <v>0</v>
      </c>
      <c r="JX191" s="162">
        <f t="shared" si="147"/>
        <v>0</v>
      </c>
      <c r="JY191" s="162">
        <f t="shared" si="147"/>
        <v>0</v>
      </c>
      <c r="JZ191" s="162">
        <f t="shared" si="147"/>
        <v>0</v>
      </c>
      <c r="KA191" s="162">
        <f t="shared" si="147"/>
        <v>0</v>
      </c>
      <c r="KB191" s="162">
        <f t="shared" si="147"/>
        <v>0</v>
      </c>
      <c r="KC191" s="162">
        <f t="shared" si="147"/>
        <v>0</v>
      </c>
      <c r="KD191" s="162">
        <f t="shared" si="147"/>
        <v>0</v>
      </c>
      <c r="KE191" s="162">
        <f t="shared" si="147"/>
        <v>0</v>
      </c>
      <c r="KF191" s="162">
        <f t="shared" si="147"/>
        <v>0</v>
      </c>
      <c r="KG191" s="162">
        <f t="shared" si="147"/>
        <v>0</v>
      </c>
      <c r="KH191" s="162">
        <f t="shared" si="147"/>
        <v>0</v>
      </c>
      <c r="KI191" s="162">
        <f t="shared" si="147"/>
        <v>0</v>
      </c>
      <c r="KJ191" s="162">
        <f t="shared" si="147"/>
        <v>0</v>
      </c>
      <c r="KK191" s="162">
        <f t="shared" si="147"/>
        <v>0</v>
      </c>
      <c r="KL191" s="162">
        <f t="shared" si="147"/>
        <v>0</v>
      </c>
      <c r="KM191" s="162">
        <f t="shared" si="147"/>
        <v>0</v>
      </c>
      <c r="KN191" s="162">
        <f t="shared" si="147"/>
        <v>0</v>
      </c>
      <c r="KO191" s="162">
        <f t="shared" si="147"/>
        <v>0</v>
      </c>
      <c r="KP191" s="162">
        <f t="shared" si="147"/>
        <v>0</v>
      </c>
      <c r="KQ191" s="162">
        <f t="shared" si="147"/>
        <v>0</v>
      </c>
      <c r="KR191" s="162">
        <f t="shared" si="147"/>
        <v>0</v>
      </c>
      <c r="KS191" s="162">
        <f t="shared" si="147"/>
        <v>0</v>
      </c>
      <c r="KT191" s="162">
        <f t="shared" si="147"/>
        <v>0</v>
      </c>
      <c r="KU191" s="162">
        <f t="shared" si="147"/>
        <v>0</v>
      </c>
      <c r="KV191" s="162">
        <f t="shared" si="147"/>
        <v>0</v>
      </c>
      <c r="KW191" s="162">
        <f t="shared" si="147"/>
        <v>0</v>
      </c>
      <c r="KX191" s="162">
        <f t="shared" si="147"/>
        <v>0</v>
      </c>
      <c r="KY191" s="162">
        <f t="shared" si="147"/>
        <v>0</v>
      </c>
      <c r="KZ191" s="162">
        <f t="shared" si="147"/>
        <v>0</v>
      </c>
      <c r="LA191" s="162">
        <f t="shared" si="147"/>
        <v>0</v>
      </c>
      <c r="LB191" s="162">
        <f t="shared" si="147"/>
        <v>0</v>
      </c>
      <c r="LC191" s="162">
        <f t="shared" si="147"/>
        <v>0</v>
      </c>
      <c r="LD191" s="162">
        <f t="shared" si="147"/>
        <v>0</v>
      </c>
      <c r="LE191" s="162">
        <f t="shared" si="147"/>
        <v>0</v>
      </c>
      <c r="LF191" s="162">
        <f t="shared" si="147"/>
        <v>0</v>
      </c>
      <c r="LG191" s="162">
        <f t="shared" si="147"/>
        <v>0</v>
      </c>
      <c r="LH191" s="162">
        <f t="shared" si="147"/>
        <v>0</v>
      </c>
      <c r="LI191" s="162">
        <f t="shared" si="147"/>
        <v>0</v>
      </c>
      <c r="LJ191" s="162">
        <f t="shared" si="147"/>
        <v>0</v>
      </c>
      <c r="LK191" s="162">
        <f t="shared" si="147"/>
        <v>0</v>
      </c>
      <c r="LL191" s="162">
        <f t="shared" si="147"/>
        <v>0</v>
      </c>
      <c r="LM191" s="162">
        <f t="shared" ref="LM191:NK191" si="148">SUM(LM184:LM190)</f>
        <v>0</v>
      </c>
      <c r="LN191" s="162">
        <f t="shared" si="148"/>
        <v>0</v>
      </c>
      <c r="LO191" s="162">
        <f t="shared" si="148"/>
        <v>0</v>
      </c>
      <c r="LP191" s="162">
        <f t="shared" si="148"/>
        <v>0</v>
      </c>
      <c r="LQ191" s="162">
        <f t="shared" si="148"/>
        <v>0</v>
      </c>
      <c r="LR191" s="162">
        <f t="shared" si="148"/>
        <v>0</v>
      </c>
      <c r="LS191" s="162">
        <f t="shared" si="148"/>
        <v>0</v>
      </c>
      <c r="LT191" s="162">
        <f t="shared" si="148"/>
        <v>0</v>
      </c>
      <c r="LU191" s="162">
        <f t="shared" si="148"/>
        <v>0</v>
      </c>
      <c r="LV191" s="162">
        <f t="shared" si="148"/>
        <v>0</v>
      </c>
      <c r="LW191" s="162">
        <f t="shared" si="148"/>
        <v>0</v>
      </c>
      <c r="LX191" s="162">
        <f t="shared" si="148"/>
        <v>0</v>
      </c>
      <c r="LY191" s="162">
        <f t="shared" si="148"/>
        <v>0</v>
      </c>
      <c r="LZ191" s="162">
        <f t="shared" si="148"/>
        <v>0</v>
      </c>
      <c r="MA191" s="162">
        <f t="shared" si="148"/>
        <v>0</v>
      </c>
      <c r="MB191" s="162">
        <f t="shared" si="148"/>
        <v>0</v>
      </c>
      <c r="MC191" s="162">
        <f t="shared" si="148"/>
        <v>0</v>
      </c>
      <c r="MD191" s="162">
        <f t="shared" si="148"/>
        <v>0</v>
      </c>
      <c r="ME191" s="162">
        <f t="shared" si="148"/>
        <v>0</v>
      </c>
      <c r="MF191" s="162">
        <f t="shared" si="148"/>
        <v>0</v>
      </c>
      <c r="MG191" s="162">
        <f t="shared" si="148"/>
        <v>0</v>
      </c>
      <c r="MH191" s="162">
        <f t="shared" si="148"/>
        <v>0</v>
      </c>
      <c r="MI191" s="162">
        <f t="shared" si="148"/>
        <v>0</v>
      </c>
      <c r="MJ191" s="162">
        <f t="shared" si="148"/>
        <v>0</v>
      </c>
      <c r="MK191" s="162">
        <f t="shared" si="148"/>
        <v>0</v>
      </c>
      <c r="ML191" s="162">
        <f t="shared" si="148"/>
        <v>0</v>
      </c>
      <c r="MM191" s="162">
        <f t="shared" si="148"/>
        <v>0</v>
      </c>
      <c r="MN191" s="162">
        <f t="shared" si="148"/>
        <v>0</v>
      </c>
      <c r="MO191" s="162">
        <f t="shared" si="148"/>
        <v>0</v>
      </c>
      <c r="MP191" s="162">
        <f t="shared" si="148"/>
        <v>0</v>
      </c>
      <c r="MQ191" s="162">
        <f t="shared" si="148"/>
        <v>0</v>
      </c>
      <c r="MR191" s="162">
        <f t="shared" si="148"/>
        <v>0</v>
      </c>
      <c r="MS191" s="162">
        <f t="shared" si="148"/>
        <v>0</v>
      </c>
      <c r="MT191" s="162">
        <f t="shared" si="148"/>
        <v>0</v>
      </c>
      <c r="MU191" s="162">
        <f t="shared" si="148"/>
        <v>0</v>
      </c>
      <c r="MV191" s="162">
        <f t="shared" si="148"/>
        <v>0</v>
      </c>
      <c r="MW191" s="162">
        <f t="shared" si="148"/>
        <v>0</v>
      </c>
      <c r="MX191" s="162">
        <f t="shared" si="148"/>
        <v>0</v>
      </c>
      <c r="MY191" s="162">
        <f t="shared" si="148"/>
        <v>0</v>
      </c>
      <c r="MZ191" s="162">
        <f t="shared" si="148"/>
        <v>0</v>
      </c>
      <c r="NA191" s="162">
        <f t="shared" si="148"/>
        <v>0</v>
      </c>
      <c r="NB191" s="162">
        <f t="shared" si="148"/>
        <v>0</v>
      </c>
      <c r="NC191" s="162">
        <f t="shared" si="148"/>
        <v>0</v>
      </c>
      <c r="ND191" s="162">
        <f t="shared" si="148"/>
        <v>0</v>
      </c>
      <c r="NE191" s="162">
        <f t="shared" si="148"/>
        <v>0</v>
      </c>
      <c r="NF191" s="162">
        <f t="shared" si="148"/>
        <v>0</v>
      </c>
      <c r="NG191" s="162">
        <f t="shared" si="148"/>
        <v>0</v>
      </c>
      <c r="NH191" s="162">
        <f t="shared" si="148"/>
        <v>0</v>
      </c>
      <c r="NI191" s="162">
        <f t="shared" si="148"/>
        <v>0</v>
      </c>
      <c r="NJ191" s="162">
        <f t="shared" si="148"/>
        <v>0</v>
      </c>
      <c r="NK191" s="163">
        <f t="shared" si="148"/>
        <v>0</v>
      </c>
    </row>
    <row r="192" spans="1:375" x14ac:dyDescent="0.25">
      <c r="A192" s="154">
        <f t="shared" ref="A192:A195" si="149">SUM(D192:NK192)</f>
        <v>-66306.25</v>
      </c>
      <c r="B192" s="35" t="s">
        <v>171</v>
      </c>
      <c r="C192" s="89" t="s">
        <v>161</v>
      </c>
      <c r="D192" s="156">
        <f t="shared" ref="D192:BO192" si="150">IF(D$165=EOMONTH($D19,-1),FV($AE19,ROUNDDOWN(YEARFRAC($D$165,D$165,1),0),0,$AC19*$B19,0),0)</f>
        <v>0</v>
      </c>
      <c r="E192" s="156">
        <f t="shared" si="150"/>
        <v>0</v>
      </c>
      <c r="F192" s="156">
        <f t="shared" si="150"/>
        <v>0</v>
      </c>
      <c r="G192" s="156">
        <f t="shared" si="150"/>
        <v>0</v>
      </c>
      <c r="H192" s="156">
        <f t="shared" si="150"/>
        <v>0</v>
      </c>
      <c r="I192" s="156">
        <f t="shared" si="150"/>
        <v>0</v>
      </c>
      <c r="J192" s="156">
        <f t="shared" si="150"/>
        <v>0</v>
      </c>
      <c r="K192" s="156">
        <f t="shared" si="150"/>
        <v>0</v>
      </c>
      <c r="L192" s="156">
        <f t="shared" si="150"/>
        <v>0</v>
      </c>
      <c r="M192" s="156">
        <f t="shared" si="150"/>
        <v>0</v>
      </c>
      <c r="N192" s="156">
        <f t="shared" si="150"/>
        <v>0</v>
      </c>
      <c r="O192" s="156">
        <f t="shared" si="150"/>
        <v>0</v>
      </c>
      <c r="P192" s="156">
        <f t="shared" si="150"/>
        <v>0</v>
      </c>
      <c r="Q192" s="156">
        <f t="shared" si="150"/>
        <v>0</v>
      </c>
      <c r="R192" s="156">
        <f t="shared" si="150"/>
        <v>0</v>
      </c>
      <c r="S192" s="156">
        <f t="shared" si="150"/>
        <v>0</v>
      </c>
      <c r="T192" s="156">
        <f t="shared" si="150"/>
        <v>0</v>
      </c>
      <c r="U192" s="156">
        <f t="shared" si="150"/>
        <v>0</v>
      </c>
      <c r="V192" s="156">
        <f t="shared" si="150"/>
        <v>0</v>
      </c>
      <c r="W192" s="156">
        <f t="shared" si="150"/>
        <v>0</v>
      </c>
      <c r="X192" s="156">
        <f t="shared" si="150"/>
        <v>0</v>
      </c>
      <c r="Y192" s="156">
        <f t="shared" si="150"/>
        <v>0</v>
      </c>
      <c r="Z192" s="156">
        <f t="shared" si="150"/>
        <v>0</v>
      </c>
      <c r="AA192" s="156">
        <f t="shared" si="150"/>
        <v>0</v>
      </c>
      <c r="AB192" s="156">
        <f t="shared" si="150"/>
        <v>0</v>
      </c>
      <c r="AC192" s="156">
        <f t="shared" si="150"/>
        <v>0</v>
      </c>
      <c r="AD192" s="156">
        <f t="shared" si="150"/>
        <v>0</v>
      </c>
      <c r="AE192" s="156">
        <f t="shared" si="150"/>
        <v>-66306.25</v>
      </c>
      <c r="AF192" s="156">
        <f t="shared" si="150"/>
        <v>0</v>
      </c>
      <c r="AG192" s="156">
        <f t="shared" si="150"/>
        <v>0</v>
      </c>
      <c r="AH192" s="156">
        <f t="shared" si="150"/>
        <v>0</v>
      </c>
      <c r="AI192" s="156">
        <f t="shared" si="150"/>
        <v>0</v>
      </c>
      <c r="AJ192" s="156">
        <f t="shared" si="150"/>
        <v>0</v>
      </c>
      <c r="AK192" s="156">
        <f t="shared" si="150"/>
        <v>0</v>
      </c>
      <c r="AL192" s="156">
        <f t="shared" si="150"/>
        <v>0</v>
      </c>
      <c r="AM192" s="156">
        <f t="shared" si="150"/>
        <v>0</v>
      </c>
      <c r="AN192" s="156">
        <f t="shared" si="150"/>
        <v>0</v>
      </c>
      <c r="AO192" s="156">
        <f t="shared" si="150"/>
        <v>0</v>
      </c>
      <c r="AP192" s="156">
        <f t="shared" si="150"/>
        <v>0</v>
      </c>
      <c r="AQ192" s="156">
        <f t="shared" si="150"/>
        <v>0</v>
      </c>
      <c r="AR192" s="156">
        <f t="shared" si="150"/>
        <v>0</v>
      </c>
      <c r="AS192" s="156">
        <f t="shared" si="150"/>
        <v>0</v>
      </c>
      <c r="AT192" s="156">
        <f t="shared" si="150"/>
        <v>0</v>
      </c>
      <c r="AU192" s="156">
        <f t="shared" si="150"/>
        <v>0</v>
      </c>
      <c r="AV192" s="156">
        <f t="shared" si="150"/>
        <v>0</v>
      </c>
      <c r="AW192" s="156">
        <f t="shared" si="150"/>
        <v>0</v>
      </c>
      <c r="AX192" s="156">
        <f t="shared" si="150"/>
        <v>0</v>
      </c>
      <c r="AY192" s="156">
        <f t="shared" si="150"/>
        <v>0</v>
      </c>
      <c r="AZ192" s="156">
        <f t="shared" si="150"/>
        <v>0</v>
      </c>
      <c r="BA192" s="156">
        <f t="shared" si="150"/>
        <v>0</v>
      </c>
      <c r="BB192" s="156">
        <f t="shared" si="150"/>
        <v>0</v>
      </c>
      <c r="BC192" s="156">
        <f t="shared" si="150"/>
        <v>0</v>
      </c>
      <c r="BD192" s="156">
        <f t="shared" si="150"/>
        <v>0</v>
      </c>
      <c r="BE192" s="156">
        <f t="shared" si="150"/>
        <v>0</v>
      </c>
      <c r="BF192" s="156">
        <f t="shared" si="150"/>
        <v>0</v>
      </c>
      <c r="BG192" s="156">
        <f t="shared" si="150"/>
        <v>0</v>
      </c>
      <c r="BH192" s="156">
        <f t="shared" si="150"/>
        <v>0</v>
      </c>
      <c r="BI192" s="156">
        <f t="shared" si="150"/>
        <v>0</v>
      </c>
      <c r="BJ192" s="156">
        <f t="shared" si="150"/>
        <v>0</v>
      </c>
      <c r="BK192" s="156">
        <f t="shared" si="150"/>
        <v>0</v>
      </c>
      <c r="BL192" s="156">
        <f t="shared" si="150"/>
        <v>0</v>
      </c>
      <c r="BM192" s="156">
        <f t="shared" si="150"/>
        <v>0</v>
      </c>
      <c r="BN192" s="156">
        <f t="shared" si="150"/>
        <v>0</v>
      </c>
      <c r="BO192" s="156">
        <f t="shared" si="150"/>
        <v>0</v>
      </c>
      <c r="BP192" s="156">
        <f t="shared" ref="BP192:EA192" si="151">IF(BP$165=EOMONTH($D19,-1),FV($AE19,ROUNDDOWN(YEARFRAC($D$165,BP$165,1),0),0,$AC19*$B19,0),0)</f>
        <v>0</v>
      </c>
      <c r="BQ192" s="156">
        <f t="shared" si="151"/>
        <v>0</v>
      </c>
      <c r="BR192" s="156">
        <f t="shared" si="151"/>
        <v>0</v>
      </c>
      <c r="BS192" s="156">
        <f t="shared" si="151"/>
        <v>0</v>
      </c>
      <c r="BT192" s="156">
        <f t="shared" si="151"/>
        <v>0</v>
      </c>
      <c r="BU192" s="156">
        <f t="shared" si="151"/>
        <v>0</v>
      </c>
      <c r="BV192" s="156">
        <f t="shared" si="151"/>
        <v>0</v>
      </c>
      <c r="BW192" s="156">
        <f t="shared" si="151"/>
        <v>0</v>
      </c>
      <c r="BX192" s="156">
        <f t="shared" si="151"/>
        <v>0</v>
      </c>
      <c r="BY192" s="156">
        <f t="shared" si="151"/>
        <v>0</v>
      </c>
      <c r="BZ192" s="156">
        <f t="shared" si="151"/>
        <v>0</v>
      </c>
      <c r="CA192" s="156">
        <f t="shared" si="151"/>
        <v>0</v>
      </c>
      <c r="CB192" s="156">
        <f t="shared" si="151"/>
        <v>0</v>
      </c>
      <c r="CC192" s="156">
        <f t="shared" si="151"/>
        <v>0</v>
      </c>
      <c r="CD192" s="156">
        <f t="shared" si="151"/>
        <v>0</v>
      </c>
      <c r="CE192" s="156">
        <f t="shared" si="151"/>
        <v>0</v>
      </c>
      <c r="CF192" s="156">
        <f t="shared" si="151"/>
        <v>0</v>
      </c>
      <c r="CG192" s="156">
        <f t="shared" si="151"/>
        <v>0</v>
      </c>
      <c r="CH192" s="156">
        <f t="shared" si="151"/>
        <v>0</v>
      </c>
      <c r="CI192" s="156">
        <f t="shared" si="151"/>
        <v>0</v>
      </c>
      <c r="CJ192" s="156">
        <f t="shared" si="151"/>
        <v>0</v>
      </c>
      <c r="CK192" s="156">
        <f t="shared" si="151"/>
        <v>0</v>
      </c>
      <c r="CL192" s="156">
        <f t="shared" si="151"/>
        <v>0</v>
      </c>
      <c r="CM192" s="156">
        <f t="shared" si="151"/>
        <v>0</v>
      </c>
      <c r="CN192" s="156">
        <f t="shared" si="151"/>
        <v>0</v>
      </c>
      <c r="CO192" s="156">
        <f t="shared" si="151"/>
        <v>0</v>
      </c>
      <c r="CP192" s="156">
        <f t="shared" si="151"/>
        <v>0</v>
      </c>
      <c r="CQ192" s="156">
        <f t="shared" si="151"/>
        <v>0</v>
      </c>
      <c r="CR192" s="156">
        <f t="shared" si="151"/>
        <v>0</v>
      </c>
      <c r="CS192" s="156">
        <f t="shared" si="151"/>
        <v>0</v>
      </c>
      <c r="CT192" s="156">
        <f t="shared" si="151"/>
        <v>0</v>
      </c>
      <c r="CU192" s="156">
        <f t="shared" si="151"/>
        <v>0</v>
      </c>
      <c r="CV192" s="156">
        <f t="shared" si="151"/>
        <v>0</v>
      </c>
      <c r="CW192" s="156">
        <f t="shared" si="151"/>
        <v>0</v>
      </c>
      <c r="CX192" s="156">
        <f t="shared" si="151"/>
        <v>0</v>
      </c>
      <c r="CY192" s="156">
        <f t="shared" si="151"/>
        <v>0</v>
      </c>
      <c r="CZ192" s="156">
        <f t="shared" si="151"/>
        <v>0</v>
      </c>
      <c r="DA192" s="156">
        <f t="shared" si="151"/>
        <v>0</v>
      </c>
      <c r="DB192" s="156">
        <f t="shared" si="151"/>
        <v>0</v>
      </c>
      <c r="DC192" s="156">
        <f t="shared" si="151"/>
        <v>0</v>
      </c>
      <c r="DD192" s="156">
        <f t="shared" si="151"/>
        <v>0</v>
      </c>
      <c r="DE192" s="156">
        <f t="shared" si="151"/>
        <v>0</v>
      </c>
      <c r="DF192" s="156">
        <f t="shared" si="151"/>
        <v>0</v>
      </c>
      <c r="DG192" s="156">
        <f t="shared" si="151"/>
        <v>0</v>
      </c>
      <c r="DH192" s="156">
        <f t="shared" si="151"/>
        <v>0</v>
      </c>
      <c r="DI192" s="156">
        <f t="shared" si="151"/>
        <v>0</v>
      </c>
      <c r="DJ192" s="156">
        <f t="shared" si="151"/>
        <v>0</v>
      </c>
      <c r="DK192" s="156">
        <f t="shared" si="151"/>
        <v>0</v>
      </c>
      <c r="DL192" s="156">
        <f t="shared" si="151"/>
        <v>0</v>
      </c>
      <c r="DM192" s="156">
        <f t="shared" si="151"/>
        <v>0</v>
      </c>
      <c r="DN192" s="156">
        <f t="shared" si="151"/>
        <v>0</v>
      </c>
      <c r="DO192" s="156">
        <f t="shared" si="151"/>
        <v>0</v>
      </c>
      <c r="DP192" s="156">
        <f t="shared" si="151"/>
        <v>0</v>
      </c>
      <c r="DQ192" s="156">
        <f t="shared" si="151"/>
        <v>0</v>
      </c>
      <c r="DR192" s="156">
        <f t="shared" si="151"/>
        <v>0</v>
      </c>
      <c r="DS192" s="156">
        <f t="shared" si="151"/>
        <v>0</v>
      </c>
      <c r="DT192" s="156">
        <f t="shared" si="151"/>
        <v>0</v>
      </c>
      <c r="DU192" s="156">
        <f t="shared" si="151"/>
        <v>0</v>
      </c>
      <c r="DV192" s="156">
        <f t="shared" si="151"/>
        <v>0</v>
      </c>
      <c r="DW192" s="156">
        <f t="shared" si="151"/>
        <v>0</v>
      </c>
      <c r="DX192" s="156">
        <f t="shared" si="151"/>
        <v>0</v>
      </c>
      <c r="DY192" s="156">
        <f t="shared" si="151"/>
        <v>0</v>
      </c>
      <c r="DZ192" s="156">
        <f t="shared" si="151"/>
        <v>0</v>
      </c>
      <c r="EA192" s="156">
        <f t="shared" si="151"/>
        <v>0</v>
      </c>
      <c r="EB192" s="156">
        <f t="shared" ref="EB192:GM192" si="152">IF(EB$165=EOMONTH($D19,-1),FV($AE19,ROUNDDOWN(YEARFRAC($D$165,EB$165,1),0),0,$AC19*$B19,0),0)</f>
        <v>0</v>
      </c>
      <c r="EC192" s="156">
        <f t="shared" si="152"/>
        <v>0</v>
      </c>
      <c r="ED192" s="156">
        <f t="shared" si="152"/>
        <v>0</v>
      </c>
      <c r="EE192" s="156">
        <f t="shared" si="152"/>
        <v>0</v>
      </c>
      <c r="EF192" s="156">
        <f t="shared" si="152"/>
        <v>0</v>
      </c>
      <c r="EG192" s="156">
        <f t="shared" si="152"/>
        <v>0</v>
      </c>
      <c r="EH192" s="156">
        <f t="shared" si="152"/>
        <v>0</v>
      </c>
      <c r="EI192" s="156">
        <f t="shared" si="152"/>
        <v>0</v>
      </c>
      <c r="EJ192" s="156">
        <f t="shared" si="152"/>
        <v>0</v>
      </c>
      <c r="EK192" s="156">
        <f t="shared" si="152"/>
        <v>0</v>
      </c>
      <c r="EL192" s="156">
        <f t="shared" si="152"/>
        <v>0</v>
      </c>
      <c r="EM192" s="156">
        <f t="shared" si="152"/>
        <v>0</v>
      </c>
      <c r="EN192" s="156">
        <f t="shared" si="152"/>
        <v>0</v>
      </c>
      <c r="EO192" s="156">
        <f t="shared" si="152"/>
        <v>0</v>
      </c>
      <c r="EP192" s="156">
        <f t="shared" si="152"/>
        <v>0</v>
      </c>
      <c r="EQ192" s="156">
        <f t="shared" si="152"/>
        <v>0</v>
      </c>
      <c r="ER192" s="156">
        <f t="shared" si="152"/>
        <v>0</v>
      </c>
      <c r="ES192" s="156">
        <f t="shared" si="152"/>
        <v>0</v>
      </c>
      <c r="ET192" s="156">
        <f t="shared" si="152"/>
        <v>0</v>
      </c>
      <c r="EU192" s="156">
        <f t="shared" si="152"/>
        <v>0</v>
      </c>
      <c r="EV192" s="156">
        <f t="shared" si="152"/>
        <v>0</v>
      </c>
      <c r="EW192" s="156">
        <f t="shared" si="152"/>
        <v>0</v>
      </c>
      <c r="EX192" s="156">
        <f t="shared" si="152"/>
        <v>0</v>
      </c>
      <c r="EY192" s="156">
        <f t="shared" si="152"/>
        <v>0</v>
      </c>
      <c r="EZ192" s="156">
        <f t="shared" si="152"/>
        <v>0</v>
      </c>
      <c r="FA192" s="156">
        <f t="shared" si="152"/>
        <v>0</v>
      </c>
      <c r="FB192" s="156">
        <f t="shared" si="152"/>
        <v>0</v>
      </c>
      <c r="FC192" s="156">
        <f t="shared" si="152"/>
        <v>0</v>
      </c>
      <c r="FD192" s="156">
        <f t="shared" si="152"/>
        <v>0</v>
      </c>
      <c r="FE192" s="156">
        <f t="shared" si="152"/>
        <v>0</v>
      </c>
      <c r="FF192" s="156">
        <f t="shared" si="152"/>
        <v>0</v>
      </c>
      <c r="FG192" s="156">
        <f t="shared" si="152"/>
        <v>0</v>
      </c>
      <c r="FH192" s="156">
        <f t="shared" si="152"/>
        <v>0</v>
      </c>
      <c r="FI192" s="156">
        <f t="shared" si="152"/>
        <v>0</v>
      </c>
      <c r="FJ192" s="156">
        <f t="shared" si="152"/>
        <v>0</v>
      </c>
      <c r="FK192" s="156">
        <f t="shared" si="152"/>
        <v>0</v>
      </c>
      <c r="FL192" s="156">
        <f t="shared" si="152"/>
        <v>0</v>
      </c>
      <c r="FM192" s="156">
        <f t="shared" si="152"/>
        <v>0</v>
      </c>
      <c r="FN192" s="156">
        <f t="shared" si="152"/>
        <v>0</v>
      </c>
      <c r="FO192" s="156">
        <f t="shared" si="152"/>
        <v>0</v>
      </c>
      <c r="FP192" s="156">
        <f t="shared" si="152"/>
        <v>0</v>
      </c>
      <c r="FQ192" s="156">
        <f t="shared" si="152"/>
        <v>0</v>
      </c>
      <c r="FR192" s="156">
        <f t="shared" si="152"/>
        <v>0</v>
      </c>
      <c r="FS192" s="156">
        <f t="shared" si="152"/>
        <v>0</v>
      </c>
      <c r="FT192" s="156">
        <f t="shared" si="152"/>
        <v>0</v>
      </c>
      <c r="FU192" s="156">
        <f t="shared" si="152"/>
        <v>0</v>
      </c>
      <c r="FV192" s="156">
        <f t="shared" si="152"/>
        <v>0</v>
      </c>
      <c r="FW192" s="156">
        <f t="shared" si="152"/>
        <v>0</v>
      </c>
      <c r="FX192" s="156">
        <f t="shared" si="152"/>
        <v>0</v>
      </c>
      <c r="FY192" s="156">
        <f t="shared" si="152"/>
        <v>0</v>
      </c>
      <c r="FZ192" s="156">
        <f t="shared" si="152"/>
        <v>0</v>
      </c>
      <c r="GA192" s="156">
        <f t="shared" si="152"/>
        <v>0</v>
      </c>
      <c r="GB192" s="156">
        <f t="shared" si="152"/>
        <v>0</v>
      </c>
      <c r="GC192" s="156">
        <f t="shared" si="152"/>
        <v>0</v>
      </c>
      <c r="GD192" s="156">
        <f t="shared" si="152"/>
        <v>0</v>
      </c>
      <c r="GE192" s="156">
        <f t="shared" si="152"/>
        <v>0</v>
      </c>
      <c r="GF192" s="156">
        <f t="shared" si="152"/>
        <v>0</v>
      </c>
      <c r="GG192" s="156">
        <f t="shared" si="152"/>
        <v>0</v>
      </c>
      <c r="GH192" s="156">
        <f t="shared" si="152"/>
        <v>0</v>
      </c>
      <c r="GI192" s="156">
        <f t="shared" si="152"/>
        <v>0</v>
      </c>
      <c r="GJ192" s="156">
        <f t="shared" si="152"/>
        <v>0</v>
      </c>
      <c r="GK192" s="156">
        <f t="shared" si="152"/>
        <v>0</v>
      </c>
      <c r="GL192" s="156">
        <f t="shared" si="152"/>
        <v>0</v>
      </c>
      <c r="GM192" s="156">
        <f t="shared" si="152"/>
        <v>0</v>
      </c>
      <c r="GN192" s="156">
        <f t="shared" ref="GN192:IY192" si="153">IF(GN$165=EOMONTH($D19,-1),FV($AE19,ROUNDDOWN(YEARFRAC($D$165,GN$165,1),0),0,$AC19*$B19,0),0)</f>
        <v>0</v>
      </c>
      <c r="GO192" s="156">
        <f t="shared" si="153"/>
        <v>0</v>
      </c>
      <c r="GP192" s="156">
        <f t="shared" si="153"/>
        <v>0</v>
      </c>
      <c r="GQ192" s="156">
        <f t="shared" si="153"/>
        <v>0</v>
      </c>
      <c r="GR192" s="156">
        <f t="shared" si="153"/>
        <v>0</v>
      </c>
      <c r="GS192" s="156">
        <f t="shared" si="153"/>
        <v>0</v>
      </c>
      <c r="GT192" s="156">
        <f t="shared" si="153"/>
        <v>0</v>
      </c>
      <c r="GU192" s="156">
        <f t="shared" si="153"/>
        <v>0</v>
      </c>
      <c r="GV192" s="156">
        <f t="shared" si="153"/>
        <v>0</v>
      </c>
      <c r="GW192" s="156">
        <f t="shared" si="153"/>
        <v>0</v>
      </c>
      <c r="GX192" s="156">
        <f t="shared" si="153"/>
        <v>0</v>
      </c>
      <c r="GY192" s="156">
        <f t="shared" si="153"/>
        <v>0</v>
      </c>
      <c r="GZ192" s="156">
        <f t="shared" si="153"/>
        <v>0</v>
      </c>
      <c r="HA192" s="156">
        <f t="shared" si="153"/>
        <v>0</v>
      </c>
      <c r="HB192" s="156">
        <f t="shared" si="153"/>
        <v>0</v>
      </c>
      <c r="HC192" s="156">
        <f t="shared" si="153"/>
        <v>0</v>
      </c>
      <c r="HD192" s="156">
        <f t="shared" si="153"/>
        <v>0</v>
      </c>
      <c r="HE192" s="156">
        <f t="shared" si="153"/>
        <v>0</v>
      </c>
      <c r="HF192" s="156">
        <f t="shared" si="153"/>
        <v>0</v>
      </c>
      <c r="HG192" s="156">
        <f t="shared" si="153"/>
        <v>0</v>
      </c>
      <c r="HH192" s="156">
        <f t="shared" si="153"/>
        <v>0</v>
      </c>
      <c r="HI192" s="156">
        <f t="shared" si="153"/>
        <v>0</v>
      </c>
      <c r="HJ192" s="156">
        <f t="shared" si="153"/>
        <v>0</v>
      </c>
      <c r="HK192" s="156">
        <f t="shared" si="153"/>
        <v>0</v>
      </c>
      <c r="HL192" s="156">
        <f t="shared" si="153"/>
        <v>0</v>
      </c>
      <c r="HM192" s="156">
        <f t="shared" si="153"/>
        <v>0</v>
      </c>
      <c r="HN192" s="156">
        <f t="shared" si="153"/>
        <v>0</v>
      </c>
      <c r="HO192" s="156">
        <f t="shared" si="153"/>
        <v>0</v>
      </c>
      <c r="HP192" s="156">
        <f t="shared" si="153"/>
        <v>0</v>
      </c>
      <c r="HQ192" s="156">
        <f t="shared" si="153"/>
        <v>0</v>
      </c>
      <c r="HR192" s="156">
        <f t="shared" si="153"/>
        <v>0</v>
      </c>
      <c r="HS192" s="156">
        <f t="shared" si="153"/>
        <v>0</v>
      </c>
      <c r="HT192" s="156">
        <f t="shared" si="153"/>
        <v>0</v>
      </c>
      <c r="HU192" s="156">
        <f t="shared" si="153"/>
        <v>0</v>
      </c>
      <c r="HV192" s="156">
        <f t="shared" si="153"/>
        <v>0</v>
      </c>
      <c r="HW192" s="156">
        <f t="shared" si="153"/>
        <v>0</v>
      </c>
      <c r="HX192" s="156">
        <f t="shared" si="153"/>
        <v>0</v>
      </c>
      <c r="HY192" s="156">
        <f t="shared" si="153"/>
        <v>0</v>
      </c>
      <c r="HZ192" s="156">
        <f t="shared" si="153"/>
        <v>0</v>
      </c>
      <c r="IA192" s="156">
        <f t="shared" si="153"/>
        <v>0</v>
      </c>
      <c r="IB192" s="156">
        <f t="shared" si="153"/>
        <v>0</v>
      </c>
      <c r="IC192" s="156">
        <f t="shared" si="153"/>
        <v>0</v>
      </c>
      <c r="ID192" s="156">
        <f t="shared" si="153"/>
        <v>0</v>
      </c>
      <c r="IE192" s="156">
        <f t="shared" si="153"/>
        <v>0</v>
      </c>
      <c r="IF192" s="156">
        <f t="shared" si="153"/>
        <v>0</v>
      </c>
      <c r="IG192" s="156">
        <f t="shared" si="153"/>
        <v>0</v>
      </c>
      <c r="IH192" s="156">
        <f t="shared" si="153"/>
        <v>0</v>
      </c>
      <c r="II192" s="156">
        <f t="shared" si="153"/>
        <v>0</v>
      </c>
      <c r="IJ192" s="156">
        <f t="shared" si="153"/>
        <v>0</v>
      </c>
      <c r="IK192" s="156">
        <f t="shared" si="153"/>
        <v>0</v>
      </c>
      <c r="IL192" s="156">
        <f t="shared" si="153"/>
        <v>0</v>
      </c>
      <c r="IM192" s="156">
        <f t="shared" si="153"/>
        <v>0</v>
      </c>
      <c r="IN192" s="156">
        <f t="shared" si="153"/>
        <v>0</v>
      </c>
      <c r="IO192" s="156">
        <f t="shared" si="153"/>
        <v>0</v>
      </c>
      <c r="IP192" s="156">
        <f t="shared" si="153"/>
        <v>0</v>
      </c>
      <c r="IQ192" s="156">
        <f t="shared" si="153"/>
        <v>0</v>
      </c>
      <c r="IR192" s="156">
        <f t="shared" si="153"/>
        <v>0</v>
      </c>
      <c r="IS192" s="156">
        <f t="shared" si="153"/>
        <v>0</v>
      </c>
      <c r="IT192" s="156">
        <f t="shared" si="153"/>
        <v>0</v>
      </c>
      <c r="IU192" s="156">
        <f t="shared" si="153"/>
        <v>0</v>
      </c>
      <c r="IV192" s="156">
        <f t="shared" si="153"/>
        <v>0</v>
      </c>
      <c r="IW192" s="156">
        <f t="shared" si="153"/>
        <v>0</v>
      </c>
      <c r="IX192" s="156">
        <f t="shared" si="153"/>
        <v>0</v>
      </c>
      <c r="IY192" s="156">
        <f t="shared" si="153"/>
        <v>0</v>
      </c>
      <c r="IZ192" s="156">
        <f t="shared" ref="IZ192:LK192" si="154">IF(IZ$165=EOMONTH($D19,-1),FV($AE19,ROUNDDOWN(YEARFRAC($D$165,IZ$165,1),0),0,$AC19*$B19,0),0)</f>
        <v>0</v>
      </c>
      <c r="JA192" s="156">
        <f t="shared" si="154"/>
        <v>0</v>
      </c>
      <c r="JB192" s="156">
        <f t="shared" si="154"/>
        <v>0</v>
      </c>
      <c r="JC192" s="156">
        <f t="shared" si="154"/>
        <v>0</v>
      </c>
      <c r="JD192" s="156">
        <f t="shared" si="154"/>
        <v>0</v>
      </c>
      <c r="JE192" s="156">
        <f t="shared" si="154"/>
        <v>0</v>
      </c>
      <c r="JF192" s="156">
        <f t="shared" si="154"/>
        <v>0</v>
      </c>
      <c r="JG192" s="156">
        <f t="shared" si="154"/>
        <v>0</v>
      </c>
      <c r="JH192" s="156">
        <f t="shared" si="154"/>
        <v>0</v>
      </c>
      <c r="JI192" s="156">
        <f t="shared" si="154"/>
        <v>0</v>
      </c>
      <c r="JJ192" s="156">
        <f t="shared" si="154"/>
        <v>0</v>
      </c>
      <c r="JK192" s="156">
        <f t="shared" si="154"/>
        <v>0</v>
      </c>
      <c r="JL192" s="156">
        <f t="shared" si="154"/>
        <v>0</v>
      </c>
      <c r="JM192" s="156">
        <f t="shared" si="154"/>
        <v>0</v>
      </c>
      <c r="JN192" s="156">
        <f t="shared" si="154"/>
        <v>0</v>
      </c>
      <c r="JO192" s="156">
        <f t="shared" si="154"/>
        <v>0</v>
      </c>
      <c r="JP192" s="156">
        <f t="shared" si="154"/>
        <v>0</v>
      </c>
      <c r="JQ192" s="156">
        <f t="shared" si="154"/>
        <v>0</v>
      </c>
      <c r="JR192" s="156">
        <f t="shared" si="154"/>
        <v>0</v>
      </c>
      <c r="JS192" s="156">
        <f t="shared" si="154"/>
        <v>0</v>
      </c>
      <c r="JT192" s="156">
        <f t="shared" si="154"/>
        <v>0</v>
      </c>
      <c r="JU192" s="156">
        <f t="shared" si="154"/>
        <v>0</v>
      </c>
      <c r="JV192" s="156">
        <f t="shared" si="154"/>
        <v>0</v>
      </c>
      <c r="JW192" s="156">
        <f t="shared" si="154"/>
        <v>0</v>
      </c>
      <c r="JX192" s="156">
        <f t="shared" si="154"/>
        <v>0</v>
      </c>
      <c r="JY192" s="156">
        <f t="shared" si="154"/>
        <v>0</v>
      </c>
      <c r="JZ192" s="156">
        <f t="shared" si="154"/>
        <v>0</v>
      </c>
      <c r="KA192" s="156">
        <f t="shared" si="154"/>
        <v>0</v>
      </c>
      <c r="KB192" s="156">
        <f t="shared" si="154"/>
        <v>0</v>
      </c>
      <c r="KC192" s="156">
        <f t="shared" si="154"/>
        <v>0</v>
      </c>
      <c r="KD192" s="156">
        <f t="shared" si="154"/>
        <v>0</v>
      </c>
      <c r="KE192" s="156">
        <f t="shared" si="154"/>
        <v>0</v>
      </c>
      <c r="KF192" s="156">
        <f t="shared" si="154"/>
        <v>0</v>
      </c>
      <c r="KG192" s="156">
        <f t="shared" si="154"/>
        <v>0</v>
      </c>
      <c r="KH192" s="156">
        <f t="shared" si="154"/>
        <v>0</v>
      </c>
      <c r="KI192" s="156">
        <f t="shared" si="154"/>
        <v>0</v>
      </c>
      <c r="KJ192" s="156">
        <f t="shared" si="154"/>
        <v>0</v>
      </c>
      <c r="KK192" s="156">
        <f t="shared" si="154"/>
        <v>0</v>
      </c>
      <c r="KL192" s="156">
        <f t="shared" si="154"/>
        <v>0</v>
      </c>
      <c r="KM192" s="156">
        <f t="shared" si="154"/>
        <v>0</v>
      </c>
      <c r="KN192" s="156">
        <f t="shared" si="154"/>
        <v>0</v>
      </c>
      <c r="KO192" s="156">
        <f t="shared" si="154"/>
        <v>0</v>
      </c>
      <c r="KP192" s="156">
        <f t="shared" si="154"/>
        <v>0</v>
      </c>
      <c r="KQ192" s="156">
        <f t="shared" si="154"/>
        <v>0</v>
      </c>
      <c r="KR192" s="156">
        <f t="shared" si="154"/>
        <v>0</v>
      </c>
      <c r="KS192" s="156">
        <f t="shared" si="154"/>
        <v>0</v>
      </c>
      <c r="KT192" s="156">
        <f t="shared" si="154"/>
        <v>0</v>
      </c>
      <c r="KU192" s="156">
        <f t="shared" si="154"/>
        <v>0</v>
      </c>
      <c r="KV192" s="156">
        <f t="shared" si="154"/>
        <v>0</v>
      </c>
      <c r="KW192" s="156">
        <f t="shared" si="154"/>
        <v>0</v>
      </c>
      <c r="KX192" s="156">
        <f t="shared" si="154"/>
        <v>0</v>
      </c>
      <c r="KY192" s="156">
        <f t="shared" si="154"/>
        <v>0</v>
      </c>
      <c r="KZ192" s="156">
        <f t="shared" si="154"/>
        <v>0</v>
      </c>
      <c r="LA192" s="156">
        <f t="shared" si="154"/>
        <v>0</v>
      </c>
      <c r="LB192" s="156">
        <f t="shared" si="154"/>
        <v>0</v>
      </c>
      <c r="LC192" s="156">
        <f t="shared" si="154"/>
        <v>0</v>
      </c>
      <c r="LD192" s="156">
        <f t="shared" si="154"/>
        <v>0</v>
      </c>
      <c r="LE192" s="156">
        <f t="shared" si="154"/>
        <v>0</v>
      </c>
      <c r="LF192" s="156">
        <f t="shared" si="154"/>
        <v>0</v>
      </c>
      <c r="LG192" s="156">
        <f t="shared" si="154"/>
        <v>0</v>
      </c>
      <c r="LH192" s="156">
        <f t="shared" si="154"/>
        <v>0</v>
      </c>
      <c r="LI192" s="156">
        <f t="shared" si="154"/>
        <v>0</v>
      </c>
      <c r="LJ192" s="156">
        <f t="shared" si="154"/>
        <v>0</v>
      </c>
      <c r="LK192" s="156">
        <f t="shared" si="154"/>
        <v>0</v>
      </c>
      <c r="LL192" s="156">
        <f t="shared" ref="LL192:NK192" si="155">IF(LL$165=EOMONTH($D19,-1),FV($AE19,ROUNDDOWN(YEARFRAC($D$165,LL$165,1),0),0,$AC19*$B19,0),0)</f>
        <v>0</v>
      </c>
      <c r="LM192" s="156">
        <f t="shared" si="155"/>
        <v>0</v>
      </c>
      <c r="LN192" s="156">
        <f t="shared" si="155"/>
        <v>0</v>
      </c>
      <c r="LO192" s="156">
        <f t="shared" si="155"/>
        <v>0</v>
      </c>
      <c r="LP192" s="156">
        <f t="shared" si="155"/>
        <v>0</v>
      </c>
      <c r="LQ192" s="156">
        <f t="shared" si="155"/>
        <v>0</v>
      </c>
      <c r="LR192" s="156">
        <f t="shared" si="155"/>
        <v>0</v>
      </c>
      <c r="LS192" s="156">
        <f t="shared" si="155"/>
        <v>0</v>
      </c>
      <c r="LT192" s="156">
        <f t="shared" si="155"/>
        <v>0</v>
      </c>
      <c r="LU192" s="156">
        <f t="shared" si="155"/>
        <v>0</v>
      </c>
      <c r="LV192" s="156">
        <f t="shared" si="155"/>
        <v>0</v>
      </c>
      <c r="LW192" s="156">
        <f t="shared" si="155"/>
        <v>0</v>
      </c>
      <c r="LX192" s="156">
        <f t="shared" si="155"/>
        <v>0</v>
      </c>
      <c r="LY192" s="156">
        <f t="shared" si="155"/>
        <v>0</v>
      </c>
      <c r="LZ192" s="156">
        <f t="shared" si="155"/>
        <v>0</v>
      </c>
      <c r="MA192" s="156">
        <f t="shared" si="155"/>
        <v>0</v>
      </c>
      <c r="MB192" s="156">
        <f t="shared" si="155"/>
        <v>0</v>
      </c>
      <c r="MC192" s="156">
        <f t="shared" si="155"/>
        <v>0</v>
      </c>
      <c r="MD192" s="156">
        <f t="shared" si="155"/>
        <v>0</v>
      </c>
      <c r="ME192" s="156">
        <f t="shared" si="155"/>
        <v>0</v>
      </c>
      <c r="MF192" s="156">
        <f t="shared" si="155"/>
        <v>0</v>
      </c>
      <c r="MG192" s="156">
        <f t="shared" si="155"/>
        <v>0</v>
      </c>
      <c r="MH192" s="156">
        <f t="shared" si="155"/>
        <v>0</v>
      </c>
      <c r="MI192" s="156">
        <f t="shared" si="155"/>
        <v>0</v>
      </c>
      <c r="MJ192" s="156">
        <f t="shared" si="155"/>
        <v>0</v>
      </c>
      <c r="MK192" s="156">
        <f t="shared" si="155"/>
        <v>0</v>
      </c>
      <c r="ML192" s="156">
        <f t="shared" si="155"/>
        <v>0</v>
      </c>
      <c r="MM192" s="156">
        <f t="shared" si="155"/>
        <v>0</v>
      </c>
      <c r="MN192" s="156">
        <f t="shared" si="155"/>
        <v>0</v>
      </c>
      <c r="MO192" s="156">
        <f t="shared" si="155"/>
        <v>0</v>
      </c>
      <c r="MP192" s="156">
        <f t="shared" si="155"/>
        <v>0</v>
      </c>
      <c r="MQ192" s="156">
        <f t="shared" si="155"/>
        <v>0</v>
      </c>
      <c r="MR192" s="156">
        <f t="shared" si="155"/>
        <v>0</v>
      </c>
      <c r="MS192" s="156">
        <f t="shared" si="155"/>
        <v>0</v>
      </c>
      <c r="MT192" s="156">
        <f t="shared" si="155"/>
        <v>0</v>
      </c>
      <c r="MU192" s="156">
        <f t="shared" si="155"/>
        <v>0</v>
      </c>
      <c r="MV192" s="156">
        <f t="shared" si="155"/>
        <v>0</v>
      </c>
      <c r="MW192" s="156">
        <f t="shared" si="155"/>
        <v>0</v>
      </c>
      <c r="MX192" s="156">
        <f t="shared" si="155"/>
        <v>0</v>
      </c>
      <c r="MY192" s="156">
        <f t="shared" si="155"/>
        <v>0</v>
      </c>
      <c r="MZ192" s="156">
        <f t="shared" si="155"/>
        <v>0</v>
      </c>
      <c r="NA192" s="156">
        <f t="shared" si="155"/>
        <v>0</v>
      </c>
      <c r="NB192" s="156">
        <f t="shared" si="155"/>
        <v>0</v>
      </c>
      <c r="NC192" s="156">
        <f t="shared" si="155"/>
        <v>0</v>
      </c>
      <c r="ND192" s="156">
        <f t="shared" si="155"/>
        <v>0</v>
      </c>
      <c r="NE192" s="156">
        <f t="shared" si="155"/>
        <v>0</v>
      </c>
      <c r="NF192" s="156">
        <f t="shared" si="155"/>
        <v>0</v>
      </c>
      <c r="NG192" s="156">
        <f t="shared" si="155"/>
        <v>0</v>
      </c>
      <c r="NH192" s="156">
        <f t="shared" si="155"/>
        <v>0</v>
      </c>
      <c r="NI192" s="156">
        <f t="shared" si="155"/>
        <v>0</v>
      </c>
      <c r="NJ192" s="156">
        <f t="shared" si="155"/>
        <v>0</v>
      </c>
      <c r="NK192" s="158">
        <f t="shared" si="155"/>
        <v>0</v>
      </c>
    </row>
    <row r="193" spans="1:375" x14ac:dyDescent="0.25">
      <c r="A193" s="154">
        <f t="shared" si="149"/>
        <v>-39202.447280232562</v>
      </c>
      <c r="B193" s="35" t="s">
        <v>170</v>
      </c>
      <c r="C193" s="89" t="s">
        <v>162</v>
      </c>
      <c r="D193" s="156">
        <f>IF(D$165=EOMONTH($D19,-1),SUMIFS($D184:$NK184,$D$165:$NK$165,"&gt;="&amp;EOMONTH($D19,$S19),$D$165:$NK$165,"&lt;"&amp;EOMONTH($D19,60))*-$AF19+SUMIFS($D184:$NK184,$D$165:$NK$165,"&gt;="&amp;EOMONTH($D19,60),$D$165:$NK$165,"&lt;"&amp;EOMONTH($D19,372))*-$AG19,0)</f>
        <v>0</v>
      </c>
      <c r="E193" s="156">
        <f t="shared" ref="E193:BP193" si="156">IF(E$165=EOMONTH($D19,-1),SUMIFS($D184:$NK184,$D$165:$NK$165,"&gt;="&amp;EOMONTH($D19,$S19),$D$165:$NK$165,"&lt;"&amp;EOMONTH($D19,60))*-$AF19+SUMIFS($D184:$NK184,$D$165:$NK$165,"&gt;="&amp;EOMONTH($D19,60),$D$165:$NK$165,"&lt;"&amp;EOMONTH($D19,372))*-$AG19,0)</f>
        <v>0</v>
      </c>
      <c r="F193" s="156">
        <f t="shared" si="156"/>
        <v>0</v>
      </c>
      <c r="G193" s="156">
        <f t="shared" si="156"/>
        <v>0</v>
      </c>
      <c r="H193" s="156">
        <f t="shared" si="156"/>
        <v>0</v>
      </c>
      <c r="I193" s="156">
        <f t="shared" si="156"/>
        <v>0</v>
      </c>
      <c r="J193" s="156">
        <f t="shared" si="156"/>
        <v>0</v>
      </c>
      <c r="K193" s="156">
        <f t="shared" si="156"/>
        <v>0</v>
      </c>
      <c r="L193" s="156">
        <f t="shared" si="156"/>
        <v>0</v>
      </c>
      <c r="M193" s="156">
        <f t="shared" si="156"/>
        <v>0</v>
      </c>
      <c r="N193" s="156">
        <f t="shared" si="156"/>
        <v>0</v>
      </c>
      <c r="O193" s="156">
        <f t="shared" si="156"/>
        <v>0</v>
      </c>
      <c r="P193" s="156">
        <f t="shared" si="156"/>
        <v>0</v>
      </c>
      <c r="Q193" s="156">
        <f t="shared" si="156"/>
        <v>0</v>
      </c>
      <c r="R193" s="156">
        <f t="shared" si="156"/>
        <v>0</v>
      </c>
      <c r="S193" s="156">
        <f t="shared" si="156"/>
        <v>0</v>
      </c>
      <c r="T193" s="156">
        <f t="shared" si="156"/>
        <v>0</v>
      </c>
      <c r="U193" s="156">
        <f t="shared" si="156"/>
        <v>0</v>
      </c>
      <c r="V193" s="156">
        <f t="shared" si="156"/>
        <v>0</v>
      </c>
      <c r="W193" s="156">
        <f t="shared" si="156"/>
        <v>0</v>
      </c>
      <c r="X193" s="156">
        <f t="shared" si="156"/>
        <v>0</v>
      </c>
      <c r="Y193" s="156">
        <f t="shared" si="156"/>
        <v>0</v>
      </c>
      <c r="Z193" s="156">
        <f t="shared" si="156"/>
        <v>0</v>
      </c>
      <c r="AA193" s="156">
        <f t="shared" si="156"/>
        <v>0</v>
      </c>
      <c r="AB193" s="156">
        <f t="shared" si="156"/>
        <v>0</v>
      </c>
      <c r="AC193" s="156">
        <f t="shared" si="156"/>
        <v>0</v>
      </c>
      <c r="AD193" s="156">
        <f t="shared" si="156"/>
        <v>0</v>
      </c>
      <c r="AE193" s="156">
        <f t="shared" si="156"/>
        <v>-39202.447280232562</v>
      </c>
      <c r="AF193" s="156">
        <f t="shared" si="156"/>
        <v>0</v>
      </c>
      <c r="AG193" s="156">
        <f t="shared" si="156"/>
        <v>0</v>
      </c>
      <c r="AH193" s="156">
        <f t="shared" si="156"/>
        <v>0</v>
      </c>
      <c r="AI193" s="156">
        <f t="shared" si="156"/>
        <v>0</v>
      </c>
      <c r="AJ193" s="156">
        <f t="shared" si="156"/>
        <v>0</v>
      </c>
      <c r="AK193" s="156">
        <f t="shared" si="156"/>
        <v>0</v>
      </c>
      <c r="AL193" s="156">
        <f t="shared" si="156"/>
        <v>0</v>
      </c>
      <c r="AM193" s="156">
        <f t="shared" si="156"/>
        <v>0</v>
      </c>
      <c r="AN193" s="156">
        <f t="shared" si="156"/>
        <v>0</v>
      </c>
      <c r="AO193" s="156">
        <f t="shared" si="156"/>
        <v>0</v>
      </c>
      <c r="AP193" s="156">
        <f t="shared" si="156"/>
        <v>0</v>
      </c>
      <c r="AQ193" s="156">
        <f t="shared" si="156"/>
        <v>0</v>
      </c>
      <c r="AR193" s="156">
        <f t="shared" si="156"/>
        <v>0</v>
      </c>
      <c r="AS193" s="156">
        <f t="shared" si="156"/>
        <v>0</v>
      </c>
      <c r="AT193" s="156">
        <f t="shared" si="156"/>
        <v>0</v>
      </c>
      <c r="AU193" s="156">
        <f t="shared" si="156"/>
        <v>0</v>
      </c>
      <c r="AV193" s="156">
        <f t="shared" si="156"/>
        <v>0</v>
      </c>
      <c r="AW193" s="156">
        <f t="shared" si="156"/>
        <v>0</v>
      </c>
      <c r="AX193" s="156">
        <f t="shared" si="156"/>
        <v>0</v>
      </c>
      <c r="AY193" s="156">
        <f t="shared" si="156"/>
        <v>0</v>
      </c>
      <c r="AZ193" s="156">
        <f t="shared" si="156"/>
        <v>0</v>
      </c>
      <c r="BA193" s="156">
        <f t="shared" si="156"/>
        <v>0</v>
      </c>
      <c r="BB193" s="156">
        <f t="shared" si="156"/>
        <v>0</v>
      </c>
      <c r="BC193" s="156">
        <f t="shared" si="156"/>
        <v>0</v>
      </c>
      <c r="BD193" s="156">
        <f t="shared" si="156"/>
        <v>0</v>
      </c>
      <c r="BE193" s="156">
        <f t="shared" si="156"/>
        <v>0</v>
      </c>
      <c r="BF193" s="156">
        <f t="shared" si="156"/>
        <v>0</v>
      </c>
      <c r="BG193" s="156">
        <f t="shared" si="156"/>
        <v>0</v>
      </c>
      <c r="BH193" s="156">
        <f t="shared" si="156"/>
        <v>0</v>
      </c>
      <c r="BI193" s="156">
        <f t="shared" si="156"/>
        <v>0</v>
      </c>
      <c r="BJ193" s="156">
        <f t="shared" si="156"/>
        <v>0</v>
      </c>
      <c r="BK193" s="156">
        <f t="shared" si="156"/>
        <v>0</v>
      </c>
      <c r="BL193" s="156">
        <f t="shared" si="156"/>
        <v>0</v>
      </c>
      <c r="BM193" s="156">
        <f t="shared" si="156"/>
        <v>0</v>
      </c>
      <c r="BN193" s="156">
        <f t="shared" si="156"/>
        <v>0</v>
      </c>
      <c r="BO193" s="156">
        <f t="shared" si="156"/>
        <v>0</v>
      </c>
      <c r="BP193" s="156">
        <f t="shared" si="156"/>
        <v>0</v>
      </c>
      <c r="BQ193" s="156">
        <f t="shared" ref="BQ193:EB193" si="157">IF(BQ$165=EOMONTH($D19,-1),SUMIFS($D184:$NK184,$D$165:$NK$165,"&gt;="&amp;EOMONTH($D19,$S19),$D$165:$NK$165,"&lt;"&amp;EOMONTH($D19,60))*-$AF19+SUMIFS($D184:$NK184,$D$165:$NK$165,"&gt;="&amp;EOMONTH($D19,60),$D$165:$NK$165,"&lt;"&amp;EOMONTH($D19,372))*-$AG19,0)</f>
        <v>0</v>
      </c>
      <c r="BR193" s="156">
        <f t="shared" si="157"/>
        <v>0</v>
      </c>
      <c r="BS193" s="156">
        <f t="shared" si="157"/>
        <v>0</v>
      </c>
      <c r="BT193" s="156">
        <f t="shared" si="157"/>
        <v>0</v>
      </c>
      <c r="BU193" s="156">
        <f t="shared" si="157"/>
        <v>0</v>
      </c>
      <c r="BV193" s="156">
        <f t="shared" si="157"/>
        <v>0</v>
      </c>
      <c r="BW193" s="156">
        <f t="shared" si="157"/>
        <v>0</v>
      </c>
      <c r="BX193" s="156">
        <f t="shared" si="157"/>
        <v>0</v>
      </c>
      <c r="BY193" s="156">
        <f t="shared" si="157"/>
        <v>0</v>
      </c>
      <c r="BZ193" s="156">
        <f t="shared" si="157"/>
        <v>0</v>
      </c>
      <c r="CA193" s="156">
        <f t="shared" si="157"/>
        <v>0</v>
      </c>
      <c r="CB193" s="156">
        <f t="shared" si="157"/>
        <v>0</v>
      </c>
      <c r="CC193" s="156">
        <f t="shared" si="157"/>
        <v>0</v>
      </c>
      <c r="CD193" s="156">
        <f t="shared" si="157"/>
        <v>0</v>
      </c>
      <c r="CE193" s="156">
        <f t="shared" si="157"/>
        <v>0</v>
      </c>
      <c r="CF193" s="156">
        <f t="shared" si="157"/>
        <v>0</v>
      </c>
      <c r="CG193" s="156">
        <f t="shared" si="157"/>
        <v>0</v>
      </c>
      <c r="CH193" s="156">
        <f t="shared" si="157"/>
        <v>0</v>
      </c>
      <c r="CI193" s="156">
        <f t="shared" si="157"/>
        <v>0</v>
      </c>
      <c r="CJ193" s="156">
        <f t="shared" si="157"/>
        <v>0</v>
      </c>
      <c r="CK193" s="156">
        <f t="shared" si="157"/>
        <v>0</v>
      </c>
      <c r="CL193" s="156">
        <f t="shared" si="157"/>
        <v>0</v>
      </c>
      <c r="CM193" s="156">
        <f t="shared" si="157"/>
        <v>0</v>
      </c>
      <c r="CN193" s="156">
        <f t="shared" si="157"/>
        <v>0</v>
      </c>
      <c r="CO193" s="156">
        <f t="shared" si="157"/>
        <v>0</v>
      </c>
      <c r="CP193" s="156">
        <f t="shared" si="157"/>
        <v>0</v>
      </c>
      <c r="CQ193" s="156">
        <f t="shared" si="157"/>
        <v>0</v>
      </c>
      <c r="CR193" s="156">
        <f t="shared" si="157"/>
        <v>0</v>
      </c>
      <c r="CS193" s="156">
        <f t="shared" si="157"/>
        <v>0</v>
      </c>
      <c r="CT193" s="156">
        <f t="shared" si="157"/>
        <v>0</v>
      </c>
      <c r="CU193" s="156">
        <f t="shared" si="157"/>
        <v>0</v>
      </c>
      <c r="CV193" s="156">
        <f t="shared" si="157"/>
        <v>0</v>
      </c>
      <c r="CW193" s="156">
        <f t="shared" si="157"/>
        <v>0</v>
      </c>
      <c r="CX193" s="156">
        <f t="shared" si="157"/>
        <v>0</v>
      </c>
      <c r="CY193" s="156">
        <f t="shared" si="157"/>
        <v>0</v>
      </c>
      <c r="CZ193" s="156">
        <f t="shared" si="157"/>
        <v>0</v>
      </c>
      <c r="DA193" s="156">
        <f t="shared" si="157"/>
        <v>0</v>
      </c>
      <c r="DB193" s="156">
        <f t="shared" si="157"/>
        <v>0</v>
      </c>
      <c r="DC193" s="156">
        <f t="shared" si="157"/>
        <v>0</v>
      </c>
      <c r="DD193" s="156">
        <f t="shared" si="157"/>
        <v>0</v>
      </c>
      <c r="DE193" s="156">
        <f t="shared" si="157"/>
        <v>0</v>
      </c>
      <c r="DF193" s="156">
        <f t="shared" si="157"/>
        <v>0</v>
      </c>
      <c r="DG193" s="156">
        <f t="shared" si="157"/>
        <v>0</v>
      </c>
      <c r="DH193" s="156">
        <f t="shared" si="157"/>
        <v>0</v>
      </c>
      <c r="DI193" s="156">
        <f t="shared" si="157"/>
        <v>0</v>
      </c>
      <c r="DJ193" s="156">
        <f t="shared" si="157"/>
        <v>0</v>
      </c>
      <c r="DK193" s="156">
        <f t="shared" si="157"/>
        <v>0</v>
      </c>
      <c r="DL193" s="156">
        <f t="shared" si="157"/>
        <v>0</v>
      </c>
      <c r="DM193" s="156">
        <f t="shared" si="157"/>
        <v>0</v>
      </c>
      <c r="DN193" s="156">
        <f t="shared" si="157"/>
        <v>0</v>
      </c>
      <c r="DO193" s="156">
        <f t="shared" si="157"/>
        <v>0</v>
      </c>
      <c r="DP193" s="156">
        <f t="shared" si="157"/>
        <v>0</v>
      </c>
      <c r="DQ193" s="156">
        <f t="shared" si="157"/>
        <v>0</v>
      </c>
      <c r="DR193" s="156">
        <f t="shared" si="157"/>
        <v>0</v>
      </c>
      <c r="DS193" s="156">
        <f t="shared" si="157"/>
        <v>0</v>
      </c>
      <c r="DT193" s="156">
        <f t="shared" si="157"/>
        <v>0</v>
      </c>
      <c r="DU193" s="156">
        <f t="shared" si="157"/>
        <v>0</v>
      </c>
      <c r="DV193" s="156">
        <f t="shared" si="157"/>
        <v>0</v>
      </c>
      <c r="DW193" s="156">
        <f t="shared" si="157"/>
        <v>0</v>
      </c>
      <c r="DX193" s="156">
        <f t="shared" si="157"/>
        <v>0</v>
      </c>
      <c r="DY193" s="156">
        <f t="shared" si="157"/>
        <v>0</v>
      </c>
      <c r="DZ193" s="156">
        <f t="shared" si="157"/>
        <v>0</v>
      </c>
      <c r="EA193" s="156">
        <f t="shared" si="157"/>
        <v>0</v>
      </c>
      <c r="EB193" s="156">
        <f t="shared" si="157"/>
        <v>0</v>
      </c>
      <c r="EC193" s="156">
        <f t="shared" ref="EC193:GN193" si="158">IF(EC$165=EOMONTH($D19,-1),SUMIFS($D184:$NK184,$D$165:$NK$165,"&gt;="&amp;EOMONTH($D19,$S19),$D$165:$NK$165,"&lt;"&amp;EOMONTH($D19,60))*-$AF19+SUMIFS($D184:$NK184,$D$165:$NK$165,"&gt;="&amp;EOMONTH($D19,60),$D$165:$NK$165,"&lt;"&amp;EOMONTH($D19,372))*-$AG19,0)</f>
        <v>0</v>
      </c>
      <c r="ED193" s="156">
        <f t="shared" si="158"/>
        <v>0</v>
      </c>
      <c r="EE193" s="156">
        <f t="shared" si="158"/>
        <v>0</v>
      </c>
      <c r="EF193" s="156">
        <f t="shared" si="158"/>
        <v>0</v>
      </c>
      <c r="EG193" s="156">
        <f t="shared" si="158"/>
        <v>0</v>
      </c>
      <c r="EH193" s="156">
        <f t="shared" si="158"/>
        <v>0</v>
      </c>
      <c r="EI193" s="156">
        <f t="shared" si="158"/>
        <v>0</v>
      </c>
      <c r="EJ193" s="156">
        <f t="shared" si="158"/>
        <v>0</v>
      </c>
      <c r="EK193" s="156">
        <f t="shared" si="158"/>
        <v>0</v>
      </c>
      <c r="EL193" s="156">
        <f t="shared" si="158"/>
        <v>0</v>
      </c>
      <c r="EM193" s="156">
        <f t="shared" si="158"/>
        <v>0</v>
      </c>
      <c r="EN193" s="156">
        <f t="shared" si="158"/>
        <v>0</v>
      </c>
      <c r="EO193" s="156">
        <f t="shared" si="158"/>
        <v>0</v>
      </c>
      <c r="EP193" s="156">
        <f t="shared" si="158"/>
        <v>0</v>
      </c>
      <c r="EQ193" s="156">
        <f t="shared" si="158"/>
        <v>0</v>
      </c>
      <c r="ER193" s="156">
        <f t="shared" si="158"/>
        <v>0</v>
      </c>
      <c r="ES193" s="156">
        <f t="shared" si="158"/>
        <v>0</v>
      </c>
      <c r="ET193" s="156">
        <f t="shared" si="158"/>
        <v>0</v>
      </c>
      <c r="EU193" s="156">
        <f t="shared" si="158"/>
        <v>0</v>
      </c>
      <c r="EV193" s="156">
        <f t="shared" si="158"/>
        <v>0</v>
      </c>
      <c r="EW193" s="156">
        <f t="shared" si="158"/>
        <v>0</v>
      </c>
      <c r="EX193" s="156">
        <f t="shared" si="158"/>
        <v>0</v>
      </c>
      <c r="EY193" s="156">
        <f t="shared" si="158"/>
        <v>0</v>
      </c>
      <c r="EZ193" s="156">
        <f t="shared" si="158"/>
        <v>0</v>
      </c>
      <c r="FA193" s="156">
        <f t="shared" si="158"/>
        <v>0</v>
      </c>
      <c r="FB193" s="156">
        <f t="shared" si="158"/>
        <v>0</v>
      </c>
      <c r="FC193" s="156">
        <f t="shared" si="158"/>
        <v>0</v>
      </c>
      <c r="FD193" s="156">
        <f t="shared" si="158"/>
        <v>0</v>
      </c>
      <c r="FE193" s="156">
        <f t="shared" si="158"/>
        <v>0</v>
      </c>
      <c r="FF193" s="156">
        <f t="shared" si="158"/>
        <v>0</v>
      </c>
      <c r="FG193" s="156">
        <f t="shared" si="158"/>
        <v>0</v>
      </c>
      <c r="FH193" s="156">
        <f t="shared" si="158"/>
        <v>0</v>
      </c>
      <c r="FI193" s="156">
        <f t="shared" si="158"/>
        <v>0</v>
      </c>
      <c r="FJ193" s="156">
        <f t="shared" si="158"/>
        <v>0</v>
      </c>
      <c r="FK193" s="156">
        <f t="shared" si="158"/>
        <v>0</v>
      </c>
      <c r="FL193" s="156">
        <f t="shared" si="158"/>
        <v>0</v>
      </c>
      <c r="FM193" s="156">
        <f t="shared" si="158"/>
        <v>0</v>
      </c>
      <c r="FN193" s="156">
        <f t="shared" si="158"/>
        <v>0</v>
      </c>
      <c r="FO193" s="156">
        <f t="shared" si="158"/>
        <v>0</v>
      </c>
      <c r="FP193" s="156">
        <f t="shared" si="158"/>
        <v>0</v>
      </c>
      <c r="FQ193" s="156">
        <f t="shared" si="158"/>
        <v>0</v>
      </c>
      <c r="FR193" s="156">
        <f t="shared" si="158"/>
        <v>0</v>
      </c>
      <c r="FS193" s="156">
        <f t="shared" si="158"/>
        <v>0</v>
      </c>
      <c r="FT193" s="156">
        <f t="shared" si="158"/>
        <v>0</v>
      </c>
      <c r="FU193" s="156">
        <f t="shared" si="158"/>
        <v>0</v>
      </c>
      <c r="FV193" s="156">
        <f t="shared" si="158"/>
        <v>0</v>
      </c>
      <c r="FW193" s="156">
        <f t="shared" si="158"/>
        <v>0</v>
      </c>
      <c r="FX193" s="156">
        <f t="shared" si="158"/>
        <v>0</v>
      </c>
      <c r="FY193" s="156">
        <f t="shared" si="158"/>
        <v>0</v>
      </c>
      <c r="FZ193" s="156">
        <f t="shared" si="158"/>
        <v>0</v>
      </c>
      <c r="GA193" s="156">
        <f t="shared" si="158"/>
        <v>0</v>
      </c>
      <c r="GB193" s="156">
        <f t="shared" si="158"/>
        <v>0</v>
      </c>
      <c r="GC193" s="156">
        <f t="shared" si="158"/>
        <v>0</v>
      </c>
      <c r="GD193" s="156">
        <f t="shared" si="158"/>
        <v>0</v>
      </c>
      <c r="GE193" s="156">
        <f t="shared" si="158"/>
        <v>0</v>
      </c>
      <c r="GF193" s="156">
        <f t="shared" si="158"/>
        <v>0</v>
      </c>
      <c r="GG193" s="156">
        <f t="shared" si="158"/>
        <v>0</v>
      </c>
      <c r="GH193" s="156">
        <f t="shared" si="158"/>
        <v>0</v>
      </c>
      <c r="GI193" s="156">
        <f t="shared" si="158"/>
        <v>0</v>
      </c>
      <c r="GJ193" s="156">
        <f t="shared" si="158"/>
        <v>0</v>
      </c>
      <c r="GK193" s="156">
        <f t="shared" si="158"/>
        <v>0</v>
      </c>
      <c r="GL193" s="156">
        <f t="shared" si="158"/>
        <v>0</v>
      </c>
      <c r="GM193" s="156">
        <f t="shared" si="158"/>
        <v>0</v>
      </c>
      <c r="GN193" s="156">
        <f t="shared" si="158"/>
        <v>0</v>
      </c>
      <c r="GO193" s="156">
        <f t="shared" ref="GO193:IZ193" si="159">IF(GO$165=EOMONTH($D19,-1),SUMIFS($D184:$NK184,$D$165:$NK$165,"&gt;="&amp;EOMONTH($D19,$S19),$D$165:$NK$165,"&lt;"&amp;EOMONTH($D19,60))*-$AF19+SUMIFS($D184:$NK184,$D$165:$NK$165,"&gt;="&amp;EOMONTH($D19,60),$D$165:$NK$165,"&lt;"&amp;EOMONTH($D19,372))*-$AG19,0)</f>
        <v>0</v>
      </c>
      <c r="GP193" s="156">
        <f t="shared" si="159"/>
        <v>0</v>
      </c>
      <c r="GQ193" s="156">
        <f t="shared" si="159"/>
        <v>0</v>
      </c>
      <c r="GR193" s="156">
        <f t="shared" si="159"/>
        <v>0</v>
      </c>
      <c r="GS193" s="156">
        <f t="shared" si="159"/>
        <v>0</v>
      </c>
      <c r="GT193" s="156">
        <f t="shared" si="159"/>
        <v>0</v>
      </c>
      <c r="GU193" s="156">
        <f t="shared" si="159"/>
        <v>0</v>
      </c>
      <c r="GV193" s="156">
        <f t="shared" si="159"/>
        <v>0</v>
      </c>
      <c r="GW193" s="156">
        <f t="shared" si="159"/>
        <v>0</v>
      </c>
      <c r="GX193" s="156">
        <f t="shared" si="159"/>
        <v>0</v>
      </c>
      <c r="GY193" s="156">
        <f t="shared" si="159"/>
        <v>0</v>
      </c>
      <c r="GZ193" s="156">
        <f t="shared" si="159"/>
        <v>0</v>
      </c>
      <c r="HA193" s="156">
        <f t="shared" si="159"/>
        <v>0</v>
      </c>
      <c r="HB193" s="156">
        <f t="shared" si="159"/>
        <v>0</v>
      </c>
      <c r="HC193" s="156">
        <f t="shared" si="159"/>
        <v>0</v>
      </c>
      <c r="HD193" s="156">
        <f t="shared" si="159"/>
        <v>0</v>
      </c>
      <c r="HE193" s="156">
        <f t="shared" si="159"/>
        <v>0</v>
      </c>
      <c r="HF193" s="156">
        <f t="shared" si="159"/>
        <v>0</v>
      </c>
      <c r="HG193" s="156">
        <f t="shared" si="159"/>
        <v>0</v>
      </c>
      <c r="HH193" s="156">
        <f t="shared" si="159"/>
        <v>0</v>
      </c>
      <c r="HI193" s="156">
        <f t="shared" si="159"/>
        <v>0</v>
      </c>
      <c r="HJ193" s="156">
        <f t="shared" si="159"/>
        <v>0</v>
      </c>
      <c r="HK193" s="156">
        <f t="shared" si="159"/>
        <v>0</v>
      </c>
      <c r="HL193" s="156">
        <f t="shared" si="159"/>
        <v>0</v>
      </c>
      <c r="HM193" s="156">
        <f t="shared" si="159"/>
        <v>0</v>
      </c>
      <c r="HN193" s="156">
        <f t="shared" si="159"/>
        <v>0</v>
      </c>
      <c r="HO193" s="156">
        <f t="shared" si="159"/>
        <v>0</v>
      </c>
      <c r="HP193" s="156">
        <f t="shared" si="159"/>
        <v>0</v>
      </c>
      <c r="HQ193" s="156">
        <f t="shared" si="159"/>
        <v>0</v>
      </c>
      <c r="HR193" s="156">
        <f t="shared" si="159"/>
        <v>0</v>
      </c>
      <c r="HS193" s="156">
        <f t="shared" si="159"/>
        <v>0</v>
      </c>
      <c r="HT193" s="156">
        <f t="shared" si="159"/>
        <v>0</v>
      </c>
      <c r="HU193" s="156">
        <f t="shared" si="159"/>
        <v>0</v>
      </c>
      <c r="HV193" s="156">
        <f t="shared" si="159"/>
        <v>0</v>
      </c>
      <c r="HW193" s="156">
        <f t="shared" si="159"/>
        <v>0</v>
      </c>
      <c r="HX193" s="156">
        <f t="shared" si="159"/>
        <v>0</v>
      </c>
      <c r="HY193" s="156">
        <f t="shared" si="159"/>
        <v>0</v>
      </c>
      <c r="HZ193" s="156">
        <f t="shared" si="159"/>
        <v>0</v>
      </c>
      <c r="IA193" s="156">
        <f t="shared" si="159"/>
        <v>0</v>
      </c>
      <c r="IB193" s="156">
        <f t="shared" si="159"/>
        <v>0</v>
      </c>
      <c r="IC193" s="156">
        <f t="shared" si="159"/>
        <v>0</v>
      </c>
      <c r="ID193" s="156">
        <f t="shared" si="159"/>
        <v>0</v>
      </c>
      <c r="IE193" s="156">
        <f t="shared" si="159"/>
        <v>0</v>
      </c>
      <c r="IF193" s="156">
        <f t="shared" si="159"/>
        <v>0</v>
      </c>
      <c r="IG193" s="156">
        <f t="shared" si="159"/>
        <v>0</v>
      </c>
      <c r="IH193" s="156">
        <f t="shared" si="159"/>
        <v>0</v>
      </c>
      <c r="II193" s="156">
        <f t="shared" si="159"/>
        <v>0</v>
      </c>
      <c r="IJ193" s="156">
        <f t="shared" si="159"/>
        <v>0</v>
      </c>
      <c r="IK193" s="156">
        <f t="shared" si="159"/>
        <v>0</v>
      </c>
      <c r="IL193" s="156">
        <f t="shared" si="159"/>
        <v>0</v>
      </c>
      <c r="IM193" s="156">
        <f t="shared" si="159"/>
        <v>0</v>
      </c>
      <c r="IN193" s="156">
        <f t="shared" si="159"/>
        <v>0</v>
      </c>
      <c r="IO193" s="156">
        <f t="shared" si="159"/>
        <v>0</v>
      </c>
      <c r="IP193" s="156">
        <f t="shared" si="159"/>
        <v>0</v>
      </c>
      <c r="IQ193" s="156">
        <f t="shared" si="159"/>
        <v>0</v>
      </c>
      <c r="IR193" s="156">
        <f t="shared" si="159"/>
        <v>0</v>
      </c>
      <c r="IS193" s="156">
        <f t="shared" si="159"/>
        <v>0</v>
      </c>
      <c r="IT193" s="156">
        <f t="shared" si="159"/>
        <v>0</v>
      </c>
      <c r="IU193" s="156">
        <f t="shared" si="159"/>
        <v>0</v>
      </c>
      <c r="IV193" s="156">
        <f t="shared" si="159"/>
        <v>0</v>
      </c>
      <c r="IW193" s="156">
        <f t="shared" si="159"/>
        <v>0</v>
      </c>
      <c r="IX193" s="156">
        <f t="shared" si="159"/>
        <v>0</v>
      </c>
      <c r="IY193" s="156">
        <f t="shared" si="159"/>
        <v>0</v>
      </c>
      <c r="IZ193" s="156">
        <f t="shared" si="159"/>
        <v>0</v>
      </c>
      <c r="JA193" s="156">
        <f t="shared" ref="JA193:LL193" si="160">IF(JA$165=EOMONTH($D19,-1),SUMIFS($D184:$NK184,$D$165:$NK$165,"&gt;="&amp;EOMONTH($D19,$S19),$D$165:$NK$165,"&lt;"&amp;EOMONTH($D19,60))*-$AF19+SUMIFS($D184:$NK184,$D$165:$NK$165,"&gt;="&amp;EOMONTH($D19,60),$D$165:$NK$165,"&lt;"&amp;EOMONTH($D19,372))*-$AG19,0)</f>
        <v>0</v>
      </c>
      <c r="JB193" s="156">
        <f t="shared" si="160"/>
        <v>0</v>
      </c>
      <c r="JC193" s="156">
        <f t="shared" si="160"/>
        <v>0</v>
      </c>
      <c r="JD193" s="156">
        <f t="shared" si="160"/>
        <v>0</v>
      </c>
      <c r="JE193" s="156">
        <f t="shared" si="160"/>
        <v>0</v>
      </c>
      <c r="JF193" s="156">
        <f t="shared" si="160"/>
        <v>0</v>
      </c>
      <c r="JG193" s="156">
        <f t="shared" si="160"/>
        <v>0</v>
      </c>
      <c r="JH193" s="156">
        <f t="shared" si="160"/>
        <v>0</v>
      </c>
      <c r="JI193" s="156">
        <f t="shared" si="160"/>
        <v>0</v>
      </c>
      <c r="JJ193" s="156">
        <f t="shared" si="160"/>
        <v>0</v>
      </c>
      <c r="JK193" s="156">
        <f t="shared" si="160"/>
        <v>0</v>
      </c>
      <c r="JL193" s="156">
        <f t="shared" si="160"/>
        <v>0</v>
      </c>
      <c r="JM193" s="156">
        <f t="shared" si="160"/>
        <v>0</v>
      </c>
      <c r="JN193" s="156">
        <f t="shared" si="160"/>
        <v>0</v>
      </c>
      <c r="JO193" s="156">
        <f t="shared" si="160"/>
        <v>0</v>
      </c>
      <c r="JP193" s="156">
        <f t="shared" si="160"/>
        <v>0</v>
      </c>
      <c r="JQ193" s="156">
        <f t="shared" si="160"/>
        <v>0</v>
      </c>
      <c r="JR193" s="156">
        <f t="shared" si="160"/>
        <v>0</v>
      </c>
      <c r="JS193" s="156">
        <f t="shared" si="160"/>
        <v>0</v>
      </c>
      <c r="JT193" s="156">
        <f t="shared" si="160"/>
        <v>0</v>
      </c>
      <c r="JU193" s="156">
        <f t="shared" si="160"/>
        <v>0</v>
      </c>
      <c r="JV193" s="156">
        <f t="shared" si="160"/>
        <v>0</v>
      </c>
      <c r="JW193" s="156">
        <f t="shared" si="160"/>
        <v>0</v>
      </c>
      <c r="JX193" s="156">
        <f t="shared" si="160"/>
        <v>0</v>
      </c>
      <c r="JY193" s="156">
        <f t="shared" si="160"/>
        <v>0</v>
      </c>
      <c r="JZ193" s="156">
        <f t="shared" si="160"/>
        <v>0</v>
      </c>
      <c r="KA193" s="156">
        <f t="shared" si="160"/>
        <v>0</v>
      </c>
      <c r="KB193" s="156">
        <f t="shared" si="160"/>
        <v>0</v>
      </c>
      <c r="KC193" s="156">
        <f t="shared" si="160"/>
        <v>0</v>
      </c>
      <c r="KD193" s="156">
        <f t="shared" si="160"/>
        <v>0</v>
      </c>
      <c r="KE193" s="156">
        <f t="shared" si="160"/>
        <v>0</v>
      </c>
      <c r="KF193" s="156">
        <f t="shared" si="160"/>
        <v>0</v>
      </c>
      <c r="KG193" s="156">
        <f t="shared" si="160"/>
        <v>0</v>
      </c>
      <c r="KH193" s="156">
        <f t="shared" si="160"/>
        <v>0</v>
      </c>
      <c r="KI193" s="156">
        <f t="shared" si="160"/>
        <v>0</v>
      </c>
      <c r="KJ193" s="156">
        <f t="shared" si="160"/>
        <v>0</v>
      </c>
      <c r="KK193" s="156">
        <f t="shared" si="160"/>
        <v>0</v>
      </c>
      <c r="KL193" s="156">
        <f t="shared" si="160"/>
        <v>0</v>
      </c>
      <c r="KM193" s="156">
        <f t="shared" si="160"/>
        <v>0</v>
      </c>
      <c r="KN193" s="156">
        <f t="shared" si="160"/>
        <v>0</v>
      </c>
      <c r="KO193" s="156">
        <f t="shared" si="160"/>
        <v>0</v>
      </c>
      <c r="KP193" s="156">
        <f t="shared" si="160"/>
        <v>0</v>
      </c>
      <c r="KQ193" s="156">
        <f t="shared" si="160"/>
        <v>0</v>
      </c>
      <c r="KR193" s="156">
        <f t="shared" si="160"/>
        <v>0</v>
      </c>
      <c r="KS193" s="156">
        <f t="shared" si="160"/>
        <v>0</v>
      </c>
      <c r="KT193" s="156">
        <f t="shared" si="160"/>
        <v>0</v>
      </c>
      <c r="KU193" s="156">
        <f t="shared" si="160"/>
        <v>0</v>
      </c>
      <c r="KV193" s="156">
        <f t="shared" si="160"/>
        <v>0</v>
      </c>
      <c r="KW193" s="156">
        <f t="shared" si="160"/>
        <v>0</v>
      </c>
      <c r="KX193" s="156">
        <f t="shared" si="160"/>
        <v>0</v>
      </c>
      <c r="KY193" s="156">
        <f t="shared" si="160"/>
        <v>0</v>
      </c>
      <c r="KZ193" s="156">
        <f t="shared" si="160"/>
        <v>0</v>
      </c>
      <c r="LA193" s="156">
        <f t="shared" si="160"/>
        <v>0</v>
      </c>
      <c r="LB193" s="156">
        <f t="shared" si="160"/>
        <v>0</v>
      </c>
      <c r="LC193" s="156">
        <f t="shared" si="160"/>
        <v>0</v>
      </c>
      <c r="LD193" s="156">
        <f t="shared" si="160"/>
        <v>0</v>
      </c>
      <c r="LE193" s="156">
        <f t="shared" si="160"/>
        <v>0</v>
      </c>
      <c r="LF193" s="156">
        <f t="shared" si="160"/>
        <v>0</v>
      </c>
      <c r="LG193" s="156">
        <f t="shared" si="160"/>
        <v>0</v>
      </c>
      <c r="LH193" s="156">
        <f t="shared" si="160"/>
        <v>0</v>
      </c>
      <c r="LI193" s="156">
        <f t="shared" si="160"/>
        <v>0</v>
      </c>
      <c r="LJ193" s="156">
        <f t="shared" si="160"/>
        <v>0</v>
      </c>
      <c r="LK193" s="156">
        <f t="shared" si="160"/>
        <v>0</v>
      </c>
      <c r="LL193" s="156">
        <f t="shared" si="160"/>
        <v>0</v>
      </c>
      <c r="LM193" s="156">
        <f t="shared" ref="LM193:NK193" si="161">IF(LM$165=EOMONTH($D19,-1),SUMIFS($D184:$NK184,$D$165:$NK$165,"&gt;="&amp;EOMONTH($D19,$S19),$D$165:$NK$165,"&lt;"&amp;EOMONTH($D19,60))*-$AF19+SUMIFS($D184:$NK184,$D$165:$NK$165,"&gt;="&amp;EOMONTH($D19,60),$D$165:$NK$165,"&lt;"&amp;EOMONTH($D19,372))*-$AG19,0)</f>
        <v>0</v>
      </c>
      <c r="LN193" s="156">
        <f t="shared" si="161"/>
        <v>0</v>
      </c>
      <c r="LO193" s="156">
        <f t="shared" si="161"/>
        <v>0</v>
      </c>
      <c r="LP193" s="156">
        <f t="shared" si="161"/>
        <v>0</v>
      </c>
      <c r="LQ193" s="156">
        <f t="shared" si="161"/>
        <v>0</v>
      </c>
      <c r="LR193" s="156">
        <f t="shared" si="161"/>
        <v>0</v>
      </c>
      <c r="LS193" s="156">
        <f t="shared" si="161"/>
        <v>0</v>
      </c>
      <c r="LT193" s="156">
        <f t="shared" si="161"/>
        <v>0</v>
      </c>
      <c r="LU193" s="156">
        <f t="shared" si="161"/>
        <v>0</v>
      </c>
      <c r="LV193" s="156">
        <f t="shared" si="161"/>
        <v>0</v>
      </c>
      <c r="LW193" s="156">
        <f t="shared" si="161"/>
        <v>0</v>
      </c>
      <c r="LX193" s="156">
        <f t="shared" si="161"/>
        <v>0</v>
      </c>
      <c r="LY193" s="156">
        <f t="shared" si="161"/>
        <v>0</v>
      </c>
      <c r="LZ193" s="156">
        <f t="shared" si="161"/>
        <v>0</v>
      </c>
      <c r="MA193" s="156">
        <f t="shared" si="161"/>
        <v>0</v>
      </c>
      <c r="MB193" s="156">
        <f t="shared" si="161"/>
        <v>0</v>
      </c>
      <c r="MC193" s="156">
        <f t="shared" si="161"/>
        <v>0</v>
      </c>
      <c r="MD193" s="156">
        <f t="shared" si="161"/>
        <v>0</v>
      </c>
      <c r="ME193" s="156">
        <f t="shared" si="161"/>
        <v>0</v>
      </c>
      <c r="MF193" s="156">
        <f t="shared" si="161"/>
        <v>0</v>
      </c>
      <c r="MG193" s="156">
        <f t="shared" si="161"/>
        <v>0</v>
      </c>
      <c r="MH193" s="156">
        <f t="shared" si="161"/>
        <v>0</v>
      </c>
      <c r="MI193" s="156">
        <f t="shared" si="161"/>
        <v>0</v>
      </c>
      <c r="MJ193" s="156">
        <f t="shared" si="161"/>
        <v>0</v>
      </c>
      <c r="MK193" s="156">
        <f t="shared" si="161"/>
        <v>0</v>
      </c>
      <c r="ML193" s="156">
        <f t="shared" si="161"/>
        <v>0</v>
      </c>
      <c r="MM193" s="156">
        <f t="shared" si="161"/>
        <v>0</v>
      </c>
      <c r="MN193" s="156">
        <f t="shared" si="161"/>
        <v>0</v>
      </c>
      <c r="MO193" s="156">
        <f t="shared" si="161"/>
        <v>0</v>
      </c>
      <c r="MP193" s="156">
        <f t="shared" si="161"/>
        <v>0</v>
      </c>
      <c r="MQ193" s="156">
        <f t="shared" si="161"/>
        <v>0</v>
      </c>
      <c r="MR193" s="156">
        <f t="shared" si="161"/>
        <v>0</v>
      </c>
      <c r="MS193" s="156">
        <f t="shared" si="161"/>
        <v>0</v>
      </c>
      <c r="MT193" s="156">
        <f t="shared" si="161"/>
        <v>0</v>
      </c>
      <c r="MU193" s="156">
        <f t="shared" si="161"/>
        <v>0</v>
      </c>
      <c r="MV193" s="156">
        <f t="shared" si="161"/>
        <v>0</v>
      </c>
      <c r="MW193" s="156">
        <f t="shared" si="161"/>
        <v>0</v>
      </c>
      <c r="MX193" s="156">
        <f t="shared" si="161"/>
        <v>0</v>
      </c>
      <c r="MY193" s="156">
        <f t="shared" si="161"/>
        <v>0</v>
      </c>
      <c r="MZ193" s="156">
        <f t="shared" si="161"/>
        <v>0</v>
      </c>
      <c r="NA193" s="156">
        <f t="shared" si="161"/>
        <v>0</v>
      </c>
      <c r="NB193" s="156">
        <f t="shared" si="161"/>
        <v>0</v>
      </c>
      <c r="NC193" s="156">
        <f t="shared" si="161"/>
        <v>0</v>
      </c>
      <c r="ND193" s="156">
        <f t="shared" si="161"/>
        <v>0</v>
      </c>
      <c r="NE193" s="156">
        <f t="shared" si="161"/>
        <v>0</v>
      </c>
      <c r="NF193" s="156">
        <f t="shared" si="161"/>
        <v>0</v>
      </c>
      <c r="NG193" s="156">
        <f t="shared" si="161"/>
        <v>0</v>
      </c>
      <c r="NH193" s="156">
        <f t="shared" si="161"/>
        <v>0</v>
      </c>
      <c r="NI193" s="156">
        <f t="shared" si="161"/>
        <v>0</v>
      </c>
      <c r="NJ193" s="156">
        <f t="shared" si="161"/>
        <v>0</v>
      </c>
      <c r="NK193" s="158">
        <f t="shared" si="161"/>
        <v>0</v>
      </c>
    </row>
    <row r="194" spans="1:375" x14ac:dyDescent="0.25">
      <c r="A194" s="154">
        <f t="shared" si="149"/>
        <v>-75629.486242755549</v>
      </c>
      <c r="B194" s="35" t="s">
        <v>171</v>
      </c>
      <c r="C194" s="89" t="s">
        <v>163</v>
      </c>
      <c r="D194" s="156">
        <f t="shared" ref="D194:BO194" si="162">IF(D$165=EOMONTH($E19,$R19*(1-$O19)),FV($AE19,ROUNDDOWN(YEARFRAC($D$165,D$165,1),0),0,($AC19*(1-$O19)+$AD19*$O19)*$B19,0),0)</f>
        <v>0</v>
      </c>
      <c r="E194" s="156">
        <f t="shared" si="162"/>
        <v>0</v>
      </c>
      <c r="F194" s="156">
        <f t="shared" si="162"/>
        <v>0</v>
      </c>
      <c r="G194" s="156">
        <f t="shared" si="162"/>
        <v>0</v>
      </c>
      <c r="H194" s="156">
        <f t="shared" si="162"/>
        <v>0</v>
      </c>
      <c r="I194" s="156">
        <f t="shared" si="162"/>
        <v>0</v>
      </c>
      <c r="J194" s="156">
        <f t="shared" si="162"/>
        <v>0</v>
      </c>
      <c r="K194" s="156">
        <f t="shared" si="162"/>
        <v>0</v>
      </c>
      <c r="L194" s="156">
        <f t="shared" si="162"/>
        <v>0</v>
      </c>
      <c r="M194" s="156">
        <f t="shared" si="162"/>
        <v>0</v>
      </c>
      <c r="N194" s="156">
        <f t="shared" si="162"/>
        <v>0</v>
      </c>
      <c r="O194" s="156">
        <f t="shared" si="162"/>
        <v>0</v>
      </c>
      <c r="P194" s="156">
        <f t="shared" si="162"/>
        <v>0</v>
      </c>
      <c r="Q194" s="156">
        <f t="shared" si="162"/>
        <v>0</v>
      </c>
      <c r="R194" s="156">
        <f t="shared" si="162"/>
        <v>0</v>
      </c>
      <c r="S194" s="156">
        <f t="shared" si="162"/>
        <v>0</v>
      </c>
      <c r="T194" s="156">
        <f t="shared" si="162"/>
        <v>0</v>
      </c>
      <c r="U194" s="156">
        <f t="shared" si="162"/>
        <v>0</v>
      </c>
      <c r="V194" s="156">
        <f t="shared" si="162"/>
        <v>0</v>
      </c>
      <c r="W194" s="156">
        <f t="shared" si="162"/>
        <v>0</v>
      </c>
      <c r="X194" s="156">
        <f t="shared" si="162"/>
        <v>0</v>
      </c>
      <c r="Y194" s="156">
        <f t="shared" si="162"/>
        <v>0</v>
      </c>
      <c r="Z194" s="156">
        <f t="shared" si="162"/>
        <v>0</v>
      </c>
      <c r="AA194" s="156">
        <f t="shared" si="162"/>
        <v>0</v>
      </c>
      <c r="AB194" s="156">
        <f t="shared" si="162"/>
        <v>0</v>
      </c>
      <c r="AC194" s="156">
        <f t="shared" si="162"/>
        <v>0</v>
      </c>
      <c r="AD194" s="156">
        <f t="shared" si="162"/>
        <v>0</v>
      </c>
      <c r="AE194" s="156">
        <f t="shared" si="162"/>
        <v>0</v>
      </c>
      <c r="AF194" s="156">
        <f t="shared" si="162"/>
        <v>0</v>
      </c>
      <c r="AG194" s="156">
        <f t="shared" si="162"/>
        <v>0</v>
      </c>
      <c r="AH194" s="156">
        <f t="shared" si="162"/>
        <v>0</v>
      </c>
      <c r="AI194" s="156">
        <f t="shared" si="162"/>
        <v>0</v>
      </c>
      <c r="AJ194" s="156">
        <f t="shared" si="162"/>
        <v>0</v>
      </c>
      <c r="AK194" s="156">
        <f t="shared" si="162"/>
        <v>0</v>
      </c>
      <c r="AL194" s="156">
        <f t="shared" si="162"/>
        <v>0</v>
      </c>
      <c r="AM194" s="156">
        <f t="shared" si="162"/>
        <v>0</v>
      </c>
      <c r="AN194" s="156">
        <f t="shared" si="162"/>
        <v>0</v>
      </c>
      <c r="AO194" s="156">
        <f t="shared" si="162"/>
        <v>0</v>
      </c>
      <c r="AP194" s="156">
        <f t="shared" si="162"/>
        <v>0</v>
      </c>
      <c r="AQ194" s="156">
        <f t="shared" si="162"/>
        <v>0</v>
      </c>
      <c r="AR194" s="156">
        <f t="shared" si="162"/>
        <v>0</v>
      </c>
      <c r="AS194" s="156">
        <f t="shared" si="162"/>
        <v>0</v>
      </c>
      <c r="AT194" s="156">
        <f t="shared" si="162"/>
        <v>0</v>
      </c>
      <c r="AU194" s="156">
        <f t="shared" si="162"/>
        <v>0</v>
      </c>
      <c r="AV194" s="156">
        <f t="shared" si="162"/>
        <v>0</v>
      </c>
      <c r="AW194" s="156">
        <f t="shared" si="162"/>
        <v>0</v>
      </c>
      <c r="AX194" s="156">
        <f t="shared" si="162"/>
        <v>0</v>
      </c>
      <c r="AY194" s="156">
        <f t="shared" si="162"/>
        <v>0</v>
      </c>
      <c r="AZ194" s="156">
        <f t="shared" si="162"/>
        <v>0</v>
      </c>
      <c r="BA194" s="156">
        <f t="shared" si="162"/>
        <v>0</v>
      </c>
      <c r="BB194" s="156">
        <f t="shared" si="162"/>
        <v>0</v>
      </c>
      <c r="BC194" s="156">
        <f t="shared" si="162"/>
        <v>0</v>
      </c>
      <c r="BD194" s="156">
        <f t="shared" si="162"/>
        <v>0</v>
      </c>
      <c r="BE194" s="156">
        <f t="shared" si="162"/>
        <v>0</v>
      </c>
      <c r="BF194" s="156">
        <f t="shared" si="162"/>
        <v>0</v>
      </c>
      <c r="BG194" s="156">
        <f t="shared" si="162"/>
        <v>0</v>
      </c>
      <c r="BH194" s="156">
        <f t="shared" si="162"/>
        <v>0</v>
      </c>
      <c r="BI194" s="156">
        <f t="shared" si="162"/>
        <v>0</v>
      </c>
      <c r="BJ194" s="156">
        <f t="shared" si="162"/>
        <v>0</v>
      </c>
      <c r="BK194" s="156">
        <f t="shared" si="162"/>
        <v>0</v>
      </c>
      <c r="BL194" s="156">
        <f t="shared" si="162"/>
        <v>0</v>
      </c>
      <c r="BM194" s="156">
        <f t="shared" si="162"/>
        <v>0</v>
      </c>
      <c r="BN194" s="156">
        <f t="shared" si="162"/>
        <v>0</v>
      </c>
      <c r="BO194" s="156">
        <f t="shared" si="162"/>
        <v>0</v>
      </c>
      <c r="BP194" s="156">
        <f t="shared" ref="BP194:EA194" si="163">IF(BP$165=EOMONTH($E19,$R19*(1-$O19)),FV($AE19,ROUNDDOWN(YEARFRAC($D$165,BP$165,1),0),0,($AC19*(1-$O19)+$AD19*$O19)*$B19,0),0)</f>
        <v>0</v>
      </c>
      <c r="BQ194" s="156">
        <f t="shared" si="163"/>
        <v>0</v>
      </c>
      <c r="BR194" s="156">
        <f t="shared" si="163"/>
        <v>0</v>
      </c>
      <c r="BS194" s="156">
        <f t="shared" si="163"/>
        <v>0</v>
      </c>
      <c r="BT194" s="156">
        <f t="shared" si="163"/>
        <v>0</v>
      </c>
      <c r="BU194" s="156">
        <f t="shared" si="163"/>
        <v>0</v>
      </c>
      <c r="BV194" s="156">
        <f t="shared" si="163"/>
        <v>0</v>
      </c>
      <c r="BW194" s="156">
        <f t="shared" si="163"/>
        <v>0</v>
      </c>
      <c r="BX194" s="156">
        <f t="shared" si="163"/>
        <v>0</v>
      </c>
      <c r="BY194" s="156">
        <f t="shared" si="163"/>
        <v>0</v>
      </c>
      <c r="BZ194" s="156">
        <f t="shared" si="163"/>
        <v>0</v>
      </c>
      <c r="CA194" s="156">
        <f t="shared" si="163"/>
        <v>0</v>
      </c>
      <c r="CB194" s="156">
        <f t="shared" si="163"/>
        <v>0</v>
      </c>
      <c r="CC194" s="156">
        <f t="shared" si="163"/>
        <v>0</v>
      </c>
      <c r="CD194" s="156">
        <f t="shared" si="163"/>
        <v>0</v>
      </c>
      <c r="CE194" s="156">
        <f t="shared" si="163"/>
        <v>0</v>
      </c>
      <c r="CF194" s="156">
        <f t="shared" si="163"/>
        <v>0</v>
      </c>
      <c r="CG194" s="156">
        <f t="shared" si="163"/>
        <v>0</v>
      </c>
      <c r="CH194" s="156">
        <f t="shared" si="163"/>
        <v>0</v>
      </c>
      <c r="CI194" s="156">
        <f t="shared" si="163"/>
        <v>0</v>
      </c>
      <c r="CJ194" s="156">
        <f t="shared" si="163"/>
        <v>0</v>
      </c>
      <c r="CK194" s="156">
        <f t="shared" si="163"/>
        <v>0</v>
      </c>
      <c r="CL194" s="156">
        <f t="shared" si="163"/>
        <v>0</v>
      </c>
      <c r="CM194" s="156">
        <f t="shared" si="163"/>
        <v>0</v>
      </c>
      <c r="CN194" s="156">
        <f t="shared" si="163"/>
        <v>0</v>
      </c>
      <c r="CO194" s="156">
        <f t="shared" si="163"/>
        <v>0</v>
      </c>
      <c r="CP194" s="156">
        <f t="shared" si="163"/>
        <v>0</v>
      </c>
      <c r="CQ194" s="156">
        <f t="shared" si="163"/>
        <v>0</v>
      </c>
      <c r="CR194" s="156">
        <f t="shared" si="163"/>
        <v>0</v>
      </c>
      <c r="CS194" s="156">
        <f t="shared" si="163"/>
        <v>0</v>
      </c>
      <c r="CT194" s="156">
        <f t="shared" si="163"/>
        <v>0</v>
      </c>
      <c r="CU194" s="156">
        <f t="shared" si="163"/>
        <v>0</v>
      </c>
      <c r="CV194" s="156">
        <f t="shared" si="163"/>
        <v>0</v>
      </c>
      <c r="CW194" s="156">
        <f t="shared" si="163"/>
        <v>0</v>
      </c>
      <c r="CX194" s="156">
        <f t="shared" si="163"/>
        <v>0</v>
      </c>
      <c r="CY194" s="156">
        <f t="shared" si="163"/>
        <v>0</v>
      </c>
      <c r="CZ194" s="156">
        <f t="shared" si="163"/>
        <v>0</v>
      </c>
      <c r="DA194" s="156">
        <f t="shared" si="163"/>
        <v>0</v>
      </c>
      <c r="DB194" s="156">
        <f t="shared" si="163"/>
        <v>0</v>
      </c>
      <c r="DC194" s="156">
        <f t="shared" si="163"/>
        <v>0</v>
      </c>
      <c r="DD194" s="156">
        <f t="shared" si="163"/>
        <v>0</v>
      </c>
      <c r="DE194" s="156">
        <f t="shared" si="163"/>
        <v>0</v>
      </c>
      <c r="DF194" s="156">
        <f t="shared" si="163"/>
        <v>0</v>
      </c>
      <c r="DG194" s="156">
        <f t="shared" si="163"/>
        <v>0</v>
      </c>
      <c r="DH194" s="156">
        <f t="shared" si="163"/>
        <v>0</v>
      </c>
      <c r="DI194" s="156">
        <f t="shared" si="163"/>
        <v>0</v>
      </c>
      <c r="DJ194" s="156">
        <f t="shared" si="163"/>
        <v>0</v>
      </c>
      <c r="DK194" s="156">
        <f t="shared" si="163"/>
        <v>0</v>
      </c>
      <c r="DL194" s="156">
        <f t="shared" si="163"/>
        <v>0</v>
      </c>
      <c r="DM194" s="156">
        <f t="shared" si="163"/>
        <v>0</v>
      </c>
      <c r="DN194" s="156">
        <f t="shared" si="163"/>
        <v>0</v>
      </c>
      <c r="DO194" s="156">
        <f t="shared" si="163"/>
        <v>0</v>
      </c>
      <c r="DP194" s="156">
        <f t="shared" si="163"/>
        <v>0</v>
      </c>
      <c r="DQ194" s="156">
        <f t="shared" si="163"/>
        <v>0</v>
      </c>
      <c r="DR194" s="156">
        <f t="shared" si="163"/>
        <v>0</v>
      </c>
      <c r="DS194" s="156">
        <f t="shared" si="163"/>
        <v>0</v>
      </c>
      <c r="DT194" s="156">
        <f t="shared" si="163"/>
        <v>0</v>
      </c>
      <c r="DU194" s="156">
        <f t="shared" si="163"/>
        <v>0</v>
      </c>
      <c r="DV194" s="156">
        <f t="shared" si="163"/>
        <v>0</v>
      </c>
      <c r="DW194" s="156">
        <f t="shared" si="163"/>
        <v>0</v>
      </c>
      <c r="DX194" s="156">
        <f t="shared" si="163"/>
        <v>0</v>
      </c>
      <c r="DY194" s="156">
        <f t="shared" si="163"/>
        <v>0</v>
      </c>
      <c r="DZ194" s="156">
        <f t="shared" si="163"/>
        <v>0</v>
      </c>
      <c r="EA194" s="156">
        <f t="shared" si="163"/>
        <v>0</v>
      </c>
      <c r="EB194" s="156">
        <f t="shared" ref="EB194:GM194" si="164">IF(EB$165=EOMONTH($E19,$R19*(1-$O19)),FV($AE19,ROUNDDOWN(YEARFRAC($D$165,EB$165,1),0),0,($AC19*(1-$O19)+$AD19*$O19)*$B19,0),0)</f>
        <v>0</v>
      </c>
      <c r="EC194" s="156">
        <f t="shared" si="164"/>
        <v>0</v>
      </c>
      <c r="ED194" s="156">
        <f t="shared" si="164"/>
        <v>0</v>
      </c>
      <c r="EE194" s="156">
        <f t="shared" si="164"/>
        <v>0</v>
      </c>
      <c r="EF194" s="156">
        <f t="shared" si="164"/>
        <v>0</v>
      </c>
      <c r="EG194" s="156">
        <f t="shared" si="164"/>
        <v>0</v>
      </c>
      <c r="EH194" s="156">
        <f t="shared" si="164"/>
        <v>0</v>
      </c>
      <c r="EI194" s="156">
        <f t="shared" si="164"/>
        <v>0</v>
      </c>
      <c r="EJ194" s="156">
        <f t="shared" si="164"/>
        <v>0</v>
      </c>
      <c r="EK194" s="156">
        <f t="shared" si="164"/>
        <v>0</v>
      </c>
      <c r="EL194" s="156">
        <f t="shared" si="164"/>
        <v>0</v>
      </c>
      <c r="EM194" s="156">
        <f t="shared" si="164"/>
        <v>0</v>
      </c>
      <c r="EN194" s="156">
        <f t="shared" si="164"/>
        <v>0</v>
      </c>
      <c r="EO194" s="156">
        <f t="shared" si="164"/>
        <v>0</v>
      </c>
      <c r="EP194" s="156">
        <f t="shared" si="164"/>
        <v>0</v>
      </c>
      <c r="EQ194" s="156">
        <f t="shared" si="164"/>
        <v>0</v>
      </c>
      <c r="ER194" s="156">
        <f t="shared" si="164"/>
        <v>0</v>
      </c>
      <c r="ES194" s="156">
        <f t="shared" si="164"/>
        <v>0</v>
      </c>
      <c r="ET194" s="156">
        <f t="shared" si="164"/>
        <v>0</v>
      </c>
      <c r="EU194" s="156">
        <f t="shared" si="164"/>
        <v>0</v>
      </c>
      <c r="EV194" s="156">
        <f t="shared" si="164"/>
        <v>0</v>
      </c>
      <c r="EW194" s="156">
        <f t="shared" si="164"/>
        <v>0</v>
      </c>
      <c r="EX194" s="156">
        <f t="shared" si="164"/>
        <v>0</v>
      </c>
      <c r="EY194" s="156">
        <f t="shared" si="164"/>
        <v>0</v>
      </c>
      <c r="EZ194" s="156">
        <f t="shared" si="164"/>
        <v>0</v>
      </c>
      <c r="FA194" s="156">
        <f t="shared" si="164"/>
        <v>0</v>
      </c>
      <c r="FB194" s="156">
        <f t="shared" si="164"/>
        <v>0</v>
      </c>
      <c r="FC194" s="156">
        <f t="shared" si="164"/>
        <v>0</v>
      </c>
      <c r="FD194" s="156">
        <f t="shared" si="164"/>
        <v>0</v>
      </c>
      <c r="FE194" s="156">
        <f t="shared" si="164"/>
        <v>0</v>
      </c>
      <c r="FF194" s="156">
        <f t="shared" si="164"/>
        <v>0</v>
      </c>
      <c r="FG194" s="156">
        <f t="shared" si="164"/>
        <v>0</v>
      </c>
      <c r="FH194" s="156">
        <f t="shared" si="164"/>
        <v>0</v>
      </c>
      <c r="FI194" s="156">
        <f t="shared" si="164"/>
        <v>0</v>
      </c>
      <c r="FJ194" s="156">
        <f t="shared" si="164"/>
        <v>0</v>
      </c>
      <c r="FK194" s="156">
        <f t="shared" si="164"/>
        <v>0</v>
      </c>
      <c r="FL194" s="156">
        <f t="shared" si="164"/>
        <v>0</v>
      </c>
      <c r="FM194" s="156">
        <f t="shared" si="164"/>
        <v>0</v>
      </c>
      <c r="FN194" s="156">
        <f t="shared" si="164"/>
        <v>0</v>
      </c>
      <c r="FO194" s="156">
        <f t="shared" si="164"/>
        <v>0</v>
      </c>
      <c r="FP194" s="156">
        <f t="shared" si="164"/>
        <v>0</v>
      </c>
      <c r="FQ194" s="156">
        <f t="shared" si="164"/>
        <v>0</v>
      </c>
      <c r="FR194" s="156">
        <f t="shared" si="164"/>
        <v>0</v>
      </c>
      <c r="FS194" s="156">
        <f t="shared" si="164"/>
        <v>0</v>
      </c>
      <c r="FT194" s="156">
        <f t="shared" si="164"/>
        <v>0</v>
      </c>
      <c r="FU194" s="156">
        <f t="shared" si="164"/>
        <v>0</v>
      </c>
      <c r="FV194" s="156">
        <f t="shared" si="164"/>
        <v>-75629.486242755549</v>
      </c>
      <c r="FW194" s="156">
        <f t="shared" si="164"/>
        <v>0</v>
      </c>
      <c r="FX194" s="156">
        <f t="shared" si="164"/>
        <v>0</v>
      </c>
      <c r="FY194" s="156">
        <f t="shared" si="164"/>
        <v>0</v>
      </c>
      <c r="FZ194" s="156">
        <f t="shared" si="164"/>
        <v>0</v>
      </c>
      <c r="GA194" s="156">
        <f t="shared" si="164"/>
        <v>0</v>
      </c>
      <c r="GB194" s="156">
        <f t="shared" si="164"/>
        <v>0</v>
      </c>
      <c r="GC194" s="156">
        <f t="shared" si="164"/>
        <v>0</v>
      </c>
      <c r="GD194" s="156">
        <f t="shared" si="164"/>
        <v>0</v>
      </c>
      <c r="GE194" s="156">
        <f t="shared" si="164"/>
        <v>0</v>
      </c>
      <c r="GF194" s="156">
        <f t="shared" si="164"/>
        <v>0</v>
      </c>
      <c r="GG194" s="156">
        <f t="shared" si="164"/>
        <v>0</v>
      </c>
      <c r="GH194" s="156">
        <f t="shared" si="164"/>
        <v>0</v>
      </c>
      <c r="GI194" s="156">
        <f t="shared" si="164"/>
        <v>0</v>
      </c>
      <c r="GJ194" s="156">
        <f t="shared" si="164"/>
        <v>0</v>
      </c>
      <c r="GK194" s="156">
        <f t="shared" si="164"/>
        <v>0</v>
      </c>
      <c r="GL194" s="156">
        <f t="shared" si="164"/>
        <v>0</v>
      </c>
      <c r="GM194" s="156">
        <f t="shared" si="164"/>
        <v>0</v>
      </c>
      <c r="GN194" s="156">
        <f t="shared" ref="GN194:IY194" si="165">IF(GN$165=EOMONTH($E19,$R19*(1-$O19)),FV($AE19,ROUNDDOWN(YEARFRAC($D$165,GN$165,1),0),0,($AC19*(1-$O19)+$AD19*$O19)*$B19,0),0)</f>
        <v>0</v>
      </c>
      <c r="GO194" s="156">
        <f t="shared" si="165"/>
        <v>0</v>
      </c>
      <c r="GP194" s="156">
        <f t="shared" si="165"/>
        <v>0</v>
      </c>
      <c r="GQ194" s="156">
        <f t="shared" si="165"/>
        <v>0</v>
      </c>
      <c r="GR194" s="156">
        <f t="shared" si="165"/>
        <v>0</v>
      </c>
      <c r="GS194" s="156">
        <f t="shared" si="165"/>
        <v>0</v>
      </c>
      <c r="GT194" s="156">
        <f t="shared" si="165"/>
        <v>0</v>
      </c>
      <c r="GU194" s="156">
        <f t="shared" si="165"/>
        <v>0</v>
      </c>
      <c r="GV194" s="156">
        <f t="shared" si="165"/>
        <v>0</v>
      </c>
      <c r="GW194" s="156">
        <f t="shared" si="165"/>
        <v>0</v>
      </c>
      <c r="GX194" s="156">
        <f t="shared" si="165"/>
        <v>0</v>
      </c>
      <c r="GY194" s="156">
        <f t="shared" si="165"/>
        <v>0</v>
      </c>
      <c r="GZ194" s="156">
        <f t="shared" si="165"/>
        <v>0</v>
      </c>
      <c r="HA194" s="156">
        <f t="shared" si="165"/>
        <v>0</v>
      </c>
      <c r="HB194" s="156">
        <f t="shared" si="165"/>
        <v>0</v>
      </c>
      <c r="HC194" s="156">
        <f t="shared" si="165"/>
        <v>0</v>
      </c>
      <c r="HD194" s="156">
        <f t="shared" si="165"/>
        <v>0</v>
      </c>
      <c r="HE194" s="156">
        <f t="shared" si="165"/>
        <v>0</v>
      </c>
      <c r="HF194" s="156">
        <f t="shared" si="165"/>
        <v>0</v>
      </c>
      <c r="HG194" s="156">
        <f t="shared" si="165"/>
        <v>0</v>
      </c>
      <c r="HH194" s="156">
        <f t="shared" si="165"/>
        <v>0</v>
      </c>
      <c r="HI194" s="156">
        <f t="shared" si="165"/>
        <v>0</v>
      </c>
      <c r="HJ194" s="156">
        <f t="shared" si="165"/>
        <v>0</v>
      </c>
      <c r="HK194" s="156">
        <f t="shared" si="165"/>
        <v>0</v>
      </c>
      <c r="HL194" s="156">
        <f t="shared" si="165"/>
        <v>0</v>
      </c>
      <c r="HM194" s="156">
        <f t="shared" si="165"/>
        <v>0</v>
      </c>
      <c r="HN194" s="156">
        <f t="shared" si="165"/>
        <v>0</v>
      </c>
      <c r="HO194" s="156">
        <f t="shared" si="165"/>
        <v>0</v>
      </c>
      <c r="HP194" s="156">
        <f t="shared" si="165"/>
        <v>0</v>
      </c>
      <c r="HQ194" s="156">
        <f t="shared" si="165"/>
        <v>0</v>
      </c>
      <c r="HR194" s="156">
        <f t="shared" si="165"/>
        <v>0</v>
      </c>
      <c r="HS194" s="156">
        <f t="shared" si="165"/>
        <v>0</v>
      </c>
      <c r="HT194" s="156">
        <f t="shared" si="165"/>
        <v>0</v>
      </c>
      <c r="HU194" s="156">
        <f t="shared" si="165"/>
        <v>0</v>
      </c>
      <c r="HV194" s="156">
        <f t="shared" si="165"/>
        <v>0</v>
      </c>
      <c r="HW194" s="156">
        <f t="shared" si="165"/>
        <v>0</v>
      </c>
      <c r="HX194" s="156">
        <f t="shared" si="165"/>
        <v>0</v>
      </c>
      <c r="HY194" s="156">
        <f t="shared" si="165"/>
        <v>0</v>
      </c>
      <c r="HZ194" s="156">
        <f t="shared" si="165"/>
        <v>0</v>
      </c>
      <c r="IA194" s="156">
        <f t="shared" si="165"/>
        <v>0</v>
      </c>
      <c r="IB194" s="156">
        <f t="shared" si="165"/>
        <v>0</v>
      </c>
      <c r="IC194" s="156">
        <f t="shared" si="165"/>
        <v>0</v>
      </c>
      <c r="ID194" s="156">
        <f t="shared" si="165"/>
        <v>0</v>
      </c>
      <c r="IE194" s="156">
        <f t="shared" si="165"/>
        <v>0</v>
      </c>
      <c r="IF194" s="156">
        <f t="shared" si="165"/>
        <v>0</v>
      </c>
      <c r="IG194" s="156">
        <f t="shared" si="165"/>
        <v>0</v>
      </c>
      <c r="IH194" s="156">
        <f t="shared" si="165"/>
        <v>0</v>
      </c>
      <c r="II194" s="156">
        <f t="shared" si="165"/>
        <v>0</v>
      </c>
      <c r="IJ194" s="156">
        <f t="shared" si="165"/>
        <v>0</v>
      </c>
      <c r="IK194" s="156">
        <f t="shared" si="165"/>
        <v>0</v>
      </c>
      <c r="IL194" s="156">
        <f t="shared" si="165"/>
        <v>0</v>
      </c>
      <c r="IM194" s="156">
        <f t="shared" si="165"/>
        <v>0</v>
      </c>
      <c r="IN194" s="156">
        <f t="shared" si="165"/>
        <v>0</v>
      </c>
      <c r="IO194" s="156">
        <f t="shared" si="165"/>
        <v>0</v>
      </c>
      <c r="IP194" s="156">
        <f t="shared" si="165"/>
        <v>0</v>
      </c>
      <c r="IQ194" s="156">
        <f t="shared" si="165"/>
        <v>0</v>
      </c>
      <c r="IR194" s="156">
        <f t="shared" si="165"/>
        <v>0</v>
      </c>
      <c r="IS194" s="156">
        <f t="shared" si="165"/>
        <v>0</v>
      </c>
      <c r="IT194" s="156">
        <f t="shared" si="165"/>
        <v>0</v>
      </c>
      <c r="IU194" s="156">
        <f t="shared" si="165"/>
        <v>0</v>
      </c>
      <c r="IV194" s="156">
        <f t="shared" si="165"/>
        <v>0</v>
      </c>
      <c r="IW194" s="156">
        <f t="shared" si="165"/>
        <v>0</v>
      </c>
      <c r="IX194" s="156">
        <f t="shared" si="165"/>
        <v>0</v>
      </c>
      <c r="IY194" s="156">
        <f t="shared" si="165"/>
        <v>0</v>
      </c>
      <c r="IZ194" s="156">
        <f t="shared" ref="IZ194:LK194" si="166">IF(IZ$165=EOMONTH($E19,$R19*(1-$O19)),FV($AE19,ROUNDDOWN(YEARFRAC($D$165,IZ$165,1),0),0,($AC19*(1-$O19)+$AD19*$O19)*$B19,0),0)</f>
        <v>0</v>
      </c>
      <c r="JA194" s="156">
        <f t="shared" si="166"/>
        <v>0</v>
      </c>
      <c r="JB194" s="156">
        <f t="shared" si="166"/>
        <v>0</v>
      </c>
      <c r="JC194" s="156">
        <f t="shared" si="166"/>
        <v>0</v>
      </c>
      <c r="JD194" s="156">
        <f t="shared" si="166"/>
        <v>0</v>
      </c>
      <c r="JE194" s="156">
        <f t="shared" si="166"/>
        <v>0</v>
      </c>
      <c r="JF194" s="156">
        <f t="shared" si="166"/>
        <v>0</v>
      </c>
      <c r="JG194" s="156">
        <f t="shared" si="166"/>
        <v>0</v>
      </c>
      <c r="JH194" s="156">
        <f t="shared" si="166"/>
        <v>0</v>
      </c>
      <c r="JI194" s="156">
        <f t="shared" si="166"/>
        <v>0</v>
      </c>
      <c r="JJ194" s="156">
        <f t="shared" si="166"/>
        <v>0</v>
      </c>
      <c r="JK194" s="156">
        <f t="shared" si="166"/>
        <v>0</v>
      </c>
      <c r="JL194" s="156">
        <f t="shared" si="166"/>
        <v>0</v>
      </c>
      <c r="JM194" s="156">
        <f t="shared" si="166"/>
        <v>0</v>
      </c>
      <c r="JN194" s="156">
        <f t="shared" si="166"/>
        <v>0</v>
      </c>
      <c r="JO194" s="156">
        <f t="shared" si="166"/>
        <v>0</v>
      </c>
      <c r="JP194" s="156">
        <f t="shared" si="166"/>
        <v>0</v>
      </c>
      <c r="JQ194" s="156">
        <f t="shared" si="166"/>
        <v>0</v>
      </c>
      <c r="JR194" s="156">
        <f t="shared" si="166"/>
        <v>0</v>
      </c>
      <c r="JS194" s="156">
        <f t="shared" si="166"/>
        <v>0</v>
      </c>
      <c r="JT194" s="156">
        <f t="shared" si="166"/>
        <v>0</v>
      </c>
      <c r="JU194" s="156">
        <f t="shared" si="166"/>
        <v>0</v>
      </c>
      <c r="JV194" s="156">
        <f t="shared" si="166"/>
        <v>0</v>
      </c>
      <c r="JW194" s="156">
        <f t="shared" si="166"/>
        <v>0</v>
      </c>
      <c r="JX194" s="156">
        <f t="shared" si="166"/>
        <v>0</v>
      </c>
      <c r="JY194" s="156">
        <f t="shared" si="166"/>
        <v>0</v>
      </c>
      <c r="JZ194" s="156">
        <f t="shared" si="166"/>
        <v>0</v>
      </c>
      <c r="KA194" s="156">
        <f t="shared" si="166"/>
        <v>0</v>
      </c>
      <c r="KB194" s="156">
        <f t="shared" si="166"/>
        <v>0</v>
      </c>
      <c r="KC194" s="156">
        <f t="shared" si="166"/>
        <v>0</v>
      </c>
      <c r="KD194" s="156">
        <f t="shared" si="166"/>
        <v>0</v>
      </c>
      <c r="KE194" s="156">
        <f t="shared" si="166"/>
        <v>0</v>
      </c>
      <c r="KF194" s="156">
        <f t="shared" si="166"/>
        <v>0</v>
      </c>
      <c r="KG194" s="156">
        <f t="shared" si="166"/>
        <v>0</v>
      </c>
      <c r="KH194" s="156">
        <f t="shared" si="166"/>
        <v>0</v>
      </c>
      <c r="KI194" s="156">
        <f t="shared" si="166"/>
        <v>0</v>
      </c>
      <c r="KJ194" s="156">
        <f t="shared" si="166"/>
        <v>0</v>
      </c>
      <c r="KK194" s="156">
        <f t="shared" si="166"/>
        <v>0</v>
      </c>
      <c r="KL194" s="156">
        <f t="shared" si="166"/>
        <v>0</v>
      </c>
      <c r="KM194" s="156">
        <f t="shared" si="166"/>
        <v>0</v>
      </c>
      <c r="KN194" s="156">
        <f t="shared" si="166"/>
        <v>0</v>
      </c>
      <c r="KO194" s="156">
        <f t="shared" si="166"/>
        <v>0</v>
      </c>
      <c r="KP194" s="156">
        <f t="shared" si="166"/>
        <v>0</v>
      </c>
      <c r="KQ194" s="156">
        <f t="shared" si="166"/>
        <v>0</v>
      </c>
      <c r="KR194" s="156">
        <f t="shared" si="166"/>
        <v>0</v>
      </c>
      <c r="KS194" s="156">
        <f t="shared" si="166"/>
        <v>0</v>
      </c>
      <c r="KT194" s="156">
        <f t="shared" si="166"/>
        <v>0</v>
      </c>
      <c r="KU194" s="156">
        <f t="shared" si="166"/>
        <v>0</v>
      </c>
      <c r="KV194" s="156">
        <f t="shared" si="166"/>
        <v>0</v>
      </c>
      <c r="KW194" s="156">
        <f t="shared" si="166"/>
        <v>0</v>
      </c>
      <c r="KX194" s="156">
        <f t="shared" si="166"/>
        <v>0</v>
      </c>
      <c r="KY194" s="156">
        <f t="shared" si="166"/>
        <v>0</v>
      </c>
      <c r="KZ194" s="156">
        <f t="shared" si="166"/>
        <v>0</v>
      </c>
      <c r="LA194" s="156">
        <f t="shared" si="166"/>
        <v>0</v>
      </c>
      <c r="LB194" s="156">
        <f t="shared" si="166"/>
        <v>0</v>
      </c>
      <c r="LC194" s="156">
        <f t="shared" si="166"/>
        <v>0</v>
      </c>
      <c r="LD194" s="156">
        <f t="shared" si="166"/>
        <v>0</v>
      </c>
      <c r="LE194" s="156">
        <f t="shared" si="166"/>
        <v>0</v>
      </c>
      <c r="LF194" s="156">
        <f t="shared" si="166"/>
        <v>0</v>
      </c>
      <c r="LG194" s="156">
        <f t="shared" si="166"/>
        <v>0</v>
      </c>
      <c r="LH194" s="156">
        <f t="shared" si="166"/>
        <v>0</v>
      </c>
      <c r="LI194" s="156">
        <f t="shared" si="166"/>
        <v>0</v>
      </c>
      <c r="LJ194" s="156">
        <f t="shared" si="166"/>
        <v>0</v>
      </c>
      <c r="LK194" s="156">
        <f t="shared" si="166"/>
        <v>0</v>
      </c>
      <c r="LL194" s="156">
        <f t="shared" ref="LL194:NK194" si="167">IF(LL$165=EOMONTH($E19,$R19*(1-$O19)),FV($AE19,ROUNDDOWN(YEARFRAC($D$165,LL$165,1),0),0,($AC19*(1-$O19)+$AD19*$O19)*$B19,0),0)</f>
        <v>0</v>
      </c>
      <c r="LM194" s="156">
        <f t="shared" si="167"/>
        <v>0</v>
      </c>
      <c r="LN194" s="156">
        <f t="shared" si="167"/>
        <v>0</v>
      </c>
      <c r="LO194" s="156">
        <f t="shared" si="167"/>
        <v>0</v>
      </c>
      <c r="LP194" s="156">
        <f t="shared" si="167"/>
        <v>0</v>
      </c>
      <c r="LQ194" s="156">
        <f t="shared" si="167"/>
        <v>0</v>
      </c>
      <c r="LR194" s="156">
        <f t="shared" si="167"/>
        <v>0</v>
      </c>
      <c r="LS194" s="156">
        <f t="shared" si="167"/>
        <v>0</v>
      </c>
      <c r="LT194" s="156">
        <f t="shared" si="167"/>
        <v>0</v>
      </c>
      <c r="LU194" s="156">
        <f t="shared" si="167"/>
        <v>0</v>
      </c>
      <c r="LV194" s="156">
        <f t="shared" si="167"/>
        <v>0</v>
      </c>
      <c r="LW194" s="156">
        <f t="shared" si="167"/>
        <v>0</v>
      </c>
      <c r="LX194" s="156">
        <f t="shared" si="167"/>
        <v>0</v>
      </c>
      <c r="LY194" s="156">
        <f t="shared" si="167"/>
        <v>0</v>
      </c>
      <c r="LZ194" s="156">
        <f t="shared" si="167"/>
        <v>0</v>
      </c>
      <c r="MA194" s="156">
        <f t="shared" si="167"/>
        <v>0</v>
      </c>
      <c r="MB194" s="156">
        <f t="shared" si="167"/>
        <v>0</v>
      </c>
      <c r="MC194" s="156">
        <f t="shared" si="167"/>
        <v>0</v>
      </c>
      <c r="MD194" s="156">
        <f t="shared" si="167"/>
        <v>0</v>
      </c>
      <c r="ME194" s="156">
        <f t="shared" si="167"/>
        <v>0</v>
      </c>
      <c r="MF194" s="156">
        <f t="shared" si="167"/>
        <v>0</v>
      </c>
      <c r="MG194" s="156">
        <f t="shared" si="167"/>
        <v>0</v>
      </c>
      <c r="MH194" s="156">
        <f t="shared" si="167"/>
        <v>0</v>
      </c>
      <c r="MI194" s="156">
        <f t="shared" si="167"/>
        <v>0</v>
      </c>
      <c r="MJ194" s="156">
        <f t="shared" si="167"/>
        <v>0</v>
      </c>
      <c r="MK194" s="156">
        <f t="shared" si="167"/>
        <v>0</v>
      </c>
      <c r="ML194" s="156">
        <f t="shared" si="167"/>
        <v>0</v>
      </c>
      <c r="MM194" s="156">
        <f t="shared" si="167"/>
        <v>0</v>
      </c>
      <c r="MN194" s="156">
        <f t="shared" si="167"/>
        <v>0</v>
      </c>
      <c r="MO194" s="156">
        <f t="shared" si="167"/>
        <v>0</v>
      </c>
      <c r="MP194" s="156">
        <f t="shared" si="167"/>
        <v>0</v>
      </c>
      <c r="MQ194" s="156">
        <f t="shared" si="167"/>
        <v>0</v>
      </c>
      <c r="MR194" s="156">
        <f t="shared" si="167"/>
        <v>0</v>
      </c>
      <c r="MS194" s="156">
        <f t="shared" si="167"/>
        <v>0</v>
      </c>
      <c r="MT194" s="156">
        <f t="shared" si="167"/>
        <v>0</v>
      </c>
      <c r="MU194" s="156">
        <f t="shared" si="167"/>
        <v>0</v>
      </c>
      <c r="MV194" s="156">
        <f t="shared" si="167"/>
        <v>0</v>
      </c>
      <c r="MW194" s="156">
        <f t="shared" si="167"/>
        <v>0</v>
      </c>
      <c r="MX194" s="156">
        <f t="shared" si="167"/>
        <v>0</v>
      </c>
      <c r="MY194" s="156">
        <f t="shared" si="167"/>
        <v>0</v>
      </c>
      <c r="MZ194" s="156">
        <f t="shared" si="167"/>
        <v>0</v>
      </c>
      <c r="NA194" s="156">
        <f t="shared" si="167"/>
        <v>0</v>
      </c>
      <c r="NB194" s="156">
        <f t="shared" si="167"/>
        <v>0</v>
      </c>
      <c r="NC194" s="156">
        <f t="shared" si="167"/>
        <v>0</v>
      </c>
      <c r="ND194" s="156">
        <f t="shared" si="167"/>
        <v>0</v>
      </c>
      <c r="NE194" s="156">
        <f t="shared" si="167"/>
        <v>0</v>
      </c>
      <c r="NF194" s="156">
        <f t="shared" si="167"/>
        <v>0</v>
      </c>
      <c r="NG194" s="156">
        <f t="shared" si="167"/>
        <v>0</v>
      </c>
      <c r="NH194" s="156">
        <f t="shared" si="167"/>
        <v>0</v>
      </c>
      <c r="NI194" s="156">
        <f t="shared" si="167"/>
        <v>0</v>
      </c>
      <c r="NJ194" s="156">
        <f t="shared" si="167"/>
        <v>0</v>
      </c>
      <c r="NK194" s="158">
        <f t="shared" si="167"/>
        <v>0</v>
      </c>
    </row>
    <row r="195" spans="1:375" x14ac:dyDescent="0.25">
      <c r="A195" s="154">
        <f t="shared" si="149"/>
        <v>-40681.93426864074</v>
      </c>
      <c r="B195" s="35" t="s">
        <v>170</v>
      </c>
      <c r="C195" s="89" t="s">
        <v>164</v>
      </c>
      <c r="D195" s="156">
        <f>IF(D$165=EOMONTH($E19,$R19*(1-$O19)),SUMIFS($D188:$NK188,$D$165:$NK$165,"&gt;"&amp;EOMONTH($E19,$R19*(1-$O19)+$S19*(1-$O19)+$T19*$O19),$D$165:$NK$165,"&lt;="&amp;EOMONTH($E19,$R19*(1-$O19)+60))*-($AF19*(1-$O19)+$AH19*$O19)+SUMIFS($D188:$NK188,$D$165:$NK$165,"&gt;"&amp;EOMONTH($E19,$R19*(1-$O19)+60),$D$165:$NK$165,"&lt;="&amp;EOMONTH($E19,$R19*(1-$O19)+372))*-($AG19*(1-$O19)+$AI19*$O19),0)</f>
        <v>0</v>
      </c>
      <c r="E195" s="156">
        <f t="shared" ref="E195:BP195" si="168">IF(E$165=EOMONTH($E19,$R19*(1-$O19)),SUMIFS($D188:$NK188,$D$165:$NK$165,"&gt;"&amp;EOMONTH($E19,$R19*(1-$O19)+$S19*(1-$O19)+$T19*$O19),$D$165:$NK$165,"&lt;="&amp;EOMONTH($E19,$R19*(1-$O19)+60))*-($AF19*(1-$O19)+$AH19*$O19)+SUMIFS($D188:$NK188,$D$165:$NK$165,"&gt;"&amp;EOMONTH($E19,$R19*(1-$O19)+60),$D$165:$NK$165,"&lt;="&amp;EOMONTH($E19,$R19*(1-$O19)+372))*-($AG19*(1-$O19)+$AI19*$O19),0)</f>
        <v>0</v>
      </c>
      <c r="F195" s="156">
        <f t="shared" si="168"/>
        <v>0</v>
      </c>
      <c r="G195" s="156">
        <f t="shared" si="168"/>
        <v>0</v>
      </c>
      <c r="H195" s="156">
        <f t="shared" si="168"/>
        <v>0</v>
      </c>
      <c r="I195" s="156">
        <f t="shared" si="168"/>
        <v>0</v>
      </c>
      <c r="J195" s="156">
        <f t="shared" si="168"/>
        <v>0</v>
      </c>
      <c r="K195" s="156">
        <f t="shared" si="168"/>
        <v>0</v>
      </c>
      <c r="L195" s="156">
        <f t="shared" si="168"/>
        <v>0</v>
      </c>
      <c r="M195" s="156">
        <f t="shared" si="168"/>
        <v>0</v>
      </c>
      <c r="N195" s="156">
        <f t="shared" si="168"/>
        <v>0</v>
      </c>
      <c r="O195" s="156">
        <f t="shared" si="168"/>
        <v>0</v>
      </c>
      <c r="P195" s="156">
        <f t="shared" si="168"/>
        <v>0</v>
      </c>
      <c r="Q195" s="156">
        <f t="shared" si="168"/>
        <v>0</v>
      </c>
      <c r="R195" s="156">
        <f t="shared" si="168"/>
        <v>0</v>
      </c>
      <c r="S195" s="156">
        <f t="shared" si="168"/>
        <v>0</v>
      </c>
      <c r="T195" s="156">
        <f t="shared" si="168"/>
        <v>0</v>
      </c>
      <c r="U195" s="156">
        <f t="shared" si="168"/>
        <v>0</v>
      </c>
      <c r="V195" s="156">
        <f t="shared" si="168"/>
        <v>0</v>
      </c>
      <c r="W195" s="156">
        <f t="shared" si="168"/>
        <v>0</v>
      </c>
      <c r="X195" s="156">
        <f t="shared" si="168"/>
        <v>0</v>
      </c>
      <c r="Y195" s="156">
        <f t="shared" si="168"/>
        <v>0</v>
      </c>
      <c r="Z195" s="156">
        <f t="shared" si="168"/>
        <v>0</v>
      </c>
      <c r="AA195" s="156">
        <f t="shared" si="168"/>
        <v>0</v>
      </c>
      <c r="AB195" s="156">
        <f t="shared" si="168"/>
        <v>0</v>
      </c>
      <c r="AC195" s="156">
        <f t="shared" si="168"/>
        <v>0</v>
      </c>
      <c r="AD195" s="156">
        <f t="shared" si="168"/>
        <v>0</v>
      </c>
      <c r="AE195" s="156">
        <f t="shared" si="168"/>
        <v>0</v>
      </c>
      <c r="AF195" s="156">
        <f t="shared" si="168"/>
        <v>0</v>
      </c>
      <c r="AG195" s="156">
        <f t="shared" si="168"/>
        <v>0</v>
      </c>
      <c r="AH195" s="156">
        <f t="shared" si="168"/>
        <v>0</v>
      </c>
      <c r="AI195" s="156">
        <f t="shared" si="168"/>
        <v>0</v>
      </c>
      <c r="AJ195" s="156">
        <f t="shared" si="168"/>
        <v>0</v>
      </c>
      <c r="AK195" s="156">
        <f t="shared" si="168"/>
        <v>0</v>
      </c>
      <c r="AL195" s="156">
        <f t="shared" si="168"/>
        <v>0</v>
      </c>
      <c r="AM195" s="156">
        <f t="shared" si="168"/>
        <v>0</v>
      </c>
      <c r="AN195" s="156">
        <f t="shared" si="168"/>
        <v>0</v>
      </c>
      <c r="AO195" s="156">
        <f t="shared" si="168"/>
        <v>0</v>
      </c>
      <c r="AP195" s="156">
        <f t="shared" si="168"/>
        <v>0</v>
      </c>
      <c r="AQ195" s="156">
        <f t="shared" si="168"/>
        <v>0</v>
      </c>
      <c r="AR195" s="156">
        <f t="shared" si="168"/>
        <v>0</v>
      </c>
      <c r="AS195" s="156">
        <f t="shared" si="168"/>
        <v>0</v>
      </c>
      <c r="AT195" s="156">
        <f t="shared" si="168"/>
        <v>0</v>
      </c>
      <c r="AU195" s="156">
        <f t="shared" si="168"/>
        <v>0</v>
      </c>
      <c r="AV195" s="156">
        <f t="shared" si="168"/>
        <v>0</v>
      </c>
      <c r="AW195" s="156">
        <f t="shared" si="168"/>
        <v>0</v>
      </c>
      <c r="AX195" s="156">
        <f t="shared" si="168"/>
        <v>0</v>
      </c>
      <c r="AY195" s="156">
        <f t="shared" si="168"/>
        <v>0</v>
      </c>
      <c r="AZ195" s="156">
        <f t="shared" si="168"/>
        <v>0</v>
      </c>
      <c r="BA195" s="156">
        <f t="shared" si="168"/>
        <v>0</v>
      </c>
      <c r="BB195" s="156">
        <f t="shared" si="168"/>
        <v>0</v>
      </c>
      <c r="BC195" s="156">
        <f t="shared" si="168"/>
        <v>0</v>
      </c>
      <c r="BD195" s="156">
        <f t="shared" si="168"/>
        <v>0</v>
      </c>
      <c r="BE195" s="156">
        <f t="shared" si="168"/>
        <v>0</v>
      </c>
      <c r="BF195" s="156">
        <f t="shared" si="168"/>
        <v>0</v>
      </c>
      <c r="BG195" s="156">
        <f t="shared" si="168"/>
        <v>0</v>
      </c>
      <c r="BH195" s="156">
        <f t="shared" si="168"/>
        <v>0</v>
      </c>
      <c r="BI195" s="156">
        <f t="shared" si="168"/>
        <v>0</v>
      </c>
      <c r="BJ195" s="156">
        <f t="shared" si="168"/>
        <v>0</v>
      </c>
      <c r="BK195" s="156">
        <f t="shared" si="168"/>
        <v>0</v>
      </c>
      <c r="BL195" s="156">
        <f t="shared" si="168"/>
        <v>0</v>
      </c>
      <c r="BM195" s="156">
        <f t="shared" si="168"/>
        <v>0</v>
      </c>
      <c r="BN195" s="156">
        <f t="shared" si="168"/>
        <v>0</v>
      </c>
      <c r="BO195" s="156">
        <f t="shared" si="168"/>
        <v>0</v>
      </c>
      <c r="BP195" s="156">
        <f t="shared" si="168"/>
        <v>0</v>
      </c>
      <c r="BQ195" s="156">
        <f t="shared" ref="BQ195:EB195" si="169">IF(BQ$165=EOMONTH($E19,$R19*(1-$O19)),SUMIFS($D188:$NK188,$D$165:$NK$165,"&gt;"&amp;EOMONTH($E19,$R19*(1-$O19)+$S19*(1-$O19)+$T19*$O19),$D$165:$NK$165,"&lt;="&amp;EOMONTH($E19,$R19*(1-$O19)+60))*-($AF19*(1-$O19)+$AH19*$O19)+SUMIFS($D188:$NK188,$D$165:$NK$165,"&gt;"&amp;EOMONTH($E19,$R19*(1-$O19)+60),$D$165:$NK$165,"&lt;="&amp;EOMONTH($E19,$R19*(1-$O19)+372))*-($AG19*(1-$O19)+$AI19*$O19),0)</f>
        <v>0</v>
      </c>
      <c r="BR195" s="156">
        <f t="shared" si="169"/>
        <v>0</v>
      </c>
      <c r="BS195" s="156">
        <f t="shared" si="169"/>
        <v>0</v>
      </c>
      <c r="BT195" s="156">
        <f t="shared" si="169"/>
        <v>0</v>
      </c>
      <c r="BU195" s="156">
        <f t="shared" si="169"/>
        <v>0</v>
      </c>
      <c r="BV195" s="156">
        <f t="shared" si="169"/>
        <v>0</v>
      </c>
      <c r="BW195" s="156">
        <f t="shared" si="169"/>
        <v>0</v>
      </c>
      <c r="BX195" s="156">
        <f t="shared" si="169"/>
        <v>0</v>
      </c>
      <c r="BY195" s="156">
        <f t="shared" si="169"/>
        <v>0</v>
      </c>
      <c r="BZ195" s="156">
        <f t="shared" si="169"/>
        <v>0</v>
      </c>
      <c r="CA195" s="156">
        <f t="shared" si="169"/>
        <v>0</v>
      </c>
      <c r="CB195" s="156">
        <f t="shared" si="169"/>
        <v>0</v>
      </c>
      <c r="CC195" s="156">
        <f t="shared" si="169"/>
        <v>0</v>
      </c>
      <c r="CD195" s="156">
        <f t="shared" si="169"/>
        <v>0</v>
      </c>
      <c r="CE195" s="156">
        <f t="shared" si="169"/>
        <v>0</v>
      </c>
      <c r="CF195" s="156">
        <f t="shared" si="169"/>
        <v>0</v>
      </c>
      <c r="CG195" s="156">
        <f t="shared" si="169"/>
        <v>0</v>
      </c>
      <c r="CH195" s="156">
        <f t="shared" si="169"/>
        <v>0</v>
      </c>
      <c r="CI195" s="156">
        <f t="shared" si="169"/>
        <v>0</v>
      </c>
      <c r="CJ195" s="156">
        <f t="shared" si="169"/>
        <v>0</v>
      </c>
      <c r="CK195" s="156">
        <f t="shared" si="169"/>
        <v>0</v>
      </c>
      <c r="CL195" s="156">
        <f t="shared" si="169"/>
        <v>0</v>
      </c>
      <c r="CM195" s="156">
        <f t="shared" si="169"/>
        <v>0</v>
      </c>
      <c r="CN195" s="156">
        <f t="shared" si="169"/>
        <v>0</v>
      </c>
      <c r="CO195" s="156">
        <f t="shared" si="169"/>
        <v>0</v>
      </c>
      <c r="CP195" s="156">
        <f t="shared" si="169"/>
        <v>0</v>
      </c>
      <c r="CQ195" s="156">
        <f t="shared" si="169"/>
        <v>0</v>
      </c>
      <c r="CR195" s="156">
        <f t="shared" si="169"/>
        <v>0</v>
      </c>
      <c r="CS195" s="156">
        <f t="shared" si="169"/>
        <v>0</v>
      </c>
      <c r="CT195" s="156">
        <f t="shared" si="169"/>
        <v>0</v>
      </c>
      <c r="CU195" s="156">
        <f t="shared" si="169"/>
        <v>0</v>
      </c>
      <c r="CV195" s="156">
        <f t="shared" si="169"/>
        <v>0</v>
      </c>
      <c r="CW195" s="156">
        <f t="shared" si="169"/>
        <v>0</v>
      </c>
      <c r="CX195" s="156">
        <f t="shared" si="169"/>
        <v>0</v>
      </c>
      <c r="CY195" s="156">
        <f t="shared" si="169"/>
        <v>0</v>
      </c>
      <c r="CZ195" s="156">
        <f t="shared" si="169"/>
        <v>0</v>
      </c>
      <c r="DA195" s="156">
        <f t="shared" si="169"/>
        <v>0</v>
      </c>
      <c r="DB195" s="156">
        <f t="shared" si="169"/>
        <v>0</v>
      </c>
      <c r="DC195" s="156">
        <f t="shared" si="169"/>
        <v>0</v>
      </c>
      <c r="DD195" s="156">
        <f t="shared" si="169"/>
        <v>0</v>
      </c>
      <c r="DE195" s="156">
        <f t="shared" si="169"/>
        <v>0</v>
      </c>
      <c r="DF195" s="156">
        <f t="shared" si="169"/>
        <v>0</v>
      </c>
      <c r="DG195" s="156">
        <f t="shared" si="169"/>
        <v>0</v>
      </c>
      <c r="DH195" s="156">
        <f t="shared" si="169"/>
        <v>0</v>
      </c>
      <c r="DI195" s="156">
        <f t="shared" si="169"/>
        <v>0</v>
      </c>
      <c r="DJ195" s="156">
        <f t="shared" si="169"/>
        <v>0</v>
      </c>
      <c r="DK195" s="156">
        <f t="shared" si="169"/>
        <v>0</v>
      </c>
      <c r="DL195" s="156">
        <f t="shared" si="169"/>
        <v>0</v>
      </c>
      <c r="DM195" s="156">
        <f t="shared" si="169"/>
        <v>0</v>
      </c>
      <c r="DN195" s="156">
        <f t="shared" si="169"/>
        <v>0</v>
      </c>
      <c r="DO195" s="156">
        <f t="shared" si="169"/>
        <v>0</v>
      </c>
      <c r="DP195" s="156">
        <f t="shared" si="169"/>
        <v>0</v>
      </c>
      <c r="DQ195" s="156">
        <f t="shared" si="169"/>
        <v>0</v>
      </c>
      <c r="DR195" s="156">
        <f t="shared" si="169"/>
        <v>0</v>
      </c>
      <c r="DS195" s="156">
        <f t="shared" si="169"/>
        <v>0</v>
      </c>
      <c r="DT195" s="156">
        <f t="shared" si="169"/>
        <v>0</v>
      </c>
      <c r="DU195" s="156">
        <f t="shared" si="169"/>
        <v>0</v>
      </c>
      <c r="DV195" s="156">
        <f t="shared" si="169"/>
        <v>0</v>
      </c>
      <c r="DW195" s="156">
        <f t="shared" si="169"/>
        <v>0</v>
      </c>
      <c r="DX195" s="156">
        <f t="shared" si="169"/>
        <v>0</v>
      </c>
      <c r="DY195" s="156">
        <f t="shared" si="169"/>
        <v>0</v>
      </c>
      <c r="DZ195" s="156">
        <f t="shared" si="169"/>
        <v>0</v>
      </c>
      <c r="EA195" s="156">
        <f t="shared" si="169"/>
        <v>0</v>
      </c>
      <c r="EB195" s="156">
        <f t="shared" si="169"/>
        <v>0</v>
      </c>
      <c r="EC195" s="156">
        <f t="shared" ref="EC195:GN195" si="170">IF(EC$165=EOMONTH($E19,$R19*(1-$O19)),SUMIFS($D188:$NK188,$D$165:$NK$165,"&gt;"&amp;EOMONTH($E19,$R19*(1-$O19)+$S19*(1-$O19)+$T19*$O19),$D$165:$NK$165,"&lt;="&amp;EOMONTH($E19,$R19*(1-$O19)+60))*-($AF19*(1-$O19)+$AH19*$O19)+SUMIFS($D188:$NK188,$D$165:$NK$165,"&gt;"&amp;EOMONTH($E19,$R19*(1-$O19)+60),$D$165:$NK$165,"&lt;="&amp;EOMONTH($E19,$R19*(1-$O19)+372))*-($AG19*(1-$O19)+$AI19*$O19),0)</f>
        <v>0</v>
      </c>
      <c r="ED195" s="156">
        <f t="shared" si="170"/>
        <v>0</v>
      </c>
      <c r="EE195" s="156">
        <f t="shared" si="170"/>
        <v>0</v>
      </c>
      <c r="EF195" s="156">
        <f t="shared" si="170"/>
        <v>0</v>
      </c>
      <c r="EG195" s="156">
        <f t="shared" si="170"/>
        <v>0</v>
      </c>
      <c r="EH195" s="156">
        <f t="shared" si="170"/>
        <v>0</v>
      </c>
      <c r="EI195" s="156">
        <f t="shared" si="170"/>
        <v>0</v>
      </c>
      <c r="EJ195" s="156">
        <f t="shared" si="170"/>
        <v>0</v>
      </c>
      <c r="EK195" s="156">
        <f t="shared" si="170"/>
        <v>0</v>
      </c>
      <c r="EL195" s="156">
        <f t="shared" si="170"/>
        <v>0</v>
      </c>
      <c r="EM195" s="156">
        <f t="shared" si="170"/>
        <v>0</v>
      </c>
      <c r="EN195" s="156">
        <f t="shared" si="170"/>
        <v>0</v>
      </c>
      <c r="EO195" s="156">
        <f t="shared" si="170"/>
        <v>0</v>
      </c>
      <c r="EP195" s="156">
        <f t="shared" si="170"/>
        <v>0</v>
      </c>
      <c r="EQ195" s="156">
        <f t="shared" si="170"/>
        <v>0</v>
      </c>
      <c r="ER195" s="156">
        <f t="shared" si="170"/>
        <v>0</v>
      </c>
      <c r="ES195" s="156">
        <f t="shared" si="170"/>
        <v>0</v>
      </c>
      <c r="ET195" s="156">
        <f t="shared" si="170"/>
        <v>0</v>
      </c>
      <c r="EU195" s="156">
        <f t="shared" si="170"/>
        <v>0</v>
      </c>
      <c r="EV195" s="156">
        <f t="shared" si="170"/>
        <v>0</v>
      </c>
      <c r="EW195" s="156">
        <f t="shared" si="170"/>
        <v>0</v>
      </c>
      <c r="EX195" s="156">
        <f t="shared" si="170"/>
        <v>0</v>
      </c>
      <c r="EY195" s="156">
        <f t="shared" si="170"/>
        <v>0</v>
      </c>
      <c r="EZ195" s="156">
        <f t="shared" si="170"/>
        <v>0</v>
      </c>
      <c r="FA195" s="156">
        <f t="shared" si="170"/>
        <v>0</v>
      </c>
      <c r="FB195" s="156">
        <f t="shared" si="170"/>
        <v>0</v>
      </c>
      <c r="FC195" s="156">
        <f t="shared" si="170"/>
        <v>0</v>
      </c>
      <c r="FD195" s="156">
        <f t="shared" si="170"/>
        <v>0</v>
      </c>
      <c r="FE195" s="156">
        <f t="shared" si="170"/>
        <v>0</v>
      </c>
      <c r="FF195" s="156">
        <f t="shared" si="170"/>
        <v>0</v>
      </c>
      <c r="FG195" s="156">
        <f t="shared" si="170"/>
        <v>0</v>
      </c>
      <c r="FH195" s="156">
        <f t="shared" si="170"/>
        <v>0</v>
      </c>
      <c r="FI195" s="156">
        <f t="shared" si="170"/>
        <v>0</v>
      </c>
      <c r="FJ195" s="156">
        <f t="shared" si="170"/>
        <v>0</v>
      </c>
      <c r="FK195" s="156">
        <f t="shared" si="170"/>
        <v>0</v>
      </c>
      <c r="FL195" s="156">
        <f t="shared" si="170"/>
        <v>0</v>
      </c>
      <c r="FM195" s="156">
        <f t="shared" si="170"/>
        <v>0</v>
      </c>
      <c r="FN195" s="156">
        <f t="shared" si="170"/>
        <v>0</v>
      </c>
      <c r="FO195" s="156">
        <f t="shared" si="170"/>
        <v>0</v>
      </c>
      <c r="FP195" s="156">
        <f t="shared" si="170"/>
        <v>0</v>
      </c>
      <c r="FQ195" s="156">
        <f t="shared" si="170"/>
        <v>0</v>
      </c>
      <c r="FR195" s="156">
        <f t="shared" si="170"/>
        <v>0</v>
      </c>
      <c r="FS195" s="156">
        <f t="shared" si="170"/>
        <v>0</v>
      </c>
      <c r="FT195" s="156">
        <f t="shared" si="170"/>
        <v>0</v>
      </c>
      <c r="FU195" s="156">
        <f t="shared" si="170"/>
        <v>0</v>
      </c>
      <c r="FV195" s="156">
        <f t="shared" si="170"/>
        <v>-40681.93426864074</v>
      </c>
      <c r="FW195" s="156">
        <f t="shared" si="170"/>
        <v>0</v>
      </c>
      <c r="FX195" s="156">
        <f t="shared" si="170"/>
        <v>0</v>
      </c>
      <c r="FY195" s="156">
        <f t="shared" si="170"/>
        <v>0</v>
      </c>
      <c r="FZ195" s="156">
        <f t="shared" si="170"/>
        <v>0</v>
      </c>
      <c r="GA195" s="156">
        <f t="shared" si="170"/>
        <v>0</v>
      </c>
      <c r="GB195" s="156">
        <f t="shared" si="170"/>
        <v>0</v>
      </c>
      <c r="GC195" s="156">
        <f t="shared" si="170"/>
        <v>0</v>
      </c>
      <c r="GD195" s="156">
        <f t="shared" si="170"/>
        <v>0</v>
      </c>
      <c r="GE195" s="156">
        <f t="shared" si="170"/>
        <v>0</v>
      </c>
      <c r="GF195" s="156">
        <f t="shared" si="170"/>
        <v>0</v>
      </c>
      <c r="GG195" s="156">
        <f t="shared" si="170"/>
        <v>0</v>
      </c>
      <c r="GH195" s="156">
        <f t="shared" si="170"/>
        <v>0</v>
      </c>
      <c r="GI195" s="156">
        <f t="shared" si="170"/>
        <v>0</v>
      </c>
      <c r="GJ195" s="156">
        <f t="shared" si="170"/>
        <v>0</v>
      </c>
      <c r="GK195" s="156">
        <f t="shared" si="170"/>
        <v>0</v>
      </c>
      <c r="GL195" s="156">
        <f t="shared" si="170"/>
        <v>0</v>
      </c>
      <c r="GM195" s="156">
        <f t="shared" si="170"/>
        <v>0</v>
      </c>
      <c r="GN195" s="156">
        <f t="shared" si="170"/>
        <v>0</v>
      </c>
      <c r="GO195" s="156">
        <f t="shared" ref="GO195:IZ195" si="171">IF(GO$165=EOMONTH($E19,$R19*(1-$O19)),SUMIFS($D188:$NK188,$D$165:$NK$165,"&gt;"&amp;EOMONTH($E19,$R19*(1-$O19)+$S19*(1-$O19)+$T19*$O19),$D$165:$NK$165,"&lt;="&amp;EOMONTH($E19,$R19*(1-$O19)+60))*-($AF19*(1-$O19)+$AH19*$O19)+SUMIFS($D188:$NK188,$D$165:$NK$165,"&gt;"&amp;EOMONTH($E19,$R19*(1-$O19)+60),$D$165:$NK$165,"&lt;="&amp;EOMONTH($E19,$R19*(1-$O19)+372))*-($AG19*(1-$O19)+$AI19*$O19),0)</f>
        <v>0</v>
      </c>
      <c r="GP195" s="156">
        <f t="shared" si="171"/>
        <v>0</v>
      </c>
      <c r="GQ195" s="156">
        <f t="shared" si="171"/>
        <v>0</v>
      </c>
      <c r="GR195" s="156">
        <f t="shared" si="171"/>
        <v>0</v>
      </c>
      <c r="GS195" s="156">
        <f t="shared" si="171"/>
        <v>0</v>
      </c>
      <c r="GT195" s="156">
        <f t="shared" si="171"/>
        <v>0</v>
      </c>
      <c r="GU195" s="156">
        <f t="shared" si="171"/>
        <v>0</v>
      </c>
      <c r="GV195" s="156">
        <f t="shared" si="171"/>
        <v>0</v>
      </c>
      <c r="GW195" s="156">
        <f t="shared" si="171"/>
        <v>0</v>
      </c>
      <c r="GX195" s="156">
        <f t="shared" si="171"/>
        <v>0</v>
      </c>
      <c r="GY195" s="156">
        <f t="shared" si="171"/>
        <v>0</v>
      </c>
      <c r="GZ195" s="156">
        <f t="shared" si="171"/>
        <v>0</v>
      </c>
      <c r="HA195" s="156">
        <f t="shared" si="171"/>
        <v>0</v>
      </c>
      <c r="HB195" s="156">
        <f t="shared" si="171"/>
        <v>0</v>
      </c>
      <c r="HC195" s="156">
        <f t="shared" si="171"/>
        <v>0</v>
      </c>
      <c r="HD195" s="156">
        <f t="shared" si="171"/>
        <v>0</v>
      </c>
      <c r="HE195" s="156">
        <f t="shared" si="171"/>
        <v>0</v>
      </c>
      <c r="HF195" s="156">
        <f t="shared" si="171"/>
        <v>0</v>
      </c>
      <c r="HG195" s="156">
        <f t="shared" si="171"/>
        <v>0</v>
      </c>
      <c r="HH195" s="156">
        <f t="shared" si="171"/>
        <v>0</v>
      </c>
      <c r="HI195" s="156">
        <f t="shared" si="171"/>
        <v>0</v>
      </c>
      <c r="HJ195" s="156">
        <f t="shared" si="171"/>
        <v>0</v>
      </c>
      <c r="HK195" s="156">
        <f t="shared" si="171"/>
        <v>0</v>
      </c>
      <c r="HL195" s="156">
        <f t="shared" si="171"/>
        <v>0</v>
      </c>
      <c r="HM195" s="156">
        <f t="shared" si="171"/>
        <v>0</v>
      </c>
      <c r="HN195" s="156">
        <f t="shared" si="171"/>
        <v>0</v>
      </c>
      <c r="HO195" s="156">
        <f t="shared" si="171"/>
        <v>0</v>
      </c>
      <c r="HP195" s="156">
        <f t="shared" si="171"/>
        <v>0</v>
      </c>
      <c r="HQ195" s="156">
        <f t="shared" si="171"/>
        <v>0</v>
      </c>
      <c r="HR195" s="156">
        <f t="shared" si="171"/>
        <v>0</v>
      </c>
      <c r="HS195" s="156">
        <f t="shared" si="171"/>
        <v>0</v>
      </c>
      <c r="HT195" s="156">
        <f t="shared" si="171"/>
        <v>0</v>
      </c>
      <c r="HU195" s="156">
        <f t="shared" si="171"/>
        <v>0</v>
      </c>
      <c r="HV195" s="156">
        <f t="shared" si="171"/>
        <v>0</v>
      </c>
      <c r="HW195" s="156">
        <f t="shared" si="171"/>
        <v>0</v>
      </c>
      <c r="HX195" s="156">
        <f t="shared" si="171"/>
        <v>0</v>
      </c>
      <c r="HY195" s="156">
        <f t="shared" si="171"/>
        <v>0</v>
      </c>
      <c r="HZ195" s="156">
        <f t="shared" si="171"/>
        <v>0</v>
      </c>
      <c r="IA195" s="156">
        <f t="shared" si="171"/>
        <v>0</v>
      </c>
      <c r="IB195" s="156">
        <f t="shared" si="171"/>
        <v>0</v>
      </c>
      <c r="IC195" s="156">
        <f t="shared" si="171"/>
        <v>0</v>
      </c>
      <c r="ID195" s="156">
        <f t="shared" si="171"/>
        <v>0</v>
      </c>
      <c r="IE195" s="156">
        <f t="shared" si="171"/>
        <v>0</v>
      </c>
      <c r="IF195" s="156">
        <f t="shared" si="171"/>
        <v>0</v>
      </c>
      <c r="IG195" s="156">
        <f t="shared" si="171"/>
        <v>0</v>
      </c>
      <c r="IH195" s="156">
        <f t="shared" si="171"/>
        <v>0</v>
      </c>
      <c r="II195" s="156">
        <f t="shared" si="171"/>
        <v>0</v>
      </c>
      <c r="IJ195" s="156">
        <f t="shared" si="171"/>
        <v>0</v>
      </c>
      <c r="IK195" s="156">
        <f t="shared" si="171"/>
        <v>0</v>
      </c>
      <c r="IL195" s="156">
        <f t="shared" si="171"/>
        <v>0</v>
      </c>
      <c r="IM195" s="156">
        <f t="shared" si="171"/>
        <v>0</v>
      </c>
      <c r="IN195" s="156">
        <f t="shared" si="171"/>
        <v>0</v>
      </c>
      <c r="IO195" s="156">
        <f t="shared" si="171"/>
        <v>0</v>
      </c>
      <c r="IP195" s="156">
        <f t="shared" si="171"/>
        <v>0</v>
      </c>
      <c r="IQ195" s="156">
        <f t="shared" si="171"/>
        <v>0</v>
      </c>
      <c r="IR195" s="156">
        <f t="shared" si="171"/>
        <v>0</v>
      </c>
      <c r="IS195" s="156">
        <f t="shared" si="171"/>
        <v>0</v>
      </c>
      <c r="IT195" s="156">
        <f t="shared" si="171"/>
        <v>0</v>
      </c>
      <c r="IU195" s="156">
        <f t="shared" si="171"/>
        <v>0</v>
      </c>
      <c r="IV195" s="156">
        <f t="shared" si="171"/>
        <v>0</v>
      </c>
      <c r="IW195" s="156">
        <f t="shared" si="171"/>
        <v>0</v>
      </c>
      <c r="IX195" s="156">
        <f t="shared" si="171"/>
        <v>0</v>
      </c>
      <c r="IY195" s="156">
        <f t="shared" si="171"/>
        <v>0</v>
      </c>
      <c r="IZ195" s="156">
        <f t="shared" si="171"/>
        <v>0</v>
      </c>
      <c r="JA195" s="156">
        <f t="shared" ref="JA195:LL195" si="172">IF(JA$165=EOMONTH($E19,$R19*(1-$O19)),SUMIFS($D188:$NK188,$D$165:$NK$165,"&gt;"&amp;EOMONTH($E19,$R19*(1-$O19)+$S19*(1-$O19)+$T19*$O19),$D$165:$NK$165,"&lt;="&amp;EOMONTH($E19,$R19*(1-$O19)+60))*-($AF19*(1-$O19)+$AH19*$O19)+SUMIFS($D188:$NK188,$D$165:$NK$165,"&gt;"&amp;EOMONTH($E19,$R19*(1-$O19)+60),$D$165:$NK$165,"&lt;="&amp;EOMONTH($E19,$R19*(1-$O19)+372))*-($AG19*(1-$O19)+$AI19*$O19),0)</f>
        <v>0</v>
      </c>
      <c r="JB195" s="156">
        <f t="shared" si="172"/>
        <v>0</v>
      </c>
      <c r="JC195" s="156">
        <f t="shared" si="172"/>
        <v>0</v>
      </c>
      <c r="JD195" s="156">
        <f t="shared" si="172"/>
        <v>0</v>
      </c>
      <c r="JE195" s="156">
        <f t="shared" si="172"/>
        <v>0</v>
      </c>
      <c r="JF195" s="156">
        <f t="shared" si="172"/>
        <v>0</v>
      </c>
      <c r="JG195" s="156">
        <f t="shared" si="172"/>
        <v>0</v>
      </c>
      <c r="JH195" s="156">
        <f t="shared" si="172"/>
        <v>0</v>
      </c>
      <c r="JI195" s="156">
        <f t="shared" si="172"/>
        <v>0</v>
      </c>
      <c r="JJ195" s="156">
        <f t="shared" si="172"/>
        <v>0</v>
      </c>
      <c r="JK195" s="156">
        <f t="shared" si="172"/>
        <v>0</v>
      </c>
      <c r="JL195" s="156">
        <f t="shared" si="172"/>
        <v>0</v>
      </c>
      <c r="JM195" s="156">
        <f t="shared" si="172"/>
        <v>0</v>
      </c>
      <c r="JN195" s="156">
        <f t="shared" si="172"/>
        <v>0</v>
      </c>
      <c r="JO195" s="156">
        <f t="shared" si="172"/>
        <v>0</v>
      </c>
      <c r="JP195" s="156">
        <f t="shared" si="172"/>
        <v>0</v>
      </c>
      <c r="JQ195" s="156">
        <f t="shared" si="172"/>
        <v>0</v>
      </c>
      <c r="JR195" s="156">
        <f t="shared" si="172"/>
        <v>0</v>
      </c>
      <c r="JS195" s="156">
        <f t="shared" si="172"/>
        <v>0</v>
      </c>
      <c r="JT195" s="156">
        <f t="shared" si="172"/>
        <v>0</v>
      </c>
      <c r="JU195" s="156">
        <f t="shared" si="172"/>
        <v>0</v>
      </c>
      <c r="JV195" s="156">
        <f t="shared" si="172"/>
        <v>0</v>
      </c>
      <c r="JW195" s="156">
        <f t="shared" si="172"/>
        <v>0</v>
      </c>
      <c r="JX195" s="156">
        <f t="shared" si="172"/>
        <v>0</v>
      </c>
      <c r="JY195" s="156">
        <f t="shared" si="172"/>
        <v>0</v>
      </c>
      <c r="JZ195" s="156">
        <f t="shared" si="172"/>
        <v>0</v>
      </c>
      <c r="KA195" s="156">
        <f t="shared" si="172"/>
        <v>0</v>
      </c>
      <c r="KB195" s="156">
        <f t="shared" si="172"/>
        <v>0</v>
      </c>
      <c r="KC195" s="156">
        <f t="shared" si="172"/>
        <v>0</v>
      </c>
      <c r="KD195" s="156">
        <f t="shared" si="172"/>
        <v>0</v>
      </c>
      <c r="KE195" s="156">
        <f t="shared" si="172"/>
        <v>0</v>
      </c>
      <c r="KF195" s="156">
        <f t="shared" si="172"/>
        <v>0</v>
      </c>
      <c r="KG195" s="156">
        <f t="shared" si="172"/>
        <v>0</v>
      </c>
      <c r="KH195" s="156">
        <f t="shared" si="172"/>
        <v>0</v>
      </c>
      <c r="KI195" s="156">
        <f t="shared" si="172"/>
        <v>0</v>
      </c>
      <c r="KJ195" s="156">
        <f t="shared" si="172"/>
        <v>0</v>
      </c>
      <c r="KK195" s="156">
        <f t="shared" si="172"/>
        <v>0</v>
      </c>
      <c r="KL195" s="156">
        <f t="shared" si="172"/>
        <v>0</v>
      </c>
      <c r="KM195" s="156">
        <f t="shared" si="172"/>
        <v>0</v>
      </c>
      <c r="KN195" s="156">
        <f t="shared" si="172"/>
        <v>0</v>
      </c>
      <c r="KO195" s="156">
        <f t="shared" si="172"/>
        <v>0</v>
      </c>
      <c r="KP195" s="156">
        <f t="shared" si="172"/>
        <v>0</v>
      </c>
      <c r="KQ195" s="156">
        <f t="shared" si="172"/>
        <v>0</v>
      </c>
      <c r="KR195" s="156">
        <f t="shared" si="172"/>
        <v>0</v>
      </c>
      <c r="KS195" s="156">
        <f t="shared" si="172"/>
        <v>0</v>
      </c>
      <c r="KT195" s="156">
        <f t="shared" si="172"/>
        <v>0</v>
      </c>
      <c r="KU195" s="156">
        <f t="shared" si="172"/>
        <v>0</v>
      </c>
      <c r="KV195" s="156">
        <f t="shared" si="172"/>
        <v>0</v>
      </c>
      <c r="KW195" s="156">
        <f t="shared" si="172"/>
        <v>0</v>
      </c>
      <c r="KX195" s="156">
        <f t="shared" si="172"/>
        <v>0</v>
      </c>
      <c r="KY195" s="156">
        <f t="shared" si="172"/>
        <v>0</v>
      </c>
      <c r="KZ195" s="156">
        <f t="shared" si="172"/>
        <v>0</v>
      </c>
      <c r="LA195" s="156">
        <f t="shared" si="172"/>
        <v>0</v>
      </c>
      <c r="LB195" s="156">
        <f t="shared" si="172"/>
        <v>0</v>
      </c>
      <c r="LC195" s="156">
        <f t="shared" si="172"/>
        <v>0</v>
      </c>
      <c r="LD195" s="156">
        <f t="shared" si="172"/>
        <v>0</v>
      </c>
      <c r="LE195" s="156">
        <f t="shared" si="172"/>
        <v>0</v>
      </c>
      <c r="LF195" s="156">
        <f t="shared" si="172"/>
        <v>0</v>
      </c>
      <c r="LG195" s="156">
        <f t="shared" si="172"/>
        <v>0</v>
      </c>
      <c r="LH195" s="156">
        <f t="shared" si="172"/>
        <v>0</v>
      </c>
      <c r="LI195" s="156">
        <f t="shared" si="172"/>
        <v>0</v>
      </c>
      <c r="LJ195" s="156">
        <f t="shared" si="172"/>
        <v>0</v>
      </c>
      <c r="LK195" s="156">
        <f t="shared" si="172"/>
        <v>0</v>
      </c>
      <c r="LL195" s="156">
        <f t="shared" si="172"/>
        <v>0</v>
      </c>
      <c r="LM195" s="156">
        <f t="shared" ref="LM195:NK195" si="173">IF(LM$165=EOMONTH($E19,$R19*(1-$O19)),SUMIFS($D188:$NK188,$D$165:$NK$165,"&gt;"&amp;EOMONTH($E19,$R19*(1-$O19)+$S19*(1-$O19)+$T19*$O19),$D$165:$NK$165,"&lt;="&amp;EOMONTH($E19,$R19*(1-$O19)+60))*-($AF19*(1-$O19)+$AH19*$O19)+SUMIFS($D188:$NK188,$D$165:$NK$165,"&gt;"&amp;EOMONTH($E19,$R19*(1-$O19)+60),$D$165:$NK$165,"&lt;="&amp;EOMONTH($E19,$R19*(1-$O19)+372))*-($AG19*(1-$O19)+$AI19*$O19),0)</f>
        <v>0</v>
      </c>
      <c r="LN195" s="156">
        <f t="shared" si="173"/>
        <v>0</v>
      </c>
      <c r="LO195" s="156">
        <f t="shared" si="173"/>
        <v>0</v>
      </c>
      <c r="LP195" s="156">
        <f t="shared" si="173"/>
        <v>0</v>
      </c>
      <c r="LQ195" s="156">
        <f t="shared" si="173"/>
        <v>0</v>
      </c>
      <c r="LR195" s="156">
        <f t="shared" si="173"/>
        <v>0</v>
      </c>
      <c r="LS195" s="156">
        <f t="shared" si="173"/>
        <v>0</v>
      </c>
      <c r="LT195" s="156">
        <f t="shared" si="173"/>
        <v>0</v>
      </c>
      <c r="LU195" s="156">
        <f t="shared" si="173"/>
        <v>0</v>
      </c>
      <c r="LV195" s="156">
        <f t="shared" si="173"/>
        <v>0</v>
      </c>
      <c r="LW195" s="156">
        <f t="shared" si="173"/>
        <v>0</v>
      </c>
      <c r="LX195" s="156">
        <f t="shared" si="173"/>
        <v>0</v>
      </c>
      <c r="LY195" s="156">
        <f t="shared" si="173"/>
        <v>0</v>
      </c>
      <c r="LZ195" s="156">
        <f t="shared" si="173"/>
        <v>0</v>
      </c>
      <c r="MA195" s="156">
        <f t="shared" si="173"/>
        <v>0</v>
      </c>
      <c r="MB195" s="156">
        <f t="shared" si="173"/>
        <v>0</v>
      </c>
      <c r="MC195" s="156">
        <f t="shared" si="173"/>
        <v>0</v>
      </c>
      <c r="MD195" s="156">
        <f t="shared" si="173"/>
        <v>0</v>
      </c>
      <c r="ME195" s="156">
        <f t="shared" si="173"/>
        <v>0</v>
      </c>
      <c r="MF195" s="156">
        <f t="shared" si="173"/>
        <v>0</v>
      </c>
      <c r="MG195" s="156">
        <f t="shared" si="173"/>
        <v>0</v>
      </c>
      <c r="MH195" s="156">
        <f t="shared" si="173"/>
        <v>0</v>
      </c>
      <c r="MI195" s="156">
        <f t="shared" si="173"/>
        <v>0</v>
      </c>
      <c r="MJ195" s="156">
        <f t="shared" si="173"/>
        <v>0</v>
      </c>
      <c r="MK195" s="156">
        <f t="shared" si="173"/>
        <v>0</v>
      </c>
      <c r="ML195" s="156">
        <f t="shared" si="173"/>
        <v>0</v>
      </c>
      <c r="MM195" s="156">
        <f t="shared" si="173"/>
        <v>0</v>
      </c>
      <c r="MN195" s="156">
        <f t="shared" si="173"/>
        <v>0</v>
      </c>
      <c r="MO195" s="156">
        <f t="shared" si="173"/>
        <v>0</v>
      </c>
      <c r="MP195" s="156">
        <f t="shared" si="173"/>
        <v>0</v>
      </c>
      <c r="MQ195" s="156">
        <f t="shared" si="173"/>
        <v>0</v>
      </c>
      <c r="MR195" s="156">
        <f t="shared" si="173"/>
        <v>0</v>
      </c>
      <c r="MS195" s="156">
        <f t="shared" si="173"/>
        <v>0</v>
      </c>
      <c r="MT195" s="156">
        <f t="shared" si="173"/>
        <v>0</v>
      </c>
      <c r="MU195" s="156">
        <f t="shared" si="173"/>
        <v>0</v>
      </c>
      <c r="MV195" s="156">
        <f t="shared" si="173"/>
        <v>0</v>
      </c>
      <c r="MW195" s="156">
        <f t="shared" si="173"/>
        <v>0</v>
      </c>
      <c r="MX195" s="156">
        <f t="shared" si="173"/>
        <v>0</v>
      </c>
      <c r="MY195" s="156">
        <f t="shared" si="173"/>
        <v>0</v>
      </c>
      <c r="MZ195" s="156">
        <f t="shared" si="173"/>
        <v>0</v>
      </c>
      <c r="NA195" s="156">
        <f t="shared" si="173"/>
        <v>0</v>
      </c>
      <c r="NB195" s="156">
        <f t="shared" si="173"/>
        <v>0</v>
      </c>
      <c r="NC195" s="156">
        <f t="shared" si="173"/>
        <v>0</v>
      </c>
      <c r="ND195" s="156">
        <f t="shared" si="173"/>
        <v>0</v>
      </c>
      <c r="NE195" s="156">
        <f t="shared" si="173"/>
        <v>0</v>
      </c>
      <c r="NF195" s="156">
        <f t="shared" si="173"/>
        <v>0</v>
      </c>
      <c r="NG195" s="156">
        <f t="shared" si="173"/>
        <v>0</v>
      </c>
      <c r="NH195" s="156">
        <f t="shared" si="173"/>
        <v>0</v>
      </c>
      <c r="NI195" s="156">
        <f t="shared" si="173"/>
        <v>0</v>
      </c>
      <c r="NJ195" s="156">
        <f t="shared" si="173"/>
        <v>0</v>
      </c>
      <c r="NK195" s="158">
        <f t="shared" si="173"/>
        <v>0</v>
      </c>
    </row>
    <row r="196" spans="1:375" x14ac:dyDescent="0.25">
      <c r="A196" s="159">
        <f t="shared" ref="A196" ca="1" si="174">SUM(D196:NK196)</f>
        <v>2123185.3885496142</v>
      </c>
      <c r="B196" s="164"/>
      <c r="C196" s="161" t="s">
        <v>165</v>
      </c>
      <c r="D196" s="162">
        <f>SUM(D191:D195)</f>
        <v>0</v>
      </c>
      <c r="E196" s="162">
        <f t="shared" ref="E196:BP196" si="175">SUM(E191:E195)</f>
        <v>0</v>
      </c>
      <c r="F196" s="162">
        <f t="shared" si="175"/>
        <v>0</v>
      </c>
      <c r="G196" s="162">
        <f t="shared" si="175"/>
        <v>0</v>
      </c>
      <c r="H196" s="162">
        <f t="shared" si="175"/>
        <v>0</v>
      </c>
      <c r="I196" s="162">
        <f t="shared" si="175"/>
        <v>0</v>
      </c>
      <c r="J196" s="162">
        <f t="shared" si="175"/>
        <v>0</v>
      </c>
      <c r="K196" s="162">
        <f t="shared" si="175"/>
        <v>0</v>
      </c>
      <c r="L196" s="162">
        <f t="shared" si="175"/>
        <v>0</v>
      </c>
      <c r="M196" s="162">
        <f t="shared" si="175"/>
        <v>0</v>
      </c>
      <c r="N196" s="162">
        <f t="shared" si="175"/>
        <v>0</v>
      </c>
      <c r="O196" s="162">
        <f t="shared" si="175"/>
        <v>0</v>
      </c>
      <c r="P196" s="162">
        <f t="shared" si="175"/>
        <v>0</v>
      </c>
      <c r="Q196" s="162">
        <f t="shared" si="175"/>
        <v>0</v>
      </c>
      <c r="R196" s="162">
        <f t="shared" si="175"/>
        <v>0</v>
      </c>
      <c r="S196" s="162">
        <f t="shared" si="175"/>
        <v>0</v>
      </c>
      <c r="T196" s="162">
        <f t="shared" si="175"/>
        <v>0</v>
      </c>
      <c r="U196" s="162">
        <f t="shared" si="175"/>
        <v>0</v>
      </c>
      <c r="V196" s="162">
        <f t="shared" si="175"/>
        <v>0</v>
      </c>
      <c r="W196" s="162">
        <f t="shared" si="175"/>
        <v>0</v>
      </c>
      <c r="X196" s="162">
        <f t="shared" si="175"/>
        <v>0</v>
      </c>
      <c r="Y196" s="162">
        <f t="shared" si="175"/>
        <v>0</v>
      </c>
      <c r="Z196" s="162">
        <f t="shared" si="175"/>
        <v>0</v>
      </c>
      <c r="AA196" s="162">
        <f t="shared" si="175"/>
        <v>0</v>
      </c>
      <c r="AB196" s="162">
        <f t="shared" si="175"/>
        <v>0</v>
      </c>
      <c r="AC196" s="162">
        <f t="shared" si="175"/>
        <v>0</v>
      </c>
      <c r="AD196" s="162">
        <f t="shared" si="175"/>
        <v>0</v>
      </c>
      <c r="AE196" s="162">
        <f t="shared" si="175"/>
        <v>-105508.69728023256</v>
      </c>
      <c r="AF196" s="162">
        <f t="shared" ca="1" si="175"/>
        <v>1257.8464264543918</v>
      </c>
      <c r="AG196" s="162">
        <f t="shared" ca="1" si="175"/>
        <v>1358.9686943635897</v>
      </c>
      <c r="AH196" s="162">
        <f t="shared" ca="1" si="175"/>
        <v>1387.6386843915971</v>
      </c>
      <c r="AI196" s="162">
        <f t="shared" ca="1" si="175"/>
        <v>1388.6505946323332</v>
      </c>
      <c r="AJ196" s="162">
        <f t="shared" ca="1" si="175"/>
        <v>1392.3187216644128</v>
      </c>
      <c r="AK196" s="162">
        <f t="shared" ca="1" si="175"/>
        <v>7242.7374954331754</v>
      </c>
      <c r="AL196" s="162">
        <f t="shared" ca="1" si="175"/>
        <v>7273.7099206186003</v>
      </c>
      <c r="AM196" s="162">
        <f t="shared" ca="1" si="175"/>
        <v>7274.7318504242312</v>
      </c>
      <c r="AN196" s="162">
        <f t="shared" ca="1" si="175"/>
        <v>7610.71803993305</v>
      </c>
      <c r="AO196" s="162">
        <f t="shared" ca="1" si="175"/>
        <v>7612.5748337424666</v>
      </c>
      <c r="AP196" s="162">
        <f t="shared" ca="1" si="175"/>
        <v>7613.6043432748174</v>
      </c>
      <c r="AQ196" s="162">
        <f t="shared" ca="1" si="175"/>
        <v>7614.636391855408</v>
      </c>
      <c r="AR196" s="162">
        <f t="shared" ca="1" si="175"/>
        <v>7791.145166934064</v>
      </c>
      <c r="AS196" s="162">
        <f t="shared" ca="1" si="175"/>
        <v>7793.0764826524546</v>
      </c>
      <c r="AT196" s="162">
        <f t="shared" ca="1" si="175"/>
        <v>7794.1161860114453</v>
      </c>
      <c r="AU196" s="162">
        <f t="shared" ca="1" si="175"/>
        <v>7795.1584535594029</v>
      </c>
      <c r="AV196" s="162">
        <f t="shared" ca="1" si="175"/>
        <v>7798.936624402445</v>
      </c>
      <c r="AW196" s="162">
        <f t="shared" ca="1" si="175"/>
        <v>7800.2544072681621</v>
      </c>
      <c r="AX196" s="162">
        <f t="shared" ca="1" si="175"/>
        <v>7801.4561603044885</v>
      </c>
      <c r="AY196" s="162">
        <f t="shared" ca="1" si="175"/>
        <v>7802.5087480042876</v>
      </c>
      <c r="AZ196" s="162">
        <f t="shared" ca="1" si="175"/>
        <v>7829.1608063842123</v>
      </c>
      <c r="BA196" s="162">
        <f t="shared" ca="1" si="175"/>
        <v>7831.0733040079112</v>
      </c>
      <c r="BB196" s="162">
        <f t="shared" ca="1" si="175"/>
        <v>7832.1336988262328</v>
      </c>
      <c r="BC196" s="162">
        <f t="shared" ca="1" si="175"/>
        <v>7833.1967088642405</v>
      </c>
      <c r="BD196" s="162">
        <f t="shared" ca="1" si="175"/>
        <v>8015.0007471952567</v>
      </c>
      <c r="BE196" s="162">
        <f t="shared" ca="1" si="175"/>
        <v>8016.9900023851987</v>
      </c>
      <c r="BF196" s="162">
        <f t="shared" ca="1" si="175"/>
        <v>8018.0608968449587</v>
      </c>
      <c r="BG196" s="162">
        <f t="shared" ca="1" si="175"/>
        <v>8019.1344324193551</v>
      </c>
      <c r="BH196" s="162">
        <f t="shared" ca="1" si="175"/>
        <v>7677.263283517631</v>
      </c>
      <c r="BI196" s="162">
        <f t="shared" ca="1" si="175"/>
        <v>7644.6035669194771</v>
      </c>
      <c r="BJ196" s="162">
        <f t="shared" ca="1" si="175"/>
        <v>7645.2948141109646</v>
      </c>
      <c r="BK196" s="162">
        <f t="shared" ca="1" si="175"/>
        <v>7895.6201310396063</v>
      </c>
      <c r="BL196" s="162">
        <f t="shared" ca="1" si="175"/>
        <v>7947.7384100290274</v>
      </c>
      <c r="BM196" s="162">
        <f t="shared" ca="1" si="175"/>
        <v>7955.9079081604868</v>
      </c>
      <c r="BN196" s="162">
        <f t="shared" ca="1" si="175"/>
        <v>7967.2917665572195</v>
      </c>
      <c r="BO196" s="162">
        <f t="shared" ca="1" si="175"/>
        <v>7968.2473539385555</v>
      </c>
      <c r="BP196" s="162">
        <f t="shared" ca="1" si="175"/>
        <v>8226.1987024510781</v>
      </c>
      <c r="BQ196" s="162">
        <f t="shared" ref="BQ196:EB196" ca="1" si="176">SUM(BQ191:BQ195)</f>
        <v>8228.2476352967187</v>
      </c>
      <c r="BR196" s="162">
        <f t="shared" ca="1" si="176"/>
        <v>8258.6683076618865</v>
      </c>
      <c r="BS196" s="162">
        <f t="shared" ca="1" si="176"/>
        <v>8259.7740493035144</v>
      </c>
      <c r="BT196" s="162">
        <f t="shared" ca="1" si="176"/>
        <v>8260.8825180023287</v>
      </c>
      <c r="BU196" s="162">
        <f t="shared" ca="1" si="176"/>
        <v>8261.9937204839898</v>
      </c>
      <c r="BV196" s="162">
        <f t="shared" ca="1" si="176"/>
        <v>8263.2686602802278</v>
      </c>
      <c r="BW196" s="162">
        <f t="shared" ca="1" si="176"/>
        <v>8264.3853505709449</v>
      </c>
      <c r="BX196" s="162">
        <f t="shared" ca="1" si="176"/>
        <v>8292.2554895415869</v>
      </c>
      <c r="BY196" s="162">
        <f t="shared" ca="1" si="176"/>
        <v>8297.7753424043167</v>
      </c>
      <c r="BZ196" s="162">
        <f t="shared" ca="1" si="176"/>
        <v>8298.9003152670739</v>
      </c>
      <c r="CA196" s="162">
        <f t="shared" ca="1" si="176"/>
        <v>8300.0280626163967</v>
      </c>
      <c r="CB196" s="162">
        <f t="shared" ca="1" si="176"/>
        <v>8492.9039668817732</v>
      </c>
      <c r="CC196" s="162">
        <f t="shared" ca="1" si="176"/>
        <v>8495.0143677127817</v>
      </c>
      <c r="CD196" s="162">
        <f t="shared" ca="1" si="176"/>
        <v>8496.1504796451409</v>
      </c>
      <c r="CE196" s="162">
        <f t="shared" ca="1" si="176"/>
        <v>8497.2893935360189</v>
      </c>
      <c r="CF196" s="162">
        <f t="shared" ca="1" si="176"/>
        <v>8498.4311162957983</v>
      </c>
      <c r="CG196" s="162">
        <f t="shared" ca="1" si="176"/>
        <v>8499.5756548519075</v>
      </c>
      <c r="CH196" s="162">
        <f t="shared" ca="1" si="176"/>
        <v>8500.8888428420323</v>
      </c>
      <c r="CI196" s="162">
        <f t="shared" ca="1" si="176"/>
        <v>8502.0390338414727</v>
      </c>
      <c r="CJ196" s="162">
        <f t="shared" ca="1" si="176"/>
        <v>8530.5397194363013</v>
      </c>
      <c r="CK196" s="162">
        <f t="shared" ca="1" si="176"/>
        <v>8536.2251678849134</v>
      </c>
      <c r="CL196" s="162">
        <f t="shared" ca="1" si="176"/>
        <v>8537.3838899335533</v>
      </c>
      <c r="CM196" s="162">
        <f t="shared" ca="1" si="176"/>
        <v>8538.5454697033565</v>
      </c>
      <c r="CN196" s="162">
        <f t="shared" ca="1" si="176"/>
        <v>8737.2076510966908</v>
      </c>
      <c r="CO196" s="162">
        <f t="shared" ca="1" si="176"/>
        <v>8739.3813639526306</v>
      </c>
      <c r="CP196" s="162">
        <f t="shared" ca="1" si="176"/>
        <v>8740.551559242962</v>
      </c>
      <c r="CQ196" s="162">
        <f t="shared" ca="1" si="176"/>
        <v>8741.7246405505648</v>
      </c>
      <c r="CR196" s="162">
        <f t="shared" ca="1" si="176"/>
        <v>8742.9006149931374</v>
      </c>
      <c r="CS196" s="162">
        <f t="shared" ca="1" si="176"/>
        <v>8744.0794897059313</v>
      </c>
      <c r="CT196" s="162">
        <f t="shared" ca="1" si="176"/>
        <v>8723.2190657227766</v>
      </c>
      <c r="CU196" s="162">
        <f t="shared" ca="1" si="176"/>
        <v>8724.3713641824797</v>
      </c>
      <c r="CV196" s="162">
        <f t="shared" ca="1" si="176"/>
        <v>8643.9016755482498</v>
      </c>
      <c r="CW196" s="162">
        <f t="shared" ca="1" si="176"/>
        <v>8665.9320262987803</v>
      </c>
      <c r="CX196" s="162">
        <f t="shared" ca="1" si="176"/>
        <v>8666.9736534975509</v>
      </c>
      <c r="CY196" s="162">
        <f t="shared" ca="1" si="176"/>
        <v>8751.9812770175213</v>
      </c>
      <c r="CZ196" s="162">
        <f t="shared" ca="1" si="176"/>
        <v>8956.6033238526579</v>
      </c>
      <c r="DA196" s="162">
        <f t="shared" ca="1" si="176"/>
        <v>8990.8784369968052</v>
      </c>
      <c r="DB196" s="162">
        <f t="shared" ca="1" si="176"/>
        <v>8992.0837381458477</v>
      </c>
      <c r="DC196" s="162">
        <f t="shared" ca="1" si="176"/>
        <v>8993.2920118926777</v>
      </c>
      <c r="DD196" s="162">
        <f t="shared" ca="1" si="176"/>
        <v>8994.5032655685281</v>
      </c>
      <c r="DE196" s="162">
        <f t="shared" ca="1" si="176"/>
        <v>8995.7175065227057</v>
      </c>
      <c r="DF196" s="162">
        <f t="shared" ca="1" si="176"/>
        <v>8996.934742122643</v>
      </c>
      <c r="DG196" s="162">
        <f t="shared" ca="1" si="176"/>
        <v>8998.1549797539483</v>
      </c>
      <c r="DH196" s="162">
        <f t="shared" ca="1" si="176"/>
        <v>9026.9706912864895</v>
      </c>
      <c r="DI196" s="162">
        <f t="shared" ca="1" si="176"/>
        <v>9034.1694161413579</v>
      </c>
      <c r="DJ196" s="162">
        <f t="shared" ca="1" si="176"/>
        <v>9035.3987043627585</v>
      </c>
      <c r="DK196" s="162">
        <f t="shared" ca="1" si="176"/>
        <v>9036.6310243405424</v>
      </c>
      <c r="DL196" s="162">
        <f t="shared" ca="1" si="176"/>
        <v>9247.3917325807324</v>
      </c>
      <c r="DM196" s="162">
        <f t="shared" ca="1" si="176"/>
        <v>9249.6978245495975</v>
      </c>
      <c r="DN196" s="162">
        <f t="shared" ca="1" si="176"/>
        <v>9250.9392847331092</v>
      </c>
      <c r="DO196" s="162">
        <f t="shared" ca="1" si="176"/>
        <v>9252.1838066923465</v>
      </c>
      <c r="DP196" s="162">
        <f t="shared" ca="1" si="176"/>
        <v>9253.4313979784711</v>
      </c>
      <c r="DQ196" s="162">
        <f t="shared" ca="1" si="176"/>
        <v>9254.6820661612746</v>
      </c>
      <c r="DR196" s="162">
        <f t="shared" ca="1" si="176"/>
        <v>9255.9358188292099</v>
      </c>
      <c r="DS196" s="162">
        <f t="shared" ca="1" si="176"/>
        <v>9257.1926635894542</v>
      </c>
      <c r="DT196" s="162">
        <f t="shared" ca="1" si="176"/>
        <v>9286.6547071568293</v>
      </c>
      <c r="DU196" s="162">
        <f t="shared" ca="1" si="176"/>
        <v>9294.0693937573433</v>
      </c>
      <c r="DV196" s="162">
        <f t="shared" ca="1" si="176"/>
        <v>9295.3355606253863</v>
      </c>
      <c r="DW196" s="162">
        <f t="shared" ca="1" si="176"/>
        <v>9296.6048502025042</v>
      </c>
      <c r="DX196" s="162">
        <f t="shared" ca="1" si="176"/>
        <v>9513.6883796899001</v>
      </c>
      <c r="DY196" s="162">
        <f t="shared" ca="1" si="176"/>
        <v>9384.5835215784173</v>
      </c>
      <c r="DZ196" s="162">
        <f t="shared" ca="1" si="176"/>
        <v>9385.6763843118788</v>
      </c>
      <c r="EA196" s="162">
        <f t="shared" ca="1" si="176"/>
        <v>9386.7719423396629</v>
      </c>
      <c r="EB196" s="162">
        <f t="shared" ca="1" si="176"/>
        <v>9482.1522981287308</v>
      </c>
      <c r="EC196" s="162">
        <f t="shared" ref="EC196:GN196" ca="1" si="177">SUM(EC191:EC195)</f>
        <v>9483.440486357018</v>
      </c>
      <c r="ED196" s="162">
        <f t="shared" ca="1" si="177"/>
        <v>9523.574357669786</v>
      </c>
      <c r="EE196" s="162">
        <f t="shared" ca="1" si="177"/>
        <v>9524.8689077728377</v>
      </c>
      <c r="EF196" s="162">
        <f t="shared" si="177"/>
        <v>9206.0438346323917</v>
      </c>
      <c r="EG196" s="162">
        <f t="shared" si="177"/>
        <v>9207.3057497272002</v>
      </c>
      <c r="EH196" s="162">
        <f t="shared" si="177"/>
        <v>9208.5707770450626</v>
      </c>
      <c r="EI196" s="162">
        <f t="shared" si="177"/>
        <v>9209.8389242615594</v>
      </c>
      <c r="EJ196" s="162">
        <f t="shared" si="177"/>
        <v>9432.7949633140379</v>
      </c>
      <c r="EK196" s="162">
        <f t="shared" si="177"/>
        <v>9434.0693734303186</v>
      </c>
      <c r="EL196" s="162">
        <f t="shared" si="177"/>
        <v>9435.3469265857457</v>
      </c>
      <c r="EM196" s="162">
        <f t="shared" si="177"/>
        <v>9436.6276305319025</v>
      </c>
      <c r="EN196" s="162">
        <f t="shared" si="177"/>
        <v>9437.9114930394899</v>
      </c>
      <c r="EO196" s="162">
        <f t="shared" si="177"/>
        <v>9439.19852189837</v>
      </c>
      <c r="EP196" s="162">
        <f t="shared" si="177"/>
        <v>9440.4887249176227</v>
      </c>
      <c r="EQ196" s="162">
        <f t="shared" si="177"/>
        <v>9441.7821099255798</v>
      </c>
      <c r="ER196" s="162">
        <f t="shared" si="177"/>
        <v>9449.2036134014124</v>
      </c>
      <c r="ES196" s="162">
        <f t="shared" si="177"/>
        <v>9450.503385949065</v>
      </c>
      <c r="ET196" s="162">
        <f t="shared" si="177"/>
        <v>9451.8063640864639</v>
      </c>
      <c r="EU196" s="162">
        <f t="shared" si="177"/>
        <v>9453.1125557194573</v>
      </c>
      <c r="EV196" s="162">
        <f t="shared" si="177"/>
        <v>9682.7572759435097</v>
      </c>
      <c r="EW196" s="162">
        <f t="shared" si="177"/>
        <v>9405.300172323854</v>
      </c>
      <c r="EX196" s="162">
        <f t="shared" si="177"/>
        <v>9378.6335674169022</v>
      </c>
      <c r="EY196" s="162">
        <f t="shared" si="177"/>
        <v>9379.2989667857419</v>
      </c>
      <c r="EZ196" s="162">
        <f t="shared" si="177"/>
        <v>9379.9660072089318</v>
      </c>
      <c r="FA196" s="162">
        <f t="shared" si="177"/>
        <v>9380.6346927337527</v>
      </c>
      <c r="FB196" s="162">
        <f t="shared" si="177"/>
        <v>9303.9608216730412</v>
      </c>
      <c r="FC196" s="162">
        <f t="shared" si="177"/>
        <v>9304.4677599208499</v>
      </c>
      <c r="FD196" s="162">
        <f t="shared" si="177"/>
        <v>9309.7214130318607</v>
      </c>
      <c r="FE196" s="162">
        <f t="shared" si="177"/>
        <v>9310.2308548560704</v>
      </c>
      <c r="FF196" s="162">
        <f t="shared" si="177"/>
        <v>9310.7415531012502</v>
      </c>
      <c r="FG196" s="162">
        <f t="shared" si="177"/>
        <v>9311.2535108660759</v>
      </c>
      <c r="FH196" s="162">
        <f t="shared" si="177"/>
        <v>9546.9520976420827</v>
      </c>
      <c r="FI196" s="162">
        <f t="shared" si="177"/>
        <v>9547.4665837728044</v>
      </c>
      <c r="FJ196" s="162">
        <f t="shared" si="177"/>
        <v>9547.9823387651195</v>
      </c>
      <c r="FK196" s="162">
        <f t="shared" si="177"/>
        <v>9548.499365748381</v>
      </c>
      <c r="FL196" s="162">
        <f t="shared" si="177"/>
        <v>9549.0176678596617</v>
      </c>
      <c r="FM196" s="162">
        <f t="shared" si="177"/>
        <v>9549.5372482437742</v>
      </c>
      <c r="FN196" s="162">
        <f t="shared" si="177"/>
        <v>9550.0581100532818</v>
      </c>
      <c r="FO196" s="162">
        <f t="shared" si="177"/>
        <v>9550.5802564485257</v>
      </c>
      <c r="FP196" s="162">
        <f t="shared" si="177"/>
        <v>9555.9915191528671</v>
      </c>
      <c r="FQ196" s="162">
        <f t="shared" si="177"/>
        <v>9556.5162442318015</v>
      </c>
      <c r="FR196" s="162">
        <f t="shared" si="177"/>
        <v>9557.0422634243387</v>
      </c>
      <c r="FS196" s="162">
        <f t="shared" si="177"/>
        <v>9557.5695799221085</v>
      </c>
      <c r="FT196" s="162">
        <f t="shared" si="177"/>
        <v>0</v>
      </c>
      <c r="FU196" s="162">
        <f t="shared" si="177"/>
        <v>0</v>
      </c>
      <c r="FV196" s="162">
        <f t="shared" si="177"/>
        <v>-116311.42051139628</v>
      </c>
      <c r="FW196" s="162">
        <f t="shared" si="177"/>
        <v>1484.9943038481674</v>
      </c>
      <c r="FX196" s="162">
        <f t="shared" si="177"/>
        <v>1485.5281550227876</v>
      </c>
      <c r="FY196" s="162">
        <f t="shared" si="177"/>
        <v>11569.994821852497</v>
      </c>
      <c r="FZ196" s="162">
        <f t="shared" si="177"/>
        <v>11570.531309516289</v>
      </c>
      <c r="GA196" s="162">
        <f t="shared" si="177"/>
        <v>11571.069120303389</v>
      </c>
      <c r="GB196" s="162">
        <f t="shared" si="177"/>
        <v>11576.642720888862</v>
      </c>
      <c r="GC196" s="162">
        <f t="shared" si="177"/>
        <v>11879.701132691189</v>
      </c>
      <c r="GD196" s="162">
        <f t="shared" si="177"/>
        <v>11880.2429324595</v>
      </c>
      <c r="GE196" s="162">
        <f t="shared" si="177"/>
        <v>11880.786068452204</v>
      </c>
      <c r="GF196" s="162">
        <f t="shared" si="177"/>
        <v>11881.330543964788</v>
      </c>
      <c r="GG196" s="162">
        <f t="shared" si="177"/>
        <v>11881.876362300871</v>
      </c>
      <c r="GH196" s="162">
        <f t="shared" si="177"/>
        <v>11882.423526772216</v>
      </c>
      <c r="GI196" s="162">
        <f t="shared" si="177"/>
        <v>11864.976819885693</v>
      </c>
      <c r="GJ196" s="162">
        <f t="shared" si="177"/>
        <v>11865.488323801841</v>
      </c>
      <c r="GK196" s="162">
        <f t="shared" si="177"/>
        <v>11781.66489782837</v>
      </c>
      <c r="GL196" s="162">
        <f t="shared" si="177"/>
        <v>11781.999017354798</v>
      </c>
      <c r="GM196" s="162">
        <f t="shared" si="177"/>
        <v>11782.333960910113</v>
      </c>
      <c r="GN196" s="162">
        <f t="shared" si="177"/>
        <v>11787.440388055695</v>
      </c>
      <c r="GO196" s="162">
        <f t="shared" ref="GO196:IZ196" si="178">SUM(GO191:GO195)</f>
        <v>12099.370469090783</v>
      </c>
      <c r="GP196" s="162">
        <f t="shared" si="178"/>
        <v>12099.707896946491</v>
      </c>
      <c r="GQ196" s="162">
        <f t="shared" si="178"/>
        <v>12100.046156990318</v>
      </c>
      <c r="GR196" s="162">
        <f t="shared" si="178"/>
        <v>12100.385251274667</v>
      </c>
      <c r="GS196" s="162">
        <f t="shared" si="178"/>
        <v>12100.725181856998</v>
      </c>
      <c r="GT196" s="162">
        <f t="shared" si="178"/>
        <v>12101.065950799852</v>
      </c>
      <c r="GU196" s="162">
        <f t="shared" si="178"/>
        <v>12101.407560170846</v>
      </c>
      <c r="GV196" s="162">
        <f t="shared" si="178"/>
        <v>12101.750012042708</v>
      </c>
      <c r="GW196" s="162">
        <f t="shared" si="178"/>
        <v>12102.093308493269</v>
      </c>
      <c r="GX196" s="162">
        <f t="shared" si="178"/>
        <v>12102.437451605489</v>
      </c>
      <c r="GY196" s="162">
        <f t="shared" si="178"/>
        <v>12102.782443467464</v>
      </c>
      <c r="GZ196" s="162">
        <f t="shared" si="178"/>
        <v>12108.042063427412</v>
      </c>
      <c r="HA196" s="162">
        <f t="shared" si="178"/>
        <v>12429.330046893556</v>
      </c>
      <c r="HB196" s="162">
        <f t="shared" si="178"/>
        <v>12429.677597584932</v>
      </c>
      <c r="HC196" s="162">
        <f t="shared" si="178"/>
        <v>12430.026005430074</v>
      </c>
      <c r="HD196" s="162">
        <f t="shared" si="178"/>
        <v>12430.375272542955</v>
      </c>
      <c r="HE196" s="162">
        <f t="shared" si="178"/>
        <v>12430.725401042757</v>
      </c>
      <c r="HF196" s="162">
        <f t="shared" si="178"/>
        <v>12431.076393053894</v>
      </c>
      <c r="HG196" s="162">
        <f t="shared" si="178"/>
        <v>12431.42825070602</v>
      </c>
      <c r="HH196" s="162">
        <f t="shared" si="178"/>
        <v>12431.780976134036</v>
      </c>
      <c r="HI196" s="162">
        <f t="shared" si="178"/>
        <v>12432.134571478115</v>
      </c>
      <c r="HJ196" s="162">
        <f t="shared" si="178"/>
        <v>12432.489038883701</v>
      </c>
      <c r="HK196" s="162">
        <f t="shared" si="178"/>
        <v>12432.844380501536</v>
      </c>
      <c r="HL196" s="162">
        <f t="shared" si="178"/>
        <v>12438.261789060283</v>
      </c>
      <c r="HM196" s="162">
        <f t="shared" si="178"/>
        <v>12769.188412030411</v>
      </c>
      <c r="HN196" s="162">
        <f t="shared" si="178"/>
        <v>12665.782094505261</v>
      </c>
      <c r="HO196" s="162">
        <f t="shared" si="178"/>
        <v>12665.920117613143</v>
      </c>
      <c r="HP196" s="162">
        <f t="shared" si="178"/>
        <v>12666.058481123246</v>
      </c>
      <c r="HQ196" s="162">
        <f t="shared" si="178"/>
        <v>12666.197185875091</v>
      </c>
      <c r="HR196" s="162">
        <f t="shared" si="178"/>
        <v>12666.336232710271</v>
      </c>
      <c r="HS196" s="162">
        <f t="shared" si="178"/>
        <v>12666.475622472461</v>
      </c>
      <c r="HT196" s="162">
        <f t="shared" si="178"/>
        <v>12666.615356007405</v>
      </c>
      <c r="HU196" s="162">
        <f t="shared" si="178"/>
        <v>12666.755434162944</v>
      </c>
      <c r="HV196" s="162">
        <f t="shared" si="178"/>
        <v>12666.895857789003</v>
      </c>
      <c r="HW196" s="162">
        <f t="shared" si="178"/>
        <v>12667.036627737607</v>
      </c>
      <c r="HX196" s="162">
        <f t="shared" si="178"/>
        <v>12671.964129614897</v>
      </c>
      <c r="HY196" s="162">
        <f t="shared" si="178"/>
        <v>13012.592207021051</v>
      </c>
      <c r="HZ196" s="162">
        <f t="shared" si="178"/>
        <v>13012.734021070468</v>
      </c>
      <c r="IA196" s="162">
        <f t="shared" si="178"/>
        <v>13012.876184871588</v>
      </c>
      <c r="IB196" s="162">
        <f t="shared" si="178"/>
        <v>13013.018699286993</v>
      </c>
      <c r="IC196" s="162">
        <f t="shared" si="178"/>
        <v>13013.161565181394</v>
      </c>
      <c r="ID196" s="162">
        <f t="shared" si="178"/>
        <v>13013.30478342163</v>
      </c>
      <c r="IE196" s="162">
        <f t="shared" si="178"/>
        <v>13013.448354876684</v>
      </c>
      <c r="IF196" s="162">
        <f t="shared" si="178"/>
        <v>13013.592280417677</v>
      </c>
      <c r="IG196" s="162">
        <f t="shared" si="178"/>
        <v>13013.736560917881</v>
      </c>
      <c r="IH196" s="162">
        <f t="shared" si="178"/>
        <v>13013.881197252724</v>
      </c>
      <c r="II196" s="162">
        <f t="shared" si="178"/>
        <v>13014.026190299785</v>
      </c>
      <c r="IJ196" s="162">
        <f t="shared" si="178"/>
        <v>13019.101517233394</v>
      </c>
      <c r="IK196" s="162">
        <f t="shared" si="178"/>
        <v>13369.948436961731</v>
      </c>
      <c r="IL196" s="162">
        <f t="shared" si="178"/>
        <v>13370.094505432631</v>
      </c>
      <c r="IM196" s="162">
        <f t="shared" si="178"/>
        <v>13370.240934147785</v>
      </c>
      <c r="IN196" s="162">
        <f t="shared" si="178"/>
        <v>13370.387723995653</v>
      </c>
      <c r="IO196" s="162">
        <f t="shared" si="178"/>
        <v>13370.534875866884</v>
      </c>
      <c r="IP196" s="162">
        <f t="shared" si="178"/>
        <v>13370.682390654329</v>
      </c>
      <c r="IQ196" s="162">
        <f t="shared" si="178"/>
        <v>13370.830269253034</v>
      </c>
      <c r="IR196" s="162">
        <f t="shared" si="178"/>
        <v>13370.978512560256</v>
      </c>
      <c r="IS196" s="162">
        <f t="shared" si="178"/>
        <v>13371.127121475467</v>
      </c>
      <c r="IT196" s="162">
        <f t="shared" si="178"/>
        <v>13371.276096900354</v>
      </c>
      <c r="IU196" s="162">
        <f t="shared" si="178"/>
        <v>13371.425439738827</v>
      </c>
      <c r="IV196" s="162">
        <f t="shared" si="178"/>
        <v>13376.653026480444</v>
      </c>
      <c r="IW196" s="162">
        <f t="shared" si="178"/>
        <v>13738.025353800631</v>
      </c>
      <c r="IX196" s="162">
        <f t="shared" si="178"/>
        <v>13738.175804325658</v>
      </c>
      <c r="IY196" s="162">
        <f t="shared" si="178"/>
        <v>13738.326625902266</v>
      </c>
      <c r="IZ196" s="162">
        <f t="shared" si="178"/>
        <v>13738.477819445568</v>
      </c>
      <c r="JA196" s="162">
        <f t="shared" ref="JA196:LL196" si="179">SUM(JA191:JA195)</f>
        <v>13738.629385872939</v>
      </c>
      <c r="JB196" s="162">
        <f t="shared" si="179"/>
        <v>13738.781326104005</v>
      </c>
      <c r="JC196" s="162">
        <f t="shared" si="179"/>
        <v>13738.933641060672</v>
      </c>
      <c r="JD196" s="162">
        <f t="shared" si="179"/>
        <v>13739.086331667111</v>
      </c>
      <c r="JE196" s="162">
        <f t="shared" si="179"/>
        <v>13739.239398849779</v>
      </c>
      <c r="JF196" s="162">
        <f t="shared" si="179"/>
        <v>13739.392843537411</v>
      </c>
      <c r="JG196" s="162">
        <f t="shared" si="179"/>
        <v>13739.546666661039</v>
      </c>
      <c r="JH196" s="162">
        <f t="shared" si="179"/>
        <v>13744.931081004905</v>
      </c>
      <c r="JI196" s="162">
        <f t="shared" si="179"/>
        <v>0</v>
      </c>
      <c r="JJ196" s="162">
        <f t="shared" si="179"/>
        <v>0</v>
      </c>
      <c r="JK196" s="162">
        <f t="shared" si="179"/>
        <v>0</v>
      </c>
      <c r="JL196" s="162">
        <f t="shared" si="179"/>
        <v>0</v>
      </c>
      <c r="JM196" s="162">
        <f t="shared" si="179"/>
        <v>0</v>
      </c>
      <c r="JN196" s="162">
        <f t="shared" si="179"/>
        <v>0</v>
      </c>
      <c r="JO196" s="162">
        <f t="shared" si="179"/>
        <v>0</v>
      </c>
      <c r="JP196" s="162">
        <f t="shared" si="179"/>
        <v>0</v>
      </c>
      <c r="JQ196" s="162">
        <f t="shared" si="179"/>
        <v>0</v>
      </c>
      <c r="JR196" s="162">
        <f t="shared" si="179"/>
        <v>0</v>
      </c>
      <c r="JS196" s="162">
        <f t="shared" si="179"/>
        <v>0</v>
      </c>
      <c r="JT196" s="162">
        <f t="shared" si="179"/>
        <v>0</v>
      </c>
      <c r="JU196" s="162">
        <f t="shared" si="179"/>
        <v>0</v>
      </c>
      <c r="JV196" s="162">
        <f t="shared" si="179"/>
        <v>0</v>
      </c>
      <c r="JW196" s="162">
        <f t="shared" si="179"/>
        <v>0</v>
      </c>
      <c r="JX196" s="162">
        <f t="shared" si="179"/>
        <v>0</v>
      </c>
      <c r="JY196" s="162">
        <f t="shared" si="179"/>
        <v>0</v>
      </c>
      <c r="JZ196" s="162">
        <f t="shared" si="179"/>
        <v>0</v>
      </c>
      <c r="KA196" s="162">
        <f t="shared" si="179"/>
        <v>0</v>
      </c>
      <c r="KB196" s="162">
        <f t="shared" si="179"/>
        <v>0</v>
      </c>
      <c r="KC196" s="162">
        <f t="shared" si="179"/>
        <v>0</v>
      </c>
      <c r="KD196" s="162">
        <f t="shared" si="179"/>
        <v>0</v>
      </c>
      <c r="KE196" s="162">
        <f t="shared" si="179"/>
        <v>0</v>
      </c>
      <c r="KF196" s="162">
        <f t="shared" si="179"/>
        <v>0</v>
      </c>
      <c r="KG196" s="162">
        <f t="shared" si="179"/>
        <v>0</v>
      </c>
      <c r="KH196" s="162">
        <f t="shared" si="179"/>
        <v>0</v>
      </c>
      <c r="KI196" s="162">
        <f t="shared" si="179"/>
        <v>0</v>
      </c>
      <c r="KJ196" s="162">
        <f t="shared" si="179"/>
        <v>0</v>
      </c>
      <c r="KK196" s="162">
        <f t="shared" si="179"/>
        <v>0</v>
      </c>
      <c r="KL196" s="162">
        <f t="shared" si="179"/>
        <v>0</v>
      </c>
      <c r="KM196" s="162">
        <f t="shared" si="179"/>
        <v>0</v>
      </c>
      <c r="KN196" s="162">
        <f t="shared" si="179"/>
        <v>0</v>
      </c>
      <c r="KO196" s="162">
        <f t="shared" si="179"/>
        <v>0</v>
      </c>
      <c r="KP196" s="162">
        <f t="shared" si="179"/>
        <v>0</v>
      </c>
      <c r="KQ196" s="162">
        <f t="shared" si="179"/>
        <v>0</v>
      </c>
      <c r="KR196" s="162">
        <f t="shared" si="179"/>
        <v>0</v>
      </c>
      <c r="KS196" s="162">
        <f t="shared" si="179"/>
        <v>0</v>
      </c>
      <c r="KT196" s="162">
        <f t="shared" si="179"/>
        <v>0</v>
      </c>
      <c r="KU196" s="162">
        <f t="shared" si="179"/>
        <v>0</v>
      </c>
      <c r="KV196" s="162">
        <f t="shared" si="179"/>
        <v>0</v>
      </c>
      <c r="KW196" s="162">
        <f t="shared" si="179"/>
        <v>0</v>
      </c>
      <c r="KX196" s="162">
        <f t="shared" si="179"/>
        <v>0</v>
      </c>
      <c r="KY196" s="162">
        <f t="shared" si="179"/>
        <v>0</v>
      </c>
      <c r="KZ196" s="162">
        <f t="shared" si="179"/>
        <v>0</v>
      </c>
      <c r="LA196" s="162">
        <f t="shared" si="179"/>
        <v>0</v>
      </c>
      <c r="LB196" s="162">
        <f t="shared" si="179"/>
        <v>0</v>
      </c>
      <c r="LC196" s="162">
        <f t="shared" si="179"/>
        <v>0</v>
      </c>
      <c r="LD196" s="162">
        <f t="shared" si="179"/>
        <v>0</v>
      </c>
      <c r="LE196" s="162">
        <f t="shared" si="179"/>
        <v>0</v>
      </c>
      <c r="LF196" s="162">
        <f t="shared" si="179"/>
        <v>0</v>
      </c>
      <c r="LG196" s="162">
        <f t="shared" si="179"/>
        <v>0</v>
      </c>
      <c r="LH196" s="162">
        <f t="shared" si="179"/>
        <v>0</v>
      </c>
      <c r="LI196" s="162">
        <f t="shared" si="179"/>
        <v>0</v>
      </c>
      <c r="LJ196" s="162">
        <f t="shared" si="179"/>
        <v>0</v>
      </c>
      <c r="LK196" s="162">
        <f t="shared" si="179"/>
        <v>0</v>
      </c>
      <c r="LL196" s="162">
        <f t="shared" si="179"/>
        <v>0</v>
      </c>
      <c r="LM196" s="162">
        <f t="shared" ref="LM196:NK196" si="180">SUM(LM191:LM195)</f>
        <v>0</v>
      </c>
      <c r="LN196" s="162">
        <f t="shared" si="180"/>
        <v>0</v>
      </c>
      <c r="LO196" s="162">
        <f t="shared" si="180"/>
        <v>0</v>
      </c>
      <c r="LP196" s="162">
        <f t="shared" si="180"/>
        <v>0</v>
      </c>
      <c r="LQ196" s="162">
        <f t="shared" si="180"/>
        <v>0</v>
      </c>
      <c r="LR196" s="162">
        <f t="shared" si="180"/>
        <v>0</v>
      </c>
      <c r="LS196" s="162">
        <f t="shared" si="180"/>
        <v>0</v>
      </c>
      <c r="LT196" s="162">
        <f t="shared" si="180"/>
        <v>0</v>
      </c>
      <c r="LU196" s="162">
        <f t="shared" si="180"/>
        <v>0</v>
      </c>
      <c r="LV196" s="162">
        <f t="shared" si="180"/>
        <v>0</v>
      </c>
      <c r="LW196" s="162">
        <f t="shared" si="180"/>
        <v>0</v>
      </c>
      <c r="LX196" s="162">
        <f t="shared" si="180"/>
        <v>0</v>
      </c>
      <c r="LY196" s="162">
        <f t="shared" si="180"/>
        <v>0</v>
      </c>
      <c r="LZ196" s="162">
        <f t="shared" si="180"/>
        <v>0</v>
      </c>
      <c r="MA196" s="162">
        <f t="shared" si="180"/>
        <v>0</v>
      </c>
      <c r="MB196" s="162">
        <f t="shared" si="180"/>
        <v>0</v>
      </c>
      <c r="MC196" s="162">
        <f t="shared" si="180"/>
        <v>0</v>
      </c>
      <c r="MD196" s="162">
        <f t="shared" si="180"/>
        <v>0</v>
      </c>
      <c r="ME196" s="162">
        <f t="shared" si="180"/>
        <v>0</v>
      </c>
      <c r="MF196" s="162">
        <f t="shared" si="180"/>
        <v>0</v>
      </c>
      <c r="MG196" s="162">
        <f t="shared" si="180"/>
        <v>0</v>
      </c>
      <c r="MH196" s="162">
        <f t="shared" si="180"/>
        <v>0</v>
      </c>
      <c r="MI196" s="162">
        <f t="shared" si="180"/>
        <v>0</v>
      </c>
      <c r="MJ196" s="162">
        <f t="shared" si="180"/>
        <v>0</v>
      </c>
      <c r="MK196" s="162">
        <f t="shared" si="180"/>
        <v>0</v>
      </c>
      <c r="ML196" s="162">
        <f t="shared" si="180"/>
        <v>0</v>
      </c>
      <c r="MM196" s="162">
        <f t="shared" si="180"/>
        <v>0</v>
      </c>
      <c r="MN196" s="162">
        <f t="shared" si="180"/>
        <v>0</v>
      </c>
      <c r="MO196" s="162">
        <f t="shared" si="180"/>
        <v>0</v>
      </c>
      <c r="MP196" s="162">
        <f t="shared" si="180"/>
        <v>0</v>
      </c>
      <c r="MQ196" s="162">
        <f t="shared" si="180"/>
        <v>0</v>
      </c>
      <c r="MR196" s="162">
        <f t="shared" si="180"/>
        <v>0</v>
      </c>
      <c r="MS196" s="162">
        <f t="shared" si="180"/>
        <v>0</v>
      </c>
      <c r="MT196" s="162">
        <f t="shared" si="180"/>
        <v>0</v>
      </c>
      <c r="MU196" s="162">
        <f t="shared" si="180"/>
        <v>0</v>
      </c>
      <c r="MV196" s="162">
        <f t="shared" si="180"/>
        <v>0</v>
      </c>
      <c r="MW196" s="162">
        <f t="shared" si="180"/>
        <v>0</v>
      </c>
      <c r="MX196" s="162">
        <f t="shared" si="180"/>
        <v>0</v>
      </c>
      <c r="MY196" s="162">
        <f t="shared" si="180"/>
        <v>0</v>
      </c>
      <c r="MZ196" s="162">
        <f t="shared" si="180"/>
        <v>0</v>
      </c>
      <c r="NA196" s="162">
        <f t="shared" si="180"/>
        <v>0</v>
      </c>
      <c r="NB196" s="162">
        <f t="shared" si="180"/>
        <v>0</v>
      </c>
      <c r="NC196" s="162">
        <f t="shared" si="180"/>
        <v>0</v>
      </c>
      <c r="ND196" s="162">
        <f t="shared" si="180"/>
        <v>0</v>
      </c>
      <c r="NE196" s="162">
        <f t="shared" si="180"/>
        <v>0</v>
      </c>
      <c r="NF196" s="162">
        <f t="shared" si="180"/>
        <v>0</v>
      </c>
      <c r="NG196" s="162">
        <f t="shared" si="180"/>
        <v>0</v>
      </c>
      <c r="NH196" s="162">
        <f t="shared" si="180"/>
        <v>0</v>
      </c>
      <c r="NI196" s="162">
        <f t="shared" si="180"/>
        <v>0</v>
      </c>
      <c r="NJ196" s="162">
        <f t="shared" si="180"/>
        <v>0</v>
      </c>
      <c r="NK196" s="163">
        <f t="shared" si="180"/>
        <v>0</v>
      </c>
    </row>
    <row r="197" spans="1:375" x14ac:dyDescent="0.25">
      <c r="C197" s="89"/>
      <c r="NK197" s="156"/>
    </row>
    <row r="198" spans="1:375" x14ac:dyDescent="0.25">
      <c r="A198" s="146"/>
      <c r="B198" s="147"/>
      <c r="C198" s="148" t="s">
        <v>152</v>
      </c>
      <c r="D198" s="147"/>
      <c r="E198" s="147"/>
      <c r="F198" s="147"/>
      <c r="G198" s="147"/>
      <c r="H198" s="147"/>
      <c r="I198" s="147"/>
      <c r="J198" s="147"/>
      <c r="K198" s="147"/>
      <c r="L198" s="147"/>
      <c r="M198" s="147"/>
      <c r="N198" s="147"/>
      <c r="O198" s="147"/>
      <c r="P198" s="147"/>
      <c r="Q198" s="147"/>
      <c r="R198" s="147"/>
      <c r="S198" s="147"/>
      <c r="T198" s="147"/>
      <c r="U198" s="147"/>
      <c r="V198" s="147"/>
      <c r="W198" s="147"/>
      <c r="X198" s="147"/>
      <c r="Y198" s="147"/>
      <c r="Z198" s="147"/>
      <c r="AA198" s="147"/>
      <c r="AB198" s="147"/>
      <c r="AC198" s="147"/>
      <c r="AD198" s="147"/>
      <c r="AE198" s="147"/>
      <c r="AF198" s="147"/>
      <c r="AG198" s="147"/>
      <c r="AH198" s="147"/>
      <c r="AI198" s="147"/>
      <c r="AJ198" s="147"/>
      <c r="AK198" s="147"/>
      <c r="AL198" s="147"/>
      <c r="AM198" s="147"/>
      <c r="AN198" s="147"/>
      <c r="AO198" s="147"/>
      <c r="AP198" s="147"/>
      <c r="AQ198" s="147"/>
      <c r="AR198" s="147"/>
      <c r="AS198" s="147"/>
      <c r="AT198" s="147"/>
      <c r="AU198" s="147"/>
      <c r="AV198" s="147"/>
      <c r="AW198" s="147"/>
      <c r="AX198" s="147"/>
      <c r="AY198" s="147"/>
      <c r="AZ198" s="147"/>
      <c r="BA198" s="147"/>
      <c r="BB198" s="147"/>
      <c r="BC198" s="147"/>
      <c r="BD198" s="147"/>
      <c r="BE198" s="147"/>
      <c r="BF198" s="147"/>
      <c r="BG198" s="147"/>
      <c r="BH198" s="147"/>
      <c r="BI198" s="147"/>
      <c r="BJ198" s="147"/>
      <c r="BK198" s="147"/>
      <c r="BL198" s="147"/>
      <c r="BM198" s="147"/>
      <c r="BN198" s="147"/>
      <c r="BO198" s="147"/>
      <c r="BP198" s="147"/>
      <c r="BQ198" s="147"/>
      <c r="BR198" s="147"/>
      <c r="BS198" s="147"/>
      <c r="BT198" s="147"/>
      <c r="BU198" s="147"/>
      <c r="BV198" s="147"/>
      <c r="BW198" s="147"/>
      <c r="BX198" s="147"/>
      <c r="BY198" s="147"/>
      <c r="BZ198" s="147"/>
      <c r="CA198" s="147"/>
      <c r="CB198" s="147"/>
      <c r="CC198" s="147"/>
      <c r="CD198" s="147"/>
      <c r="CE198" s="147"/>
      <c r="CF198" s="147"/>
      <c r="CG198" s="147"/>
      <c r="CH198" s="147"/>
      <c r="CI198" s="147"/>
      <c r="CJ198" s="147"/>
      <c r="CK198" s="147"/>
      <c r="CL198" s="147"/>
      <c r="CM198" s="147"/>
      <c r="CN198" s="147"/>
      <c r="CO198" s="147"/>
      <c r="CP198" s="147"/>
      <c r="CQ198" s="147"/>
      <c r="CR198" s="147"/>
      <c r="CS198" s="147"/>
      <c r="CT198" s="147"/>
      <c r="CU198" s="147"/>
      <c r="CV198" s="147"/>
      <c r="CW198" s="147"/>
      <c r="CX198" s="147"/>
      <c r="CY198" s="147"/>
      <c r="CZ198" s="147"/>
      <c r="DA198" s="147"/>
      <c r="DB198" s="147"/>
      <c r="DC198" s="147"/>
      <c r="DD198" s="147"/>
      <c r="DE198" s="147"/>
      <c r="DF198" s="147"/>
      <c r="DG198" s="147"/>
      <c r="DH198" s="147"/>
      <c r="DI198" s="147"/>
      <c r="DJ198" s="147"/>
      <c r="DK198" s="147"/>
      <c r="DL198" s="147"/>
      <c r="DM198" s="147"/>
      <c r="DN198" s="147"/>
      <c r="DO198" s="147"/>
      <c r="DP198" s="147"/>
      <c r="DQ198" s="147"/>
      <c r="DR198" s="147"/>
      <c r="DS198" s="147"/>
      <c r="DT198" s="147"/>
      <c r="DU198" s="147"/>
      <c r="DV198" s="147"/>
      <c r="DW198" s="147"/>
      <c r="DX198" s="147"/>
      <c r="DY198" s="147"/>
      <c r="DZ198" s="147"/>
      <c r="EA198" s="147"/>
      <c r="EB198" s="147"/>
      <c r="EC198" s="147"/>
      <c r="ED198" s="147"/>
      <c r="EE198" s="147"/>
      <c r="EF198" s="147"/>
      <c r="EG198" s="147"/>
      <c r="EH198" s="147"/>
      <c r="EI198" s="147"/>
      <c r="EJ198" s="147"/>
      <c r="EK198" s="147"/>
      <c r="EL198" s="147"/>
      <c r="EM198" s="147"/>
      <c r="EN198" s="147"/>
      <c r="EO198" s="147"/>
      <c r="EP198" s="147"/>
      <c r="EQ198" s="147"/>
      <c r="ER198" s="147"/>
      <c r="ES198" s="147"/>
      <c r="ET198" s="147"/>
      <c r="EU198" s="147"/>
      <c r="EV198" s="147"/>
      <c r="EW198" s="147"/>
      <c r="EX198" s="147"/>
      <c r="EY198" s="147"/>
      <c r="EZ198" s="147"/>
      <c r="FA198" s="147"/>
      <c r="FB198" s="147"/>
      <c r="FC198" s="147"/>
      <c r="FD198" s="147"/>
      <c r="FE198" s="147"/>
      <c r="FF198" s="147"/>
      <c r="FG198" s="147"/>
      <c r="FH198" s="147"/>
      <c r="FI198" s="147"/>
      <c r="FJ198" s="147"/>
      <c r="FK198" s="147"/>
      <c r="FL198" s="147"/>
      <c r="FM198" s="147"/>
      <c r="FN198" s="147"/>
      <c r="FO198" s="147"/>
      <c r="FP198" s="147"/>
      <c r="FQ198" s="147"/>
      <c r="FR198" s="147"/>
      <c r="FS198" s="147"/>
      <c r="FT198" s="147"/>
      <c r="FU198" s="147"/>
      <c r="FV198" s="147"/>
      <c r="FW198" s="147"/>
      <c r="FX198" s="147"/>
      <c r="FY198" s="147"/>
      <c r="FZ198" s="147"/>
      <c r="GA198" s="147"/>
      <c r="GB198" s="147"/>
      <c r="GC198" s="147"/>
      <c r="GD198" s="147"/>
      <c r="GE198" s="147"/>
      <c r="GF198" s="147"/>
      <c r="GG198" s="147"/>
      <c r="GH198" s="147"/>
      <c r="GI198" s="147"/>
      <c r="GJ198" s="147"/>
      <c r="GK198" s="147"/>
      <c r="GL198" s="147"/>
      <c r="GM198" s="147"/>
      <c r="GN198" s="147"/>
      <c r="GO198" s="147"/>
      <c r="GP198" s="147"/>
      <c r="GQ198" s="147"/>
      <c r="GR198" s="147"/>
      <c r="GS198" s="147"/>
      <c r="GT198" s="147"/>
      <c r="GU198" s="147"/>
      <c r="GV198" s="147"/>
      <c r="GW198" s="147"/>
      <c r="GX198" s="147"/>
      <c r="GY198" s="147"/>
      <c r="GZ198" s="147"/>
      <c r="HA198" s="147"/>
      <c r="HB198" s="147"/>
      <c r="HC198" s="147"/>
      <c r="HD198" s="147"/>
      <c r="HE198" s="147"/>
      <c r="HF198" s="147"/>
      <c r="HG198" s="147"/>
      <c r="HH198" s="147"/>
      <c r="HI198" s="147"/>
      <c r="HJ198" s="147"/>
      <c r="HK198" s="147"/>
      <c r="HL198" s="147"/>
      <c r="HM198" s="147"/>
      <c r="HN198" s="147"/>
      <c r="HO198" s="147"/>
      <c r="HP198" s="147"/>
      <c r="HQ198" s="147"/>
      <c r="HR198" s="147"/>
      <c r="HS198" s="147"/>
      <c r="HT198" s="147"/>
      <c r="HU198" s="147"/>
      <c r="HV198" s="147"/>
      <c r="HW198" s="147"/>
      <c r="HX198" s="147"/>
      <c r="HY198" s="147"/>
      <c r="HZ198" s="147"/>
      <c r="IA198" s="147"/>
      <c r="IB198" s="147"/>
      <c r="IC198" s="147"/>
      <c r="ID198" s="147"/>
      <c r="IE198" s="147"/>
      <c r="IF198" s="147"/>
      <c r="IG198" s="147"/>
      <c r="IH198" s="147"/>
      <c r="II198" s="147"/>
      <c r="IJ198" s="147"/>
      <c r="IK198" s="147"/>
      <c r="IL198" s="147"/>
      <c r="IM198" s="147"/>
      <c r="IN198" s="147"/>
      <c r="IO198" s="147"/>
      <c r="IP198" s="147"/>
      <c r="IQ198" s="147"/>
      <c r="IR198" s="147"/>
      <c r="IS198" s="147"/>
      <c r="IT198" s="147"/>
      <c r="IU198" s="147"/>
      <c r="IV198" s="147"/>
      <c r="IW198" s="147"/>
      <c r="IX198" s="147"/>
      <c r="IY198" s="147"/>
      <c r="IZ198" s="147"/>
      <c r="JA198" s="147"/>
      <c r="JB198" s="147"/>
      <c r="JC198" s="147"/>
      <c r="JD198" s="147"/>
      <c r="JE198" s="147"/>
      <c r="JF198" s="147"/>
      <c r="JG198" s="147"/>
      <c r="JH198" s="147"/>
      <c r="JI198" s="147"/>
      <c r="JJ198" s="147"/>
      <c r="JK198" s="147"/>
      <c r="JL198" s="147"/>
      <c r="JM198" s="147"/>
      <c r="JN198" s="147"/>
      <c r="JO198" s="147"/>
      <c r="JP198" s="147"/>
      <c r="JQ198" s="147"/>
      <c r="JR198" s="147"/>
      <c r="JS198" s="147"/>
      <c r="JT198" s="147"/>
      <c r="JU198" s="147"/>
      <c r="JV198" s="147"/>
      <c r="JW198" s="147"/>
      <c r="JX198" s="147"/>
      <c r="JY198" s="147"/>
      <c r="JZ198" s="147"/>
      <c r="KA198" s="147"/>
      <c r="KB198" s="147"/>
      <c r="KC198" s="147"/>
      <c r="KD198" s="147"/>
      <c r="KE198" s="147"/>
      <c r="KF198" s="147"/>
      <c r="KG198" s="147"/>
      <c r="KH198" s="147"/>
      <c r="KI198" s="147"/>
      <c r="KJ198" s="147"/>
      <c r="KK198" s="147"/>
      <c r="KL198" s="147"/>
      <c r="KM198" s="147"/>
      <c r="KN198" s="147"/>
      <c r="KO198" s="147"/>
      <c r="KP198" s="147"/>
      <c r="KQ198" s="147"/>
      <c r="KR198" s="147"/>
      <c r="KS198" s="147"/>
      <c r="KT198" s="147"/>
      <c r="KU198" s="147"/>
      <c r="KV198" s="147"/>
      <c r="KW198" s="147"/>
      <c r="KX198" s="147"/>
      <c r="KY198" s="147"/>
      <c r="KZ198" s="147"/>
      <c r="LA198" s="147"/>
      <c r="LB198" s="147"/>
      <c r="LC198" s="147"/>
      <c r="LD198" s="147"/>
      <c r="LE198" s="147"/>
      <c r="LF198" s="147"/>
      <c r="LG198" s="147"/>
      <c r="LH198" s="147"/>
      <c r="LI198" s="147"/>
      <c r="LJ198" s="147"/>
      <c r="LK198" s="147"/>
      <c r="LL198" s="147"/>
      <c r="LM198" s="147"/>
      <c r="LN198" s="147"/>
      <c r="LO198" s="147"/>
      <c r="LP198" s="147"/>
      <c r="LQ198" s="147"/>
      <c r="LR198" s="147"/>
      <c r="LS198" s="147"/>
      <c r="LT198" s="147"/>
      <c r="LU198" s="147"/>
      <c r="LV198" s="147"/>
      <c r="LW198" s="147"/>
      <c r="LX198" s="147"/>
      <c r="LY198" s="147"/>
      <c r="LZ198" s="147"/>
      <c r="MA198" s="147"/>
      <c r="MB198" s="147"/>
      <c r="MC198" s="147"/>
      <c r="MD198" s="147"/>
      <c r="ME198" s="147"/>
      <c r="MF198" s="147"/>
      <c r="MG198" s="147"/>
      <c r="MH198" s="147"/>
      <c r="MI198" s="147"/>
      <c r="MJ198" s="147"/>
      <c r="MK198" s="147"/>
      <c r="ML198" s="147"/>
      <c r="MM198" s="147"/>
      <c r="MN198" s="147"/>
      <c r="MO198" s="147"/>
      <c r="MP198" s="147"/>
      <c r="MQ198" s="147"/>
      <c r="MR198" s="147"/>
      <c r="MS198" s="147"/>
      <c r="MT198" s="147"/>
      <c r="MU198" s="147"/>
      <c r="MV198" s="147"/>
      <c r="MW198" s="147"/>
      <c r="MX198" s="147"/>
      <c r="MY198" s="147"/>
      <c r="MZ198" s="147"/>
      <c r="NA198" s="147"/>
      <c r="NB198" s="147"/>
      <c r="NC198" s="147"/>
      <c r="ND198" s="147"/>
      <c r="NE198" s="147"/>
      <c r="NF198" s="147"/>
      <c r="NG198" s="147"/>
      <c r="NH198" s="147"/>
      <c r="NI198" s="147"/>
      <c r="NJ198" s="147"/>
      <c r="NK198" s="149"/>
    </row>
    <row r="199" spans="1:375" x14ac:dyDescent="0.25">
      <c r="A199" s="150"/>
      <c r="B199" s="70" t="s">
        <v>166</v>
      </c>
      <c r="C199" s="151" t="str">
        <f>A35&amp;" / "&amp;C35</f>
        <v>300 / Twitter</v>
      </c>
      <c r="D199" s="152"/>
      <c r="E199" s="152"/>
      <c r="F199" s="152"/>
      <c r="G199" s="152"/>
      <c r="H199" s="152"/>
      <c r="I199" s="152"/>
      <c r="J199" s="152"/>
      <c r="K199" s="152"/>
      <c r="L199" s="152"/>
      <c r="M199" s="152"/>
      <c r="N199" s="152"/>
      <c r="O199" s="152"/>
      <c r="P199" s="152"/>
      <c r="Q199" s="152"/>
      <c r="R199" s="152"/>
      <c r="S199" s="152"/>
      <c r="T199" s="152"/>
      <c r="U199" s="152"/>
      <c r="V199" s="152"/>
      <c r="W199" s="152"/>
      <c r="X199" s="152"/>
      <c r="Y199" s="152"/>
      <c r="Z199" s="152"/>
      <c r="AA199" s="152"/>
      <c r="AB199" s="152"/>
      <c r="AC199" s="152"/>
      <c r="AD199" s="152"/>
      <c r="AE199" s="152"/>
      <c r="AF199" s="152"/>
      <c r="AG199" s="152"/>
      <c r="AH199" s="152"/>
      <c r="AI199" s="152"/>
      <c r="AJ199" s="152"/>
      <c r="AK199" s="152"/>
      <c r="AL199" s="152"/>
      <c r="AM199" s="152"/>
      <c r="AN199" s="152"/>
      <c r="AO199" s="152"/>
      <c r="AP199" s="152"/>
      <c r="AQ199" s="152"/>
      <c r="AR199" s="152"/>
      <c r="AS199" s="152"/>
      <c r="AT199" s="152"/>
      <c r="AU199" s="152"/>
      <c r="AV199" s="152"/>
      <c r="AW199" s="152"/>
      <c r="AX199" s="152"/>
      <c r="AY199" s="152"/>
      <c r="AZ199" s="152"/>
      <c r="BA199" s="152"/>
      <c r="BB199" s="152"/>
      <c r="BC199" s="152"/>
      <c r="BD199" s="152"/>
      <c r="BE199" s="152"/>
      <c r="BF199" s="152"/>
      <c r="BG199" s="152"/>
      <c r="BH199" s="152"/>
      <c r="BI199" s="152"/>
      <c r="BJ199" s="152"/>
      <c r="BK199" s="152"/>
      <c r="BL199" s="152"/>
      <c r="BM199" s="152"/>
      <c r="BN199" s="152"/>
      <c r="BO199" s="152"/>
      <c r="BP199" s="152"/>
      <c r="BQ199" s="152"/>
      <c r="BR199" s="152"/>
      <c r="BS199" s="152"/>
      <c r="BT199" s="152"/>
      <c r="BU199" s="152"/>
      <c r="BV199" s="152"/>
      <c r="BW199" s="152"/>
      <c r="BX199" s="152"/>
      <c r="BY199" s="152"/>
      <c r="BZ199" s="152"/>
      <c r="CA199" s="152"/>
      <c r="CB199" s="152"/>
      <c r="CC199" s="152"/>
      <c r="CD199" s="152"/>
      <c r="CE199" s="152"/>
      <c r="CF199" s="152"/>
      <c r="CG199" s="152"/>
      <c r="CH199" s="152"/>
      <c r="CI199" s="152"/>
      <c r="CJ199" s="152"/>
      <c r="CK199" s="152"/>
      <c r="CL199" s="152"/>
      <c r="CM199" s="152"/>
      <c r="CN199" s="152"/>
      <c r="CO199" s="152"/>
      <c r="CP199" s="152"/>
      <c r="CQ199" s="152"/>
      <c r="CR199" s="152"/>
      <c r="CS199" s="152"/>
      <c r="CT199" s="152"/>
      <c r="CU199" s="152"/>
      <c r="CV199" s="152"/>
      <c r="CW199" s="152"/>
      <c r="CX199" s="152"/>
      <c r="CY199" s="152"/>
      <c r="CZ199" s="152"/>
      <c r="DA199" s="152"/>
      <c r="DB199" s="152"/>
      <c r="DC199" s="152"/>
      <c r="DD199" s="152"/>
      <c r="DE199" s="152"/>
      <c r="DF199" s="152"/>
      <c r="DG199" s="152"/>
      <c r="DH199" s="152"/>
      <c r="DI199" s="152"/>
      <c r="DJ199" s="152"/>
      <c r="DK199" s="152"/>
      <c r="DL199" s="152"/>
      <c r="DM199" s="152"/>
      <c r="DN199" s="152"/>
      <c r="DO199" s="152"/>
      <c r="DP199" s="152"/>
      <c r="DQ199" s="152"/>
      <c r="DR199" s="152"/>
      <c r="DS199" s="152"/>
      <c r="DT199" s="152"/>
      <c r="DU199" s="152"/>
      <c r="DV199" s="152"/>
      <c r="DW199" s="152"/>
      <c r="DX199" s="152"/>
      <c r="DY199" s="152"/>
      <c r="DZ199" s="152"/>
      <c r="EA199" s="152"/>
      <c r="EB199" s="152"/>
      <c r="EC199" s="152"/>
      <c r="ED199" s="152"/>
      <c r="EE199" s="152"/>
      <c r="EF199" s="152"/>
      <c r="EG199" s="152"/>
      <c r="EH199" s="152"/>
      <c r="EI199" s="152"/>
      <c r="EJ199" s="152"/>
      <c r="EK199" s="152"/>
      <c r="EL199" s="152"/>
      <c r="EM199" s="152"/>
      <c r="EN199" s="152"/>
      <c r="EO199" s="152"/>
      <c r="EP199" s="152"/>
      <c r="EQ199" s="152"/>
      <c r="ER199" s="152"/>
      <c r="ES199" s="152"/>
      <c r="ET199" s="152"/>
      <c r="EU199" s="152"/>
      <c r="EV199" s="152"/>
      <c r="EW199" s="152"/>
      <c r="EX199" s="152"/>
      <c r="EY199" s="152"/>
      <c r="EZ199" s="152"/>
      <c r="FA199" s="152"/>
      <c r="FB199" s="152"/>
      <c r="FC199" s="152"/>
      <c r="FD199" s="152"/>
      <c r="FE199" s="152"/>
      <c r="FF199" s="152"/>
      <c r="FG199" s="152"/>
      <c r="FH199" s="152"/>
      <c r="FI199" s="152"/>
      <c r="FJ199" s="152"/>
      <c r="FK199" s="152"/>
      <c r="FL199" s="152"/>
      <c r="FM199" s="152"/>
      <c r="FN199" s="152"/>
      <c r="FO199" s="152"/>
      <c r="FP199" s="152"/>
      <c r="FQ199" s="152"/>
      <c r="FR199" s="152"/>
      <c r="FS199" s="152"/>
      <c r="FT199" s="152"/>
      <c r="FU199" s="152"/>
      <c r="FV199" s="152"/>
      <c r="FW199" s="152"/>
      <c r="FX199" s="152"/>
      <c r="FY199" s="152"/>
      <c r="FZ199" s="152"/>
      <c r="GA199" s="152"/>
      <c r="GB199" s="152"/>
      <c r="GC199" s="152"/>
      <c r="GD199" s="152"/>
      <c r="GE199" s="152"/>
      <c r="GF199" s="152"/>
      <c r="GG199" s="152"/>
      <c r="GH199" s="152"/>
      <c r="GI199" s="152"/>
      <c r="GJ199" s="152"/>
      <c r="GK199" s="152"/>
      <c r="GL199" s="152"/>
      <c r="GM199" s="152"/>
      <c r="GN199" s="152"/>
      <c r="GO199" s="152"/>
      <c r="GP199" s="152"/>
      <c r="GQ199" s="152"/>
      <c r="GR199" s="152"/>
      <c r="GS199" s="152"/>
      <c r="GT199" s="152"/>
      <c r="GU199" s="152"/>
      <c r="GV199" s="152"/>
      <c r="GW199" s="152"/>
      <c r="GX199" s="152"/>
      <c r="GY199" s="152"/>
      <c r="GZ199" s="152"/>
      <c r="HA199" s="152"/>
      <c r="HB199" s="152"/>
      <c r="HC199" s="152"/>
      <c r="HD199" s="152"/>
      <c r="HE199" s="152"/>
      <c r="HF199" s="152"/>
      <c r="HG199" s="152"/>
      <c r="HH199" s="152"/>
      <c r="HI199" s="152"/>
      <c r="HJ199" s="152"/>
      <c r="HK199" s="152"/>
      <c r="HL199" s="152"/>
      <c r="HM199" s="152"/>
      <c r="HN199" s="152"/>
      <c r="HO199" s="152"/>
      <c r="HP199" s="152"/>
      <c r="HQ199" s="152"/>
      <c r="HR199" s="152"/>
      <c r="HS199" s="152"/>
      <c r="HT199" s="152"/>
      <c r="HU199" s="152"/>
      <c r="HV199" s="152"/>
      <c r="HW199" s="152"/>
      <c r="HX199" s="152"/>
      <c r="HY199" s="152"/>
      <c r="HZ199" s="152"/>
      <c r="IA199" s="152"/>
      <c r="IB199" s="152"/>
      <c r="IC199" s="152"/>
      <c r="ID199" s="152"/>
      <c r="IE199" s="152"/>
      <c r="IF199" s="152"/>
      <c r="IG199" s="152"/>
      <c r="IH199" s="152"/>
      <c r="II199" s="152"/>
      <c r="IJ199" s="152"/>
      <c r="IK199" s="152"/>
      <c r="IL199" s="152"/>
      <c r="IM199" s="152"/>
      <c r="IN199" s="152"/>
      <c r="IO199" s="152"/>
      <c r="IP199" s="152"/>
      <c r="IQ199" s="152"/>
      <c r="IR199" s="152"/>
      <c r="IS199" s="152"/>
      <c r="IT199" s="152"/>
      <c r="IU199" s="152"/>
      <c r="IV199" s="152"/>
      <c r="IW199" s="152"/>
      <c r="IX199" s="152"/>
      <c r="IY199" s="152"/>
      <c r="IZ199" s="152"/>
      <c r="JA199" s="152"/>
      <c r="JB199" s="152"/>
      <c r="JC199" s="152"/>
      <c r="JD199" s="152"/>
      <c r="JE199" s="152"/>
      <c r="JF199" s="152"/>
      <c r="JG199" s="152"/>
      <c r="JH199" s="152"/>
      <c r="JI199" s="152"/>
      <c r="JJ199" s="152"/>
      <c r="JK199" s="152"/>
      <c r="JL199" s="152"/>
      <c r="JM199" s="152"/>
      <c r="JN199" s="152"/>
      <c r="JO199" s="152"/>
      <c r="JP199" s="152"/>
      <c r="JQ199" s="152"/>
      <c r="JR199" s="152"/>
      <c r="JS199" s="152"/>
      <c r="JT199" s="152"/>
      <c r="JU199" s="152"/>
      <c r="JV199" s="152"/>
      <c r="JW199" s="152"/>
      <c r="JX199" s="152"/>
      <c r="JY199" s="152"/>
      <c r="JZ199" s="152"/>
      <c r="KA199" s="152"/>
      <c r="KB199" s="152"/>
      <c r="KC199" s="152"/>
      <c r="KD199" s="152"/>
      <c r="KE199" s="152"/>
      <c r="KF199" s="152"/>
      <c r="KG199" s="152"/>
      <c r="KH199" s="152"/>
      <c r="KI199" s="152"/>
      <c r="KJ199" s="152"/>
      <c r="KK199" s="152"/>
      <c r="KL199" s="152"/>
      <c r="KM199" s="152"/>
      <c r="KN199" s="152"/>
      <c r="KO199" s="152"/>
      <c r="KP199" s="152"/>
      <c r="KQ199" s="152"/>
      <c r="KR199" s="152"/>
      <c r="KS199" s="152"/>
      <c r="KT199" s="152"/>
      <c r="KU199" s="152"/>
      <c r="KV199" s="152"/>
      <c r="KW199" s="152"/>
      <c r="KX199" s="152"/>
      <c r="KY199" s="152"/>
      <c r="KZ199" s="152"/>
      <c r="LA199" s="152"/>
      <c r="LB199" s="152"/>
      <c r="LC199" s="152"/>
      <c r="LD199" s="152"/>
      <c r="LE199" s="152"/>
      <c r="LF199" s="152"/>
      <c r="LG199" s="152"/>
      <c r="LH199" s="152"/>
      <c r="LI199" s="152"/>
      <c r="LJ199" s="152"/>
      <c r="LK199" s="152"/>
      <c r="LL199" s="152"/>
      <c r="LM199" s="152"/>
      <c r="LN199" s="152"/>
      <c r="LO199" s="152"/>
      <c r="LP199" s="152"/>
      <c r="LQ199" s="152"/>
      <c r="LR199" s="152"/>
      <c r="LS199" s="152"/>
      <c r="LT199" s="152"/>
      <c r="LU199" s="152"/>
      <c r="LV199" s="152"/>
      <c r="LW199" s="152"/>
      <c r="LX199" s="152"/>
      <c r="LY199" s="152"/>
      <c r="LZ199" s="152"/>
      <c r="MA199" s="152"/>
      <c r="MB199" s="152"/>
      <c r="MC199" s="152"/>
      <c r="MD199" s="152"/>
      <c r="ME199" s="152"/>
      <c r="MF199" s="152"/>
      <c r="MG199" s="152"/>
      <c r="MH199" s="152"/>
      <c r="MI199" s="152"/>
      <c r="MJ199" s="152"/>
      <c r="MK199" s="152"/>
      <c r="ML199" s="152"/>
      <c r="MM199" s="152"/>
      <c r="MN199" s="152"/>
      <c r="MO199" s="152"/>
      <c r="MP199" s="152"/>
      <c r="MQ199" s="152"/>
      <c r="MR199" s="152"/>
      <c r="MS199" s="152"/>
      <c r="MT199" s="152"/>
      <c r="MU199" s="152"/>
      <c r="MV199" s="152"/>
      <c r="MW199" s="152"/>
      <c r="MX199" s="152"/>
      <c r="MY199" s="152"/>
      <c r="MZ199" s="152"/>
      <c r="NA199" s="152"/>
      <c r="NB199" s="152"/>
      <c r="NC199" s="152"/>
      <c r="ND199" s="152"/>
      <c r="NE199" s="152"/>
      <c r="NF199" s="152"/>
      <c r="NG199" s="152"/>
      <c r="NH199" s="152"/>
      <c r="NI199" s="152"/>
      <c r="NJ199" s="152"/>
      <c r="NK199" s="153"/>
    </row>
    <row r="200" spans="1:375" x14ac:dyDescent="0.25">
      <c r="A200" s="154">
        <f>SUM(D200:NK200)</f>
        <v>1173788.3581055095</v>
      </c>
      <c r="B200" s="155" t="s">
        <v>167</v>
      </c>
      <c r="C200" s="89" t="s">
        <v>153</v>
      </c>
      <c r="D200" s="156">
        <f t="array" ref="D200">IFERROR(INDEX($N35:$N49,MATCH(1,IF($L35:$L49&lt;=D$165,IF($M35:$M49&gt;=D$165,1)),0))*$B35/12,0)</f>
        <v>0</v>
      </c>
      <c r="E200" s="156">
        <f t="array" ref="E200">IFERROR(INDEX($N35:$N49,MATCH(1,IF($L35:$L49&lt;=E$165,IF($M35:$M49&gt;=E$165,1)),0))*$B35/12,0)</f>
        <v>0</v>
      </c>
      <c r="F200" s="156">
        <f t="array" ref="F200">IFERROR(INDEX($N35:$N49,MATCH(1,IF($L35:$L49&lt;=F$165,IF($M35:$M49&gt;=F$165,1)),0))*$B35/12,0)</f>
        <v>0</v>
      </c>
      <c r="G200" s="156">
        <f t="array" ref="G200">IFERROR(INDEX($N35:$N49,MATCH(1,IF($L35:$L49&lt;=G$165,IF($M35:$M49&gt;=G$165,1)),0))*$B35/12,0)</f>
        <v>0</v>
      </c>
      <c r="H200" s="156">
        <f t="array" ref="H200">IFERROR(INDEX($N35:$N49,MATCH(1,IF($L35:$L49&lt;=H$165,IF($M35:$M49&gt;=H$165,1)),0))*$B35/12,0)</f>
        <v>0</v>
      </c>
      <c r="I200" s="156">
        <f t="array" ref="I200">IFERROR(INDEX($N35:$N49,MATCH(1,IF($L35:$L49&lt;=I$165,IF($M35:$M49&gt;=I$165,1)),0))*$B35/12,0)</f>
        <v>0</v>
      </c>
      <c r="J200" s="156">
        <f t="array" ref="J200">IFERROR(INDEX($N35:$N49,MATCH(1,IF($L35:$L49&lt;=J$165,IF($M35:$M49&gt;=J$165,1)),0))*$B35/12,0)</f>
        <v>0</v>
      </c>
      <c r="K200" s="156">
        <f t="array" ref="K200">IFERROR(INDEX($N35:$N49,MATCH(1,IF($L35:$L49&lt;=K$165,IF($M35:$M49&gt;=K$165,1)),0))*$B35/12,0)</f>
        <v>0</v>
      </c>
      <c r="L200" s="156">
        <f t="array" ref="L200">IFERROR(INDEX($N35:$N49,MATCH(1,IF($L35:$L49&lt;=L$165,IF($M35:$M49&gt;=L$165,1)),0))*$B35/12,0)</f>
        <v>0</v>
      </c>
      <c r="M200" s="156">
        <f t="array" ref="M200">IFERROR(INDEX($N35:$N49,MATCH(1,IF($L35:$L49&lt;=M$165,IF($M35:$M49&gt;=M$165,1)),0))*$B35/12,0)</f>
        <v>0</v>
      </c>
      <c r="N200" s="156">
        <f t="array" ref="N200">IFERROR(INDEX($N35:$N49,MATCH(1,IF($L35:$L49&lt;=N$165,IF($M35:$M49&gt;=N$165,1)),0))*$B35/12,0)</f>
        <v>0</v>
      </c>
      <c r="O200" s="156">
        <f t="array" ref="O200">IFERROR(INDEX($N35:$N49,MATCH(1,IF($L35:$L49&lt;=O$165,IF($M35:$M49&gt;=O$165,1)),0))*$B35/12,0)</f>
        <v>0</v>
      </c>
      <c r="P200" s="156">
        <f t="array" ref="P200">IFERROR(INDEX($N35:$N49,MATCH(1,IF($L35:$L49&lt;=P$165,IF($M35:$M49&gt;=P$165,1)),0))*$B35/12,0)</f>
        <v>0</v>
      </c>
      <c r="Q200" s="156">
        <f t="array" ref="Q200">IFERROR(INDEX($N35:$N49,MATCH(1,IF($L35:$L49&lt;=Q$165,IF($M35:$M49&gt;=Q$165,1)),0))*$B35/12,0)</f>
        <v>0</v>
      </c>
      <c r="R200" s="156">
        <f t="array" ref="R200">IFERROR(INDEX($N35:$N49,MATCH(1,IF($L35:$L49&lt;=R$165,IF($M35:$M49&gt;=R$165,1)),0))*$B35/12,0)</f>
        <v>0</v>
      </c>
      <c r="S200" s="156">
        <f t="array" ref="S200">IFERROR(INDEX($N35:$N49,MATCH(1,IF($L35:$L49&lt;=S$165,IF($M35:$M49&gt;=S$165,1)),0))*$B35/12,0)</f>
        <v>0</v>
      </c>
      <c r="T200" s="156">
        <f t="array" ref="T200">IFERROR(INDEX($N35:$N49,MATCH(1,IF($L35:$L49&lt;=T$165,IF($M35:$M49&gt;=T$165,1)),0))*$B35/12,0)</f>
        <v>0</v>
      </c>
      <c r="U200" s="156">
        <f t="array" ref="U200">IFERROR(INDEX($N35:$N49,MATCH(1,IF($L35:$L49&lt;=U$165,IF($M35:$M49&gt;=U$165,1)),0))*$B35/12,0)</f>
        <v>0</v>
      </c>
      <c r="V200" s="156">
        <f t="array" ref="V200">IFERROR(INDEX($N35:$N49,MATCH(1,IF($L35:$L49&lt;=V$165,IF($M35:$M49&gt;=V$165,1)),0))*$B35/12,0)</f>
        <v>0</v>
      </c>
      <c r="W200" s="156">
        <f t="array" ref="W200">IFERROR(INDEX($N35:$N49,MATCH(1,IF($L35:$L49&lt;=W$165,IF($M35:$M49&gt;=W$165,1)),0))*$B35/12,0)</f>
        <v>0</v>
      </c>
      <c r="X200" s="156">
        <f t="array" ref="X200">IFERROR(INDEX($N35:$N49,MATCH(1,IF($L35:$L49&lt;=X$165,IF($M35:$M49&gt;=X$165,1)),0))*$B35/12,0)</f>
        <v>0</v>
      </c>
      <c r="Y200" s="156">
        <f t="array" ref="Y200">IFERROR(INDEX($N35:$N49,MATCH(1,IF($L35:$L49&lt;=Y$165,IF($M35:$M49&gt;=Y$165,1)),0))*$B35/12,0)</f>
        <v>0</v>
      </c>
      <c r="Z200" s="156">
        <f t="array" ref="Z200">IFERROR(INDEX($N35:$N49,MATCH(1,IF($L35:$L49&lt;=Z$165,IF($M35:$M49&gt;=Z$165,1)),0))*$B35/12,0)</f>
        <v>0</v>
      </c>
      <c r="AA200" s="156">
        <f t="array" ref="AA200">IFERROR(INDEX($N35:$N49,MATCH(1,IF($L35:$L49&lt;=AA$165,IF($M35:$M49&gt;=AA$165,1)),0))*$B35/12,0)</f>
        <v>0</v>
      </c>
      <c r="AB200" s="156">
        <f t="array" ref="AB200">IFERROR(INDEX($N35:$N49,MATCH(1,IF($L35:$L49&lt;=AB$165,IF($M35:$M49&gt;=AB$165,1)),0))*$B35/12,0)</f>
        <v>0</v>
      </c>
      <c r="AC200" s="156">
        <f t="array" ref="AC200">IFERROR(INDEX($N35:$N49,MATCH(1,IF($L35:$L49&lt;=AC$165,IF($M35:$M49&gt;=AC$165,1)),0))*$B35/12,0)</f>
        <v>0</v>
      </c>
      <c r="AD200" s="156">
        <f t="array" ref="AD200">IFERROR(INDEX($N35:$N49,MATCH(1,IF($L35:$L49&lt;=AD$165,IF($M35:$M49&gt;=AD$165,1)),0))*$B35/12,0)</f>
        <v>0</v>
      </c>
      <c r="AE200" s="156">
        <f t="array" ref="AE200">IFERROR(INDEX($N35:$N49,MATCH(1,IF($L35:$L49&lt;=AE$165,IF($M35:$M49&gt;=AE$165,1)),0))*$B35/12,0)</f>
        <v>0</v>
      </c>
      <c r="AF200" s="156">
        <f t="array" ref="AF200">IFERROR(INDEX($N35:$N49,MATCH(1,IF($L35:$L49&lt;=AF$165,IF($M35:$M49&gt;=AF$165,1)),0))*$B35/12,0)</f>
        <v>0</v>
      </c>
      <c r="AG200" s="156">
        <f t="array" ref="AG200">IFERROR(INDEX($N35:$N49,MATCH(1,IF($L35:$L49&lt;=AG$165,IF($M35:$M49&gt;=AG$165,1)),0))*$B35/12,0)</f>
        <v>11000</v>
      </c>
      <c r="AH200" s="156">
        <f t="array" ref="AH200">IFERROR(INDEX($N35:$N49,MATCH(1,IF($L35:$L49&lt;=AH$165,IF($M35:$M49&gt;=AH$165,1)),0))*$B35/12,0)</f>
        <v>11000</v>
      </c>
      <c r="AI200" s="156">
        <f t="array" ref="AI200">IFERROR(INDEX($N35:$N49,MATCH(1,IF($L35:$L49&lt;=AI$165,IF($M35:$M49&gt;=AI$165,1)),0))*$B35/12,0)</f>
        <v>11000</v>
      </c>
      <c r="AJ200" s="156">
        <f t="array" ref="AJ200">IFERROR(INDEX($N35:$N49,MATCH(1,IF($L35:$L49&lt;=AJ$165,IF($M35:$M49&gt;=AJ$165,1)),0))*$B35/12,0)</f>
        <v>11000</v>
      </c>
      <c r="AK200" s="156">
        <f t="array" ref="AK200">IFERROR(INDEX($N35:$N49,MATCH(1,IF($L35:$L49&lt;=AK$165,IF($M35:$M49&gt;=AK$165,1)),0))*$B35/12,0)</f>
        <v>11000</v>
      </c>
      <c r="AL200" s="156">
        <f t="array" ref="AL200">IFERROR(INDEX($N35:$N49,MATCH(1,IF($L35:$L49&lt;=AL$165,IF($M35:$M49&gt;=AL$165,1)),0))*$B35/12,0)</f>
        <v>11000</v>
      </c>
      <c r="AM200" s="156">
        <f t="array" ref="AM200">IFERROR(INDEX($N35:$N49,MATCH(1,IF($L35:$L49&lt;=AM$165,IF($M35:$M49&gt;=AM$165,1)),0))*$B35/12,0)</f>
        <v>11000</v>
      </c>
      <c r="AN200" s="156">
        <f t="array" ref="AN200">IFERROR(INDEX($N35:$N49,MATCH(1,IF($L35:$L49&lt;=AN$165,IF($M35:$M49&gt;=AN$165,1)),0))*$B35/12,0)</f>
        <v>11000</v>
      </c>
      <c r="AO200" s="156">
        <f t="array" ref="AO200">IFERROR(INDEX($N35:$N49,MATCH(1,IF($L35:$L49&lt;=AO$165,IF($M35:$M49&gt;=AO$165,1)),0))*$B35/12,0)</f>
        <v>11000</v>
      </c>
      <c r="AP200" s="156">
        <f t="array" ref="AP200">IFERROR(INDEX($N35:$N49,MATCH(1,IF($L35:$L49&lt;=AP$165,IF($M35:$M49&gt;=AP$165,1)),0))*$B35/12,0)</f>
        <v>11000</v>
      </c>
      <c r="AQ200" s="156">
        <f t="array" ref="AQ200">IFERROR(INDEX($N35:$N49,MATCH(1,IF($L35:$L49&lt;=AQ$165,IF($M35:$M49&gt;=AQ$165,1)),0))*$B35/12,0)</f>
        <v>11000</v>
      </c>
      <c r="AR200" s="156">
        <f t="array" ref="AR200">IFERROR(INDEX($N35:$N49,MATCH(1,IF($L35:$L49&lt;=AR$165,IF($M35:$M49&gt;=AR$165,1)),0))*$B35/12,0)</f>
        <v>11000</v>
      </c>
      <c r="AS200" s="156">
        <f t="array" ref="AS200">IFERROR(INDEX($N35:$N49,MATCH(1,IF($L35:$L49&lt;=AS$165,IF($M35:$M49&gt;=AS$165,1)),0))*$B35/12,0)</f>
        <v>11330</v>
      </c>
      <c r="AT200" s="156">
        <f t="array" ref="AT200">IFERROR(INDEX($N35:$N49,MATCH(1,IF($L35:$L49&lt;=AT$165,IF($M35:$M49&gt;=AT$165,1)),0))*$B35/12,0)</f>
        <v>11330</v>
      </c>
      <c r="AU200" s="156">
        <f t="array" ref="AU200">IFERROR(INDEX($N35:$N49,MATCH(1,IF($L35:$L49&lt;=AU$165,IF($M35:$M49&gt;=AU$165,1)),0))*$B35/12,0)</f>
        <v>11330</v>
      </c>
      <c r="AV200" s="156">
        <f t="array" ref="AV200">IFERROR(INDEX($N35:$N49,MATCH(1,IF($L35:$L49&lt;=AV$165,IF($M35:$M49&gt;=AV$165,1)),0))*$B35/12,0)</f>
        <v>11330</v>
      </c>
      <c r="AW200" s="156">
        <f t="array" ref="AW200">IFERROR(INDEX($N35:$N49,MATCH(1,IF($L35:$L49&lt;=AW$165,IF($M35:$M49&gt;=AW$165,1)),0))*$B35/12,0)</f>
        <v>11330</v>
      </c>
      <c r="AX200" s="156">
        <f t="array" ref="AX200">IFERROR(INDEX($N35:$N49,MATCH(1,IF($L35:$L49&lt;=AX$165,IF($M35:$M49&gt;=AX$165,1)),0))*$B35/12,0)</f>
        <v>11330</v>
      </c>
      <c r="AY200" s="156">
        <f t="array" ref="AY200">IFERROR(INDEX($N35:$N49,MATCH(1,IF($L35:$L49&lt;=AY$165,IF($M35:$M49&gt;=AY$165,1)),0))*$B35/12,0)</f>
        <v>11330</v>
      </c>
      <c r="AZ200" s="156">
        <f t="array" ref="AZ200">IFERROR(INDEX($N35:$N49,MATCH(1,IF($L35:$L49&lt;=AZ$165,IF($M35:$M49&gt;=AZ$165,1)),0))*$B35/12,0)</f>
        <v>11330</v>
      </c>
      <c r="BA200" s="156">
        <f t="array" ref="BA200">IFERROR(INDEX($N35:$N49,MATCH(1,IF($L35:$L49&lt;=BA$165,IF($M35:$M49&gt;=BA$165,1)),0))*$B35/12,0)</f>
        <v>11330</v>
      </c>
      <c r="BB200" s="156">
        <f t="array" ref="BB200">IFERROR(INDEX($N35:$N49,MATCH(1,IF($L35:$L49&lt;=BB$165,IF($M35:$M49&gt;=BB$165,1)),0))*$B35/12,0)</f>
        <v>11330</v>
      </c>
      <c r="BC200" s="156">
        <f t="array" ref="BC200">IFERROR(INDEX($N35:$N49,MATCH(1,IF($L35:$L49&lt;=BC$165,IF($M35:$M49&gt;=BC$165,1)),0))*$B35/12,0)</f>
        <v>11330</v>
      </c>
      <c r="BD200" s="156">
        <f t="array" ref="BD200">IFERROR(INDEX($N35:$N49,MATCH(1,IF($L35:$L49&lt;=BD$165,IF($M35:$M49&gt;=BD$165,1)),0))*$B35/12,0)</f>
        <v>11330</v>
      </c>
      <c r="BE200" s="156">
        <f t="array" ref="BE200">IFERROR(INDEX($N35:$N49,MATCH(1,IF($L35:$L49&lt;=BE$165,IF($M35:$M49&gt;=BE$165,1)),0))*$B35/12,0)</f>
        <v>11669.900000000001</v>
      </c>
      <c r="BF200" s="156">
        <f t="array" ref="BF200">IFERROR(INDEX($N35:$N49,MATCH(1,IF($L35:$L49&lt;=BF$165,IF($M35:$M49&gt;=BF$165,1)),0))*$B35/12,0)</f>
        <v>11669.900000000001</v>
      </c>
      <c r="BG200" s="156">
        <f t="array" ref="BG200">IFERROR(INDEX($N35:$N49,MATCH(1,IF($L35:$L49&lt;=BG$165,IF($M35:$M49&gt;=BG$165,1)),0))*$B35/12,0)</f>
        <v>11669.900000000001</v>
      </c>
      <c r="BH200" s="156">
        <f t="array" ref="BH200">IFERROR(INDEX($N35:$N49,MATCH(1,IF($L35:$L49&lt;=BH$165,IF($M35:$M49&gt;=BH$165,1)),0))*$B35/12,0)</f>
        <v>11669.900000000001</v>
      </c>
      <c r="BI200" s="156">
        <f t="array" ref="BI200">IFERROR(INDEX($N35:$N49,MATCH(1,IF($L35:$L49&lt;=BI$165,IF($M35:$M49&gt;=BI$165,1)),0))*$B35/12,0)</f>
        <v>11669.900000000001</v>
      </c>
      <c r="BJ200" s="156">
        <f t="array" ref="BJ200">IFERROR(INDEX($N35:$N49,MATCH(1,IF($L35:$L49&lt;=BJ$165,IF($M35:$M49&gt;=BJ$165,1)),0))*$B35/12,0)</f>
        <v>11669.900000000001</v>
      </c>
      <c r="BK200" s="156">
        <f t="array" ref="BK200">IFERROR(INDEX($N35:$N49,MATCH(1,IF($L35:$L49&lt;=BK$165,IF($M35:$M49&gt;=BK$165,1)),0))*$B35/12,0)</f>
        <v>11669.900000000001</v>
      </c>
      <c r="BL200" s="156">
        <f t="array" ref="BL200">IFERROR(INDEX($N35:$N49,MATCH(1,IF($L35:$L49&lt;=BL$165,IF($M35:$M49&gt;=BL$165,1)),0))*$B35/12,0)</f>
        <v>11669.900000000001</v>
      </c>
      <c r="BM200" s="156">
        <f t="array" ref="BM200">IFERROR(INDEX($N35:$N49,MATCH(1,IF($L35:$L49&lt;=BM$165,IF($M35:$M49&gt;=BM$165,1)),0))*$B35/12,0)</f>
        <v>11669.900000000001</v>
      </c>
      <c r="BN200" s="156">
        <f t="array" ref="BN200">IFERROR(INDEX($N35:$N49,MATCH(1,IF($L35:$L49&lt;=BN$165,IF($M35:$M49&gt;=BN$165,1)),0))*$B35/12,0)</f>
        <v>11669.900000000001</v>
      </c>
      <c r="BO200" s="156">
        <f t="array" ref="BO200">IFERROR(INDEX($N35:$N49,MATCH(1,IF($L35:$L49&lt;=BO$165,IF($M35:$M49&gt;=BO$165,1)),0))*$B35/12,0)</f>
        <v>11669.900000000001</v>
      </c>
      <c r="BP200" s="156">
        <f t="array" ref="BP200">IFERROR(INDEX($N35:$N49,MATCH(1,IF($L35:$L49&lt;=BP$165,IF($M35:$M49&gt;=BP$165,1)),0))*$B35/12,0)</f>
        <v>11669.900000000001</v>
      </c>
      <c r="BQ200" s="156">
        <f t="array" ref="BQ200">IFERROR(INDEX($N35:$N49,MATCH(1,IF($L35:$L49&lt;=BQ$165,IF($M35:$M49&gt;=BQ$165,1)),0))*$B35/12,0)</f>
        <v>12019.997000000001</v>
      </c>
      <c r="BR200" s="156">
        <f t="array" ref="BR200">IFERROR(INDEX($N35:$N49,MATCH(1,IF($L35:$L49&lt;=BR$165,IF($M35:$M49&gt;=BR$165,1)),0))*$B35/12,0)</f>
        <v>12019.997000000001</v>
      </c>
      <c r="BS200" s="156">
        <f t="array" ref="BS200">IFERROR(INDEX($N35:$N49,MATCH(1,IF($L35:$L49&lt;=BS$165,IF($M35:$M49&gt;=BS$165,1)),0))*$B35/12,0)</f>
        <v>12019.997000000001</v>
      </c>
      <c r="BT200" s="156">
        <f t="array" ref="BT200">IFERROR(INDEX($N35:$N49,MATCH(1,IF($L35:$L49&lt;=BT$165,IF($M35:$M49&gt;=BT$165,1)),0))*$B35/12,0)</f>
        <v>12019.997000000001</v>
      </c>
      <c r="BU200" s="156">
        <f t="array" ref="BU200">IFERROR(INDEX($N35:$N49,MATCH(1,IF($L35:$L49&lt;=BU$165,IF($M35:$M49&gt;=BU$165,1)),0))*$B35/12,0)</f>
        <v>12019.997000000001</v>
      </c>
      <c r="BV200" s="156">
        <f t="array" ref="BV200">IFERROR(INDEX($N35:$N49,MATCH(1,IF($L35:$L49&lt;=BV$165,IF($M35:$M49&gt;=BV$165,1)),0))*$B35/12,0)</f>
        <v>12019.997000000001</v>
      </c>
      <c r="BW200" s="156">
        <f t="array" ref="BW200">IFERROR(INDEX($N35:$N49,MATCH(1,IF($L35:$L49&lt;=BW$165,IF($M35:$M49&gt;=BW$165,1)),0))*$B35/12,0)</f>
        <v>12019.997000000001</v>
      </c>
      <c r="BX200" s="156">
        <f t="array" ref="BX200">IFERROR(INDEX($N35:$N49,MATCH(1,IF($L35:$L49&lt;=BX$165,IF($M35:$M49&gt;=BX$165,1)),0))*$B35/12,0)</f>
        <v>12019.997000000001</v>
      </c>
      <c r="BY200" s="156">
        <f t="array" ref="BY200">IFERROR(INDEX($N35:$N49,MATCH(1,IF($L35:$L49&lt;=BY$165,IF($M35:$M49&gt;=BY$165,1)),0))*$B35/12,0)</f>
        <v>12019.997000000001</v>
      </c>
      <c r="BZ200" s="156">
        <f t="array" ref="BZ200">IFERROR(INDEX($N35:$N49,MATCH(1,IF($L35:$L49&lt;=BZ$165,IF($M35:$M49&gt;=BZ$165,1)),0))*$B35/12,0)</f>
        <v>12019.997000000001</v>
      </c>
      <c r="CA200" s="156">
        <f t="array" ref="CA200">IFERROR(INDEX($N35:$N49,MATCH(1,IF($L35:$L49&lt;=CA$165,IF($M35:$M49&gt;=CA$165,1)),0))*$B35/12,0)</f>
        <v>12019.997000000001</v>
      </c>
      <c r="CB200" s="156">
        <f t="array" ref="CB200">IFERROR(INDEX($N35:$N49,MATCH(1,IF($L35:$L49&lt;=CB$165,IF($M35:$M49&gt;=CB$165,1)),0))*$B35/12,0)</f>
        <v>12019.997000000001</v>
      </c>
      <c r="CC200" s="156">
        <f t="array" ref="CC200">IFERROR(INDEX($N35:$N49,MATCH(1,IF($L35:$L49&lt;=CC$165,IF($M35:$M49&gt;=CC$165,1)),0))*$B35/12,0)</f>
        <v>12380.59691</v>
      </c>
      <c r="CD200" s="156">
        <f t="array" ref="CD200">IFERROR(INDEX($N35:$N49,MATCH(1,IF($L35:$L49&lt;=CD$165,IF($M35:$M49&gt;=CD$165,1)),0))*$B35/12,0)</f>
        <v>12380.59691</v>
      </c>
      <c r="CE200" s="156">
        <f t="array" ref="CE200">IFERROR(INDEX($N35:$N49,MATCH(1,IF($L35:$L49&lt;=CE$165,IF($M35:$M49&gt;=CE$165,1)),0))*$B35/12,0)</f>
        <v>12380.59691</v>
      </c>
      <c r="CF200" s="156">
        <f t="array" ref="CF200">IFERROR(INDEX($N35:$N49,MATCH(1,IF($L35:$L49&lt;=CF$165,IF($M35:$M49&gt;=CF$165,1)),0))*$B35/12,0)</f>
        <v>12380.59691</v>
      </c>
      <c r="CG200" s="156">
        <f t="array" ref="CG200">IFERROR(INDEX($N35:$N49,MATCH(1,IF($L35:$L49&lt;=CG$165,IF($M35:$M49&gt;=CG$165,1)),0))*$B35/12,0)</f>
        <v>12380.59691</v>
      </c>
      <c r="CH200" s="156">
        <f t="array" ref="CH200">IFERROR(INDEX($N35:$N49,MATCH(1,IF($L35:$L49&lt;=CH$165,IF($M35:$M49&gt;=CH$165,1)),0))*$B35/12,0)</f>
        <v>12380.59691</v>
      </c>
      <c r="CI200" s="156">
        <f t="array" ref="CI200">IFERROR(INDEX($N35:$N49,MATCH(1,IF($L35:$L49&lt;=CI$165,IF($M35:$M49&gt;=CI$165,1)),0))*$B35/12,0)</f>
        <v>12380.59691</v>
      </c>
      <c r="CJ200" s="156">
        <f t="array" ref="CJ200">IFERROR(INDEX($N35:$N49,MATCH(1,IF($L35:$L49&lt;=CJ$165,IF($M35:$M49&gt;=CJ$165,1)),0))*$B35/12,0)</f>
        <v>12380.59691</v>
      </c>
      <c r="CK200" s="156">
        <f t="array" ref="CK200">IFERROR(INDEX($N35:$N49,MATCH(1,IF($L35:$L49&lt;=CK$165,IF($M35:$M49&gt;=CK$165,1)),0))*$B35/12,0)</f>
        <v>12380.59691</v>
      </c>
      <c r="CL200" s="156">
        <f t="array" ref="CL200">IFERROR(INDEX($N35:$N49,MATCH(1,IF($L35:$L49&lt;=CL$165,IF($M35:$M49&gt;=CL$165,1)),0))*$B35/12,0)</f>
        <v>12380.59691</v>
      </c>
      <c r="CM200" s="156">
        <f t="array" ref="CM200">IFERROR(INDEX($N35:$N49,MATCH(1,IF($L35:$L49&lt;=CM$165,IF($M35:$M49&gt;=CM$165,1)),0))*$B35/12,0)</f>
        <v>12380.59691</v>
      </c>
      <c r="CN200" s="156">
        <f t="array" ref="CN200">IFERROR(INDEX($N35:$N49,MATCH(1,IF($L35:$L49&lt;=CN$165,IF($M35:$M49&gt;=CN$165,1)),0))*$B35/12,0)</f>
        <v>12380.59691</v>
      </c>
      <c r="CO200" s="156">
        <f t="array" ref="CO200">IFERROR(INDEX($N35:$N49,MATCH(1,IF($L35:$L49&lt;=CO$165,IF($M35:$M49&gt;=CO$165,1)),0))*$B35/12,0)</f>
        <v>12752.0148173</v>
      </c>
      <c r="CP200" s="156">
        <f t="array" ref="CP200">IFERROR(INDEX($N35:$N49,MATCH(1,IF($L35:$L49&lt;=CP$165,IF($M35:$M49&gt;=CP$165,1)),0))*$B35/12,0)</f>
        <v>12752.0148173</v>
      </c>
      <c r="CQ200" s="156">
        <f t="array" ref="CQ200">IFERROR(INDEX($N35:$N49,MATCH(1,IF($L35:$L49&lt;=CQ$165,IF($M35:$M49&gt;=CQ$165,1)),0))*$B35/12,0)</f>
        <v>12752.0148173</v>
      </c>
      <c r="CR200" s="156">
        <f t="array" ref="CR200">IFERROR(INDEX($N35:$N49,MATCH(1,IF($L35:$L49&lt;=CR$165,IF($M35:$M49&gt;=CR$165,1)),0))*$B35/12,0)</f>
        <v>12752.0148173</v>
      </c>
      <c r="CS200" s="156">
        <f t="array" ref="CS200">IFERROR(INDEX($N35:$N49,MATCH(1,IF($L35:$L49&lt;=CS$165,IF($M35:$M49&gt;=CS$165,1)),0))*$B35/12,0)</f>
        <v>12752.0148173</v>
      </c>
      <c r="CT200" s="156">
        <f t="array" ref="CT200">IFERROR(INDEX($N35:$N49,MATCH(1,IF($L35:$L49&lt;=CT$165,IF($M35:$M49&gt;=CT$165,1)),0))*$B35/12,0)</f>
        <v>12752.0148173</v>
      </c>
      <c r="CU200" s="156">
        <f t="array" ref="CU200">IFERROR(INDEX($N35:$N49,MATCH(1,IF($L35:$L49&lt;=CU$165,IF($M35:$M49&gt;=CU$165,1)),0))*$B35/12,0)</f>
        <v>12752.0148173</v>
      </c>
      <c r="CV200" s="156">
        <f t="array" ref="CV200">IFERROR(INDEX($N35:$N49,MATCH(1,IF($L35:$L49&lt;=CV$165,IF($M35:$M49&gt;=CV$165,1)),0))*$B35/12,0)</f>
        <v>12752.0148173</v>
      </c>
      <c r="CW200" s="156">
        <f t="array" ref="CW200">IFERROR(INDEX($N35:$N49,MATCH(1,IF($L35:$L49&lt;=CW$165,IF($M35:$M49&gt;=CW$165,1)),0))*$B35/12,0)</f>
        <v>12752.0148173</v>
      </c>
      <c r="CX200" s="156">
        <f t="array" ref="CX200">IFERROR(INDEX($N35:$N49,MATCH(1,IF($L35:$L49&lt;=CX$165,IF($M35:$M49&gt;=CX$165,1)),0))*$B35/12,0)</f>
        <v>12752.0148173</v>
      </c>
      <c r="CY200" s="156">
        <f t="array" ref="CY200">IFERROR(INDEX($N35:$N49,MATCH(1,IF($L35:$L49&lt;=CY$165,IF($M35:$M49&gt;=CY$165,1)),0))*$B35/12,0)</f>
        <v>12752.0148173</v>
      </c>
      <c r="CZ200" s="156">
        <f t="array" ref="CZ200">IFERROR(INDEX($N35:$N49,MATCH(1,IF($L35:$L49&lt;=CZ$165,IF($M35:$M49&gt;=CZ$165,1)),0))*$B35/12,0)</f>
        <v>12752.0148173</v>
      </c>
      <c r="DA200" s="156">
        <f t="array" ref="DA200">IFERROR(INDEX($N35:$N49,MATCH(1,IF($L35:$L49&lt;=DA$165,IF($M35:$M49&gt;=DA$165,1)),0))*$B35/12,0)</f>
        <v>13134.575261819002</v>
      </c>
      <c r="DB200" s="156">
        <f t="array" ref="DB200">IFERROR(INDEX($N35:$N49,MATCH(1,IF($L35:$L49&lt;=DB$165,IF($M35:$M49&gt;=DB$165,1)),0))*$B35/12,0)</f>
        <v>13134.575261819002</v>
      </c>
      <c r="DC200" s="156">
        <f t="array" ref="DC200">IFERROR(INDEX($N35:$N49,MATCH(1,IF($L35:$L49&lt;=DC$165,IF($M35:$M49&gt;=DC$165,1)),0))*$B35/12,0)</f>
        <v>13134.575261819002</v>
      </c>
      <c r="DD200" s="156">
        <f t="array" ref="DD200">IFERROR(INDEX($N35:$N49,MATCH(1,IF($L35:$L49&lt;=DD$165,IF($M35:$M49&gt;=DD$165,1)),0))*$B35/12,0)</f>
        <v>13134.575261819002</v>
      </c>
      <c r="DE200" s="156">
        <f t="array" ref="DE200">IFERROR(INDEX($N35:$N49,MATCH(1,IF($L35:$L49&lt;=DE$165,IF($M35:$M49&gt;=DE$165,1)),0))*$B35/12,0)</f>
        <v>13134.575261819002</v>
      </c>
      <c r="DF200" s="156">
        <f t="array" ref="DF200">IFERROR(INDEX($N35:$N49,MATCH(1,IF($L35:$L49&lt;=DF$165,IF($M35:$M49&gt;=DF$165,1)),0))*$B35/12,0)</f>
        <v>13134.575261819002</v>
      </c>
      <c r="DG200" s="156">
        <f t="array" ref="DG200">IFERROR(INDEX($N35:$N49,MATCH(1,IF($L35:$L49&lt;=DG$165,IF($M35:$M49&gt;=DG$165,1)),0))*$B35/12,0)</f>
        <v>13134.575261819002</v>
      </c>
      <c r="DH200" s="156">
        <f t="array" ref="DH200">IFERROR(INDEX($N35:$N49,MATCH(1,IF($L35:$L49&lt;=DH$165,IF($M35:$M49&gt;=DH$165,1)),0))*$B35/12,0)</f>
        <v>13134.575261819002</v>
      </c>
      <c r="DI200" s="156">
        <f t="array" ref="DI200">IFERROR(INDEX($N35:$N49,MATCH(1,IF($L35:$L49&lt;=DI$165,IF($M35:$M49&gt;=DI$165,1)),0))*$B35/12,0)</f>
        <v>13134.575261819002</v>
      </c>
      <c r="DJ200" s="156">
        <f t="array" ref="DJ200">IFERROR(INDEX($N35:$N49,MATCH(1,IF($L35:$L49&lt;=DJ$165,IF($M35:$M49&gt;=DJ$165,1)),0))*$B35/12,0)</f>
        <v>13134.575261819002</v>
      </c>
      <c r="DK200" s="156">
        <f t="array" ref="DK200">IFERROR(INDEX($N35:$N49,MATCH(1,IF($L35:$L49&lt;=DK$165,IF($M35:$M49&gt;=DK$165,1)),0))*$B35/12,0)</f>
        <v>13134.575261819002</v>
      </c>
      <c r="DL200" s="156">
        <f t="array" ref="DL200">IFERROR(INDEX($N35:$N49,MATCH(1,IF($L35:$L49&lt;=DL$165,IF($M35:$M49&gt;=DL$165,1)),0))*$B35/12,0)</f>
        <v>13134.575261819002</v>
      </c>
      <c r="DM200" s="156">
        <f t="array" ref="DM200">IFERROR(INDEX($N35:$N49,MATCH(1,IF($L35:$L49&lt;=DM$165,IF($M35:$M49&gt;=DM$165,1)),0))*$B35/12,0)</f>
        <v>13528.612519673572</v>
      </c>
      <c r="DN200" s="156">
        <f t="array" ref="DN200">IFERROR(INDEX($N35:$N49,MATCH(1,IF($L35:$L49&lt;=DN$165,IF($M35:$M49&gt;=DN$165,1)),0))*$B35/12,0)</f>
        <v>13528.612519673572</v>
      </c>
      <c r="DO200" s="156">
        <f t="array" ref="DO200">IFERROR(INDEX($N35:$N49,MATCH(1,IF($L35:$L49&lt;=DO$165,IF($M35:$M49&gt;=DO$165,1)),0))*$B35/12,0)</f>
        <v>13528.612519673572</v>
      </c>
      <c r="DP200" s="156">
        <f t="array" ref="DP200">IFERROR(INDEX($N35:$N49,MATCH(1,IF($L35:$L49&lt;=DP$165,IF($M35:$M49&gt;=DP$165,1)),0))*$B35/12,0)</f>
        <v>13528.612519673572</v>
      </c>
      <c r="DQ200" s="156">
        <f t="array" ref="DQ200">IFERROR(INDEX($N35:$N49,MATCH(1,IF($L35:$L49&lt;=DQ$165,IF($M35:$M49&gt;=DQ$165,1)),0))*$B35/12,0)</f>
        <v>13528.612519673572</v>
      </c>
      <c r="DR200" s="156">
        <f t="array" ref="DR200">IFERROR(INDEX($N35:$N49,MATCH(1,IF($L35:$L49&lt;=DR$165,IF($M35:$M49&gt;=DR$165,1)),0))*$B35/12,0)</f>
        <v>13528.612519673572</v>
      </c>
      <c r="DS200" s="156">
        <f t="array" ref="DS200">IFERROR(INDEX($N35:$N49,MATCH(1,IF($L35:$L49&lt;=DS$165,IF($M35:$M49&gt;=DS$165,1)),0))*$B35/12,0)</f>
        <v>13528.612519673572</v>
      </c>
      <c r="DT200" s="156">
        <f t="array" ref="DT200">IFERROR(INDEX($N35:$N49,MATCH(1,IF($L35:$L49&lt;=DT$165,IF($M35:$M49&gt;=DT$165,1)),0))*$B35/12,0)</f>
        <v>13528.612519673572</v>
      </c>
      <c r="DU200" s="156">
        <f t="array" ref="DU200">IFERROR(INDEX($N35:$N49,MATCH(1,IF($L35:$L49&lt;=DU$165,IF($M35:$M49&gt;=DU$165,1)),0))*$B35/12,0)</f>
        <v>13528.612519673572</v>
      </c>
      <c r="DV200" s="156">
        <f t="array" ref="DV200">IFERROR(INDEX($N35:$N49,MATCH(1,IF($L35:$L49&lt;=DV$165,IF($M35:$M49&gt;=DV$165,1)),0))*$B35/12,0)</f>
        <v>13528.612519673572</v>
      </c>
      <c r="DW200" s="156">
        <f t="array" ref="DW200">IFERROR(INDEX($N35:$N49,MATCH(1,IF($L35:$L49&lt;=DW$165,IF($M35:$M49&gt;=DW$165,1)),0))*$B35/12,0)</f>
        <v>13528.612519673572</v>
      </c>
      <c r="DX200" s="156">
        <f t="array" ref="DX200">IFERROR(INDEX($N35:$N49,MATCH(1,IF($L35:$L49&lt;=DX$165,IF($M35:$M49&gt;=DX$165,1)),0))*$B35/12,0)</f>
        <v>13528.612519673572</v>
      </c>
      <c r="DY200" s="156">
        <f t="array" ref="DY200">IFERROR(INDEX($N35:$N49,MATCH(1,IF($L35:$L49&lt;=DY$165,IF($M35:$M49&gt;=DY$165,1)),0))*$B35/12,0)</f>
        <v>0</v>
      </c>
      <c r="DZ200" s="156">
        <f t="array" ref="DZ200">IFERROR(INDEX($N35:$N49,MATCH(1,IF($L35:$L49&lt;=DZ$165,IF($M35:$M49&gt;=DZ$165,1)),0))*$B35/12,0)</f>
        <v>0</v>
      </c>
      <c r="EA200" s="156">
        <f t="array" ref="EA200">IFERROR(INDEX($N35:$N49,MATCH(1,IF($L35:$L49&lt;=EA$165,IF($M35:$M49&gt;=EA$165,1)),0))*$B35/12,0)</f>
        <v>0</v>
      </c>
      <c r="EB200" s="156">
        <f t="array" ref="EB200">IFERROR(INDEX($N35:$N49,MATCH(1,IF($L35:$L49&lt;=EB$165,IF($M35:$M49&gt;=EB$165,1)),0))*$B35/12,0)</f>
        <v>0</v>
      </c>
      <c r="EC200" s="156">
        <f t="array" ref="EC200">IFERROR(INDEX($N35:$N49,MATCH(1,IF($L35:$L49&lt;=EC$165,IF($M35:$M49&gt;=EC$165,1)),0))*$B35/12,0)</f>
        <v>0</v>
      </c>
      <c r="ED200" s="156">
        <f t="array" ref="ED200">IFERROR(INDEX($N35:$N49,MATCH(1,IF($L35:$L49&lt;=ED$165,IF($M35:$M49&gt;=ED$165,1)),0))*$B35/12,0)</f>
        <v>0</v>
      </c>
      <c r="EE200" s="156">
        <f t="array" ref="EE200">IFERROR(INDEX($N35:$N49,MATCH(1,IF($L35:$L49&lt;=EE$165,IF($M35:$M49&gt;=EE$165,1)),0))*$B35/12,0)</f>
        <v>0</v>
      </c>
      <c r="EF200" s="156">
        <f t="array" ref="EF200">IFERROR(INDEX($N35:$N49,MATCH(1,IF($L35:$L49&lt;=EF$165,IF($M35:$M49&gt;=EF$165,1)),0))*$B35/12,0)</f>
        <v>0</v>
      </c>
      <c r="EG200" s="156">
        <f t="array" ref="EG200">IFERROR(INDEX($N35:$N49,MATCH(1,IF($L35:$L49&lt;=EG$165,IF($M35:$M49&gt;=EG$165,1)),0))*$B35/12,0)</f>
        <v>0</v>
      </c>
      <c r="EH200" s="156">
        <f t="array" ref="EH200">IFERROR(INDEX($N35:$N49,MATCH(1,IF($L35:$L49&lt;=EH$165,IF($M35:$M49&gt;=EH$165,1)),0))*$B35/12,0)</f>
        <v>0</v>
      </c>
      <c r="EI200" s="156">
        <f t="array" ref="EI200">IFERROR(INDEX($N35:$N49,MATCH(1,IF($L35:$L49&lt;=EI$165,IF($M35:$M49&gt;=EI$165,1)),0))*$B35/12,0)</f>
        <v>0</v>
      </c>
      <c r="EJ200" s="156">
        <f t="array" ref="EJ200">IFERROR(INDEX($N35:$N49,MATCH(1,IF($L35:$L49&lt;=EJ$165,IF($M35:$M49&gt;=EJ$165,1)),0))*$B35/12,0)</f>
        <v>0</v>
      </c>
      <c r="EK200" s="156">
        <f t="array" ref="EK200">IFERROR(INDEX($N35:$N49,MATCH(1,IF($L35:$L49&lt;=EK$165,IF($M35:$M49&gt;=EK$165,1)),0))*$B35/12,0)</f>
        <v>0</v>
      </c>
      <c r="EL200" s="156">
        <f t="array" ref="EL200">IFERROR(INDEX($N35:$N49,MATCH(1,IF($L35:$L49&lt;=EL$165,IF($M35:$M49&gt;=EL$165,1)),0))*$B35/12,0)</f>
        <v>0</v>
      </c>
      <c r="EM200" s="156">
        <f t="array" ref="EM200">IFERROR(INDEX($N35:$N49,MATCH(1,IF($L35:$L49&lt;=EM$165,IF($M35:$M49&gt;=EM$165,1)),0))*$B35/12,0)</f>
        <v>0</v>
      </c>
      <c r="EN200" s="156">
        <f t="array" ref="EN200">IFERROR(INDEX($N35:$N49,MATCH(1,IF($L35:$L49&lt;=EN$165,IF($M35:$M49&gt;=EN$165,1)),0))*$B35/12,0)</f>
        <v>0</v>
      </c>
      <c r="EO200" s="156">
        <f t="array" ref="EO200">IFERROR(INDEX($N35:$N49,MATCH(1,IF($L35:$L49&lt;=EO$165,IF($M35:$M49&gt;=EO$165,1)),0))*$B35/12,0)</f>
        <v>0</v>
      </c>
      <c r="EP200" s="156">
        <f t="array" ref="EP200">IFERROR(INDEX($N35:$N49,MATCH(1,IF($L35:$L49&lt;=EP$165,IF($M35:$M49&gt;=EP$165,1)),0))*$B35/12,0)</f>
        <v>0</v>
      </c>
      <c r="EQ200" s="156">
        <f t="array" ref="EQ200">IFERROR(INDEX($N35:$N49,MATCH(1,IF($L35:$L49&lt;=EQ$165,IF($M35:$M49&gt;=EQ$165,1)),0))*$B35/12,0)</f>
        <v>0</v>
      </c>
      <c r="ER200" s="156">
        <f t="array" ref="ER200">IFERROR(INDEX($N35:$N49,MATCH(1,IF($L35:$L49&lt;=ER$165,IF($M35:$M49&gt;=ER$165,1)),0))*$B35/12,0)</f>
        <v>0</v>
      </c>
      <c r="ES200" s="156">
        <f t="array" ref="ES200">IFERROR(INDEX($N35:$N49,MATCH(1,IF($L35:$L49&lt;=ES$165,IF($M35:$M49&gt;=ES$165,1)),0))*$B35/12,0)</f>
        <v>0</v>
      </c>
      <c r="ET200" s="156">
        <f t="array" ref="ET200">IFERROR(INDEX($N35:$N49,MATCH(1,IF($L35:$L49&lt;=ET$165,IF($M35:$M49&gt;=ET$165,1)),0))*$B35/12,0)</f>
        <v>0</v>
      </c>
      <c r="EU200" s="156">
        <f t="array" ref="EU200">IFERROR(INDEX($N35:$N49,MATCH(1,IF($L35:$L49&lt;=EU$165,IF($M35:$M49&gt;=EU$165,1)),0))*$B35/12,0)</f>
        <v>0</v>
      </c>
      <c r="EV200" s="156">
        <f t="array" ref="EV200">IFERROR(INDEX($N35:$N49,MATCH(1,IF($L35:$L49&lt;=EV$165,IF($M35:$M49&gt;=EV$165,1)),0))*$B35/12,0)</f>
        <v>0</v>
      </c>
      <c r="EW200" s="156">
        <f t="array" ref="EW200">IFERROR(INDEX($N35:$N49,MATCH(1,IF($L35:$L49&lt;=EW$165,IF($M35:$M49&gt;=EW$165,1)),0))*$B35/12,0)</f>
        <v>0</v>
      </c>
      <c r="EX200" s="156">
        <f t="array" ref="EX200">IFERROR(INDEX($N35:$N49,MATCH(1,IF($L35:$L49&lt;=EX$165,IF($M35:$M49&gt;=EX$165,1)),0))*$B35/12,0)</f>
        <v>0</v>
      </c>
      <c r="EY200" s="156">
        <f t="array" ref="EY200">IFERROR(INDEX($N35:$N49,MATCH(1,IF($L35:$L49&lt;=EY$165,IF($M35:$M49&gt;=EY$165,1)),0))*$B35/12,0)</f>
        <v>0</v>
      </c>
      <c r="EZ200" s="156">
        <f t="array" ref="EZ200">IFERROR(INDEX($N35:$N49,MATCH(1,IF($L35:$L49&lt;=EZ$165,IF($M35:$M49&gt;=EZ$165,1)),0))*$B35/12,0)</f>
        <v>0</v>
      </c>
      <c r="FA200" s="156">
        <f t="array" ref="FA200">IFERROR(INDEX($N35:$N49,MATCH(1,IF($L35:$L49&lt;=FA$165,IF($M35:$M49&gt;=FA$165,1)),0))*$B35/12,0)</f>
        <v>0</v>
      </c>
      <c r="FB200" s="156">
        <f t="array" ref="FB200">IFERROR(INDEX($N35:$N49,MATCH(1,IF($L35:$L49&lt;=FB$165,IF($M35:$M49&gt;=FB$165,1)),0))*$B35/12,0)</f>
        <v>0</v>
      </c>
      <c r="FC200" s="156">
        <f t="array" ref="FC200">IFERROR(INDEX($N35:$N49,MATCH(1,IF($L35:$L49&lt;=FC$165,IF($M35:$M49&gt;=FC$165,1)),0))*$B35/12,0)</f>
        <v>0</v>
      </c>
      <c r="FD200" s="156">
        <f t="array" ref="FD200">IFERROR(INDEX($N35:$N49,MATCH(1,IF($L35:$L49&lt;=FD$165,IF($M35:$M49&gt;=FD$165,1)),0))*$B35/12,0)</f>
        <v>0</v>
      </c>
      <c r="FE200" s="156">
        <f t="array" ref="FE200">IFERROR(INDEX($N35:$N49,MATCH(1,IF($L35:$L49&lt;=FE$165,IF($M35:$M49&gt;=FE$165,1)),0))*$B35/12,0)</f>
        <v>0</v>
      </c>
      <c r="FF200" s="156">
        <f t="array" ref="FF200">IFERROR(INDEX($N35:$N49,MATCH(1,IF($L35:$L49&lt;=FF$165,IF($M35:$M49&gt;=FF$165,1)),0))*$B35/12,0)</f>
        <v>0</v>
      </c>
      <c r="FG200" s="156">
        <f t="array" ref="FG200">IFERROR(INDEX($N35:$N49,MATCH(1,IF($L35:$L49&lt;=FG$165,IF($M35:$M49&gt;=FG$165,1)),0))*$B35/12,0)</f>
        <v>0</v>
      </c>
      <c r="FH200" s="156">
        <f t="array" ref="FH200">IFERROR(INDEX($N35:$N49,MATCH(1,IF($L35:$L49&lt;=FH$165,IF($M35:$M49&gt;=FH$165,1)),0))*$B35/12,0)</f>
        <v>0</v>
      </c>
      <c r="FI200" s="156">
        <f t="array" ref="FI200">IFERROR(INDEX($N35:$N49,MATCH(1,IF($L35:$L49&lt;=FI$165,IF($M35:$M49&gt;=FI$165,1)),0))*$B35/12,0)</f>
        <v>0</v>
      </c>
      <c r="FJ200" s="156">
        <f t="array" ref="FJ200">IFERROR(INDEX($N35:$N49,MATCH(1,IF($L35:$L49&lt;=FJ$165,IF($M35:$M49&gt;=FJ$165,1)),0))*$B35/12,0)</f>
        <v>0</v>
      </c>
      <c r="FK200" s="156">
        <f t="array" ref="FK200">IFERROR(INDEX($N35:$N49,MATCH(1,IF($L35:$L49&lt;=FK$165,IF($M35:$M49&gt;=FK$165,1)),0))*$B35/12,0)</f>
        <v>0</v>
      </c>
      <c r="FL200" s="156">
        <f t="array" ref="FL200">IFERROR(INDEX($N35:$N49,MATCH(1,IF($L35:$L49&lt;=FL$165,IF($M35:$M49&gt;=FL$165,1)),0))*$B35/12,0)</f>
        <v>0</v>
      </c>
      <c r="FM200" s="156">
        <f t="array" ref="FM200">IFERROR(INDEX($N35:$N49,MATCH(1,IF($L35:$L49&lt;=FM$165,IF($M35:$M49&gt;=FM$165,1)),0))*$B35/12,0)</f>
        <v>0</v>
      </c>
      <c r="FN200" s="156">
        <f t="array" ref="FN200">IFERROR(INDEX($N35:$N49,MATCH(1,IF($L35:$L49&lt;=FN$165,IF($M35:$M49&gt;=FN$165,1)),0))*$B35/12,0)</f>
        <v>0</v>
      </c>
      <c r="FO200" s="156">
        <f t="array" ref="FO200">IFERROR(INDEX($N35:$N49,MATCH(1,IF($L35:$L49&lt;=FO$165,IF($M35:$M49&gt;=FO$165,1)),0))*$B35/12,0)</f>
        <v>0</v>
      </c>
      <c r="FP200" s="156">
        <f t="array" ref="FP200">IFERROR(INDEX($N35:$N49,MATCH(1,IF($L35:$L49&lt;=FP$165,IF($M35:$M49&gt;=FP$165,1)),0))*$B35/12,0)</f>
        <v>0</v>
      </c>
      <c r="FQ200" s="156">
        <f t="array" ref="FQ200">IFERROR(INDEX($N35:$N49,MATCH(1,IF($L35:$L49&lt;=FQ$165,IF($M35:$M49&gt;=FQ$165,1)),0))*$B35/12,0)</f>
        <v>0</v>
      </c>
      <c r="FR200" s="156">
        <f t="array" ref="FR200">IFERROR(INDEX($N35:$N49,MATCH(1,IF($L35:$L49&lt;=FR$165,IF($M35:$M49&gt;=FR$165,1)),0))*$B35/12,0)</f>
        <v>0</v>
      </c>
      <c r="FS200" s="156">
        <f t="array" ref="FS200">IFERROR(INDEX($N35:$N49,MATCH(1,IF($L35:$L49&lt;=FS$165,IF($M35:$M49&gt;=FS$165,1)),0))*$B35/12,0)</f>
        <v>0</v>
      </c>
      <c r="FT200" s="156">
        <f t="array" ref="FT200">IFERROR(INDEX($N35:$N49,MATCH(1,IF($L35:$L49&lt;=FT$165,IF($M35:$M49&gt;=FT$165,1)),0))*$B35/12,0)</f>
        <v>0</v>
      </c>
      <c r="FU200" s="156">
        <f t="array" ref="FU200">IFERROR(INDEX($N35:$N49,MATCH(1,IF($L35:$L49&lt;=FU$165,IF($M35:$M49&gt;=FU$165,1)),0))*$B35/12,0)</f>
        <v>0</v>
      </c>
      <c r="FV200" s="156">
        <f t="array" ref="FV200">IFERROR(INDEX($N35:$N49,MATCH(1,IF($L35:$L49&lt;=FV$165,IF($M35:$M49&gt;=FV$165,1)),0))*$B35/12,0)</f>
        <v>0</v>
      </c>
      <c r="FW200" s="156">
        <f t="array" ref="FW200">IFERROR(INDEX($N35:$N49,MATCH(1,IF($L35:$L49&lt;=FW$165,IF($M35:$M49&gt;=FW$165,1)),0))*$B35/12,0)</f>
        <v>0</v>
      </c>
      <c r="FX200" s="156">
        <f t="array" ref="FX200">IFERROR(INDEX($N35:$N49,MATCH(1,IF($L35:$L49&lt;=FX$165,IF($M35:$M49&gt;=FX$165,1)),0))*$B35/12,0)</f>
        <v>0</v>
      </c>
      <c r="FY200" s="156">
        <f t="array" ref="FY200">IFERROR(INDEX($N35:$N49,MATCH(1,IF($L35:$L49&lt;=FY$165,IF($M35:$M49&gt;=FY$165,1)),0))*$B35/12,0)</f>
        <v>0</v>
      </c>
      <c r="FZ200" s="156">
        <f t="array" ref="FZ200">IFERROR(INDEX($N35:$N49,MATCH(1,IF($L35:$L49&lt;=FZ$165,IF($M35:$M49&gt;=FZ$165,1)),0))*$B35/12,0)</f>
        <v>0</v>
      </c>
      <c r="GA200" s="156">
        <f t="array" ref="GA200">IFERROR(INDEX($N35:$N49,MATCH(1,IF($L35:$L49&lt;=GA$165,IF($M35:$M49&gt;=GA$165,1)),0))*$B35/12,0)</f>
        <v>0</v>
      </c>
      <c r="GB200" s="156">
        <f t="array" ref="GB200">IFERROR(INDEX($N35:$N49,MATCH(1,IF($L35:$L49&lt;=GB$165,IF($M35:$M49&gt;=GB$165,1)),0))*$B35/12,0)</f>
        <v>0</v>
      </c>
      <c r="GC200" s="156">
        <f t="array" ref="GC200">IFERROR(INDEX($N35:$N49,MATCH(1,IF($L35:$L49&lt;=GC$165,IF($M35:$M49&gt;=GC$165,1)),0))*$B35/12,0)</f>
        <v>0</v>
      </c>
      <c r="GD200" s="156">
        <f t="array" ref="GD200">IFERROR(INDEX($N35:$N49,MATCH(1,IF($L35:$L49&lt;=GD$165,IF($M35:$M49&gt;=GD$165,1)),0))*$B35/12,0)</f>
        <v>0</v>
      </c>
      <c r="GE200" s="156">
        <f t="array" ref="GE200">IFERROR(INDEX($N35:$N49,MATCH(1,IF($L35:$L49&lt;=GE$165,IF($M35:$M49&gt;=GE$165,1)),0))*$B35/12,0)</f>
        <v>0</v>
      </c>
      <c r="GF200" s="156">
        <f t="array" ref="GF200">IFERROR(INDEX($N35:$N49,MATCH(1,IF($L35:$L49&lt;=GF$165,IF($M35:$M49&gt;=GF$165,1)),0))*$B35/12,0)</f>
        <v>0</v>
      </c>
      <c r="GG200" s="156">
        <f t="array" ref="GG200">IFERROR(INDEX($N35:$N49,MATCH(1,IF($L35:$L49&lt;=GG$165,IF($M35:$M49&gt;=GG$165,1)),0))*$B35/12,0)</f>
        <v>0</v>
      </c>
      <c r="GH200" s="156">
        <f t="array" ref="GH200">IFERROR(INDEX($N35:$N49,MATCH(1,IF($L35:$L49&lt;=GH$165,IF($M35:$M49&gt;=GH$165,1)),0))*$B35/12,0)</f>
        <v>0</v>
      </c>
      <c r="GI200" s="156">
        <f t="array" ref="GI200">IFERROR(INDEX($N35:$N49,MATCH(1,IF($L35:$L49&lt;=GI$165,IF($M35:$M49&gt;=GI$165,1)),0))*$B35/12,0)</f>
        <v>0</v>
      </c>
      <c r="GJ200" s="156">
        <f t="array" ref="GJ200">IFERROR(INDEX($N35:$N49,MATCH(1,IF($L35:$L49&lt;=GJ$165,IF($M35:$M49&gt;=GJ$165,1)),0))*$B35/12,0)</f>
        <v>0</v>
      </c>
      <c r="GK200" s="156">
        <f t="array" ref="GK200">IFERROR(INDEX($N35:$N49,MATCH(1,IF($L35:$L49&lt;=GK$165,IF($M35:$M49&gt;=GK$165,1)),0))*$B35/12,0)</f>
        <v>0</v>
      </c>
      <c r="GL200" s="156">
        <f t="array" ref="GL200">IFERROR(INDEX($N35:$N49,MATCH(1,IF($L35:$L49&lt;=GL$165,IF($M35:$M49&gt;=GL$165,1)),0))*$B35/12,0)</f>
        <v>0</v>
      </c>
      <c r="GM200" s="156">
        <f t="array" ref="GM200">IFERROR(INDEX($N35:$N49,MATCH(1,IF($L35:$L49&lt;=GM$165,IF($M35:$M49&gt;=GM$165,1)),0))*$B35/12,0)</f>
        <v>0</v>
      </c>
      <c r="GN200" s="156">
        <f t="array" ref="GN200">IFERROR(INDEX($N35:$N49,MATCH(1,IF($L35:$L49&lt;=GN$165,IF($M35:$M49&gt;=GN$165,1)),0))*$B35/12,0)</f>
        <v>0</v>
      </c>
      <c r="GO200" s="156">
        <f t="array" ref="GO200">IFERROR(INDEX($N35:$N49,MATCH(1,IF($L35:$L49&lt;=GO$165,IF($M35:$M49&gt;=GO$165,1)),0))*$B35/12,0)</f>
        <v>0</v>
      </c>
      <c r="GP200" s="156">
        <f t="array" ref="GP200">IFERROR(INDEX($N35:$N49,MATCH(1,IF($L35:$L49&lt;=GP$165,IF($M35:$M49&gt;=GP$165,1)),0))*$B35/12,0)</f>
        <v>0</v>
      </c>
      <c r="GQ200" s="156">
        <f t="array" ref="GQ200">IFERROR(INDEX($N35:$N49,MATCH(1,IF($L35:$L49&lt;=GQ$165,IF($M35:$M49&gt;=GQ$165,1)),0))*$B35/12,0)</f>
        <v>0</v>
      </c>
      <c r="GR200" s="156">
        <f t="array" ref="GR200">IFERROR(INDEX($N35:$N49,MATCH(1,IF($L35:$L49&lt;=GR$165,IF($M35:$M49&gt;=GR$165,1)),0))*$B35/12,0)</f>
        <v>0</v>
      </c>
      <c r="GS200" s="156">
        <f t="array" ref="GS200">IFERROR(INDEX($N35:$N49,MATCH(1,IF($L35:$L49&lt;=GS$165,IF($M35:$M49&gt;=GS$165,1)),0))*$B35/12,0)</f>
        <v>0</v>
      </c>
      <c r="GT200" s="156">
        <f t="array" ref="GT200">IFERROR(INDEX($N35:$N49,MATCH(1,IF($L35:$L49&lt;=GT$165,IF($M35:$M49&gt;=GT$165,1)),0))*$B35/12,0)</f>
        <v>0</v>
      </c>
      <c r="GU200" s="156">
        <f t="array" ref="GU200">IFERROR(INDEX($N35:$N49,MATCH(1,IF($L35:$L49&lt;=GU$165,IF($M35:$M49&gt;=GU$165,1)),0))*$B35/12,0)</f>
        <v>0</v>
      </c>
      <c r="GV200" s="156">
        <f t="array" ref="GV200">IFERROR(INDEX($N35:$N49,MATCH(1,IF($L35:$L49&lt;=GV$165,IF($M35:$M49&gt;=GV$165,1)),0))*$B35/12,0)</f>
        <v>0</v>
      </c>
      <c r="GW200" s="156">
        <f t="array" ref="GW200">IFERROR(INDEX($N35:$N49,MATCH(1,IF($L35:$L49&lt;=GW$165,IF($M35:$M49&gt;=GW$165,1)),0))*$B35/12,0)</f>
        <v>0</v>
      </c>
      <c r="GX200" s="156">
        <f t="array" ref="GX200">IFERROR(INDEX($N35:$N49,MATCH(1,IF($L35:$L49&lt;=GX$165,IF($M35:$M49&gt;=GX$165,1)),0))*$B35/12,0)</f>
        <v>0</v>
      </c>
      <c r="GY200" s="156">
        <f t="array" ref="GY200">IFERROR(INDEX($N35:$N49,MATCH(1,IF($L35:$L49&lt;=GY$165,IF($M35:$M49&gt;=GY$165,1)),0))*$B35/12,0)</f>
        <v>0</v>
      </c>
      <c r="GZ200" s="156">
        <f t="array" ref="GZ200">IFERROR(INDEX($N35:$N49,MATCH(1,IF($L35:$L49&lt;=GZ$165,IF($M35:$M49&gt;=GZ$165,1)),0))*$B35/12,0)</f>
        <v>0</v>
      </c>
      <c r="HA200" s="156">
        <f t="array" ref="HA200">IFERROR(INDEX($N35:$N49,MATCH(1,IF($L35:$L49&lt;=HA$165,IF($M35:$M49&gt;=HA$165,1)),0))*$B35/12,0)</f>
        <v>0</v>
      </c>
      <c r="HB200" s="156">
        <f t="array" ref="HB200">IFERROR(INDEX($N35:$N49,MATCH(1,IF($L35:$L49&lt;=HB$165,IF($M35:$M49&gt;=HB$165,1)),0))*$B35/12,0)</f>
        <v>0</v>
      </c>
      <c r="HC200" s="156">
        <f t="array" ref="HC200">IFERROR(INDEX($N35:$N49,MATCH(1,IF($L35:$L49&lt;=HC$165,IF($M35:$M49&gt;=HC$165,1)),0))*$B35/12,0)</f>
        <v>0</v>
      </c>
      <c r="HD200" s="156">
        <f t="array" ref="HD200">IFERROR(INDEX($N35:$N49,MATCH(1,IF($L35:$L49&lt;=HD$165,IF($M35:$M49&gt;=HD$165,1)),0))*$B35/12,0)</f>
        <v>0</v>
      </c>
      <c r="HE200" s="156">
        <f t="array" ref="HE200">IFERROR(INDEX($N35:$N49,MATCH(1,IF($L35:$L49&lt;=HE$165,IF($M35:$M49&gt;=HE$165,1)),0))*$B35/12,0)</f>
        <v>0</v>
      </c>
      <c r="HF200" s="156">
        <f t="array" ref="HF200">IFERROR(INDEX($N35:$N49,MATCH(1,IF($L35:$L49&lt;=HF$165,IF($M35:$M49&gt;=HF$165,1)),0))*$B35/12,0)</f>
        <v>0</v>
      </c>
      <c r="HG200" s="156">
        <f t="array" ref="HG200">IFERROR(INDEX($N35:$N49,MATCH(1,IF($L35:$L49&lt;=HG$165,IF($M35:$M49&gt;=HG$165,1)),0))*$B35/12,0)</f>
        <v>0</v>
      </c>
      <c r="HH200" s="156">
        <f t="array" ref="HH200">IFERROR(INDEX($N35:$N49,MATCH(1,IF($L35:$L49&lt;=HH$165,IF($M35:$M49&gt;=HH$165,1)),0))*$B35/12,0)</f>
        <v>0</v>
      </c>
      <c r="HI200" s="156">
        <f t="array" ref="HI200">IFERROR(INDEX($N35:$N49,MATCH(1,IF($L35:$L49&lt;=HI$165,IF($M35:$M49&gt;=HI$165,1)),0))*$B35/12,0)</f>
        <v>0</v>
      </c>
      <c r="HJ200" s="156">
        <f t="array" ref="HJ200">IFERROR(INDEX($N35:$N49,MATCH(1,IF($L35:$L49&lt;=HJ$165,IF($M35:$M49&gt;=HJ$165,1)),0))*$B35/12,0)</f>
        <v>0</v>
      </c>
      <c r="HK200" s="156">
        <f t="array" ref="HK200">IFERROR(INDEX($N35:$N49,MATCH(1,IF($L35:$L49&lt;=HK$165,IF($M35:$M49&gt;=HK$165,1)),0))*$B35/12,0)</f>
        <v>0</v>
      </c>
      <c r="HL200" s="156">
        <f t="array" ref="HL200">IFERROR(INDEX($N35:$N49,MATCH(1,IF($L35:$L49&lt;=HL$165,IF($M35:$M49&gt;=HL$165,1)),0))*$B35/12,0)</f>
        <v>0</v>
      </c>
      <c r="HM200" s="156">
        <f t="array" ref="HM200">IFERROR(INDEX($N35:$N49,MATCH(1,IF($L35:$L49&lt;=HM$165,IF($M35:$M49&gt;=HM$165,1)),0))*$B35/12,0)</f>
        <v>0</v>
      </c>
      <c r="HN200" s="156">
        <f t="array" ref="HN200">IFERROR(INDEX($N35:$N49,MATCH(1,IF($L35:$L49&lt;=HN$165,IF($M35:$M49&gt;=HN$165,1)),0))*$B35/12,0)</f>
        <v>0</v>
      </c>
      <c r="HO200" s="156">
        <f t="array" ref="HO200">IFERROR(INDEX($N35:$N49,MATCH(1,IF($L35:$L49&lt;=HO$165,IF($M35:$M49&gt;=HO$165,1)),0))*$B35/12,0)</f>
        <v>0</v>
      </c>
      <c r="HP200" s="156">
        <f t="array" ref="HP200">IFERROR(INDEX($N35:$N49,MATCH(1,IF($L35:$L49&lt;=HP$165,IF($M35:$M49&gt;=HP$165,1)),0))*$B35/12,0)</f>
        <v>0</v>
      </c>
      <c r="HQ200" s="156">
        <f t="array" ref="HQ200">IFERROR(INDEX($N35:$N49,MATCH(1,IF($L35:$L49&lt;=HQ$165,IF($M35:$M49&gt;=HQ$165,1)),0))*$B35/12,0)</f>
        <v>0</v>
      </c>
      <c r="HR200" s="156">
        <f t="array" ref="HR200">IFERROR(INDEX($N35:$N49,MATCH(1,IF($L35:$L49&lt;=HR$165,IF($M35:$M49&gt;=HR$165,1)),0))*$B35/12,0)</f>
        <v>0</v>
      </c>
      <c r="HS200" s="156">
        <f t="array" ref="HS200">IFERROR(INDEX($N35:$N49,MATCH(1,IF($L35:$L49&lt;=HS$165,IF($M35:$M49&gt;=HS$165,1)),0))*$B35/12,0)</f>
        <v>0</v>
      </c>
      <c r="HT200" s="156">
        <f t="array" ref="HT200">IFERROR(INDEX($N35:$N49,MATCH(1,IF($L35:$L49&lt;=HT$165,IF($M35:$M49&gt;=HT$165,1)),0))*$B35/12,0)</f>
        <v>0</v>
      </c>
      <c r="HU200" s="156">
        <f t="array" ref="HU200">IFERROR(INDEX($N35:$N49,MATCH(1,IF($L35:$L49&lt;=HU$165,IF($M35:$M49&gt;=HU$165,1)),0))*$B35/12,0)</f>
        <v>0</v>
      </c>
      <c r="HV200" s="156">
        <f t="array" ref="HV200">IFERROR(INDEX($N35:$N49,MATCH(1,IF($L35:$L49&lt;=HV$165,IF($M35:$M49&gt;=HV$165,1)),0))*$B35/12,0)</f>
        <v>0</v>
      </c>
      <c r="HW200" s="156">
        <f t="array" ref="HW200">IFERROR(INDEX($N35:$N49,MATCH(1,IF($L35:$L49&lt;=HW$165,IF($M35:$M49&gt;=HW$165,1)),0))*$B35/12,0)</f>
        <v>0</v>
      </c>
      <c r="HX200" s="156">
        <f t="array" ref="HX200">IFERROR(INDEX($N35:$N49,MATCH(1,IF($L35:$L49&lt;=HX$165,IF($M35:$M49&gt;=HX$165,1)),0))*$B35/12,0)</f>
        <v>0</v>
      </c>
      <c r="HY200" s="156">
        <f t="array" ref="HY200">IFERROR(INDEX($N35:$N49,MATCH(1,IF($L35:$L49&lt;=HY$165,IF($M35:$M49&gt;=HY$165,1)),0))*$B35/12,0)</f>
        <v>0</v>
      </c>
      <c r="HZ200" s="156">
        <f t="array" ref="HZ200">IFERROR(INDEX($N35:$N49,MATCH(1,IF($L35:$L49&lt;=HZ$165,IF($M35:$M49&gt;=HZ$165,1)),0))*$B35/12,0)</f>
        <v>0</v>
      </c>
      <c r="IA200" s="156">
        <f t="array" ref="IA200">IFERROR(INDEX($N35:$N49,MATCH(1,IF($L35:$L49&lt;=IA$165,IF($M35:$M49&gt;=IA$165,1)),0))*$B35/12,0)</f>
        <v>0</v>
      </c>
      <c r="IB200" s="156">
        <f t="array" ref="IB200">IFERROR(INDEX($N35:$N49,MATCH(1,IF($L35:$L49&lt;=IB$165,IF($M35:$M49&gt;=IB$165,1)),0))*$B35/12,0)</f>
        <v>0</v>
      </c>
      <c r="IC200" s="156">
        <f t="array" ref="IC200">IFERROR(INDEX($N35:$N49,MATCH(1,IF($L35:$L49&lt;=IC$165,IF($M35:$M49&gt;=IC$165,1)),0))*$B35/12,0)</f>
        <v>0</v>
      </c>
      <c r="ID200" s="156">
        <f t="array" ref="ID200">IFERROR(INDEX($N35:$N49,MATCH(1,IF($L35:$L49&lt;=ID$165,IF($M35:$M49&gt;=ID$165,1)),0))*$B35/12,0)</f>
        <v>0</v>
      </c>
      <c r="IE200" s="156">
        <f t="array" ref="IE200">IFERROR(INDEX($N35:$N49,MATCH(1,IF($L35:$L49&lt;=IE$165,IF($M35:$M49&gt;=IE$165,1)),0))*$B35/12,0)</f>
        <v>0</v>
      </c>
      <c r="IF200" s="156">
        <f t="array" ref="IF200">IFERROR(INDEX($N35:$N49,MATCH(1,IF($L35:$L49&lt;=IF$165,IF($M35:$M49&gt;=IF$165,1)),0))*$B35/12,0)</f>
        <v>0</v>
      </c>
      <c r="IG200" s="156">
        <f t="array" ref="IG200">IFERROR(INDEX($N35:$N49,MATCH(1,IF($L35:$L49&lt;=IG$165,IF($M35:$M49&gt;=IG$165,1)),0))*$B35/12,0)</f>
        <v>0</v>
      </c>
      <c r="IH200" s="156">
        <f t="array" ref="IH200">IFERROR(INDEX($N35:$N49,MATCH(1,IF($L35:$L49&lt;=IH$165,IF($M35:$M49&gt;=IH$165,1)),0))*$B35/12,0)</f>
        <v>0</v>
      </c>
      <c r="II200" s="156">
        <f t="array" ref="II200">IFERROR(INDEX($N35:$N49,MATCH(1,IF($L35:$L49&lt;=II$165,IF($M35:$M49&gt;=II$165,1)),0))*$B35/12,0)</f>
        <v>0</v>
      </c>
      <c r="IJ200" s="156">
        <f t="array" ref="IJ200">IFERROR(INDEX($N35:$N49,MATCH(1,IF($L35:$L49&lt;=IJ$165,IF($M35:$M49&gt;=IJ$165,1)),0))*$B35/12,0)</f>
        <v>0</v>
      </c>
      <c r="IK200" s="156">
        <f t="array" ref="IK200">IFERROR(INDEX($N35:$N49,MATCH(1,IF($L35:$L49&lt;=IK$165,IF($M35:$M49&gt;=IK$165,1)),0))*$B35/12,0)</f>
        <v>0</v>
      </c>
      <c r="IL200" s="156">
        <f t="array" ref="IL200">IFERROR(INDEX($N35:$N49,MATCH(1,IF($L35:$L49&lt;=IL$165,IF($M35:$M49&gt;=IL$165,1)),0))*$B35/12,0)</f>
        <v>0</v>
      </c>
      <c r="IM200" s="156">
        <f t="array" ref="IM200">IFERROR(INDEX($N35:$N49,MATCH(1,IF($L35:$L49&lt;=IM$165,IF($M35:$M49&gt;=IM$165,1)),0))*$B35/12,0)</f>
        <v>0</v>
      </c>
      <c r="IN200" s="156">
        <f t="array" ref="IN200">IFERROR(INDEX($N35:$N49,MATCH(1,IF($L35:$L49&lt;=IN$165,IF($M35:$M49&gt;=IN$165,1)),0))*$B35/12,0)</f>
        <v>0</v>
      </c>
      <c r="IO200" s="156">
        <f t="array" ref="IO200">IFERROR(INDEX($N35:$N49,MATCH(1,IF($L35:$L49&lt;=IO$165,IF($M35:$M49&gt;=IO$165,1)),0))*$B35/12,0)</f>
        <v>0</v>
      </c>
      <c r="IP200" s="156">
        <f t="array" ref="IP200">IFERROR(INDEX($N35:$N49,MATCH(1,IF($L35:$L49&lt;=IP$165,IF($M35:$M49&gt;=IP$165,1)),0))*$B35/12,0)</f>
        <v>0</v>
      </c>
      <c r="IQ200" s="156">
        <f t="array" ref="IQ200">IFERROR(INDEX($N35:$N49,MATCH(1,IF($L35:$L49&lt;=IQ$165,IF($M35:$M49&gt;=IQ$165,1)),0))*$B35/12,0)</f>
        <v>0</v>
      </c>
      <c r="IR200" s="156">
        <f t="array" ref="IR200">IFERROR(INDEX($N35:$N49,MATCH(1,IF($L35:$L49&lt;=IR$165,IF($M35:$M49&gt;=IR$165,1)),0))*$B35/12,0)</f>
        <v>0</v>
      </c>
      <c r="IS200" s="156">
        <f t="array" ref="IS200">IFERROR(INDEX($N35:$N49,MATCH(1,IF($L35:$L49&lt;=IS$165,IF($M35:$M49&gt;=IS$165,1)),0))*$B35/12,0)</f>
        <v>0</v>
      </c>
      <c r="IT200" s="156">
        <f t="array" ref="IT200">IFERROR(INDEX($N35:$N49,MATCH(1,IF($L35:$L49&lt;=IT$165,IF($M35:$M49&gt;=IT$165,1)),0))*$B35/12,0)</f>
        <v>0</v>
      </c>
      <c r="IU200" s="156">
        <f t="array" ref="IU200">IFERROR(INDEX($N35:$N49,MATCH(1,IF($L35:$L49&lt;=IU$165,IF($M35:$M49&gt;=IU$165,1)),0))*$B35/12,0)</f>
        <v>0</v>
      </c>
      <c r="IV200" s="156">
        <f t="array" ref="IV200">IFERROR(INDEX($N35:$N49,MATCH(1,IF($L35:$L49&lt;=IV$165,IF($M35:$M49&gt;=IV$165,1)),0))*$B35/12,0)</f>
        <v>0</v>
      </c>
      <c r="IW200" s="156">
        <f t="array" ref="IW200">IFERROR(INDEX($N35:$N49,MATCH(1,IF($L35:$L49&lt;=IW$165,IF($M35:$M49&gt;=IW$165,1)),0))*$B35/12,0)</f>
        <v>0</v>
      </c>
      <c r="IX200" s="156">
        <f t="array" ref="IX200">IFERROR(INDEX($N35:$N49,MATCH(1,IF($L35:$L49&lt;=IX$165,IF($M35:$M49&gt;=IX$165,1)),0))*$B35/12,0)</f>
        <v>0</v>
      </c>
      <c r="IY200" s="156">
        <f t="array" ref="IY200">IFERROR(INDEX($N35:$N49,MATCH(1,IF($L35:$L49&lt;=IY$165,IF($M35:$M49&gt;=IY$165,1)),0))*$B35/12,0)</f>
        <v>0</v>
      </c>
      <c r="IZ200" s="156">
        <f t="array" ref="IZ200">IFERROR(INDEX($N35:$N49,MATCH(1,IF($L35:$L49&lt;=IZ$165,IF($M35:$M49&gt;=IZ$165,1)),0))*$B35/12,0)</f>
        <v>0</v>
      </c>
      <c r="JA200" s="156">
        <f t="array" ref="JA200">IFERROR(INDEX($N35:$N49,MATCH(1,IF($L35:$L49&lt;=JA$165,IF($M35:$M49&gt;=JA$165,1)),0))*$B35/12,0)</f>
        <v>0</v>
      </c>
      <c r="JB200" s="156">
        <f t="array" ref="JB200">IFERROR(INDEX($N35:$N49,MATCH(1,IF($L35:$L49&lt;=JB$165,IF($M35:$M49&gt;=JB$165,1)),0))*$B35/12,0)</f>
        <v>0</v>
      </c>
      <c r="JC200" s="156">
        <f t="array" ref="JC200">IFERROR(INDEX($N35:$N49,MATCH(1,IF($L35:$L49&lt;=JC$165,IF($M35:$M49&gt;=JC$165,1)),0))*$B35/12,0)</f>
        <v>0</v>
      </c>
      <c r="JD200" s="156">
        <f t="array" ref="JD200">IFERROR(INDEX($N35:$N49,MATCH(1,IF($L35:$L49&lt;=JD$165,IF($M35:$M49&gt;=JD$165,1)),0))*$B35/12,0)</f>
        <v>0</v>
      </c>
      <c r="JE200" s="156">
        <f t="array" ref="JE200">IFERROR(INDEX($N35:$N49,MATCH(1,IF($L35:$L49&lt;=JE$165,IF($M35:$M49&gt;=JE$165,1)),0))*$B35/12,0)</f>
        <v>0</v>
      </c>
      <c r="JF200" s="156">
        <f t="array" ref="JF200">IFERROR(INDEX($N35:$N49,MATCH(1,IF($L35:$L49&lt;=JF$165,IF($M35:$M49&gt;=JF$165,1)),0))*$B35/12,0)</f>
        <v>0</v>
      </c>
      <c r="JG200" s="156">
        <f t="array" ref="JG200">IFERROR(INDEX($N35:$N49,MATCH(1,IF($L35:$L49&lt;=JG$165,IF($M35:$M49&gt;=JG$165,1)),0))*$B35/12,0)</f>
        <v>0</v>
      </c>
      <c r="JH200" s="156">
        <f t="array" ref="JH200">IFERROR(INDEX($N35:$N49,MATCH(1,IF($L35:$L49&lt;=JH$165,IF($M35:$M49&gt;=JH$165,1)),0))*$B35/12,0)</f>
        <v>0</v>
      </c>
      <c r="JI200" s="156">
        <f t="array" ref="JI200">IFERROR(INDEX($N35:$N49,MATCH(1,IF($L35:$L49&lt;=JI$165,IF($M35:$M49&gt;=JI$165,1)),0))*$B35/12,0)</f>
        <v>0</v>
      </c>
      <c r="JJ200" s="156">
        <f t="array" ref="JJ200">IFERROR(INDEX($N35:$N49,MATCH(1,IF($L35:$L49&lt;=JJ$165,IF($M35:$M49&gt;=JJ$165,1)),0))*$B35/12,0)</f>
        <v>0</v>
      </c>
      <c r="JK200" s="156">
        <f t="array" ref="JK200">IFERROR(INDEX($N35:$N49,MATCH(1,IF($L35:$L49&lt;=JK$165,IF($M35:$M49&gt;=JK$165,1)),0))*$B35/12,0)</f>
        <v>0</v>
      </c>
      <c r="JL200" s="156">
        <f t="array" ref="JL200">IFERROR(INDEX($N35:$N49,MATCH(1,IF($L35:$L49&lt;=JL$165,IF($M35:$M49&gt;=JL$165,1)),0))*$B35/12,0)</f>
        <v>0</v>
      </c>
      <c r="JM200" s="156">
        <f t="array" ref="JM200">IFERROR(INDEX($N35:$N49,MATCH(1,IF($L35:$L49&lt;=JM$165,IF($M35:$M49&gt;=JM$165,1)),0))*$B35/12,0)</f>
        <v>0</v>
      </c>
      <c r="JN200" s="156">
        <f t="array" ref="JN200">IFERROR(INDEX($N35:$N49,MATCH(1,IF($L35:$L49&lt;=JN$165,IF($M35:$M49&gt;=JN$165,1)),0))*$B35/12,0)</f>
        <v>0</v>
      </c>
      <c r="JO200" s="156">
        <f t="array" ref="JO200">IFERROR(INDEX($N35:$N49,MATCH(1,IF($L35:$L49&lt;=JO$165,IF($M35:$M49&gt;=JO$165,1)),0))*$B35/12,0)</f>
        <v>0</v>
      </c>
      <c r="JP200" s="156">
        <f t="array" ref="JP200">IFERROR(INDEX($N35:$N49,MATCH(1,IF($L35:$L49&lt;=JP$165,IF($M35:$M49&gt;=JP$165,1)),0))*$B35/12,0)</f>
        <v>0</v>
      </c>
      <c r="JQ200" s="156">
        <f t="array" ref="JQ200">IFERROR(INDEX($N35:$N49,MATCH(1,IF($L35:$L49&lt;=JQ$165,IF($M35:$M49&gt;=JQ$165,1)),0))*$B35/12,0)</f>
        <v>0</v>
      </c>
      <c r="JR200" s="156">
        <f t="array" ref="JR200">IFERROR(INDEX($N35:$N49,MATCH(1,IF($L35:$L49&lt;=JR$165,IF($M35:$M49&gt;=JR$165,1)),0))*$B35/12,0)</f>
        <v>0</v>
      </c>
      <c r="JS200" s="156">
        <f t="array" ref="JS200">IFERROR(INDEX($N35:$N49,MATCH(1,IF($L35:$L49&lt;=JS$165,IF($M35:$M49&gt;=JS$165,1)),0))*$B35/12,0)</f>
        <v>0</v>
      </c>
      <c r="JT200" s="156">
        <f t="array" ref="JT200">IFERROR(INDEX($N35:$N49,MATCH(1,IF($L35:$L49&lt;=JT$165,IF($M35:$M49&gt;=JT$165,1)),0))*$B35/12,0)</f>
        <v>0</v>
      </c>
      <c r="JU200" s="156">
        <f t="array" ref="JU200">IFERROR(INDEX($N35:$N49,MATCH(1,IF($L35:$L49&lt;=JU$165,IF($M35:$M49&gt;=JU$165,1)),0))*$B35/12,0)</f>
        <v>0</v>
      </c>
      <c r="JV200" s="156">
        <f t="array" ref="JV200">IFERROR(INDEX($N35:$N49,MATCH(1,IF($L35:$L49&lt;=JV$165,IF($M35:$M49&gt;=JV$165,1)),0))*$B35/12,0)</f>
        <v>0</v>
      </c>
      <c r="JW200" s="156">
        <f t="array" ref="JW200">IFERROR(INDEX($N35:$N49,MATCH(1,IF($L35:$L49&lt;=JW$165,IF($M35:$M49&gt;=JW$165,1)),0))*$B35/12,0)</f>
        <v>0</v>
      </c>
      <c r="JX200" s="156">
        <f t="array" ref="JX200">IFERROR(INDEX($N35:$N49,MATCH(1,IF($L35:$L49&lt;=JX$165,IF($M35:$M49&gt;=JX$165,1)),0))*$B35/12,0)</f>
        <v>0</v>
      </c>
      <c r="JY200" s="156">
        <f t="array" ref="JY200">IFERROR(INDEX($N35:$N49,MATCH(1,IF($L35:$L49&lt;=JY$165,IF($M35:$M49&gt;=JY$165,1)),0))*$B35/12,0)</f>
        <v>0</v>
      </c>
      <c r="JZ200" s="156">
        <f t="array" ref="JZ200">IFERROR(INDEX($N35:$N49,MATCH(1,IF($L35:$L49&lt;=JZ$165,IF($M35:$M49&gt;=JZ$165,1)),0))*$B35/12,0)</f>
        <v>0</v>
      </c>
      <c r="KA200" s="156">
        <f t="array" ref="KA200">IFERROR(INDEX($N35:$N49,MATCH(1,IF($L35:$L49&lt;=KA$165,IF($M35:$M49&gt;=KA$165,1)),0))*$B35/12,0)</f>
        <v>0</v>
      </c>
      <c r="KB200" s="156">
        <f t="array" ref="KB200">IFERROR(INDEX($N35:$N49,MATCH(1,IF($L35:$L49&lt;=KB$165,IF($M35:$M49&gt;=KB$165,1)),0))*$B35/12,0)</f>
        <v>0</v>
      </c>
      <c r="KC200" s="156">
        <f t="array" ref="KC200">IFERROR(INDEX($N35:$N49,MATCH(1,IF($L35:$L49&lt;=KC$165,IF($M35:$M49&gt;=KC$165,1)),0))*$B35/12,0)</f>
        <v>0</v>
      </c>
      <c r="KD200" s="156">
        <f t="array" ref="KD200">IFERROR(INDEX($N35:$N49,MATCH(1,IF($L35:$L49&lt;=KD$165,IF($M35:$M49&gt;=KD$165,1)),0))*$B35/12,0)</f>
        <v>0</v>
      </c>
      <c r="KE200" s="156">
        <f t="array" ref="KE200">IFERROR(INDEX($N35:$N49,MATCH(1,IF($L35:$L49&lt;=KE$165,IF($M35:$M49&gt;=KE$165,1)),0))*$B35/12,0)</f>
        <v>0</v>
      </c>
      <c r="KF200" s="156">
        <f t="array" ref="KF200">IFERROR(INDEX($N35:$N49,MATCH(1,IF($L35:$L49&lt;=KF$165,IF($M35:$M49&gt;=KF$165,1)),0))*$B35/12,0)</f>
        <v>0</v>
      </c>
      <c r="KG200" s="156">
        <f t="array" ref="KG200">IFERROR(INDEX($N35:$N49,MATCH(1,IF($L35:$L49&lt;=KG$165,IF($M35:$M49&gt;=KG$165,1)),0))*$B35/12,0)</f>
        <v>0</v>
      </c>
      <c r="KH200" s="156">
        <f t="array" ref="KH200">IFERROR(INDEX($N35:$N49,MATCH(1,IF($L35:$L49&lt;=KH$165,IF($M35:$M49&gt;=KH$165,1)),0))*$B35/12,0)</f>
        <v>0</v>
      </c>
      <c r="KI200" s="156">
        <f t="array" ref="KI200">IFERROR(INDEX($N35:$N49,MATCH(1,IF($L35:$L49&lt;=KI$165,IF($M35:$M49&gt;=KI$165,1)),0))*$B35/12,0)</f>
        <v>0</v>
      </c>
      <c r="KJ200" s="156">
        <f t="array" ref="KJ200">IFERROR(INDEX($N35:$N49,MATCH(1,IF($L35:$L49&lt;=KJ$165,IF($M35:$M49&gt;=KJ$165,1)),0))*$B35/12,0)</f>
        <v>0</v>
      </c>
      <c r="KK200" s="156">
        <f t="array" ref="KK200">IFERROR(INDEX($N35:$N49,MATCH(1,IF($L35:$L49&lt;=KK$165,IF($M35:$M49&gt;=KK$165,1)),0))*$B35/12,0)</f>
        <v>0</v>
      </c>
      <c r="KL200" s="156">
        <f t="array" ref="KL200">IFERROR(INDEX($N35:$N49,MATCH(1,IF($L35:$L49&lt;=KL$165,IF($M35:$M49&gt;=KL$165,1)),0))*$B35/12,0)</f>
        <v>0</v>
      </c>
      <c r="KM200" s="156">
        <f t="array" ref="KM200">IFERROR(INDEX($N35:$N49,MATCH(1,IF($L35:$L49&lt;=KM$165,IF($M35:$M49&gt;=KM$165,1)),0))*$B35/12,0)</f>
        <v>0</v>
      </c>
      <c r="KN200" s="156">
        <f t="array" ref="KN200">IFERROR(INDEX($N35:$N49,MATCH(1,IF($L35:$L49&lt;=KN$165,IF($M35:$M49&gt;=KN$165,1)),0))*$B35/12,0)</f>
        <v>0</v>
      </c>
      <c r="KO200" s="156">
        <f t="array" ref="KO200">IFERROR(INDEX($N35:$N49,MATCH(1,IF($L35:$L49&lt;=KO$165,IF($M35:$M49&gt;=KO$165,1)),0))*$B35/12,0)</f>
        <v>0</v>
      </c>
      <c r="KP200" s="156">
        <f t="array" ref="KP200">IFERROR(INDEX($N35:$N49,MATCH(1,IF($L35:$L49&lt;=KP$165,IF($M35:$M49&gt;=KP$165,1)),0))*$B35/12,0)</f>
        <v>0</v>
      </c>
      <c r="KQ200" s="156">
        <f t="array" ref="KQ200">IFERROR(INDEX($N35:$N49,MATCH(1,IF($L35:$L49&lt;=KQ$165,IF($M35:$M49&gt;=KQ$165,1)),0))*$B35/12,0)</f>
        <v>0</v>
      </c>
      <c r="KR200" s="156">
        <f t="array" ref="KR200">IFERROR(INDEX($N35:$N49,MATCH(1,IF($L35:$L49&lt;=KR$165,IF($M35:$M49&gt;=KR$165,1)),0))*$B35/12,0)</f>
        <v>0</v>
      </c>
      <c r="KS200" s="156">
        <f t="array" ref="KS200">IFERROR(INDEX($N35:$N49,MATCH(1,IF($L35:$L49&lt;=KS$165,IF($M35:$M49&gt;=KS$165,1)),0))*$B35/12,0)</f>
        <v>0</v>
      </c>
      <c r="KT200" s="156">
        <f t="array" ref="KT200">IFERROR(INDEX($N35:$N49,MATCH(1,IF($L35:$L49&lt;=KT$165,IF($M35:$M49&gt;=KT$165,1)),0))*$B35/12,0)</f>
        <v>0</v>
      </c>
      <c r="KU200" s="156">
        <f t="array" ref="KU200">IFERROR(INDEX($N35:$N49,MATCH(1,IF($L35:$L49&lt;=KU$165,IF($M35:$M49&gt;=KU$165,1)),0))*$B35/12,0)</f>
        <v>0</v>
      </c>
      <c r="KV200" s="156">
        <f t="array" ref="KV200">IFERROR(INDEX($N35:$N49,MATCH(1,IF($L35:$L49&lt;=KV$165,IF($M35:$M49&gt;=KV$165,1)),0))*$B35/12,0)</f>
        <v>0</v>
      </c>
      <c r="KW200" s="156">
        <f t="array" ref="KW200">IFERROR(INDEX($N35:$N49,MATCH(1,IF($L35:$L49&lt;=KW$165,IF($M35:$M49&gt;=KW$165,1)),0))*$B35/12,0)</f>
        <v>0</v>
      </c>
      <c r="KX200" s="156">
        <f t="array" ref="KX200">IFERROR(INDEX($N35:$N49,MATCH(1,IF($L35:$L49&lt;=KX$165,IF($M35:$M49&gt;=KX$165,1)),0))*$B35/12,0)</f>
        <v>0</v>
      </c>
      <c r="KY200" s="156">
        <f t="array" ref="KY200">IFERROR(INDEX($N35:$N49,MATCH(1,IF($L35:$L49&lt;=KY$165,IF($M35:$M49&gt;=KY$165,1)),0))*$B35/12,0)</f>
        <v>0</v>
      </c>
      <c r="KZ200" s="156">
        <f t="array" ref="KZ200">IFERROR(INDEX($N35:$N49,MATCH(1,IF($L35:$L49&lt;=KZ$165,IF($M35:$M49&gt;=KZ$165,1)),0))*$B35/12,0)</f>
        <v>0</v>
      </c>
      <c r="LA200" s="156">
        <f t="array" ref="LA200">IFERROR(INDEX($N35:$N49,MATCH(1,IF($L35:$L49&lt;=LA$165,IF($M35:$M49&gt;=LA$165,1)),0))*$B35/12,0)</f>
        <v>0</v>
      </c>
      <c r="LB200" s="156">
        <f t="array" ref="LB200">IFERROR(INDEX($N35:$N49,MATCH(1,IF($L35:$L49&lt;=LB$165,IF($M35:$M49&gt;=LB$165,1)),0))*$B35/12,0)</f>
        <v>0</v>
      </c>
      <c r="LC200" s="156">
        <f t="array" ref="LC200">IFERROR(INDEX($N35:$N49,MATCH(1,IF($L35:$L49&lt;=LC$165,IF($M35:$M49&gt;=LC$165,1)),0))*$B35/12,0)</f>
        <v>0</v>
      </c>
      <c r="LD200" s="156">
        <f t="array" ref="LD200">IFERROR(INDEX($N35:$N49,MATCH(1,IF($L35:$L49&lt;=LD$165,IF($M35:$M49&gt;=LD$165,1)),0))*$B35/12,0)</f>
        <v>0</v>
      </c>
      <c r="LE200" s="156">
        <f t="array" ref="LE200">IFERROR(INDEX($N35:$N49,MATCH(1,IF($L35:$L49&lt;=LE$165,IF($M35:$M49&gt;=LE$165,1)),0))*$B35/12,0)</f>
        <v>0</v>
      </c>
      <c r="LF200" s="156">
        <f t="array" ref="LF200">IFERROR(INDEX($N35:$N49,MATCH(1,IF($L35:$L49&lt;=LF$165,IF($M35:$M49&gt;=LF$165,1)),0))*$B35/12,0)</f>
        <v>0</v>
      </c>
      <c r="LG200" s="156">
        <f t="array" ref="LG200">IFERROR(INDEX($N35:$N49,MATCH(1,IF($L35:$L49&lt;=LG$165,IF($M35:$M49&gt;=LG$165,1)),0))*$B35/12,0)</f>
        <v>0</v>
      </c>
      <c r="LH200" s="156">
        <f t="array" ref="LH200">IFERROR(INDEX($N35:$N49,MATCH(1,IF($L35:$L49&lt;=LH$165,IF($M35:$M49&gt;=LH$165,1)),0))*$B35/12,0)</f>
        <v>0</v>
      </c>
      <c r="LI200" s="156">
        <f t="array" ref="LI200">IFERROR(INDEX($N35:$N49,MATCH(1,IF($L35:$L49&lt;=LI$165,IF($M35:$M49&gt;=LI$165,1)),0))*$B35/12,0)</f>
        <v>0</v>
      </c>
      <c r="LJ200" s="156">
        <f t="array" ref="LJ200">IFERROR(INDEX($N35:$N49,MATCH(1,IF($L35:$L49&lt;=LJ$165,IF($M35:$M49&gt;=LJ$165,1)),0))*$B35/12,0)</f>
        <v>0</v>
      </c>
      <c r="LK200" s="156">
        <f t="array" ref="LK200">IFERROR(INDEX($N35:$N49,MATCH(1,IF($L35:$L49&lt;=LK$165,IF($M35:$M49&gt;=LK$165,1)),0))*$B35/12,0)</f>
        <v>0</v>
      </c>
      <c r="LL200" s="156">
        <f t="array" ref="LL200">IFERROR(INDEX($N35:$N49,MATCH(1,IF($L35:$L49&lt;=LL$165,IF($M35:$M49&gt;=LL$165,1)),0))*$B35/12,0)</f>
        <v>0</v>
      </c>
      <c r="LM200" s="156">
        <f t="array" ref="LM200">IFERROR(INDEX($N35:$N49,MATCH(1,IF($L35:$L49&lt;=LM$165,IF($M35:$M49&gt;=LM$165,1)),0))*$B35/12,0)</f>
        <v>0</v>
      </c>
      <c r="LN200" s="156">
        <f t="array" ref="LN200">IFERROR(INDEX($N35:$N49,MATCH(1,IF($L35:$L49&lt;=LN$165,IF($M35:$M49&gt;=LN$165,1)),0))*$B35/12,0)</f>
        <v>0</v>
      </c>
      <c r="LO200" s="156">
        <f t="array" ref="LO200">IFERROR(INDEX($N35:$N49,MATCH(1,IF($L35:$L49&lt;=LO$165,IF($M35:$M49&gt;=LO$165,1)),0))*$B35/12,0)</f>
        <v>0</v>
      </c>
      <c r="LP200" s="156">
        <f t="array" ref="LP200">IFERROR(INDEX($N35:$N49,MATCH(1,IF($L35:$L49&lt;=LP$165,IF($M35:$M49&gt;=LP$165,1)),0))*$B35/12,0)</f>
        <v>0</v>
      </c>
      <c r="LQ200" s="156">
        <f t="array" ref="LQ200">IFERROR(INDEX($N35:$N49,MATCH(1,IF($L35:$L49&lt;=LQ$165,IF($M35:$M49&gt;=LQ$165,1)),0))*$B35/12,0)</f>
        <v>0</v>
      </c>
      <c r="LR200" s="156">
        <f t="array" ref="LR200">IFERROR(INDEX($N35:$N49,MATCH(1,IF($L35:$L49&lt;=LR$165,IF($M35:$M49&gt;=LR$165,1)),0))*$B35/12,0)</f>
        <v>0</v>
      </c>
      <c r="LS200" s="156">
        <f t="array" ref="LS200">IFERROR(INDEX($N35:$N49,MATCH(1,IF($L35:$L49&lt;=LS$165,IF($M35:$M49&gt;=LS$165,1)),0))*$B35/12,0)</f>
        <v>0</v>
      </c>
      <c r="LT200" s="156">
        <f t="array" ref="LT200">IFERROR(INDEX($N35:$N49,MATCH(1,IF($L35:$L49&lt;=LT$165,IF($M35:$M49&gt;=LT$165,1)),0))*$B35/12,0)</f>
        <v>0</v>
      </c>
      <c r="LU200" s="156">
        <f t="array" ref="LU200">IFERROR(INDEX($N35:$N49,MATCH(1,IF($L35:$L49&lt;=LU$165,IF($M35:$M49&gt;=LU$165,1)),0))*$B35/12,0)</f>
        <v>0</v>
      </c>
      <c r="LV200" s="156">
        <f t="array" ref="LV200">IFERROR(INDEX($N35:$N49,MATCH(1,IF($L35:$L49&lt;=LV$165,IF($M35:$M49&gt;=LV$165,1)),0))*$B35/12,0)</f>
        <v>0</v>
      </c>
      <c r="LW200" s="156">
        <f t="array" ref="LW200">IFERROR(INDEX($N35:$N49,MATCH(1,IF($L35:$L49&lt;=LW$165,IF($M35:$M49&gt;=LW$165,1)),0))*$B35/12,0)</f>
        <v>0</v>
      </c>
      <c r="LX200" s="156">
        <f t="array" ref="LX200">IFERROR(INDEX($N35:$N49,MATCH(1,IF($L35:$L49&lt;=LX$165,IF($M35:$M49&gt;=LX$165,1)),0))*$B35/12,0)</f>
        <v>0</v>
      </c>
      <c r="LY200" s="156">
        <f t="array" ref="LY200">IFERROR(INDEX($N35:$N49,MATCH(1,IF($L35:$L49&lt;=LY$165,IF($M35:$M49&gt;=LY$165,1)),0))*$B35/12,0)</f>
        <v>0</v>
      </c>
      <c r="LZ200" s="156">
        <f t="array" ref="LZ200">IFERROR(INDEX($N35:$N49,MATCH(1,IF($L35:$L49&lt;=LZ$165,IF($M35:$M49&gt;=LZ$165,1)),0))*$B35/12,0)</f>
        <v>0</v>
      </c>
      <c r="MA200" s="156">
        <f t="array" ref="MA200">IFERROR(INDEX($N35:$N49,MATCH(1,IF($L35:$L49&lt;=MA$165,IF($M35:$M49&gt;=MA$165,1)),0))*$B35/12,0)</f>
        <v>0</v>
      </c>
      <c r="MB200" s="156">
        <f t="array" ref="MB200">IFERROR(INDEX($N35:$N49,MATCH(1,IF($L35:$L49&lt;=MB$165,IF($M35:$M49&gt;=MB$165,1)),0))*$B35/12,0)</f>
        <v>0</v>
      </c>
      <c r="MC200" s="156">
        <f t="array" ref="MC200">IFERROR(INDEX($N35:$N49,MATCH(1,IF($L35:$L49&lt;=MC$165,IF($M35:$M49&gt;=MC$165,1)),0))*$B35/12,0)</f>
        <v>0</v>
      </c>
      <c r="MD200" s="156">
        <f t="array" ref="MD200">IFERROR(INDEX($N35:$N49,MATCH(1,IF($L35:$L49&lt;=MD$165,IF($M35:$M49&gt;=MD$165,1)),0))*$B35/12,0)</f>
        <v>0</v>
      </c>
      <c r="ME200" s="156">
        <f t="array" ref="ME200">IFERROR(INDEX($N35:$N49,MATCH(1,IF($L35:$L49&lt;=ME$165,IF($M35:$M49&gt;=ME$165,1)),0))*$B35/12,0)</f>
        <v>0</v>
      </c>
      <c r="MF200" s="156">
        <f t="array" ref="MF200">IFERROR(INDEX($N35:$N49,MATCH(1,IF($L35:$L49&lt;=MF$165,IF($M35:$M49&gt;=MF$165,1)),0))*$B35/12,0)</f>
        <v>0</v>
      </c>
      <c r="MG200" s="156">
        <f t="array" ref="MG200">IFERROR(INDEX($N35:$N49,MATCH(1,IF($L35:$L49&lt;=MG$165,IF($M35:$M49&gt;=MG$165,1)),0))*$B35/12,0)</f>
        <v>0</v>
      </c>
      <c r="MH200" s="156">
        <f t="array" ref="MH200">IFERROR(INDEX($N35:$N49,MATCH(1,IF($L35:$L49&lt;=MH$165,IF($M35:$M49&gt;=MH$165,1)),0))*$B35/12,0)</f>
        <v>0</v>
      </c>
      <c r="MI200" s="156">
        <f t="array" ref="MI200">IFERROR(INDEX($N35:$N49,MATCH(1,IF($L35:$L49&lt;=MI$165,IF($M35:$M49&gt;=MI$165,1)),0))*$B35/12,0)</f>
        <v>0</v>
      </c>
      <c r="MJ200" s="156">
        <f t="array" ref="MJ200">IFERROR(INDEX($N35:$N49,MATCH(1,IF($L35:$L49&lt;=MJ$165,IF($M35:$M49&gt;=MJ$165,1)),0))*$B35/12,0)</f>
        <v>0</v>
      </c>
      <c r="MK200" s="156">
        <f t="array" ref="MK200">IFERROR(INDEX($N35:$N49,MATCH(1,IF($L35:$L49&lt;=MK$165,IF($M35:$M49&gt;=MK$165,1)),0))*$B35/12,0)</f>
        <v>0</v>
      </c>
      <c r="ML200" s="156">
        <f t="array" ref="ML200">IFERROR(INDEX($N35:$N49,MATCH(1,IF($L35:$L49&lt;=ML$165,IF($M35:$M49&gt;=ML$165,1)),0))*$B35/12,0)</f>
        <v>0</v>
      </c>
      <c r="MM200" s="156">
        <f t="array" ref="MM200">IFERROR(INDEX($N35:$N49,MATCH(1,IF($L35:$L49&lt;=MM$165,IF($M35:$M49&gt;=MM$165,1)),0))*$B35/12,0)</f>
        <v>0</v>
      </c>
      <c r="MN200" s="156">
        <f t="array" ref="MN200">IFERROR(INDEX($N35:$N49,MATCH(1,IF($L35:$L49&lt;=MN$165,IF($M35:$M49&gt;=MN$165,1)),0))*$B35/12,0)</f>
        <v>0</v>
      </c>
      <c r="MO200" s="156">
        <f t="array" ref="MO200">IFERROR(INDEX($N35:$N49,MATCH(1,IF($L35:$L49&lt;=MO$165,IF($M35:$M49&gt;=MO$165,1)),0))*$B35/12,0)</f>
        <v>0</v>
      </c>
      <c r="MP200" s="156">
        <f t="array" ref="MP200">IFERROR(INDEX($N35:$N49,MATCH(1,IF($L35:$L49&lt;=MP$165,IF($M35:$M49&gt;=MP$165,1)),0))*$B35/12,0)</f>
        <v>0</v>
      </c>
      <c r="MQ200" s="156">
        <f t="array" ref="MQ200">IFERROR(INDEX($N35:$N49,MATCH(1,IF($L35:$L49&lt;=MQ$165,IF($M35:$M49&gt;=MQ$165,1)),0))*$B35/12,0)</f>
        <v>0</v>
      </c>
      <c r="MR200" s="156">
        <f t="array" ref="MR200">IFERROR(INDEX($N35:$N49,MATCH(1,IF($L35:$L49&lt;=MR$165,IF($M35:$M49&gt;=MR$165,1)),0))*$B35/12,0)</f>
        <v>0</v>
      </c>
      <c r="MS200" s="156">
        <f t="array" ref="MS200">IFERROR(INDEX($N35:$N49,MATCH(1,IF($L35:$L49&lt;=MS$165,IF($M35:$M49&gt;=MS$165,1)),0))*$B35/12,0)</f>
        <v>0</v>
      </c>
      <c r="MT200" s="156">
        <f t="array" ref="MT200">IFERROR(INDEX($N35:$N49,MATCH(1,IF($L35:$L49&lt;=MT$165,IF($M35:$M49&gt;=MT$165,1)),0))*$B35/12,0)</f>
        <v>0</v>
      </c>
      <c r="MU200" s="156">
        <f t="array" ref="MU200">IFERROR(INDEX($N35:$N49,MATCH(1,IF($L35:$L49&lt;=MU$165,IF($M35:$M49&gt;=MU$165,1)),0))*$B35/12,0)</f>
        <v>0</v>
      </c>
      <c r="MV200" s="156">
        <f t="array" ref="MV200">IFERROR(INDEX($N35:$N49,MATCH(1,IF($L35:$L49&lt;=MV$165,IF($M35:$M49&gt;=MV$165,1)),0))*$B35/12,0)</f>
        <v>0</v>
      </c>
      <c r="MW200" s="156">
        <f t="array" ref="MW200">IFERROR(INDEX($N35:$N49,MATCH(1,IF($L35:$L49&lt;=MW$165,IF($M35:$M49&gt;=MW$165,1)),0))*$B35/12,0)</f>
        <v>0</v>
      </c>
      <c r="MX200" s="156">
        <f t="array" ref="MX200">IFERROR(INDEX($N35:$N49,MATCH(1,IF($L35:$L49&lt;=MX$165,IF($M35:$M49&gt;=MX$165,1)),0))*$B35/12,0)</f>
        <v>0</v>
      </c>
      <c r="MY200" s="156">
        <f t="array" ref="MY200">IFERROR(INDEX($N35:$N49,MATCH(1,IF($L35:$L49&lt;=MY$165,IF($M35:$M49&gt;=MY$165,1)),0))*$B35/12,0)</f>
        <v>0</v>
      </c>
      <c r="MZ200" s="156">
        <f t="array" ref="MZ200">IFERROR(INDEX($N35:$N49,MATCH(1,IF($L35:$L49&lt;=MZ$165,IF($M35:$M49&gt;=MZ$165,1)),0))*$B35/12,0)</f>
        <v>0</v>
      </c>
      <c r="NA200" s="156">
        <f t="array" ref="NA200">IFERROR(INDEX($N35:$N49,MATCH(1,IF($L35:$L49&lt;=NA$165,IF($M35:$M49&gt;=NA$165,1)),0))*$B35/12,0)</f>
        <v>0</v>
      </c>
      <c r="NB200" s="156">
        <f t="array" ref="NB200">IFERROR(INDEX($N35:$N49,MATCH(1,IF($L35:$L49&lt;=NB$165,IF($M35:$M49&gt;=NB$165,1)),0))*$B35/12,0)</f>
        <v>0</v>
      </c>
      <c r="NC200" s="156">
        <f t="array" ref="NC200">IFERROR(INDEX($N35:$N49,MATCH(1,IF($L35:$L49&lt;=NC$165,IF($M35:$M49&gt;=NC$165,1)),0))*$B35/12,0)</f>
        <v>0</v>
      </c>
      <c r="ND200" s="156">
        <f t="array" ref="ND200">IFERROR(INDEX($N35:$N49,MATCH(1,IF($L35:$L49&lt;=ND$165,IF($M35:$M49&gt;=ND$165,1)),0))*$B35/12,0)</f>
        <v>0</v>
      </c>
      <c r="NE200" s="156">
        <f t="array" ref="NE200">IFERROR(INDEX($N35:$N49,MATCH(1,IF($L35:$L49&lt;=NE$165,IF($M35:$M49&gt;=NE$165,1)),0))*$B35/12,0)</f>
        <v>0</v>
      </c>
      <c r="NF200" s="156">
        <f t="array" ref="NF200">IFERROR(INDEX($N35:$N49,MATCH(1,IF($L35:$L49&lt;=NF$165,IF($M35:$M49&gt;=NF$165,1)),0))*$B35/12,0)</f>
        <v>0</v>
      </c>
      <c r="NG200" s="156">
        <f t="array" ref="NG200">IFERROR(INDEX($N35:$N49,MATCH(1,IF($L35:$L49&lt;=NG$165,IF($M35:$M49&gt;=NG$165,1)),0))*$B35/12,0)</f>
        <v>0</v>
      </c>
      <c r="NH200" s="156">
        <f t="array" ref="NH200">IFERROR(INDEX($N35:$N49,MATCH(1,IF($L35:$L49&lt;=NH$165,IF($M35:$M49&gt;=NH$165,1)),0))*$B35/12,0)</f>
        <v>0</v>
      </c>
      <c r="NI200" s="156">
        <f t="array" ref="NI200">IFERROR(INDEX($N35:$N49,MATCH(1,IF($L35:$L49&lt;=NI$165,IF($M35:$M49&gt;=NI$165,1)),0))*$B35/12,0)</f>
        <v>0</v>
      </c>
      <c r="NJ200" s="156">
        <f t="array" ref="NJ200">IFERROR(INDEX($N35:$N49,MATCH(1,IF($L35:$L49&lt;=NJ$165,IF($M35:$M49&gt;=NJ$165,1)),0))*$B35/12,0)</f>
        <v>0</v>
      </c>
      <c r="NK200" s="157">
        <f t="array" ref="NK200">IFERROR(INDEX($N35:$N49,MATCH(1,IF($L35:$L49&lt;=NK$165,IF($M35:$M49&gt;=NK$165,1)),0))*$B35/12,0)</f>
        <v>0</v>
      </c>
    </row>
    <row r="201" spans="1:375" x14ac:dyDescent="0.25">
      <c r="A201" s="154">
        <f t="shared" ref="A201:A207" ca="1" si="181">SUM(D201:NK201)</f>
        <v>288441.67341428204</v>
      </c>
      <c r="B201" s="35" t="s">
        <v>119</v>
      </c>
      <c r="C201" s="89" t="s">
        <v>154</v>
      </c>
      <c r="D201" s="156">
        <f>IF(AND(D$165&lt;=$E35,D$165&gt;=EOMONTH($D35,0)),IF($G35="NNN",SUM(Expenses!B$35:B$39)*$F35,IF($G35="FSG",0,IF($G35="MG",SUMPRODUCT($I35:$I39,Expenses!B$35:B$39)*$F35,MAX((Expenses!B$35-$K35/12)*$J35*$F35,0)+MAX((Expenses!B$36-$K36/12)*$J36*$F35,0)+MAX((Expenses!B$37-$K37/12)*$J37*$F35,0)+MAX((Expenses!B$38-$K38/12)*$J38*$F35,0)+MAX((Expenses!B$39-$K39/12)*$J39*$F35,0)))),0)</f>
        <v>0</v>
      </c>
      <c r="E201" s="156">
        <f>IF(AND(E$165&lt;=$E35,E$165&gt;=EOMONTH($D35,0)),IF($G35="NNN",SUM(Expenses!C$35:C$39)*$F35,IF($G35="FSG",0,IF($G35="MG",SUMPRODUCT($I35:$I39,Expenses!C$35:C$39)*$F35,MAX((Expenses!C$35-$K35/12)*$J35*$F35,0)+MAX((Expenses!C$36-$K36/12)*$J36*$F35,0)+MAX((Expenses!C$37-$K37/12)*$J37*$F35,0)+MAX((Expenses!C$38-$K38/12)*$J38*$F35,0)+MAX((Expenses!C$39-$K39/12)*$J39*$F35,0)))),0)</f>
        <v>0</v>
      </c>
      <c r="F201" s="156">
        <f>IF(AND(F$165&lt;=$E35,F$165&gt;=EOMONTH($D35,0)),IF($G35="NNN",SUM(Expenses!D$35:D$39)*$F35,IF($G35="FSG",0,IF($G35="MG",SUMPRODUCT($I35:$I39,Expenses!D$35:D$39)*$F35,MAX((Expenses!D$35-$K35/12)*$J35*$F35,0)+MAX((Expenses!D$36-$K36/12)*$J36*$F35,0)+MAX((Expenses!D$37-$K37/12)*$J37*$F35,0)+MAX((Expenses!D$38-$K38/12)*$J38*$F35,0)+MAX((Expenses!D$39-$K39/12)*$J39*$F35,0)))),0)</f>
        <v>0</v>
      </c>
      <c r="G201" s="156">
        <f>IF(AND(G$165&lt;=$E35,G$165&gt;=EOMONTH($D35,0)),IF($G35="NNN",SUM(Expenses!E$35:E$39)*$F35,IF($G35="FSG",0,IF($G35="MG",SUMPRODUCT($I35:$I39,Expenses!E$35:E$39)*$F35,MAX((Expenses!E$35-$K35/12)*$J35*$F35,0)+MAX((Expenses!E$36-$K36/12)*$J36*$F35,0)+MAX((Expenses!E$37-$K37/12)*$J37*$F35,0)+MAX((Expenses!E$38-$K38/12)*$J38*$F35,0)+MAX((Expenses!E$39-$K39/12)*$J39*$F35,0)))),0)</f>
        <v>0</v>
      </c>
      <c r="H201" s="156">
        <f>IF(AND(H$165&lt;=$E35,H$165&gt;=EOMONTH($D35,0)),IF($G35="NNN",SUM(Expenses!F$35:F$39)*$F35,IF($G35="FSG",0,IF($G35="MG",SUMPRODUCT($I35:$I39,Expenses!F$35:F$39)*$F35,MAX((Expenses!F$35-$K35/12)*$J35*$F35,0)+MAX((Expenses!F$36-$K36/12)*$J36*$F35,0)+MAX((Expenses!F$37-$K37/12)*$J37*$F35,0)+MAX((Expenses!F$38-$K38/12)*$J38*$F35,0)+MAX((Expenses!F$39-$K39/12)*$J39*$F35,0)))),0)</f>
        <v>0</v>
      </c>
      <c r="I201" s="156">
        <f>IF(AND(I$165&lt;=$E35,I$165&gt;=EOMONTH($D35,0)),IF($G35="NNN",SUM(Expenses!G$35:G$39)*$F35,IF($G35="FSG",0,IF($G35="MG",SUMPRODUCT($I35:$I39,Expenses!G$35:G$39)*$F35,MAX((Expenses!G$35-$K35/12)*$J35*$F35,0)+MAX((Expenses!G$36-$K36/12)*$J36*$F35,0)+MAX((Expenses!G$37-$K37/12)*$J37*$F35,0)+MAX((Expenses!G$38-$K38/12)*$J38*$F35,0)+MAX((Expenses!G$39-$K39/12)*$J39*$F35,0)))),0)</f>
        <v>0</v>
      </c>
      <c r="J201" s="156">
        <f>IF(AND(J$165&lt;=$E35,J$165&gt;=EOMONTH($D35,0)),IF($G35="NNN",SUM(Expenses!H$35:H$39)*$F35,IF($G35="FSG",0,IF($G35="MG",SUMPRODUCT($I35:$I39,Expenses!H$35:H$39)*$F35,MAX((Expenses!H$35-$K35/12)*$J35*$F35,0)+MAX((Expenses!H$36-$K36/12)*$J36*$F35,0)+MAX((Expenses!H$37-$K37/12)*$J37*$F35,0)+MAX((Expenses!H$38-$K38/12)*$J38*$F35,0)+MAX((Expenses!H$39-$K39/12)*$J39*$F35,0)))),0)</f>
        <v>0</v>
      </c>
      <c r="K201" s="156">
        <f>IF(AND(K$165&lt;=$E35,K$165&gt;=EOMONTH($D35,0)),IF($G35="NNN",SUM(Expenses!I$35:I$39)*$F35,IF($G35="FSG",0,IF($G35="MG",SUMPRODUCT($I35:$I39,Expenses!I$35:I$39)*$F35,MAX((Expenses!I$35-$K35/12)*$J35*$F35,0)+MAX((Expenses!I$36-$K36/12)*$J36*$F35,0)+MAX((Expenses!I$37-$K37/12)*$J37*$F35,0)+MAX((Expenses!I$38-$K38/12)*$J38*$F35,0)+MAX((Expenses!I$39-$K39/12)*$J39*$F35,0)))),0)</f>
        <v>0</v>
      </c>
      <c r="L201" s="156">
        <f>IF(AND(L$165&lt;=$E35,L$165&gt;=EOMONTH($D35,0)),IF($G35="NNN",SUM(Expenses!J$35:J$39)*$F35,IF($G35="FSG",0,IF($G35="MG",SUMPRODUCT($I35:$I39,Expenses!J$35:J$39)*$F35,MAX((Expenses!J$35-$K35/12)*$J35*$F35,0)+MAX((Expenses!J$36-$K36/12)*$J36*$F35,0)+MAX((Expenses!J$37-$K37/12)*$J37*$F35,0)+MAX((Expenses!J$38-$K38/12)*$J38*$F35,0)+MAX((Expenses!J$39-$K39/12)*$J39*$F35,0)))),0)</f>
        <v>0</v>
      </c>
      <c r="M201" s="156">
        <f>IF(AND(M$165&lt;=$E35,M$165&gt;=EOMONTH($D35,0)),IF($G35="NNN",SUM(Expenses!K$35:K$39)*$F35,IF($G35="FSG",0,IF($G35="MG",SUMPRODUCT($I35:$I39,Expenses!K$35:K$39)*$F35,MAX((Expenses!K$35-$K35/12)*$J35*$F35,0)+MAX((Expenses!K$36-$K36/12)*$J36*$F35,0)+MAX((Expenses!K$37-$K37/12)*$J37*$F35,0)+MAX((Expenses!K$38-$K38/12)*$J38*$F35,0)+MAX((Expenses!K$39-$K39/12)*$J39*$F35,0)))),0)</f>
        <v>0</v>
      </c>
      <c r="N201" s="156">
        <f>IF(AND(N$165&lt;=$E35,N$165&gt;=EOMONTH($D35,0)),IF($G35="NNN",SUM(Expenses!L$35:L$39)*$F35,IF($G35="FSG",0,IF($G35="MG",SUMPRODUCT($I35:$I39,Expenses!L$35:L$39)*$F35,MAX((Expenses!L$35-$K35/12)*$J35*$F35,0)+MAX((Expenses!L$36-$K36/12)*$J36*$F35,0)+MAX((Expenses!L$37-$K37/12)*$J37*$F35,0)+MAX((Expenses!L$38-$K38/12)*$J38*$F35,0)+MAX((Expenses!L$39-$K39/12)*$J39*$F35,0)))),0)</f>
        <v>0</v>
      </c>
      <c r="O201" s="156">
        <f>IF(AND(O$165&lt;=$E35,O$165&gt;=EOMONTH($D35,0)),IF($G35="NNN",SUM(Expenses!M$35:M$39)*$F35,IF($G35="FSG",0,IF($G35="MG",SUMPRODUCT($I35:$I39,Expenses!M$35:M$39)*$F35,MAX((Expenses!M$35-$K35/12)*$J35*$F35,0)+MAX((Expenses!M$36-$K36/12)*$J36*$F35,0)+MAX((Expenses!M$37-$K37/12)*$J37*$F35,0)+MAX((Expenses!M$38-$K38/12)*$J38*$F35,0)+MAX((Expenses!M$39-$K39/12)*$J39*$F35,0)))),0)</f>
        <v>0</v>
      </c>
      <c r="P201" s="156">
        <f>IF(AND(P$165&lt;=$E35,P$165&gt;=EOMONTH($D35,0)),IF($G35="NNN",SUM(Expenses!N$35:N$39)*$F35,IF($G35="FSG",0,IF($G35="MG",SUMPRODUCT($I35:$I39,Expenses!N$35:N$39)*$F35,MAX((Expenses!N$35-$K35/12)*$J35*$F35,0)+MAX((Expenses!N$36-$K36/12)*$J36*$F35,0)+MAX((Expenses!N$37-$K37/12)*$J37*$F35,0)+MAX((Expenses!N$38-$K38/12)*$J38*$F35,0)+MAX((Expenses!N$39-$K39/12)*$J39*$F35,0)))),0)</f>
        <v>0</v>
      </c>
      <c r="Q201" s="156">
        <f>IF(AND(Q$165&lt;=$E35,Q$165&gt;=EOMONTH($D35,0)),IF($G35="NNN",SUM(Expenses!O$35:O$39)*$F35,IF($G35="FSG",0,IF($G35="MG",SUMPRODUCT($I35:$I39,Expenses!O$35:O$39)*$F35,MAX((Expenses!O$35-$K35/12)*$J35*$F35,0)+MAX((Expenses!O$36-$K36/12)*$J36*$F35,0)+MAX((Expenses!O$37-$K37/12)*$J37*$F35,0)+MAX((Expenses!O$38-$K38/12)*$J38*$F35,0)+MAX((Expenses!O$39-$K39/12)*$J39*$F35,0)))),0)</f>
        <v>0</v>
      </c>
      <c r="R201" s="156">
        <f>IF(AND(R$165&lt;=$E35,R$165&gt;=EOMONTH($D35,0)),IF($G35="NNN",SUM(Expenses!P$35:P$39)*$F35,IF($G35="FSG",0,IF($G35="MG",SUMPRODUCT($I35:$I39,Expenses!P$35:P$39)*$F35,MAX((Expenses!P$35-$K35/12)*$J35*$F35,0)+MAX((Expenses!P$36-$K36/12)*$J36*$F35,0)+MAX((Expenses!P$37-$K37/12)*$J37*$F35,0)+MAX((Expenses!P$38-$K38/12)*$J38*$F35,0)+MAX((Expenses!P$39-$K39/12)*$J39*$F35,0)))),0)</f>
        <v>0</v>
      </c>
      <c r="S201" s="156">
        <f>IF(AND(S$165&lt;=$E35,S$165&gt;=EOMONTH($D35,0)),IF($G35="NNN",SUM(Expenses!Q$35:Q$39)*$F35,IF($G35="FSG",0,IF($G35="MG",SUMPRODUCT($I35:$I39,Expenses!Q$35:Q$39)*$F35,MAX((Expenses!Q$35-$K35/12)*$J35*$F35,0)+MAX((Expenses!Q$36-$K36/12)*$J36*$F35,0)+MAX((Expenses!Q$37-$K37/12)*$J37*$F35,0)+MAX((Expenses!Q$38-$K38/12)*$J38*$F35,0)+MAX((Expenses!Q$39-$K39/12)*$J39*$F35,0)))),0)</f>
        <v>0</v>
      </c>
      <c r="T201" s="156">
        <f>IF(AND(T$165&lt;=$E35,T$165&gt;=EOMONTH($D35,0)),IF($G35="NNN",SUM(Expenses!R$35:R$39)*$F35,IF($G35="FSG",0,IF($G35="MG",SUMPRODUCT($I35:$I39,Expenses!R$35:R$39)*$F35,MAX((Expenses!R$35-$K35/12)*$J35*$F35,0)+MAX((Expenses!R$36-$K36/12)*$J36*$F35,0)+MAX((Expenses!R$37-$K37/12)*$J37*$F35,0)+MAX((Expenses!R$38-$K38/12)*$J38*$F35,0)+MAX((Expenses!R$39-$K39/12)*$J39*$F35,0)))),0)</f>
        <v>0</v>
      </c>
      <c r="U201" s="156">
        <f>IF(AND(U$165&lt;=$E35,U$165&gt;=EOMONTH($D35,0)),IF($G35="NNN",SUM(Expenses!S$35:S$39)*$F35,IF($G35="FSG",0,IF($G35="MG",SUMPRODUCT($I35:$I39,Expenses!S$35:S$39)*$F35,MAX((Expenses!S$35-$K35/12)*$J35*$F35,0)+MAX((Expenses!S$36-$K36/12)*$J36*$F35,0)+MAX((Expenses!S$37-$K37/12)*$J37*$F35,0)+MAX((Expenses!S$38-$K38/12)*$J38*$F35,0)+MAX((Expenses!S$39-$K39/12)*$J39*$F35,0)))),0)</f>
        <v>0</v>
      </c>
      <c r="V201" s="156">
        <f>IF(AND(V$165&lt;=$E35,V$165&gt;=EOMONTH($D35,0)),IF($G35="NNN",SUM(Expenses!T$35:T$39)*$F35,IF($G35="FSG",0,IF($G35="MG",SUMPRODUCT($I35:$I39,Expenses!T$35:T$39)*$F35,MAX((Expenses!T$35-$K35/12)*$J35*$F35,0)+MAX((Expenses!T$36-$K36/12)*$J36*$F35,0)+MAX((Expenses!T$37-$K37/12)*$J37*$F35,0)+MAX((Expenses!T$38-$K38/12)*$J38*$F35,0)+MAX((Expenses!T$39-$K39/12)*$J39*$F35,0)))),0)</f>
        <v>0</v>
      </c>
      <c r="W201" s="156">
        <f>IF(AND(W$165&lt;=$E35,W$165&gt;=EOMONTH($D35,0)),IF($G35="NNN",SUM(Expenses!U$35:U$39)*$F35,IF($G35="FSG",0,IF($G35="MG",SUMPRODUCT($I35:$I39,Expenses!U$35:U$39)*$F35,MAX((Expenses!U$35-$K35/12)*$J35*$F35,0)+MAX((Expenses!U$36-$K36/12)*$J36*$F35,0)+MAX((Expenses!U$37-$K37/12)*$J37*$F35,0)+MAX((Expenses!U$38-$K38/12)*$J38*$F35,0)+MAX((Expenses!U$39-$K39/12)*$J39*$F35,0)))),0)</f>
        <v>0</v>
      </c>
      <c r="X201" s="156">
        <f>IF(AND(X$165&lt;=$E35,X$165&gt;=EOMONTH($D35,0)),IF($G35="NNN",SUM(Expenses!V$35:V$39)*$F35,IF($G35="FSG",0,IF($G35="MG",SUMPRODUCT($I35:$I39,Expenses!V$35:V$39)*$F35,MAX((Expenses!V$35-$K35/12)*$J35*$F35,0)+MAX((Expenses!V$36-$K36/12)*$J36*$F35,0)+MAX((Expenses!V$37-$K37/12)*$J37*$F35,0)+MAX((Expenses!V$38-$K38/12)*$J38*$F35,0)+MAX((Expenses!V$39-$K39/12)*$J39*$F35,0)))),0)</f>
        <v>0</v>
      </c>
      <c r="Y201" s="156">
        <f>IF(AND(Y$165&lt;=$E35,Y$165&gt;=EOMONTH($D35,0)),IF($G35="NNN",SUM(Expenses!W$35:W$39)*$F35,IF($G35="FSG",0,IF($G35="MG",SUMPRODUCT($I35:$I39,Expenses!W$35:W$39)*$F35,MAX((Expenses!W$35-$K35/12)*$J35*$F35,0)+MAX((Expenses!W$36-$K36/12)*$J36*$F35,0)+MAX((Expenses!W$37-$K37/12)*$J37*$F35,0)+MAX((Expenses!W$38-$K38/12)*$J38*$F35,0)+MAX((Expenses!W$39-$K39/12)*$J39*$F35,0)))),0)</f>
        <v>0</v>
      </c>
      <c r="Z201" s="156">
        <f>IF(AND(Z$165&lt;=$E35,Z$165&gt;=EOMONTH($D35,0)),IF($G35="NNN",SUM(Expenses!X$35:X$39)*$F35,IF($G35="FSG",0,IF($G35="MG",SUMPRODUCT($I35:$I39,Expenses!X$35:X$39)*$F35,MAX((Expenses!X$35-$K35/12)*$J35*$F35,0)+MAX((Expenses!X$36-$K36/12)*$J36*$F35,0)+MAX((Expenses!X$37-$K37/12)*$J37*$F35,0)+MAX((Expenses!X$38-$K38/12)*$J38*$F35,0)+MAX((Expenses!X$39-$K39/12)*$J39*$F35,0)))),0)</f>
        <v>0</v>
      </c>
      <c r="AA201" s="156">
        <f>IF(AND(AA$165&lt;=$E35,AA$165&gt;=EOMONTH($D35,0)),IF($G35="NNN",SUM(Expenses!Y$35:Y$39)*$F35,IF($G35="FSG",0,IF($G35="MG",SUMPRODUCT($I35:$I39,Expenses!Y$35:Y$39)*$F35,MAX((Expenses!Y$35-$K35/12)*$J35*$F35,0)+MAX((Expenses!Y$36-$K36/12)*$J36*$F35,0)+MAX((Expenses!Y$37-$K37/12)*$J37*$F35,0)+MAX((Expenses!Y$38-$K38/12)*$J38*$F35,0)+MAX((Expenses!Y$39-$K39/12)*$J39*$F35,0)))),0)</f>
        <v>0</v>
      </c>
      <c r="AB201" s="156">
        <f>IF(AND(AB$165&lt;=$E35,AB$165&gt;=EOMONTH($D35,0)),IF($G35="NNN",SUM(Expenses!Z$35:Z$39)*$F35,IF($G35="FSG",0,IF($G35="MG",SUMPRODUCT($I35:$I39,Expenses!Z$35:Z$39)*$F35,MAX((Expenses!Z$35-$K35/12)*$J35*$F35,0)+MAX((Expenses!Z$36-$K36/12)*$J36*$F35,0)+MAX((Expenses!Z$37-$K37/12)*$J37*$F35,0)+MAX((Expenses!Z$38-$K38/12)*$J38*$F35,0)+MAX((Expenses!Z$39-$K39/12)*$J39*$F35,0)))),0)</f>
        <v>0</v>
      </c>
      <c r="AC201" s="156">
        <f>IF(AND(AC$165&lt;=$E35,AC$165&gt;=EOMONTH($D35,0)),IF($G35="NNN",SUM(Expenses!AA$35:AA$39)*$F35,IF($G35="FSG",0,IF($G35="MG",SUMPRODUCT($I35:$I39,Expenses!AA$35:AA$39)*$F35,MAX((Expenses!AA$35-$K35/12)*$J35*$F35,0)+MAX((Expenses!AA$36-$K36/12)*$J36*$F35,0)+MAX((Expenses!AA$37-$K37/12)*$J37*$F35,0)+MAX((Expenses!AA$38-$K38/12)*$J38*$F35,0)+MAX((Expenses!AA$39-$K39/12)*$J39*$F35,0)))),0)</f>
        <v>0</v>
      </c>
      <c r="AD201" s="156">
        <f>IF(AND(AD$165&lt;=$E35,AD$165&gt;=EOMONTH($D35,0)),IF($G35="NNN",SUM(Expenses!AB$35:AB$39)*$F35,IF($G35="FSG",0,IF($G35="MG",SUMPRODUCT($I35:$I39,Expenses!AB$35:AB$39)*$F35,MAX((Expenses!AB$35-$K35/12)*$J35*$F35,0)+MAX((Expenses!AB$36-$K36/12)*$J36*$F35,0)+MAX((Expenses!AB$37-$K37/12)*$J37*$F35,0)+MAX((Expenses!AB$38-$K38/12)*$J38*$F35,0)+MAX((Expenses!AB$39-$K39/12)*$J39*$F35,0)))),0)</f>
        <v>0</v>
      </c>
      <c r="AE201" s="156">
        <f>IF(AND(AE$165&lt;=$E35,AE$165&gt;=EOMONTH($D35,0)),IF($G35="NNN",SUM(Expenses!AC$35:AC$39)*$F35,IF($G35="FSG",0,IF($G35="MG",SUMPRODUCT($I35:$I39,Expenses!AC$35:AC$39)*$F35,MAX((Expenses!AC$35-$K35/12)*$J35*$F35,0)+MAX((Expenses!AC$36-$K36/12)*$J36*$F35,0)+MAX((Expenses!AC$37-$K37/12)*$J37*$F35,0)+MAX((Expenses!AC$38-$K38/12)*$J38*$F35,0)+MAX((Expenses!AC$39-$K39/12)*$J39*$F35,0)))),0)</f>
        <v>0</v>
      </c>
      <c r="AF201" s="156">
        <f>IF(AND(AF$165&lt;=$E35,AF$165&gt;=EOMONTH($D35,0)),IF($G35="NNN",SUM(Expenses!AD$35:AD$39)*$F35,IF($G35="FSG",0,IF($G35="MG",SUMPRODUCT($I35:$I39,Expenses!AD$35:AD$39)*$F35,MAX((Expenses!AD$35-$K35/12)*$J35*$F35,0)+MAX((Expenses!AD$36-$K36/12)*$J36*$F35,0)+MAX((Expenses!AD$37-$K37/12)*$J37*$F35,0)+MAX((Expenses!AD$38-$K38/12)*$J38*$F35,0)+MAX((Expenses!AD$39-$K39/12)*$J39*$F35,0)))),0)</f>
        <v>0</v>
      </c>
      <c r="AG201" s="156">
        <f ca="1">IF(AND(AG$165&lt;=$E35,AG$165&gt;=EOMONTH($D35,0)),IF($G35="NNN",SUM(Expenses!AE$35:AE$39)*$F35,IF($G35="FSG",0,IF($G35="MG",SUMPRODUCT($I35:$I39,Expenses!AE$35:AE$39)*$F35,MAX((Expenses!AE$35-$K35/12)*$J35*$F35,0)+MAX((Expenses!AE$36-$K36/12)*$J36*$F35,0)+MAX((Expenses!AE$37-$K37/12)*$J37*$F35,0)+MAX((Expenses!AE$38-$K38/12)*$J38*$F35,0)+MAX((Expenses!AE$39-$K39/12)*$J39*$F35,0)))),0)</f>
        <v>2174.3499109817435</v>
      </c>
      <c r="AH201" s="156">
        <f ca="1">IF(AND(AH$165&lt;=$E35,AH$165&gt;=EOMONTH($D35,0)),IF($G35="NNN",SUM(Expenses!AF$35:AF$39)*$F35,IF($G35="FSG",0,IF($G35="MG",SUMPRODUCT($I35:$I39,Expenses!AF$35:AF$39)*$F35,MAX((Expenses!AF$35-$K35/12)*$J35*$F35,0)+MAX((Expenses!AF$36-$K36/12)*$J36*$F35,0)+MAX((Expenses!AF$37-$K37/12)*$J37*$F35,0)+MAX((Expenses!AF$38-$K38/12)*$J38*$F35,0)+MAX((Expenses!AF$39-$K39/12)*$J39*$F35,0)))),0)</f>
        <v>2220.2218950265556</v>
      </c>
      <c r="AI201" s="156">
        <f ca="1">IF(AND(AI$165&lt;=$E35,AI$165&gt;=EOMONTH($D35,0)),IF($G35="NNN",SUM(Expenses!AG$35:AG$39)*$F35,IF($G35="FSG",0,IF($G35="MG",SUMPRODUCT($I35:$I39,Expenses!AG$35:AG$39)*$F35,MAX((Expenses!AG$35-$K35/12)*$J35*$F35,0)+MAX((Expenses!AG$36-$K36/12)*$J36*$F35,0)+MAX((Expenses!AG$37-$K37/12)*$J37*$F35,0)+MAX((Expenses!AG$38-$K38/12)*$J38*$F35,0)+MAX((Expenses!AG$39-$K39/12)*$J39*$F35,0)))),0)</f>
        <v>2221.8409514117325</v>
      </c>
      <c r="AJ201" s="156">
        <f ca="1">IF(AND(AJ$165&lt;=$E35,AJ$165&gt;=EOMONTH($D35,0)),IF($G35="NNN",SUM(Expenses!AH$35:AH$39)*$F35,IF($G35="FSG",0,IF($G35="MG",SUMPRODUCT($I35:$I39,Expenses!AH$35:AH$39)*$F35,MAX((Expenses!AH$35-$K35/12)*$J35*$F35,0)+MAX((Expenses!AH$36-$K36/12)*$J36*$F35,0)+MAX((Expenses!AH$37-$K37/12)*$J37*$F35,0)+MAX((Expenses!AH$38-$K38/12)*$J38*$F35,0)+MAX((Expenses!AH$39-$K39/12)*$J39*$F35,0)))),0)</f>
        <v>2227.7099546630602</v>
      </c>
      <c r="AK201" s="156">
        <f ca="1">IF(AND(AK$165&lt;=$E35,AK$165&gt;=EOMONTH($D35,0)),IF($G35="NNN",SUM(Expenses!AI$35:AI$39)*$F35,IF($G35="FSG",0,IF($G35="MG",SUMPRODUCT($I35:$I39,Expenses!AI$35:AI$39)*$F35,MAX((Expenses!AI$35-$K35/12)*$J35*$F35,0)+MAX((Expenses!AI$36-$K36/12)*$J36*$F35,0)+MAX((Expenses!AI$37-$K37/12)*$J37*$F35,0)+MAX((Expenses!AI$38-$K38/12)*$J38*$F35,0)+MAX((Expenses!AI$39-$K39/12)*$J39*$F35,0)))),0)</f>
        <v>2255.046659359748</v>
      </c>
      <c r="AL201" s="156">
        <f ca="1">IF(AND(AL$165&lt;=$E35,AL$165&gt;=EOMONTH($D35,0)),IF($G35="NNN",SUM(Expenses!AJ$35:AJ$39)*$F35,IF($G35="FSG",0,IF($G35="MG",SUMPRODUCT($I35:$I39,Expenses!AJ$35:AJ$39)*$F35,MAX((Expenses!AJ$35-$K35/12)*$J35*$F35,0)+MAX((Expenses!AJ$36-$K36/12)*$J36*$F35,0)+MAX((Expenses!AJ$37-$K37/12)*$J37*$F35,0)+MAX((Expenses!AJ$38-$K38/12)*$J38*$F35,0)+MAX((Expenses!AJ$39-$K39/12)*$J39*$F35,0)))),0)</f>
        <v>2304.6025396564282</v>
      </c>
      <c r="AM201" s="156">
        <f ca="1">IF(AND(AM$165&lt;=$E35,AM$165&gt;=EOMONTH($D35,0)),IF($G35="NNN",SUM(Expenses!AK$35:AK$39)*$F35,IF($G35="FSG",0,IF($G35="MG",SUMPRODUCT($I35:$I39,Expenses!AK$35:AK$39)*$F35,MAX((Expenses!AK$35-$K35/12)*$J35*$F35,0)+MAX((Expenses!AK$36-$K36/12)*$J36*$F35,0)+MAX((Expenses!AK$37-$K37/12)*$J37*$F35,0)+MAX((Expenses!AK$38-$K38/12)*$J38*$F35,0)+MAX((Expenses!AK$39-$K39/12)*$J39*$F35,0)))),0)</f>
        <v>2306.237627345437</v>
      </c>
      <c r="AN201" s="156">
        <f ca="1">IF(AND(AN$165&lt;=$E35,AN$165&gt;=EOMONTH($D35,0)),IF($G35="NNN",SUM(Expenses!AL$35:AL$39)*$F35,IF($G35="FSG",0,IF($G35="MG",SUMPRODUCT($I35:$I39,Expenses!AL$35:AL$39)*$F35,MAX((Expenses!AL$35-$K35/12)*$J35*$F35,0)+MAX((Expenses!AL$36-$K36/12)*$J36*$F35,0)+MAX((Expenses!AL$37-$K37/12)*$J37*$F35,0)+MAX((Expenses!AL$38-$K38/12)*$J38*$F35,0)+MAX((Expenses!AL$39-$K39/12)*$J39*$F35,0)))),0)</f>
        <v>2843.8155305595478</v>
      </c>
      <c r="AO201" s="156">
        <f ca="1">IF(AND(AO$165&lt;=$E35,AO$165&gt;=EOMONTH($D35,0)),IF($G35="NNN",SUM(Expenses!AM$35:AM$39)*$F35,IF($G35="FSG",0,IF($G35="MG",SUMPRODUCT($I35:$I39,Expenses!AM$35:AM$39)*$F35,MAX((Expenses!AM$35-$K35/12)*$J35*$F35,0)+MAX((Expenses!AM$36-$K36/12)*$J36*$F35,0)+MAX((Expenses!AM$37-$K37/12)*$J37*$F35,0)+MAX((Expenses!AM$38-$K38/12)*$J38*$F35,0)+MAX((Expenses!AM$39-$K39/12)*$J39*$F35,0)))),0)</f>
        <v>2846.7864006546138</v>
      </c>
      <c r="AP201" s="156">
        <f ca="1">IF(AND(AP$165&lt;=$E35,AP$165&gt;=EOMONTH($D35,0)),IF($G35="NNN",SUM(Expenses!AN$35:AN$39)*$F35,IF($G35="FSG",0,IF($G35="MG",SUMPRODUCT($I35:$I39,Expenses!AN$35:AN$39)*$F35,MAX((Expenses!AN$35-$K35/12)*$J35*$F35,0)+MAX((Expenses!AN$36-$K36/12)*$J36*$F35,0)+MAX((Expenses!AN$37-$K37/12)*$J37*$F35,0)+MAX((Expenses!AN$38-$K38/12)*$J38*$F35,0)+MAX((Expenses!AN$39-$K39/12)*$J39*$F35,0)))),0)</f>
        <v>2848.4336159063746</v>
      </c>
      <c r="AQ201" s="156">
        <f ca="1">IF(AND(AQ$165&lt;=$E35,AQ$165&gt;=EOMONTH($D35,0)),IF($G35="NNN",SUM(Expenses!AO$35:AO$39)*$F35,IF($G35="FSG",0,IF($G35="MG",SUMPRODUCT($I35:$I39,Expenses!AO$35:AO$39)*$F35,MAX((Expenses!AO$35-$K35/12)*$J35*$F35,0)+MAX((Expenses!AO$36-$K36/12)*$J36*$F35,0)+MAX((Expenses!AO$37-$K37/12)*$J37*$F35,0)+MAX((Expenses!AO$38-$K38/12)*$J38*$F35,0)+MAX((Expenses!AO$39-$K39/12)*$J39*$F35,0)))),0)</f>
        <v>2850.08489363532</v>
      </c>
      <c r="AR201" s="156">
        <f ca="1">IF(AND(AR$165&lt;=$E35,AR$165&gt;=EOMONTH($D35,0)),IF($G35="NNN",SUM(Expenses!AP$35:AP$39)*$F35,IF($G35="FSG",0,IF($G35="MG",SUMPRODUCT($I35:$I39,Expenses!AP$35:AP$39)*$F35,MAX((Expenses!AP$35-$K35/12)*$J35*$F35,0)+MAX((Expenses!AP$36-$K36/12)*$J36*$F35,0)+MAX((Expenses!AP$37-$K37/12)*$J37*$F35,0)+MAX((Expenses!AP$38-$K38/12)*$J38*$F35,0)+MAX((Expenses!AP$39-$K39/12)*$J39*$F35,0)))),0)</f>
        <v>2852.4989337611705</v>
      </c>
      <c r="AS201" s="156">
        <f ca="1">IF(AND(AS$165&lt;=$E35,AS$165&gt;=EOMONTH($D35,0)),IF($G35="NNN",SUM(Expenses!AQ$35:AQ$39)*$F35,IF($G35="FSG",0,IF($G35="MG",SUMPRODUCT($I35:$I39,Expenses!AQ$35:AQ$39)*$F35,MAX((Expenses!AQ$35-$K35/12)*$J35*$F35,0)+MAX((Expenses!AQ$36-$K36/12)*$J36*$F35,0)+MAX((Expenses!AQ$37-$K37/12)*$J37*$F35,0)+MAX((Expenses!AQ$38-$K38/12)*$J38*$F35,0)+MAX((Expenses!AQ$39-$K39/12)*$J39*$F35,0)))),0)</f>
        <v>2855.5890389105939</v>
      </c>
      <c r="AT201" s="156">
        <f ca="1">IF(AND(AT$165&lt;=$E35,AT$165&gt;=EOMONTH($D35,0)),IF($G35="NNN",SUM(Expenses!AR$35:AR$39)*$F35,IF($G35="FSG",0,IF($G35="MG",SUMPRODUCT($I35:$I39,Expenses!AR$35:AR$39)*$F35,MAX((Expenses!AR$35-$K35/12)*$J35*$F35,0)+MAX((Expenses!AR$36-$K36/12)*$J36*$F35,0)+MAX((Expenses!AR$37-$K37/12)*$J37*$F35,0)+MAX((Expenses!AR$38-$K38/12)*$J38*$F35,0)+MAX((Expenses!AR$39-$K39/12)*$J39*$F35,0)))),0)</f>
        <v>2857.2525642849791</v>
      </c>
      <c r="AU201" s="156">
        <f ca="1">IF(AND(AU$165&lt;=$E35,AU$165&gt;=EOMONTH($D35,0)),IF($G35="NNN",SUM(Expenses!AS$35:AS$39)*$F35,IF($G35="FSG",0,IF($G35="MG",SUMPRODUCT($I35:$I39,Expenses!AS$35:AS$39)*$F35,MAX((Expenses!AS$35-$K35/12)*$J35*$F35,0)+MAX((Expenses!AS$36-$K36/12)*$J36*$F35,0)+MAX((Expenses!AS$37-$K37/12)*$J37*$F35,0)+MAX((Expenses!AS$38-$K38/12)*$J38*$F35,0)+MAX((Expenses!AS$39-$K39/12)*$J39*$F35,0)))),0)</f>
        <v>2858.9201923617115</v>
      </c>
      <c r="AV201" s="156">
        <f ca="1">IF(AND(AV$165&lt;=$E35,AV$165&gt;=EOMONTH($D35,0)),IF($G35="NNN",SUM(Expenses!AT$35:AT$39)*$F35,IF($G35="FSG",0,IF($G35="MG",SUMPRODUCT($I35:$I39,Expenses!AT$35:AT$39)*$F35,MAX((Expenses!AT$35-$K35/12)*$J35*$F35,0)+MAX((Expenses!AT$36-$K36/12)*$J36*$F35,0)+MAX((Expenses!AT$37-$K37/12)*$J37*$F35,0)+MAX((Expenses!AT$38-$K38/12)*$J38*$F35,0)+MAX((Expenses!AT$39-$K39/12)*$J39*$F35,0)))),0)</f>
        <v>2864.9652657105789</v>
      </c>
      <c r="AW201" s="156">
        <f ca="1">IF(AND(AW$165&lt;=$E35,AW$165&gt;=EOMONTH($D35,0)),IF($G35="NNN",SUM(Expenses!AU$35:AU$39)*$F35,IF($G35="FSG",0,IF($G35="MG",SUMPRODUCT($I35:$I39,Expenses!AU$35:AU$39)*$F35,MAX((Expenses!AU$35-$K35/12)*$J35*$F35,0)+MAX((Expenses!AU$36-$K36/12)*$J36*$F35,0)+MAX((Expenses!AU$37-$K37/12)*$J37*$F35,0)+MAX((Expenses!AU$38-$K38/12)*$J38*$F35,0)+MAX((Expenses!AU$39-$K39/12)*$J39*$F35,0)))),0)</f>
        <v>2867.0737182957264</v>
      </c>
      <c r="AX201" s="156">
        <f ca="1">IF(AND(AX$165&lt;=$E35,AX$165&gt;=EOMONTH($D35,0)),IF($G35="NNN",SUM(Expenses!AV$35:AV$39)*$F35,IF($G35="FSG",0,IF($G35="MG",SUMPRODUCT($I35:$I39,Expenses!AV$35:AV$39)*$F35,MAX((Expenses!AV$35-$K35/12)*$J35*$F35,0)+MAX((Expenses!AV$36-$K36/12)*$J36*$F35,0)+MAX((Expenses!AV$37-$K37/12)*$J37*$F35,0)+MAX((Expenses!AV$38-$K38/12)*$J38*$F35,0)+MAX((Expenses!AV$39-$K39/12)*$J39*$F35,0)))),0)</f>
        <v>2868.9965231538486</v>
      </c>
      <c r="AY201" s="156">
        <f ca="1">IF(AND(AY$165&lt;=$E35,AY$165&gt;=EOMONTH($D35,0)),IF($G35="NNN",SUM(Expenses!AW$35:AW$39)*$F35,IF($G35="FSG",0,IF($G35="MG",SUMPRODUCT($I35:$I39,Expenses!AW$35:AW$39)*$F35,MAX((Expenses!AW$35-$K35/12)*$J35*$F35,0)+MAX((Expenses!AW$36-$K36/12)*$J36*$F35,0)+MAX((Expenses!AW$37-$K37/12)*$J37*$F35,0)+MAX((Expenses!AW$38-$K38/12)*$J38*$F35,0)+MAX((Expenses!AW$39-$K39/12)*$J39*$F35,0)))),0)</f>
        <v>2870.6806634735276</v>
      </c>
      <c r="AZ201" s="156">
        <f ca="1">IF(AND(AZ$165&lt;=$E35,AZ$165&gt;=EOMONTH($D35,0)),IF($G35="NNN",SUM(Expenses!AX$35:AX$39)*$F35,IF($G35="FSG",0,IF($G35="MG",SUMPRODUCT($I35:$I39,Expenses!AX$35:AX$39)*$F35,MAX((Expenses!AX$35-$K35/12)*$J35*$F35,0)+MAX((Expenses!AX$36-$K36/12)*$J36*$F35,0)+MAX((Expenses!AX$37-$K37/12)*$J37*$F35,0)+MAX((Expenses!AX$38-$K38/12)*$J38*$F35,0)+MAX((Expenses!AX$39-$K39/12)*$J39*$F35,0)))),0)</f>
        <v>2913.3239568814065</v>
      </c>
      <c r="BA201" s="156">
        <f ca="1">IF(AND(BA$165&lt;=$E35,BA$165&gt;=EOMONTH($D35,0)),IF($G35="NNN",SUM(Expenses!AY$35:AY$39)*$F35,IF($G35="FSG",0,IF($G35="MG",SUMPRODUCT($I35:$I39,Expenses!AY$35:AY$39)*$F35,MAX((Expenses!AY$35-$K35/12)*$J35*$F35,0)+MAX((Expenses!AY$36-$K36/12)*$J36*$F35,0)+MAX((Expenses!AY$37-$K37/12)*$J37*$F35,0)+MAX((Expenses!AY$38-$K38/12)*$J38*$F35,0)+MAX((Expenses!AY$39-$K39/12)*$J39*$F35,0)))),0)</f>
        <v>2916.3839530793252</v>
      </c>
      <c r="BB201" s="156">
        <f ca="1">IF(AND(BB$165&lt;=$E35,BB$165&gt;=EOMONTH($D35,0)),IF($G35="NNN",SUM(Expenses!AZ$35:AZ$39)*$F35,IF($G35="FSG",0,IF($G35="MG",SUMPRODUCT($I35:$I39,Expenses!AZ$35:AZ$39)*$F35,MAX((Expenses!AZ$35-$K35/12)*$J35*$F35,0)+MAX((Expenses!AZ$36-$K36/12)*$J36*$F35,0)+MAX((Expenses!AZ$37-$K37/12)*$J37*$F35,0)+MAX((Expenses!AZ$38-$K38/12)*$J38*$F35,0)+MAX((Expenses!AZ$39-$K39/12)*$J39*$F35,0)))),0)</f>
        <v>2918.0805847886395</v>
      </c>
      <c r="BC201" s="156">
        <f ca="1">IF(AND(BC$165&lt;=$E35,BC$165&gt;=EOMONTH($D35,0)),IF($G35="NNN",SUM(Expenses!BA$35:BA$39)*$F35,IF($G35="FSG",0,IF($G35="MG",SUMPRODUCT($I35:$I39,Expenses!BA$35:BA$39)*$F35,MAX((Expenses!BA$35-$K35/12)*$J35*$F35,0)+MAX((Expenses!BA$36-$K36/12)*$J36*$F35,0)+MAX((Expenses!BA$37-$K37/12)*$J37*$F35,0)+MAX((Expenses!BA$38-$K38/12)*$J38*$F35,0)+MAX((Expenses!BA$39-$K39/12)*$J39*$F35,0)))),0)</f>
        <v>2919.7814008494524</v>
      </c>
      <c r="BD201" s="156">
        <f ca="1">IF(AND(BD$165&lt;=$E35,BD$165&gt;=EOMONTH($D35,0)),IF($G35="NNN",SUM(Expenses!BB$35:BB$39)*$F35,IF($G35="FSG",0,IF($G35="MG",SUMPRODUCT($I35:$I39,Expenses!BB$35:BB$39)*$F35,MAX((Expenses!BB$35-$K35/12)*$J35*$F35,0)+MAX((Expenses!BB$36-$K36/12)*$J36*$F35,0)+MAX((Expenses!BB$37-$K37/12)*$J37*$F35,0)+MAX((Expenses!BB$38-$K38/12)*$J38*$F35,0)+MAX((Expenses!BB$39-$K39/12)*$J39*$F35,0)))),0)</f>
        <v>2922.2678621790778</v>
      </c>
      <c r="BE201" s="156">
        <f ca="1">IF(AND(BE$165&lt;=$E35,BE$165&gt;=EOMONTH($D35,0)),IF($G35="NNN",SUM(Expenses!BC$35:BC$39)*$F35,IF($G35="FSG",0,IF($G35="MG",SUMPRODUCT($I35:$I39,Expenses!BC$35:BC$39)*$F35,MAX((Expenses!BC$35-$K35/12)*$J35*$F35,0)+MAX((Expenses!BC$36-$K36/12)*$J36*$F35,0)+MAX((Expenses!BC$37-$K37/12)*$J37*$F35,0)+MAX((Expenses!BC$38-$K38/12)*$J38*$F35,0)+MAX((Expenses!BC$39-$K39/12)*$J39*$F35,0)))),0)</f>
        <v>2925.4506704829842</v>
      </c>
      <c r="BF201" s="156">
        <f ca="1">IF(AND(BF$165&lt;=$E35,BF$165&gt;=EOMONTH($D35,0)),IF($G35="NNN",SUM(Expenses!BD$35:BD$39)*$F35,IF($G35="FSG",0,IF($G35="MG",SUMPRODUCT($I35:$I39,Expenses!BD$35:BD$39)*$F35,MAX((Expenses!BD$35-$K35/12)*$J35*$F35,0)+MAX((Expenses!BD$36-$K36/12)*$J36*$F35,0)+MAX((Expenses!BD$37-$K37/12)*$J37*$F35,0)+MAX((Expenses!BD$38-$K38/12)*$J38*$F35,0)+MAX((Expenses!BD$39-$K39/12)*$J39*$F35,0)))),0)</f>
        <v>2927.1641016186013</v>
      </c>
      <c r="BG201" s="156">
        <f ca="1">IF(AND(BG$165&lt;=$E35,BG$165&gt;=EOMONTH($D35,0)),IF($G35="NNN",SUM(Expenses!BE$35:BE$39)*$F35,IF($G35="FSG",0,IF($G35="MG",SUMPRODUCT($I35:$I39,Expenses!BE$35:BE$39)*$F35,MAX((Expenses!BE$35-$K35/12)*$J35*$F35,0)+MAX((Expenses!BE$36-$K36/12)*$J36*$F35,0)+MAX((Expenses!BE$37-$K37/12)*$J37*$F35,0)+MAX((Expenses!BE$38-$K38/12)*$J38*$F35,0)+MAX((Expenses!BE$39-$K39/12)*$J39*$F35,0)))),0)</f>
        <v>2928.8817585376351</v>
      </c>
      <c r="BH201" s="156">
        <f ca="1">IF(AND(BH$165&lt;=$E35,BH$165&gt;=EOMONTH($D35,0)),IF($G35="NNN",SUM(Expenses!BF$35:BF$39)*$F35,IF($G35="FSG",0,IF($G35="MG",SUMPRODUCT($I35:$I39,Expenses!BF$35:BF$39)*$F35,MAX((Expenses!BF$35-$K35/12)*$J35*$F35,0)+MAX((Expenses!BF$36-$K36/12)*$J36*$F35,0)+MAX((Expenses!BF$37-$K37/12)*$J37*$F35,0)+MAX((Expenses!BF$38-$K38/12)*$J38*$F35,0)+MAX((Expenses!BF$39-$K39/12)*$J39*$F35,0)))),0)</f>
        <v>2381.8879202948765</v>
      </c>
      <c r="BI201" s="156">
        <f ca="1">IF(AND(BI$165&lt;=$E35,BI$165&gt;=EOMONTH($D35,0)),IF($G35="NNN",SUM(Expenses!BG$35:BG$39)*$F35,IF($G35="FSG",0,IF($G35="MG",SUMPRODUCT($I35:$I39,Expenses!BG$35:BG$39)*$F35,MAX((Expenses!BG$35-$K35/12)*$J35*$F35,0)+MAX((Expenses!BG$36-$K36/12)*$J36*$F35,0)+MAX((Expenses!BG$37-$K37/12)*$J37*$F35,0)+MAX((Expenses!BG$38-$K38/12)*$J38*$F35,0)+MAX((Expenses!BG$39-$K39/12)*$J39*$F35,0)))),0)</f>
        <v>2329.6323737378302</v>
      </c>
      <c r="BJ201" s="156">
        <f ca="1">IF(AND(BJ$165&lt;=$E35,BJ$165&gt;=EOMONTH($D35,0)),IF($G35="NNN",SUM(Expenses!BH$35:BH$39)*$F35,IF($G35="FSG",0,IF($G35="MG",SUMPRODUCT($I35:$I39,Expenses!BH$35:BH$39)*$F35,MAX((Expenses!BH$35-$K35/12)*$J35*$F35,0)+MAX((Expenses!BH$36-$K36/12)*$J36*$F35,0)+MAX((Expenses!BH$37-$K37/12)*$J37*$F35,0)+MAX((Expenses!BH$38-$K38/12)*$J38*$F35,0)+MAX((Expenses!BH$39-$K39/12)*$J39*$F35,0)))),0)</f>
        <v>2330.7383692442104</v>
      </c>
      <c r="BK201" s="156">
        <f ca="1">IF(AND(BK$165&lt;=$E35,BK$165&gt;=EOMONTH($D35,0)),IF($G35="NNN",SUM(Expenses!BI$35:BI$39)*$F35,IF($G35="FSG",0,IF($G35="MG",SUMPRODUCT($I35:$I39,Expenses!BI$35:BI$39)*$F35,MAX((Expenses!BI$35-$K35/12)*$J35*$F35,0)+MAX((Expenses!BI$36-$K36/12)*$J36*$F35,0)+MAX((Expenses!BI$37-$K37/12)*$J37*$F35,0)+MAX((Expenses!BI$38-$K38/12)*$J38*$F35,0)+MAX((Expenses!BI$39-$K39/12)*$J39*$F35,0)))),0)</f>
        <v>2731.2588763300378</v>
      </c>
      <c r="BL201" s="156">
        <f ca="1">IF(AND(BL$165&lt;=$E35,BL$165&gt;=EOMONTH($D35,0)),IF($G35="NNN",SUM(Expenses!BJ$35:BJ$39)*$F35,IF($G35="FSG",0,IF($G35="MG",SUMPRODUCT($I35:$I39,Expenses!BJ$35:BJ$39)*$F35,MAX((Expenses!BJ$35-$K35/12)*$J35*$F35,0)+MAX((Expenses!BJ$36-$K36/12)*$J36*$F35,0)+MAX((Expenses!BJ$37-$K37/12)*$J37*$F35,0)+MAX((Expenses!BJ$38-$K38/12)*$J38*$F35,0)+MAX((Expenses!BJ$39-$K39/12)*$J39*$F35,0)))),0)</f>
        <v>2814.6481227131108</v>
      </c>
      <c r="BM201" s="156">
        <f ca="1">IF(AND(BM$165&lt;=$E35,BM$165&gt;=EOMONTH($D35,0)),IF($G35="NNN",SUM(Expenses!BK$35:BK$39)*$F35,IF($G35="FSG",0,IF($G35="MG",SUMPRODUCT($I35:$I39,Expenses!BK$35:BK$39)*$F35,MAX((Expenses!BK$35-$K35/12)*$J35*$F35,0)+MAX((Expenses!BK$36-$K36/12)*$J36*$F35,0)+MAX((Expenses!BK$37-$K37/12)*$J37*$F35,0)+MAX((Expenses!BK$38-$K38/12)*$J38*$F35,0)+MAX((Expenses!BK$39-$K39/12)*$J39*$F35,0)))),0)</f>
        <v>2827.719319723446</v>
      </c>
      <c r="BN201" s="156">
        <f ca="1">IF(AND(BN$165&lt;=$E35,BN$165&gt;=EOMONTH($D35,0)),IF($G35="NNN",SUM(Expenses!BL$35:BL$39)*$F35,IF($G35="FSG",0,IF($G35="MG",SUMPRODUCT($I35:$I39,Expenses!BL$35:BL$39)*$F35,MAX((Expenses!BL$35-$K35/12)*$J35*$F35,0)+MAX((Expenses!BL$36-$K36/12)*$J36*$F35,0)+MAX((Expenses!BL$37-$K37/12)*$J37*$F35,0)+MAX((Expenses!BL$38-$K38/12)*$J38*$F35,0)+MAX((Expenses!BL$39-$K39/12)*$J39*$F35,0)))),0)</f>
        <v>2845.9334931582184</v>
      </c>
      <c r="BO201" s="156">
        <f ca="1">IF(AND(BO$165&lt;=$E35,BO$165&gt;=EOMONTH($D35,0)),IF($G35="NNN",SUM(Expenses!BM$35:BM$39)*$F35,IF($G35="FSG",0,IF($G35="MG",SUMPRODUCT($I35:$I39,Expenses!BM$35:BM$39)*$F35,MAX((Expenses!BM$35-$K35/12)*$J35*$F35,0)+MAX((Expenses!BM$36-$K36/12)*$J36*$F35,0)+MAX((Expenses!BM$37-$K37/12)*$J37*$F35,0)+MAX((Expenses!BM$38-$K38/12)*$J38*$F35,0)+MAX((Expenses!BM$39-$K39/12)*$J39*$F35,0)))),0)</f>
        <v>2847.4624329683566</v>
      </c>
      <c r="BP201" s="156">
        <f ca="1">IF(AND(BP$165&lt;=$E35,BP$165&gt;=EOMONTH($D35,0)),IF($G35="NNN",SUM(Expenses!BN$35:BN$39)*$F35,IF($G35="FSG",0,IF($G35="MG",SUMPRODUCT($I35:$I39,Expenses!BN$35:BN$39)*$F35,MAX((Expenses!BN$35-$K35/12)*$J35*$F35,0)+MAX((Expenses!BN$36-$K36/12)*$J36*$F35,0)+MAX((Expenses!BN$37-$K37/12)*$J37*$F35,0)+MAX((Expenses!BN$38-$K38/12)*$J38*$F35,0)+MAX((Expenses!BN$39-$K39/12)*$J39*$F35,0)))),0)</f>
        <v>2963.1325905883918</v>
      </c>
      <c r="BQ201" s="156">
        <f ca="1">IF(AND(BQ$165&lt;=$E35,BQ$165&gt;=EOMONTH($D35,0)),IF($G35="NNN",SUM(Expenses!BO$35:BO$39)*$F35,IF($G35="FSG",0,IF($G35="MG",SUMPRODUCT($I35:$I39,Expenses!BO$35:BO$39)*$F35,MAX((Expenses!BO$35-$K35/12)*$J35*$F35,0)+MAX((Expenses!BO$36-$K36/12)*$J36*$F35,0)+MAX((Expenses!BO$37-$K37/12)*$J37*$F35,0)+MAX((Expenses!BO$38-$K38/12)*$J38*$F35,0)+MAX((Expenses!BO$39-$K39/12)*$J39*$F35,0)))),0)</f>
        <v>2966.4108831414151</v>
      </c>
      <c r="BR201" s="156">
        <f ca="1">IF(AND(BR$165&lt;=$E35,BR$165&gt;=EOMONTH($D35,0)),IF($G35="NNN",SUM(Expenses!BP$35:BP$39)*$F35,IF($G35="FSG",0,IF($G35="MG",SUMPRODUCT($I35:$I39,Expenses!BP$35:BP$39)*$F35,MAX((Expenses!BP$35-$K35/12)*$J35*$F35,0)+MAX((Expenses!BP$36-$K36/12)*$J36*$F35,0)+MAX((Expenses!BP$37-$K37/12)*$J37*$F35,0)+MAX((Expenses!BP$38-$K38/12)*$J38*$F35,0)+MAX((Expenses!BP$39-$K39/12)*$J39*$F35,0)))),0)</f>
        <v>3015.083958925683</v>
      </c>
      <c r="BS201" s="156">
        <f ca="1">IF(AND(BS$165&lt;=$E35,BS$165&gt;=EOMONTH($D35,0)),IF($G35="NNN",SUM(Expenses!BQ$35:BQ$39)*$F35,IF($G35="FSG",0,IF($G35="MG",SUMPRODUCT($I35:$I39,Expenses!BQ$35:BQ$39)*$F35,MAX((Expenses!BQ$35-$K35/12)*$J35*$F35,0)+MAX((Expenses!BQ$36-$K36/12)*$J36*$F35,0)+MAX((Expenses!BQ$37-$K37/12)*$J37*$F35,0)+MAX((Expenses!BQ$38-$K38/12)*$J38*$F35,0)+MAX((Expenses!BQ$39-$K39/12)*$J39*$F35,0)))),0)</f>
        <v>3016.853145552288</v>
      </c>
      <c r="BT201" s="156">
        <f ca="1">IF(AND(BT$165&lt;=$E35,BT$165&gt;=EOMONTH($D35,0)),IF($G35="NNN",SUM(Expenses!BR$35:BR$39)*$F35,IF($G35="FSG",0,IF($G35="MG",SUMPRODUCT($I35:$I39,Expenses!BR$35:BR$39)*$F35,MAX((Expenses!BR$35-$K35/12)*$J35*$F35,0)+MAX((Expenses!BR$36-$K36/12)*$J36*$F35,0)+MAX((Expenses!BR$37-$K37/12)*$J37*$F35,0)+MAX((Expenses!BR$38-$K38/12)*$J38*$F35,0)+MAX((Expenses!BR$39-$K39/12)*$J39*$F35,0)))),0)</f>
        <v>3018.626695470392</v>
      </c>
      <c r="BU201" s="156">
        <f ca="1">IF(AND(BU$165&lt;=$E35,BU$165&gt;=EOMONTH($D35,0)),IF($G35="NNN",SUM(Expenses!BS$35:BS$39)*$F35,IF($G35="FSG",0,IF($G35="MG",SUMPRODUCT($I35:$I39,Expenses!BS$35:BS$39)*$F35,MAX((Expenses!BS$35-$K35/12)*$J35*$F35,0)+MAX((Expenses!BS$36-$K36/12)*$J36*$F35,0)+MAX((Expenses!BS$37-$K37/12)*$J37*$F35,0)+MAX((Expenses!BS$38-$K38/12)*$J38*$F35,0)+MAX((Expenses!BS$39-$K39/12)*$J39*$F35,0)))),0)</f>
        <v>3020.4046194410475</v>
      </c>
      <c r="BV201" s="156">
        <f ca="1">IF(AND(BV$165&lt;=$E35,BV$165&gt;=EOMONTH($D35,0)),IF($G35="NNN",SUM(Expenses!BT$35:BT$39)*$F35,IF($G35="FSG",0,IF($G35="MG",SUMPRODUCT($I35:$I39,Expenses!BT$35:BT$39)*$F35,MAX((Expenses!BT$35-$K35/12)*$J35*$F35,0)+MAX((Expenses!BT$36-$K36/12)*$J36*$F35,0)+MAX((Expenses!BT$37-$K37/12)*$J37*$F35,0)+MAX((Expenses!BT$38-$K38/12)*$J38*$F35,0)+MAX((Expenses!BT$39-$K39/12)*$J39*$F35,0)))),0)</f>
        <v>3022.4445231150294</v>
      </c>
      <c r="BW201" s="156">
        <f ca="1">IF(AND(BW$165&lt;=$E35,BW$165&gt;=EOMONTH($D35,0)),IF($G35="NNN",SUM(Expenses!BU$35:BU$39)*$F35,IF($G35="FSG",0,IF($G35="MG",SUMPRODUCT($I35:$I39,Expenses!BU$35:BU$39)*$F35,MAX((Expenses!BU$35-$K35/12)*$J35*$F35,0)+MAX((Expenses!BU$36-$K36/12)*$J36*$F35,0)+MAX((Expenses!BU$37-$K37/12)*$J37*$F35,0)+MAX((Expenses!BU$38-$K38/12)*$J38*$F35,0)+MAX((Expenses!BU$39-$K39/12)*$J39*$F35,0)))),0)</f>
        <v>3024.2312275801764</v>
      </c>
      <c r="BX201" s="156">
        <f ca="1">IF(AND(BX$165&lt;=$E35,BX$165&gt;=EOMONTH($D35,0)),IF($G35="NNN",SUM(Expenses!BV$35:BV$39)*$F35,IF($G35="FSG",0,IF($G35="MG",SUMPRODUCT($I35:$I39,Expenses!BV$35:BV$39)*$F35,MAX((Expenses!BV$35-$K35/12)*$J35*$F35,0)+MAX((Expenses!BV$36-$K36/12)*$J36*$F35,0)+MAX((Expenses!BV$37-$K37/12)*$J37*$F35,0)+MAX((Expenses!BV$38-$K38/12)*$J38*$F35,0)+MAX((Expenses!BV$39-$K39/12)*$J39*$F35,0)))),0)</f>
        <v>3068.8234499332034</v>
      </c>
      <c r="BY201" s="156">
        <f ca="1">IF(AND(BY$165&lt;=$E35,BY$165&gt;=EOMONTH($D35,0)),IF($G35="NNN",SUM(Expenses!BW$35:BW$39)*$F35,IF($G35="FSG",0,IF($G35="MG",SUMPRODUCT($I35:$I39,Expenses!BW$35:BW$39)*$F35,MAX((Expenses!BW$35-$K35/12)*$J35*$F35,0)+MAX((Expenses!BW$36-$K36/12)*$J36*$F35,0)+MAX((Expenses!BW$37-$K37/12)*$J37*$F35,0)+MAX((Expenses!BW$38-$K38/12)*$J38*$F35,0)+MAX((Expenses!BW$39-$K39/12)*$J39*$F35,0)))),0)</f>
        <v>3077.6552145135724</v>
      </c>
      <c r="BZ201" s="156">
        <f ca="1">IF(AND(BZ$165&lt;=$E35,BZ$165&gt;=EOMONTH($D35,0)),IF($G35="NNN",SUM(Expenses!BX$35:BX$39)*$F35,IF($G35="FSG",0,IF($G35="MG",SUMPRODUCT($I35:$I39,Expenses!BX$35:BX$39)*$F35,MAX((Expenses!BX$35-$K35/12)*$J35*$F35,0)+MAX((Expenses!BX$36-$K36/12)*$J36*$F35,0)+MAX((Expenses!BX$37-$K37/12)*$J37*$F35,0)+MAX((Expenses!BX$38-$K38/12)*$J38*$F35,0)+MAX((Expenses!BX$39-$K39/12)*$J39*$F35,0)))),0)</f>
        <v>3079.4551710939845</v>
      </c>
      <c r="CA201" s="156">
        <f ca="1">IF(AND(CA$165&lt;=$E35,CA$165&gt;=EOMONTH($D35,0)),IF($G35="NNN",SUM(Expenses!BY$35:BY$39)*$F35,IF($G35="FSG",0,IF($G35="MG",SUMPRODUCT($I35:$I39,Expenses!BY$35:BY$39)*$F35,MAX((Expenses!BY$35-$K35/12)*$J35*$F35,0)+MAX((Expenses!BY$36-$K36/12)*$J36*$F35,0)+MAX((Expenses!BY$37-$K37/12)*$J37*$F35,0)+MAX((Expenses!BY$38-$K38/12)*$J38*$F35,0)+MAX((Expenses!BY$39-$K39/12)*$J39*$F35,0)))),0)</f>
        <v>3081.2595668529011</v>
      </c>
      <c r="CB201" s="156">
        <f ca="1">IF(AND(CB$165&lt;=$E35,CB$165&gt;=EOMONTH($D35,0)),IF($G35="NNN",SUM(Expenses!BZ$35:BZ$39)*$F35,IF($G35="FSG",0,IF($G35="MG",SUMPRODUCT($I35:$I39,Expenses!BZ$35:BZ$39)*$F35,MAX((Expenses!BZ$35-$K35/12)*$J35*$F35,0)+MAX((Expenses!BZ$36-$K36/12)*$J36*$F35,0)+MAX((Expenses!BZ$37-$K37/12)*$J37*$F35,0)+MAX((Expenses!BZ$38-$K38/12)*$J38*$F35,0)+MAX((Expenses!BZ$39-$K39/12)*$J39*$F35,0)))),0)</f>
        <v>3083.8974536775008</v>
      </c>
      <c r="CC201" s="156">
        <f ca="1">IF(AND(CC$165&lt;=$E35,CC$165&gt;=EOMONTH($D35,0)),IF($G35="NNN",SUM(Expenses!CA$35:CA$39)*$F35,IF($G35="FSG",0,IF($G35="MG",SUMPRODUCT($I35:$I39,Expenses!CA$35:CA$39)*$F35,MAX((Expenses!CA$35-$K35/12)*$J35*$F35,0)+MAX((Expenses!CA$36-$K36/12)*$J36*$F35,0)+MAX((Expenses!CA$37-$K37/12)*$J37*$F35,0)+MAX((Expenses!CA$38-$K38/12)*$J38*$F35,0)+MAX((Expenses!CA$39-$K39/12)*$J39*$F35,0)))),0)</f>
        <v>3087.2740950071147</v>
      </c>
      <c r="CD201" s="156">
        <f ca="1">IF(AND(CD$165&lt;=$E35,CD$165&gt;=EOMONTH($D35,0)),IF($G35="NNN",SUM(Expenses!CB$35:CB$39)*$F35,IF($G35="FSG",0,IF($G35="MG",SUMPRODUCT($I35:$I39,Expenses!CB$35:CB$39)*$F35,MAX((Expenses!CB$35-$K35/12)*$J35*$F35,0)+MAX((Expenses!CB$36-$K36/12)*$J36*$F35,0)+MAX((Expenses!CB$37-$K37/12)*$J37*$F35,0)+MAX((Expenses!CB$38-$K38/12)*$J38*$F35,0)+MAX((Expenses!CB$39-$K39/12)*$J39*$F35,0)))),0)</f>
        <v>3089.0918740988909</v>
      </c>
      <c r="CE201" s="156">
        <f ca="1">IF(AND(CE$165&lt;=$E35,CE$165&gt;=EOMONTH($D35,0)),IF($G35="NNN",SUM(Expenses!CC$35:CC$39)*$F35,IF($G35="FSG",0,IF($G35="MG",SUMPRODUCT($I35:$I39,Expenses!CC$35:CC$39)*$F35,MAX((Expenses!CC$35-$K35/12)*$J35*$F35,0)+MAX((Expenses!CC$36-$K36/12)*$J36*$F35,0)+MAX((Expenses!CC$37-$K37/12)*$J37*$F35,0)+MAX((Expenses!CC$38-$K38/12)*$J38*$F35,0)+MAX((Expenses!CC$39-$K39/12)*$J39*$F35,0)))),0)</f>
        <v>3090.9141363242943</v>
      </c>
      <c r="CF201" s="156">
        <f ca="1">IF(AND(CF$165&lt;=$E35,CF$165&gt;=EOMONTH($D35,0)),IF($G35="NNN",SUM(Expenses!CD$35:CD$39)*$F35,IF($G35="FSG",0,IF($G35="MG",SUMPRODUCT($I35:$I39,Expenses!CD$35:CD$39)*$F35,MAX((Expenses!CD$35-$K35/12)*$J35*$F35,0)+MAX((Expenses!CD$36-$K36/12)*$J36*$F35,0)+MAX((Expenses!CD$37-$K37/12)*$J37*$F35,0)+MAX((Expenses!CD$38-$K38/12)*$J38*$F35,0)+MAX((Expenses!CD$39-$K39/12)*$J39*$F35,0)))),0)</f>
        <v>3092.7408927399406</v>
      </c>
      <c r="CG201" s="156">
        <f ca="1">IF(AND(CG$165&lt;=$E35,CG$165&gt;=EOMONTH($D35,0)),IF($G35="NNN",SUM(Expenses!CE$35:CE$39)*$F35,IF($G35="FSG",0,IF($G35="MG",SUMPRODUCT($I35:$I39,Expenses!CE$35:CE$39)*$F35,MAX((Expenses!CE$35-$K35/12)*$J35*$F35,0)+MAX((Expenses!CE$36-$K36/12)*$J36*$F35,0)+MAX((Expenses!CE$37-$K37/12)*$J37*$F35,0)+MAX((Expenses!CE$38-$K38/12)*$J38*$F35,0)+MAX((Expenses!CE$39-$K39/12)*$J39*$F35,0)))),0)</f>
        <v>3094.5721544297171</v>
      </c>
      <c r="CH201" s="156">
        <f ca="1">IF(AND(CH$165&lt;=$E35,CH$165&gt;=EOMONTH($D35,0)),IF($G35="NNN",SUM(Expenses!CF$35:CF$39)*$F35,IF($G35="FSG",0,IF($G35="MG",SUMPRODUCT($I35:$I39,Expenses!CF$35:CF$39)*$F35,MAX((Expenses!CF$35-$K35/12)*$J35*$F35,0)+MAX((Expenses!CF$36-$K36/12)*$J36*$F35,0)+MAX((Expenses!CF$37-$K37/12)*$J37*$F35,0)+MAX((Expenses!CF$38-$K38/12)*$J38*$F35,0)+MAX((Expenses!CF$39-$K39/12)*$J39*$F35,0)))),0)</f>
        <v>3096.6732552139174</v>
      </c>
      <c r="CI201" s="156">
        <f ca="1">IF(AND(CI$165&lt;=$E35,CI$165&gt;=EOMONTH($D35,0)),IF($G35="NNN",SUM(Expenses!CG$35:CG$39)*$F35,IF($G35="FSG",0,IF($G35="MG",SUMPRODUCT($I35:$I39,Expenses!CG$35:CG$39)*$F35,MAX((Expenses!CG$35-$K35/12)*$J35*$F35,0)+MAX((Expenses!CG$36-$K36/12)*$J36*$F35,0)+MAX((Expenses!CG$37-$K37/12)*$J37*$F35,0)+MAX((Expenses!CG$38-$K38/12)*$J38*$F35,0)+MAX((Expenses!CG$39-$K39/12)*$J39*$F35,0)))),0)</f>
        <v>3098.513560813019</v>
      </c>
      <c r="CJ201" s="156">
        <f ca="1">IF(AND(CJ$165&lt;=$E35,CJ$165&gt;=EOMONTH($D35,0)),IF($G35="NNN",SUM(Expenses!CH$35:CH$39)*$F35,IF($G35="FSG",0,IF($G35="MG",SUMPRODUCT($I35:$I39,Expenses!CH$35:CH$39)*$F35,MAX((Expenses!CH$35-$K35/12)*$J35*$F35,0)+MAX((Expenses!CH$36-$K36/12)*$J36*$F35,0)+MAX((Expenses!CH$37-$K37/12)*$J37*$F35,0)+MAX((Expenses!CH$38-$K38/12)*$J38*$F35,0)+MAX((Expenses!CH$39-$K39/12)*$J39*$F35,0)))),0)</f>
        <v>3144.1146577647464</v>
      </c>
      <c r="CK201" s="156">
        <f ca="1">IF(AND(CK$165&lt;=$E35,CK$165&gt;=EOMONTH($D35,0)),IF($G35="NNN",SUM(Expenses!CI$35:CI$39)*$F35,IF($G35="FSG",0,IF($G35="MG",SUMPRODUCT($I35:$I39,Expenses!CI$35:CI$39)*$F35,MAX((Expenses!CI$35-$K35/12)*$J35*$F35,0)+MAX((Expenses!CI$36-$K36/12)*$J36*$F35,0)+MAX((Expenses!CI$37-$K37/12)*$J37*$F35,0)+MAX((Expenses!CI$38-$K38/12)*$J38*$F35,0)+MAX((Expenses!CI$39-$K39/12)*$J39*$F35,0)))),0)</f>
        <v>3153.2113752825267</v>
      </c>
      <c r="CL201" s="156">
        <f ca="1">IF(AND(CL$165&lt;=$E35,CL$165&gt;=EOMONTH($D35,0)),IF($G35="NNN",SUM(Expenses!CJ$35:CJ$39)*$F35,IF($G35="FSG",0,IF($G35="MG",SUMPRODUCT($I35:$I39,Expenses!CJ$35:CJ$39)*$F35,MAX((Expenses!CJ$35-$K35/12)*$J35*$F35,0)+MAX((Expenses!CJ$36-$K36/12)*$J36*$F35,0)+MAX((Expenses!CJ$37-$K37/12)*$J37*$F35,0)+MAX((Expenses!CJ$38-$K38/12)*$J38*$F35,0)+MAX((Expenses!CJ$39-$K39/12)*$J39*$F35,0)))),0)</f>
        <v>3155.0653305603505</v>
      </c>
      <c r="CM201" s="156">
        <f ca="1">IF(AND(CM$165&lt;=$E35,CM$165&gt;=EOMONTH($D35,0)),IF($G35="NNN",SUM(Expenses!CK$35:CK$39)*$F35,IF($G35="FSG",0,IF($G35="MG",SUMPRODUCT($I35:$I39,Expenses!CK$35:CK$39)*$F35,MAX((Expenses!CK$35-$K35/12)*$J35*$F35,0)+MAX((Expenses!CK$36-$K36/12)*$J36*$F35,0)+MAX((Expenses!CK$37-$K37/12)*$J37*$F35,0)+MAX((Expenses!CK$38-$K38/12)*$J38*$F35,0)+MAX((Expenses!CK$39-$K39/12)*$J39*$F35,0)))),0)</f>
        <v>3156.9238581920349</v>
      </c>
      <c r="CN201" s="156">
        <f ca="1">IF(AND(CN$165&lt;=$E35,CN$165&gt;=EOMONTH($D35,0)),IF($G35="NNN",SUM(Expenses!CL$35:CL$39)*$F35,IF($G35="FSG",0,IF($G35="MG",SUMPRODUCT($I35:$I39,Expenses!CL$35:CL$39)*$F35,MAX((Expenses!CL$35-$K35/12)*$J35*$F35,0)+MAX((Expenses!CL$36-$K36/12)*$J36*$F35,0)+MAX((Expenses!CL$37-$K37/12)*$J37*$F35,0)+MAX((Expenses!CL$38-$K38/12)*$J38*$F35,0)+MAX((Expenses!CL$39-$K39/12)*$J39*$F35,0)))),0)</f>
        <v>3159.640881621372</v>
      </c>
      <c r="CO201" s="156">
        <f ca="1">IF(AND(CO$165&lt;=$E35,CO$165&gt;=EOMONTH($D35,0)),IF($G35="NNN",SUM(Expenses!CM$35:CM$39)*$F35,IF($G35="FSG",0,IF($G35="MG",SUMPRODUCT($I35:$I39,Expenses!CM$35:CM$39)*$F35,MAX((Expenses!CM$35-$K35/12)*$J35*$F35,0)+MAX((Expenses!CM$36-$K36/12)*$J36*$F35,0)+MAX((Expenses!CM$37-$K37/12)*$J37*$F35,0)+MAX((Expenses!CM$38-$K38/12)*$J38*$F35,0)+MAX((Expenses!CM$39-$K39/12)*$J39*$F35,0)))),0)</f>
        <v>3163.1188221908751</v>
      </c>
      <c r="CP201" s="156">
        <f ca="1">IF(AND(CP$165&lt;=$E35,CP$165&gt;=EOMONTH($D35,0)),IF($G35="NNN",SUM(Expenses!CN$35:CN$39)*$F35,IF($G35="FSG",0,IF($G35="MG",SUMPRODUCT($I35:$I39,Expenses!CN$35:CN$39)*$F35,MAX((Expenses!CN$35-$K35/12)*$J35*$F35,0)+MAX((Expenses!CN$36-$K36/12)*$J36*$F35,0)+MAX((Expenses!CN$37-$K37/12)*$J37*$F35,0)+MAX((Expenses!CN$38-$K38/12)*$J38*$F35,0)+MAX((Expenses!CN$39-$K39/12)*$J39*$F35,0)))),0)</f>
        <v>3164.9911346554045</v>
      </c>
      <c r="CQ201" s="156">
        <f ca="1">IF(AND(CQ$165&lt;=$E35,CQ$165&gt;=EOMONTH($D35,0)),IF($G35="NNN",SUM(Expenses!CO$35:CO$39)*$F35,IF($G35="FSG",0,IF($G35="MG",SUMPRODUCT($I35:$I39,Expenses!CO$35:CO$39)*$F35,MAX((Expenses!CO$35-$K35/12)*$J35*$F35,0)+MAX((Expenses!CO$36-$K36/12)*$J36*$F35,0)+MAX((Expenses!CO$37-$K37/12)*$J37*$F35,0)+MAX((Expenses!CO$38-$K38/12)*$J38*$F35,0)+MAX((Expenses!CO$39-$K39/12)*$J39*$F35,0)))),0)</f>
        <v>3166.868064747569</v>
      </c>
      <c r="CR201" s="156">
        <f ca="1">IF(AND(CR$165&lt;=$E35,CR$165&gt;=EOMONTH($D35,0)),IF($G35="NNN",SUM(Expenses!CP$35:CP$39)*$F35,IF($G35="FSG",0,IF($G35="MG",SUMPRODUCT($I35:$I39,Expenses!CP$35:CP$39)*$F35,MAX((Expenses!CP$35-$K35/12)*$J35*$F35,0)+MAX((Expenses!CP$36-$K36/12)*$J36*$F35,0)+MAX((Expenses!CP$37-$K37/12)*$J37*$F35,0)+MAX((Expenses!CP$38-$K38/12)*$J38*$F35,0)+MAX((Expenses!CP$39-$K39/12)*$J39*$F35,0)))),0)</f>
        <v>3168.7496238556855</v>
      </c>
      <c r="CS201" s="156">
        <f ca="1">IF(AND(CS$165&lt;=$E35,CS$165&gt;=EOMONTH($D35,0)),IF($G35="NNN",SUM(Expenses!CQ$35:CQ$39)*$F35,IF($G35="FSG",0,IF($G35="MG",SUMPRODUCT($I35:$I39,Expenses!CQ$35:CQ$39)*$F35,MAX((Expenses!CQ$35-$K35/12)*$J35*$F35,0)+MAX((Expenses!CQ$36-$K36/12)*$J36*$F35,0)+MAX((Expenses!CQ$37-$K37/12)*$J37*$F35,0)+MAX((Expenses!CQ$38-$K38/12)*$J38*$F35,0)+MAX((Expenses!CQ$39-$K39/12)*$J39*$F35,0)))),0)</f>
        <v>3170.635823396155</v>
      </c>
      <c r="CT201" s="156">
        <f ca="1">IF(AND(CT$165&lt;=$E35,CT$165&gt;=EOMONTH($D35,0)),IF($G35="NNN",SUM(Expenses!CR$35:CR$39)*$F35,IF($G35="FSG",0,IF($G35="MG",SUMPRODUCT($I35:$I39,Expenses!CR$35:CR$39)*$F35,MAX((Expenses!CR$35-$K35/12)*$J35*$F35,0)+MAX((Expenses!CR$36-$K36/12)*$J36*$F35,0)+MAX((Expenses!CR$37-$K37/12)*$J37*$F35,0)+MAX((Expenses!CR$38-$K38/12)*$J38*$F35,0)+MAX((Expenses!CR$39-$K39/12)*$J39*$F35,0)))),0)</f>
        <v>3137.2591450231084</v>
      </c>
      <c r="CU201" s="156">
        <f ca="1">IF(AND(CU$165&lt;=$E35,CU$165&gt;=EOMONTH($D35,0)),IF($G35="NNN",SUM(Expenses!CS$35:CS$39)*$F35,IF($G35="FSG",0,IF($G35="MG",SUMPRODUCT($I35:$I39,Expenses!CS$35:CS$39)*$F35,MAX((Expenses!CS$35-$K35/12)*$J35*$F35,0)+MAX((Expenses!CS$36-$K36/12)*$J36*$F35,0)+MAX((Expenses!CS$37-$K37/12)*$J37*$F35,0)+MAX((Expenses!CS$38-$K38/12)*$J38*$F35,0)+MAX((Expenses!CS$39-$K39/12)*$J39*$F35,0)))),0)</f>
        <v>3139.1028225586319</v>
      </c>
      <c r="CV201" s="156">
        <f ca="1">IF(AND(CV$165&lt;=$E35,CV$165&gt;=EOMONTH($D35,0)),IF($G35="NNN",SUM(Expenses!CT$35:CT$39)*$F35,IF($G35="FSG",0,IF($G35="MG",SUMPRODUCT($I35:$I39,Expenses!CT$35:CT$39)*$F35,MAX((Expenses!CT$35-$K35/12)*$J35*$F35,0)+MAX((Expenses!CT$36-$K36/12)*$J36*$F35,0)+MAX((Expenses!CT$37-$K37/12)*$J37*$F35,0)+MAX((Expenses!CT$38-$K38/12)*$J38*$F35,0)+MAX((Expenses!CT$39-$K39/12)*$J39*$F35,0)))),0)</f>
        <v>3010.3513207438655</v>
      </c>
      <c r="CW201" s="156">
        <f ca="1">IF(AND(CW$165&lt;=$E35,CW$165&gt;=EOMONTH($D35,0)),IF($G35="NNN",SUM(Expenses!CU$35:CU$39)*$F35,IF($G35="FSG",0,IF($G35="MG",SUMPRODUCT($I35:$I39,Expenses!CU$35:CU$39)*$F35,MAX((Expenses!CU$35-$K35/12)*$J35*$F35,0)+MAX((Expenses!CU$36-$K36/12)*$J36*$F35,0)+MAX((Expenses!CU$37-$K37/12)*$J37*$F35,0)+MAX((Expenses!CU$38-$K38/12)*$J38*$F35,0)+MAX((Expenses!CU$39-$K39/12)*$J39*$F35,0)))),0)</f>
        <v>3045.5998819447141</v>
      </c>
      <c r="CX201" s="156">
        <f ca="1">IF(AND(CX$165&lt;=$E35,CX$165&gt;=EOMONTH($D35,0)),IF($G35="NNN",SUM(Expenses!CV$35:CV$39)*$F35,IF($G35="FSG",0,IF($G35="MG",SUMPRODUCT($I35:$I39,Expenses!CV$35:CV$39)*$F35,MAX((Expenses!CV$35-$K35/12)*$J35*$F35,0)+MAX((Expenses!CV$36-$K36/12)*$J36*$F35,0)+MAX((Expenses!CV$37-$K37/12)*$J37*$F35,0)+MAX((Expenses!CV$38-$K38/12)*$J38*$F35,0)+MAX((Expenses!CV$39-$K39/12)*$J39*$F35,0)))),0)</f>
        <v>3047.2664854627478</v>
      </c>
      <c r="CY201" s="156">
        <f ca="1">IF(AND(CY$165&lt;=$E35,CY$165&gt;=EOMONTH($D35,0)),IF($G35="NNN",SUM(Expenses!CW$35:CW$39)*$F35,IF($G35="FSG",0,IF($G35="MG",SUMPRODUCT($I35:$I39,Expenses!CW$35:CW$39)*$F35,MAX((Expenses!CW$35-$K35/12)*$J35*$F35,0)+MAX((Expenses!CW$36-$K36/12)*$J36*$F35,0)+MAX((Expenses!CW$37-$K37/12)*$J37*$F35,0)+MAX((Expenses!CW$38-$K38/12)*$J38*$F35,0)+MAX((Expenses!CW$39-$K39/12)*$J39*$F35,0)))),0)</f>
        <v>3183.2786830946989</v>
      </c>
      <c r="CZ201" s="156">
        <f ca="1">IF(AND(CZ$165&lt;=$E35,CZ$165&gt;=EOMONTH($D35,0)),IF($G35="NNN",SUM(Expenses!CX$35:CX$39)*$F35,IF($G35="FSG",0,IF($G35="MG",SUMPRODUCT($I35:$I39,Expenses!CX$35:CX$39)*$F35,MAX((Expenses!CX$35-$K35/12)*$J35*$F35,0)+MAX((Expenses!CX$36-$K36/12)*$J36*$F35,0)+MAX((Expenses!CX$37-$K37/12)*$J37*$F35,0)+MAX((Expenses!CX$38-$K38/12)*$J38*$F35,0)+MAX((Expenses!CX$39-$K39/12)*$J39*$F35,0)))),0)</f>
        <v>3186.0772172269167</v>
      </c>
      <c r="DA201" s="156">
        <f ca="1">IF(AND(DA$165&lt;=$E35,DA$165&gt;=EOMONTH($D35,0)),IF($G35="NNN",SUM(Expenses!CY$35:CY$39)*$F35,IF($G35="FSG",0,IF($G35="MG",SUMPRODUCT($I35:$I39,Expenses!CY$35:CY$39)*$F35,MAX((Expenses!CY$35-$K35/12)*$J35*$F35,0)+MAX((Expenses!CY$36-$K36/12)*$J36*$F35,0)+MAX((Expenses!CY$37-$K37/12)*$J37*$F35,0)+MAX((Expenses!CY$38-$K38/12)*$J38*$F35,0)+MAX((Expenses!CY$39-$K39/12)*$J39*$F35,0)))),0)</f>
        <v>3240.9173982575539</v>
      </c>
      <c r="DB201" s="156">
        <f ca="1">IF(AND(DB$165&lt;=$E35,DB$165&gt;=EOMONTH($D35,0)),IF($G35="NNN",SUM(Expenses!CZ$35:CZ$39)*$F35,IF($G35="FSG",0,IF($G35="MG",SUMPRODUCT($I35:$I39,Expenses!CZ$35:CZ$39)*$F35,MAX((Expenses!CZ$35-$K35/12)*$J35*$F35,0)+MAX((Expenses!CZ$36-$K36/12)*$J36*$F35,0)+MAX((Expenses!CZ$37-$K37/12)*$J37*$F35,0)+MAX((Expenses!CZ$38-$K38/12)*$J38*$F35,0)+MAX((Expenses!CZ$39-$K39/12)*$J39*$F35,0)))),0)</f>
        <v>3242.8458800960202</v>
      </c>
      <c r="DC201" s="156">
        <f ca="1">IF(AND(DC$165&lt;=$E35,DC$165&gt;=EOMONTH($D35,0)),IF($G35="NNN",SUM(Expenses!DA$35:DA$39)*$F35,IF($G35="FSG",0,IF($G35="MG",SUMPRODUCT($I35:$I39,Expenses!DA$35:DA$39)*$F35,MAX((Expenses!DA$35-$K35/12)*$J35*$F35,0)+MAX((Expenses!DA$36-$K36/12)*$J36*$F35,0)+MAX((Expenses!DA$37-$K37/12)*$J37*$F35,0)+MAX((Expenses!DA$38-$K38/12)*$J38*$F35,0)+MAX((Expenses!DA$39-$K39/12)*$J39*$F35,0)))),0)</f>
        <v>3244.7791180909499</v>
      </c>
      <c r="DD201" s="156">
        <f ca="1">IF(AND(DD$165&lt;=$E35,DD$165&gt;=EOMONTH($D35,0)),IF($G35="NNN",SUM(Expenses!DB$35:DB$39)*$F35,IF($G35="FSG",0,IF($G35="MG",SUMPRODUCT($I35:$I39,Expenses!DB$35:DB$39)*$F35,MAX((Expenses!DB$35-$K35/12)*$J35*$F35,0)+MAX((Expenses!DB$36-$K36/12)*$J36*$F35,0)+MAX((Expenses!DB$37-$K37/12)*$J37*$F35,0)+MAX((Expenses!DB$38-$K38/12)*$J38*$F35,0)+MAX((Expenses!DB$39-$K39/12)*$J39*$F35,0)))),0)</f>
        <v>3246.7171239723093</v>
      </c>
      <c r="DE201" s="156">
        <f ca="1">IF(AND(DE$165&lt;=$E35,DE$165&gt;=EOMONTH($D35,0)),IF($G35="NNN",SUM(Expenses!DC$35:DC$39)*$F35,IF($G35="FSG",0,IF($G35="MG",SUMPRODUCT($I35:$I39,Expenses!DC$35:DC$39)*$F35,MAX((Expenses!DC$35-$K35/12)*$J35*$F35,0)+MAX((Expenses!DC$36-$K36/12)*$J36*$F35,0)+MAX((Expenses!DC$37-$K37/12)*$J37*$F35,0)+MAX((Expenses!DC$38-$K38/12)*$J38*$F35,0)+MAX((Expenses!DC$39-$K39/12)*$J39*$F35,0)))),0)</f>
        <v>3248.6599094989929</v>
      </c>
      <c r="DF201" s="156">
        <f ca="1">IF(AND(DF$165&lt;=$E35,DF$165&gt;=EOMONTH($D35,0)),IF($G35="NNN",SUM(Expenses!DD$35:DD$39)*$F35,IF($G35="FSG",0,IF($G35="MG",SUMPRODUCT($I35:$I39,Expenses!DD$35:DD$39)*$F35,MAX((Expenses!DD$35-$K35/12)*$J35*$F35,0)+MAX((Expenses!DD$36-$K36/12)*$J36*$F35,0)+MAX((Expenses!DD$37-$K37/12)*$J37*$F35,0)+MAX((Expenses!DD$38-$K38/12)*$J38*$F35,0)+MAX((Expenses!DD$39-$K39/12)*$J39*$F35,0)))),0)</f>
        <v>3250.6074864588945</v>
      </c>
      <c r="DG201" s="156">
        <f ca="1">IF(AND(DG$165&lt;=$E35,DG$165&gt;=EOMONTH($D35,0)),IF($G35="NNN",SUM(Expenses!DE$35:DE$39)*$F35,IF($G35="FSG",0,IF($G35="MG",SUMPRODUCT($I35:$I39,Expenses!DE$35:DE$39)*$F35,MAX((Expenses!DE$35-$K35/12)*$J35*$F35,0)+MAX((Expenses!DE$36-$K36/12)*$J36*$F35,0)+MAX((Expenses!DE$37-$K37/12)*$J37*$F35,0)+MAX((Expenses!DE$38-$K38/12)*$J38*$F35,0)+MAX((Expenses!DE$39-$K39/12)*$J39*$F35,0)))),0)</f>
        <v>3252.5598666689816</v>
      </c>
      <c r="DH201" s="156">
        <f ca="1">IF(AND(DH$165&lt;=$E35,DH$165&gt;=EOMONTH($D35,0)),IF($G35="NNN",SUM(Expenses!DF$35:DF$39)*$F35,IF($G35="FSG",0,IF($G35="MG",SUMPRODUCT($I35:$I39,Expenses!DF$35:DF$39)*$F35,MAX((Expenses!DF$35-$K35/12)*$J35*$F35,0)+MAX((Expenses!DF$36-$K36/12)*$J36*$F35,0)+MAX((Expenses!DF$37-$K37/12)*$J37*$F35,0)+MAX((Expenses!DF$38-$K38/12)*$J38*$F35,0)+MAX((Expenses!DF$39-$K39/12)*$J39*$F35,0)))),0)</f>
        <v>3298.6650051210468</v>
      </c>
      <c r="DI201" s="156">
        <f ca="1">IF(AND(DI$165&lt;=$E35,DI$165&gt;=EOMONTH($D35,0)),IF($G35="NNN",SUM(Expenses!DG$35:DG$39)*$F35,IF($G35="FSG",0,IF($G35="MG",SUMPRODUCT($I35:$I39,Expenses!DG$35:DG$39)*$F35,MAX((Expenses!DG$35-$K35/12)*$J35*$F35,0)+MAX((Expenses!DG$36-$K36/12)*$J36*$F35,0)+MAX((Expenses!DG$37-$K37/12)*$J37*$F35,0)+MAX((Expenses!DG$38-$K38/12)*$J38*$F35,0)+MAX((Expenses!DG$39-$K39/12)*$J39*$F35,0)))),0)</f>
        <v>3310.1829648888365</v>
      </c>
      <c r="DJ201" s="156">
        <f ca="1">IF(AND(DJ$165&lt;=$E35,DJ$165&gt;=EOMONTH($D35,0)),IF($G35="NNN",SUM(Expenses!DH$35:DH$39)*$F35,IF($G35="FSG",0,IF($G35="MG",SUMPRODUCT($I35:$I39,Expenses!DH$35:DH$39)*$F35,MAX((Expenses!DH$35-$K35/12)*$J35*$F35,0)+MAX((Expenses!DH$36-$K36/12)*$J36*$F35,0)+MAX((Expenses!DH$37-$K37/12)*$J37*$F35,0)+MAX((Expenses!DH$38-$K38/12)*$J38*$F35,0)+MAX((Expenses!DH$39-$K39/12)*$J39*$F35,0)))),0)</f>
        <v>3312.149826043079</v>
      </c>
      <c r="DK201" s="156">
        <f ca="1">IF(AND(DK$165&lt;=$E35,DK$165&gt;=EOMONTH($D35,0)),IF($G35="NNN",SUM(Expenses!DI$35:DI$39)*$F35,IF($G35="FSG",0,IF($G35="MG",SUMPRODUCT($I35:$I39,Expenses!DI$35:DI$39)*$F35,MAX((Expenses!DI$35-$K35/12)*$J35*$F35,0)+MAX((Expenses!DI$36-$K36/12)*$J36*$F35,0)+MAX((Expenses!DI$37-$K37/12)*$J37*$F35,0)+MAX((Expenses!DI$38-$K38/12)*$J38*$F35,0)+MAX((Expenses!DI$39-$K39/12)*$J39*$F35,0)))),0)</f>
        <v>3314.1215380075328</v>
      </c>
      <c r="DL201" s="156">
        <f ca="1">IF(AND(DL$165&lt;=$E35,DL$165&gt;=EOMONTH($D35,0)),IF($G35="NNN",SUM(Expenses!DJ$35:DJ$39)*$F35,IF($G35="FSG",0,IF($G35="MG",SUMPRODUCT($I35:$I39,Expenses!DJ$35:DJ$39)*$F35,MAX((Expenses!DJ$35-$K35/12)*$J35*$F35,0)+MAX((Expenses!DJ$36-$K36/12)*$J36*$F35,0)+MAX((Expenses!DJ$37-$K37/12)*$J37*$F35,0)+MAX((Expenses!DJ$38-$K38/12)*$J38*$F35,0)+MAX((Expenses!DJ$39-$K39/12)*$J39*$F35,0)))),0)</f>
        <v>3317.004028163718</v>
      </c>
      <c r="DM201" s="156">
        <f ca="1">IF(AND(DM$165&lt;=$E35,DM$165&gt;=EOMONTH($D35,0)),IF($G35="NNN",SUM(Expenses!DK$35:DK$39)*$F35,IF($G35="FSG",0,IF($G35="MG",SUMPRODUCT($I35:$I39,Expenses!DK$35:DK$39)*$F35,MAX((Expenses!DK$35-$K35/12)*$J35*$F35,0)+MAX((Expenses!DK$36-$K36/12)*$J36*$F35,0)+MAX((Expenses!DK$37-$K37/12)*$J37*$F35,0)+MAX((Expenses!DK$38-$K38/12)*$J38*$F35,0)+MAX((Expenses!DK$39-$K39/12)*$J39*$F35,0)))),0)</f>
        <v>3320.6937753139023</v>
      </c>
      <c r="DN201" s="156">
        <f ca="1">IF(AND(DN$165&lt;=$E35,DN$165&gt;=EOMONTH($D35,0)),IF($G35="NNN",SUM(Expenses!DL$35:DL$39)*$F35,IF($G35="FSG",0,IF($G35="MG",SUMPRODUCT($I35:$I39,Expenses!DL$35:DL$39)*$F35,MAX((Expenses!DL$35-$K35/12)*$J35*$F35,0)+MAX((Expenses!DL$36-$K36/12)*$J36*$F35,0)+MAX((Expenses!DL$37-$K37/12)*$J37*$F35,0)+MAX((Expenses!DL$38-$K38/12)*$J38*$F35,0)+MAX((Expenses!DL$39-$K39/12)*$J39*$F35,0)))),0)</f>
        <v>3322.6801116075217</v>
      </c>
      <c r="DO201" s="156">
        <f ca="1">IF(AND(DO$165&lt;=$E35,DO$165&gt;=EOMONTH($D35,0)),IF($G35="NNN",SUM(Expenses!DM$35:DM$39)*$F35,IF($G35="FSG",0,IF($G35="MG",SUMPRODUCT($I35:$I39,Expenses!DM$35:DM$39)*$F35,MAX((Expenses!DM$35-$K35/12)*$J35*$F35,0)+MAX((Expenses!DM$36-$K36/12)*$J36*$F35,0)+MAX((Expenses!DM$37-$K37/12)*$J37*$F35,0)+MAX((Expenses!DM$38-$K38/12)*$J38*$F35,0)+MAX((Expenses!DM$39-$K39/12)*$J39*$F35,0)))),0)</f>
        <v>3324.6713467423001</v>
      </c>
      <c r="DP201" s="156">
        <f ca="1">IF(AND(DP$165&lt;=$E35,DP$165&gt;=EOMONTH($D35,0)),IF($G35="NNN",SUM(Expenses!DN$35:DN$39)*$F35,IF($G35="FSG",0,IF($G35="MG",SUMPRODUCT($I35:$I39,Expenses!DN$35:DN$39)*$F35,MAX((Expenses!DN$35-$K35/12)*$J35*$F35,0)+MAX((Expenses!DN$36-$K36/12)*$J36*$F35,0)+MAX((Expenses!DN$37-$K37/12)*$J37*$F35,0)+MAX((Expenses!DN$38-$K38/12)*$J38*$F35,0)+MAX((Expenses!DN$39-$K39/12)*$J39*$F35,0)))),0)</f>
        <v>3326.6674928001007</v>
      </c>
      <c r="DQ201" s="156">
        <f ca="1">IF(AND(DQ$165&lt;=$E35,DQ$165&gt;=EOMONTH($D35,0)),IF($G35="NNN",SUM(Expenses!DO$35:DO$39)*$F35,IF($G35="FSG",0,IF($G35="MG",SUMPRODUCT($I35:$I39,Expenses!DO$35:DO$39)*$F35,MAX((Expenses!DO$35-$K35/12)*$J35*$F35,0)+MAX((Expenses!DO$36-$K36/12)*$J36*$F35,0)+MAX((Expenses!DO$37-$K37/12)*$J37*$F35,0)+MAX((Expenses!DO$38-$K38/12)*$J38*$F35,0)+MAX((Expenses!DO$39-$K39/12)*$J39*$F35,0)))),0)</f>
        <v>3328.6685618925849</v>
      </c>
      <c r="DR201" s="156">
        <f ca="1">IF(AND(DR$165&lt;=$E35,DR$165&gt;=EOMONTH($D35,0)),IF($G35="NNN",SUM(Expenses!DP$35:DP$39)*$F35,IF($G35="FSG",0,IF($G35="MG",SUMPRODUCT($I35:$I39,Expenses!DP$35:DP$39)*$F35,MAX((Expenses!DP$35-$K35/12)*$J35*$F35,0)+MAX((Expenses!DP$36-$K36/12)*$J36*$F35,0)+MAX((Expenses!DP$37-$K37/12)*$J37*$F35,0)+MAX((Expenses!DP$38-$K38/12)*$J38*$F35,0)+MAX((Expenses!DP$39-$K39/12)*$J39*$F35,0)))),0)</f>
        <v>3330.6745661612831</v>
      </c>
      <c r="DS201" s="156">
        <f ca="1">IF(AND(DS$165&lt;=$E35,DS$165&gt;=EOMONTH($D35,0)),IF($G35="NNN",SUM(Expenses!DQ$35:DQ$39)*$F35,IF($G35="FSG",0,IF($G35="MG",SUMPRODUCT($I35:$I39,Expenses!DQ$35:DQ$39)*$F35,MAX((Expenses!DQ$35-$K35/12)*$J35*$F35,0)+MAX((Expenses!DQ$36-$K36/12)*$J36*$F35,0)+MAX((Expenses!DQ$37-$K37/12)*$J37*$F35,0)+MAX((Expenses!DQ$38-$K38/12)*$J38*$F35,0)+MAX((Expenses!DQ$39-$K39/12)*$J39*$F35,0)))),0)</f>
        <v>3332.6855177776724</v>
      </c>
      <c r="DT201" s="156">
        <f ca="1">IF(AND(DT$165&lt;=$E35,DT$165&gt;=EOMONTH($D35,0)),IF($G35="NNN",SUM(Expenses!DR$35:DR$39)*$F35,IF($G35="FSG",0,IF($G35="MG",SUMPRODUCT($I35:$I39,Expenses!DR$35:DR$39)*$F35,MAX((Expenses!DR$35-$K35/12)*$J35*$F35,0)+MAX((Expenses!DR$36-$K36/12)*$J36*$F35,0)+MAX((Expenses!DR$37-$K37/12)*$J37*$F35,0)+MAX((Expenses!DR$38-$K38/12)*$J38*$F35,0)+MAX((Expenses!DR$39-$K39/12)*$J39*$F35,0)))),0)</f>
        <v>3379.8247874854719</v>
      </c>
      <c r="DU201" s="156">
        <f ca="1">IF(AND(DU$165&lt;=$E35,DU$165&gt;=EOMONTH($D35,0)),IF($G35="NNN",SUM(Expenses!DS$35:DS$39)*$F35,IF($G35="FSG",0,IF($G35="MG",SUMPRODUCT($I35:$I39,Expenses!DS$35:DS$39)*$F35,MAX((Expenses!DS$35-$K35/12)*$J35*$F35,0)+MAX((Expenses!DS$36-$K36/12)*$J36*$F35,0)+MAX((Expenses!DS$37-$K37/12)*$J37*$F35,0)+MAX((Expenses!DS$38-$K38/12)*$J38*$F35,0)+MAX((Expenses!DS$39-$K39/12)*$J39*$F35,0)))),0)</f>
        <v>3391.6882860462961</v>
      </c>
      <c r="DV201" s="156">
        <f ca="1">IF(AND(DV$165&lt;=$E35,DV$165&gt;=EOMONTH($D35,0)),IF($G35="NNN",SUM(Expenses!DT$35:DT$39)*$F35,IF($G35="FSG",0,IF($G35="MG",SUMPRODUCT($I35:$I39,Expenses!DT$35:DT$39)*$F35,MAX((Expenses!DT$35-$K35/12)*$J35*$F35,0)+MAX((Expenses!DT$36-$K36/12)*$J36*$F35,0)+MAX((Expenses!DT$37-$K37/12)*$J37*$F35,0)+MAX((Expenses!DT$38-$K38/12)*$J38*$F35,0)+MAX((Expenses!DT$39-$K39/12)*$J39*$F35,0)))),0)</f>
        <v>3393.7141530351655</v>
      </c>
      <c r="DW201" s="156">
        <f ca="1">IF(AND(DW$165&lt;=$E35,DW$165&gt;=EOMONTH($D35,0)),IF($G35="NNN",SUM(Expenses!DU$35:DU$39)*$F35,IF($G35="FSG",0,IF($G35="MG",SUMPRODUCT($I35:$I39,Expenses!DU$35:DU$39)*$F35,MAX((Expenses!DU$35-$K35/12)*$J35*$F35,0)+MAX((Expenses!DU$36-$K36/12)*$J36*$F35,0)+MAX((Expenses!DU$37-$K37/12)*$J37*$F35,0)+MAX((Expenses!DU$38-$K38/12)*$J38*$F35,0)+MAX((Expenses!DU$39-$K39/12)*$J39*$F35,0)))),0)</f>
        <v>3395.7450163585536</v>
      </c>
      <c r="DX201" s="156">
        <f ca="1">IF(AND(DX$165&lt;=$E35,DX$165&gt;=EOMONTH($D35,0)),IF($G35="NNN",SUM(Expenses!DV$35:DV$39)*$F35,IF($G35="FSG",0,IF($G35="MG",SUMPRODUCT($I35:$I39,Expenses!DV$35:DV$39)*$F35,MAX((Expenses!DV$35-$K35/12)*$J35*$F35,0)+MAX((Expenses!DV$36-$K36/12)*$J36*$F35,0)+MAX((Expenses!DV$37-$K37/12)*$J37*$F35,0)+MAX((Expenses!DV$38-$K38/12)*$J38*$F35,0)+MAX((Expenses!DV$39-$K39/12)*$J39*$F35,0)))),0)</f>
        <v>3398.7139812194232</v>
      </c>
      <c r="DY201" s="156">
        <f>IF(AND(DY$165&lt;=$E35,DY$165&gt;=EOMONTH($D35,0)),IF($G35="NNN",SUM(Expenses!DW$35:DW$39)*$F35,IF($G35="FSG",0,IF($G35="MG",SUMPRODUCT($I35:$I39,Expenses!DW$35:DW$39)*$F35,MAX((Expenses!DW$35-$K35/12)*$J35*$F35,0)+MAX((Expenses!DW$36-$K36/12)*$J36*$F35,0)+MAX((Expenses!DW$37-$K37/12)*$J37*$F35,0)+MAX((Expenses!DW$38-$K38/12)*$J38*$F35,0)+MAX((Expenses!DW$39-$K39/12)*$J39*$F35,0)))),0)</f>
        <v>0</v>
      </c>
      <c r="DZ201" s="156">
        <f>IF(AND(DZ$165&lt;=$E35,DZ$165&gt;=EOMONTH($D35,0)),IF($G35="NNN",SUM(Expenses!DX$35:DX$39)*$F35,IF($G35="FSG",0,IF($G35="MG",SUMPRODUCT($I35:$I39,Expenses!DX$35:DX$39)*$F35,MAX((Expenses!DX$35-$K35/12)*$J35*$F35,0)+MAX((Expenses!DX$36-$K36/12)*$J36*$F35,0)+MAX((Expenses!DX$37-$K37/12)*$J37*$F35,0)+MAX((Expenses!DX$38-$K38/12)*$J38*$F35,0)+MAX((Expenses!DX$39-$K39/12)*$J39*$F35,0)))),0)</f>
        <v>0</v>
      </c>
      <c r="EA201" s="156">
        <f>IF(AND(EA$165&lt;=$E35,EA$165&gt;=EOMONTH($D35,0)),IF($G35="NNN",SUM(Expenses!DY$35:DY$39)*$F35,IF($G35="FSG",0,IF($G35="MG",SUMPRODUCT($I35:$I39,Expenses!DY$35:DY$39)*$F35,MAX((Expenses!DY$35-$K35/12)*$J35*$F35,0)+MAX((Expenses!DY$36-$K36/12)*$J36*$F35,0)+MAX((Expenses!DY$37-$K37/12)*$J37*$F35,0)+MAX((Expenses!DY$38-$K38/12)*$J38*$F35,0)+MAX((Expenses!DY$39-$K39/12)*$J39*$F35,0)))),0)</f>
        <v>0</v>
      </c>
      <c r="EB201" s="156">
        <f>IF(AND(EB$165&lt;=$E35,EB$165&gt;=EOMONTH($D35,0)),IF($G35="NNN",SUM(Expenses!DZ$35:DZ$39)*$F35,IF($G35="FSG",0,IF($G35="MG",SUMPRODUCT($I35:$I39,Expenses!DZ$35:DZ$39)*$F35,MAX((Expenses!DZ$35-$K35/12)*$J35*$F35,0)+MAX((Expenses!DZ$36-$K36/12)*$J36*$F35,0)+MAX((Expenses!DZ$37-$K37/12)*$J37*$F35,0)+MAX((Expenses!DZ$38-$K38/12)*$J38*$F35,0)+MAX((Expenses!DZ$39-$K39/12)*$J39*$F35,0)))),0)</f>
        <v>0</v>
      </c>
      <c r="EC201" s="156">
        <f>IF(AND(EC$165&lt;=$E35,EC$165&gt;=EOMONTH($D35,0)),IF($G35="NNN",SUM(Expenses!EA$35:EA$39)*$F35,IF($G35="FSG",0,IF($G35="MG",SUMPRODUCT($I35:$I39,Expenses!EA$35:EA$39)*$F35,MAX((Expenses!EA$35-$K35/12)*$J35*$F35,0)+MAX((Expenses!EA$36-$K36/12)*$J36*$F35,0)+MAX((Expenses!EA$37-$K37/12)*$J37*$F35,0)+MAX((Expenses!EA$38-$K38/12)*$J38*$F35,0)+MAX((Expenses!EA$39-$K39/12)*$J39*$F35,0)))),0)</f>
        <v>0</v>
      </c>
      <c r="ED201" s="156">
        <f>IF(AND(ED$165&lt;=$E35,ED$165&gt;=EOMONTH($D35,0)),IF($G35="NNN",SUM(Expenses!EB$35:EB$39)*$F35,IF($G35="FSG",0,IF($G35="MG",SUMPRODUCT($I35:$I39,Expenses!EB$35:EB$39)*$F35,MAX((Expenses!EB$35-$K35/12)*$J35*$F35,0)+MAX((Expenses!EB$36-$K36/12)*$J36*$F35,0)+MAX((Expenses!EB$37-$K37/12)*$J37*$F35,0)+MAX((Expenses!EB$38-$K38/12)*$J38*$F35,0)+MAX((Expenses!EB$39-$K39/12)*$J39*$F35,0)))),0)</f>
        <v>0</v>
      </c>
      <c r="EE201" s="156">
        <f>IF(AND(EE$165&lt;=$E35,EE$165&gt;=EOMONTH($D35,0)),IF($G35="NNN",SUM(Expenses!EC$35:EC$39)*$F35,IF($G35="FSG",0,IF($G35="MG",SUMPRODUCT($I35:$I39,Expenses!EC$35:EC$39)*$F35,MAX((Expenses!EC$35-$K35/12)*$J35*$F35,0)+MAX((Expenses!EC$36-$K36/12)*$J36*$F35,0)+MAX((Expenses!EC$37-$K37/12)*$J37*$F35,0)+MAX((Expenses!EC$38-$K38/12)*$J38*$F35,0)+MAX((Expenses!EC$39-$K39/12)*$J39*$F35,0)))),0)</f>
        <v>0</v>
      </c>
      <c r="EF201" s="156">
        <f>IF(AND(EF$165&lt;=$E35,EF$165&gt;=EOMONTH($D35,0)),IF($G35="NNN",SUM(Expenses!ED$35:ED$39)*$F35,IF($G35="FSG",0,IF($G35="MG",SUMPRODUCT($I35:$I39,Expenses!ED$35:ED$39)*$F35,MAX((Expenses!ED$35-$K35/12)*$J35*$F35,0)+MAX((Expenses!ED$36-$K36/12)*$J36*$F35,0)+MAX((Expenses!ED$37-$K37/12)*$J37*$F35,0)+MAX((Expenses!ED$38-$K38/12)*$J38*$F35,0)+MAX((Expenses!ED$39-$K39/12)*$J39*$F35,0)))),0)</f>
        <v>0</v>
      </c>
      <c r="EG201" s="156">
        <f>IF(AND(EG$165&lt;=$E35,EG$165&gt;=EOMONTH($D35,0)),IF($G35="NNN",SUM(Expenses!EE$35:EE$39)*$F35,IF($G35="FSG",0,IF($G35="MG",SUMPRODUCT($I35:$I39,Expenses!EE$35:EE$39)*$F35,MAX((Expenses!EE$35-$K35/12)*$J35*$F35,0)+MAX((Expenses!EE$36-$K36/12)*$J36*$F35,0)+MAX((Expenses!EE$37-$K37/12)*$J37*$F35,0)+MAX((Expenses!EE$38-$K38/12)*$J38*$F35,0)+MAX((Expenses!EE$39-$K39/12)*$J39*$F35,0)))),0)</f>
        <v>0</v>
      </c>
      <c r="EH201" s="156">
        <f>IF(AND(EH$165&lt;=$E35,EH$165&gt;=EOMONTH($D35,0)),IF($G35="NNN",SUM(Expenses!EF$35:EF$39)*$F35,IF($G35="FSG",0,IF($G35="MG",SUMPRODUCT($I35:$I39,Expenses!EF$35:EF$39)*$F35,MAX((Expenses!EF$35-$K35/12)*$J35*$F35,0)+MAX((Expenses!EF$36-$K36/12)*$J36*$F35,0)+MAX((Expenses!EF$37-$K37/12)*$J37*$F35,0)+MAX((Expenses!EF$38-$K38/12)*$J38*$F35,0)+MAX((Expenses!EF$39-$K39/12)*$J39*$F35,0)))),0)</f>
        <v>0</v>
      </c>
      <c r="EI201" s="156">
        <f>IF(AND(EI$165&lt;=$E35,EI$165&gt;=EOMONTH($D35,0)),IF($G35="NNN",SUM(Expenses!EG$35:EG$39)*$F35,IF($G35="FSG",0,IF($G35="MG",SUMPRODUCT($I35:$I39,Expenses!EG$35:EG$39)*$F35,MAX((Expenses!EG$35-$K35/12)*$J35*$F35,0)+MAX((Expenses!EG$36-$K36/12)*$J36*$F35,0)+MAX((Expenses!EG$37-$K37/12)*$J37*$F35,0)+MAX((Expenses!EG$38-$K38/12)*$J38*$F35,0)+MAX((Expenses!EG$39-$K39/12)*$J39*$F35,0)))),0)</f>
        <v>0</v>
      </c>
      <c r="EJ201" s="156">
        <f>IF(AND(EJ$165&lt;=$E35,EJ$165&gt;=EOMONTH($D35,0)),IF($G35="NNN",SUM(Expenses!EH$35:EH$39)*$F35,IF($G35="FSG",0,IF($G35="MG",SUMPRODUCT($I35:$I39,Expenses!EH$35:EH$39)*$F35,MAX((Expenses!EH$35-$K35/12)*$J35*$F35,0)+MAX((Expenses!EH$36-$K36/12)*$J36*$F35,0)+MAX((Expenses!EH$37-$K37/12)*$J37*$F35,0)+MAX((Expenses!EH$38-$K38/12)*$J38*$F35,0)+MAX((Expenses!EH$39-$K39/12)*$J39*$F35,0)))),0)</f>
        <v>0</v>
      </c>
      <c r="EK201" s="156">
        <f>IF(AND(EK$165&lt;=$E35,EK$165&gt;=EOMONTH($D35,0)),IF($G35="NNN",SUM(Expenses!EI$35:EI$39)*$F35,IF($G35="FSG",0,IF($G35="MG",SUMPRODUCT($I35:$I39,Expenses!EI$35:EI$39)*$F35,MAX((Expenses!EI$35-$K35/12)*$J35*$F35,0)+MAX((Expenses!EI$36-$K36/12)*$J36*$F35,0)+MAX((Expenses!EI$37-$K37/12)*$J37*$F35,0)+MAX((Expenses!EI$38-$K38/12)*$J38*$F35,0)+MAX((Expenses!EI$39-$K39/12)*$J39*$F35,0)))),0)</f>
        <v>0</v>
      </c>
      <c r="EL201" s="156">
        <f>IF(AND(EL$165&lt;=$E35,EL$165&gt;=EOMONTH($D35,0)),IF($G35="NNN",SUM(Expenses!EJ$35:EJ$39)*$F35,IF($G35="FSG",0,IF($G35="MG",SUMPRODUCT($I35:$I39,Expenses!EJ$35:EJ$39)*$F35,MAX((Expenses!EJ$35-$K35/12)*$J35*$F35,0)+MAX((Expenses!EJ$36-$K36/12)*$J36*$F35,0)+MAX((Expenses!EJ$37-$K37/12)*$J37*$F35,0)+MAX((Expenses!EJ$38-$K38/12)*$J38*$F35,0)+MAX((Expenses!EJ$39-$K39/12)*$J39*$F35,0)))),0)</f>
        <v>0</v>
      </c>
      <c r="EM201" s="156">
        <f>IF(AND(EM$165&lt;=$E35,EM$165&gt;=EOMONTH($D35,0)),IF($G35="NNN",SUM(Expenses!EK$35:EK$39)*$F35,IF($G35="FSG",0,IF($G35="MG",SUMPRODUCT($I35:$I39,Expenses!EK$35:EK$39)*$F35,MAX((Expenses!EK$35-$K35/12)*$J35*$F35,0)+MAX((Expenses!EK$36-$K36/12)*$J36*$F35,0)+MAX((Expenses!EK$37-$K37/12)*$J37*$F35,0)+MAX((Expenses!EK$38-$K38/12)*$J38*$F35,0)+MAX((Expenses!EK$39-$K39/12)*$J39*$F35,0)))),0)</f>
        <v>0</v>
      </c>
      <c r="EN201" s="156">
        <f>IF(AND(EN$165&lt;=$E35,EN$165&gt;=EOMONTH($D35,0)),IF($G35="NNN",SUM(Expenses!EL$35:EL$39)*$F35,IF($G35="FSG",0,IF($G35="MG",SUMPRODUCT($I35:$I39,Expenses!EL$35:EL$39)*$F35,MAX((Expenses!EL$35-$K35/12)*$J35*$F35,0)+MAX((Expenses!EL$36-$K36/12)*$J36*$F35,0)+MAX((Expenses!EL$37-$K37/12)*$J37*$F35,0)+MAX((Expenses!EL$38-$K38/12)*$J38*$F35,0)+MAX((Expenses!EL$39-$K39/12)*$J39*$F35,0)))),0)</f>
        <v>0</v>
      </c>
      <c r="EO201" s="156">
        <f>IF(AND(EO$165&lt;=$E35,EO$165&gt;=EOMONTH($D35,0)),IF($G35="NNN",SUM(Expenses!EM$35:EM$39)*$F35,IF($G35="FSG",0,IF($G35="MG",SUMPRODUCT($I35:$I39,Expenses!EM$35:EM$39)*$F35,MAX((Expenses!EM$35-$K35/12)*$J35*$F35,0)+MAX((Expenses!EM$36-$K36/12)*$J36*$F35,0)+MAX((Expenses!EM$37-$K37/12)*$J37*$F35,0)+MAX((Expenses!EM$38-$K38/12)*$J38*$F35,0)+MAX((Expenses!EM$39-$K39/12)*$J39*$F35,0)))),0)</f>
        <v>0</v>
      </c>
      <c r="EP201" s="156">
        <f>IF(AND(EP$165&lt;=$E35,EP$165&gt;=EOMONTH($D35,0)),IF($G35="NNN",SUM(Expenses!EN$35:EN$39)*$F35,IF($G35="FSG",0,IF($G35="MG",SUMPRODUCT($I35:$I39,Expenses!EN$35:EN$39)*$F35,MAX((Expenses!EN$35-$K35/12)*$J35*$F35,0)+MAX((Expenses!EN$36-$K36/12)*$J36*$F35,0)+MAX((Expenses!EN$37-$K37/12)*$J37*$F35,0)+MAX((Expenses!EN$38-$K38/12)*$J38*$F35,0)+MAX((Expenses!EN$39-$K39/12)*$J39*$F35,0)))),0)</f>
        <v>0</v>
      </c>
      <c r="EQ201" s="156">
        <f>IF(AND(EQ$165&lt;=$E35,EQ$165&gt;=EOMONTH($D35,0)),IF($G35="NNN",SUM(Expenses!EO$35:EO$39)*$F35,IF($G35="FSG",0,IF($G35="MG",SUMPRODUCT($I35:$I39,Expenses!EO$35:EO$39)*$F35,MAX((Expenses!EO$35-$K35/12)*$J35*$F35,0)+MAX((Expenses!EO$36-$K36/12)*$J36*$F35,0)+MAX((Expenses!EO$37-$K37/12)*$J37*$F35,0)+MAX((Expenses!EO$38-$K38/12)*$J38*$F35,0)+MAX((Expenses!EO$39-$K39/12)*$J39*$F35,0)))),0)</f>
        <v>0</v>
      </c>
      <c r="ER201" s="156">
        <f>IF(AND(ER$165&lt;=$E35,ER$165&gt;=EOMONTH($D35,0)),IF($G35="NNN",SUM(Expenses!EP$35:EP$39)*$F35,IF($G35="FSG",0,IF($G35="MG",SUMPRODUCT($I35:$I39,Expenses!EP$35:EP$39)*$F35,MAX((Expenses!EP$35-$K35/12)*$J35*$F35,0)+MAX((Expenses!EP$36-$K36/12)*$J36*$F35,0)+MAX((Expenses!EP$37-$K37/12)*$J37*$F35,0)+MAX((Expenses!EP$38-$K38/12)*$J38*$F35,0)+MAX((Expenses!EP$39-$K39/12)*$J39*$F35,0)))),0)</f>
        <v>0</v>
      </c>
      <c r="ES201" s="156">
        <f>IF(AND(ES$165&lt;=$E35,ES$165&gt;=EOMONTH($D35,0)),IF($G35="NNN",SUM(Expenses!EQ$35:EQ$39)*$F35,IF($G35="FSG",0,IF($G35="MG",SUMPRODUCT($I35:$I39,Expenses!EQ$35:EQ$39)*$F35,MAX((Expenses!EQ$35-$K35/12)*$J35*$F35,0)+MAX((Expenses!EQ$36-$K36/12)*$J36*$F35,0)+MAX((Expenses!EQ$37-$K37/12)*$J37*$F35,0)+MAX((Expenses!EQ$38-$K38/12)*$J38*$F35,0)+MAX((Expenses!EQ$39-$K39/12)*$J39*$F35,0)))),0)</f>
        <v>0</v>
      </c>
      <c r="ET201" s="156">
        <f>IF(AND(ET$165&lt;=$E35,ET$165&gt;=EOMONTH($D35,0)),IF($G35="NNN",SUM(Expenses!ER$35:ER$39)*$F35,IF($G35="FSG",0,IF($G35="MG",SUMPRODUCT($I35:$I39,Expenses!ER$35:ER$39)*$F35,MAX((Expenses!ER$35-$K35/12)*$J35*$F35,0)+MAX((Expenses!ER$36-$K36/12)*$J36*$F35,0)+MAX((Expenses!ER$37-$K37/12)*$J37*$F35,0)+MAX((Expenses!ER$38-$K38/12)*$J38*$F35,0)+MAX((Expenses!ER$39-$K39/12)*$J39*$F35,0)))),0)</f>
        <v>0</v>
      </c>
      <c r="EU201" s="156">
        <f>IF(AND(EU$165&lt;=$E35,EU$165&gt;=EOMONTH($D35,0)),IF($G35="NNN",SUM(Expenses!ES$35:ES$39)*$F35,IF($G35="FSG",0,IF($G35="MG",SUMPRODUCT($I35:$I39,Expenses!ES$35:ES$39)*$F35,MAX((Expenses!ES$35-$K35/12)*$J35*$F35,0)+MAX((Expenses!ES$36-$K36/12)*$J36*$F35,0)+MAX((Expenses!ES$37-$K37/12)*$J37*$F35,0)+MAX((Expenses!ES$38-$K38/12)*$J38*$F35,0)+MAX((Expenses!ES$39-$K39/12)*$J39*$F35,0)))),0)</f>
        <v>0</v>
      </c>
      <c r="EV201" s="156">
        <f>IF(AND(EV$165&lt;=$E35,EV$165&gt;=EOMONTH($D35,0)),IF($G35="NNN",SUM(Expenses!ET$35:ET$39)*$F35,IF($G35="FSG",0,IF($G35="MG",SUMPRODUCT($I35:$I39,Expenses!ET$35:ET$39)*$F35,MAX((Expenses!ET$35-$K35/12)*$J35*$F35,0)+MAX((Expenses!ET$36-$K36/12)*$J36*$F35,0)+MAX((Expenses!ET$37-$K37/12)*$J37*$F35,0)+MAX((Expenses!ET$38-$K38/12)*$J38*$F35,0)+MAX((Expenses!ET$39-$K39/12)*$J39*$F35,0)))),0)</f>
        <v>0</v>
      </c>
      <c r="EW201" s="156">
        <f>IF(AND(EW$165&lt;=$E35,EW$165&gt;=EOMONTH($D35,0)),IF($G35="NNN",SUM(Expenses!EU$35:EU$39)*$F35,IF($G35="FSG",0,IF($G35="MG",SUMPRODUCT($I35:$I39,Expenses!EU$35:EU$39)*$F35,MAX((Expenses!EU$35-$K35/12)*$J35*$F35,0)+MAX((Expenses!EU$36-$K36/12)*$J36*$F35,0)+MAX((Expenses!EU$37-$K37/12)*$J37*$F35,0)+MAX((Expenses!EU$38-$K38/12)*$J38*$F35,0)+MAX((Expenses!EU$39-$K39/12)*$J39*$F35,0)))),0)</f>
        <v>0</v>
      </c>
      <c r="EX201" s="156">
        <f>IF(AND(EX$165&lt;=$E35,EX$165&gt;=EOMONTH($D35,0)),IF($G35="NNN",SUM(Expenses!EV$35:EV$39)*$F35,IF($G35="FSG",0,IF($G35="MG",SUMPRODUCT($I35:$I39,Expenses!EV$35:EV$39)*$F35,MAX((Expenses!EV$35-$K35/12)*$J35*$F35,0)+MAX((Expenses!EV$36-$K36/12)*$J36*$F35,0)+MAX((Expenses!EV$37-$K37/12)*$J37*$F35,0)+MAX((Expenses!EV$38-$K38/12)*$J38*$F35,0)+MAX((Expenses!EV$39-$K39/12)*$J39*$F35,0)))),0)</f>
        <v>0</v>
      </c>
      <c r="EY201" s="156">
        <f>IF(AND(EY$165&lt;=$E35,EY$165&gt;=EOMONTH($D35,0)),IF($G35="NNN",SUM(Expenses!EW$35:EW$39)*$F35,IF($G35="FSG",0,IF($G35="MG",SUMPRODUCT($I35:$I39,Expenses!EW$35:EW$39)*$F35,MAX((Expenses!EW$35-$K35/12)*$J35*$F35,0)+MAX((Expenses!EW$36-$K36/12)*$J36*$F35,0)+MAX((Expenses!EW$37-$K37/12)*$J37*$F35,0)+MAX((Expenses!EW$38-$K38/12)*$J38*$F35,0)+MAX((Expenses!EW$39-$K39/12)*$J39*$F35,0)))),0)</f>
        <v>0</v>
      </c>
      <c r="EZ201" s="156">
        <f>IF(AND(EZ$165&lt;=$E35,EZ$165&gt;=EOMONTH($D35,0)),IF($G35="NNN",SUM(Expenses!EX$35:EX$39)*$F35,IF($G35="FSG",0,IF($G35="MG",SUMPRODUCT($I35:$I39,Expenses!EX$35:EX$39)*$F35,MAX((Expenses!EX$35-$K35/12)*$J35*$F35,0)+MAX((Expenses!EX$36-$K36/12)*$J36*$F35,0)+MAX((Expenses!EX$37-$K37/12)*$J37*$F35,0)+MAX((Expenses!EX$38-$K38/12)*$J38*$F35,0)+MAX((Expenses!EX$39-$K39/12)*$J39*$F35,0)))),0)</f>
        <v>0</v>
      </c>
      <c r="FA201" s="156">
        <f>IF(AND(FA$165&lt;=$E35,FA$165&gt;=EOMONTH($D35,0)),IF($G35="NNN",SUM(Expenses!EY$35:EY$39)*$F35,IF($G35="FSG",0,IF($G35="MG",SUMPRODUCT($I35:$I39,Expenses!EY$35:EY$39)*$F35,MAX((Expenses!EY$35-$K35/12)*$J35*$F35,0)+MAX((Expenses!EY$36-$K36/12)*$J36*$F35,0)+MAX((Expenses!EY$37-$K37/12)*$J37*$F35,0)+MAX((Expenses!EY$38-$K38/12)*$J38*$F35,0)+MAX((Expenses!EY$39-$K39/12)*$J39*$F35,0)))),0)</f>
        <v>0</v>
      </c>
      <c r="FB201" s="156">
        <f>IF(AND(FB$165&lt;=$E35,FB$165&gt;=EOMONTH($D35,0)),IF($G35="NNN",SUM(Expenses!EZ$35:EZ$39)*$F35,IF($G35="FSG",0,IF($G35="MG",SUMPRODUCT($I35:$I39,Expenses!EZ$35:EZ$39)*$F35,MAX((Expenses!EZ$35-$K35/12)*$J35*$F35,0)+MAX((Expenses!EZ$36-$K36/12)*$J36*$F35,0)+MAX((Expenses!EZ$37-$K37/12)*$J37*$F35,0)+MAX((Expenses!EZ$38-$K38/12)*$J38*$F35,0)+MAX((Expenses!EZ$39-$K39/12)*$J39*$F35,0)))),0)</f>
        <v>0</v>
      </c>
      <c r="FC201" s="156">
        <f>IF(AND(FC$165&lt;=$E35,FC$165&gt;=EOMONTH($D35,0)),IF($G35="NNN",SUM(Expenses!FA$35:FA$39)*$F35,IF($G35="FSG",0,IF($G35="MG",SUMPRODUCT($I35:$I39,Expenses!FA$35:FA$39)*$F35,MAX((Expenses!FA$35-$K35/12)*$J35*$F35,0)+MAX((Expenses!FA$36-$K36/12)*$J36*$F35,0)+MAX((Expenses!FA$37-$K37/12)*$J37*$F35,0)+MAX((Expenses!FA$38-$K38/12)*$J38*$F35,0)+MAX((Expenses!FA$39-$K39/12)*$J39*$F35,0)))),0)</f>
        <v>0</v>
      </c>
      <c r="FD201" s="156">
        <f>IF(AND(FD$165&lt;=$E35,FD$165&gt;=EOMONTH($D35,0)),IF($G35="NNN",SUM(Expenses!FB$35:FB$39)*$F35,IF($G35="FSG",0,IF($G35="MG",SUMPRODUCT($I35:$I39,Expenses!FB$35:FB$39)*$F35,MAX((Expenses!FB$35-$K35/12)*$J35*$F35,0)+MAX((Expenses!FB$36-$K36/12)*$J36*$F35,0)+MAX((Expenses!FB$37-$K37/12)*$J37*$F35,0)+MAX((Expenses!FB$38-$K38/12)*$J38*$F35,0)+MAX((Expenses!FB$39-$K39/12)*$J39*$F35,0)))),0)</f>
        <v>0</v>
      </c>
      <c r="FE201" s="156">
        <f>IF(AND(FE$165&lt;=$E35,FE$165&gt;=EOMONTH($D35,0)),IF($G35="NNN",SUM(Expenses!FC$35:FC$39)*$F35,IF($G35="FSG",0,IF($G35="MG",SUMPRODUCT($I35:$I39,Expenses!FC$35:FC$39)*$F35,MAX((Expenses!FC$35-$K35/12)*$J35*$F35,0)+MAX((Expenses!FC$36-$K36/12)*$J36*$F35,0)+MAX((Expenses!FC$37-$K37/12)*$J37*$F35,0)+MAX((Expenses!FC$38-$K38/12)*$J38*$F35,0)+MAX((Expenses!FC$39-$K39/12)*$J39*$F35,0)))),0)</f>
        <v>0</v>
      </c>
      <c r="FF201" s="156">
        <f>IF(AND(FF$165&lt;=$E35,FF$165&gt;=EOMONTH($D35,0)),IF($G35="NNN",SUM(Expenses!FD$35:FD$39)*$F35,IF($G35="FSG",0,IF($G35="MG",SUMPRODUCT($I35:$I39,Expenses!FD$35:FD$39)*$F35,MAX((Expenses!FD$35-$K35/12)*$J35*$F35,0)+MAX((Expenses!FD$36-$K36/12)*$J36*$F35,0)+MAX((Expenses!FD$37-$K37/12)*$J37*$F35,0)+MAX((Expenses!FD$38-$K38/12)*$J38*$F35,0)+MAX((Expenses!FD$39-$K39/12)*$J39*$F35,0)))),0)</f>
        <v>0</v>
      </c>
      <c r="FG201" s="156">
        <f>IF(AND(FG$165&lt;=$E35,FG$165&gt;=EOMONTH($D35,0)),IF($G35="NNN",SUM(Expenses!FE$35:FE$39)*$F35,IF($G35="FSG",0,IF($G35="MG",SUMPRODUCT($I35:$I39,Expenses!FE$35:FE$39)*$F35,MAX((Expenses!FE$35-$K35/12)*$J35*$F35,0)+MAX((Expenses!FE$36-$K36/12)*$J36*$F35,0)+MAX((Expenses!FE$37-$K37/12)*$J37*$F35,0)+MAX((Expenses!FE$38-$K38/12)*$J38*$F35,0)+MAX((Expenses!FE$39-$K39/12)*$J39*$F35,0)))),0)</f>
        <v>0</v>
      </c>
      <c r="FH201" s="156">
        <f>IF(AND(FH$165&lt;=$E35,FH$165&gt;=EOMONTH($D35,0)),IF($G35="NNN",SUM(Expenses!FF$35:FF$39)*$F35,IF($G35="FSG",0,IF($G35="MG",SUMPRODUCT($I35:$I39,Expenses!FF$35:FF$39)*$F35,MAX((Expenses!FF$35-$K35/12)*$J35*$F35,0)+MAX((Expenses!FF$36-$K36/12)*$J36*$F35,0)+MAX((Expenses!FF$37-$K37/12)*$J37*$F35,0)+MAX((Expenses!FF$38-$K38/12)*$J38*$F35,0)+MAX((Expenses!FF$39-$K39/12)*$J39*$F35,0)))),0)</f>
        <v>0</v>
      </c>
      <c r="FI201" s="156">
        <f>IF(AND(FI$165&lt;=$E35,FI$165&gt;=EOMONTH($D35,0)),IF($G35="NNN",SUM(Expenses!FG$35:FG$39)*$F35,IF($G35="FSG",0,IF($G35="MG",SUMPRODUCT($I35:$I39,Expenses!FG$35:FG$39)*$F35,MAX((Expenses!FG$35-$K35/12)*$J35*$F35,0)+MAX((Expenses!FG$36-$K36/12)*$J36*$F35,0)+MAX((Expenses!FG$37-$K37/12)*$J37*$F35,0)+MAX((Expenses!FG$38-$K38/12)*$J38*$F35,0)+MAX((Expenses!FG$39-$K39/12)*$J39*$F35,0)))),0)</f>
        <v>0</v>
      </c>
      <c r="FJ201" s="156">
        <f>IF(AND(FJ$165&lt;=$E35,FJ$165&gt;=EOMONTH($D35,0)),IF($G35="NNN",SUM(Expenses!FH$35:FH$39)*$F35,IF($G35="FSG",0,IF($G35="MG",SUMPRODUCT($I35:$I39,Expenses!FH$35:FH$39)*$F35,MAX((Expenses!FH$35-$K35/12)*$J35*$F35,0)+MAX((Expenses!FH$36-$K36/12)*$J36*$F35,0)+MAX((Expenses!FH$37-$K37/12)*$J37*$F35,0)+MAX((Expenses!FH$38-$K38/12)*$J38*$F35,0)+MAX((Expenses!FH$39-$K39/12)*$J39*$F35,0)))),0)</f>
        <v>0</v>
      </c>
      <c r="FK201" s="156">
        <f>IF(AND(FK$165&lt;=$E35,FK$165&gt;=EOMONTH($D35,0)),IF($G35="NNN",SUM(Expenses!FI$35:FI$39)*$F35,IF($G35="FSG",0,IF($G35="MG",SUMPRODUCT($I35:$I39,Expenses!FI$35:FI$39)*$F35,MAX((Expenses!FI$35-$K35/12)*$J35*$F35,0)+MAX((Expenses!FI$36-$K36/12)*$J36*$F35,0)+MAX((Expenses!FI$37-$K37/12)*$J37*$F35,0)+MAX((Expenses!FI$38-$K38/12)*$J38*$F35,0)+MAX((Expenses!FI$39-$K39/12)*$J39*$F35,0)))),0)</f>
        <v>0</v>
      </c>
      <c r="FL201" s="156">
        <f>IF(AND(FL$165&lt;=$E35,FL$165&gt;=EOMONTH($D35,0)),IF($G35="NNN",SUM(Expenses!FJ$35:FJ$39)*$F35,IF($G35="FSG",0,IF($G35="MG",SUMPRODUCT($I35:$I39,Expenses!FJ$35:FJ$39)*$F35,MAX((Expenses!FJ$35-$K35/12)*$J35*$F35,0)+MAX((Expenses!FJ$36-$K36/12)*$J36*$F35,0)+MAX((Expenses!FJ$37-$K37/12)*$J37*$F35,0)+MAX((Expenses!FJ$38-$K38/12)*$J38*$F35,0)+MAX((Expenses!FJ$39-$K39/12)*$J39*$F35,0)))),0)</f>
        <v>0</v>
      </c>
      <c r="FM201" s="156">
        <f>IF(AND(FM$165&lt;=$E35,FM$165&gt;=EOMONTH($D35,0)),IF($G35="NNN",SUM(Expenses!FK$35:FK$39)*$F35,IF($G35="FSG",0,IF($G35="MG",SUMPRODUCT($I35:$I39,Expenses!FK$35:FK$39)*$F35,MAX((Expenses!FK$35-$K35/12)*$J35*$F35,0)+MAX((Expenses!FK$36-$K36/12)*$J36*$F35,0)+MAX((Expenses!FK$37-$K37/12)*$J37*$F35,0)+MAX((Expenses!FK$38-$K38/12)*$J38*$F35,0)+MAX((Expenses!FK$39-$K39/12)*$J39*$F35,0)))),0)</f>
        <v>0</v>
      </c>
      <c r="FN201" s="156">
        <f>IF(AND(FN$165&lt;=$E35,FN$165&gt;=EOMONTH($D35,0)),IF($G35="NNN",SUM(Expenses!FL$35:FL$39)*$F35,IF($G35="FSG",0,IF($G35="MG",SUMPRODUCT($I35:$I39,Expenses!FL$35:FL$39)*$F35,MAX((Expenses!FL$35-$K35/12)*$J35*$F35,0)+MAX((Expenses!FL$36-$K36/12)*$J36*$F35,0)+MAX((Expenses!FL$37-$K37/12)*$J37*$F35,0)+MAX((Expenses!FL$38-$K38/12)*$J38*$F35,0)+MAX((Expenses!FL$39-$K39/12)*$J39*$F35,0)))),0)</f>
        <v>0</v>
      </c>
      <c r="FO201" s="156">
        <f>IF(AND(FO$165&lt;=$E35,FO$165&gt;=EOMONTH($D35,0)),IF($G35="NNN",SUM(Expenses!FM$35:FM$39)*$F35,IF($G35="FSG",0,IF($G35="MG",SUMPRODUCT($I35:$I39,Expenses!FM$35:FM$39)*$F35,MAX((Expenses!FM$35-$K35/12)*$J35*$F35,0)+MAX((Expenses!FM$36-$K36/12)*$J36*$F35,0)+MAX((Expenses!FM$37-$K37/12)*$J37*$F35,0)+MAX((Expenses!FM$38-$K38/12)*$J38*$F35,0)+MAX((Expenses!FM$39-$K39/12)*$J39*$F35,0)))),0)</f>
        <v>0</v>
      </c>
      <c r="FP201" s="156">
        <f>IF(AND(FP$165&lt;=$E35,FP$165&gt;=EOMONTH($D35,0)),IF($G35="NNN",SUM(Expenses!FN$35:FN$39)*$F35,IF($G35="FSG",0,IF($G35="MG",SUMPRODUCT($I35:$I39,Expenses!FN$35:FN$39)*$F35,MAX((Expenses!FN$35-$K35/12)*$J35*$F35,0)+MAX((Expenses!FN$36-$K36/12)*$J36*$F35,0)+MAX((Expenses!FN$37-$K37/12)*$J37*$F35,0)+MAX((Expenses!FN$38-$K38/12)*$J38*$F35,0)+MAX((Expenses!FN$39-$K39/12)*$J39*$F35,0)))),0)</f>
        <v>0</v>
      </c>
      <c r="FQ201" s="156">
        <f>IF(AND(FQ$165&lt;=$E35,FQ$165&gt;=EOMONTH($D35,0)),IF($G35="NNN",SUM(Expenses!FO$35:FO$39)*$F35,IF($G35="FSG",0,IF($G35="MG",SUMPRODUCT($I35:$I39,Expenses!FO$35:FO$39)*$F35,MAX((Expenses!FO$35-$K35/12)*$J35*$F35,0)+MAX((Expenses!FO$36-$K36/12)*$J36*$F35,0)+MAX((Expenses!FO$37-$K37/12)*$J37*$F35,0)+MAX((Expenses!FO$38-$K38/12)*$J38*$F35,0)+MAX((Expenses!FO$39-$K39/12)*$J39*$F35,0)))),0)</f>
        <v>0</v>
      </c>
      <c r="FR201" s="156">
        <f>IF(AND(FR$165&lt;=$E35,FR$165&gt;=EOMONTH($D35,0)),IF($G35="NNN",SUM(Expenses!FP$35:FP$39)*$F35,IF($G35="FSG",0,IF($G35="MG",SUMPRODUCT($I35:$I39,Expenses!FP$35:FP$39)*$F35,MAX((Expenses!FP$35-$K35/12)*$J35*$F35,0)+MAX((Expenses!FP$36-$K36/12)*$J36*$F35,0)+MAX((Expenses!FP$37-$K37/12)*$J37*$F35,0)+MAX((Expenses!FP$38-$K38/12)*$J38*$F35,0)+MAX((Expenses!FP$39-$K39/12)*$J39*$F35,0)))),0)</f>
        <v>0</v>
      </c>
      <c r="FS201" s="156">
        <f>IF(AND(FS$165&lt;=$E35,FS$165&gt;=EOMONTH($D35,0)),IF($G35="NNN",SUM(Expenses!FQ$35:FQ$39)*$F35,IF($G35="FSG",0,IF($G35="MG",SUMPRODUCT($I35:$I39,Expenses!FQ$35:FQ$39)*$F35,MAX((Expenses!FQ$35-$K35/12)*$J35*$F35,0)+MAX((Expenses!FQ$36-$K36/12)*$J36*$F35,0)+MAX((Expenses!FQ$37-$K37/12)*$J37*$F35,0)+MAX((Expenses!FQ$38-$K38/12)*$J38*$F35,0)+MAX((Expenses!FQ$39-$K39/12)*$J39*$F35,0)))),0)</f>
        <v>0</v>
      </c>
      <c r="FT201" s="156">
        <f>IF(AND(FT$165&lt;=$E35,FT$165&gt;=EOMONTH($D35,0)),IF($G35="NNN",SUM(Expenses!FR$35:FR$39)*$F35,IF($G35="FSG",0,IF($G35="MG",SUMPRODUCT($I35:$I39,Expenses!FR$35:FR$39)*$F35,MAX((Expenses!FR$35-$K35/12)*$J35*$F35,0)+MAX((Expenses!FR$36-$K36/12)*$J36*$F35,0)+MAX((Expenses!FR$37-$K37/12)*$J37*$F35,0)+MAX((Expenses!FR$38-$K38/12)*$J38*$F35,0)+MAX((Expenses!FR$39-$K39/12)*$J39*$F35,0)))),0)</f>
        <v>0</v>
      </c>
      <c r="FU201" s="156">
        <f>IF(AND(FU$165&lt;=$E35,FU$165&gt;=EOMONTH($D35,0)),IF($G35="NNN",SUM(Expenses!FS$35:FS$39)*$F35,IF($G35="FSG",0,IF($G35="MG",SUMPRODUCT($I35:$I39,Expenses!FS$35:FS$39)*$F35,MAX((Expenses!FS$35-$K35/12)*$J35*$F35,0)+MAX((Expenses!FS$36-$K36/12)*$J36*$F35,0)+MAX((Expenses!FS$37-$K37/12)*$J37*$F35,0)+MAX((Expenses!FS$38-$K38/12)*$J38*$F35,0)+MAX((Expenses!FS$39-$K39/12)*$J39*$F35,0)))),0)</f>
        <v>0</v>
      </c>
      <c r="FV201" s="156">
        <f>IF(AND(FV$165&lt;=$E35,FV$165&gt;=EOMONTH($D35,0)),IF($G35="NNN",SUM(Expenses!FT$35:FT$39)*$F35,IF($G35="FSG",0,IF($G35="MG",SUMPRODUCT($I35:$I39,Expenses!FT$35:FT$39)*$F35,MAX((Expenses!FT$35-$K35/12)*$J35*$F35,0)+MAX((Expenses!FT$36-$K36/12)*$J36*$F35,0)+MAX((Expenses!FT$37-$K37/12)*$J37*$F35,0)+MAX((Expenses!FT$38-$K38/12)*$J38*$F35,0)+MAX((Expenses!FT$39-$K39/12)*$J39*$F35,0)))),0)</f>
        <v>0</v>
      </c>
      <c r="FW201" s="156">
        <f>IF(AND(FW$165&lt;=$E35,FW$165&gt;=EOMONTH($D35,0)),IF($G35="NNN",SUM(Expenses!FU$35:FU$39)*$F35,IF($G35="FSG",0,IF($G35="MG",SUMPRODUCT($I35:$I39,Expenses!FU$35:FU$39)*$F35,MAX((Expenses!FU$35-$K35/12)*$J35*$F35,0)+MAX((Expenses!FU$36-$K36/12)*$J36*$F35,0)+MAX((Expenses!FU$37-$K37/12)*$J37*$F35,0)+MAX((Expenses!FU$38-$K38/12)*$J38*$F35,0)+MAX((Expenses!FU$39-$K39/12)*$J39*$F35,0)))),0)</f>
        <v>0</v>
      </c>
      <c r="FX201" s="156">
        <f>IF(AND(FX$165&lt;=$E35,FX$165&gt;=EOMONTH($D35,0)),IF($G35="NNN",SUM(Expenses!FV$35:FV$39)*$F35,IF($G35="FSG",0,IF($G35="MG",SUMPRODUCT($I35:$I39,Expenses!FV$35:FV$39)*$F35,MAX((Expenses!FV$35-$K35/12)*$J35*$F35,0)+MAX((Expenses!FV$36-$K36/12)*$J36*$F35,0)+MAX((Expenses!FV$37-$K37/12)*$J37*$F35,0)+MAX((Expenses!FV$38-$K38/12)*$J38*$F35,0)+MAX((Expenses!FV$39-$K39/12)*$J39*$F35,0)))),0)</f>
        <v>0</v>
      </c>
      <c r="FY201" s="156">
        <f>IF(AND(FY$165&lt;=$E35,FY$165&gt;=EOMONTH($D35,0)),IF($G35="NNN",SUM(Expenses!FW$35:FW$39)*$F35,IF($G35="FSG",0,IF($G35="MG",SUMPRODUCT($I35:$I39,Expenses!FW$35:FW$39)*$F35,MAX((Expenses!FW$35-$K35/12)*$J35*$F35,0)+MAX((Expenses!FW$36-$K36/12)*$J36*$F35,0)+MAX((Expenses!FW$37-$K37/12)*$J37*$F35,0)+MAX((Expenses!FW$38-$K38/12)*$J38*$F35,0)+MAX((Expenses!FW$39-$K39/12)*$J39*$F35,0)))),0)</f>
        <v>0</v>
      </c>
      <c r="FZ201" s="156">
        <f>IF(AND(FZ$165&lt;=$E35,FZ$165&gt;=EOMONTH($D35,0)),IF($G35="NNN",SUM(Expenses!FX$35:FX$39)*$F35,IF($G35="FSG",0,IF($G35="MG",SUMPRODUCT($I35:$I39,Expenses!FX$35:FX$39)*$F35,MAX((Expenses!FX$35-$K35/12)*$J35*$F35,0)+MAX((Expenses!FX$36-$K36/12)*$J36*$F35,0)+MAX((Expenses!FX$37-$K37/12)*$J37*$F35,0)+MAX((Expenses!FX$38-$K38/12)*$J38*$F35,0)+MAX((Expenses!FX$39-$K39/12)*$J39*$F35,0)))),0)</f>
        <v>0</v>
      </c>
      <c r="GA201" s="156">
        <f>IF(AND(GA$165&lt;=$E35,GA$165&gt;=EOMONTH($D35,0)),IF($G35="NNN",SUM(Expenses!FY$35:FY$39)*$F35,IF($G35="FSG",0,IF($G35="MG",SUMPRODUCT($I35:$I39,Expenses!FY$35:FY$39)*$F35,MAX((Expenses!FY$35-$K35/12)*$J35*$F35,0)+MAX((Expenses!FY$36-$K36/12)*$J36*$F35,0)+MAX((Expenses!FY$37-$K37/12)*$J37*$F35,0)+MAX((Expenses!FY$38-$K38/12)*$J38*$F35,0)+MAX((Expenses!FY$39-$K39/12)*$J39*$F35,0)))),0)</f>
        <v>0</v>
      </c>
      <c r="GB201" s="156">
        <f>IF(AND(GB$165&lt;=$E35,GB$165&gt;=EOMONTH($D35,0)),IF($G35="NNN",SUM(Expenses!FZ$35:FZ$39)*$F35,IF($G35="FSG",0,IF($G35="MG",SUMPRODUCT($I35:$I39,Expenses!FZ$35:FZ$39)*$F35,MAX((Expenses!FZ$35-$K35/12)*$J35*$F35,0)+MAX((Expenses!FZ$36-$K36/12)*$J36*$F35,0)+MAX((Expenses!FZ$37-$K37/12)*$J37*$F35,0)+MAX((Expenses!FZ$38-$K38/12)*$J38*$F35,0)+MAX((Expenses!FZ$39-$K39/12)*$J39*$F35,0)))),0)</f>
        <v>0</v>
      </c>
      <c r="GC201" s="156">
        <f>IF(AND(GC$165&lt;=$E35,GC$165&gt;=EOMONTH($D35,0)),IF($G35="NNN",SUM(Expenses!GA$35:GA$39)*$F35,IF($G35="FSG",0,IF($G35="MG",SUMPRODUCT($I35:$I39,Expenses!GA$35:GA$39)*$F35,MAX((Expenses!GA$35-$K35/12)*$J35*$F35,0)+MAX((Expenses!GA$36-$K36/12)*$J36*$F35,0)+MAX((Expenses!GA$37-$K37/12)*$J37*$F35,0)+MAX((Expenses!GA$38-$K38/12)*$J38*$F35,0)+MAX((Expenses!GA$39-$K39/12)*$J39*$F35,0)))),0)</f>
        <v>0</v>
      </c>
      <c r="GD201" s="156">
        <f>IF(AND(GD$165&lt;=$E35,GD$165&gt;=EOMONTH($D35,0)),IF($G35="NNN",SUM(Expenses!GB$35:GB$39)*$F35,IF($G35="FSG",0,IF($G35="MG",SUMPRODUCT($I35:$I39,Expenses!GB$35:GB$39)*$F35,MAX((Expenses!GB$35-$K35/12)*$J35*$F35,0)+MAX((Expenses!GB$36-$K36/12)*$J36*$F35,0)+MAX((Expenses!GB$37-$K37/12)*$J37*$F35,0)+MAX((Expenses!GB$38-$K38/12)*$J38*$F35,0)+MAX((Expenses!GB$39-$K39/12)*$J39*$F35,0)))),0)</f>
        <v>0</v>
      </c>
      <c r="GE201" s="156">
        <f>IF(AND(GE$165&lt;=$E35,GE$165&gt;=EOMONTH($D35,0)),IF($G35="NNN",SUM(Expenses!GC$35:GC$39)*$F35,IF($G35="FSG",0,IF($G35="MG",SUMPRODUCT($I35:$I39,Expenses!GC$35:GC$39)*$F35,MAX((Expenses!GC$35-$K35/12)*$J35*$F35,0)+MAX((Expenses!GC$36-$K36/12)*$J36*$F35,0)+MAX((Expenses!GC$37-$K37/12)*$J37*$F35,0)+MAX((Expenses!GC$38-$K38/12)*$J38*$F35,0)+MAX((Expenses!GC$39-$K39/12)*$J39*$F35,0)))),0)</f>
        <v>0</v>
      </c>
      <c r="GF201" s="156">
        <f>IF(AND(GF$165&lt;=$E35,GF$165&gt;=EOMONTH($D35,0)),IF($G35="NNN",SUM(Expenses!GD$35:GD$39)*$F35,IF($G35="FSG",0,IF($G35="MG",SUMPRODUCT($I35:$I39,Expenses!GD$35:GD$39)*$F35,MAX((Expenses!GD$35-$K35/12)*$J35*$F35,0)+MAX((Expenses!GD$36-$K36/12)*$J36*$F35,0)+MAX((Expenses!GD$37-$K37/12)*$J37*$F35,0)+MAX((Expenses!GD$38-$K38/12)*$J38*$F35,0)+MAX((Expenses!GD$39-$K39/12)*$J39*$F35,0)))),0)</f>
        <v>0</v>
      </c>
      <c r="GG201" s="156">
        <f>IF(AND(GG$165&lt;=$E35,GG$165&gt;=EOMONTH($D35,0)),IF($G35="NNN",SUM(Expenses!GE$35:GE$39)*$F35,IF($G35="FSG",0,IF($G35="MG",SUMPRODUCT($I35:$I39,Expenses!GE$35:GE$39)*$F35,MAX((Expenses!GE$35-$K35/12)*$J35*$F35,0)+MAX((Expenses!GE$36-$K36/12)*$J36*$F35,0)+MAX((Expenses!GE$37-$K37/12)*$J37*$F35,0)+MAX((Expenses!GE$38-$K38/12)*$J38*$F35,0)+MAX((Expenses!GE$39-$K39/12)*$J39*$F35,0)))),0)</f>
        <v>0</v>
      </c>
      <c r="GH201" s="156">
        <f>IF(AND(GH$165&lt;=$E35,GH$165&gt;=EOMONTH($D35,0)),IF($G35="NNN",SUM(Expenses!GF$35:GF$39)*$F35,IF($G35="FSG",0,IF($G35="MG",SUMPRODUCT($I35:$I39,Expenses!GF$35:GF$39)*$F35,MAX((Expenses!GF$35-$K35/12)*$J35*$F35,0)+MAX((Expenses!GF$36-$K36/12)*$J36*$F35,0)+MAX((Expenses!GF$37-$K37/12)*$J37*$F35,0)+MAX((Expenses!GF$38-$K38/12)*$J38*$F35,0)+MAX((Expenses!GF$39-$K39/12)*$J39*$F35,0)))),0)</f>
        <v>0</v>
      </c>
      <c r="GI201" s="156">
        <f>IF(AND(GI$165&lt;=$E35,GI$165&gt;=EOMONTH($D35,0)),IF($G35="NNN",SUM(Expenses!GG$35:GG$39)*$F35,IF($G35="FSG",0,IF($G35="MG",SUMPRODUCT($I35:$I39,Expenses!GG$35:GG$39)*$F35,MAX((Expenses!GG$35-$K35/12)*$J35*$F35,0)+MAX((Expenses!GG$36-$K36/12)*$J36*$F35,0)+MAX((Expenses!GG$37-$K37/12)*$J37*$F35,0)+MAX((Expenses!GG$38-$K38/12)*$J38*$F35,0)+MAX((Expenses!GG$39-$K39/12)*$J39*$F35,0)))),0)</f>
        <v>0</v>
      </c>
      <c r="GJ201" s="156">
        <f>IF(AND(GJ$165&lt;=$E35,GJ$165&gt;=EOMONTH($D35,0)),IF($G35="NNN",SUM(Expenses!GH$35:GH$39)*$F35,IF($G35="FSG",0,IF($G35="MG",SUMPRODUCT($I35:$I39,Expenses!GH$35:GH$39)*$F35,MAX((Expenses!GH$35-$K35/12)*$J35*$F35,0)+MAX((Expenses!GH$36-$K36/12)*$J36*$F35,0)+MAX((Expenses!GH$37-$K37/12)*$J37*$F35,0)+MAX((Expenses!GH$38-$K38/12)*$J38*$F35,0)+MAX((Expenses!GH$39-$K39/12)*$J39*$F35,0)))),0)</f>
        <v>0</v>
      </c>
      <c r="GK201" s="156">
        <f>IF(AND(GK$165&lt;=$E35,GK$165&gt;=EOMONTH($D35,0)),IF($G35="NNN",SUM(Expenses!GI$35:GI$39)*$F35,IF($G35="FSG",0,IF($G35="MG",SUMPRODUCT($I35:$I39,Expenses!GI$35:GI$39)*$F35,MAX((Expenses!GI$35-$K35/12)*$J35*$F35,0)+MAX((Expenses!GI$36-$K36/12)*$J36*$F35,0)+MAX((Expenses!GI$37-$K37/12)*$J37*$F35,0)+MAX((Expenses!GI$38-$K38/12)*$J38*$F35,0)+MAX((Expenses!GI$39-$K39/12)*$J39*$F35,0)))),0)</f>
        <v>0</v>
      </c>
      <c r="GL201" s="156">
        <f>IF(AND(GL$165&lt;=$E35,GL$165&gt;=EOMONTH($D35,0)),IF($G35="NNN",SUM(Expenses!GJ$35:GJ$39)*$F35,IF($G35="FSG",0,IF($G35="MG",SUMPRODUCT($I35:$I39,Expenses!GJ$35:GJ$39)*$F35,MAX((Expenses!GJ$35-$K35/12)*$J35*$F35,0)+MAX((Expenses!GJ$36-$K36/12)*$J36*$F35,0)+MAX((Expenses!GJ$37-$K37/12)*$J37*$F35,0)+MAX((Expenses!GJ$38-$K38/12)*$J38*$F35,0)+MAX((Expenses!GJ$39-$K39/12)*$J39*$F35,0)))),0)</f>
        <v>0</v>
      </c>
      <c r="GM201" s="156">
        <f>IF(AND(GM$165&lt;=$E35,GM$165&gt;=EOMONTH($D35,0)),IF($G35="NNN",SUM(Expenses!GK$35:GK$39)*$F35,IF($G35="FSG",0,IF($G35="MG",SUMPRODUCT($I35:$I39,Expenses!GK$35:GK$39)*$F35,MAX((Expenses!GK$35-$K35/12)*$J35*$F35,0)+MAX((Expenses!GK$36-$K36/12)*$J36*$F35,0)+MAX((Expenses!GK$37-$K37/12)*$J37*$F35,0)+MAX((Expenses!GK$38-$K38/12)*$J38*$F35,0)+MAX((Expenses!GK$39-$K39/12)*$J39*$F35,0)))),0)</f>
        <v>0</v>
      </c>
      <c r="GN201" s="156">
        <f>IF(AND(GN$165&lt;=$E35,GN$165&gt;=EOMONTH($D35,0)),IF($G35="NNN",SUM(Expenses!GL$35:GL$39)*$F35,IF($G35="FSG",0,IF($G35="MG",SUMPRODUCT($I35:$I39,Expenses!GL$35:GL$39)*$F35,MAX((Expenses!GL$35-$K35/12)*$J35*$F35,0)+MAX((Expenses!GL$36-$K36/12)*$J36*$F35,0)+MAX((Expenses!GL$37-$K37/12)*$J37*$F35,0)+MAX((Expenses!GL$38-$K38/12)*$J38*$F35,0)+MAX((Expenses!GL$39-$K39/12)*$J39*$F35,0)))),0)</f>
        <v>0</v>
      </c>
      <c r="GO201" s="156">
        <f>IF(AND(GO$165&lt;=$E35,GO$165&gt;=EOMONTH($D35,0)),IF($G35="NNN",SUM(Expenses!GM$35:GM$39)*$F35,IF($G35="FSG",0,IF($G35="MG",SUMPRODUCT($I35:$I39,Expenses!GM$35:GM$39)*$F35,MAX((Expenses!GM$35-$K35/12)*$J35*$F35,0)+MAX((Expenses!GM$36-$K36/12)*$J36*$F35,0)+MAX((Expenses!GM$37-$K37/12)*$J37*$F35,0)+MAX((Expenses!GM$38-$K38/12)*$J38*$F35,0)+MAX((Expenses!GM$39-$K39/12)*$J39*$F35,0)))),0)</f>
        <v>0</v>
      </c>
      <c r="GP201" s="156">
        <f>IF(AND(GP$165&lt;=$E35,GP$165&gt;=EOMONTH($D35,0)),IF($G35="NNN",SUM(Expenses!GN$35:GN$39)*$F35,IF($G35="FSG",0,IF($G35="MG",SUMPRODUCT($I35:$I39,Expenses!GN$35:GN$39)*$F35,MAX((Expenses!GN$35-$K35/12)*$J35*$F35,0)+MAX((Expenses!GN$36-$K36/12)*$J36*$F35,0)+MAX((Expenses!GN$37-$K37/12)*$J37*$F35,0)+MAX((Expenses!GN$38-$K38/12)*$J38*$F35,0)+MAX((Expenses!GN$39-$K39/12)*$J39*$F35,0)))),0)</f>
        <v>0</v>
      </c>
      <c r="GQ201" s="156">
        <f>IF(AND(GQ$165&lt;=$E35,GQ$165&gt;=EOMONTH($D35,0)),IF($G35="NNN",SUM(Expenses!GO$35:GO$39)*$F35,IF($G35="FSG",0,IF($G35="MG",SUMPRODUCT($I35:$I39,Expenses!GO$35:GO$39)*$F35,MAX((Expenses!GO$35-$K35/12)*$J35*$F35,0)+MAX((Expenses!GO$36-$K36/12)*$J36*$F35,0)+MAX((Expenses!GO$37-$K37/12)*$J37*$F35,0)+MAX((Expenses!GO$38-$K38/12)*$J38*$F35,0)+MAX((Expenses!GO$39-$K39/12)*$J39*$F35,0)))),0)</f>
        <v>0</v>
      </c>
      <c r="GR201" s="156">
        <f>IF(AND(GR$165&lt;=$E35,GR$165&gt;=EOMONTH($D35,0)),IF($G35="NNN",SUM(Expenses!GP$35:GP$39)*$F35,IF($G35="FSG",0,IF($G35="MG",SUMPRODUCT($I35:$I39,Expenses!GP$35:GP$39)*$F35,MAX((Expenses!GP$35-$K35/12)*$J35*$F35,0)+MAX((Expenses!GP$36-$K36/12)*$J36*$F35,0)+MAX((Expenses!GP$37-$K37/12)*$J37*$F35,0)+MAX((Expenses!GP$38-$K38/12)*$J38*$F35,0)+MAX((Expenses!GP$39-$K39/12)*$J39*$F35,0)))),0)</f>
        <v>0</v>
      </c>
      <c r="GS201" s="156">
        <f>IF(AND(GS$165&lt;=$E35,GS$165&gt;=EOMONTH($D35,0)),IF($G35="NNN",SUM(Expenses!GQ$35:GQ$39)*$F35,IF($G35="FSG",0,IF($G35="MG",SUMPRODUCT($I35:$I39,Expenses!GQ$35:GQ$39)*$F35,MAX((Expenses!GQ$35-$K35/12)*$J35*$F35,0)+MAX((Expenses!GQ$36-$K36/12)*$J36*$F35,0)+MAX((Expenses!GQ$37-$K37/12)*$J37*$F35,0)+MAX((Expenses!GQ$38-$K38/12)*$J38*$F35,0)+MAX((Expenses!GQ$39-$K39/12)*$J39*$F35,0)))),0)</f>
        <v>0</v>
      </c>
      <c r="GT201" s="156">
        <f>IF(AND(GT$165&lt;=$E35,GT$165&gt;=EOMONTH($D35,0)),IF($G35="NNN",SUM(Expenses!GR$35:GR$39)*$F35,IF($G35="FSG",0,IF($G35="MG",SUMPRODUCT($I35:$I39,Expenses!GR$35:GR$39)*$F35,MAX((Expenses!GR$35-$K35/12)*$J35*$F35,0)+MAX((Expenses!GR$36-$K36/12)*$J36*$F35,0)+MAX((Expenses!GR$37-$K37/12)*$J37*$F35,0)+MAX((Expenses!GR$38-$K38/12)*$J38*$F35,0)+MAX((Expenses!GR$39-$K39/12)*$J39*$F35,0)))),0)</f>
        <v>0</v>
      </c>
      <c r="GU201" s="156">
        <f>IF(AND(GU$165&lt;=$E35,GU$165&gt;=EOMONTH($D35,0)),IF($G35="NNN",SUM(Expenses!GS$35:GS$39)*$F35,IF($G35="FSG",0,IF($G35="MG",SUMPRODUCT($I35:$I39,Expenses!GS$35:GS$39)*$F35,MAX((Expenses!GS$35-$K35/12)*$J35*$F35,0)+MAX((Expenses!GS$36-$K36/12)*$J36*$F35,0)+MAX((Expenses!GS$37-$K37/12)*$J37*$F35,0)+MAX((Expenses!GS$38-$K38/12)*$J38*$F35,0)+MAX((Expenses!GS$39-$K39/12)*$J39*$F35,0)))),0)</f>
        <v>0</v>
      </c>
      <c r="GV201" s="156">
        <f>IF(AND(GV$165&lt;=$E35,GV$165&gt;=EOMONTH($D35,0)),IF($G35="NNN",SUM(Expenses!GT$35:GT$39)*$F35,IF($G35="FSG",0,IF($G35="MG",SUMPRODUCT($I35:$I39,Expenses!GT$35:GT$39)*$F35,MAX((Expenses!GT$35-$K35/12)*$J35*$F35,0)+MAX((Expenses!GT$36-$K36/12)*$J36*$F35,0)+MAX((Expenses!GT$37-$K37/12)*$J37*$F35,0)+MAX((Expenses!GT$38-$K38/12)*$J38*$F35,0)+MAX((Expenses!GT$39-$K39/12)*$J39*$F35,0)))),0)</f>
        <v>0</v>
      </c>
      <c r="GW201" s="156">
        <f>IF(AND(GW$165&lt;=$E35,GW$165&gt;=EOMONTH($D35,0)),IF($G35="NNN",SUM(Expenses!GU$35:GU$39)*$F35,IF($G35="FSG",0,IF($G35="MG",SUMPRODUCT($I35:$I39,Expenses!GU$35:GU$39)*$F35,MAX((Expenses!GU$35-$K35/12)*$J35*$F35,0)+MAX((Expenses!GU$36-$K36/12)*$J36*$F35,0)+MAX((Expenses!GU$37-$K37/12)*$J37*$F35,0)+MAX((Expenses!GU$38-$K38/12)*$J38*$F35,0)+MAX((Expenses!GU$39-$K39/12)*$J39*$F35,0)))),0)</f>
        <v>0</v>
      </c>
      <c r="GX201" s="156">
        <f>IF(AND(GX$165&lt;=$E35,GX$165&gt;=EOMONTH($D35,0)),IF($G35="NNN",SUM(Expenses!GV$35:GV$39)*$F35,IF($G35="FSG",0,IF($G35="MG",SUMPRODUCT($I35:$I39,Expenses!GV$35:GV$39)*$F35,MAX((Expenses!GV$35-$K35/12)*$J35*$F35,0)+MAX((Expenses!GV$36-$K36/12)*$J36*$F35,0)+MAX((Expenses!GV$37-$K37/12)*$J37*$F35,0)+MAX((Expenses!GV$38-$K38/12)*$J38*$F35,0)+MAX((Expenses!GV$39-$K39/12)*$J39*$F35,0)))),0)</f>
        <v>0</v>
      </c>
      <c r="GY201" s="156">
        <f>IF(AND(GY$165&lt;=$E35,GY$165&gt;=EOMONTH($D35,0)),IF($G35="NNN",SUM(Expenses!GW$35:GW$39)*$F35,IF($G35="FSG",0,IF($G35="MG",SUMPRODUCT($I35:$I39,Expenses!GW$35:GW$39)*$F35,MAX((Expenses!GW$35-$K35/12)*$J35*$F35,0)+MAX((Expenses!GW$36-$K36/12)*$J36*$F35,0)+MAX((Expenses!GW$37-$K37/12)*$J37*$F35,0)+MAX((Expenses!GW$38-$K38/12)*$J38*$F35,0)+MAX((Expenses!GW$39-$K39/12)*$J39*$F35,0)))),0)</f>
        <v>0</v>
      </c>
      <c r="GZ201" s="156">
        <f>IF(AND(GZ$165&lt;=$E35,GZ$165&gt;=EOMONTH($D35,0)),IF($G35="NNN",SUM(Expenses!GX$35:GX$39)*$F35,IF($G35="FSG",0,IF($G35="MG",SUMPRODUCT($I35:$I39,Expenses!GX$35:GX$39)*$F35,MAX((Expenses!GX$35-$K35/12)*$J35*$F35,0)+MAX((Expenses!GX$36-$K36/12)*$J36*$F35,0)+MAX((Expenses!GX$37-$K37/12)*$J37*$F35,0)+MAX((Expenses!GX$38-$K38/12)*$J38*$F35,0)+MAX((Expenses!GX$39-$K39/12)*$J39*$F35,0)))),0)</f>
        <v>0</v>
      </c>
      <c r="HA201" s="156">
        <f>IF(AND(HA$165&lt;=$E35,HA$165&gt;=EOMONTH($D35,0)),IF($G35="NNN",SUM(Expenses!GY$35:GY$39)*$F35,IF($G35="FSG",0,IF($G35="MG",SUMPRODUCT($I35:$I39,Expenses!GY$35:GY$39)*$F35,MAX((Expenses!GY$35-$K35/12)*$J35*$F35,0)+MAX((Expenses!GY$36-$K36/12)*$J36*$F35,0)+MAX((Expenses!GY$37-$K37/12)*$J37*$F35,0)+MAX((Expenses!GY$38-$K38/12)*$J38*$F35,0)+MAX((Expenses!GY$39-$K39/12)*$J39*$F35,0)))),0)</f>
        <v>0</v>
      </c>
      <c r="HB201" s="156">
        <f>IF(AND(HB$165&lt;=$E35,HB$165&gt;=EOMONTH($D35,0)),IF($G35="NNN",SUM(Expenses!GZ$35:GZ$39)*$F35,IF($G35="FSG",0,IF($G35="MG",SUMPRODUCT($I35:$I39,Expenses!GZ$35:GZ$39)*$F35,MAX((Expenses!GZ$35-$K35/12)*$J35*$F35,0)+MAX((Expenses!GZ$36-$K36/12)*$J36*$F35,0)+MAX((Expenses!GZ$37-$K37/12)*$J37*$F35,0)+MAX((Expenses!GZ$38-$K38/12)*$J38*$F35,0)+MAX((Expenses!GZ$39-$K39/12)*$J39*$F35,0)))),0)</f>
        <v>0</v>
      </c>
      <c r="HC201" s="156">
        <f>IF(AND(HC$165&lt;=$E35,HC$165&gt;=EOMONTH($D35,0)),IF($G35="NNN",SUM(Expenses!HA$35:HA$39)*$F35,IF($G35="FSG",0,IF($G35="MG",SUMPRODUCT($I35:$I39,Expenses!HA$35:HA$39)*$F35,MAX((Expenses!HA$35-$K35/12)*$J35*$F35,0)+MAX((Expenses!HA$36-$K36/12)*$J36*$F35,0)+MAX((Expenses!HA$37-$K37/12)*$J37*$F35,0)+MAX((Expenses!HA$38-$K38/12)*$J38*$F35,0)+MAX((Expenses!HA$39-$K39/12)*$J39*$F35,0)))),0)</f>
        <v>0</v>
      </c>
      <c r="HD201" s="156">
        <f>IF(AND(HD$165&lt;=$E35,HD$165&gt;=EOMONTH($D35,0)),IF($G35="NNN",SUM(Expenses!HB$35:HB$39)*$F35,IF($G35="FSG",0,IF($G35="MG",SUMPRODUCT($I35:$I39,Expenses!HB$35:HB$39)*$F35,MAX((Expenses!HB$35-$K35/12)*$J35*$F35,0)+MAX((Expenses!HB$36-$K36/12)*$J36*$F35,0)+MAX((Expenses!HB$37-$K37/12)*$J37*$F35,0)+MAX((Expenses!HB$38-$K38/12)*$J38*$F35,0)+MAX((Expenses!HB$39-$K39/12)*$J39*$F35,0)))),0)</f>
        <v>0</v>
      </c>
      <c r="HE201" s="156">
        <f>IF(AND(HE$165&lt;=$E35,HE$165&gt;=EOMONTH($D35,0)),IF($G35="NNN",SUM(Expenses!HC$35:HC$39)*$F35,IF($G35="FSG",0,IF($G35="MG",SUMPRODUCT($I35:$I39,Expenses!HC$35:HC$39)*$F35,MAX((Expenses!HC$35-$K35/12)*$J35*$F35,0)+MAX((Expenses!HC$36-$K36/12)*$J36*$F35,0)+MAX((Expenses!HC$37-$K37/12)*$J37*$F35,0)+MAX((Expenses!HC$38-$K38/12)*$J38*$F35,0)+MAX((Expenses!HC$39-$K39/12)*$J39*$F35,0)))),0)</f>
        <v>0</v>
      </c>
      <c r="HF201" s="156">
        <f>IF(AND(HF$165&lt;=$E35,HF$165&gt;=EOMONTH($D35,0)),IF($G35="NNN",SUM(Expenses!HD$35:HD$39)*$F35,IF($G35="FSG",0,IF($G35="MG",SUMPRODUCT($I35:$I39,Expenses!HD$35:HD$39)*$F35,MAX((Expenses!HD$35-$K35/12)*$J35*$F35,0)+MAX((Expenses!HD$36-$K36/12)*$J36*$F35,0)+MAX((Expenses!HD$37-$K37/12)*$J37*$F35,0)+MAX((Expenses!HD$38-$K38/12)*$J38*$F35,0)+MAX((Expenses!HD$39-$K39/12)*$J39*$F35,0)))),0)</f>
        <v>0</v>
      </c>
      <c r="HG201" s="156">
        <f>IF(AND(HG$165&lt;=$E35,HG$165&gt;=EOMONTH($D35,0)),IF($G35="NNN",SUM(Expenses!HE$35:HE$39)*$F35,IF($G35="FSG",0,IF($G35="MG",SUMPRODUCT($I35:$I39,Expenses!HE$35:HE$39)*$F35,MAX((Expenses!HE$35-$K35/12)*$J35*$F35,0)+MAX((Expenses!HE$36-$K36/12)*$J36*$F35,0)+MAX((Expenses!HE$37-$K37/12)*$J37*$F35,0)+MAX((Expenses!HE$38-$K38/12)*$J38*$F35,0)+MAX((Expenses!HE$39-$K39/12)*$J39*$F35,0)))),0)</f>
        <v>0</v>
      </c>
      <c r="HH201" s="156">
        <f>IF(AND(HH$165&lt;=$E35,HH$165&gt;=EOMONTH($D35,0)),IF($G35="NNN",SUM(Expenses!HF$35:HF$39)*$F35,IF($G35="FSG",0,IF($G35="MG",SUMPRODUCT($I35:$I39,Expenses!HF$35:HF$39)*$F35,MAX((Expenses!HF$35-$K35/12)*$J35*$F35,0)+MAX((Expenses!HF$36-$K36/12)*$J36*$F35,0)+MAX((Expenses!HF$37-$K37/12)*$J37*$F35,0)+MAX((Expenses!HF$38-$K38/12)*$J38*$F35,0)+MAX((Expenses!HF$39-$K39/12)*$J39*$F35,0)))),0)</f>
        <v>0</v>
      </c>
      <c r="HI201" s="156">
        <f>IF(AND(HI$165&lt;=$E35,HI$165&gt;=EOMONTH($D35,0)),IF($G35="NNN",SUM(Expenses!HG$35:HG$39)*$F35,IF($G35="FSG",0,IF($G35="MG",SUMPRODUCT($I35:$I39,Expenses!HG$35:HG$39)*$F35,MAX((Expenses!HG$35-$K35/12)*$J35*$F35,0)+MAX((Expenses!HG$36-$K36/12)*$J36*$F35,0)+MAX((Expenses!HG$37-$K37/12)*$J37*$F35,0)+MAX((Expenses!HG$38-$K38/12)*$J38*$F35,0)+MAX((Expenses!HG$39-$K39/12)*$J39*$F35,0)))),0)</f>
        <v>0</v>
      </c>
      <c r="HJ201" s="156">
        <f>IF(AND(HJ$165&lt;=$E35,HJ$165&gt;=EOMONTH($D35,0)),IF($G35="NNN",SUM(Expenses!HH$35:HH$39)*$F35,IF($G35="FSG",0,IF($G35="MG",SUMPRODUCT($I35:$I39,Expenses!HH$35:HH$39)*$F35,MAX((Expenses!HH$35-$K35/12)*$J35*$F35,0)+MAX((Expenses!HH$36-$K36/12)*$J36*$F35,0)+MAX((Expenses!HH$37-$K37/12)*$J37*$F35,0)+MAX((Expenses!HH$38-$K38/12)*$J38*$F35,0)+MAX((Expenses!HH$39-$K39/12)*$J39*$F35,0)))),0)</f>
        <v>0</v>
      </c>
      <c r="HK201" s="156">
        <f>IF(AND(HK$165&lt;=$E35,HK$165&gt;=EOMONTH($D35,0)),IF($G35="NNN",SUM(Expenses!HI$35:HI$39)*$F35,IF($G35="FSG",0,IF($G35="MG",SUMPRODUCT($I35:$I39,Expenses!HI$35:HI$39)*$F35,MAX((Expenses!HI$35-$K35/12)*$J35*$F35,0)+MAX((Expenses!HI$36-$K36/12)*$J36*$F35,0)+MAX((Expenses!HI$37-$K37/12)*$J37*$F35,0)+MAX((Expenses!HI$38-$K38/12)*$J38*$F35,0)+MAX((Expenses!HI$39-$K39/12)*$J39*$F35,0)))),0)</f>
        <v>0</v>
      </c>
      <c r="HL201" s="156">
        <f>IF(AND(HL$165&lt;=$E35,HL$165&gt;=EOMONTH($D35,0)),IF($G35="NNN",SUM(Expenses!HJ$35:HJ$39)*$F35,IF($G35="FSG",0,IF($G35="MG",SUMPRODUCT($I35:$I39,Expenses!HJ$35:HJ$39)*$F35,MAX((Expenses!HJ$35-$K35/12)*$J35*$F35,0)+MAX((Expenses!HJ$36-$K36/12)*$J36*$F35,0)+MAX((Expenses!HJ$37-$K37/12)*$J37*$F35,0)+MAX((Expenses!HJ$38-$K38/12)*$J38*$F35,0)+MAX((Expenses!HJ$39-$K39/12)*$J39*$F35,0)))),0)</f>
        <v>0</v>
      </c>
      <c r="HM201" s="156">
        <f>IF(AND(HM$165&lt;=$E35,HM$165&gt;=EOMONTH($D35,0)),IF($G35="NNN",SUM(Expenses!HK$35:HK$39)*$F35,IF($G35="FSG",0,IF($G35="MG",SUMPRODUCT($I35:$I39,Expenses!HK$35:HK$39)*$F35,MAX((Expenses!HK$35-$K35/12)*$J35*$F35,0)+MAX((Expenses!HK$36-$K36/12)*$J36*$F35,0)+MAX((Expenses!HK$37-$K37/12)*$J37*$F35,0)+MAX((Expenses!HK$38-$K38/12)*$J38*$F35,0)+MAX((Expenses!HK$39-$K39/12)*$J39*$F35,0)))),0)</f>
        <v>0</v>
      </c>
      <c r="HN201" s="156">
        <f>IF(AND(HN$165&lt;=$E35,HN$165&gt;=EOMONTH($D35,0)),IF($G35="NNN",SUM(Expenses!HL$35:HL$39)*$F35,IF($G35="FSG",0,IF($G35="MG",SUMPRODUCT($I35:$I39,Expenses!HL$35:HL$39)*$F35,MAX((Expenses!HL$35-$K35/12)*$J35*$F35,0)+MAX((Expenses!HL$36-$K36/12)*$J36*$F35,0)+MAX((Expenses!HL$37-$K37/12)*$J37*$F35,0)+MAX((Expenses!HL$38-$K38/12)*$J38*$F35,0)+MAX((Expenses!HL$39-$K39/12)*$J39*$F35,0)))),0)</f>
        <v>0</v>
      </c>
      <c r="HO201" s="156">
        <f>IF(AND(HO$165&lt;=$E35,HO$165&gt;=EOMONTH($D35,0)),IF($G35="NNN",SUM(Expenses!HM$35:HM$39)*$F35,IF($G35="FSG",0,IF($G35="MG",SUMPRODUCT($I35:$I39,Expenses!HM$35:HM$39)*$F35,MAX((Expenses!HM$35-$K35/12)*$J35*$F35,0)+MAX((Expenses!HM$36-$K36/12)*$J36*$F35,0)+MAX((Expenses!HM$37-$K37/12)*$J37*$F35,0)+MAX((Expenses!HM$38-$K38/12)*$J38*$F35,0)+MAX((Expenses!HM$39-$K39/12)*$J39*$F35,0)))),0)</f>
        <v>0</v>
      </c>
      <c r="HP201" s="156">
        <f>IF(AND(HP$165&lt;=$E35,HP$165&gt;=EOMONTH($D35,0)),IF($G35="NNN",SUM(Expenses!HN$35:HN$39)*$F35,IF($G35="FSG",0,IF($G35="MG",SUMPRODUCT($I35:$I39,Expenses!HN$35:HN$39)*$F35,MAX((Expenses!HN$35-$K35/12)*$J35*$F35,0)+MAX((Expenses!HN$36-$K36/12)*$J36*$F35,0)+MAX((Expenses!HN$37-$K37/12)*$J37*$F35,0)+MAX((Expenses!HN$38-$K38/12)*$J38*$F35,0)+MAX((Expenses!HN$39-$K39/12)*$J39*$F35,0)))),0)</f>
        <v>0</v>
      </c>
      <c r="HQ201" s="156">
        <f>IF(AND(HQ$165&lt;=$E35,HQ$165&gt;=EOMONTH($D35,0)),IF($G35="NNN",SUM(Expenses!HO$35:HO$39)*$F35,IF($G35="FSG",0,IF($G35="MG",SUMPRODUCT($I35:$I39,Expenses!HO$35:HO$39)*$F35,MAX((Expenses!HO$35-$K35/12)*$J35*$F35,0)+MAX((Expenses!HO$36-$K36/12)*$J36*$F35,0)+MAX((Expenses!HO$37-$K37/12)*$J37*$F35,0)+MAX((Expenses!HO$38-$K38/12)*$J38*$F35,0)+MAX((Expenses!HO$39-$K39/12)*$J39*$F35,0)))),0)</f>
        <v>0</v>
      </c>
      <c r="HR201" s="156">
        <f>IF(AND(HR$165&lt;=$E35,HR$165&gt;=EOMONTH($D35,0)),IF($G35="NNN",SUM(Expenses!HP$35:HP$39)*$F35,IF($G35="FSG",0,IF($G35="MG",SUMPRODUCT($I35:$I39,Expenses!HP$35:HP$39)*$F35,MAX((Expenses!HP$35-$K35/12)*$J35*$F35,0)+MAX((Expenses!HP$36-$K36/12)*$J36*$F35,0)+MAX((Expenses!HP$37-$K37/12)*$J37*$F35,0)+MAX((Expenses!HP$38-$K38/12)*$J38*$F35,0)+MAX((Expenses!HP$39-$K39/12)*$J39*$F35,0)))),0)</f>
        <v>0</v>
      </c>
      <c r="HS201" s="156">
        <f>IF(AND(HS$165&lt;=$E35,HS$165&gt;=EOMONTH($D35,0)),IF($G35="NNN",SUM(Expenses!HQ$35:HQ$39)*$F35,IF($G35="FSG",0,IF($G35="MG",SUMPRODUCT($I35:$I39,Expenses!HQ$35:HQ$39)*$F35,MAX((Expenses!HQ$35-$K35/12)*$J35*$F35,0)+MAX((Expenses!HQ$36-$K36/12)*$J36*$F35,0)+MAX((Expenses!HQ$37-$K37/12)*$J37*$F35,0)+MAX((Expenses!HQ$38-$K38/12)*$J38*$F35,0)+MAX((Expenses!HQ$39-$K39/12)*$J39*$F35,0)))),0)</f>
        <v>0</v>
      </c>
      <c r="HT201" s="156">
        <f>IF(AND(HT$165&lt;=$E35,HT$165&gt;=EOMONTH($D35,0)),IF($G35="NNN",SUM(Expenses!HR$35:HR$39)*$F35,IF($G35="FSG",0,IF($G35="MG",SUMPRODUCT($I35:$I39,Expenses!HR$35:HR$39)*$F35,MAX((Expenses!HR$35-$K35/12)*$J35*$F35,0)+MAX((Expenses!HR$36-$K36/12)*$J36*$F35,0)+MAX((Expenses!HR$37-$K37/12)*$J37*$F35,0)+MAX((Expenses!HR$38-$K38/12)*$J38*$F35,0)+MAX((Expenses!HR$39-$K39/12)*$J39*$F35,0)))),0)</f>
        <v>0</v>
      </c>
      <c r="HU201" s="156">
        <f>IF(AND(HU$165&lt;=$E35,HU$165&gt;=EOMONTH($D35,0)),IF($G35="NNN",SUM(Expenses!HS$35:HS$39)*$F35,IF($G35="FSG",0,IF($G35="MG",SUMPRODUCT($I35:$I39,Expenses!HS$35:HS$39)*$F35,MAX((Expenses!HS$35-$K35/12)*$J35*$F35,0)+MAX((Expenses!HS$36-$K36/12)*$J36*$F35,0)+MAX((Expenses!HS$37-$K37/12)*$J37*$F35,0)+MAX((Expenses!HS$38-$K38/12)*$J38*$F35,0)+MAX((Expenses!HS$39-$K39/12)*$J39*$F35,0)))),0)</f>
        <v>0</v>
      </c>
      <c r="HV201" s="156">
        <f>IF(AND(HV$165&lt;=$E35,HV$165&gt;=EOMONTH($D35,0)),IF($G35="NNN",SUM(Expenses!HT$35:HT$39)*$F35,IF($G35="FSG",0,IF($G35="MG",SUMPRODUCT($I35:$I39,Expenses!HT$35:HT$39)*$F35,MAX((Expenses!HT$35-$K35/12)*$J35*$F35,0)+MAX((Expenses!HT$36-$K36/12)*$J36*$F35,0)+MAX((Expenses!HT$37-$K37/12)*$J37*$F35,0)+MAX((Expenses!HT$38-$K38/12)*$J38*$F35,0)+MAX((Expenses!HT$39-$K39/12)*$J39*$F35,0)))),0)</f>
        <v>0</v>
      </c>
      <c r="HW201" s="156">
        <f>IF(AND(HW$165&lt;=$E35,HW$165&gt;=EOMONTH($D35,0)),IF($G35="NNN",SUM(Expenses!HU$35:HU$39)*$F35,IF($G35="FSG",0,IF($G35="MG",SUMPRODUCT($I35:$I39,Expenses!HU$35:HU$39)*$F35,MAX((Expenses!HU$35-$K35/12)*$J35*$F35,0)+MAX((Expenses!HU$36-$K36/12)*$J36*$F35,0)+MAX((Expenses!HU$37-$K37/12)*$J37*$F35,0)+MAX((Expenses!HU$38-$K38/12)*$J38*$F35,0)+MAX((Expenses!HU$39-$K39/12)*$J39*$F35,0)))),0)</f>
        <v>0</v>
      </c>
      <c r="HX201" s="156">
        <f>IF(AND(HX$165&lt;=$E35,HX$165&gt;=EOMONTH($D35,0)),IF($G35="NNN",SUM(Expenses!HV$35:HV$39)*$F35,IF($G35="FSG",0,IF($G35="MG",SUMPRODUCT($I35:$I39,Expenses!HV$35:HV$39)*$F35,MAX((Expenses!HV$35-$K35/12)*$J35*$F35,0)+MAX((Expenses!HV$36-$K36/12)*$J36*$F35,0)+MAX((Expenses!HV$37-$K37/12)*$J37*$F35,0)+MAX((Expenses!HV$38-$K38/12)*$J38*$F35,0)+MAX((Expenses!HV$39-$K39/12)*$J39*$F35,0)))),0)</f>
        <v>0</v>
      </c>
      <c r="HY201" s="156">
        <f>IF(AND(HY$165&lt;=$E35,HY$165&gt;=EOMONTH($D35,0)),IF($G35="NNN",SUM(Expenses!HW$35:HW$39)*$F35,IF($G35="FSG",0,IF($G35="MG",SUMPRODUCT($I35:$I39,Expenses!HW$35:HW$39)*$F35,MAX((Expenses!HW$35-$K35/12)*$J35*$F35,0)+MAX((Expenses!HW$36-$K36/12)*$J36*$F35,0)+MAX((Expenses!HW$37-$K37/12)*$J37*$F35,0)+MAX((Expenses!HW$38-$K38/12)*$J38*$F35,0)+MAX((Expenses!HW$39-$K39/12)*$J39*$F35,0)))),0)</f>
        <v>0</v>
      </c>
      <c r="HZ201" s="156">
        <f>IF(AND(HZ$165&lt;=$E35,HZ$165&gt;=EOMONTH($D35,0)),IF($G35="NNN",SUM(Expenses!HX$35:HX$39)*$F35,IF($G35="FSG",0,IF($G35="MG",SUMPRODUCT($I35:$I39,Expenses!HX$35:HX$39)*$F35,MAX((Expenses!HX$35-$K35/12)*$J35*$F35,0)+MAX((Expenses!HX$36-$K36/12)*$J36*$F35,0)+MAX((Expenses!HX$37-$K37/12)*$J37*$F35,0)+MAX((Expenses!HX$38-$K38/12)*$J38*$F35,0)+MAX((Expenses!HX$39-$K39/12)*$J39*$F35,0)))),0)</f>
        <v>0</v>
      </c>
      <c r="IA201" s="156">
        <f>IF(AND(IA$165&lt;=$E35,IA$165&gt;=EOMONTH($D35,0)),IF($G35="NNN",SUM(Expenses!HY$35:HY$39)*$F35,IF($G35="FSG",0,IF($G35="MG",SUMPRODUCT($I35:$I39,Expenses!HY$35:HY$39)*$F35,MAX((Expenses!HY$35-$K35/12)*$J35*$F35,0)+MAX((Expenses!HY$36-$K36/12)*$J36*$F35,0)+MAX((Expenses!HY$37-$K37/12)*$J37*$F35,0)+MAX((Expenses!HY$38-$K38/12)*$J38*$F35,0)+MAX((Expenses!HY$39-$K39/12)*$J39*$F35,0)))),0)</f>
        <v>0</v>
      </c>
      <c r="IB201" s="156">
        <f>IF(AND(IB$165&lt;=$E35,IB$165&gt;=EOMONTH($D35,0)),IF($G35="NNN",SUM(Expenses!HZ$35:HZ$39)*$F35,IF($G35="FSG",0,IF($G35="MG",SUMPRODUCT($I35:$I39,Expenses!HZ$35:HZ$39)*$F35,MAX((Expenses!HZ$35-$K35/12)*$J35*$F35,0)+MAX((Expenses!HZ$36-$K36/12)*$J36*$F35,0)+MAX((Expenses!HZ$37-$K37/12)*$J37*$F35,0)+MAX((Expenses!HZ$38-$K38/12)*$J38*$F35,0)+MAX((Expenses!HZ$39-$K39/12)*$J39*$F35,0)))),0)</f>
        <v>0</v>
      </c>
      <c r="IC201" s="156">
        <f>IF(AND(IC$165&lt;=$E35,IC$165&gt;=EOMONTH($D35,0)),IF($G35="NNN",SUM(Expenses!IA$35:IA$39)*$F35,IF($G35="FSG",0,IF($G35="MG",SUMPRODUCT($I35:$I39,Expenses!IA$35:IA$39)*$F35,MAX((Expenses!IA$35-$K35/12)*$J35*$F35,0)+MAX((Expenses!IA$36-$K36/12)*$J36*$F35,0)+MAX((Expenses!IA$37-$K37/12)*$J37*$F35,0)+MAX((Expenses!IA$38-$K38/12)*$J38*$F35,0)+MAX((Expenses!IA$39-$K39/12)*$J39*$F35,0)))),0)</f>
        <v>0</v>
      </c>
      <c r="ID201" s="156">
        <f>IF(AND(ID$165&lt;=$E35,ID$165&gt;=EOMONTH($D35,0)),IF($G35="NNN",SUM(Expenses!IB$35:IB$39)*$F35,IF($G35="FSG",0,IF($G35="MG",SUMPRODUCT($I35:$I39,Expenses!IB$35:IB$39)*$F35,MAX((Expenses!IB$35-$K35/12)*$J35*$F35,0)+MAX((Expenses!IB$36-$K36/12)*$J36*$F35,0)+MAX((Expenses!IB$37-$K37/12)*$J37*$F35,0)+MAX((Expenses!IB$38-$K38/12)*$J38*$F35,0)+MAX((Expenses!IB$39-$K39/12)*$J39*$F35,0)))),0)</f>
        <v>0</v>
      </c>
      <c r="IE201" s="156">
        <f>IF(AND(IE$165&lt;=$E35,IE$165&gt;=EOMONTH($D35,0)),IF($G35="NNN",SUM(Expenses!IC$35:IC$39)*$F35,IF($G35="FSG",0,IF($G35="MG",SUMPRODUCT($I35:$I39,Expenses!IC$35:IC$39)*$F35,MAX((Expenses!IC$35-$K35/12)*$J35*$F35,0)+MAX((Expenses!IC$36-$K36/12)*$J36*$F35,0)+MAX((Expenses!IC$37-$K37/12)*$J37*$F35,0)+MAX((Expenses!IC$38-$K38/12)*$J38*$F35,0)+MAX((Expenses!IC$39-$K39/12)*$J39*$F35,0)))),0)</f>
        <v>0</v>
      </c>
      <c r="IF201" s="156">
        <f>IF(AND(IF$165&lt;=$E35,IF$165&gt;=EOMONTH($D35,0)),IF($G35="NNN",SUM(Expenses!ID$35:ID$39)*$F35,IF($G35="FSG",0,IF($G35="MG",SUMPRODUCT($I35:$I39,Expenses!ID$35:ID$39)*$F35,MAX((Expenses!ID$35-$K35/12)*$J35*$F35,0)+MAX((Expenses!ID$36-$K36/12)*$J36*$F35,0)+MAX((Expenses!ID$37-$K37/12)*$J37*$F35,0)+MAX((Expenses!ID$38-$K38/12)*$J38*$F35,0)+MAX((Expenses!ID$39-$K39/12)*$J39*$F35,0)))),0)</f>
        <v>0</v>
      </c>
      <c r="IG201" s="156">
        <f>IF(AND(IG$165&lt;=$E35,IG$165&gt;=EOMONTH($D35,0)),IF($G35="NNN",SUM(Expenses!IE$35:IE$39)*$F35,IF($G35="FSG",0,IF($G35="MG",SUMPRODUCT($I35:$I39,Expenses!IE$35:IE$39)*$F35,MAX((Expenses!IE$35-$K35/12)*$J35*$F35,0)+MAX((Expenses!IE$36-$K36/12)*$J36*$F35,0)+MAX((Expenses!IE$37-$K37/12)*$J37*$F35,0)+MAX((Expenses!IE$38-$K38/12)*$J38*$F35,0)+MAX((Expenses!IE$39-$K39/12)*$J39*$F35,0)))),0)</f>
        <v>0</v>
      </c>
      <c r="IH201" s="156">
        <f>IF(AND(IH$165&lt;=$E35,IH$165&gt;=EOMONTH($D35,0)),IF($G35="NNN",SUM(Expenses!IF$35:IF$39)*$F35,IF($G35="FSG",0,IF($G35="MG",SUMPRODUCT($I35:$I39,Expenses!IF$35:IF$39)*$F35,MAX((Expenses!IF$35-$K35/12)*$J35*$F35,0)+MAX((Expenses!IF$36-$K36/12)*$J36*$F35,0)+MAX((Expenses!IF$37-$K37/12)*$J37*$F35,0)+MAX((Expenses!IF$38-$K38/12)*$J38*$F35,0)+MAX((Expenses!IF$39-$K39/12)*$J39*$F35,0)))),0)</f>
        <v>0</v>
      </c>
      <c r="II201" s="156">
        <f>IF(AND(II$165&lt;=$E35,II$165&gt;=EOMONTH($D35,0)),IF($G35="NNN",SUM(Expenses!IG$35:IG$39)*$F35,IF($G35="FSG",0,IF($G35="MG",SUMPRODUCT($I35:$I39,Expenses!IG$35:IG$39)*$F35,MAX((Expenses!IG$35-$K35/12)*$J35*$F35,0)+MAX((Expenses!IG$36-$K36/12)*$J36*$F35,0)+MAX((Expenses!IG$37-$K37/12)*$J37*$F35,0)+MAX((Expenses!IG$38-$K38/12)*$J38*$F35,0)+MAX((Expenses!IG$39-$K39/12)*$J39*$F35,0)))),0)</f>
        <v>0</v>
      </c>
      <c r="IJ201" s="156">
        <f>IF(AND(IJ$165&lt;=$E35,IJ$165&gt;=EOMONTH($D35,0)),IF($G35="NNN",SUM(Expenses!IH$35:IH$39)*$F35,IF($G35="FSG",0,IF($G35="MG",SUMPRODUCT($I35:$I39,Expenses!IH$35:IH$39)*$F35,MAX((Expenses!IH$35-$K35/12)*$J35*$F35,0)+MAX((Expenses!IH$36-$K36/12)*$J36*$F35,0)+MAX((Expenses!IH$37-$K37/12)*$J37*$F35,0)+MAX((Expenses!IH$38-$K38/12)*$J38*$F35,0)+MAX((Expenses!IH$39-$K39/12)*$J39*$F35,0)))),0)</f>
        <v>0</v>
      </c>
      <c r="IK201" s="156">
        <f>IF(AND(IK$165&lt;=$E35,IK$165&gt;=EOMONTH($D35,0)),IF($G35="NNN",SUM(Expenses!II$35:II$39)*$F35,IF($G35="FSG",0,IF($G35="MG",SUMPRODUCT($I35:$I39,Expenses!II$35:II$39)*$F35,MAX((Expenses!II$35-$K35/12)*$J35*$F35,0)+MAX((Expenses!II$36-$K36/12)*$J36*$F35,0)+MAX((Expenses!II$37-$K37/12)*$J37*$F35,0)+MAX((Expenses!II$38-$K38/12)*$J38*$F35,0)+MAX((Expenses!II$39-$K39/12)*$J39*$F35,0)))),0)</f>
        <v>0</v>
      </c>
      <c r="IL201" s="156">
        <f>IF(AND(IL$165&lt;=$E35,IL$165&gt;=EOMONTH($D35,0)),IF($G35="NNN",SUM(Expenses!IJ$35:IJ$39)*$F35,IF($G35="FSG",0,IF($G35="MG",SUMPRODUCT($I35:$I39,Expenses!IJ$35:IJ$39)*$F35,MAX((Expenses!IJ$35-$K35/12)*$J35*$F35,0)+MAX((Expenses!IJ$36-$K36/12)*$J36*$F35,0)+MAX((Expenses!IJ$37-$K37/12)*$J37*$F35,0)+MAX((Expenses!IJ$38-$K38/12)*$J38*$F35,0)+MAX((Expenses!IJ$39-$K39/12)*$J39*$F35,0)))),0)</f>
        <v>0</v>
      </c>
      <c r="IM201" s="156">
        <f>IF(AND(IM$165&lt;=$E35,IM$165&gt;=EOMONTH($D35,0)),IF($G35="NNN",SUM(Expenses!IK$35:IK$39)*$F35,IF($G35="FSG",0,IF($G35="MG",SUMPRODUCT($I35:$I39,Expenses!IK$35:IK$39)*$F35,MAX((Expenses!IK$35-$K35/12)*$J35*$F35,0)+MAX((Expenses!IK$36-$K36/12)*$J36*$F35,0)+MAX((Expenses!IK$37-$K37/12)*$J37*$F35,0)+MAX((Expenses!IK$38-$K38/12)*$J38*$F35,0)+MAX((Expenses!IK$39-$K39/12)*$J39*$F35,0)))),0)</f>
        <v>0</v>
      </c>
      <c r="IN201" s="156">
        <f>IF(AND(IN$165&lt;=$E35,IN$165&gt;=EOMONTH($D35,0)),IF($G35="NNN",SUM(Expenses!IL$35:IL$39)*$F35,IF($G35="FSG",0,IF($G35="MG",SUMPRODUCT($I35:$I39,Expenses!IL$35:IL$39)*$F35,MAX((Expenses!IL$35-$K35/12)*$J35*$F35,0)+MAX((Expenses!IL$36-$K36/12)*$J36*$F35,0)+MAX((Expenses!IL$37-$K37/12)*$J37*$F35,0)+MAX((Expenses!IL$38-$K38/12)*$J38*$F35,0)+MAX((Expenses!IL$39-$K39/12)*$J39*$F35,0)))),0)</f>
        <v>0</v>
      </c>
      <c r="IO201" s="156">
        <f>IF(AND(IO$165&lt;=$E35,IO$165&gt;=EOMONTH($D35,0)),IF($G35="NNN",SUM(Expenses!IM$35:IM$39)*$F35,IF($G35="FSG",0,IF($G35="MG",SUMPRODUCT($I35:$I39,Expenses!IM$35:IM$39)*$F35,MAX((Expenses!IM$35-$K35/12)*$J35*$F35,0)+MAX((Expenses!IM$36-$K36/12)*$J36*$F35,0)+MAX((Expenses!IM$37-$K37/12)*$J37*$F35,0)+MAX((Expenses!IM$38-$K38/12)*$J38*$F35,0)+MAX((Expenses!IM$39-$K39/12)*$J39*$F35,0)))),0)</f>
        <v>0</v>
      </c>
      <c r="IP201" s="156">
        <f>IF(AND(IP$165&lt;=$E35,IP$165&gt;=EOMONTH($D35,0)),IF($G35="NNN",SUM(Expenses!IN$35:IN$39)*$F35,IF($G35="FSG",0,IF($G35="MG",SUMPRODUCT($I35:$I39,Expenses!IN$35:IN$39)*$F35,MAX((Expenses!IN$35-$K35/12)*$J35*$F35,0)+MAX((Expenses!IN$36-$K36/12)*$J36*$F35,0)+MAX((Expenses!IN$37-$K37/12)*$J37*$F35,0)+MAX((Expenses!IN$38-$K38/12)*$J38*$F35,0)+MAX((Expenses!IN$39-$K39/12)*$J39*$F35,0)))),0)</f>
        <v>0</v>
      </c>
      <c r="IQ201" s="156">
        <f>IF(AND(IQ$165&lt;=$E35,IQ$165&gt;=EOMONTH($D35,0)),IF($G35="NNN",SUM(Expenses!IO$35:IO$39)*$F35,IF($G35="FSG",0,IF($G35="MG",SUMPRODUCT($I35:$I39,Expenses!IO$35:IO$39)*$F35,MAX((Expenses!IO$35-$K35/12)*$J35*$F35,0)+MAX((Expenses!IO$36-$K36/12)*$J36*$F35,0)+MAX((Expenses!IO$37-$K37/12)*$J37*$F35,0)+MAX((Expenses!IO$38-$K38/12)*$J38*$F35,0)+MAX((Expenses!IO$39-$K39/12)*$J39*$F35,0)))),0)</f>
        <v>0</v>
      </c>
      <c r="IR201" s="156">
        <f>IF(AND(IR$165&lt;=$E35,IR$165&gt;=EOMONTH($D35,0)),IF($G35="NNN",SUM(Expenses!IP$35:IP$39)*$F35,IF($G35="FSG",0,IF($G35="MG",SUMPRODUCT($I35:$I39,Expenses!IP$35:IP$39)*$F35,MAX((Expenses!IP$35-$K35/12)*$J35*$F35,0)+MAX((Expenses!IP$36-$K36/12)*$J36*$F35,0)+MAX((Expenses!IP$37-$K37/12)*$J37*$F35,0)+MAX((Expenses!IP$38-$K38/12)*$J38*$F35,0)+MAX((Expenses!IP$39-$K39/12)*$J39*$F35,0)))),0)</f>
        <v>0</v>
      </c>
      <c r="IS201" s="156">
        <f>IF(AND(IS$165&lt;=$E35,IS$165&gt;=EOMONTH($D35,0)),IF($G35="NNN",SUM(Expenses!IQ$35:IQ$39)*$F35,IF($G35="FSG",0,IF($G35="MG",SUMPRODUCT($I35:$I39,Expenses!IQ$35:IQ$39)*$F35,MAX((Expenses!IQ$35-$K35/12)*$J35*$F35,0)+MAX((Expenses!IQ$36-$K36/12)*$J36*$F35,0)+MAX((Expenses!IQ$37-$K37/12)*$J37*$F35,0)+MAX((Expenses!IQ$38-$K38/12)*$J38*$F35,0)+MAX((Expenses!IQ$39-$K39/12)*$J39*$F35,0)))),0)</f>
        <v>0</v>
      </c>
      <c r="IT201" s="156">
        <f>IF(AND(IT$165&lt;=$E35,IT$165&gt;=EOMONTH($D35,0)),IF($G35="NNN",SUM(Expenses!IR$35:IR$39)*$F35,IF($G35="FSG",0,IF($G35="MG",SUMPRODUCT($I35:$I39,Expenses!IR$35:IR$39)*$F35,MAX((Expenses!IR$35-$K35/12)*$J35*$F35,0)+MAX((Expenses!IR$36-$K36/12)*$J36*$F35,0)+MAX((Expenses!IR$37-$K37/12)*$J37*$F35,0)+MAX((Expenses!IR$38-$K38/12)*$J38*$F35,0)+MAX((Expenses!IR$39-$K39/12)*$J39*$F35,0)))),0)</f>
        <v>0</v>
      </c>
      <c r="IU201" s="156">
        <f>IF(AND(IU$165&lt;=$E35,IU$165&gt;=EOMONTH($D35,0)),IF($G35="NNN",SUM(Expenses!IS$35:IS$39)*$F35,IF($G35="FSG",0,IF($G35="MG",SUMPRODUCT($I35:$I39,Expenses!IS$35:IS$39)*$F35,MAX((Expenses!IS$35-$K35/12)*$J35*$F35,0)+MAX((Expenses!IS$36-$K36/12)*$J36*$F35,0)+MAX((Expenses!IS$37-$K37/12)*$J37*$F35,0)+MAX((Expenses!IS$38-$K38/12)*$J38*$F35,0)+MAX((Expenses!IS$39-$K39/12)*$J39*$F35,0)))),0)</f>
        <v>0</v>
      </c>
      <c r="IV201" s="156">
        <f>IF(AND(IV$165&lt;=$E35,IV$165&gt;=EOMONTH($D35,0)),IF($G35="NNN",SUM(Expenses!IT$35:IT$39)*$F35,IF($G35="FSG",0,IF($G35="MG",SUMPRODUCT($I35:$I39,Expenses!IT$35:IT$39)*$F35,MAX((Expenses!IT$35-$K35/12)*$J35*$F35,0)+MAX((Expenses!IT$36-$K36/12)*$J36*$F35,0)+MAX((Expenses!IT$37-$K37/12)*$J37*$F35,0)+MAX((Expenses!IT$38-$K38/12)*$J38*$F35,0)+MAX((Expenses!IT$39-$K39/12)*$J39*$F35,0)))),0)</f>
        <v>0</v>
      </c>
      <c r="IW201" s="156">
        <f>IF(AND(IW$165&lt;=$E35,IW$165&gt;=EOMONTH($D35,0)),IF($G35="NNN",SUM(Expenses!IU$35:IU$39)*$F35,IF($G35="FSG",0,IF($G35="MG",SUMPRODUCT($I35:$I39,Expenses!IU$35:IU$39)*$F35,MAX((Expenses!IU$35-$K35/12)*$J35*$F35,0)+MAX((Expenses!IU$36-$K36/12)*$J36*$F35,0)+MAX((Expenses!IU$37-$K37/12)*$J37*$F35,0)+MAX((Expenses!IU$38-$K38/12)*$J38*$F35,0)+MAX((Expenses!IU$39-$K39/12)*$J39*$F35,0)))),0)</f>
        <v>0</v>
      </c>
      <c r="IX201" s="156">
        <f>IF(AND(IX$165&lt;=$E35,IX$165&gt;=EOMONTH($D35,0)),IF($G35="NNN",SUM(Expenses!IV$35:IV$39)*$F35,IF($G35="FSG",0,IF($G35="MG",SUMPRODUCT($I35:$I39,Expenses!IV$35:IV$39)*$F35,MAX((Expenses!IV$35-$K35/12)*$J35*$F35,0)+MAX((Expenses!IV$36-$K36/12)*$J36*$F35,0)+MAX((Expenses!IV$37-$K37/12)*$J37*$F35,0)+MAX((Expenses!IV$38-$K38/12)*$J38*$F35,0)+MAX((Expenses!IV$39-$K39/12)*$J39*$F35,0)))),0)</f>
        <v>0</v>
      </c>
      <c r="IY201" s="156">
        <f>IF(AND(IY$165&lt;=$E35,IY$165&gt;=EOMONTH($D35,0)),IF($G35="NNN",SUM(Expenses!IW$35:IW$39)*$F35,IF($G35="FSG",0,IF($G35="MG",SUMPRODUCT($I35:$I39,Expenses!IW$35:IW$39)*$F35,MAX((Expenses!IW$35-$K35/12)*$J35*$F35,0)+MAX((Expenses!IW$36-$K36/12)*$J36*$F35,0)+MAX((Expenses!IW$37-$K37/12)*$J37*$F35,0)+MAX((Expenses!IW$38-$K38/12)*$J38*$F35,0)+MAX((Expenses!IW$39-$K39/12)*$J39*$F35,0)))),0)</f>
        <v>0</v>
      </c>
      <c r="IZ201" s="156">
        <f>IF(AND(IZ$165&lt;=$E35,IZ$165&gt;=EOMONTH($D35,0)),IF($G35="NNN",SUM(Expenses!IX$35:IX$39)*$F35,IF($G35="FSG",0,IF($G35="MG",SUMPRODUCT($I35:$I39,Expenses!IX$35:IX$39)*$F35,MAX((Expenses!IX$35-$K35/12)*$J35*$F35,0)+MAX((Expenses!IX$36-$K36/12)*$J36*$F35,0)+MAX((Expenses!IX$37-$K37/12)*$J37*$F35,0)+MAX((Expenses!IX$38-$K38/12)*$J38*$F35,0)+MAX((Expenses!IX$39-$K39/12)*$J39*$F35,0)))),0)</f>
        <v>0</v>
      </c>
      <c r="JA201" s="156">
        <f>IF(AND(JA$165&lt;=$E35,JA$165&gt;=EOMONTH($D35,0)),IF($G35="NNN",SUM(Expenses!IY$35:IY$39)*$F35,IF($G35="FSG",0,IF($G35="MG",SUMPRODUCT($I35:$I39,Expenses!IY$35:IY$39)*$F35,MAX((Expenses!IY$35-$K35/12)*$J35*$F35,0)+MAX((Expenses!IY$36-$K36/12)*$J36*$F35,0)+MAX((Expenses!IY$37-$K37/12)*$J37*$F35,0)+MAX((Expenses!IY$38-$K38/12)*$J38*$F35,0)+MAX((Expenses!IY$39-$K39/12)*$J39*$F35,0)))),0)</f>
        <v>0</v>
      </c>
      <c r="JB201" s="156">
        <f>IF(AND(JB$165&lt;=$E35,JB$165&gt;=EOMONTH($D35,0)),IF($G35="NNN",SUM(Expenses!IZ$35:IZ$39)*$F35,IF($G35="FSG",0,IF($G35="MG",SUMPRODUCT($I35:$I39,Expenses!IZ$35:IZ$39)*$F35,MAX((Expenses!IZ$35-$K35/12)*$J35*$F35,0)+MAX((Expenses!IZ$36-$K36/12)*$J36*$F35,0)+MAX((Expenses!IZ$37-$K37/12)*$J37*$F35,0)+MAX((Expenses!IZ$38-$K38/12)*$J38*$F35,0)+MAX((Expenses!IZ$39-$K39/12)*$J39*$F35,0)))),0)</f>
        <v>0</v>
      </c>
      <c r="JC201" s="156">
        <f>IF(AND(JC$165&lt;=$E35,JC$165&gt;=EOMONTH($D35,0)),IF($G35="NNN",SUM(Expenses!JA$35:JA$39)*$F35,IF($G35="FSG",0,IF($G35="MG",SUMPRODUCT($I35:$I39,Expenses!JA$35:JA$39)*$F35,MAX((Expenses!JA$35-$K35/12)*$J35*$F35,0)+MAX((Expenses!JA$36-$K36/12)*$J36*$F35,0)+MAX((Expenses!JA$37-$K37/12)*$J37*$F35,0)+MAX((Expenses!JA$38-$K38/12)*$J38*$F35,0)+MAX((Expenses!JA$39-$K39/12)*$J39*$F35,0)))),0)</f>
        <v>0</v>
      </c>
      <c r="JD201" s="156">
        <f>IF(AND(JD$165&lt;=$E35,JD$165&gt;=EOMONTH($D35,0)),IF($G35="NNN",SUM(Expenses!JB$35:JB$39)*$F35,IF($G35="FSG",0,IF($G35="MG",SUMPRODUCT($I35:$I39,Expenses!JB$35:JB$39)*$F35,MAX((Expenses!JB$35-$K35/12)*$J35*$F35,0)+MAX((Expenses!JB$36-$K36/12)*$J36*$F35,0)+MAX((Expenses!JB$37-$K37/12)*$J37*$F35,0)+MAX((Expenses!JB$38-$K38/12)*$J38*$F35,0)+MAX((Expenses!JB$39-$K39/12)*$J39*$F35,0)))),0)</f>
        <v>0</v>
      </c>
      <c r="JE201" s="156">
        <f>IF(AND(JE$165&lt;=$E35,JE$165&gt;=EOMONTH($D35,0)),IF($G35="NNN",SUM(Expenses!JC$35:JC$39)*$F35,IF($G35="FSG",0,IF($G35="MG",SUMPRODUCT($I35:$I39,Expenses!JC$35:JC$39)*$F35,MAX((Expenses!JC$35-$K35/12)*$J35*$F35,0)+MAX((Expenses!JC$36-$K36/12)*$J36*$F35,0)+MAX((Expenses!JC$37-$K37/12)*$J37*$F35,0)+MAX((Expenses!JC$38-$K38/12)*$J38*$F35,0)+MAX((Expenses!JC$39-$K39/12)*$J39*$F35,0)))),0)</f>
        <v>0</v>
      </c>
      <c r="JF201" s="156">
        <f>IF(AND(JF$165&lt;=$E35,JF$165&gt;=EOMONTH($D35,0)),IF($G35="NNN",SUM(Expenses!JD$35:JD$39)*$F35,IF($G35="FSG",0,IF($G35="MG",SUMPRODUCT($I35:$I39,Expenses!JD$35:JD$39)*$F35,MAX((Expenses!JD$35-$K35/12)*$J35*$F35,0)+MAX((Expenses!JD$36-$K36/12)*$J36*$F35,0)+MAX((Expenses!JD$37-$K37/12)*$J37*$F35,0)+MAX((Expenses!JD$38-$K38/12)*$J38*$F35,0)+MAX((Expenses!JD$39-$K39/12)*$J39*$F35,0)))),0)</f>
        <v>0</v>
      </c>
      <c r="JG201" s="156">
        <f>IF(AND(JG$165&lt;=$E35,JG$165&gt;=EOMONTH($D35,0)),IF($G35="NNN",SUM(Expenses!JE$35:JE$39)*$F35,IF($G35="FSG",0,IF($G35="MG",SUMPRODUCT($I35:$I39,Expenses!JE$35:JE$39)*$F35,MAX((Expenses!JE$35-$K35/12)*$J35*$F35,0)+MAX((Expenses!JE$36-$K36/12)*$J36*$F35,0)+MAX((Expenses!JE$37-$K37/12)*$J37*$F35,0)+MAX((Expenses!JE$38-$K38/12)*$J38*$F35,0)+MAX((Expenses!JE$39-$K39/12)*$J39*$F35,0)))),0)</f>
        <v>0</v>
      </c>
      <c r="JH201" s="156">
        <f>IF(AND(JH$165&lt;=$E35,JH$165&gt;=EOMONTH($D35,0)),IF($G35="NNN",SUM(Expenses!JF$35:JF$39)*$F35,IF($G35="FSG",0,IF($G35="MG",SUMPRODUCT($I35:$I39,Expenses!JF$35:JF$39)*$F35,MAX((Expenses!JF$35-$K35/12)*$J35*$F35,0)+MAX((Expenses!JF$36-$K36/12)*$J36*$F35,0)+MAX((Expenses!JF$37-$K37/12)*$J37*$F35,0)+MAX((Expenses!JF$38-$K38/12)*$J38*$F35,0)+MAX((Expenses!JF$39-$K39/12)*$J39*$F35,0)))),0)</f>
        <v>0</v>
      </c>
      <c r="JI201" s="156">
        <f>IF(AND(JI$165&lt;=$E35,JI$165&gt;=EOMONTH($D35,0)),IF($G35="NNN",SUM(Expenses!JG$35:JG$39)*$F35,IF($G35="FSG",0,IF($G35="MG",SUMPRODUCT($I35:$I39,Expenses!JG$35:JG$39)*$F35,MAX((Expenses!JG$35-$K35/12)*$J35*$F35,0)+MAX((Expenses!JG$36-$K36/12)*$J36*$F35,0)+MAX((Expenses!JG$37-$K37/12)*$J37*$F35,0)+MAX((Expenses!JG$38-$K38/12)*$J38*$F35,0)+MAX((Expenses!JG$39-$K39/12)*$J39*$F35,0)))),0)</f>
        <v>0</v>
      </c>
      <c r="JJ201" s="156">
        <f>IF(AND(JJ$165&lt;=$E35,JJ$165&gt;=EOMONTH($D35,0)),IF($G35="NNN",SUM(Expenses!JH$35:JH$39)*$F35,IF($G35="FSG",0,IF($G35="MG",SUMPRODUCT($I35:$I39,Expenses!JH$35:JH$39)*$F35,MAX((Expenses!JH$35-$K35/12)*$J35*$F35,0)+MAX((Expenses!JH$36-$K36/12)*$J36*$F35,0)+MAX((Expenses!JH$37-$K37/12)*$J37*$F35,0)+MAX((Expenses!JH$38-$K38/12)*$J38*$F35,0)+MAX((Expenses!JH$39-$K39/12)*$J39*$F35,0)))),0)</f>
        <v>0</v>
      </c>
      <c r="JK201" s="156">
        <f>IF(AND(JK$165&lt;=$E35,JK$165&gt;=EOMONTH($D35,0)),IF($G35="NNN",SUM(Expenses!JI$35:JI$39)*$F35,IF($G35="FSG",0,IF($G35="MG",SUMPRODUCT($I35:$I39,Expenses!JI$35:JI$39)*$F35,MAX((Expenses!JI$35-$K35/12)*$J35*$F35,0)+MAX((Expenses!JI$36-$K36/12)*$J36*$F35,0)+MAX((Expenses!JI$37-$K37/12)*$J37*$F35,0)+MAX((Expenses!JI$38-$K38/12)*$J38*$F35,0)+MAX((Expenses!JI$39-$K39/12)*$J39*$F35,0)))),0)</f>
        <v>0</v>
      </c>
      <c r="JL201" s="156">
        <f>IF(AND(JL$165&lt;=$E35,JL$165&gt;=EOMONTH($D35,0)),IF($G35="NNN",SUM(Expenses!JJ$35:JJ$39)*$F35,IF($G35="FSG",0,IF($G35="MG",SUMPRODUCT($I35:$I39,Expenses!JJ$35:JJ$39)*$F35,MAX((Expenses!JJ$35-$K35/12)*$J35*$F35,0)+MAX((Expenses!JJ$36-$K36/12)*$J36*$F35,0)+MAX((Expenses!JJ$37-$K37/12)*$J37*$F35,0)+MAX((Expenses!JJ$38-$K38/12)*$J38*$F35,0)+MAX((Expenses!JJ$39-$K39/12)*$J39*$F35,0)))),0)</f>
        <v>0</v>
      </c>
      <c r="JM201" s="156">
        <f>IF(AND(JM$165&lt;=$E35,JM$165&gt;=EOMONTH($D35,0)),IF($G35="NNN",SUM(Expenses!JK$35:JK$39)*$F35,IF($G35="FSG",0,IF($G35="MG",SUMPRODUCT($I35:$I39,Expenses!JK$35:JK$39)*$F35,MAX((Expenses!JK$35-$K35/12)*$J35*$F35,0)+MAX((Expenses!JK$36-$K36/12)*$J36*$F35,0)+MAX((Expenses!JK$37-$K37/12)*$J37*$F35,0)+MAX((Expenses!JK$38-$K38/12)*$J38*$F35,0)+MAX((Expenses!JK$39-$K39/12)*$J39*$F35,0)))),0)</f>
        <v>0</v>
      </c>
      <c r="JN201" s="156">
        <f>IF(AND(JN$165&lt;=$E35,JN$165&gt;=EOMONTH($D35,0)),IF($G35="NNN",SUM(Expenses!JL$35:JL$39)*$F35,IF($G35="FSG",0,IF($G35="MG",SUMPRODUCT($I35:$I39,Expenses!JL$35:JL$39)*$F35,MAX((Expenses!JL$35-$K35/12)*$J35*$F35,0)+MAX((Expenses!JL$36-$K36/12)*$J36*$F35,0)+MAX((Expenses!JL$37-$K37/12)*$J37*$F35,0)+MAX((Expenses!JL$38-$K38/12)*$J38*$F35,0)+MAX((Expenses!JL$39-$K39/12)*$J39*$F35,0)))),0)</f>
        <v>0</v>
      </c>
      <c r="JO201" s="156">
        <f>IF(AND(JO$165&lt;=$E35,JO$165&gt;=EOMONTH($D35,0)),IF($G35="NNN",SUM(Expenses!JM$35:JM$39)*$F35,IF($G35="FSG",0,IF($G35="MG",SUMPRODUCT($I35:$I39,Expenses!JM$35:JM$39)*$F35,MAX((Expenses!JM$35-$K35/12)*$J35*$F35,0)+MAX((Expenses!JM$36-$K36/12)*$J36*$F35,0)+MAX((Expenses!JM$37-$K37/12)*$J37*$F35,0)+MAX((Expenses!JM$38-$K38/12)*$J38*$F35,0)+MAX((Expenses!JM$39-$K39/12)*$J39*$F35,0)))),0)</f>
        <v>0</v>
      </c>
      <c r="JP201" s="156">
        <f>IF(AND(JP$165&lt;=$E35,JP$165&gt;=EOMONTH($D35,0)),IF($G35="NNN",SUM(Expenses!JN$35:JN$39)*$F35,IF($G35="FSG",0,IF($G35="MG",SUMPRODUCT($I35:$I39,Expenses!JN$35:JN$39)*$F35,MAX((Expenses!JN$35-$K35/12)*$J35*$F35,0)+MAX((Expenses!JN$36-$K36/12)*$J36*$F35,0)+MAX((Expenses!JN$37-$K37/12)*$J37*$F35,0)+MAX((Expenses!JN$38-$K38/12)*$J38*$F35,0)+MAX((Expenses!JN$39-$K39/12)*$J39*$F35,0)))),0)</f>
        <v>0</v>
      </c>
      <c r="JQ201" s="156">
        <f>IF(AND(JQ$165&lt;=$E35,JQ$165&gt;=EOMONTH($D35,0)),IF($G35="NNN",SUM(Expenses!JO$35:JO$39)*$F35,IF($G35="FSG",0,IF($G35="MG",SUMPRODUCT($I35:$I39,Expenses!JO$35:JO$39)*$F35,MAX((Expenses!JO$35-$K35/12)*$J35*$F35,0)+MAX((Expenses!JO$36-$K36/12)*$J36*$F35,0)+MAX((Expenses!JO$37-$K37/12)*$J37*$F35,0)+MAX((Expenses!JO$38-$K38/12)*$J38*$F35,0)+MAX((Expenses!JO$39-$K39/12)*$J39*$F35,0)))),0)</f>
        <v>0</v>
      </c>
      <c r="JR201" s="156">
        <f>IF(AND(JR$165&lt;=$E35,JR$165&gt;=EOMONTH($D35,0)),IF($G35="NNN",SUM(Expenses!JP$35:JP$39)*$F35,IF($G35="FSG",0,IF($G35="MG",SUMPRODUCT($I35:$I39,Expenses!JP$35:JP$39)*$F35,MAX((Expenses!JP$35-$K35/12)*$J35*$F35,0)+MAX((Expenses!JP$36-$K36/12)*$J36*$F35,0)+MAX((Expenses!JP$37-$K37/12)*$J37*$F35,0)+MAX((Expenses!JP$38-$K38/12)*$J38*$F35,0)+MAX((Expenses!JP$39-$K39/12)*$J39*$F35,0)))),0)</f>
        <v>0</v>
      </c>
      <c r="JS201" s="156">
        <f>IF(AND(JS$165&lt;=$E35,JS$165&gt;=EOMONTH($D35,0)),IF($G35="NNN",SUM(Expenses!JQ$35:JQ$39)*$F35,IF($G35="FSG",0,IF($G35="MG",SUMPRODUCT($I35:$I39,Expenses!JQ$35:JQ$39)*$F35,MAX((Expenses!JQ$35-$K35/12)*$J35*$F35,0)+MAX((Expenses!JQ$36-$K36/12)*$J36*$F35,0)+MAX((Expenses!JQ$37-$K37/12)*$J37*$F35,0)+MAX((Expenses!JQ$38-$K38/12)*$J38*$F35,0)+MAX((Expenses!JQ$39-$K39/12)*$J39*$F35,0)))),0)</f>
        <v>0</v>
      </c>
      <c r="JT201" s="156">
        <f>IF(AND(JT$165&lt;=$E35,JT$165&gt;=EOMONTH($D35,0)),IF($G35="NNN",SUM(Expenses!JR$35:JR$39)*$F35,IF($G35="FSG",0,IF($G35="MG",SUMPRODUCT($I35:$I39,Expenses!JR$35:JR$39)*$F35,MAX((Expenses!JR$35-$K35/12)*$J35*$F35,0)+MAX((Expenses!JR$36-$K36/12)*$J36*$F35,0)+MAX((Expenses!JR$37-$K37/12)*$J37*$F35,0)+MAX((Expenses!JR$38-$K38/12)*$J38*$F35,0)+MAX((Expenses!JR$39-$K39/12)*$J39*$F35,0)))),0)</f>
        <v>0</v>
      </c>
      <c r="JU201" s="156">
        <f>IF(AND(JU$165&lt;=$E35,JU$165&gt;=EOMONTH($D35,0)),IF($G35="NNN",SUM(Expenses!JS$35:JS$39)*$F35,IF($G35="FSG",0,IF($G35="MG",SUMPRODUCT($I35:$I39,Expenses!JS$35:JS$39)*$F35,MAX((Expenses!JS$35-$K35/12)*$J35*$F35,0)+MAX((Expenses!JS$36-$K36/12)*$J36*$F35,0)+MAX((Expenses!JS$37-$K37/12)*$J37*$F35,0)+MAX((Expenses!JS$38-$K38/12)*$J38*$F35,0)+MAX((Expenses!JS$39-$K39/12)*$J39*$F35,0)))),0)</f>
        <v>0</v>
      </c>
      <c r="JV201" s="156">
        <f>IF(AND(JV$165&lt;=$E35,JV$165&gt;=EOMONTH($D35,0)),IF($G35="NNN",SUM(Expenses!JT$35:JT$39)*$F35,IF($G35="FSG",0,IF($G35="MG",SUMPRODUCT($I35:$I39,Expenses!JT$35:JT$39)*$F35,MAX((Expenses!JT$35-$K35/12)*$J35*$F35,0)+MAX((Expenses!JT$36-$K36/12)*$J36*$F35,0)+MAX((Expenses!JT$37-$K37/12)*$J37*$F35,0)+MAX((Expenses!JT$38-$K38/12)*$J38*$F35,0)+MAX((Expenses!JT$39-$K39/12)*$J39*$F35,0)))),0)</f>
        <v>0</v>
      </c>
      <c r="JW201" s="156">
        <f>IF(AND(JW$165&lt;=$E35,JW$165&gt;=EOMONTH($D35,0)),IF($G35="NNN",SUM(Expenses!JU$35:JU$39)*$F35,IF($G35="FSG",0,IF($G35="MG",SUMPRODUCT($I35:$I39,Expenses!JU$35:JU$39)*$F35,MAX((Expenses!JU$35-$K35/12)*$J35*$F35,0)+MAX((Expenses!JU$36-$K36/12)*$J36*$F35,0)+MAX((Expenses!JU$37-$K37/12)*$J37*$F35,0)+MAX((Expenses!JU$38-$K38/12)*$J38*$F35,0)+MAX((Expenses!JU$39-$K39/12)*$J39*$F35,0)))),0)</f>
        <v>0</v>
      </c>
      <c r="JX201" s="156">
        <f>IF(AND(JX$165&lt;=$E35,JX$165&gt;=EOMONTH($D35,0)),IF($G35="NNN",SUM(Expenses!JV$35:JV$39)*$F35,IF($G35="FSG",0,IF($G35="MG",SUMPRODUCT($I35:$I39,Expenses!JV$35:JV$39)*$F35,MAX((Expenses!JV$35-$K35/12)*$J35*$F35,0)+MAX((Expenses!JV$36-$K36/12)*$J36*$F35,0)+MAX((Expenses!JV$37-$K37/12)*$J37*$F35,0)+MAX((Expenses!JV$38-$K38/12)*$J38*$F35,0)+MAX((Expenses!JV$39-$K39/12)*$J39*$F35,0)))),0)</f>
        <v>0</v>
      </c>
      <c r="JY201" s="156">
        <f>IF(AND(JY$165&lt;=$E35,JY$165&gt;=EOMONTH($D35,0)),IF($G35="NNN",SUM(Expenses!JW$35:JW$39)*$F35,IF($G35="FSG",0,IF($G35="MG",SUMPRODUCT($I35:$I39,Expenses!JW$35:JW$39)*$F35,MAX((Expenses!JW$35-$K35/12)*$J35*$F35,0)+MAX((Expenses!JW$36-$K36/12)*$J36*$F35,0)+MAX((Expenses!JW$37-$K37/12)*$J37*$F35,0)+MAX((Expenses!JW$38-$K38/12)*$J38*$F35,0)+MAX((Expenses!JW$39-$K39/12)*$J39*$F35,0)))),0)</f>
        <v>0</v>
      </c>
      <c r="JZ201" s="156">
        <f>IF(AND(JZ$165&lt;=$E35,JZ$165&gt;=EOMONTH($D35,0)),IF($G35="NNN",SUM(Expenses!JX$35:JX$39)*$F35,IF($G35="FSG",0,IF($G35="MG",SUMPRODUCT($I35:$I39,Expenses!JX$35:JX$39)*$F35,MAX((Expenses!JX$35-$K35/12)*$J35*$F35,0)+MAX((Expenses!JX$36-$K36/12)*$J36*$F35,0)+MAX((Expenses!JX$37-$K37/12)*$J37*$F35,0)+MAX((Expenses!JX$38-$K38/12)*$J38*$F35,0)+MAX((Expenses!JX$39-$K39/12)*$J39*$F35,0)))),0)</f>
        <v>0</v>
      </c>
      <c r="KA201" s="156">
        <f>IF(AND(KA$165&lt;=$E35,KA$165&gt;=EOMONTH($D35,0)),IF($G35="NNN",SUM(Expenses!JY$35:JY$39)*$F35,IF($G35="FSG",0,IF($G35="MG",SUMPRODUCT($I35:$I39,Expenses!JY$35:JY$39)*$F35,MAX((Expenses!JY$35-$K35/12)*$J35*$F35,0)+MAX((Expenses!JY$36-$K36/12)*$J36*$F35,0)+MAX((Expenses!JY$37-$K37/12)*$J37*$F35,0)+MAX((Expenses!JY$38-$K38/12)*$J38*$F35,0)+MAX((Expenses!JY$39-$K39/12)*$J39*$F35,0)))),0)</f>
        <v>0</v>
      </c>
      <c r="KB201" s="156">
        <f>IF(AND(KB$165&lt;=$E35,KB$165&gt;=EOMONTH($D35,0)),IF($G35="NNN",SUM(Expenses!JZ$35:JZ$39)*$F35,IF($G35="FSG",0,IF($G35="MG",SUMPRODUCT($I35:$I39,Expenses!JZ$35:JZ$39)*$F35,MAX((Expenses!JZ$35-$K35/12)*$J35*$F35,0)+MAX((Expenses!JZ$36-$K36/12)*$J36*$F35,0)+MAX((Expenses!JZ$37-$K37/12)*$J37*$F35,0)+MAX((Expenses!JZ$38-$K38/12)*$J38*$F35,0)+MAX((Expenses!JZ$39-$K39/12)*$J39*$F35,0)))),0)</f>
        <v>0</v>
      </c>
      <c r="KC201" s="156">
        <f>IF(AND(KC$165&lt;=$E35,KC$165&gt;=EOMONTH($D35,0)),IF($G35="NNN",SUM(Expenses!KA$35:KA$39)*$F35,IF($G35="FSG",0,IF($G35="MG",SUMPRODUCT($I35:$I39,Expenses!KA$35:KA$39)*$F35,MAX((Expenses!KA$35-$K35/12)*$J35*$F35,0)+MAX((Expenses!KA$36-$K36/12)*$J36*$F35,0)+MAX((Expenses!KA$37-$K37/12)*$J37*$F35,0)+MAX((Expenses!KA$38-$K38/12)*$J38*$F35,0)+MAX((Expenses!KA$39-$K39/12)*$J39*$F35,0)))),0)</f>
        <v>0</v>
      </c>
      <c r="KD201" s="156">
        <f>IF(AND(KD$165&lt;=$E35,KD$165&gt;=EOMONTH($D35,0)),IF($G35="NNN",SUM(Expenses!KB$35:KB$39)*$F35,IF($G35="FSG",0,IF($G35="MG",SUMPRODUCT($I35:$I39,Expenses!KB$35:KB$39)*$F35,MAX((Expenses!KB$35-$K35/12)*$J35*$F35,0)+MAX((Expenses!KB$36-$K36/12)*$J36*$F35,0)+MAX((Expenses!KB$37-$K37/12)*$J37*$F35,0)+MAX((Expenses!KB$38-$K38/12)*$J38*$F35,0)+MAX((Expenses!KB$39-$K39/12)*$J39*$F35,0)))),0)</f>
        <v>0</v>
      </c>
      <c r="KE201" s="156">
        <f>IF(AND(KE$165&lt;=$E35,KE$165&gt;=EOMONTH($D35,0)),IF($G35="NNN",SUM(Expenses!KC$35:KC$39)*$F35,IF($G35="FSG",0,IF($G35="MG",SUMPRODUCT($I35:$I39,Expenses!KC$35:KC$39)*$F35,MAX((Expenses!KC$35-$K35/12)*$J35*$F35,0)+MAX((Expenses!KC$36-$K36/12)*$J36*$F35,0)+MAX((Expenses!KC$37-$K37/12)*$J37*$F35,0)+MAX((Expenses!KC$38-$K38/12)*$J38*$F35,0)+MAX((Expenses!KC$39-$K39/12)*$J39*$F35,0)))),0)</f>
        <v>0</v>
      </c>
      <c r="KF201" s="156">
        <f>IF(AND(KF$165&lt;=$E35,KF$165&gt;=EOMONTH($D35,0)),IF($G35="NNN",SUM(Expenses!KD$35:KD$39)*$F35,IF($G35="FSG",0,IF($G35="MG",SUMPRODUCT($I35:$I39,Expenses!KD$35:KD$39)*$F35,MAX((Expenses!KD$35-$K35/12)*$J35*$F35,0)+MAX((Expenses!KD$36-$K36/12)*$J36*$F35,0)+MAX((Expenses!KD$37-$K37/12)*$J37*$F35,0)+MAX((Expenses!KD$38-$K38/12)*$J38*$F35,0)+MAX((Expenses!KD$39-$K39/12)*$J39*$F35,0)))),0)</f>
        <v>0</v>
      </c>
      <c r="KG201" s="156">
        <f>IF(AND(KG$165&lt;=$E35,KG$165&gt;=EOMONTH($D35,0)),IF($G35="NNN",SUM(Expenses!KE$35:KE$39)*$F35,IF($G35="FSG",0,IF($G35="MG",SUMPRODUCT($I35:$I39,Expenses!KE$35:KE$39)*$F35,MAX((Expenses!KE$35-$K35/12)*$J35*$F35,0)+MAX((Expenses!KE$36-$K36/12)*$J36*$F35,0)+MAX((Expenses!KE$37-$K37/12)*$J37*$F35,0)+MAX((Expenses!KE$38-$K38/12)*$J38*$F35,0)+MAX((Expenses!KE$39-$K39/12)*$J39*$F35,0)))),0)</f>
        <v>0</v>
      </c>
      <c r="KH201" s="156">
        <f>IF(AND(KH$165&lt;=$E35,KH$165&gt;=EOMONTH($D35,0)),IF($G35="NNN",SUM(Expenses!KF$35:KF$39)*$F35,IF($G35="FSG",0,IF($G35="MG",SUMPRODUCT($I35:$I39,Expenses!KF$35:KF$39)*$F35,MAX((Expenses!KF$35-$K35/12)*$J35*$F35,0)+MAX((Expenses!KF$36-$K36/12)*$J36*$F35,0)+MAX((Expenses!KF$37-$K37/12)*$J37*$F35,0)+MAX((Expenses!KF$38-$K38/12)*$J38*$F35,0)+MAX((Expenses!KF$39-$K39/12)*$J39*$F35,0)))),0)</f>
        <v>0</v>
      </c>
      <c r="KI201" s="156">
        <f>IF(AND(KI$165&lt;=$E35,KI$165&gt;=EOMONTH($D35,0)),IF($G35="NNN",SUM(Expenses!KG$35:KG$39)*$F35,IF($G35="FSG",0,IF($G35="MG",SUMPRODUCT($I35:$I39,Expenses!KG$35:KG$39)*$F35,MAX((Expenses!KG$35-$K35/12)*$J35*$F35,0)+MAX((Expenses!KG$36-$K36/12)*$J36*$F35,0)+MAX((Expenses!KG$37-$K37/12)*$J37*$F35,0)+MAX((Expenses!KG$38-$K38/12)*$J38*$F35,0)+MAX((Expenses!KG$39-$K39/12)*$J39*$F35,0)))),0)</f>
        <v>0</v>
      </c>
      <c r="KJ201" s="156">
        <f>IF(AND(KJ$165&lt;=$E35,KJ$165&gt;=EOMONTH($D35,0)),IF($G35="NNN",SUM(Expenses!KH$35:KH$39)*$F35,IF($G35="FSG",0,IF($G35="MG",SUMPRODUCT($I35:$I39,Expenses!KH$35:KH$39)*$F35,MAX((Expenses!KH$35-$K35/12)*$J35*$F35,0)+MAX((Expenses!KH$36-$K36/12)*$J36*$F35,0)+MAX((Expenses!KH$37-$K37/12)*$J37*$F35,0)+MAX((Expenses!KH$38-$K38/12)*$J38*$F35,0)+MAX((Expenses!KH$39-$K39/12)*$J39*$F35,0)))),0)</f>
        <v>0</v>
      </c>
      <c r="KK201" s="156">
        <f>IF(AND(KK$165&lt;=$E35,KK$165&gt;=EOMONTH($D35,0)),IF($G35="NNN",SUM(Expenses!KI$35:KI$39)*$F35,IF($G35="FSG",0,IF($G35="MG",SUMPRODUCT($I35:$I39,Expenses!KI$35:KI$39)*$F35,MAX((Expenses!KI$35-$K35/12)*$J35*$F35,0)+MAX((Expenses!KI$36-$K36/12)*$J36*$F35,0)+MAX((Expenses!KI$37-$K37/12)*$J37*$F35,0)+MAX((Expenses!KI$38-$K38/12)*$J38*$F35,0)+MAX((Expenses!KI$39-$K39/12)*$J39*$F35,0)))),0)</f>
        <v>0</v>
      </c>
      <c r="KL201" s="156">
        <f>IF(AND(KL$165&lt;=$E35,KL$165&gt;=EOMONTH($D35,0)),IF($G35="NNN",SUM(Expenses!KJ$35:KJ$39)*$F35,IF($G35="FSG",0,IF($G35="MG",SUMPRODUCT($I35:$I39,Expenses!KJ$35:KJ$39)*$F35,MAX((Expenses!KJ$35-$K35/12)*$J35*$F35,0)+MAX((Expenses!KJ$36-$K36/12)*$J36*$F35,0)+MAX((Expenses!KJ$37-$K37/12)*$J37*$F35,0)+MAX((Expenses!KJ$38-$K38/12)*$J38*$F35,0)+MAX((Expenses!KJ$39-$K39/12)*$J39*$F35,0)))),0)</f>
        <v>0</v>
      </c>
      <c r="KM201" s="156">
        <f>IF(AND(KM$165&lt;=$E35,KM$165&gt;=EOMONTH($D35,0)),IF($G35="NNN",SUM(Expenses!KK$35:KK$39)*$F35,IF($G35="FSG",0,IF($G35="MG",SUMPRODUCT($I35:$I39,Expenses!KK$35:KK$39)*$F35,MAX((Expenses!KK$35-$K35/12)*$J35*$F35,0)+MAX((Expenses!KK$36-$K36/12)*$J36*$F35,0)+MAX((Expenses!KK$37-$K37/12)*$J37*$F35,0)+MAX((Expenses!KK$38-$K38/12)*$J38*$F35,0)+MAX((Expenses!KK$39-$K39/12)*$J39*$F35,0)))),0)</f>
        <v>0</v>
      </c>
      <c r="KN201" s="156">
        <f>IF(AND(KN$165&lt;=$E35,KN$165&gt;=EOMONTH($D35,0)),IF($G35="NNN",SUM(Expenses!KL$35:KL$39)*$F35,IF($G35="FSG",0,IF($G35="MG",SUMPRODUCT($I35:$I39,Expenses!KL$35:KL$39)*$F35,MAX((Expenses!KL$35-$K35/12)*$J35*$F35,0)+MAX((Expenses!KL$36-$K36/12)*$J36*$F35,0)+MAX((Expenses!KL$37-$K37/12)*$J37*$F35,0)+MAX((Expenses!KL$38-$K38/12)*$J38*$F35,0)+MAX((Expenses!KL$39-$K39/12)*$J39*$F35,0)))),0)</f>
        <v>0</v>
      </c>
      <c r="KO201" s="156">
        <f>IF(AND(KO$165&lt;=$E35,KO$165&gt;=EOMONTH($D35,0)),IF($G35="NNN",SUM(Expenses!KM$35:KM$39)*$F35,IF($G35="FSG",0,IF($G35="MG",SUMPRODUCT($I35:$I39,Expenses!KM$35:KM$39)*$F35,MAX((Expenses!KM$35-$K35/12)*$J35*$F35,0)+MAX((Expenses!KM$36-$K36/12)*$J36*$F35,0)+MAX((Expenses!KM$37-$K37/12)*$J37*$F35,0)+MAX((Expenses!KM$38-$K38/12)*$J38*$F35,0)+MAX((Expenses!KM$39-$K39/12)*$J39*$F35,0)))),0)</f>
        <v>0</v>
      </c>
      <c r="KP201" s="156">
        <f>IF(AND(KP$165&lt;=$E35,KP$165&gt;=EOMONTH($D35,0)),IF($G35="NNN",SUM(Expenses!KN$35:KN$39)*$F35,IF($G35="FSG",0,IF($G35="MG",SUMPRODUCT($I35:$I39,Expenses!KN$35:KN$39)*$F35,MAX((Expenses!KN$35-$K35/12)*$J35*$F35,0)+MAX((Expenses!KN$36-$K36/12)*$J36*$F35,0)+MAX((Expenses!KN$37-$K37/12)*$J37*$F35,0)+MAX((Expenses!KN$38-$K38/12)*$J38*$F35,0)+MAX((Expenses!KN$39-$K39/12)*$J39*$F35,0)))),0)</f>
        <v>0</v>
      </c>
      <c r="KQ201" s="156">
        <f>IF(AND(KQ$165&lt;=$E35,KQ$165&gt;=EOMONTH($D35,0)),IF($G35="NNN",SUM(Expenses!KO$35:KO$39)*$F35,IF($G35="FSG",0,IF($G35="MG",SUMPRODUCT($I35:$I39,Expenses!KO$35:KO$39)*$F35,MAX((Expenses!KO$35-$K35/12)*$J35*$F35,0)+MAX((Expenses!KO$36-$K36/12)*$J36*$F35,0)+MAX((Expenses!KO$37-$K37/12)*$J37*$F35,0)+MAX((Expenses!KO$38-$K38/12)*$J38*$F35,0)+MAX((Expenses!KO$39-$K39/12)*$J39*$F35,0)))),0)</f>
        <v>0</v>
      </c>
      <c r="KR201" s="156">
        <f>IF(AND(KR$165&lt;=$E35,KR$165&gt;=EOMONTH($D35,0)),IF($G35="NNN",SUM(Expenses!KP$35:KP$39)*$F35,IF($G35="FSG",0,IF($G35="MG",SUMPRODUCT($I35:$I39,Expenses!KP$35:KP$39)*$F35,MAX((Expenses!KP$35-$K35/12)*$J35*$F35,0)+MAX((Expenses!KP$36-$K36/12)*$J36*$F35,0)+MAX((Expenses!KP$37-$K37/12)*$J37*$F35,0)+MAX((Expenses!KP$38-$K38/12)*$J38*$F35,0)+MAX((Expenses!KP$39-$K39/12)*$J39*$F35,0)))),0)</f>
        <v>0</v>
      </c>
      <c r="KS201" s="156">
        <f>IF(AND(KS$165&lt;=$E35,KS$165&gt;=EOMONTH($D35,0)),IF($G35="NNN",SUM(Expenses!KQ$35:KQ$39)*$F35,IF($G35="FSG",0,IF($G35="MG",SUMPRODUCT($I35:$I39,Expenses!KQ$35:KQ$39)*$F35,MAX((Expenses!KQ$35-$K35/12)*$J35*$F35,0)+MAX((Expenses!KQ$36-$K36/12)*$J36*$F35,0)+MAX((Expenses!KQ$37-$K37/12)*$J37*$F35,0)+MAX((Expenses!KQ$38-$K38/12)*$J38*$F35,0)+MAX((Expenses!KQ$39-$K39/12)*$J39*$F35,0)))),0)</f>
        <v>0</v>
      </c>
      <c r="KT201" s="156">
        <f>IF(AND(KT$165&lt;=$E35,KT$165&gt;=EOMONTH($D35,0)),IF($G35="NNN",SUM(Expenses!KR$35:KR$39)*$F35,IF($G35="FSG",0,IF($G35="MG",SUMPRODUCT($I35:$I39,Expenses!KR$35:KR$39)*$F35,MAX((Expenses!KR$35-$K35/12)*$J35*$F35,0)+MAX((Expenses!KR$36-$K36/12)*$J36*$F35,0)+MAX((Expenses!KR$37-$K37/12)*$J37*$F35,0)+MAX((Expenses!KR$38-$K38/12)*$J38*$F35,0)+MAX((Expenses!KR$39-$K39/12)*$J39*$F35,0)))),0)</f>
        <v>0</v>
      </c>
      <c r="KU201" s="156">
        <f>IF(AND(KU$165&lt;=$E35,KU$165&gt;=EOMONTH($D35,0)),IF($G35="NNN",SUM(Expenses!KS$35:KS$39)*$F35,IF($G35="FSG",0,IF($G35="MG",SUMPRODUCT($I35:$I39,Expenses!KS$35:KS$39)*$F35,MAX((Expenses!KS$35-$K35/12)*$J35*$F35,0)+MAX((Expenses!KS$36-$K36/12)*$J36*$F35,0)+MAX((Expenses!KS$37-$K37/12)*$J37*$F35,0)+MAX((Expenses!KS$38-$K38/12)*$J38*$F35,0)+MAX((Expenses!KS$39-$K39/12)*$J39*$F35,0)))),0)</f>
        <v>0</v>
      </c>
      <c r="KV201" s="156">
        <f>IF(AND(KV$165&lt;=$E35,KV$165&gt;=EOMONTH($D35,0)),IF($G35="NNN",SUM(Expenses!KT$35:KT$39)*$F35,IF($G35="FSG",0,IF($G35="MG",SUMPRODUCT($I35:$I39,Expenses!KT$35:KT$39)*$F35,MAX((Expenses!KT$35-$K35/12)*$J35*$F35,0)+MAX((Expenses!KT$36-$K36/12)*$J36*$F35,0)+MAX((Expenses!KT$37-$K37/12)*$J37*$F35,0)+MAX((Expenses!KT$38-$K38/12)*$J38*$F35,0)+MAX((Expenses!KT$39-$K39/12)*$J39*$F35,0)))),0)</f>
        <v>0</v>
      </c>
      <c r="KW201" s="156">
        <f>IF(AND(KW$165&lt;=$E35,KW$165&gt;=EOMONTH($D35,0)),IF($G35="NNN",SUM(Expenses!KU$35:KU$39)*$F35,IF($G35="FSG",0,IF($G35="MG",SUMPRODUCT($I35:$I39,Expenses!KU$35:KU$39)*$F35,MAX((Expenses!KU$35-$K35/12)*$J35*$F35,0)+MAX((Expenses!KU$36-$K36/12)*$J36*$F35,0)+MAX((Expenses!KU$37-$K37/12)*$J37*$F35,0)+MAX((Expenses!KU$38-$K38/12)*$J38*$F35,0)+MAX((Expenses!KU$39-$K39/12)*$J39*$F35,0)))),0)</f>
        <v>0</v>
      </c>
      <c r="KX201" s="156">
        <f>IF(AND(KX$165&lt;=$E35,KX$165&gt;=EOMONTH($D35,0)),IF($G35="NNN",SUM(Expenses!KV$35:KV$39)*$F35,IF($G35="FSG",0,IF($G35="MG",SUMPRODUCT($I35:$I39,Expenses!KV$35:KV$39)*$F35,MAX((Expenses!KV$35-$K35/12)*$J35*$F35,0)+MAX((Expenses!KV$36-$K36/12)*$J36*$F35,0)+MAX((Expenses!KV$37-$K37/12)*$J37*$F35,0)+MAX((Expenses!KV$38-$K38/12)*$J38*$F35,0)+MAX((Expenses!KV$39-$K39/12)*$J39*$F35,0)))),0)</f>
        <v>0</v>
      </c>
      <c r="KY201" s="156">
        <f>IF(AND(KY$165&lt;=$E35,KY$165&gt;=EOMONTH($D35,0)),IF($G35="NNN",SUM(Expenses!KW$35:KW$39)*$F35,IF($G35="FSG",0,IF($G35="MG",SUMPRODUCT($I35:$I39,Expenses!KW$35:KW$39)*$F35,MAX((Expenses!KW$35-$K35/12)*$J35*$F35,0)+MAX((Expenses!KW$36-$K36/12)*$J36*$F35,0)+MAX((Expenses!KW$37-$K37/12)*$J37*$F35,0)+MAX((Expenses!KW$38-$K38/12)*$J38*$F35,0)+MAX((Expenses!KW$39-$K39/12)*$J39*$F35,0)))),0)</f>
        <v>0</v>
      </c>
      <c r="KZ201" s="156">
        <f>IF(AND(KZ$165&lt;=$E35,KZ$165&gt;=EOMONTH($D35,0)),IF($G35="NNN",SUM(Expenses!KX$35:KX$39)*$F35,IF($G35="FSG",0,IF($G35="MG",SUMPRODUCT($I35:$I39,Expenses!KX$35:KX$39)*$F35,MAX((Expenses!KX$35-$K35/12)*$J35*$F35,0)+MAX((Expenses!KX$36-$K36/12)*$J36*$F35,0)+MAX((Expenses!KX$37-$K37/12)*$J37*$F35,0)+MAX((Expenses!KX$38-$K38/12)*$J38*$F35,0)+MAX((Expenses!KX$39-$K39/12)*$J39*$F35,0)))),0)</f>
        <v>0</v>
      </c>
      <c r="LA201" s="156">
        <f>IF(AND(LA$165&lt;=$E35,LA$165&gt;=EOMONTH($D35,0)),IF($G35="NNN",SUM(Expenses!KY$35:KY$39)*$F35,IF($G35="FSG",0,IF($G35="MG",SUMPRODUCT($I35:$I39,Expenses!KY$35:KY$39)*$F35,MAX((Expenses!KY$35-$K35/12)*$J35*$F35,0)+MAX((Expenses!KY$36-$K36/12)*$J36*$F35,0)+MAX((Expenses!KY$37-$K37/12)*$J37*$F35,0)+MAX((Expenses!KY$38-$K38/12)*$J38*$F35,0)+MAX((Expenses!KY$39-$K39/12)*$J39*$F35,0)))),0)</f>
        <v>0</v>
      </c>
      <c r="LB201" s="156">
        <f>IF(AND(LB$165&lt;=$E35,LB$165&gt;=EOMONTH($D35,0)),IF($G35="NNN",SUM(Expenses!KZ$35:KZ$39)*$F35,IF($G35="FSG",0,IF($G35="MG",SUMPRODUCT($I35:$I39,Expenses!KZ$35:KZ$39)*$F35,MAX((Expenses!KZ$35-$K35/12)*$J35*$F35,0)+MAX((Expenses!KZ$36-$K36/12)*$J36*$F35,0)+MAX((Expenses!KZ$37-$K37/12)*$J37*$F35,0)+MAX((Expenses!KZ$38-$K38/12)*$J38*$F35,0)+MAX((Expenses!KZ$39-$K39/12)*$J39*$F35,0)))),0)</f>
        <v>0</v>
      </c>
      <c r="LC201" s="156">
        <f>IF(AND(LC$165&lt;=$E35,LC$165&gt;=EOMONTH($D35,0)),IF($G35="NNN",SUM(Expenses!LA$35:LA$39)*$F35,IF($G35="FSG",0,IF($G35="MG",SUMPRODUCT($I35:$I39,Expenses!LA$35:LA$39)*$F35,MAX((Expenses!LA$35-$K35/12)*$J35*$F35,0)+MAX((Expenses!LA$36-$K36/12)*$J36*$F35,0)+MAX((Expenses!LA$37-$K37/12)*$J37*$F35,0)+MAX((Expenses!LA$38-$K38/12)*$J38*$F35,0)+MAX((Expenses!LA$39-$K39/12)*$J39*$F35,0)))),0)</f>
        <v>0</v>
      </c>
      <c r="LD201" s="156">
        <f>IF(AND(LD$165&lt;=$E35,LD$165&gt;=EOMONTH($D35,0)),IF($G35="NNN",SUM(Expenses!LB$35:LB$39)*$F35,IF($G35="FSG",0,IF($G35="MG",SUMPRODUCT($I35:$I39,Expenses!LB$35:LB$39)*$F35,MAX((Expenses!LB$35-$K35/12)*$J35*$F35,0)+MAX((Expenses!LB$36-$K36/12)*$J36*$F35,0)+MAX((Expenses!LB$37-$K37/12)*$J37*$F35,0)+MAX((Expenses!LB$38-$K38/12)*$J38*$F35,0)+MAX((Expenses!LB$39-$K39/12)*$J39*$F35,0)))),0)</f>
        <v>0</v>
      </c>
      <c r="LE201" s="156">
        <f>IF(AND(LE$165&lt;=$E35,LE$165&gt;=EOMONTH($D35,0)),IF($G35="NNN",SUM(Expenses!LC$35:LC$39)*$F35,IF($G35="FSG",0,IF($G35="MG",SUMPRODUCT($I35:$I39,Expenses!LC$35:LC$39)*$F35,MAX((Expenses!LC$35-$K35/12)*$J35*$F35,0)+MAX((Expenses!LC$36-$K36/12)*$J36*$F35,0)+MAX((Expenses!LC$37-$K37/12)*$J37*$F35,0)+MAX((Expenses!LC$38-$K38/12)*$J38*$F35,0)+MAX((Expenses!LC$39-$K39/12)*$J39*$F35,0)))),0)</f>
        <v>0</v>
      </c>
      <c r="LF201" s="156">
        <f>IF(AND(LF$165&lt;=$E35,LF$165&gt;=EOMONTH($D35,0)),IF($G35="NNN",SUM(Expenses!LD$35:LD$39)*$F35,IF($G35="FSG",0,IF($G35="MG",SUMPRODUCT($I35:$I39,Expenses!LD$35:LD$39)*$F35,MAX((Expenses!LD$35-$K35/12)*$J35*$F35,0)+MAX((Expenses!LD$36-$K36/12)*$J36*$F35,0)+MAX((Expenses!LD$37-$K37/12)*$J37*$F35,0)+MAX((Expenses!LD$38-$K38/12)*$J38*$F35,0)+MAX((Expenses!LD$39-$K39/12)*$J39*$F35,0)))),0)</f>
        <v>0</v>
      </c>
      <c r="LG201" s="156">
        <f>IF(AND(LG$165&lt;=$E35,LG$165&gt;=EOMONTH($D35,0)),IF($G35="NNN",SUM(Expenses!LE$35:LE$39)*$F35,IF($G35="FSG",0,IF($G35="MG",SUMPRODUCT($I35:$I39,Expenses!LE$35:LE$39)*$F35,MAX((Expenses!LE$35-$K35/12)*$J35*$F35,0)+MAX((Expenses!LE$36-$K36/12)*$J36*$F35,0)+MAX((Expenses!LE$37-$K37/12)*$J37*$F35,0)+MAX((Expenses!LE$38-$K38/12)*$J38*$F35,0)+MAX((Expenses!LE$39-$K39/12)*$J39*$F35,0)))),0)</f>
        <v>0</v>
      </c>
      <c r="LH201" s="156">
        <f>IF(AND(LH$165&lt;=$E35,LH$165&gt;=EOMONTH($D35,0)),IF($G35="NNN",SUM(Expenses!LF$35:LF$39)*$F35,IF($G35="FSG",0,IF($G35="MG",SUMPRODUCT($I35:$I39,Expenses!LF$35:LF$39)*$F35,MAX((Expenses!LF$35-$K35/12)*$J35*$F35,0)+MAX((Expenses!LF$36-$K36/12)*$J36*$F35,0)+MAX((Expenses!LF$37-$K37/12)*$J37*$F35,0)+MAX((Expenses!LF$38-$K38/12)*$J38*$F35,0)+MAX((Expenses!LF$39-$K39/12)*$J39*$F35,0)))),0)</f>
        <v>0</v>
      </c>
      <c r="LI201" s="156">
        <f>IF(AND(LI$165&lt;=$E35,LI$165&gt;=EOMONTH($D35,0)),IF($G35="NNN",SUM(Expenses!LG$35:LG$39)*$F35,IF($G35="FSG",0,IF($G35="MG",SUMPRODUCT($I35:$I39,Expenses!LG$35:LG$39)*$F35,MAX((Expenses!LG$35-$K35/12)*$J35*$F35,0)+MAX((Expenses!LG$36-$K36/12)*$J36*$F35,0)+MAX((Expenses!LG$37-$K37/12)*$J37*$F35,0)+MAX((Expenses!LG$38-$K38/12)*$J38*$F35,0)+MAX((Expenses!LG$39-$K39/12)*$J39*$F35,0)))),0)</f>
        <v>0</v>
      </c>
      <c r="LJ201" s="156">
        <f>IF(AND(LJ$165&lt;=$E35,LJ$165&gt;=EOMONTH($D35,0)),IF($G35="NNN",SUM(Expenses!LH$35:LH$39)*$F35,IF($G35="FSG",0,IF($G35="MG",SUMPRODUCT($I35:$I39,Expenses!LH$35:LH$39)*$F35,MAX((Expenses!LH$35-$K35/12)*$J35*$F35,0)+MAX((Expenses!LH$36-$K36/12)*$J36*$F35,0)+MAX((Expenses!LH$37-$K37/12)*$J37*$F35,0)+MAX((Expenses!LH$38-$K38/12)*$J38*$F35,0)+MAX((Expenses!LH$39-$K39/12)*$J39*$F35,0)))),0)</f>
        <v>0</v>
      </c>
      <c r="LK201" s="156">
        <f>IF(AND(LK$165&lt;=$E35,LK$165&gt;=EOMONTH($D35,0)),IF($G35="NNN",SUM(Expenses!LI$35:LI$39)*$F35,IF($G35="FSG",0,IF($G35="MG",SUMPRODUCT($I35:$I39,Expenses!LI$35:LI$39)*$F35,MAX((Expenses!LI$35-$K35/12)*$J35*$F35,0)+MAX((Expenses!LI$36-$K36/12)*$J36*$F35,0)+MAX((Expenses!LI$37-$K37/12)*$J37*$F35,0)+MAX((Expenses!LI$38-$K38/12)*$J38*$F35,0)+MAX((Expenses!LI$39-$K39/12)*$J39*$F35,0)))),0)</f>
        <v>0</v>
      </c>
      <c r="LL201" s="156">
        <f>IF(AND(LL$165&lt;=$E35,LL$165&gt;=EOMONTH($D35,0)),IF($G35="NNN",SUM(Expenses!LJ$35:LJ$39)*$F35,IF($G35="FSG",0,IF($G35="MG",SUMPRODUCT($I35:$I39,Expenses!LJ$35:LJ$39)*$F35,MAX((Expenses!LJ$35-$K35/12)*$J35*$F35,0)+MAX((Expenses!LJ$36-$K36/12)*$J36*$F35,0)+MAX((Expenses!LJ$37-$K37/12)*$J37*$F35,0)+MAX((Expenses!LJ$38-$K38/12)*$J38*$F35,0)+MAX((Expenses!LJ$39-$K39/12)*$J39*$F35,0)))),0)</f>
        <v>0</v>
      </c>
      <c r="LM201" s="156">
        <f>IF(AND(LM$165&lt;=$E35,LM$165&gt;=EOMONTH($D35,0)),IF($G35="NNN",SUM(Expenses!LK$35:LK$39)*$F35,IF($G35="FSG",0,IF($G35="MG",SUMPRODUCT($I35:$I39,Expenses!LK$35:LK$39)*$F35,MAX((Expenses!LK$35-$K35/12)*$J35*$F35,0)+MAX((Expenses!LK$36-$K36/12)*$J36*$F35,0)+MAX((Expenses!LK$37-$K37/12)*$J37*$F35,0)+MAX((Expenses!LK$38-$K38/12)*$J38*$F35,0)+MAX((Expenses!LK$39-$K39/12)*$J39*$F35,0)))),0)</f>
        <v>0</v>
      </c>
      <c r="LN201" s="156">
        <f>IF(AND(LN$165&lt;=$E35,LN$165&gt;=EOMONTH($D35,0)),IF($G35="NNN",SUM(Expenses!LL$35:LL$39)*$F35,IF($G35="FSG",0,IF($G35="MG",SUMPRODUCT($I35:$I39,Expenses!LL$35:LL$39)*$F35,MAX((Expenses!LL$35-$K35/12)*$J35*$F35,0)+MAX((Expenses!LL$36-$K36/12)*$J36*$F35,0)+MAX((Expenses!LL$37-$K37/12)*$J37*$F35,0)+MAX((Expenses!LL$38-$K38/12)*$J38*$F35,0)+MAX((Expenses!LL$39-$K39/12)*$J39*$F35,0)))),0)</f>
        <v>0</v>
      </c>
      <c r="LO201" s="156">
        <f>IF(AND(LO$165&lt;=$E35,LO$165&gt;=EOMONTH($D35,0)),IF($G35="NNN",SUM(Expenses!LM$35:LM$39)*$F35,IF($G35="FSG",0,IF($G35="MG",SUMPRODUCT($I35:$I39,Expenses!LM$35:LM$39)*$F35,MAX((Expenses!LM$35-$K35/12)*$J35*$F35,0)+MAX((Expenses!LM$36-$K36/12)*$J36*$F35,0)+MAX((Expenses!LM$37-$K37/12)*$J37*$F35,0)+MAX((Expenses!LM$38-$K38/12)*$J38*$F35,0)+MAX((Expenses!LM$39-$K39/12)*$J39*$F35,0)))),0)</f>
        <v>0</v>
      </c>
      <c r="LP201" s="156">
        <f>IF(AND(LP$165&lt;=$E35,LP$165&gt;=EOMONTH($D35,0)),IF($G35="NNN",SUM(Expenses!LN$35:LN$39)*$F35,IF($G35="FSG",0,IF($G35="MG",SUMPRODUCT($I35:$I39,Expenses!LN$35:LN$39)*$F35,MAX((Expenses!LN$35-$K35/12)*$J35*$F35,0)+MAX((Expenses!LN$36-$K36/12)*$J36*$F35,0)+MAX((Expenses!LN$37-$K37/12)*$J37*$F35,0)+MAX((Expenses!LN$38-$K38/12)*$J38*$F35,0)+MAX((Expenses!LN$39-$K39/12)*$J39*$F35,0)))),0)</f>
        <v>0</v>
      </c>
      <c r="LQ201" s="156">
        <f>IF(AND(LQ$165&lt;=$E35,LQ$165&gt;=EOMONTH($D35,0)),IF($G35="NNN",SUM(Expenses!LO$35:LO$39)*$F35,IF($G35="FSG",0,IF($G35="MG",SUMPRODUCT($I35:$I39,Expenses!LO$35:LO$39)*$F35,MAX((Expenses!LO$35-$K35/12)*$J35*$F35,0)+MAX((Expenses!LO$36-$K36/12)*$J36*$F35,0)+MAX((Expenses!LO$37-$K37/12)*$J37*$F35,0)+MAX((Expenses!LO$38-$K38/12)*$J38*$F35,0)+MAX((Expenses!LO$39-$K39/12)*$J39*$F35,0)))),0)</f>
        <v>0</v>
      </c>
      <c r="LR201" s="156">
        <f>IF(AND(LR$165&lt;=$E35,LR$165&gt;=EOMONTH($D35,0)),IF($G35="NNN",SUM(Expenses!LP$35:LP$39)*$F35,IF($G35="FSG",0,IF($G35="MG",SUMPRODUCT($I35:$I39,Expenses!LP$35:LP$39)*$F35,MAX((Expenses!LP$35-$K35/12)*$J35*$F35,0)+MAX((Expenses!LP$36-$K36/12)*$J36*$F35,0)+MAX((Expenses!LP$37-$K37/12)*$J37*$F35,0)+MAX((Expenses!LP$38-$K38/12)*$J38*$F35,0)+MAX((Expenses!LP$39-$K39/12)*$J39*$F35,0)))),0)</f>
        <v>0</v>
      </c>
      <c r="LS201" s="156">
        <f>IF(AND(LS$165&lt;=$E35,LS$165&gt;=EOMONTH($D35,0)),IF($G35="NNN",SUM(Expenses!LQ$35:LQ$39)*$F35,IF($G35="FSG",0,IF($G35="MG",SUMPRODUCT($I35:$I39,Expenses!LQ$35:LQ$39)*$F35,MAX((Expenses!LQ$35-$K35/12)*$J35*$F35,0)+MAX((Expenses!LQ$36-$K36/12)*$J36*$F35,0)+MAX((Expenses!LQ$37-$K37/12)*$J37*$F35,0)+MAX((Expenses!LQ$38-$K38/12)*$J38*$F35,0)+MAX((Expenses!LQ$39-$K39/12)*$J39*$F35,0)))),0)</f>
        <v>0</v>
      </c>
      <c r="LT201" s="156">
        <f>IF(AND(LT$165&lt;=$E35,LT$165&gt;=EOMONTH($D35,0)),IF($G35="NNN",SUM(Expenses!LR$35:LR$39)*$F35,IF($G35="FSG",0,IF($G35="MG",SUMPRODUCT($I35:$I39,Expenses!LR$35:LR$39)*$F35,MAX((Expenses!LR$35-$K35/12)*$J35*$F35,0)+MAX((Expenses!LR$36-$K36/12)*$J36*$F35,0)+MAX((Expenses!LR$37-$K37/12)*$J37*$F35,0)+MAX((Expenses!LR$38-$K38/12)*$J38*$F35,0)+MAX((Expenses!LR$39-$K39/12)*$J39*$F35,0)))),0)</f>
        <v>0</v>
      </c>
      <c r="LU201" s="156">
        <f>IF(AND(LU$165&lt;=$E35,LU$165&gt;=EOMONTH($D35,0)),IF($G35="NNN",SUM(Expenses!LS$35:LS$39)*$F35,IF($G35="FSG",0,IF($G35="MG",SUMPRODUCT($I35:$I39,Expenses!LS$35:LS$39)*$F35,MAX((Expenses!LS$35-$K35/12)*$J35*$F35,0)+MAX((Expenses!LS$36-$K36/12)*$J36*$F35,0)+MAX((Expenses!LS$37-$K37/12)*$J37*$F35,0)+MAX((Expenses!LS$38-$K38/12)*$J38*$F35,0)+MAX((Expenses!LS$39-$K39/12)*$J39*$F35,0)))),0)</f>
        <v>0</v>
      </c>
      <c r="LV201" s="156">
        <f>IF(AND(LV$165&lt;=$E35,LV$165&gt;=EOMONTH($D35,0)),IF($G35="NNN",SUM(Expenses!LT$35:LT$39)*$F35,IF($G35="FSG",0,IF($G35="MG",SUMPRODUCT($I35:$I39,Expenses!LT$35:LT$39)*$F35,MAX((Expenses!LT$35-$K35/12)*$J35*$F35,0)+MAX((Expenses!LT$36-$K36/12)*$J36*$F35,0)+MAX((Expenses!LT$37-$K37/12)*$J37*$F35,0)+MAX((Expenses!LT$38-$K38/12)*$J38*$F35,0)+MAX((Expenses!LT$39-$K39/12)*$J39*$F35,0)))),0)</f>
        <v>0</v>
      </c>
      <c r="LW201" s="156">
        <f>IF(AND(LW$165&lt;=$E35,LW$165&gt;=EOMONTH($D35,0)),IF($G35="NNN",SUM(Expenses!LU$35:LU$39)*$F35,IF($G35="FSG",0,IF($G35="MG",SUMPRODUCT($I35:$I39,Expenses!LU$35:LU$39)*$F35,MAX((Expenses!LU$35-$K35/12)*$J35*$F35,0)+MAX((Expenses!LU$36-$K36/12)*$J36*$F35,0)+MAX((Expenses!LU$37-$K37/12)*$J37*$F35,0)+MAX((Expenses!LU$38-$K38/12)*$J38*$F35,0)+MAX((Expenses!LU$39-$K39/12)*$J39*$F35,0)))),0)</f>
        <v>0</v>
      </c>
      <c r="LX201" s="156">
        <f>IF(AND(LX$165&lt;=$E35,LX$165&gt;=EOMONTH($D35,0)),IF($G35="NNN",SUM(Expenses!LV$35:LV$39)*$F35,IF($G35="FSG",0,IF($G35="MG",SUMPRODUCT($I35:$I39,Expenses!LV$35:LV$39)*$F35,MAX((Expenses!LV$35-$K35/12)*$J35*$F35,0)+MAX((Expenses!LV$36-$K36/12)*$J36*$F35,0)+MAX((Expenses!LV$37-$K37/12)*$J37*$F35,0)+MAX((Expenses!LV$38-$K38/12)*$J38*$F35,0)+MAX((Expenses!LV$39-$K39/12)*$J39*$F35,0)))),0)</f>
        <v>0</v>
      </c>
      <c r="LY201" s="156">
        <f>IF(AND(LY$165&lt;=$E35,LY$165&gt;=EOMONTH($D35,0)),IF($G35="NNN",SUM(Expenses!LW$35:LW$39)*$F35,IF($G35="FSG",0,IF($G35="MG",SUMPRODUCT($I35:$I39,Expenses!LW$35:LW$39)*$F35,MAX((Expenses!LW$35-$K35/12)*$J35*$F35,0)+MAX((Expenses!LW$36-$K36/12)*$J36*$F35,0)+MAX((Expenses!LW$37-$K37/12)*$J37*$F35,0)+MAX((Expenses!LW$38-$K38/12)*$J38*$F35,0)+MAX((Expenses!LW$39-$K39/12)*$J39*$F35,0)))),0)</f>
        <v>0</v>
      </c>
      <c r="LZ201" s="156">
        <f>IF(AND(LZ$165&lt;=$E35,LZ$165&gt;=EOMONTH($D35,0)),IF($G35="NNN",SUM(Expenses!LX$35:LX$39)*$F35,IF($G35="FSG",0,IF($G35="MG",SUMPRODUCT($I35:$I39,Expenses!LX$35:LX$39)*$F35,MAX((Expenses!LX$35-$K35/12)*$J35*$F35,0)+MAX((Expenses!LX$36-$K36/12)*$J36*$F35,0)+MAX((Expenses!LX$37-$K37/12)*$J37*$F35,0)+MAX((Expenses!LX$38-$K38/12)*$J38*$F35,0)+MAX((Expenses!LX$39-$K39/12)*$J39*$F35,0)))),0)</f>
        <v>0</v>
      </c>
      <c r="MA201" s="156">
        <f>IF(AND(MA$165&lt;=$E35,MA$165&gt;=EOMONTH($D35,0)),IF($G35="NNN",SUM(Expenses!LY$35:LY$39)*$F35,IF($G35="FSG",0,IF($G35="MG",SUMPRODUCT($I35:$I39,Expenses!LY$35:LY$39)*$F35,MAX((Expenses!LY$35-$K35/12)*$J35*$F35,0)+MAX((Expenses!LY$36-$K36/12)*$J36*$F35,0)+MAX((Expenses!LY$37-$K37/12)*$J37*$F35,0)+MAX((Expenses!LY$38-$K38/12)*$J38*$F35,0)+MAX((Expenses!LY$39-$K39/12)*$J39*$F35,0)))),0)</f>
        <v>0</v>
      </c>
      <c r="MB201" s="156">
        <f>IF(AND(MB$165&lt;=$E35,MB$165&gt;=EOMONTH($D35,0)),IF($G35="NNN",SUM(Expenses!LZ$35:LZ$39)*$F35,IF($G35="FSG",0,IF($G35="MG",SUMPRODUCT($I35:$I39,Expenses!LZ$35:LZ$39)*$F35,MAX((Expenses!LZ$35-$K35/12)*$J35*$F35,0)+MAX((Expenses!LZ$36-$K36/12)*$J36*$F35,0)+MAX((Expenses!LZ$37-$K37/12)*$J37*$F35,0)+MAX((Expenses!LZ$38-$K38/12)*$J38*$F35,0)+MAX((Expenses!LZ$39-$K39/12)*$J39*$F35,0)))),0)</f>
        <v>0</v>
      </c>
      <c r="MC201" s="156">
        <f>IF(AND(MC$165&lt;=$E35,MC$165&gt;=EOMONTH($D35,0)),IF($G35="NNN",SUM(Expenses!MA$35:MA$39)*$F35,IF($G35="FSG",0,IF($G35="MG",SUMPRODUCT($I35:$I39,Expenses!MA$35:MA$39)*$F35,MAX((Expenses!MA$35-$K35/12)*$J35*$F35,0)+MAX((Expenses!MA$36-$K36/12)*$J36*$F35,0)+MAX((Expenses!MA$37-$K37/12)*$J37*$F35,0)+MAX((Expenses!MA$38-$K38/12)*$J38*$F35,0)+MAX((Expenses!MA$39-$K39/12)*$J39*$F35,0)))),0)</f>
        <v>0</v>
      </c>
      <c r="MD201" s="156">
        <f>IF(AND(MD$165&lt;=$E35,MD$165&gt;=EOMONTH($D35,0)),IF($G35="NNN",SUM(Expenses!MB$35:MB$39)*$F35,IF($G35="FSG",0,IF($G35="MG",SUMPRODUCT($I35:$I39,Expenses!MB$35:MB$39)*$F35,MAX((Expenses!MB$35-$K35/12)*$J35*$F35,0)+MAX((Expenses!MB$36-$K36/12)*$J36*$F35,0)+MAX((Expenses!MB$37-$K37/12)*$J37*$F35,0)+MAX((Expenses!MB$38-$K38/12)*$J38*$F35,0)+MAX((Expenses!MB$39-$K39/12)*$J39*$F35,0)))),0)</f>
        <v>0</v>
      </c>
      <c r="ME201" s="156">
        <f>IF(AND(ME$165&lt;=$E35,ME$165&gt;=EOMONTH($D35,0)),IF($G35="NNN",SUM(Expenses!MC$35:MC$39)*$F35,IF($G35="FSG",0,IF($G35="MG",SUMPRODUCT($I35:$I39,Expenses!MC$35:MC$39)*$F35,MAX((Expenses!MC$35-$K35/12)*$J35*$F35,0)+MAX((Expenses!MC$36-$K36/12)*$J36*$F35,0)+MAX((Expenses!MC$37-$K37/12)*$J37*$F35,0)+MAX((Expenses!MC$38-$K38/12)*$J38*$F35,0)+MAX((Expenses!MC$39-$K39/12)*$J39*$F35,0)))),0)</f>
        <v>0</v>
      </c>
      <c r="MF201" s="156">
        <f>IF(AND(MF$165&lt;=$E35,MF$165&gt;=EOMONTH($D35,0)),IF($G35="NNN",SUM(Expenses!MD$35:MD$39)*$F35,IF($G35="FSG",0,IF($G35="MG",SUMPRODUCT($I35:$I39,Expenses!MD$35:MD$39)*$F35,MAX((Expenses!MD$35-$K35/12)*$J35*$F35,0)+MAX((Expenses!MD$36-$K36/12)*$J36*$F35,0)+MAX((Expenses!MD$37-$K37/12)*$J37*$F35,0)+MAX((Expenses!MD$38-$K38/12)*$J38*$F35,0)+MAX((Expenses!MD$39-$K39/12)*$J39*$F35,0)))),0)</f>
        <v>0</v>
      </c>
      <c r="MG201" s="156">
        <f>IF(AND(MG$165&lt;=$E35,MG$165&gt;=EOMONTH($D35,0)),IF($G35="NNN",SUM(Expenses!ME$35:ME$39)*$F35,IF($G35="FSG",0,IF($G35="MG",SUMPRODUCT($I35:$I39,Expenses!ME$35:ME$39)*$F35,MAX((Expenses!ME$35-$K35/12)*$J35*$F35,0)+MAX((Expenses!ME$36-$K36/12)*$J36*$F35,0)+MAX((Expenses!ME$37-$K37/12)*$J37*$F35,0)+MAX((Expenses!ME$38-$K38/12)*$J38*$F35,0)+MAX((Expenses!ME$39-$K39/12)*$J39*$F35,0)))),0)</f>
        <v>0</v>
      </c>
      <c r="MH201" s="156">
        <f>IF(AND(MH$165&lt;=$E35,MH$165&gt;=EOMONTH($D35,0)),IF($G35="NNN",SUM(Expenses!MF$35:MF$39)*$F35,IF($G35="FSG",0,IF($G35="MG",SUMPRODUCT($I35:$I39,Expenses!MF$35:MF$39)*$F35,MAX((Expenses!MF$35-$K35/12)*$J35*$F35,0)+MAX((Expenses!MF$36-$K36/12)*$J36*$F35,0)+MAX((Expenses!MF$37-$K37/12)*$J37*$F35,0)+MAX((Expenses!MF$38-$K38/12)*$J38*$F35,0)+MAX((Expenses!MF$39-$K39/12)*$J39*$F35,0)))),0)</f>
        <v>0</v>
      </c>
      <c r="MI201" s="156">
        <f>IF(AND(MI$165&lt;=$E35,MI$165&gt;=EOMONTH($D35,0)),IF($G35="NNN",SUM(Expenses!MG$35:MG$39)*$F35,IF($G35="FSG",0,IF($G35="MG",SUMPRODUCT($I35:$I39,Expenses!MG$35:MG$39)*$F35,MAX((Expenses!MG$35-$K35/12)*$J35*$F35,0)+MAX((Expenses!MG$36-$K36/12)*$J36*$F35,0)+MAX((Expenses!MG$37-$K37/12)*$J37*$F35,0)+MAX((Expenses!MG$38-$K38/12)*$J38*$F35,0)+MAX((Expenses!MG$39-$K39/12)*$J39*$F35,0)))),0)</f>
        <v>0</v>
      </c>
      <c r="MJ201" s="156">
        <f>IF(AND(MJ$165&lt;=$E35,MJ$165&gt;=EOMONTH($D35,0)),IF($G35="NNN",SUM(Expenses!MH$35:MH$39)*$F35,IF($G35="FSG",0,IF($G35="MG",SUMPRODUCT($I35:$I39,Expenses!MH$35:MH$39)*$F35,MAX((Expenses!MH$35-$K35/12)*$J35*$F35,0)+MAX((Expenses!MH$36-$K36/12)*$J36*$F35,0)+MAX((Expenses!MH$37-$K37/12)*$J37*$F35,0)+MAX((Expenses!MH$38-$K38/12)*$J38*$F35,0)+MAX((Expenses!MH$39-$K39/12)*$J39*$F35,0)))),0)</f>
        <v>0</v>
      </c>
      <c r="MK201" s="156">
        <f>IF(AND(MK$165&lt;=$E35,MK$165&gt;=EOMONTH($D35,0)),IF($G35="NNN",SUM(Expenses!MI$35:MI$39)*$F35,IF($G35="FSG",0,IF($G35="MG",SUMPRODUCT($I35:$I39,Expenses!MI$35:MI$39)*$F35,MAX((Expenses!MI$35-$K35/12)*$J35*$F35,0)+MAX((Expenses!MI$36-$K36/12)*$J36*$F35,0)+MAX((Expenses!MI$37-$K37/12)*$J37*$F35,0)+MAX((Expenses!MI$38-$K38/12)*$J38*$F35,0)+MAX((Expenses!MI$39-$K39/12)*$J39*$F35,0)))),0)</f>
        <v>0</v>
      </c>
      <c r="ML201" s="156">
        <f>IF(AND(ML$165&lt;=$E35,ML$165&gt;=EOMONTH($D35,0)),IF($G35="NNN",SUM(Expenses!MJ$35:MJ$39)*$F35,IF($G35="FSG",0,IF($G35="MG",SUMPRODUCT($I35:$I39,Expenses!MJ$35:MJ$39)*$F35,MAX((Expenses!MJ$35-$K35/12)*$J35*$F35,0)+MAX((Expenses!MJ$36-$K36/12)*$J36*$F35,0)+MAX((Expenses!MJ$37-$K37/12)*$J37*$F35,0)+MAX((Expenses!MJ$38-$K38/12)*$J38*$F35,0)+MAX((Expenses!MJ$39-$K39/12)*$J39*$F35,0)))),0)</f>
        <v>0</v>
      </c>
      <c r="MM201" s="156">
        <f>IF(AND(MM$165&lt;=$E35,MM$165&gt;=EOMONTH($D35,0)),IF($G35="NNN",SUM(Expenses!MK$35:MK$39)*$F35,IF($G35="FSG",0,IF($G35="MG",SUMPRODUCT($I35:$I39,Expenses!MK$35:MK$39)*$F35,MAX((Expenses!MK$35-$K35/12)*$J35*$F35,0)+MAX((Expenses!MK$36-$K36/12)*$J36*$F35,0)+MAX((Expenses!MK$37-$K37/12)*$J37*$F35,0)+MAX((Expenses!MK$38-$K38/12)*$J38*$F35,0)+MAX((Expenses!MK$39-$K39/12)*$J39*$F35,0)))),0)</f>
        <v>0</v>
      </c>
      <c r="MN201" s="156">
        <f>IF(AND(MN$165&lt;=$E35,MN$165&gt;=EOMONTH($D35,0)),IF($G35="NNN",SUM(Expenses!ML$35:ML$39)*$F35,IF($G35="FSG",0,IF($G35="MG",SUMPRODUCT($I35:$I39,Expenses!ML$35:ML$39)*$F35,MAX((Expenses!ML$35-$K35/12)*$J35*$F35,0)+MAX((Expenses!ML$36-$K36/12)*$J36*$F35,0)+MAX((Expenses!ML$37-$K37/12)*$J37*$F35,0)+MAX((Expenses!ML$38-$K38/12)*$J38*$F35,0)+MAX((Expenses!ML$39-$K39/12)*$J39*$F35,0)))),0)</f>
        <v>0</v>
      </c>
      <c r="MO201" s="156">
        <f>IF(AND(MO$165&lt;=$E35,MO$165&gt;=EOMONTH($D35,0)),IF($G35="NNN",SUM(Expenses!MM$35:MM$39)*$F35,IF($G35="FSG",0,IF($G35="MG",SUMPRODUCT($I35:$I39,Expenses!MM$35:MM$39)*$F35,MAX((Expenses!MM$35-$K35/12)*$J35*$F35,0)+MAX((Expenses!MM$36-$K36/12)*$J36*$F35,0)+MAX((Expenses!MM$37-$K37/12)*$J37*$F35,0)+MAX((Expenses!MM$38-$K38/12)*$J38*$F35,0)+MAX((Expenses!MM$39-$K39/12)*$J39*$F35,0)))),0)</f>
        <v>0</v>
      </c>
      <c r="MP201" s="156">
        <f>IF(AND(MP$165&lt;=$E35,MP$165&gt;=EOMONTH($D35,0)),IF($G35="NNN",SUM(Expenses!MN$35:MN$39)*$F35,IF($G35="FSG",0,IF($G35="MG",SUMPRODUCT($I35:$I39,Expenses!MN$35:MN$39)*$F35,MAX((Expenses!MN$35-$K35/12)*$J35*$F35,0)+MAX((Expenses!MN$36-$K36/12)*$J36*$F35,0)+MAX((Expenses!MN$37-$K37/12)*$J37*$F35,0)+MAX((Expenses!MN$38-$K38/12)*$J38*$F35,0)+MAX((Expenses!MN$39-$K39/12)*$J39*$F35,0)))),0)</f>
        <v>0</v>
      </c>
      <c r="MQ201" s="156">
        <f>IF(AND(MQ$165&lt;=$E35,MQ$165&gt;=EOMONTH($D35,0)),IF($G35="NNN",SUM(Expenses!MO$35:MO$39)*$F35,IF($G35="FSG",0,IF($G35="MG",SUMPRODUCT($I35:$I39,Expenses!MO$35:MO$39)*$F35,MAX((Expenses!MO$35-$K35/12)*$J35*$F35,0)+MAX((Expenses!MO$36-$K36/12)*$J36*$F35,0)+MAX((Expenses!MO$37-$K37/12)*$J37*$F35,0)+MAX((Expenses!MO$38-$K38/12)*$J38*$F35,0)+MAX((Expenses!MO$39-$K39/12)*$J39*$F35,0)))),0)</f>
        <v>0</v>
      </c>
      <c r="MR201" s="156">
        <f>IF(AND(MR$165&lt;=$E35,MR$165&gt;=EOMONTH($D35,0)),IF($G35="NNN",SUM(Expenses!MP$35:MP$39)*$F35,IF($G35="FSG",0,IF($G35="MG",SUMPRODUCT($I35:$I39,Expenses!MP$35:MP$39)*$F35,MAX((Expenses!MP$35-$K35/12)*$J35*$F35,0)+MAX((Expenses!MP$36-$K36/12)*$J36*$F35,0)+MAX((Expenses!MP$37-$K37/12)*$J37*$F35,0)+MAX((Expenses!MP$38-$K38/12)*$J38*$F35,0)+MAX((Expenses!MP$39-$K39/12)*$J39*$F35,0)))),0)</f>
        <v>0</v>
      </c>
      <c r="MS201" s="156">
        <f>IF(AND(MS$165&lt;=$E35,MS$165&gt;=EOMONTH($D35,0)),IF($G35="NNN",SUM(Expenses!MQ$35:MQ$39)*$F35,IF($G35="FSG",0,IF($G35="MG",SUMPRODUCT($I35:$I39,Expenses!MQ$35:MQ$39)*$F35,MAX((Expenses!MQ$35-$K35/12)*$J35*$F35,0)+MAX((Expenses!MQ$36-$K36/12)*$J36*$F35,0)+MAX((Expenses!MQ$37-$K37/12)*$J37*$F35,0)+MAX((Expenses!MQ$38-$K38/12)*$J38*$F35,0)+MAX((Expenses!MQ$39-$K39/12)*$J39*$F35,0)))),0)</f>
        <v>0</v>
      </c>
      <c r="MT201" s="156">
        <f>IF(AND(MT$165&lt;=$E35,MT$165&gt;=EOMONTH($D35,0)),IF($G35="NNN",SUM(Expenses!MR$35:MR$39)*$F35,IF($G35="FSG",0,IF($G35="MG",SUMPRODUCT($I35:$I39,Expenses!MR$35:MR$39)*$F35,MAX((Expenses!MR$35-$K35/12)*$J35*$F35,0)+MAX((Expenses!MR$36-$K36/12)*$J36*$F35,0)+MAX((Expenses!MR$37-$K37/12)*$J37*$F35,0)+MAX((Expenses!MR$38-$K38/12)*$J38*$F35,0)+MAX((Expenses!MR$39-$K39/12)*$J39*$F35,0)))),0)</f>
        <v>0</v>
      </c>
      <c r="MU201" s="156">
        <f>IF(AND(MU$165&lt;=$E35,MU$165&gt;=EOMONTH($D35,0)),IF($G35="NNN",SUM(Expenses!MS$35:MS$39)*$F35,IF($G35="FSG",0,IF($G35="MG",SUMPRODUCT($I35:$I39,Expenses!MS$35:MS$39)*$F35,MAX((Expenses!MS$35-$K35/12)*$J35*$F35,0)+MAX((Expenses!MS$36-$K36/12)*$J36*$F35,0)+MAX((Expenses!MS$37-$K37/12)*$J37*$F35,0)+MAX((Expenses!MS$38-$K38/12)*$J38*$F35,0)+MAX((Expenses!MS$39-$K39/12)*$J39*$F35,0)))),0)</f>
        <v>0</v>
      </c>
      <c r="MV201" s="156">
        <f>IF(AND(MV$165&lt;=$E35,MV$165&gt;=EOMONTH($D35,0)),IF($G35="NNN",SUM(Expenses!MT$35:MT$39)*$F35,IF($G35="FSG",0,IF($G35="MG",SUMPRODUCT($I35:$I39,Expenses!MT$35:MT$39)*$F35,MAX((Expenses!MT$35-$K35/12)*$J35*$F35,0)+MAX((Expenses!MT$36-$K36/12)*$J36*$F35,0)+MAX((Expenses!MT$37-$K37/12)*$J37*$F35,0)+MAX((Expenses!MT$38-$K38/12)*$J38*$F35,0)+MAX((Expenses!MT$39-$K39/12)*$J39*$F35,0)))),0)</f>
        <v>0</v>
      </c>
      <c r="MW201" s="156">
        <f>IF(AND(MW$165&lt;=$E35,MW$165&gt;=EOMONTH($D35,0)),IF($G35="NNN",SUM(Expenses!MU$35:MU$39)*$F35,IF($G35="FSG",0,IF($G35="MG",SUMPRODUCT($I35:$I39,Expenses!MU$35:MU$39)*$F35,MAX((Expenses!MU$35-$K35/12)*$J35*$F35,0)+MAX((Expenses!MU$36-$K36/12)*$J36*$F35,0)+MAX((Expenses!MU$37-$K37/12)*$J37*$F35,0)+MAX((Expenses!MU$38-$K38/12)*$J38*$F35,0)+MAX((Expenses!MU$39-$K39/12)*$J39*$F35,0)))),0)</f>
        <v>0</v>
      </c>
      <c r="MX201" s="156">
        <f>IF(AND(MX$165&lt;=$E35,MX$165&gt;=EOMONTH($D35,0)),IF($G35="NNN",SUM(Expenses!MV$35:MV$39)*$F35,IF($G35="FSG",0,IF($G35="MG",SUMPRODUCT($I35:$I39,Expenses!MV$35:MV$39)*$F35,MAX((Expenses!MV$35-$K35/12)*$J35*$F35,0)+MAX((Expenses!MV$36-$K36/12)*$J36*$F35,0)+MAX((Expenses!MV$37-$K37/12)*$J37*$F35,0)+MAX((Expenses!MV$38-$K38/12)*$J38*$F35,0)+MAX((Expenses!MV$39-$K39/12)*$J39*$F35,0)))),0)</f>
        <v>0</v>
      </c>
      <c r="MY201" s="156">
        <f>IF(AND(MY$165&lt;=$E35,MY$165&gt;=EOMONTH($D35,0)),IF($G35="NNN",SUM(Expenses!MW$35:MW$39)*$F35,IF($G35="FSG",0,IF($G35="MG",SUMPRODUCT($I35:$I39,Expenses!MW$35:MW$39)*$F35,MAX((Expenses!MW$35-$K35/12)*$J35*$F35,0)+MAX((Expenses!MW$36-$K36/12)*$J36*$F35,0)+MAX((Expenses!MW$37-$K37/12)*$J37*$F35,0)+MAX((Expenses!MW$38-$K38/12)*$J38*$F35,0)+MAX((Expenses!MW$39-$K39/12)*$J39*$F35,0)))),0)</f>
        <v>0</v>
      </c>
      <c r="MZ201" s="156">
        <f>IF(AND(MZ$165&lt;=$E35,MZ$165&gt;=EOMONTH($D35,0)),IF($G35="NNN",SUM(Expenses!MX$35:MX$39)*$F35,IF($G35="FSG",0,IF($G35="MG",SUMPRODUCT($I35:$I39,Expenses!MX$35:MX$39)*$F35,MAX((Expenses!MX$35-$K35/12)*$J35*$F35,0)+MAX((Expenses!MX$36-$K36/12)*$J36*$F35,0)+MAX((Expenses!MX$37-$K37/12)*$J37*$F35,0)+MAX((Expenses!MX$38-$K38/12)*$J38*$F35,0)+MAX((Expenses!MX$39-$K39/12)*$J39*$F35,0)))),0)</f>
        <v>0</v>
      </c>
      <c r="NA201" s="156">
        <f>IF(AND(NA$165&lt;=$E35,NA$165&gt;=EOMONTH($D35,0)),IF($G35="NNN",SUM(Expenses!MY$35:MY$39)*$F35,IF($G35="FSG",0,IF($G35="MG",SUMPRODUCT($I35:$I39,Expenses!MY$35:MY$39)*$F35,MAX((Expenses!MY$35-$K35/12)*$J35*$F35,0)+MAX((Expenses!MY$36-$K36/12)*$J36*$F35,0)+MAX((Expenses!MY$37-$K37/12)*$J37*$F35,0)+MAX((Expenses!MY$38-$K38/12)*$J38*$F35,0)+MAX((Expenses!MY$39-$K39/12)*$J39*$F35,0)))),0)</f>
        <v>0</v>
      </c>
      <c r="NB201" s="156">
        <f>IF(AND(NB$165&lt;=$E35,NB$165&gt;=EOMONTH($D35,0)),IF($G35="NNN",SUM(Expenses!MZ$35:MZ$39)*$F35,IF($G35="FSG",0,IF($G35="MG",SUMPRODUCT($I35:$I39,Expenses!MZ$35:MZ$39)*$F35,MAX((Expenses!MZ$35-$K35/12)*$J35*$F35,0)+MAX((Expenses!MZ$36-$K36/12)*$J36*$F35,0)+MAX((Expenses!MZ$37-$K37/12)*$J37*$F35,0)+MAX((Expenses!MZ$38-$K38/12)*$J38*$F35,0)+MAX((Expenses!MZ$39-$K39/12)*$J39*$F35,0)))),0)</f>
        <v>0</v>
      </c>
      <c r="NC201" s="156">
        <f>IF(AND(NC$165&lt;=$E35,NC$165&gt;=EOMONTH($D35,0)),IF($G35="NNN",SUM(Expenses!NA$35:NA$39)*$F35,IF($G35="FSG",0,IF($G35="MG",SUMPRODUCT($I35:$I39,Expenses!NA$35:NA$39)*$F35,MAX((Expenses!NA$35-$K35/12)*$J35*$F35,0)+MAX((Expenses!NA$36-$K36/12)*$J36*$F35,0)+MAX((Expenses!NA$37-$K37/12)*$J37*$F35,0)+MAX((Expenses!NA$38-$K38/12)*$J38*$F35,0)+MAX((Expenses!NA$39-$K39/12)*$J39*$F35,0)))),0)</f>
        <v>0</v>
      </c>
      <c r="ND201" s="156">
        <f>IF(AND(ND$165&lt;=$E35,ND$165&gt;=EOMONTH($D35,0)),IF($G35="NNN",SUM(Expenses!NB$35:NB$39)*$F35,IF($G35="FSG",0,IF($G35="MG",SUMPRODUCT($I35:$I39,Expenses!NB$35:NB$39)*$F35,MAX((Expenses!NB$35-$K35/12)*$J35*$F35,0)+MAX((Expenses!NB$36-$K36/12)*$J36*$F35,0)+MAX((Expenses!NB$37-$K37/12)*$J37*$F35,0)+MAX((Expenses!NB$38-$K38/12)*$J38*$F35,0)+MAX((Expenses!NB$39-$K39/12)*$J39*$F35,0)))),0)</f>
        <v>0</v>
      </c>
      <c r="NE201" s="156">
        <f>IF(AND(NE$165&lt;=$E35,NE$165&gt;=EOMONTH($D35,0)),IF($G35="NNN",SUM(Expenses!NC$35:NC$39)*$F35,IF($G35="FSG",0,IF($G35="MG",SUMPRODUCT($I35:$I39,Expenses!NC$35:NC$39)*$F35,MAX((Expenses!NC$35-$K35/12)*$J35*$F35,0)+MAX((Expenses!NC$36-$K36/12)*$J36*$F35,0)+MAX((Expenses!NC$37-$K37/12)*$J37*$F35,0)+MAX((Expenses!NC$38-$K38/12)*$J38*$F35,0)+MAX((Expenses!NC$39-$K39/12)*$J39*$F35,0)))),0)</f>
        <v>0</v>
      </c>
      <c r="NF201" s="156">
        <f>IF(AND(NF$165&lt;=$E35,NF$165&gt;=EOMONTH($D35,0)),IF($G35="NNN",SUM(Expenses!ND$35:ND$39)*$F35,IF($G35="FSG",0,IF($G35="MG",SUMPRODUCT($I35:$I39,Expenses!ND$35:ND$39)*$F35,MAX((Expenses!ND$35-$K35/12)*$J35*$F35,0)+MAX((Expenses!ND$36-$K36/12)*$J36*$F35,0)+MAX((Expenses!ND$37-$K37/12)*$J37*$F35,0)+MAX((Expenses!ND$38-$K38/12)*$J38*$F35,0)+MAX((Expenses!ND$39-$K39/12)*$J39*$F35,0)))),0)</f>
        <v>0</v>
      </c>
      <c r="NG201" s="156">
        <f>IF(AND(NG$165&lt;=$E35,NG$165&gt;=EOMONTH($D35,0)),IF($G35="NNN",SUM(Expenses!NE$35:NE$39)*$F35,IF($G35="FSG",0,IF($G35="MG",SUMPRODUCT($I35:$I39,Expenses!NE$35:NE$39)*$F35,MAX((Expenses!NE$35-$K35/12)*$J35*$F35,0)+MAX((Expenses!NE$36-$K36/12)*$J36*$F35,0)+MAX((Expenses!NE$37-$K37/12)*$J37*$F35,0)+MAX((Expenses!NE$38-$K38/12)*$J38*$F35,0)+MAX((Expenses!NE$39-$K39/12)*$J39*$F35,0)))),0)</f>
        <v>0</v>
      </c>
      <c r="NH201" s="156">
        <f>IF(AND(NH$165&lt;=$E35,NH$165&gt;=EOMONTH($D35,0)),IF($G35="NNN",SUM(Expenses!NF$35:NF$39)*$F35,IF($G35="FSG",0,IF($G35="MG",SUMPRODUCT($I35:$I39,Expenses!NF$35:NF$39)*$F35,MAX((Expenses!NF$35-$K35/12)*$J35*$F35,0)+MAX((Expenses!NF$36-$K36/12)*$J36*$F35,0)+MAX((Expenses!NF$37-$K37/12)*$J37*$F35,0)+MAX((Expenses!NF$38-$K38/12)*$J38*$F35,0)+MAX((Expenses!NF$39-$K39/12)*$J39*$F35,0)))),0)</f>
        <v>0</v>
      </c>
      <c r="NI201" s="156">
        <f>IF(AND(NI$165&lt;=$E35,NI$165&gt;=EOMONTH($D35,0)),IF($G35="NNN",SUM(Expenses!NG$35:NG$39)*$F35,IF($G35="FSG",0,IF($G35="MG",SUMPRODUCT($I35:$I39,Expenses!NG$35:NG$39)*$F35,MAX((Expenses!NG$35-$K35/12)*$J35*$F35,0)+MAX((Expenses!NG$36-$K36/12)*$J36*$F35,0)+MAX((Expenses!NG$37-$K37/12)*$J37*$F35,0)+MAX((Expenses!NG$38-$K38/12)*$J38*$F35,0)+MAX((Expenses!NG$39-$K39/12)*$J39*$F35,0)))),0)</f>
        <v>0</v>
      </c>
      <c r="NJ201" s="156">
        <f>IF(AND(NJ$165&lt;=$E35,NJ$165&gt;=EOMONTH($D35,0)),IF($G35="NNN",SUM(Expenses!NH$35:NH$39)*$F35,IF($G35="FSG",0,IF($G35="MG",SUMPRODUCT($I35:$I39,Expenses!NH$35:NH$39)*$F35,MAX((Expenses!NH$35-$K35/12)*$J35*$F35,0)+MAX((Expenses!NH$36-$K36/12)*$J36*$F35,0)+MAX((Expenses!NH$37-$K37/12)*$J37*$F35,0)+MAX((Expenses!NH$38-$K38/12)*$J38*$F35,0)+MAX((Expenses!NH$39-$K39/12)*$J39*$F35,0)))),0)</f>
        <v>0</v>
      </c>
      <c r="NK201" s="158">
        <f>IF(AND(NK$165&lt;=$E35,NK$165&gt;=EOMONTH($D35,0)),IF($G35="NNN",SUM(Expenses!NI$35:NI$39)*$F35,IF($G35="FSG",0,IF($G35="MG",SUMPRODUCT($I35:$I39,Expenses!NI$35:NI$39)*$F35,MAX((Expenses!NI$35-$K35/12)*$J35*$F35,0)+MAX((Expenses!NI$36-$K36/12)*$J36*$F35,0)+MAX((Expenses!NI$37-$K37/12)*$J37*$F35,0)+MAX((Expenses!NI$38-$K38/12)*$J38*$F35,0)+MAX((Expenses!NI$39-$K39/12)*$J39*$F35,0)))),0)</f>
        <v>0</v>
      </c>
    </row>
    <row r="202" spans="1:375" x14ac:dyDescent="0.25">
      <c r="A202" s="154">
        <f t="shared" si="181"/>
        <v>0</v>
      </c>
      <c r="B202" s="35" t="s">
        <v>168</v>
      </c>
      <c r="C202" s="89" t="s">
        <v>155</v>
      </c>
      <c r="D202" s="156">
        <f t="shared" ref="D202:BO202" si="182">IF(OR($AL35=0,D$165&gt;$E35,D$165&lt;EOMONTH($D35,0)),0,IF(((($AJ35*((1+$AN35)^(D$163-1))/12))-(D200/$AM35))*$AM35&lt;0,0,((($AJ35*((1+$AN35)^(D$163-1))/12))-(D200/$AM35))*$AM35))</f>
        <v>0</v>
      </c>
      <c r="E202" s="156">
        <f t="shared" si="182"/>
        <v>0</v>
      </c>
      <c r="F202" s="156">
        <f t="shared" si="182"/>
        <v>0</v>
      </c>
      <c r="G202" s="156">
        <f t="shared" si="182"/>
        <v>0</v>
      </c>
      <c r="H202" s="156">
        <f t="shared" si="182"/>
        <v>0</v>
      </c>
      <c r="I202" s="156">
        <f t="shared" si="182"/>
        <v>0</v>
      </c>
      <c r="J202" s="156">
        <f t="shared" si="182"/>
        <v>0</v>
      </c>
      <c r="K202" s="156">
        <f t="shared" si="182"/>
        <v>0</v>
      </c>
      <c r="L202" s="156">
        <f t="shared" si="182"/>
        <v>0</v>
      </c>
      <c r="M202" s="156">
        <f t="shared" si="182"/>
        <v>0</v>
      </c>
      <c r="N202" s="156">
        <f t="shared" si="182"/>
        <v>0</v>
      </c>
      <c r="O202" s="156">
        <f t="shared" si="182"/>
        <v>0</v>
      </c>
      <c r="P202" s="156">
        <f t="shared" si="182"/>
        <v>0</v>
      </c>
      <c r="Q202" s="156">
        <f t="shared" si="182"/>
        <v>0</v>
      </c>
      <c r="R202" s="156">
        <f t="shared" si="182"/>
        <v>0</v>
      </c>
      <c r="S202" s="156">
        <f t="shared" si="182"/>
        <v>0</v>
      </c>
      <c r="T202" s="156">
        <f t="shared" si="182"/>
        <v>0</v>
      </c>
      <c r="U202" s="156">
        <f t="shared" si="182"/>
        <v>0</v>
      </c>
      <c r="V202" s="156">
        <f t="shared" si="182"/>
        <v>0</v>
      </c>
      <c r="W202" s="156">
        <f t="shared" si="182"/>
        <v>0</v>
      </c>
      <c r="X202" s="156">
        <f t="shared" si="182"/>
        <v>0</v>
      </c>
      <c r="Y202" s="156">
        <f t="shared" si="182"/>
        <v>0</v>
      </c>
      <c r="Z202" s="156">
        <f t="shared" si="182"/>
        <v>0</v>
      </c>
      <c r="AA202" s="156">
        <f t="shared" si="182"/>
        <v>0</v>
      </c>
      <c r="AB202" s="156">
        <f t="shared" si="182"/>
        <v>0</v>
      </c>
      <c r="AC202" s="156">
        <f t="shared" si="182"/>
        <v>0</v>
      </c>
      <c r="AD202" s="156">
        <f t="shared" si="182"/>
        <v>0</v>
      </c>
      <c r="AE202" s="156">
        <f t="shared" si="182"/>
        <v>0</v>
      </c>
      <c r="AF202" s="156">
        <f t="shared" si="182"/>
        <v>0</v>
      </c>
      <c r="AG202" s="156">
        <f t="shared" si="182"/>
        <v>0</v>
      </c>
      <c r="AH202" s="156">
        <f t="shared" si="182"/>
        <v>0</v>
      </c>
      <c r="AI202" s="156">
        <f t="shared" si="182"/>
        <v>0</v>
      </c>
      <c r="AJ202" s="156">
        <f t="shared" si="182"/>
        <v>0</v>
      </c>
      <c r="AK202" s="156">
        <f t="shared" si="182"/>
        <v>0</v>
      </c>
      <c r="AL202" s="156">
        <f t="shared" si="182"/>
        <v>0</v>
      </c>
      <c r="AM202" s="156">
        <f t="shared" si="182"/>
        <v>0</v>
      </c>
      <c r="AN202" s="156">
        <f t="shared" si="182"/>
        <v>0</v>
      </c>
      <c r="AO202" s="156">
        <f t="shared" si="182"/>
        <v>0</v>
      </c>
      <c r="AP202" s="156">
        <f t="shared" si="182"/>
        <v>0</v>
      </c>
      <c r="AQ202" s="156">
        <f t="shared" si="182"/>
        <v>0</v>
      </c>
      <c r="AR202" s="156">
        <f t="shared" si="182"/>
        <v>0</v>
      </c>
      <c r="AS202" s="156">
        <f t="shared" si="182"/>
        <v>0</v>
      </c>
      <c r="AT202" s="156">
        <f t="shared" si="182"/>
        <v>0</v>
      </c>
      <c r="AU202" s="156">
        <f t="shared" si="182"/>
        <v>0</v>
      </c>
      <c r="AV202" s="156">
        <f t="shared" si="182"/>
        <v>0</v>
      </c>
      <c r="AW202" s="156">
        <f t="shared" si="182"/>
        <v>0</v>
      </c>
      <c r="AX202" s="156">
        <f t="shared" si="182"/>
        <v>0</v>
      </c>
      <c r="AY202" s="156">
        <f t="shared" si="182"/>
        <v>0</v>
      </c>
      <c r="AZ202" s="156">
        <f t="shared" si="182"/>
        <v>0</v>
      </c>
      <c r="BA202" s="156">
        <f t="shared" si="182"/>
        <v>0</v>
      </c>
      <c r="BB202" s="156">
        <f t="shared" si="182"/>
        <v>0</v>
      </c>
      <c r="BC202" s="156">
        <f t="shared" si="182"/>
        <v>0</v>
      </c>
      <c r="BD202" s="156">
        <f t="shared" si="182"/>
        <v>0</v>
      </c>
      <c r="BE202" s="156">
        <f t="shared" si="182"/>
        <v>0</v>
      </c>
      <c r="BF202" s="156">
        <f t="shared" si="182"/>
        <v>0</v>
      </c>
      <c r="BG202" s="156">
        <f t="shared" si="182"/>
        <v>0</v>
      </c>
      <c r="BH202" s="156">
        <f t="shared" si="182"/>
        <v>0</v>
      </c>
      <c r="BI202" s="156">
        <f t="shared" si="182"/>
        <v>0</v>
      </c>
      <c r="BJ202" s="156">
        <f t="shared" si="182"/>
        <v>0</v>
      </c>
      <c r="BK202" s="156">
        <f t="shared" si="182"/>
        <v>0</v>
      </c>
      <c r="BL202" s="156">
        <f t="shared" si="182"/>
        <v>0</v>
      </c>
      <c r="BM202" s="156">
        <f t="shared" si="182"/>
        <v>0</v>
      </c>
      <c r="BN202" s="156">
        <f t="shared" si="182"/>
        <v>0</v>
      </c>
      <c r="BO202" s="156">
        <f t="shared" si="182"/>
        <v>0</v>
      </c>
      <c r="BP202" s="156">
        <f t="shared" ref="BP202:EA202" si="183">IF(OR($AL35=0,BP$165&gt;$E35,BP$165&lt;EOMONTH($D35,0)),0,IF(((($AJ35*((1+$AN35)^(BP$163-1))/12))-(BP200/$AM35))*$AM35&lt;0,0,((($AJ35*((1+$AN35)^(BP$163-1))/12))-(BP200/$AM35))*$AM35))</f>
        <v>0</v>
      </c>
      <c r="BQ202" s="156">
        <f t="shared" si="183"/>
        <v>0</v>
      </c>
      <c r="BR202" s="156">
        <f t="shared" si="183"/>
        <v>0</v>
      </c>
      <c r="BS202" s="156">
        <f t="shared" si="183"/>
        <v>0</v>
      </c>
      <c r="BT202" s="156">
        <f t="shared" si="183"/>
        <v>0</v>
      </c>
      <c r="BU202" s="156">
        <f t="shared" si="183"/>
        <v>0</v>
      </c>
      <c r="BV202" s="156">
        <f t="shared" si="183"/>
        <v>0</v>
      </c>
      <c r="BW202" s="156">
        <f t="shared" si="183"/>
        <v>0</v>
      </c>
      <c r="BX202" s="156">
        <f t="shared" si="183"/>
        <v>0</v>
      </c>
      <c r="BY202" s="156">
        <f t="shared" si="183"/>
        <v>0</v>
      </c>
      <c r="BZ202" s="156">
        <f t="shared" si="183"/>
        <v>0</v>
      </c>
      <c r="CA202" s="156">
        <f t="shared" si="183"/>
        <v>0</v>
      </c>
      <c r="CB202" s="156">
        <f t="shared" si="183"/>
        <v>0</v>
      </c>
      <c r="CC202" s="156">
        <f t="shared" si="183"/>
        <v>0</v>
      </c>
      <c r="CD202" s="156">
        <f t="shared" si="183"/>
        <v>0</v>
      </c>
      <c r="CE202" s="156">
        <f t="shared" si="183"/>
        <v>0</v>
      </c>
      <c r="CF202" s="156">
        <f t="shared" si="183"/>
        <v>0</v>
      </c>
      <c r="CG202" s="156">
        <f t="shared" si="183"/>
        <v>0</v>
      </c>
      <c r="CH202" s="156">
        <f t="shared" si="183"/>
        <v>0</v>
      </c>
      <c r="CI202" s="156">
        <f t="shared" si="183"/>
        <v>0</v>
      </c>
      <c r="CJ202" s="156">
        <f t="shared" si="183"/>
        <v>0</v>
      </c>
      <c r="CK202" s="156">
        <f t="shared" si="183"/>
        <v>0</v>
      </c>
      <c r="CL202" s="156">
        <f t="shared" si="183"/>
        <v>0</v>
      </c>
      <c r="CM202" s="156">
        <f t="shared" si="183"/>
        <v>0</v>
      </c>
      <c r="CN202" s="156">
        <f t="shared" si="183"/>
        <v>0</v>
      </c>
      <c r="CO202" s="156">
        <f t="shared" si="183"/>
        <v>0</v>
      </c>
      <c r="CP202" s="156">
        <f t="shared" si="183"/>
        <v>0</v>
      </c>
      <c r="CQ202" s="156">
        <f t="shared" si="183"/>
        <v>0</v>
      </c>
      <c r="CR202" s="156">
        <f t="shared" si="183"/>
        <v>0</v>
      </c>
      <c r="CS202" s="156">
        <f t="shared" si="183"/>
        <v>0</v>
      </c>
      <c r="CT202" s="156">
        <f t="shared" si="183"/>
        <v>0</v>
      </c>
      <c r="CU202" s="156">
        <f t="shared" si="183"/>
        <v>0</v>
      </c>
      <c r="CV202" s="156">
        <f t="shared" si="183"/>
        <v>0</v>
      </c>
      <c r="CW202" s="156">
        <f t="shared" si="183"/>
        <v>0</v>
      </c>
      <c r="CX202" s="156">
        <f t="shared" si="183"/>
        <v>0</v>
      </c>
      <c r="CY202" s="156">
        <f t="shared" si="183"/>
        <v>0</v>
      </c>
      <c r="CZ202" s="156">
        <f t="shared" si="183"/>
        <v>0</v>
      </c>
      <c r="DA202" s="156">
        <f t="shared" si="183"/>
        <v>0</v>
      </c>
      <c r="DB202" s="156">
        <f t="shared" si="183"/>
        <v>0</v>
      </c>
      <c r="DC202" s="156">
        <f t="shared" si="183"/>
        <v>0</v>
      </c>
      <c r="DD202" s="156">
        <f t="shared" si="183"/>
        <v>0</v>
      </c>
      <c r="DE202" s="156">
        <f t="shared" si="183"/>
        <v>0</v>
      </c>
      <c r="DF202" s="156">
        <f t="shared" si="183"/>
        <v>0</v>
      </c>
      <c r="DG202" s="156">
        <f t="shared" si="183"/>
        <v>0</v>
      </c>
      <c r="DH202" s="156">
        <f t="shared" si="183"/>
        <v>0</v>
      </c>
      <c r="DI202" s="156">
        <f t="shared" si="183"/>
        <v>0</v>
      </c>
      <c r="DJ202" s="156">
        <f t="shared" si="183"/>
        <v>0</v>
      </c>
      <c r="DK202" s="156">
        <f t="shared" si="183"/>
        <v>0</v>
      </c>
      <c r="DL202" s="156">
        <f t="shared" si="183"/>
        <v>0</v>
      </c>
      <c r="DM202" s="156">
        <f t="shared" si="183"/>
        <v>0</v>
      </c>
      <c r="DN202" s="156">
        <f t="shared" si="183"/>
        <v>0</v>
      </c>
      <c r="DO202" s="156">
        <f t="shared" si="183"/>
        <v>0</v>
      </c>
      <c r="DP202" s="156">
        <f t="shared" si="183"/>
        <v>0</v>
      </c>
      <c r="DQ202" s="156">
        <f t="shared" si="183"/>
        <v>0</v>
      </c>
      <c r="DR202" s="156">
        <f t="shared" si="183"/>
        <v>0</v>
      </c>
      <c r="DS202" s="156">
        <f t="shared" si="183"/>
        <v>0</v>
      </c>
      <c r="DT202" s="156">
        <f t="shared" si="183"/>
        <v>0</v>
      </c>
      <c r="DU202" s="156">
        <f t="shared" si="183"/>
        <v>0</v>
      </c>
      <c r="DV202" s="156">
        <f t="shared" si="183"/>
        <v>0</v>
      </c>
      <c r="DW202" s="156">
        <f t="shared" si="183"/>
        <v>0</v>
      </c>
      <c r="DX202" s="156">
        <f t="shared" si="183"/>
        <v>0</v>
      </c>
      <c r="DY202" s="156">
        <f t="shared" si="183"/>
        <v>0</v>
      </c>
      <c r="DZ202" s="156">
        <f t="shared" si="183"/>
        <v>0</v>
      </c>
      <c r="EA202" s="156">
        <f t="shared" si="183"/>
        <v>0</v>
      </c>
      <c r="EB202" s="156">
        <f t="shared" ref="EB202:GM202" si="184">IF(OR($AL35=0,EB$165&gt;$E35,EB$165&lt;EOMONTH($D35,0)),0,IF(((($AJ35*((1+$AN35)^(EB$163-1))/12))-(EB200/$AM35))*$AM35&lt;0,0,((($AJ35*((1+$AN35)^(EB$163-1))/12))-(EB200/$AM35))*$AM35))</f>
        <v>0</v>
      </c>
      <c r="EC202" s="156">
        <f t="shared" si="184"/>
        <v>0</v>
      </c>
      <c r="ED202" s="156">
        <f t="shared" si="184"/>
        <v>0</v>
      </c>
      <c r="EE202" s="156">
        <f t="shared" si="184"/>
        <v>0</v>
      </c>
      <c r="EF202" s="156">
        <f t="shared" si="184"/>
        <v>0</v>
      </c>
      <c r="EG202" s="156">
        <f t="shared" si="184"/>
        <v>0</v>
      </c>
      <c r="EH202" s="156">
        <f t="shared" si="184"/>
        <v>0</v>
      </c>
      <c r="EI202" s="156">
        <f t="shared" si="184"/>
        <v>0</v>
      </c>
      <c r="EJ202" s="156">
        <f t="shared" si="184"/>
        <v>0</v>
      </c>
      <c r="EK202" s="156">
        <f t="shared" si="184"/>
        <v>0</v>
      </c>
      <c r="EL202" s="156">
        <f t="shared" si="184"/>
        <v>0</v>
      </c>
      <c r="EM202" s="156">
        <f t="shared" si="184"/>
        <v>0</v>
      </c>
      <c r="EN202" s="156">
        <f t="shared" si="184"/>
        <v>0</v>
      </c>
      <c r="EO202" s="156">
        <f t="shared" si="184"/>
        <v>0</v>
      </c>
      <c r="EP202" s="156">
        <f t="shared" si="184"/>
        <v>0</v>
      </c>
      <c r="EQ202" s="156">
        <f t="shared" si="184"/>
        <v>0</v>
      </c>
      <c r="ER202" s="156">
        <f t="shared" si="184"/>
        <v>0</v>
      </c>
      <c r="ES202" s="156">
        <f t="shared" si="184"/>
        <v>0</v>
      </c>
      <c r="ET202" s="156">
        <f t="shared" si="184"/>
        <v>0</v>
      </c>
      <c r="EU202" s="156">
        <f t="shared" si="184"/>
        <v>0</v>
      </c>
      <c r="EV202" s="156">
        <f t="shared" si="184"/>
        <v>0</v>
      </c>
      <c r="EW202" s="156">
        <f t="shared" si="184"/>
        <v>0</v>
      </c>
      <c r="EX202" s="156">
        <f t="shared" si="184"/>
        <v>0</v>
      </c>
      <c r="EY202" s="156">
        <f t="shared" si="184"/>
        <v>0</v>
      </c>
      <c r="EZ202" s="156">
        <f t="shared" si="184"/>
        <v>0</v>
      </c>
      <c r="FA202" s="156">
        <f t="shared" si="184"/>
        <v>0</v>
      </c>
      <c r="FB202" s="156">
        <f t="shared" si="184"/>
        <v>0</v>
      </c>
      <c r="FC202" s="156">
        <f t="shared" si="184"/>
        <v>0</v>
      </c>
      <c r="FD202" s="156">
        <f t="shared" si="184"/>
        <v>0</v>
      </c>
      <c r="FE202" s="156">
        <f t="shared" si="184"/>
        <v>0</v>
      </c>
      <c r="FF202" s="156">
        <f t="shared" si="184"/>
        <v>0</v>
      </c>
      <c r="FG202" s="156">
        <f t="shared" si="184"/>
        <v>0</v>
      </c>
      <c r="FH202" s="156">
        <f t="shared" si="184"/>
        <v>0</v>
      </c>
      <c r="FI202" s="156">
        <f t="shared" si="184"/>
        <v>0</v>
      </c>
      <c r="FJ202" s="156">
        <f t="shared" si="184"/>
        <v>0</v>
      </c>
      <c r="FK202" s="156">
        <f t="shared" si="184"/>
        <v>0</v>
      </c>
      <c r="FL202" s="156">
        <f t="shared" si="184"/>
        <v>0</v>
      </c>
      <c r="FM202" s="156">
        <f t="shared" si="184"/>
        <v>0</v>
      </c>
      <c r="FN202" s="156">
        <f t="shared" si="184"/>
        <v>0</v>
      </c>
      <c r="FO202" s="156">
        <f t="shared" si="184"/>
        <v>0</v>
      </c>
      <c r="FP202" s="156">
        <f t="shared" si="184"/>
        <v>0</v>
      </c>
      <c r="FQ202" s="156">
        <f t="shared" si="184"/>
        <v>0</v>
      </c>
      <c r="FR202" s="156">
        <f t="shared" si="184"/>
        <v>0</v>
      </c>
      <c r="FS202" s="156">
        <f t="shared" si="184"/>
        <v>0</v>
      </c>
      <c r="FT202" s="156">
        <f t="shared" si="184"/>
        <v>0</v>
      </c>
      <c r="FU202" s="156">
        <f t="shared" si="184"/>
        <v>0</v>
      </c>
      <c r="FV202" s="156">
        <f t="shared" si="184"/>
        <v>0</v>
      </c>
      <c r="FW202" s="156">
        <f t="shared" si="184"/>
        <v>0</v>
      </c>
      <c r="FX202" s="156">
        <f t="shared" si="184"/>
        <v>0</v>
      </c>
      <c r="FY202" s="156">
        <f t="shared" si="184"/>
        <v>0</v>
      </c>
      <c r="FZ202" s="156">
        <f t="shared" si="184"/>
        <v>0</v>
      </c>
      <c r="GA202" s="156">
        <f t="shared" si="184"/>
        <v>0</v>
      </c>
      <c r="GB202" s="156">
        <f t="shared" si="184"/>
        <v>0</v>
      </c>
      <c r="GC202" s="156">
        <f t="shared" si="184"/>
        <v>0</v>
      </c>
      <c r="GD202" s="156">
        <f t="shared" si="184"/>
        <v>0</v>
      </c>
      <c r="GE202" s="156">
        <f t="shared" si="184"/>
        <v>0</v>
      </c>
      <c r="GF202" s="156">
        <f t="shared" si="184"/>
        <v>0</v>
      </c>
      <c r="GG202" s="156">
        <f t="shared" si="184"/>
        <v>0</v>
      </c>
      <c r="GH202" s="156">
        <f t="shared" si="184"/>
        <v>0</v>
      </c>
      <c r="GI202" s="156">
        <f t="shared" si="184"/>
        <v>0</v>
      </c>
      <c r="GJ202" s="156">
        <f t="shared" si="184"/>
        <v>0</v>
      </c>
      <c r="GK202" s="156">
        <f t="shared" si="184"/>
        <v>0</v>
      </c>
      <c r="GL202" s="156">
        <f t="shared" si="184"/>
        <v>0</v>
      </c>
      <c r="GM202" s="156">
        <f t="shared" si="184"/>
        <v>0</v>
      </c>
      <c r="GN202" s="156">
        <f t="shared" ref="GN202:IY202" si="185">IF(OR($AL35=0,GN$165&gt;$E35,GN$165&lt;EOMONTH($D35,0)),0,IF(((($AJ35*((1+$AN35)^(GN$163-1))/12))-(GN200/$AM35))*$AM35&lt;0,0,((($AJ35*((1+$AN35)^(GN$163-1))/12))-(GN200/$AM35))*$AM35))</f>
        <v>0</v>
      </c>
      <c r="GO202" s="156">
        <f t="shared" si="185"/>
        <v>0</v>
      </c>
      <c r="GP202" s="156">
        <f t="shared" si="185"/>
        <v>0</v>
      </c>
      <c r="GQ202" s="156">
        <f t="shared" si="185"/>
        <v>0</v>
      </c>
      <c r="GR202" s="156">
        <f t="shared" si="185"/>
        <v>0</v>
      </c>
      <c r="GS202" s="156">
        <f t="shared" si="185"/>
        <v>0</v>
      </c>
      <c r="GT202" s="156">
        <f t="shared" si="185"/>
        <v>0</v>
      </c>
      <c r="GU202" s="156">
        <f t="shared" si="185"/>
        <v>0</v>
      </c>
      <c r="GV202" s="156">
        <f t="shared" si="185"/>
        <v>0</v>
      </c>
      <c r="GW202" s="156">
        <f t="shared" si="185"/>
        <v>0</v>
      </c>
      <c r="GX202" s="156">
        <f t="shared" si="185"/>
        <v>0</v>
      </c>
      <c r="GY202" s="156">
        <f t="shared" si="185"/>
        <v>0</v>
      </c>
      <c r="GZ202" s="156">
        <f t="shared" si="185"/>
        <v>0</v>
      </c>
      <c r="HA202" s="156">
        <f t="shared" si="185"/>
        <v>0</v>
      </c>
      <c r="HB202" s="156">
        <f t="shared" si="185"/>
        <v>0</v>
      </c>
      <c r="HC202" s="156">
        <f t="shared" si="185"/>
        <v>0</v>
      </c>
      <c r="HD202" s="156">
        <f t="shared" si="185"/>
        <v>0</v>
      </c>
      <c r="HE202" s="156">
        <f t="shared" si="185"/>
        <v>0</v>
      </c>
      <c r="HF202" s="156">
        <f t="shared" si="185"/>
        <v>0</v>
      </c>
      <c r="HG202" s="156">
        <f t="shared" si="185"/>
        <v>0</v>
      </c>
      <c r="HH202" s="156">
        <f t="shared" si="185"/>
        <v>0</v>
      </c>
      <c r="HI202" s="156">
        <f t="shared" si="185"/>
        <v>0</v>
      </c>
      <c r="HJ202" s="156">
        <f t="shared" si="185"/>
        <v>0</v>
      </c>
      <c r="HK202" s="156">
        <f t="shared" si="185"/>
        <v>0</v>
      </c>
      <c r="HL202" s="156">
        <f t="shared" si="185"/>
        <v>0</v>
      </c>
      <c r="HM202" s="156">
        <f t="shared" si="185"/>
        <v>0</v>
      </c>
      <c r="HN202" s="156">
        <f t="shared" si="185"/>
        <v>0</v>
      </c>
      <c r="HO202" s="156">
        <f t="shared" si="185"/>
        <v>0</v>
      </c>
      <c r="HP202" s="156">
        <f t="shared" si="185"/>
        <v>0</v>
      </c>
      <c r="HQ202" s="156">
        <f t="shared" si="185"/>
        <v>0</v>
      </c>
      <c r="HR202" s="156">
        <f t="shared" si="185"/>
        <v>0</v>
      </c>
      <c r="HS202" s="156">
        <f t="shared" si="185"/>
        <v>0</v>
      </c>
      <c r="HT202" s="156">
        <f t="shared" si="185"/>
        <v>0</v>
      </c>
      <c r="HU202" s="156">
        <f t="shared" si="185"/>
        <v>0</v>
      </c>
      <c r="HV202" s="156">
        <f t="shared" si="185"/>
        <v>0</v>
      </c>
      <c r="HW202" s="156">
        <f t="shared" si="185"/>
        <v>0</v>
      </c>
      <c r="HX202" s="156">
        <f t="shared" si="185"/>
        <v>0</v>
      </c>
      <c r="HY202" s="156">
        <f t="shared" si="185"/>
        <v>0</v>
      </c>
      <c r="HZ202" s="156">
        <f t="shared" si="185"/>
        <v>0</v>
      </c>
      <c r="IA202" s="156">
        <f t="shared" si="185"/>
        <v>0</v>
      </c>
      <c r="IB202" s="156">
        <f t="shared" si="185"/>
        <v>0</v>
      </c>
      <c r="IC202" s="156">
        <f t="shared" si="185"/>
        <v>0</v>
      </c>
      <c r="ID202" s="156">
        <f t="shared" si="185"/>
        <v>0</v>
      </c>
      <c r="IE202" s="156">
        <f t="shared" si="185"/>
        <v>0</v>
      </c>
      <c r="IF202" s="156">
        <f t="shared" si="185"/>
        <v>0</v>
      </c>
      <c r="IG202" s="156">
        <f t="shared" si="185"/>
        <v>0</v>
      </c>
      <c r="IH202" s="156">
        <f t="shared" si="185"/>
        <v>0</v>
      </c>
      <c r="II202" s="156">
        <f t="shared" si="185"/>
        <v>0</v>
      </c>
      <c r="IJ202" s="156">
        <f t="shared" si="185"/>
        <v>0</v>
      </c>
      <c r="IK202" s="156">
        <f t="shared" si="185"/>
        <v>0</v>
      </c>
      <c r="IL202" s="156">
        <f t="shared" si="185"/>
        <v>0</v>
      </c>
      <c r="IM202" s="156">
        <f t="shared" si="185"/>
        <v>0</v>
      </c>
      <c r="IN202" s="156">
        <f t="shared" si="185"/>
        <v>0</v>
      </c>
      <c r="IO202" s="156">
        <f t="shared" si="185"/>
        <v>0</v>
      </c>
      <c r="IP202" s="156">
        <f t="shared" si="185"/>
        <v>0</v>
      </c>
      <c r="IQ202" s="156">
        <f t="shared" si="185"/>
        <v>0</v>
      </c>
      <c r="IR202" s="156">
        <f t="shared" si="185"/>
        <v>0</v>
      </c>
      <c r="IS202" s="156">
        <f t="shared" si="185"/>
        <v>0</v>
      </c>
      <c r="IT202" s="156">
        <f t="shared" si="185"/>
        <v>0</v>
      </c>
      <c r="IU202" s="156">
        <f t="shared" si="185"/>
        <v>0</v>
      </c>
      <c r="IV202" s="156">
        <f t="shared" si="185"/>
        <v>0</v>
      </c>
      <c r="IW202" s="156">
        <f t="shared" si="185"/>
        <v>0</v>
      </c>
      <c r="IX202" s="156">
        <f t="shared" si="185"/>
        <v>0</v>
      </c>
      <c r="IY202" s="156">
        <f t="shared" si="185"/>
        <v>0</v>
      </c>
      <c r="IZ202" s="156">
        <f t="shared" ref="IZ202:LK202" si="186">IF(OR($AL35=0,IZ$165&gt;$E35,IZ$165&lt;EOMONTH($D35,0)),0,IF(((($AJ35*((1+$AN35)^(IZ$163-1))/12))-(IZ200/$AM35))*$AM35&lt;0,0,((($AJ35*((1+$AN35)^(IZ$163-1))/12))-(IZ200/$AM35))*$AM35))</f>
        <v>0</v>
      </c>
      <c r="JA202" s="156">
        <f t="shared" si="186"/>
        <v>0</v>
      </c>
      <c r="JB202" s="156">
        <f t="shared" si="186"/>
        <v>0</v>
      </c>
      <c r="JC202" s="156">
        <f t="shared" si="186"/>
        <v>0</v>
      </c>
      <c r="JD202" s="156">
        <f t="shared" si="186"/>
        <v>0</v>
      </c>
      <c r="JE202" s="156">
        <f t="shared" si="186"/>
        <v>0</v>
      </c>
      <c r="JF202" s="156">
        <f t="shared" si="186"/>
        <v>0</v>
      </c>
      <c r="JG202" s="156">
        <f t="shared" si="186"/>
        <v>0</v>
      </c>
      <c r="JH202" s="156">
        <f t="shared" si="186"/>
        <v>0</v>
      </c>
      <c r="JI202" s="156">
        <f t="shared" si="186"/>
        <v>0</v>
      </c>
      <c r="JJ202" s="156">
        <f t="shared" si="186"/>
        <v>0</v>
      </c>
      <c r="JK202" s="156">
        <f t="shared" si="186"/>
        <v>0</v>
      </c>
      <c r="JL202" s="156">
        <f t="shared" si="186"/>
        <v>0</v>
      </c>
      <c r="JM202" s="156">
        <f t="shared" si="186"/>
        <v>0</v>
      </c>
      <c r="JN202" s="156">
        <f t="shared" si="186"/>
        <v>0</v>
      </c>
      <c r="JO202" s="156">
        <f t="shared" si="186"/>
        <v>0</v>
      </c>
      <c r="JP202" s="156">
        <f t="shared" si="186"/>
        <v>0</v>
      </c>
      <c r="JQ202" s="156">
        <f t="shared" si="186"/>
        <v>0</v>
      </c>
      <c r="JR202" s="156">
        <f t="shared" si="186"/>
        <v>0</v>
      </c>
      <c r="JS202" s="156">
        <f t="shared" si="186"/>
        <v>0</v>
      </c>
      <c r="JT202" s="156">
        <f t="shared" si="186"/>
        <v>0</v>
      </c>
      <c r="JU202" s="156">
        <f t="shared" si="186"/>
        <v>0</v>
      </c>
      <c r="JV202" s="156">
        <f t="shared" si="186"/>
        <v>0</v>
      </c>
      <c r="JW202" s="156">
        <f t="shared" si="186"/>
        <v>0</v>
      </c>
      <c r="JX202" s="156">
        <f t="shared" si="186"/>
        <v>0</v>
      </c>
      <c r="JY202" s="156">
        <f t="shared" si="186"/>
        <v>0</v>
      </c>
      <c r="JZ202" s="156">
        <f t="shared" si="186"/>
        <v>0</v>
      </c>
      <c r="KA202" s="156">
        <f t="shared" si="186"/>
        <v>0</v>
      </c>
      <c r="KB202" s="156">
        <f t="shared" si="186"/>
        <v>0</v>
      </c>
      <c r="KC202" s="156">
        <f t="shared" si="186"/>
        <v>0</v>
      </c>
      <c r="KD202" s="156">
        <f t="shared" si="186"/>
        <v>0</v>
      </c>
      <c r="KE202" s="156">
        <f t="shared" si="186"/>
        <v>0</v>
      </c>
      <c r="KF202" s="156">
        <f t="shared" si="186"/>
        <v>0</v>
      </c>
      <c r="KG202" s="156">
        <f t="shared" si="186"/>
        <v>0</v>
      </c>
      <c r="KH202" s="156">
        <f t="shared" si="186"/>
        <v>0</v>
      </c>
      <c r="KI202" s="156">
        <f t="shared" si="186"/>
        <v>0</v>
      </c>
      <c r="KJ202" s="156">
        <f t="shared" si="186"/>
        <v>0</v>
      </c>
      <c r="KK202" s="156">
        <f t="shared" si="186"/>
        <v>0</v>
      </c>
      <c r="KL202" s="156">
        <f t="shared" si="186"/>
        <v>0</v>
      </c>
      <c r="KM202" s="156">
        <f t="shared" si="186"/>
        <v>0</v>
      </c>
      <c r="KN202" s="156">
        <f t="shared" si="186"/>
        <v>0</v>
      </c>
      <c r="KO202" s="156">
        <f t="shared" si="186"/>
        <v>0</v>
      </c>
      <c r="KP202" s="156">
        <f t="shared" si="186"/>
        <v>0</v>
      </c>
      <c r="KQ202" s="156">
        <f t="shared" si="186"/>
        <v>0</v>
      </c>
      <c r="KR202" s="156">
        <f t="shared" si="186"/>
        <v>0</v>
      </c>
      <c r="KS202" s="156">
        <f t="shared" si="186"/>
        <v>0</v>
      </c>
      <c r="KT202" s="156">
        <f t="shared" si="186"/>
        <v>0</v>
      </c>
      <c r="KU202" s="156">
        <f t="shared" si="186"/>
        <v>0</v>
      </c>
      <c r="KV202" s="156">
        <f t="shared" si="186"/>
        <v>0</v>
      </c>
      <c r="KW202" s="156">
        <f t="shared" si="186"/>
        <v>0</v>
      </c>
      <c r="KX202" s="156">
        <f t="shared" si="186"/>
        <v>0</v>
      </c>
      <c r="KY202" s="156">
        <f t="shared" si="186"/>
        <v>0</v>
      </c>
      <c r="KZ202" s="156">
        <f t="shared" si="186"/>
        <v>0</v>
      </c>
      <c r="LA202" s="156">
        <f t="shared" si="186"/>
        <v>0</v>
      </c>
      <c r="LB202" s="156">
        <f t="shared" si="186"/>
        <v>0</v>
      </c>
      <c r="LC202" s="156">
        <f t="shared" si="186"/>
        <v>0</v>
      </c>
      <c r="LD202" s="156">
        <f t="shared" si="186"/>
        <v>0</v>
      </c>
      <c r="LE202" s="156">
        <f t="shared" si="186"/>
        <v>0</v>
      </c>
      <c r="LF202" s="156">
        <f t="shared" si="186"/>
        <v>0</v>
      </c>
      <c r="LG202" s="156">
        <f t="shared" si="186"/>
        <v>0</v>
      </c>
      <c r="LH202" s="156">
        <f t="shared" si="186"/>
        <v>0</v>
      </c>
      <c r="LI202" s="156">
        <f t="shared" si="186"/>
        <v>0</v>
      </c>
      <c r="LJ202" s="156">
        <f t="shared" si="186"/>
        <v>0</v>
      </c>
      <c r="LK202" s="156">
        <f t="shared" si="186"/>
        <v>0</v>
      </c>
      <c r="LL202" s="156">
        <f t="shared" ref="LL202:NK202" si="187">IF(OR($AL35=0,LL$165&gt;$E35,LL$165&lt;EOMONTH($D35,0)),0,IF(((($AJ35*((1+$AN35)^(LL$163-1))/12))-(LL200/$AM35))*$AM35&lt;0,0,((($AJ35*((1+$AN35)^(LL$163-1))/12))-(LL200/$AM35))*$AM35))</f>
        <v>0</v>
      </c>
      <c r="LM202" s="156">
        <f t="shared" si="187"/>
        <v>0</v>
      </c>
      <c r="LN202" s="156">
        <f t="shared" si="187"/>
        <v>0</v>
      </c>
      <c r="LO202" s="156">
        <f t="shared" si="187"/>
        <v>0</v>
      </c>
      <c r="LP202" s="156">
        <f t="shared" si="187"/>
        <v>0</v>
      </c>
      <c r="LQ202" s="156">
        <f t="shared" si="187"/>
        <v>0</v>
      </c>
      <c r="LR202" s="156">
        <f t="shared" si="187"/>
        <v>0</v>
      </c>
      <c r="LS202" s="156">
        <f t="shared" si="187"/>
        <v>0</v>
      </c>
      <c r="LT202" s="156">
        <f t="shared" si="187"/>
        <v>0</v>
      </c>
      <c r="LU202" s="156">
        <f t="shared" si="187"/>
        <v>0</v>
      </c>
      <c r="LV202" s="156">
        <f t="shared" si="187"/>
        <v>0</v>
      </c>
      <c r="LW202" s="156">
        <f t="shared" si="187"/>
        <v>0</v>
      </c>
      <c r="LX202" s="156">
        <f t="shared" si="187"/>
        <v>0</v>
      </c>
      <c r="LY202" s="156">
        <f t="shared" si="187"/>
        <v>0</v>
      </c>
      <c r="LZ202" s="156">
        <f t="shared" si="187"/>
        <v>0</v>
      </c>
      <c r="MA202" s="156">
        <f t="shared" si="187"/>
        <v>0</v>
      </c>
      <c r="MB202" s="156">
        <f t="shared" si="187"/>
        <v>0</v>
      </c>
      <c r="MC202" s="156">
        <f t="shared" si="187"/>
        <v>0</v>
      </c>
      <c r="MD202" s="156">
        <f t="shared" si="187"/>
        <v>0</v>
      </c>
      <c r="ME202" s="156">
        <f t="shared" si="187"/>
        <v>0</v>
      </c>
      <c r="MF202" s="156">
        <f t="shared" si="187"/>
        <v>0</v>
      </c>
      <c r="MG202" s="156">
        <f t="shared" si="187"/>
        <v>0</v>
      </c>
      <c r="MH202" s="156">
        <f t="shared" si="187"/>
        <v>0</v>
      </c>
      <c r="MI202" s="156">
        <f t="shared" si="187"/>
        <v>0</v>
      </c>
      <c r="MJ202" s="156">
        <f t="shared" si="187"/>
        <v>0</v>
      </c>
      <c r="MK202" s="156">
        <f t="shared" si="187"/>
        <v>0</v>
      </c>
      <c r="ML202" s="156">
        <f t="shared" si="187"/>
        <v>0</v>
      </c>
      <c r="MM202" s="156">
        <f t="shared" si="187"/>
        <v>0</v>
      </c>
      <c r="MN202" s="156">
        <f t="shared" si="187"/>
        <v>0</v>
      </c>
      <c r="MO202" s="156">
        <f t="shared" si="187"/>
        <v>0</v>
      </c>
      <c r="MP202" s="156">
        <f t="shared" si="187"/>
        <v>0</v>
      </c>
      <c r="MQ202" s="156">
        <f t="shared" si="187"/>
        <v>0</v>
      </c>
      <c r="MR202" s="156">
        <f t="shared" si="187"/>
        <v>0</v>
      </c>
      <c r="MS202" s="156">
        <f t="shared" si="187"/>
        <v>0</v>
      </c>
      <c r="MT202" s="156">
        <f t="shared" si="187"/>
        <v>0</v>
      </c>
      <c r="MU202" s="156">
        <f t="shared" si="187"/>
        <v>0</v>
      </c>
      <c r="MV202" s="156">
        <f t="shared" si="187"/>
        <v>0</v>
      </c>
      <c r="MW202" s="156">
        <f t="shared" si="187"/>
        <v>0</v>
      </c>
      <c r="MX202" s="156">
        <f t="shared" si="187"/>
        <v>0</v>
      </c>
      <c r="MY202" s="156">
        <f t="shared" si="187"/>
        <v>0</v>
      </c>
      <c r="MZ202" s="156">
        <f t="shared" si="187"/>
        <v>0</v>
      </c>
      <c r="NA202" s="156">
        <f t="shared" si="187"/>
        <v>0</v>
      </c>
      <c r="NB202" s="156">
        <f t="shared" si="187"/>
        <v>0</v>
      </c>
      <c r="NC202" s="156">
        <f t="shared" si="187"/>
        <v>0</v>
      </c>
      <c r="ND202" s="156">
        <f t="shared" si="187"/>
        <v>0</v>
      </c>
      <c r="NE202" s="156">
        <f t="shared" si="187"/>
        <v>0</v>
      </c>
      <c r="NF202" s="156">
        <f t="shared" si="187"/>
        <v>0</v>
      </c>
      <c r="NG202" s="156">
        <f t="shared" si="187"/>
        <v>0</v>
      </c>
      <c r="NH202" s="156">
        <f t="shared" si="187"/>
        <v>0</v>
      </c>
      <c r="NI202" s="156">
        <f t="shared" si="187"/>
        <v>0</v>
      </c>
      <c r="NJ202" s="156">
        <f t="shared" si="187"/>
        <v>0</v>
      </c>
      <c r="NK202" s="158">
        <f t="shared" si="187"/>
        <v>0</v>
      </c>
    </row>
    <row r="203" spans="1:375" x14ac:dyDescent="0.25">
      <c r="A203" s="154">
        <f t="shared" si="181"/>
        <v>-55000</v>
      </c>
      <c r="B203" s="35" t="s">
        <v>169</v>
      </c>
      <c r="C203" s="89" t="s">
        <v>156</v>
      </c>
      <c r="D203" s="156">
        <f t="shared" ref="D203:BO203" si="188">IF(AND(D$165&gt;=EOMONTH($D35,0),D$165&lt;EOMONTH($D35,$S35)),-D200,0)</f>
        <v>0</v>
      </c>
      <c r="E203" s="156">
        <f t="shared" si="188"/>
        <v>0</v>
      </c>
      <c r="F203" s="156">
        <f t="shared" si="188"/>
        <v>0</v>
      </c>
      <c r="G203" s="156">
        <f t="shared" si="188"/>
        <v>0</v>
      </c>
      <c r="H203" s="156">
        <f t="shared" si="188"/>
        <v>0</v>
      </c>
      <c r="I203" s="156">
        <f t="shared" si="188"/>
        <v>0</v>
      </c>
      <c r="J203" s="156">
        <f t="shared" si="188"/>
        <v>0</v>
      </c>
      <c r="K203" s="156">
        <f t="shared" si="188"/>
        <v>0</v>
      </c>
      <c r="L203" s="156">
        <f t="shared" si="188"/>
        <v>0</v>
      </c>
      <c r="M203" s="156">
        <f t="shared" si="188"/>
        <v>0</v>
      </c>
      <c r="N203" s="156">
        <f t="shared" si="188"/>
        <v>0</v>
      </c>
      <c r="O203" s="156">
        <f t="shared" si="188"/>
        <v>0</v>
      </c>
      <c r="P203" s="156">
        <f t="shared" si="188"/>
        <v>0</v>
      </c>
      <c r="Q203" s="156">
        <f t="shared" si="188"/>
        <v>0</v>
      </c>
      <c r="R203" s="156">
        <f t="shared" si="188"/>
        <v>0</v>
      </c>
      <c r="S203" s="156">
        <f t="shared" si="188"/>
        <v>0</v>
      </c>
      <c r="T203" s="156">
        <f t="shared" si="188"/>
        <v>0</v>
      </c>
      <c r="U203" s="156">
        <f t="shared" si="188"/>
        <v>0</v>
      </c>
      <c r="V203" s="156">
        <f t="shared" si="188"/>
        <v>0</v>
      </c>
      <c r="W203" s="156">
        <f t="shared" si="188"/>
        <v>0</v>
      </c>
      <c r="X203" s="156">
        <f t="shared" si="188"/>
        <v>0</v>
      </c>
      <c r="Y203" s="156">
        <f t="shared" si="188"/>
        <v>0</v>
      </c>
      <c r="Z203" s="156">
        <f t="shared" si="188"/>
        <v>0</v>
      </c>
      <c r="AA203" s="156">
        <f t="shared" si="188"/>
        <v>0</v>
      </c>
      <c r="AB203" s="156">
        <f t="shared" si="188"/>
        <v>0</v>
      </c>
      <c r="AC203" s="156">
        <f t="shared" si="188"/>
        <v>0</v>
      </c>
      <c r="AD203" s="156">
        <f t="shared" si="188"/>
        <v>0</v>
      </c>
      <c r="AE203" s="156">
        <f t="shared" si="188"/>
        <v>0</v>
      </c>
      <c r="AF203" s="156">
        <f t="shared" si="188"/>
        <v>0</v>
      </c>
      <c r="AG203" s="156">
        <f t="shared" si="188"/>
        <v>-11000</v>
      </c>
      <c r="AH203" s="156">
        <f t="shared" si="188"/>
        <v>-11000</v>
      </c>
      <c r="AI203" s="156">
        <f t="shared" si="188"/>
        <v>-11000</v>
      </c>
      <c r="AJ203" s="156">
        <f t="shared" si="188"/>
        <v>-11000</v>
      </c>
      <c r="AK203" s="156">
        <f t="shared" si="188"/>
        <v>-11000</v>
      </c>
      <c r="AL203" s="156">
        <f t="shared" si="188"/>
        <v>0</v>
      </c>
      <c r="AM203" s="156">
        <f t="shared" si="188"/>
        <v>0</v>
      </c>
      <c r="AN203" s="156">
        <f t="shared" si="188"/>
        <v>0</v>
      </c>
      <c r="AO203" s="156">
        <f t="shared" si="188"/>
        <v>0</v>
      </c>
      <c r="AP203" s="156">
        <f t="shared" si="188"/>
        <v>0</v>
      </c>
      <c r="AQ203" s="156">
        <f t="shared" si="188"/>
        <v>0</v>
      </c>
      <c r="AR203" s="156">
        <f t="shared" si="188"/>
        <v>0</v>
      </c>
      <c r="AS203" s="156">
        <f t="shared" si="188"/>
        <v>0</v>
      </c>
      <c r="AT203" s="156">
        <f t="shared" si="188"/>
        <v>0</v>
      </c>
      <c r="AU203" s="156">
        <f t="shared" si="188"/>
        <v>0</v>
      </c>
      <c r="AV203" s="156">
        <f t="shared" si="188"/>
        <v>0</v>
      </c>
      <c r="AW203" s="156">
        <f t="shared" si="188"/>
        <v>0</v>
      </c>
      <c r="AX203" s="156">
        <f t="shared" si="188"/>
        <v>0</v>
      </c>
      <c r="AY203" s="156">
        <f t="shared" si="188"/>
        <v>0</v>
      </c>
      <c r="AZ203" s="156">
        <f t="shared" si="188"/>
        <v>0</v>
      </c>
      <c r="BA203" s="156">
        <f t="shared" si="188"/>
        <v>0</v>
      </c>
      <c r="BB203" s="156">
        <f t="shared" si="188"/>
        <v>0</v>
      </c>
      <c r="BC203" s="156">
        <f t="shared" si="188"/>
        <v>0</v>
      </c>
      <c r="BD203" s="156">
        <f t="shared" si="188"/>
        <v>0</v>
      </c>
      <c r="BE203" s="156">
        <f t="shared" si="188"/>
        <v>0</v>
      </c>
      <c r="BF203" s="156">
        <f t="shared" si="188"/>
        <v>0</v>
      </c>
      <c r="BG203" s="156">
        <f t="shared" si="188"/>
        <v>0</v>
      </c>
      <c r="BH203" s="156">
        <f t="shared" si="188"/>
        <v>0</v>
      </c>
      <c r="BI203" s="156">
        <f t="shared" si="188"/>
        <v>0</v>
      </c>
      <c r="BJ203" s="156">
        <f t="shared" si="188"/>
        <v>0</v>
      </c>
      <c r="BK203" s="156">
        <f t="shared" si="188"/>
        <v>0</v>
      </c>
      <c r="BL203" s="156">
        <f t="shared" si="188"/>
        <v>0</v>
      </c>
      <c r="BM203" s="156">
        <f t="shared" si="188"/>
        <v>0</v>
      </c>
      <c r="BN203" s="156">
        <f t="shared" si="188"/>
        <v>0</v>
      </c>
      <c r="BO203" s="156">
        <f t="shared" si="188"/>
        <v>0</v>
      </c>
      <c r="BP203" s="156">
        <f t="shared" ref="BP203:EA203" si="189">IF(AND(BP$165&gt;=EOMONTH($D35,0),BP$165&lt;EOMONTH($D35,$S35)),-BP200,0)</f>
        <v>0</v>
      </c>
      <c r="BQ203" s="156">
        <f t="shared" si="189"/>
        <v>0</v>
      </c>
      <c r="BR203" s="156">
        <f t="shared" si="189"/>
        <v>0</v>
      </c>
      <c r="BS203" s="156">
        <f t="shared" si="189"/>
        <v>0</v>
      </c>
      <c r="BT203" s="156">
        <f t="shared" si="189"/>
        <v>0</v>
      </c>
      <c r="BU203" s="156">
        <f t="shared" si="189"/>
        <v>0</v>
      </c>
      <c r="BV203" s="156">
        <f t="shared" si="189"/>
        <v>0</v>
      </c>
      <c r="BW203" s="156">
        <f t="shared" si="189"/>
        <v>0</v>
      </c>
      <c r="BX203" s="156">
        <f t="shared" si="189"/>
        <v>0</v>
      </c>
      <c r="BY203" s="156">
        <f t="shared" si="189"/>
        <v>0</v>
      </c>
      <c r="BZ203" s="156">
        <f t="shared" si="189"/>
        <v>0</v>
      </c>
      <c r="CA203" s="156">
        <f t="shared" si="189"/>
        <v>0</v>
      </c>
      <c r="CB203" s="156">
        <f t="shared" si="189"/>
        <v>0</v>
      </c>
      <c r="CC203" s="156">
        <f t="shared" si="189"/>
        <v>0</v>
      </c>
      <c r="CD203" s="156">
        <f t="shared" si="189"/>
        <v>0</v>
      </c>
      <c r="CE203" s="156">
        <f t="shared" si="189"/>
        <v>0</v>
      </c>
      <c r="CF203" s="156">
        <f t="shared" si="189"/>
        <v>0</v>
      </c>
      <c r="CG203" s="156">
        <f t="shared" si="189"/>
        <v>0</v>
      </c>
      <c r="CH203" s="156">
        <f t="shared" si="189"/>
        <v>0</v>
      </c>
      <c r="CI203" s="156">
        <f t="shared" si="189"/>
        <v>0</v>
      </c>
      <c r="CJ203" s="156">
        <f t="shared" si="189"/>
        <v>0</v>
      </c>
      <c r="CK203" s="156">
        <f t="shared" si="189"/>
        <v>0</v>
      </c>
      <c r="CL203" s="156">
        <f t="shared" si="189"/>
        <v>0</v>
      </c>
      <c r="CM203" s="156">
        <f t="shared" si="189"/>
        <v>0</v>
      </c>
      <c r="CN203" s="156">
        <f t="shared" si="189"/>
        <v>0</v>
      </c>
      <c r="CO203" s="156">
        <f t="shared" si="189"/>
        <v>0</v>
      </c>
      <c r="CP203" s="156">
        <f t="shared" si="189"/>
        <v>0</v>
      </c>
      <c r="CQ203" s="156">
        <f t="shared" si="189"/>
        <v>0</v>
      </c>
      <c r="CR203" s="156">
        <f t="shared" si="189"/>
        <v>0</v>
      </c>
      <c r="CS203" s="156">
        <f t="shared" si="189"/>
        <v>0</v>
      </c>
      <c r="CT203" s="156">
        <f t="shared" si="189"/>
        <v>0</v>
      </c>
      <c r="CU203" s="156">
        <f t="shared" si="189"/>
        <v>0</v>
      </c>
      <c r="CV203" s="156">
        <f t="shared" si="189"/>
        <v>0</v>
      </c>
      <c r="CW203" s="156">
        <f t="shared" si="189"/>
        <v>0</v>
      </c>
      <c r="CX203" s="156">
        <f t="shared" si="189"/>
        <v>0</v>
      </c>
      <c r="CY203" s="156">
        <f t="shared" si="189"/>
        <v>0</v>
      </c>
      <c r="CZ203" s="156">
        <f t="shared" si="189"/>
        <v>0</v>
      </c>
      <c r="DA203" s="156">
        <f t="shared" si="189"/>
        <v>0</v>
      </c>
      <c r="DB203" s="156">
        <f t="shared" si="189"/>
        <v>0</v>
      </c>
      <c r="DC203" s="156">
        <f t="shared" si="189"/>
        <v>0</v>
      </c>
      <c r="DD203" s="156">
        <f t="shared" si="189"/>
        <v>0</v>
      </c>
      <c r="DE203" s="156">
        <f t="shared" si="189"/>
        <v>0</v>
      </c>
      <c r="DF203" s="156">
        <f t="shared" si="189"/>
        <v>0</v>
      </c>
      <c r="DG203" s="156">
        <f t="shared" si="189"/>
        <v>0</v>
      </c>
      <c r="DH203" s="156">
        <f t="shared" si="189"/>
        <v>0</v>
      </c>
      <c r="DI203" s="156">
        <f t="shared" si="189"/>
        <v>0</v>
      </c>
      <c r="DJ203" s="156">
        <f t="shared" si="189"/>
        <v>0</v>
      </c>
      <c r="DK203" s="156">
        <f t="shared" si="189"/>
        <v>0</v>
      </c>
      <c r="DL203" s="156">
        <f t="shared" si="189"/>
        <v>0</v>
      </c>
      <c r="DM203" s="156">
        <f t="shared" si="189"/>
        <v>0</v>
      </c>
      <c r="DN203" s="156">
        <f t="shared" si="189"/>
        <v>0</v>
      </c>
      <c r="DO203" s="156">
        <f t="shared" si="189"/>
        <v>0</v>
      </c>
      <c r="DP203" s="156">
        <f t="shared" si="189"/>
        <v>0</v>
      </c>
      <c r="DQ203" s="156">
        <f t="shared" si="189"/>
        <v>0</v>
      </c>
      <c r="DR203" s="156">
        <f t="shared" si="189"/>
        <v>0</v>
      </c>
      <c r="DS203" s="156">
        <f t="shared" si="189"/>
        <v>0</v>
      </c>
      <c r="DT203" s="156">
        <f t="shared" si="189"/>
        <v>0</v>
      </c>
      <c r="DU203" s="156">
        <f t="shared" si="189"/>
        <v>0</v>
      </c>
      <c r="DV203" s="156">
        <f t="shared" si="189"/>
        <v>0</v>
      </c>
      <c r="DW203" s="156">
        <f t="shared" si="189"/>
        <v>0</v>
      </c>
      <c r="DX203" s="156">
        <f t="shared" si="189"/>
        <v>0</v>
      </c>
      <c r="DY203" s="156">
        <f t="shared" si="189"/>
        <v>0</v>
      </c>
      <c r="DZ203" s="156">
        <f t="shared" si="189"/>
        <v>0</v>
      </c>
      <c r="EA203" s="156">
        <f t="shared" si="189"/>
        <v>0</v>
      </c>
      <c r="EB203" s="156">
        <f t="shared" ref="EB203:GM203" si="190">IF(AND(EB$165&gt;=EOMONTH($D35,0),EB$165&lt;EOMONTH($D35,$S35)),-EB200,0)</f>
        <v>0</v>
      </c>
      <c r="EC203" s="156">
        <f t="shared" si="190"/>
        <v>0</v>
      </c>
      <c r="ED203" s="156">
        <f t="shared" si="190"/>
        <v>0</v>
      </c>
      <c r="EE203" s="156">
        <f t="shared" si="190"/>
        <v>0</v>
      </c>
      <c r="EF203" s="156">
        <f t="shared" si="190"/>
        <v>0</v>
      </c>
      <c r="EG203" s="156">
        <f t="shared" si="190"/>
        <v>0</v>
      </c>
      <c r="EH203" s="156">
        <f t="shared" si="190"/>
        <v>0</v>
      </c>
      <c r="EI203" s="156">
        <f t="shared" si="190"/>
        <v>0</v>
      </c>
      <c r="EJ203" s="156">
        <f t="shared" si="190"/>
        <v>0</v>
      </c>
      <c r="EK203" s="156">
        <f t="shared" si="190"/>
        <v>0</v>
      </c>
      <c r="EL203" s="156">
        <f t="shared" si="190"/>
        <v>0</v>
      </c>
      <c r="EM203" s="156">
        <f t="shared" si="190"/>
        <v>0</v>
      </c>
      <c r="EN203" s="156">
        <f t="shared" si="190"/>
        <v>0</v>
      </c>
      <c r="EO203" s="156">
        <f t="shared" si="190"/>
        <v>0</v>
      </c>
      <c r="EP203" s="156">
        <f t="shared" si="190"/>
        <v>0</v>
      </c>
      <c r="EQ203" s="156">
        <f t="shared" si="190"/>
        <v>0</v>
      </c>
      <c r="ER203" s="156">
        <f t="shared" si="190"/>
        <v>0</v>
      </c>
      <c r="ES203" s="156">
        <f t="shared" si="190"/>
        <v>0</v>
      </c>
      <c r="ET203" s="156">
        <f t="shared" si="190"/>
        <v>0</v>
      </c>
      <c r="EU203" s="156">
        <f t="shared" si="190"/>
        <v>0</v>
      </c>
      <c r="EV203" s="156">
        <f t="shared" si="190"/>
        <v>0</v>
      </c>
      <c r="EW203" s="156">
        <f t="shared" si="190"/>
        <v>0</v>
      </c>
      <c r="EX203" s="156">
        <f t="shared" si="190"/>
        <v>0</v>
      </c>
      <c r="EY203" s="156">
        <f t="shared" si="190"/>
        <v>0</v>
      </c>
      <c r="EZ203" s="156">
        <f t="shared" si="190"/>
        <v>0</v>
      </c>
      <c r="FA203" s="156">
        <f t="shared" si="190"/>
        <v>0</v>
      </c>
      <c r="FB203" s="156">
        <f t="shared" si="190"/>
        <v>0</v>
      </c>
      <c r="FC203" s="156">
        <f t="shared" si="190"/>
        <v>0</v>
      </c>
      <c r="FD203" s="156">
        <f t="shared" si="190"/>
        <v>0</v>
      </c>
      <c r="FE203" s="156">
        <f t="shared" si="190"/>
        <v>0</v>
      </c>
      <c r="FF203" s="156">
        <f t="shared" si="190"/>
        <v>0</v>
      </c>
      <c r="FG203" s="156">
        <f t="shared" si="190"/>
        <v>0</v>
      </c>
      <c r="FH203" s="156">
        <f t="shared" si="190"/>
        <v>0</v>
      </c>
      <c r="FI203" s="156">
        <f t="shared" si="190"/>
        <v>0</v>
      </c>
      <c r="FJ203" s="156">
        <f t="shared" si="190"/>
        <v>0</v>
      </c>
      <c r="FK203" s="156">
        <f t="shared" si="190"/>
        <v>0</v>
      </c>
      <c r="FL203" s="156">
        <f t="shared" si="190"/>
        <v>0</v>
      </c>
      <c r="FM203" s="156">
        <f t="shared" si="190"/>
        <v>0</v>
      </c>
      <c r="FN203" s="156">
        <f t="shared" si="190"/>
        <v>0</v>
      </c>
      <c r="FO203" s="156">
        <f t="shared" si="190"/>
        <v>0</v>
      </c>
      <c r="FP203" s="156">
        <f t="shared" si="190"/>
        <v>0</v>
      </c>
      <c r="FQ203" s="156">
        <f t="shared" si="190"/>
        <v>0</v>
      </c>
      <c r="FR203" s="156">
        <f t="shared" si="190"/>
        <v>0</v>
      </c>
      <c r="FS203" s="156">
        <f t="shared" si="190"/>
        <v>0</v>
      </c>
      <c r="FT203" s="156">
        <f t="shared" si="190"/>
        <v>0</v>
      </c>
      <c r="FU203" s="156">
        <f t="shared" si="190"/>
        <v>0</v>
      </c>
      <c r="FV203" s="156">
        <f t="shared" si="190"/>
        <v>0</v>
      </c>
      <c r="FW203" s="156">
        <f t="shared" si="190"/>
        <v>0</v>
      </c>
      <c r="FX203" s="156">
        <f t="shared" si="190"/>
        <v>0</v>
      </c>
      <c r="FY203" s="156">
        <f t="shared" si="190"/>
        <v>0</v>
      </c>
      <c r="FZ203" s="156">
        <f t="shared" si="190"/>
        <v>0</v>
      </c>
      <c r="GA203" s="156">
        <f t="shared" si="190"/>
        <v>0</v>
      </c>
      <c r="GB203" s="156">
        <f t="shared" si="190"/>
        <v>0</v>
      </c>
      <c r="GC203" s="156">
        <f t="shared" si="190"/>
        <v>0</v>
      </c>
      <c r="GD203" s="156">
        <f t="shared" si="190"/>
        <v>0</v>
      </c>
      <c r="GE203" s="156">
        <f t="shared" si="190"/>
        <v>0</v>
      </c>
      <c r="GF203" s="156">
        <f t="shared" si="190"/>
        <v>0</v>
      </c>
      <c r="GG203" s="156">
        <f t="shared" si="190"/>
        <v>0</v>
      </c>
      <c r="GH203" s="156">
        <f t="shared" si="190"/>
        <v>0</v>
      </c>
      <c r="GI203" s="156">
        <f t="shared" si="190"/>
        <v>0</v>
      </c>
      <c r="GJ203" s="156">
        <f t="shared" si="190"/>
        <v>0</v>
      </c>
      <c r="GK203" s="156">
        <f t="shared" si="190"/>
        <v>0</v>
      </c>
      <c r="GL203" s="156">
        <f t="shared" si="190"/>
        <v>0</v>
      </c>
      <c r="GM203" s="156">
        <f t="shared" si="190"/>
        <v>0</v>
      </c>
      <c r="GN203" s="156">
        <f t="shared" ref="GN203:IY203" si="191">IF(AND(GN$165&gt;=EOMONTH($D35,0),GN$165&lt;EOMONTH($D35,$S35)),-GN200,0)</f>
        <v>0</v>
      </c>
      <c r="GO203" s="156">
        <f t="shared" si="191"/>
        <v>0</v>
      </c>
      <c r="GP203" s="156">
        <f t="shared" si="191"/>
        <v>0</v>
      </c>
      <c r="GQ203" s="156">
        <f t="shared" si="191"/>
        <v>0</v>
      </c>
      <c r="GR203" s="156">
        <f t="shared" si="191"/>
        <v>0</v>
      </c>
      <c r="GS203" s="156">
        <f t="shared" si="191"/>
        <v>0</v>
      </c>
      <c r="GT203" s="156">
        <f t="shared" si="191"/>
        <v>0</v>
      </c>
      <c r="GU203" s="156">
        <f t="shared" si="191"/>
        <v>0</v>
      </c>
      <c r="GV203" s="156">
        <f t="shared" si="191"/>
        <v>0</v>
      </c>
      <c r="GW203" s="156">
        <f t="shared" si="191"/>
        <v>0</v>
      </c>
      <c r="GX203" s="156">
        <f t="shared" si="191"/>
        <v>0</v>
      </c>
      <c r="GY203" s="156">
        <f t="shared" si="191"/>
        <v>0</v>
      </c>
      <c r="GZ203" s="156">
        <f t="shared" si="191"/>
        <v>0</v>
      </c>
      <c r="HA203" s="156">
        <f t="shared" si="191"/>
        <v>0</v>
      </c>
      <c r="HB203" s="156">
        <f t="shared" si="191"/>
        <v>0</v>
      </c>
      <c r="HC203" s="156">
        <f t="shared" si="191"/>
        <v>0</v>
      </c>
      <c r="HD203" s="156">
        <f t="shared" si="191"/>
        <v>0</v>
      </c>
      <c r="HE203" s="156">
        <f t="shared" si="191"/>
        <v>0</v>
      </c>
      <c r="HF203" s="156">
        <f t="shared" si="191"/>
        <v>0</v>
      </c>
      <c r="HG203" s="156">
        <f t="shared" si="191"/>
        <v>0</v>
      </c>
      <c r="HH203" s="156">
        <f t="shared" si="191"/>
        <v>0</v>
      </c>
      <c r="HI203" s="156">
        <f t="shared" si="191"/>
        <v>0</v>
      </c>
      <c r="HJ203" s="156">
        <f t="shared" si="191"/>
        <v>0</v>
      </c>
      <c r="HK203" s="156">
        <f t="shared" si="191"/>
        <v>0</v>
      </c>
      <c r="HL203" s="156">
        <f t="shared" si="191"/>
        <v>0</v>
      </c>
      <c r="HM203" s="156">
        <f t="shared" si="191"/>
        <v>0</v>
      </c>
      <c r="HN203" s="156">
        <f t="shared" si="191"/>
        <v>0</v>
      </c>
      <c r="HO203" s="156">
        <f t="shared" si="191"/>
        <v>0</v>
      </c>
      <c r="HP203" s="156">
        <f t="shared" si="191"/>
        <v>0</v>
      </c>
      <c r="HQ203" s="156">
        <f t="shared" si="191"/>
        <v>0</v>
      </c>
      <c r="HR203" s="156">
        <f t="shared" si="191"/>
        <v>0</v>
      </c>
      <c r="HS203" s="156">
        <f t="shared" si="191"/>
        <v>0</v>
      </c>
      <c r="HT203" s="156">
        <f t="shared" si="191"/>
        <v>0</v>
      </c>
      <c r="HU203" s="156">
        <f t="shared" si="191"/>
        <v>0</v>
      </c>
      <c r="HV203" s="156">
        <f t="shared" si="191"/>
        <v>0</v>
      </c>
      <c r="HW203" s="156">
        <f t="shared" si="191"/>
        <v>0</v>
      </c>
      <c r="HX203" s="156">
        <f t="shared" si="191"/>
        <v>0</v>
      </c>
      <c r="HY203" s="156">
        <f t="shared" si="191"/>
        <v>0</v>
      </c>
      <c r="HZ203" s="156">
        <f t="shared" si="191"/>
        <v>0</v>
      </c>
      <c r="IA203" s="156">
        <f t="shared" si="191"/>
        <v>0</v>
      </c>
      <c r="IB203" s="156">
        <f t="shared" si="191"/>
        <v>0</v>
      </c>
      <c r="IC203" s="156">
        <f t="shared" si="191"/>
        <v>0</v>
      </c>
      <c r="ID203" s="156">
        <f t="shared" si="191"/>
        <v>0</v>
      </c>
      <c r="IE203" s="156">
        <f t="shared" si="191"/>
        <v>0</v>
      </c>
      <c r="IF203" s="156">
        <f t="shared" si="191"/>
        <v>0</v>
      </c>
      <c r="IG203" s="156">
        <f t="shared" si="191"/>
        <v>0</v>
      </c>
      <c r="IH203" s="156">
        <f t="shared" si="191"/>
        <v>0</v>
      </c>
      <c r="II203" s="156">
        <f t="shared" si="191"/>
        <v>0</v>
      </c>
      <c r="IJ203" s="156">
        <f t="shared" si="191"/>
        <v>0</v>
      </c>
      <c r="IK203" s="156">
        <f t="shared" si="191"/>
        <v>0</v>
      </c>
      <c r="IL203" s="156">
        <f t="shared" si="191"/>
        <v>0</v>
      </c>
      <c r="IM203" s="156">
        <f t="shared" si="191"/>
        <v>0</v>
      </c>
      <c r="IN203" s="156">
        <f t="shared" si="191"/>
        <v>0</v>
      </c>
      <c r="IO203" s="156">
        <f t="shared" si="191"/>
        <v>0</v>
      </c>
      <c r="IP203" s="156">
        <f t="shared" si="191"/>
        <v>0</v>
      </c>
      <c r="IQ203" s="156">
        <f t="shared" si="191"/>
        <v>0</v>
      </c>
      <c r="IR203" s="156">
        <f t="shared" si="191"/>
        <v>0</v>
      </c>
      <c r="IS203" s="156">
        <f t="shared" si="191"/>
        <v>0</v>
      </c>
      <c r="IT203" s="156">
        <f t="shared" si="191"/>
        <v>0</v>
      </c>
      <c r="IU203" s="156">
        <f t="shared" si="191"/>
        <v>0</v>
      </c>
      <c r="IV203" s="156">
        <f t="shared" si="191"/>
        <v>0</v>
      </c>
      <c r="IW203" s="156">
        <f t="shared" si="191"/>
        <v>0</v>
      </c>
      <c r="IX203" s="156">
        <f t="shared" si="191"/>
        <v>0</v>
      </c>
      <c r="IY203" s="156">
        <f t="shared" si="191"/>
        <v>0</v>
      </c>
      <c r="IZ203" s="156">
        <f t="shared" ref="IZ203:LK203" si="192">IF(AND(IZ$165&gt;=EOMONTH($D35,0),IZ$165&lt;EOMONTH($D35,$S35)),-IZ200,0)</f>
        <v>0</v>
      </c>
      <c r="JA203" s="156">
        <f t="shared" si="192"/>
        <v>0</v>
      </c>
      <c r="JB203" s="156">
        <f t="shared" si="192"/>
        <v>0</v>
      </c>
      <c r="JC203" s="156">
        <f t="shared" si="192"/>
        <v>0</v>
      </c>
      <c r="JD203" s="156">
        <f t="shared" si="192"/>
        <v>0</v>
      </c>
      <c r="JE203" s="156">
        <f t="shared" si="192"/>
        <v>0</v>
      </c>
      <c r="JF203" s="156">
        <f t="shared" si="192"/>
        <v>0</v>
      </c>
      <c r="JG203" s="156">
        <f t="shared" si="192"/>
        <v>0</v>
      </c>
      <c r="JH203" s="156">
        <f t="shared" si="192"/>
        <v>0</v>
      </c>
      <c r="JI203" s="156">
        <f t="shared" si="192"/>
        <v>0</v>
      </c>
      <c r="JJ203" s="156">
        <f t="shared" si="192"/>
        <v>0</v>
      </c>
      <c r="JK203" s="156">
        <f t="shared" si="192"/>
        <v>0</v>
      </c>
      <c r="JL203" s="156">
        <f t="shared" si="192"/>
        <v>0</v>
      </c>
      <c r="JM203" s="156">
        <f t="shared" si="192"/>
        <v>0</v>
      </c>
      <c r="JN203" s="156">
        <f t="shared" si="192"/>
        <v>0</v>
      </c>
      <c r="JO203" s="156">
        <f t="shared" si="192"/>
        <v>0</v>
      </c>
      <c r="JP203" s="156">
        <f t="shared" si="192"/>
        <v>0</v>
      </c>
      <c r="JQ203" s="156">
        <f t="shared" si="192"/>
        <v>0</v>
      </c>
      <c r="JR203" s="156">
        <f t="shared" si="192"/>
        <v>0</v>
      </c>
      <c r="JS203" s="156">
        <f t="shared" si="192"/>
        <v>0</v>
      </c>
      <c r="JT203" s="156">
        <f t="shared" si="192"/>
        <v>0</v>
      </c>
      <c r="JU203" s="156">
        <f t="shared" si="192"/>
        <v>0</v>
      </c>
      <c r="JV203" s="156">
        <f t="shared" si="192"/>
        <v>0</v>
      </c>
      <c r="JW203" s="156">
        <f t="shared" si="192"/>
        <v>0</v>
      </c>
      <c r="JX203" s="156">
        <f t="shared" si="192"/>
        <v>0</v>
      </c>
      <c r="JY203" s="156">
        <f t="shared" si="192"/>
        <v>0</v>
      </c>
      <c r="JZ203" s="156">
        <f t="shared" si="192"/>
        <v>0</v>
      </c>
      <c r="KA203" s="156">
        <f t="shared" si="192"/>
        <v>0</v>
      </c>
      <c r="KB203" s="156">
        <f t="shared" si="192"/>
        <v>0</v>
      </c>
      <c r="KC203" s="156">
        <f t="shared" si="192"/>
        <v>0</v>
      </c>
      <c r="KD203" s="156">
        <f t="shared" si="192"/>
        <v>0</v>
      </c>
      <c r="KE203" s="156">
        <f t="shared" si="192"/>
        <v>0</v>
      </c>
      <c r="KF203" s="156">
        <f t="shared" si="192"/>
        <v>0</v>
      </c>
      <c r="KG203" s="156">
        <f t="shared" si="192"/>
        <v>0</v>
      </c>
      <c r="KH203" s="156">
        <f t="shared" si="192"/>
        <v>0</v>
      </c>
      <c r="KI203" s="156">
        <f t="shared" si="192"/>
        <v>0</v>
      </c>
      <c r="KJ203" s="156">
        <f t="shared" si="192"/>
        <v>0</v>
      </c>
      <c r="KK203" s="156">
        <f t="shared" si="192"/>
        <v>0</v>
      </c>
      <c r="KL203" s="156">
        <f t="shared" si="192"/>
        <v>0</v>
      </c>
      <c r="KM203" s="156">
        <f t="shared" si="192"/>
        <v>0</v>
      </c>
      <c r="KN203" s="156">
        <f t="shared" si="192"/>
        <v>0</v>
      </c>
      <c r="KO203" s="156">
        <f t="shared" si="192"/>
        <v>0</v>
      </c>
      <c r="KP203" s="156">
        <f t="shared" si="192"/>
        <v>0</v>
      </c>
      <c r="KQ203" s="156">
        <f t="shared" si="192"/>
        <v>0</v>
      </c>
      <c r="KR203" s="156">
        <f t="shared" si="192"/>
        <v>0</v>
      </c>
      <c r="KS203" s="156">
        <f t="shared" si="192"/>
        <v>0</v>
      </c>
      <c r="KT203" s="156">
        <f t="shared" si="192"/>
        <v>0</v>
      </c>
      <c r="KU203" s="156">
        <f t="shared" si="192"/>
        <v>0</v>
      </c>
      <c r="KV203" s="156">
        <f t="shared" si="192"/>
        <v>0</v>
      </c>
      <c r="KW203" s="156">
        <f t="shared" si="192"/>
        <v>0</v>
      </c>
      <c r="KX203" s="156">
        <f t="shared" si="192"/>
        <v>0</v>
      </c>
      <c r="KY203" s="156">
        <f t="shared" si="192"/>
        <v>0</v>
      </c>
      <c r="KZ203" s="156">
        <f t="shared" si="192"/>
        <v>0</v>
      </c>
      <c r="LA203" s="156">
        <f t="shared" si="192"/>
        <v>0</v>
      </c>
      <c r="LB203" s="156">
        <f t="shared" si="192"/>
        <v>0</v>
      </c>
      <c r="LC203" s="156">
        <f t="shared" si="192"/>
        <v>0</v>
      </c>
      <c r="LD203" s="156">
        <f t="shared" si="192"/>
        <v>0</v>
      </c>
      <c r="LE203" s="156">
        <f t="shared" si="192"/>
        <v>0</v>
      </c>
      <c r="LF203" s="156">
        <f t="shared" si="192"/>
        <v>0</v>
      </c>
      <c r="LG203" s="156">
        <f t="shared" si="192"/>
        <v>0</v>
      </c>
      <c r="LH203" s="156">
        <f t="shared" si="192"/>
        <v>0</v>
      </c>
      <c r="LI203" s="156">
        <f t="shared" si="192"/>
        <v>0</v>
      </c>
      <c r="LJ203" s="156">
        <f t="shared" si="192"/>
        <v>0</v>
      </c>
      <c r="LK203" s="156">
        <f t="shared" si="192"/>
        <v>0</v>
      </c>
      <c r="LL203" s="156">
        <f t="shared" ref="LL203:NK203" si="193">IF(AND(LL$165&gt;=EOMONTH($D35,0),LL$165&lt;EOMONTH($D35,$S35)),-LL200,0)</f>
        <v>0</v>
      </c>
      <c r="LM203" s="156">
        <f t="shared" si="193"/>
        <v>0</v>
      </c>
      <c r="LN203" s="156">
        <f t="shared" si="193"/>
        <v>0</v>
      </c>
      <c r="LO203" s="156">
        <f t="shared" si="193"/>
        <v>0</v>
      </c>
      <c r="LP203" s="156">
        <f t="shared" si="193"/>
        <v>0</v>
      </c>
      <c r="LQ203" s="156">
        <f t="shared" si="193"/>
        <v>0</v>
      </c>
      <c r="LR203" s="156">
        <f t="shared" si="193"/>
        <v>0</v>
      </c>
      <c r="LS203" s="156">
        <f t="shared" si="193"/>
        <v>0</v>
      </c>
      <c r="LT203" s="156">
        <f t="shared" si="193"/>
        <v>0</v>
      </c>
      <c r="LU203" s="156">
        <f t="shared" si="193"/>
        <v>0</v>
      </c>
      <c r="LV203" s="156">
        <f t="shared" si="193"/>
        <v>0</v>
      </c>
      <c r="LW203" s="156">
        <f t="shared" si="193"/>
        <v>0</v>
      </c>
      <c r="LX203" s="156">
        <f t="shared" si="193"/>
        <v>0</v>
      </c>
      <c r="LY203" s="156">
        <f t="shared" si="193"/>
        <v>0</v>
      </c>
      <c r="LZ203" s="156">
        <f t="shared" si="193"/>
        <v>0</v>
      </c>
      <c r="MA203" s="156">
        <f t="shared" si="193"/>
        <v>0</v>
      </c>
      <c r="MB203" s="156">
        <f t="shared" si="193"/>
        <v>0</v>
      </c>
      <c r="MC203" s="156">
        <f t="shared" si="193"/>
        <v>0</v>
      </c>
      <c r="MD203" s="156">
        <f t="shared" si="193"/>
        <v>0</v>
      </c>
      <c r="ME203" s="156">
        <f t="shared" si="193"/>
        <v>0</v>
      </c>
      <c r="MF203" s="156">
        <f t="shared" si="193"/>
        <v>0</v>
      </c>
      <c r="MG203" s="156">
        <f t="shared" si="193"/>
        <v>0</v>
      </c>
      <c r="MH203" s="156">
        <f t="shared" si="193"/>
        <v>0</v>
      </c>
      <c r="MI203" s="156">
        <f t="shared" si="193"/>
        <v>0</v>
      </c>
      <c r="MJ203" s="156">
        <f t="shared" si="193"/>
        <v>0</v>
      </c>
      <c r="MK203" s="156">
        <f t="shared" si="193"/>
        <v>0</v>
      </c>
      <c r="ML203" s="156">
        <f t="shared" si="193"/>
        <v>0</v>
      </c>
      <c r="MM203" s="156">
        <f t="shared" si="193"/>
        <v>0</v>
      </c>
      <c r="MN203" s="156">
        <f t="shared" si="193"/>
        <v>0</v>
      </c>
      <c r="MO203" s="156">
        <f t="shared" si="193"/>
        <v>0</v>
      </c>
      <c r="MP203" s="156">
        <f t="shared" si="193"/>
        <v>0</v>
      </c>
      <c r="MQ203" s="156">
        <f t="shared" si="193"/>
        <v>0</v>
      </c>
      <c r="MR203" s="156">
        <f t="shared" si="193"/>
        <v>0</v>
      </c>
      <c r="MS203" s="156">
        <f t="shared" si="193"/>
        <v>0</v>
      </c>
      <c r="MT203" s="156">
        <f t="shared" si="193"/>
        <v>0</v>
      </c>
      <c r="MU203" s="156">
        <f t="shared" si="193"/>
        <v>0</v>
      </c>
      <c r="MV203" s="156">
        <f t="shared" si="193"/>
        <v>0</v>
      </c>
      <c r="MW203" s="156">
        <f t="shared" si="193"/>
        <v>0</v>
      </c>
      <c r="MX203" s="156">
        <f t="shared" si="193"/>
        <v>0</v>
      </c>
      <c r="MY203" s="156">
        <f t="shared" si="193"/>
        <v>0</v>
      </c>
      <c r="MZ203" s="156">
        <f t="shared" si="193"/>
        <v>0</v>
      </c>
      <c r="NA203" s="156">
        <f t="shared" si="193"/>
        <v>0</v>
      </c>
      <c r="NB203" s="156">
        <f t="shared" si="193"/>
        <v>0</v>
      </c>
      <c r="NC203" s="156">
        <f t="shared" si="193"/>
        <v>0</v>
      </c>
      <c r="ND203" s="156">
        <f t="shared" si="193"/>
        <v>0</v>
      </c>
      <c r="NE203" s="156">
        <f t="shared" si="193"/>
        <v>0</v>
      </c>
      <c r="NF203" s="156">
        <f t="shared" si="193"/>
        <v>0</v>
      </c>
      <c r="NG203" s="156">
        <f t="shared" si="193"/>
        <v>0</v>
      </c>
      <c r="NH203" s="156">
        <f t="shared" si="193"/>
        <v>0</v>
      </c>
      <c r="NI203" s="156">
        <f t="shared" si="193"/>
        <v>0</v>
      </c>
      <c r="NJ203" s="156">
        <f t="shared" si="193"/>
        <v>0</v>
      </c>
      <c r="NK203" s="158">
        <f t="shared" si="193"/>
        <v>0</v>
      </c>
    </row>
    <row r="204" spans="1:375" x14ac:dyDescent="0.25">
      <c r="A204" s="154">
        <f t="shared" si="181"/>
        <v>1447484.7057508682</v>
      </c>
      <c r="B204" s="35" t="s">
        <v>167</v>
      </c>
      <c r="C204" s="89" t="s">
        <v>157</v>
      </c>
      <c r="D204" s="156">
        <f t="shared" ref="D204:BO204" si="194">IF(OR(D$165&lt;=EOMONTH($E35,$R35*(1-$O35)),D$165&gt;EOMONTH($E35,$P35*12*(1-$O35)+$Q35*12*$O35+$R35*(1-$O35))),0,FV($W35,ROUNDDOWN(YEARFRAC($D$165,D$165,1),0),0,-($U35*(1-$O35)+$V35*$O35)*$B35/12,0))</f>
        <v>0</v>
      </c>
      <c r="E204" s="156">
        <f t="shared" si="194"/>
        <v>0</v>
      </c>
      <c r="F204" s="156">
        <f t="shared" si="194"/>
        <v>0</v>
      </c>
      <c r="G204" s="156">
        <f t="shared" si="194"/>
        <v>0</v>
      </c>
      <c r="H204" s="156">
        <f t="shared" si="194"/>
        <v>0</v>
      </c>
      <c r="I204" s="156">
        <f t="shared" si="194"/>
        <v>0</v>
      </c>
      <c r="J204" s="156">
        <f t="shared" si="194"/>
        <v>0</v>
      </c>
      <c r="K204" s="156">
        <f t="shared" si="194"/>
        <v>0</v>
      </c>
      <c r="L204" s="156">
        <f t="shared" si="194"/>
        <v>0</v>
      </c>
      <c r="M204" s="156">
        <f t="shared" si="194"/>
        <v>0</v>
      </c>
      <c r="N204" s="156">
        <f t="shared" si="194"/>
        <v>0</v>
      </c>
      <c r="O204" s="156">
        <f t="shared" si="194"/>
        <v>0</v>
      </c>
      <c r="P204" s="156">
        <f t="shared" si="194"/>
        <v>0</v>
      </c>
      <c r="Q204" s="156">
        <f t="shared" si="194"/>
        <v>0</v>
      </c>
      <c r="R204" s="156">
        <f t="shared" si="194"/>
        <v>0</v>
      </c>
      <c r="S204" s="156">
        <f t="shared" si="194"/>
        <v>0</v>
      </c>
      <c r="T204" s="156">
        <f t="shared" si="194"/>
        <v>0</v>
      </c>
      <c r="U204" s="156">
        <f t="shared" si="194"/>
        <v>0</v>
      </c>
      <c r="V204" s="156">
        <f t="shared" si="194"/>
        <v>0</v>
      </c>
      <c r="W204" s="156">
        <f t="shared" si="194"/>
        <v>0</v>
      </c>
      <c r="X204" s="156">
        <f t="shared" si="194"/>
        <v>0</v>
      </c>
      <c r="Y204" s="156">
        <f t="shared" si="194"/>
        <v>0</v>
      </c>
      <c r="Z204" s="156">
        <f t="shared" si="194"/>
        <v>0</v>
      </c>
      <c r="AA204" s="156">
        <f t="shared" si="194"/>
        <v>0</v>
      </c>
      <c r="AB204" s="156">
        <f t="shared" si="194"/>
        <v>0</v>
      </c>
      <c r="AC204" s="156">
        <f t="shared" si="194"/>
        <v>0</v>
      </c>
      <c r="AD204" s="156">
        <f t="shared" si="194"/>
        <v>0</v>
      </c>
      <c r="AE204" s="156">
        <f t="shared" si="194"/>
        <v>0</v>
      </c>
      <c r="AF204" s="156">
        <f t="shared" si="194"/>
        <v>0</v>
      </c>
      <c r="AG204" s="156">
        <f t="shared" si="194"/>
        <v>0</v>
      </c>
      <c r="AH204" s="156">
        <f t="shared" si="194"/>
        <v>0</v>
      </c>
      <c r="AI204" s="156">
        <f t="shared" si="194"/>
        <v>0</v>
      </c>
      <c r="AJ204" s="156">
        <f t="shared" si="194"/>
        <v>0</v>
      </c>
      <c r="AK204" s="156">
        <f t="shared" si="194"/>
        <v>0</v>
      </c>
      <c r="AL204" s="156">
        <f t="shared" si="194"/>
        <v>0</v>
      </c>
      <c r="AM204" s="156">
        <f t="shared" si="194"/>
        <v>0</v>
      </c>
      <c r="AN204" s="156">
        <f t="shared" si="194"/>
        <v>0</v>
      </c>
      <c r="AO204" s="156">
        <f t="shared" si="194"/>
        <v>0</v>
      </c>
      <c r="AP204" s="156">
        <f t="shared" si="194"/>
        <v>0</v>
      </c>
      <c r="AQ204" s="156">
        <f t="shared" si="194"/>
        <v>0</v>
      </c>
      <c r="AR204" s="156">
        <f t="shared" si="194"/>
        <v>0</v>
      </c>
      <c r="AS204" s="156">
        <f t="shared" si="194"/>
        <v>0</v>
      </c>
      <c r="AT204" s="156">
        <f t="shared" si="194"/>
        <v>0</v>
      </c>
      <c r="AU204" s="156">
        <f t="shared" si="194"/>
        <v>0</v>
      </c>
      <c r="AV204" s="156">
        <f t="shared" si="194"/>
        <v>0</v>
      </c>
      <c r="AW204" s="156">
        <f t="shared" si="194"/>
        <v>0</v>
      </c>
      <c r="AX204" s="156">
        <f t="shared" si="194"/>
        <v>0</v>
      </c>
      <c r="AY204" s="156">
        <f t="shared" si="194"/>
        <v>0</v>
      </c>
      <c r="AZ204" s="156">
        <f t="shared" si="194"/>
        <v>0</v>
      </c>
      <c r="BA204" s="156">
        <f t="shared" si="194"/>
        <v>0</v>
      </c>
      <c r="BB204" s="156">
        <f t="shared" si="194"/>
        <v>0</v>
      </c>
      <c r="BC204" s="156">
        <f t="shared" si="194"/>
        <v>0</v>
      </c>
      <c r="BD204" s="156">
        <f t="shared" si="194"/>
        <v>0</v>
      </c>
      <c r="BE204" s="156">
        <f t="shared" si="194"/>
        <v>0</v>
      </c>
      <c r="BF204" s="156">
        <f t="shared" si="194"/>
        <v>0</v>
      </c>
      <c r="BG204" s="156">
        <f t="shared" si="194"/>
        <v>0</v>
      </c>
      <c r="BH204" s="156">
        <f t="shared" si="194"/>
        <v>0</v>
      </c>
      <c r="BI204" s="156">
        <f t="shared" si="194"/>
        <v>0</v>
      </c>
      <c r="BJ204" s="156">
        <f t="shared" si="194"/>
        <v>0</v>
      </c>
      <c r="BK204" s="156">
        <f t="shared" si="194"/>
        <v>0</v>
      </c>
      <c r="BL204" s="156">
        <f t="shared" si="194"/>
        <v>0</v>
      </c>
      <c r="BM204" s="156">
        <f t="shared" si="194"/>
        <v>0</v>
      </c>
      <c r="BN204" s="156">
        <f t="shared" si="194"/>
        <v>0</v>
      </c>
      <c r="BO204" s="156">
        <f t="shared" si="194"/>
        <v>0</v>
      </c>
      <c r="BP204" s="156">
        <f t="shared" ref="BP204:EA204" si="195">IF(OR(BP$165&lt;=EOMONTH($E35,$R35*(1-$O35)),BP$165&gt;EOMONTH($E35,$P35*12*(1-$O35)+$Q35*12*$O35+$R35*(1-$O35))),0,FV($W35,ROUNDDOWN(YEARFRAC($D$165,BP$165,1),0),0,-($U35*(1-$O35)+$V35*$O35)*$B35/12,0))</f>
        <v>0</v>
      </c>
      <c r="BQ204" s="156">
        <f t="shared" si="195"/>
        <v>0</v>
      </c>
      <c r="BR204" s="156">
        <f t="shared" si="195"/>
        <v>0</v>
      </c>
      <c r="BS204" s="156">
        <f t="shared" si="195"/>
        <v>0</v>
      </c>
      <c r="BT204" s="156">
        <f t="shared" si="195"/>
        <v>0</v>
      </c>
      <c r="BU204" s="156">
        <f t="shared" si="195"/>
        <v>0</v>
      </c>
      <c r="BV204" s="156">
        <f t="shared" si="195"/>
        <v>0</v>
      </c>
      <c r="BW204" s="156">
        <f t="shared" si="195"/>
        <v>0</v>
      </c>
      <c r="BX204" s="156">
        <f t="shared" si="195"/>
        <v>0</v>
      </c>
      <c r="BY204" s="156">
        <f t="shared" si="195"/>
        <v>0</v>
      </c>
      <c r="BZ204" s="156">
        <f t="shared" si="195"/>
        <v>0</v>
      </c>
      <c r="CA204" s="156">
        <f t="shared" si="195"/>
        <v>0</v>
      </c>
      <c r="CB204" s="156">
        <f t="shared" si="195"/>
        <v>0</v>
      </c>
      <c r="CC204" s="156">
        <f t="shared" si="195"/>
        <v>0</v>
      </c>
      <c r="CD204" s="156">
        <f t="shared" si="195"/>
        <v>0</v>
      </c>
      <c r="CE204" s="156">
        <f t="shared" si="195"/>
        <v>0</v>
      </c>
      <c r="CF204" s="156">
        <f t="shared" si="195"/>
        <v>0</v>
      </c>
      <c r="CG204" s="156">
        <f t="shared" si="195"/>
        <v>0</v>
      </c>
      <c r="CH204" s="156">
        <f t="shared" si="195"/>
        <v>0</v>
      </c>
      <c r="CI204" s="156">
        <f t="shared" si="195"/>
        <v>0</v>
      </c>
      <c r="CJ204" s="156">
        <f t="shared" si="195"/>
        <v>0</v>
      </c>
      <c r="CK204" s="156">
        <f t="shared" si="195"/>
        <v>0</v>
      </c>
      <c r="CL204" s="156">
        <f t="shared" si="195"/>
        <v>0</v>
      </c>
      <c r="CM204" s="156">
        <f t="shared" si="195"/>
        <v>0</v>
      </c>
      <c r="CN204" s="156">
        <f t="shared" si="195"/>
        <v>0</v>
      </c>
      <c r="CO204" s="156">
        <f t="shared" si="195"/>
        <v>0</v>
      </c>
      <c r="CP204" s="156">
        <f t="shared" si="195"/>
        <v>0</v>
      </c>
      <c r="CQ204" s="156">
        <f t="shared" si="195"/>
        <v>0</v>
      </c>
      <c r="CR204" s="156">
        <f t="shared" si="195"/>
        <v>0</v>
      </c>
      <c r="CS204" s="156">
        <f t="shared" si="195"/>
        <v>0</v>
      </c>
      <c r="CT204" s="156">
        <f t="shared" si="195"/>
        <v>0</v>
      </c>
      <c r="CU204" s="156">
        <f t="shared" si="195"/>
        <v>0</v>
      </c>
      <c r="CV204" s="156">
        <f t="shared" si="195"/>
        <v>0</v>
      </c>
      <c r="CW204" s="156">
        <f t="shared" si="195"/>
        <v>0</v>
      </c>
      <c r="CX204" s="156">
        <f t="shared" si="195"/>
        <v>0</v>
      </c>
      <c r="CY204" s="156">
        <f t="shared" si="195"/>
        <v>0</v>
      </c>
      <c r="CZ204" s="156">
        <f t="shared" si="195"/>
        <v>0</v>
      </c>
      <c r="DA204" s="156">
        <f t="shared" si="195"/>
        <v>0</v>
      </c>
      <c r="DB204" s="156">
        <f t="shared" si="195"/>
        <v>0</v>
      </c>
      <c r="DC204" s="156">
        <f t="shared" si="195"/>
        <v>0</v>
      </c>
      <c r="DD204" s="156">
        <f t="shared" si="195"/>
        <v>0</v>
      </c>
      <c r="DE204" s="156">
        <f t="shared" si="195"/>
        <v>0</v>
      </c>
      <c r="DF204" s="156">
        <f t="shared" si="195"/>
        <v>0</v>
      </c>
      <c r="DG204" s="156">
        <f t="shared" si="195"/>
        <v>0</v>
      </c>
      <c r="DH204" s="156">
        <f t="shared" si="195"/>
        <v>0</v>
      </c>
      <c r="DI204" s="156">
        <f t="shared" si="195"/>
        <v>0</v>
      </c>
      <c r="DJ204" s="156">
        <f t="shared" si="195"/>
        <v>0</v>
      </c>
      <c r="DK204" s="156">
        <f t="shared" si="195"/>
        <v>0</v>
      </c>
      <c r="DL204" s="156">
        <f t="shared" si="195"/>
        <v>0</v>
      </c>
      <c r="DM204" s="156">
        <f t="shared" si="195"/>
        <v>0</v>
      </c>
      <c r="DN204" s="156">
        <f t="shared" si="195"/>
        <v>0</v>
      </c>
      <c r="DO204" s="156">
        <f t="shared" si="195"/>
        <v>0</v>
      </c>
      <c r="DP204" s="156">
        <f t="shared" si="195"/>
        <v>0</v>
      </c>
      <c r="DQ204" s="156">
        <f t="shared" si="195"/>
        <v>0</v>
      </c>
      <c r="DR204" s="156">
        <f t="shared" si="195"/>
        <v>0</v>
      </c>
      <c r="DS204" s="156">
        <f t="shared" si="195"/>
        <v>0</v>
      </c>
      <c r="DT204" s="156">
        <f t="shared" si="195"/>
        <v>0</v>
      </c>
      <c r="DU204" s="156">
        <f t="shared" si="195"/>
        <v>0</v>
      </c>
      <c r="DV204" s="156">
        <f t="shared" si="195"/>
        <v>0</v>
      </c>
      <c r="DW204" s="156">
        <f t="shared" si="195"/>
        <v>0</v>
      </c>
      <c r="DX204" s="156">
        <f t="shared" si="195"/>
        <v>0</v>
      </c>
      <c r="DY204" s="156">
        <f t="shared" si="195"/>
        <v>0</v>
      </c>
      <c r="DZ204" s="156">
        <f t="shared" si="195"/>
        <v>0</v>
      </c>
      <c r="EA204" s="156">
        <f t="shared" si="195"/>
        <v>0</v>
      </c>
      <c r="EB204" s="156">
        <f t="shared" ref="EB204:GM204" si="196">IF(OR(EB$165&lt;=EOMONTH($E35,$R35*(1-$O35)),EB$165&gt;EOMONTH($E35,$P35*12*(1-$O35)+$Q35*12*$O35+$R35*(1-$O35))),0,FV($W35,ROUNDDOWN(YEARFRAC($D$165,EB$165,1),0),0,-($U35*(1-$O35)+$V35*$O35)*$B35/12,0))</f>
        <v>14335.108046337298</v>
      </c>
      <c r="EC204" s="156">
        <f t="shared" si="196"/>
        <v>14335.108046337298</v>
      </c>
      <c r="ED204" s="156">
        <f t="shared" si="196"/>
        <v>14335.108046337298</v>
      </c>
      <c r="EE204" s="156">
        <f t="shared" si="196"/>
        <v>14335.108046337298</v>
      </c>
      <c r="EF204" s="156">
        <f t="shared" si="196"/>
        <v>14335.108046337298</v>
      </c>
      <c r="EG204" s="156">
        <f t="shared" si="196"/>
        <v>14765.161287727418</v>
      </c>
      <c r="EH204" s="156">
        <f t="shared" si="196"/>
        <v>14765.161287727418</v>
      </c>
      <c r="EI204" s="156">
        <f t="shared" si="196"/>
        <v>14765.161287727418</v>
      </c>
      <c r="EJ204" s="156">
        <f t="shared" si="196"/>
        <v>14765.161287727418</v>
      </c>
      <c r="EK204" s="156">
        <f t="shared" si="196"/>
        <v>14765.161287727418</v>
      </c>
      <c r="EL204" s="156">
        <f t="shared" si="196"/>
        <v>14765.161287727418</v>
      </c>
      <c r="EM204" s="156">
        <f t="shared" si="196"/>
        <v>14765.161287727418</v>
      </c>
      <c r="EN204" s="156">
        <f t="shared" si="196"/>
        <v>14765.161287727418</v>
      </c>
      <c r="EO204" s="156">
        <f t="shared" si="196"/>
        <v>14765.161287727418</v>
      </c>
      <c r="EP204" s="156">
        <f t="shared" si="196"/>
        <v>14765.161287727418</v>
      </c>
      <c r="EQ204" s="156">
        <f t="shared" si="196"/>
        <v>14765.161287727418</v>
      </c>
      <c r="ER204" s="156">
        <f t="shared" si="196"/>
        <v>14765.161287727418</v>
      </c>
      <c r="ES204" s="156">
        <f t="shared" si="196"/>
        <v>15208.116126359238</v>
      </c>
      <c r="ET204" s="156">
        <f t="shared" si="196"/>
        <v>15208.116126359238</v>
      </c>
      <c r="EU204" s="156">
        <f t="shared" si="196"/>
        <v>15208.116126359238</v>
      </c>
      <c r="EV204" s="156">
        <f t="shared" si="196"/>
        <v>15208.116126359238</v>
      </c>
      <c r="EW204" s="156">
        <f t="shared" si="196"/>
        <v>15208.116126359238</v>
      </c>
      <c r="EX204" s="156">
        <f t="shared" si="196"/>
        <v>15208.116126359238</v>
      </c>
      <c r="EY204" s="156">
        <f t="shared" si="196"/>
        <v>15208.116126359238</v>
      </c>
      <c r="EZ204" s="156">
        <f t="shared" si="196"/>
        <v>15208.116126359238</v>
      </c>
      <c r="FA204" s="156">
        <f t="shared" si="196"/>
        <v>15208.116126359238</v>
      </c>
      <c r="FB204" s="156">
        <f t="shared" si="196"/>
        <v>15208.116126359238</v>
      </c>
      <c r="FC204" s="156">
        <f t="shared" si="196"/>
        <v>15208.116126359238</v>
      </c>
      <c r="FD204" s="156">
        <f t="shared" si="196"/>
        <v>15208.116126359238</v>
      </c>
      <c r="FE204" s="156">
        <f t="shared" si="196"/>
        <v>15664.359610150013</v>
      </c>
      <c r="FF204" s="156">
        <f t="shared" si="196"/>
        <v>15664.359610150013</v>
      </c>
      <c r="FG204" s="156">
        <f t="shared" si="196"/>
        <v>15664.359610150013</v>
      </c>
      <c r="FH204" s="156">
        <f t="shared" si="196"/>
        <v>15664.359610150013</v>
      </c>
      <c r="FI204" s="156">
        <f t="shared" si="196"/>
        <v>15664.359610150013</v>
      </c>
      <c r="FJ204" s="156">
        <f t="shared" si="196"/>
        <v>15664.359610150013</v>
      </c>
      <c r="FK204" s="156">
        <f t="shared" si="196"/>
        <v>15664.359610150013</v>
      </c>
      <c r="FL204" s="156">
        <f t="shared" si="196"/>
        <v>15664.359610150013</v>
      </c>
      <c r="FM204" s="156">
        <f t="shared" si="196"/>
        <v>15664.359610150013</v>
      </c>
      <c r="FN204" s="156">
        <f t="shared" si="196"/>
        <v>15664.359610150013</v>
      </c>
      <c r="FO204" s="156">
        <f t="shared" si="196"/>
        <v>15664.359610150013</v>
      </c>
      <c r="FP204" s="156">
        <f t="shared" si="196"/>
        <v>15664.359610150013</v>
      </c>
      <c r="FQ204" s="156">
        <f t="shared" si="196"/>
        <v>16134.290398454517</v>
      </c>
      <c r="FR204" s="156">
        <f t="shared" si="196"/>
        <v>16134.290398454517</v>
      </c>
      <c r="FS204" s="156">
        <f t="shared" si="196"/>
        <v>16134.290398454517</v>
      </c>
      <c r="FT204" s="156">
        <f t="shared" si="196"/>
        <v>16134.290398454517</v>
      </c>
      <c r="FU204" s="156">
        <f t="shared" si="196"/>
        <v>16134.290398454517</v>
      </c>
      <c r="FV204" s="156">
        <f t="shared" si="196"/>
        <v>16134.290398454517</v>
      </c>
      <c r="FW204" s="156">
        <f t="shared" si="196"/>
        <v>16134.290398454517</v>
      </c>
      <c r="FX204" s="156">
        <f t="shared" si="196"/>
        <v>16134.290398454517</v>
      </c>
      <c r="FY204" s="156">
        <f t="shared" si="196"/>
        <v>16134.290398454517</v>
      </c>
      <c r="FZ204" s="156">
        <f t="shared" si="196"/>
        <v>16134.290398454517</v>
      </c>
      <c r="GA204" s="156">
        <f t="shared" si="196"/>
        <v>16134.290398454517</v>
      </c>
      <c r="GB204" s="156">
        <f t="shared" si="196"/>
        <v>16134.290398454517</v>
      </c>
      <c r="GC204" s="156">
        <f t="shared" si="196"/>
        <v>16618.319110408152</v>
      </c>
      <c r="GD204" s="156">
        <f t="shared" si="196"/>
        <v>16618.319110408152</v>
      </c>
      <c r="GE204" s="156">
        <f t="shared" si="196"/>
        <v>16618.319110408152</v>
      </c>
      <c r="GF204" s="156">
        <f t="shared" si="196"/>
        <v>16618.319110408152</v>
      </c>
      <c r="GG204" s="156">
        <f t="shared" si="196"/>
        <v>16618.319110408152</v>
      </c>
      <c r="GH204" s="156">
        <f t="shared" si="196"/>
        <v>16618.319110408152</v>
      </c>
      <c r="GI204" s="156">
        <f t="shared" si="196"/>
        <v>16618.319110408152</v>
      </c>
      <c r="GJ204" s="156">
        <f t="shared" si="196"/>
        <v>16618.319110408152</v>
      </c>
      <c r="GK204" s="156">
        <f t="shared" si="196"/>
        <v>16618.319110408152</v>
      </c>
      <c r="GL204" s="156">
        <f t="shared" si="196"/>
        <v>16618.319110408152</v>
      </c>
      <c r="GM204" s="156">
        <f t="shared" si="196"/>
        <v>16618.319110408152</v>
      </c>
      <c r="GN204" s="156">
        <f t="shared" ref="GN204:IY204" si="197">IF(OR(GN$165&lt;=EOMONTH($E35,$R35*(1-$O35)),GN$165&gt;EOMONTH($E35,$P35*12*(1-$O35)+$Q35*12*$O35+$R35*(1-$O35))),0,FV($W35,ROUNDDOWN(YEARFRAC($D$165,GN$165,1),0),0,-($U35*(1-$O35)+$V35*$O35)*$B35/12,0))</f>
        <v>16618.319110408152</v>
      </c>
      <c r="GO204" s="156">
        <f t="shared" si="197"/>
        <v>17116.868683720393</v>
      </c>
      <c r="GP204" s="156">
        <f t="shared" si="197"/>
        <v>17116.868683720393</v>
      </c>
      <c r="GQ204" s="156">
        <f t="shared" si="197"/>
        <v>17116.868683720393</v>
      </c>
      <c r="GR204" s="156">
        <f t="shared" si="197"/>
        <v>17116.868683720393</v>
      </c>
      <c r="GS204" s="156">
        <f t="shared" si="197"/>
        <v>17116.868683720393</v>
      </c>
      <c r="GT204" s="156">
        <f t="shared" si="197"/>
        <v>17116.868683720393</v>
      </c>
      <c r="GU204" s="156">
        <f t="shared" si="197"/>
        <v>17116.868683720393</v>
      </c>
      <c r="GV204" s="156">
        <f t="shared" si="197"/>
        <v>17116.868683720393</v>
      </c>
      <c r="GW204" s="156">
        <f t="shared" si="197"/>
        <v>17116.868683720393</v>
      </c>
      <c r="GX204" s="156">
        <f t="shared" si="197"/>
        <v>17116.868683720393</v>
      </c>
      <c r="GY204" s="156">
        <f t="shared" si="197"/>
        <v>17116.868683720393</v>
      </c>
      <c r="GZ204" s="156">
        <f t="shared" si="197"/>
        <v>17116.868683720393</v>
      </c>
      <c r="HA204" s="156">
        <f t="shared" si="197"/>
        <v>17630.374744232005</v>
      </c>
      <c r="HB204" s="156">
        <f t="shared" si="197"/>
        <v>17630.374744232005</v>
      </c>
      <c r="HC204" s="156">
        <f t="shared" si="197"/>
        <v>17630.374744232005</v>
      </c>
      <c r="HD204" s="156">
        <f t="shared" si="197"/>
        <v>17630.374744232005</v>
      </c>
      <c r="HE204" s="156">
        <f t="shared" si="197"/>
        <v>17630.374744232005</v>
      </c>
      <c r="HF204" s="156">
        <f t="shared" si="197"/>
        <v>17630.374744232005</v>
      </c>
      <c r="HG204" s="156">
        <f t="shared" si="197"/>
        <v>17630.374744232005</v>
      </c>
      <c r="HH204" s="156">
        <f t="shared" si="197"/>
        <v>17630.374744232005</v>
      </c>
      <c r="HI204" s="156">
        <f t="shared" si="197"/>
        <v>17630.374744232005</v>
      </c>
      <c r="HJ204" s="156">
        <f t="shared" si="197"/>
        <v>17630.374744232005</v>
      </c>
      <c r="HK204" s="156">
        <f t="shared" si="197"/>
        <v>17630.374744232005</v>
      </c>
      <c r="HL204" s="156">
        <f t="shared" si="197"/>
        <v>17630.374744232005</v>
      </c>
      <c r="HM204" s="156">
        <f t="shared" si="197"/>
        <v>18159.285986558967</v>
      </c>
      <c r="HN204" s="156">
        <f t="shared" si="197"/>
        <v>0</v>
      </c>
      <c r="HO204" s="156">
        <f t="shared" si="197"/>
        <v>0</v>
      </c>
      <c r="HP204" s="156">
        <f t="shared" si="197"/>
        <v>0</v>
      </c>
      <c r="HQ204" s="156">
        <f t="shared" si="197"/>
        <v>0</v>
      </c>
      <c r="HR204" s="156">
        <f t="shared" si="197"/>
        <v>0</v>
      </c>
      <c r="HS204" s="156">
        <f t="shared" si="197"/>
        <v>0</v>
      </c>
      <c r="HT204" s="156">
        <f t="shared" si="197"/>
        <v>0</v>
      </c>
      <c r="HU204" s="156">
        <f t="shared" si="197"/>
        <v>0</v>
      </c>
      <c r="HV204" s="156">
        <f t="shared" si="197"/>
        <v>0</v>
      </c>
      <c r="HW204" s="156">
        <f t="shared" si="197"/>
        <v>0</v>
      </c>
      <c r="HX204" s="156">
        <f t="shared" si="197"/>
        <v>0</v>
      </c>
      <c r="HY204" s="156">
        <f t="shared" si="197"/>
        <v>0</v>
      </c>
      <c r="HZ204" s="156">
        <f t="shared" si="197"/>
        <v>0</v>
      </c>
      <c r="IA204" s="156">
        <f t="shared" si="197"/>
        <v>0</v>
      </c>
      <c r="IB204" s="156">
        <f t="shared" si="197"/>
        <v>0</v>
      </c>
      <c r="IC204" s="156">
        <f t="shared" si="197"/>
        <v>0</v>
      </c>
      <c r="ID204" s="156">
        <f t="shared" si="197"/>
        <v>0</v>
      </c>
      <c r="IE204" s="156">
        <f t="shared" si="197"/>
        <v>0</v>
      </c>
      <c r="IF204" s="156">
        <f t="shared" si="197"/>
        <v>0</v>
      </c>
      <c r="IG204" s="156">
        <f t="shared" si="197"/>
        <v>0</v>
      </c>
      <c r="IH204" s="156">
        <f t="shared" si="197"/>
        <v>0</v>
      </c>
      <c r="II204" s="156">
        <f t="shared" si="197"/>
        <v>0</v>
      </c>
      <c r="IJ204" s="156">
        <f t="shared" si="197"/>
        <v>0</v>
      </c>
      <c r="IK204" s="156">
        <f t="shared" si="197"/>
        <v>0</v>
      </c>
      <c r="IL204" s="156">
        <f t="shared" si="197"/>
        <v>0</v>
      </c>
      <c r="IM204" s="156">
        <f t="shared" si="197"/>
        <v>0</v>
      </c>
      <c r="IN204" s="156">
        <f t="shared" si="197"/>
        <v>0</v>
      </c>
      <c r="IO204" s="156">
        <f t="shared" si="197"/>
        <v>0</v>
      </c>
      <c r="IP204" s="156">
        <f t="shared" si="197"/>
        <v>0</v>
      </c>
      <c r="IQ204" s="156">
        <f t="shared" si="197"/>
        <v>0</v>
      </c>
      <c r="IR204" s="156">
        <f t="shared" si="197"/>
        <v>0</v>
      </c>
      <c r="IS204" s="156">
        <f t="shared" si="197"/>
        <v>0</v>
      </c>
      <c r="IT204" s="156">
        <f t="shared" si="197"/>
        <v>0</v>
      </c>
      <c r="IU204" s="156">
        <f t="shared" si="197"/>
        <v>0</v>
      </c>
      <c r="IV204" s="156">
        <f t="shared" si="197"/>
        <v>0</v>
      </c>
      <c r="IW204" s="156">
        <f t="shared" si="197"/>
        <v>0</v>
      </c>
      <c r="IX204" s="156">
        <f t="shared" si="197"/>
        <v>0</v>
      </c>
      <c r="IY204" s="156">
        <f t="shared" si="197"/>
        <v>0</v>
      </c>
      <c r="IZ204" s="156">
        <f t="shared" ref="IZ204:LK204" si="198">IF(OR(IZ$165&lt;=EOMONTH($E35,$R35*(1-$O35)),IZ$165&gt;EOMONTH($E35,$P35*12*(1-$O35)+$Q35*12*$O35+$R35*(1-$O35))),0,FV($W35,ROUNDDOWN(YEARFRAC($D$165,IZ$165,1),0),0,-($U35*(1-$O35)+$V35*$O35)*$B35/12,0))</f>
        <v>0</v>
      </c>
      <c r="JA204" s="156">
        <f t="shared" si="198"/>
        <v>0</v>
      </c>
      <c r="JB204" s="156">
        <f t="shared" si="198"/>
        <v>0</v>
      </c>
      <c r="JC204" s="156">
        <f t="shared" si="198"/>
        <v>0</v>
      </c>
      <c r="JD204" s="156">
        <f t="shared" si="198"/>
        <v>0</v>
      </c>
      <c r="JE204" s="156">
        <f t="shared" si="198"/>
        <v>0</v>
      </c>
      <c r="JF204" s="156">
        <f t="shared" si="198"/>
        <v>0</v>
      </c>
      <c r="JG204" s="156">
        <f t="shared" si="198"/>
        <v>0</v>
      </c>
      <c r="JH204" s="156">
        <f t="shared" si="198"/>
        <v>0</v>
      </c>
      <c r="JI204" s="156">
        <f t="shared" si="198"/>
        <v>0</v>
      </c>
      <c r="JJ204" s="156">
        <f t="shared" si="198"/>
        <v>0</v>
      </c>
      <c r="JK204" s="156">
        <f t="shared" si="198"/>
        <v>0</v>
      </c>
      <c r="JL204" s="156">
        <f t="shared" si="198"/>
        <v>0</v>
      </c>
      <c r="JM204" s="156">
        <f t="shared" si="198"/>
        <v>0</v>
      </c>
      <c r="JN204" s="156">
        <f t="shared" si="198"/>
        <v>0</v>
      </c>
      <c r="JO204" s="156">
        <f t="shared" si="198"/>
        <v>0</v>
      </c>
      <c r="JP204" s="156">
        <f t="shared" si="198"/>
        <v>0</v>
      </c>
      <c r="JQ204" s="156">
        <f t="shared" si="198"/>
        <v>0</v>
      </c>
      <c r="JR204" s="156">
        <f t="shared" si="198"/>
        <v>0</v>
      </c>
      <c r="JS204" s="156">
        <f t="shared" si="198"/>
        <v>0</v>
      </c>
      <c r="JT204" s="156">
        <f t="shared" si="198"/>
        <v>0</v>
      </c>
      <c r="JU204" s="156">
        <f t="shared" si="198"/>
        <v>0</v>
      </c>
      <c r="JV204" s="156">
        <f t="shared" si="198"/>
        <v>0</v>
      </c>
      <c r="JW204" s="156">
        <f t="shared" si="198"/>
        <v>0</v>
      </c>
      <c r="JX204" s="156">
        <f t="shared" si="198"/>
        <v>0</v>
      </c>
      <c r="JY204" s="156">
        <f t="shared" si="198"/>
        <v>0</v>
      </c>
      <c r="JZ204" s="156">
        <f t="shared" si="198"/>
        <v>0</v>
      </c>
      <c r="KA204" s="156">
        <f t="shared" si="198"/>
        <v>0</v>
      </c>
      <c r="KB204" s="156">
        <f t="shared" si="198"/>
        <v>0</v>
      </c>
      <c r="KC204" s="156">
        <f t="shared" si="198"/>
        <v>0</v>
      </c>
      <c r="KD204" s="156">
        <f t="shared" si="198"/>
        <v>0</v>
      </c>
      <c r="KE204" s="156">
        <f t="shared" si="198"/>
        <v>0</v>
      </c>
      <c r="KF204" s="156">
        <f t="shared" si="198"/>
        <v>0</v>
      </c>
      <c r="KG204" s="156">
        <f t="shared" si="198"/>
        <v>0</v>
      </c>
      <c r="KH204" s="156">
        <f t="shared" si="198"/>
        <v>0</v>
      </c>
      <c r="KI204" s="156">
        <f t="shared" si="198"/>
        <v>0</v>
      </c>
      <c r="KJ204" s="156">
        <f t="shared" si="198"/>
        <v>0</v>
      </c>
      <c r="KK204" s="156">
        <f t="shared" si="198"/>
        <v>0</v>
      </c>
      <c r="KL204" s="156">
        <f t="shared" si="198"/>
        <v>0</v>
      </c>
      <c r="KM204" s="156">
        <f t="shared" si="198"/>
        <v>0</v>
      </c>
      <c r="KN204" s="156">
        <f t="shared" si="198"/>
        <v>0</v>
      </c>
      <c r="KO204" s="156">
        <f t="shared" si="198"/>
        <v>0</v>
      </c>
      <c r="KP204" s="156">
        <f t="shared" si="198"/>
        <v>0</v>
      </c>
      <c r="KQ204" s="156">
        <f t="shared" si="198"/>
        <v>0</v>
      </c>
      <c r="KR204" s="156">
        <f t="shared" si="198"/>
        <v>0</v>
      </c>
      <c r="KS204" s="156">
        <f t="shared" si="198"/>
        <v>0</v>
      </c>
      <c r="KT204" s="156">
        <f t="shared" si="198"/>
        <v>0</v>
      </c>
      <c r="KU204" s="156">
        <f t="shared" si="198"/>
        <v>0</v>
      </c>
      <c r="KV204" s="156">
        <f t="shared" si="198"/>
        <v>0</v>
      </c>
      <c r="KW204" s="156">
        <f t="shared" si="198"/>
        <v>0</v>
      </c>
      <c r="KX204" s="156">
        <f t="shared" si="198"/>
        <v>0</v>
      </c>
      <c r="KY204" s="156">
        <f t="shared" si="198"/>
        <v>0</v>
      </c>
      <c r="KZ204" s="156">
        <f t="shared" si="198"/>
        <v>0</v>
      </c>
      <c r="LA204" s="156">
        <f t="shared" si="198"/>
        <v>0</v>
      </c>
      <c r="LB204" s="156">
        <f t="shared" si="198"/>
        <v>0</v>
      </c>
      <c r="LC204" s="156">
        <f t="shared" si="198"/>
        <v>0</v>
      </c>
      <c r="LD204" s="156">
        <f t="shared" si="198"/>
        <v>0</v>
      </c>
      <c r="LE204" s="156">
        <f t="shared" si="198"/>
        <v>0</v>
      </c>
      <c r="LF204" s="156">
        <f t="shared" si="198"/>
        <v>0</v>
      </c>
      <c r="LG204" s="156">
        <f t="shared" si="198"/>
        <v>0</v>
      </c>
      <c r="LH204" s="156">
        <f t="shared" si="198"/>
        <v>0</v>
      </c>
      <c r="LI204" s="156">
        <f t="shared" si="198"/>
        <v>0</v>
      </c>
      <c r="LJ204" s="156">
        <f t="shared" si="198"/>
        <v>0</v>
      </c>
      <c r="LK204" s="156">
        <f t="shared" si="198"/>
        <v>0</v>
      </c>
      <c r="LL204" s="156">
        <f t="shared" ref="LL204:NK204" si="199">IF(OR(LL$165&lt;=EOMONTH($E35,$R35*(1-$O35)),LL$165&gt;EOMONTH($E35,$P35*12*(1-$O35)+$Q35*12*$O35+$R35*(1-$O35))),0,FV($W35,ROUNDDOWN(YEARFRAC($D$165,LL$165,1),0),0,-($U35*(1-$O35)+$V35*$O35)*$B35/12,0))</f>
        <v>0</v>
      </c>
      <c r="LM204" s="156">
        <f t="shared" si="199"/>
        <v>0</v>
      </c>
      <c r="LN204" s="156">
        <f t="shared" si="199"/>
        <v>0</v>
      </c>
      <c r="LO204" s="156">
        <f t="shared" si="199"/>
        <v>0</v>
      </c>
      <c r="LP204" s="156">
        <f t="shared" si="199"/>
        <v>0</v>
      </c>
      <c r="LQ204" s="156">
        <f t="shared" si="199"/>
        <v>0</v>
      </c>
      <c r="LR204" s="156">
        <f t="shared" si="199"/>
        <v>0</v>
      </c>
      <c r="LS204" s="156">
        <f t="shared" si="199"/>
        <v>0</v>
      </c>
      <c r="LT204" s="156">
        <f t="shared" si="199"/>
        <v>0</v>
      </c>
      <c r="LU204" s="156">
        <f t="shared" si="199"/>
        <v>0</v>
      </c>
      <c r="LV204" s="156">
        <f t="shared" si="199"/>
        <v>0</v>
      </c>
      <c r="LW204" s="156">
        <f t="shared" si="199"/>
        <v>0</v>
      </c>
      <c r="LX204" s="156">
        <f t="shared" si="199"/>
        <v>0</v>
      </c>
      <c r="LY204" s="156">
        <f t="shared" si="199"/>
        <v>0</v>
      </c>
      <c r="LZ204" s="156">
        <f t="shared" si="199"/>
        <v>0</v>
      </c>
      <c r="MA204" s="156">
        <f t="shared" si="199"/>
        <v>0</v>
      </c>
      <c r="MB204" s="156">
        <f t="shared" si="199"/>
        <v>0</v>
      </c>
      <c r="MC204" s="156">
        <f t="shared" si="199"/>
        <v>0</v>
      </c>
      <c r="MD204" s="156">
        <f t="shared" si="199"/>
        <v>0</v>
      </c>
      <c r="ME204" s="156">
        <f t="shared" si="199"/>
        <v>0</v>
      </c>
      <c r="MF204" s="156">
        <f t="shared" si="199"/>
        <v>0</v>
      </c>
      <c r="MG204" s="156">
        <f t="shared" si="199"/>
        <v>0</v>
      </c>
      <c r="MH204" s="156">
        <f t="shared" si="199"/>
        <v>0</v>
      </c>
      <c r="MI204" s="156">
        <f t="shared" si="199"/>
        <v>0</v>
      </c>
      <c r="MJ204" s="156">
        <f t="shared" si="199"/>
        <v>0</v>
      </c>
      <c r="MK204" s="156">
        <f t="shared" si="199"/>
        <v>0</v>
      </c>
      <c r="ML204" s="156">
        <f t="shared" si="199"/>
        <v>0</v>
      </c>
      <c r="MM204" s="156">
        <f t="shared" si="199"/>
        <v>0</v>
      </c>
      <c r="MN204" s="156">
        <f t="shared" si="199"/>
        <v>0</v>
      </c>
      <c r="MO204" s="156">
        <f t="shared" si="199"/>
        <v>0</v>
      </c>
      <c r="MP204" s="156">
        <f t="shared" si="199"/>
        <v>0</v>
      </c>
      <c r="MQ204" s="156">
        <f t="shared" si="199"/>
        <v>0</v>
      </c>
      <c r="MR204" s="156">
        <f t="shared" si="199"/>
        <v>0</v>
      </c>
      <c r="MS204" s="156">
        <f t="shared" si="199"/>
        <v>0</v>
      </c>
      <c r="MT204" s="156">
        <f t="shared" si="199"/>
        <v>0</v>
      </c>
      <c r="MU204" s="156">
        <f t="shared" si="199"/>
        <v>0</v>
      </c>
      <c r="MV204" s="156">
        <f t="shared" si="199"/>
        <v>0</v>
      </c>
      <c r="MW204" s="156">
        <f t="shared" si="199"/>
        <v>0</v>
      </c>
      <c r="MX204" s="156">
        <f t="shared" si="199"/>
        <v>0</v>
      </c>
      <c r="MY204" s="156">
        <f t="shared" si="199"/>
        <v>0</v>
      </c>
      <c r="MZ204" s="156">
        <f t="shared" si="199"/>
        <v>0</v>
      </c>
      <c r="NA204" s="156">
        <f t="shared" si="199"/>
        <v>0</v>
      </c>
      <c r="NB204" s="156">
        <f t="shared" si="199"/>
        <v>0</v>
      </c>
      <c r="NC204" s="156">
        <f t="shared" si="199"/>
        <v>0</v>
      </c>
      <c r="ND204" s="156">
        <f t="shared" si="199"/>
        <v>0</v>
      </c>
      <c r="NE204" s="156">
        <f t="shared" si="199"/>
        <v>0</v>
      </c>
      <c r="NF204" s="156">
        <f t="shared" si="199"/>
        <v>0</v>
      </c>
      <c r="NG204" s="156">
        <f t="shared" si="199"/>
        <v>0</v>
      </c>
      <c r="NH204" s="156">
        <f t="shared" si="199"/>
        <v>0</v>
      </c>
      <c r="NI204" s="156">
        <f t="shared" si="199"/>
        <v>0</v>
      </c>
      <c r="NJ204" s="156">
        <f t="shared" si="199"/>
        <v>0</v>
      </c>
      <c r="NK204" s="158">
        <f t="shared" si="199"/>
        <v>0</v>
      </c>
    </row>
    <row r="205" spans="1:375" x14ac:dyDescent="0.25">
      <c r="A205" s="154">
        <f t="shared" si="181"/>
        <v>-28670.216092674596</v>
      </c>
      <c r="B205" s="35" t="s">
        <v>169</v>
      </c>
      <c r="C205" s="89" t="s">
        <v>158</v>
      </c>
      <c r="D205" s="156">
        <f t="shared" ref="D205:BO205" si="200">IF(AND(D$165&gt;EOMONTH($E35,$R35*(1-$O35)),D$165&lt;=EOMONTH($E35,$R35*(1-$O35)+$S35*(1-$O35)+$T35*$O35)),-D204,0)</f>
        <v>0</v>
      </c>
      <c r="E205" s="156">
        <f t="shared" si="200"/>
        <v>0</v>
      </c>
      <c r="F205" s="156">
        <f t="shared" si="200"/>
        <v>0</v>
      </c>
      <c r="G205" s="156">
        <f t="shared" si="200"/>
        <v>0</v>
      </c>
      <c r="H205" s="156">
        <f t="shared" si="200"/>
        <v>0</v>
      </c>
      <c r="I205" s="156">
        <f t="shared" si="200"/>
        <v>0</v>
      </c>
      <c r="J205" s="156">
        <f t="shared" si="200"/>
        <v>0</v>
      </c>
      <c r="K205" s="156">
        <f t="shared" si="200"/>
        <v>0</v>
      </c>
      <c r="L205" s="156">
        <f t="shared" si="200"/>
        <v>0</v>
      </c>
      <c r="M205" s="156">
        <f t="shared" si="200"/>
        <v>0</v>
      </c>
      <c r="N205" s="156">
        <f t="shared" si="200"/>
        <v>0</v>
      </c>
      <c r="O205" s="156">
        <f t="shared" si="200"/>
        <v>0</v>
      </c>
      <c r="P205" s="156">
        <f t="shared" si="200"/>
        <v>0</v>
      </c>
      <c r="Q205" s="156">
        <f t="shared" si="200"/>
        <v>0</v>
      </c>
      <c r="R205" s="156">
        <f t="shared" si="200"/>
        <v>0</v>
      </c>
      <c r="S205" s="156">
        <f t="shared" si="200"/>
        <v>0</v>
      </c>
      <c r="T205" s="156">
        <f t="shared" si="200"/>
        <v>0</v>
      </c>
      <c r="U205" s="156">
        <f t="shared" si="200"/>
        <v>0</v>
      </c>
      <c r="V205" s="156">
        <f t="shared" si="200"/>
        <v>0</v>
      </c>
      <c r="W205" s="156">
        <f t="shared" si="200"/>
        <v>0</v>
      </c>
      <c r="X205" s="156">
        <f t="shared" si="200"/>
        <v>0</v>
      </c>
      <c r="Y205" s="156">
        <f t="shared" si="200"/>
        <v>0</v>
      </c>
      <c r="Z205" s="156">
        <f t="shared" si="200"/>
        <v>0</v>
      </c>
      <c r="AA205" s="156">
        <f t="shared" si="200"/>
        <v>0</v>
      </c>
      <c r="AB205" s="156">
        <f t="shared" si="200"/>
        <v>0</v>
      </c>
      <c r="AC205" s="156">
        <f t="shared" si="200"/>
        <v>0</v>
      </c>
      <c r="AD205" s="156">
        <f t="shared" si="200"/>
        <v>0</v>
      </c>
      <c r="AE205" s="156">
        <f t="shared" si="200"/>
        <v>0</v>
      </c>
      <c r="AF205" s="156">
        <f t="shared" si="200"/>
        <v>0</v>
      </c>
      <c r="AG205" s="156">
        <f t="shared" si="200"/>
        <v>0</v>
      </c>
      <c r="AH205" s="156">
        <f t="shared" si="200"/>
        <v>0</v>
      </c>
      <c r="AI205" s="156">
        <f t="shared" si="200"/>
        <v>0</v>
      </c>
      <c r="AJ205" s="156">
        <f t="shared" si="200"/>
        <v>0</v>
      </c>
      <c r="AK205" s="156">
        <f t="shared" si="200"/>
        <v>0</v>
      </c>
      <c r="AL205" s="156">
        <f t="shared" si="200"/>
        <v>0</v>
      </c>
      <c r="AM205" s="156">
        <f t="shared" si="200"/>
        <v>0</v>
      </c>
      <c r="AN205" s="156">
        <f t="shared" si="200"/>
        <v>0</v>
      </c>
      <c r="AO205" s="156">
        <f t="shared" si="200"/>
        <v>0</v>
      </c>
      <c r="AP205" s="156">
        <f t="shared" si="200"/>
        <v>0</v>
      </c>
      <c r="AQ205" s="156">
        <f t="shared" si="200"/>
        <v>0</v>
      </c>
      <c r="AR205" s="156">
        <f t="shared" si="200"/>
        <v>0</v>
      </c>
      <c r="AS205" s="156">
        <f t="shared" si="200"/>
        <v>0</v>
      </c>
      <c r="AT205" s="156">
        <f t="shared" si="200"/>
        <v>0</v>
      </c>
      <c r="AU205" s="156">
        <f t="shared" si="200"/>
        <v>0</v>
      </c>
      <c r="AV205" s="156">
        <f t="shared" si="200"/>
        <v>0</v>
      </c>
      <c r="AW205" s="156">
        <f t="shared" si="200"/>
        <v>0</v>
      </c>
      <c r="AX205" s="156">
        <f t="shared" si="200"/>
        <v>0</v>
      </c>
      <c r="AY205" s="156">
        <f t="shared" si="200"/>
        <v>0</v>
      </c>
      <c r="AZ205" s="156">
        <f t="shared" si="200"/>
        <v>0</v>
      </c>
      <c r="BA205" s="156">
        <f t="shared" si="200"/>
        <v>0</v>
      </c>
      <c r="BB205" s="156">
        <f t="shared" si="200"/>
        <v>0</v>
      </c>
      <c r="BC205" s="156">
        <f t="shared" si="200"/>
        <v>0</v>
      </c>
      <c r="BD205" s="156">
        <f t="shared" si="200"/>
        <v>0</v>
      </c>
      <c r="BE205" s="156">
        <f t="shared" si="200"/>
        <v>0</v>
      </c>
      <c r="BF205" s="156">
        <f t="shared" si="200"/>
        <v>0</v>
      </c>
      <c r="BG205" s="156">
        <f t="shared" si="200"/>
        <v>0</v>
      </c>
      <c r="BH205" s="156">
        <f t="shared" si="200"/>
        <v>0</v>
      </c>
      <c r="BI205" s="156">
        <f t="shared" si="200"/>
        <v>0</v>
      </c>
      <c r="BJ205" s="156">
        <f t="shared" si="200"/>
        <v>0</v>
      </c>
      <c r="BK205" s="156">
        <f t="shared" si="200"/>
        <v>0</v>
      </c>
      <c r="BL205" s="156">
        <f t="shared" si="200"/>
        <v>0</v>
      </c>
      <c r="BM205" s="156">
        <f t="shared" si="200"/>
        <v>0</v>
      </c>
      <c r="BN205" s="156">
        <f t="shared" si="200"/>
        <v>0</v>
      </c>
      <c r="BO205" s="156">
        <f t="shared" si="200"/>
        <v>0</v>
      </c>
      <c r="BP205" s="156">
        <f t="shared" ref="BP205:EA205" si="201">IF(AND(BP$165&gt;EOMONTH($E35,$R35*(1-$O35)),BP$165&lt;=EOMONTH($E35,$R35*(1-$O35)+$S35*(1-$O35)+$T35*$O35)),-BP204,0)</f>
        <v>0</v>
      </c>
      <c r="BQ205" s="156">
        <f t="shared" si="201"/>
        <v>0</v>
      </c>
      <c r="BR205" s="156">
        <f t="shared" si="201"/>
        <v>0</v>
      </c>
      <c r="BS205" s="156">
        <f t="shared" si="201"/>
        <v>0</v>
      </c>
      <c r="BT205" s="156">
        <f t="shared" si="201"/>
        <v>0</v>
      </c>
      <c r="BU205" s="156">
        <f t="shared" si="201"/>
        <v>0</v>
      </c>
      <c r="BV205" s="156">
        <f t="shared" si="201"/>
        <v>0</v>
      </c>
      <c r="BW205" s="156">
        <f t="shared" si="201"/>
        <v>0</v>
      </c>
      <c r="BX205" s="156">
        <f t="shared" si="201"/>
        <v>0</v>
      </c>
      <c r="BY205" s="156">
        <f t="shared" si="201"/>
        <v>0</v>
      </c>
      <c r="BZ205" s="156">
        <f t="shared" si="201"/>
        <v>0</v>
      </c>
      <c r="CA205" s="156">
        <f t="shared" si="201"/>
        <v>0</v>
      </c>
      <c r="CB205" s="156">
        <f t="shared" si="201"/>
        <v>0</v>
      </c>
      <c r="CC205" s="156">
        <f t="shared" si="201"/>
        <v>0</v>
      </c>
      <c r="CD205" s="156">
        <f t="shared" si="201"/>
        <v>0</v>
      </c>
      <c r="CE205" s="156">
        <f t="shared" si="201"/>
        <v>0</v>
      </c>
      <c r="CF205" s="156">
        <f t="shared" si="201"/>
        <v>0</v>
      </c>
      <c r="CG205" s="156">
        <f t="shared" si="201"/>
        <v>0</v>
      </c>
      <c r="CH205" s="156">
        <f t="shared" si="201"/>
        <v>0</v>
      </c>
      <c r="CI205" s="156">
        <f t="shared" si="201"/>
        <v>0</v>
      </c>
      <c r="CJ205" s="156">
        <f t="shared" si="201"/>
        <v>0</v>
      </c>
      <c r="CK205" s="156">
        <f t="shared" si="201"/>
        <v>0</v>
      </c>
      <c r="CL205" s="156">
        <f t="shared" si="201"/>
        <v>0</v>
      </c>
      <c r="CM205" s="156">
        <f t="shared" si="201"/>
        <v>0</v>
      </c>
      <c r="CN205" s="156">
        <f t="shared" si="201"/>
        <v>0</v>
      </c>
      <c r="CO205" s="156">
        <f t="shared" si="201"/>
        <v>0</v>
      </c>
      <c r="CP205" s="156">
        <f t="shared" si="201"/>
        <v>0</v>
      </c>
      <c r="CQ205" s="156">
        <f t="shared" si="201"/>
        <v>0</v>
      </c>
      <c r="CR205" s="156">
        <f t="shared" si="201"/>
        <v>0</v>
      </c>
      <c r="CS205" s="156">
        <f t="shared" si="201"/>
        <v>0</v>
      </c>
      <c r="CT205" s="156">
        <f t="shared" si="201"/>
        <v>0</v>
      </c>
      <c r="CU205" s="156">
        <f t="shared" si="201"/>
        <v>0</v>
      </c>
      <c r="CV205" s="156">
        <f t="shared" si="201"/>
        <v>0</v>
      </c>
      <c r="CW205" s="156">
        <f t="shared" si="201"/>
        <v>0</v>
      </c>
      <c r="CX205" s="156">
        <f t="shared" si="201"/>
        <v>0</v>
      </c>
      <c r="CY205" s="156">
        <f t="shared" si="201"/>
        <v>0</v>
      </c>
      <c r="CZ205" s="156">
        <f t="shared" si="201"/>
        <v>0</v>
      </c>
      <c r="DA205" s="156">
        <f t="shared" si="201"/>
        <v>0</v>
      </c>
      <c r="DB205" s="156">
        <f t="shared" si="201"/>
        <v>0</v>
      </c>
      <c r="DC205" s="156">
        <f t="shared" si="201"/>
        <v>0</v>
      </c>
      <c r="DD205" s="156">
        <f t="shared" si="201"/>
        <v>0</v>
      </c>
      <c r="DE205" s="156">
        <f t="shared" si="201"/>
        <v>0</v>
      </c>
      <c r="DF205" s="156">
        <f t="shared" si="201"/>
        <v>0</v>
      </c>
      <c r="DG205" s="156">
        <f t="shared" si="201"/>
        <v>0</v>
      </c>
      <c r="DH205" s="156">
        <f t="shared" si="201"/>
        <v>0</v>
      </c>
      <c r="DI205" s="156">
        <f t="shared" si="201"/>
        <v>0</v>
      </c>
      <c r="DJ205" s="156">
        <f t="shared" si="201"/>
        <v>0</v>
      </c>
      <c r="DK205" s="156">
        <f t="shared" si="201"/>
        <v>0</v>
      </c>
      <c r="DL205" s="156">
        <f t="shared" si="201"/>
        <v>0</v>
      </c>
      <c r="DM205" s="156">
        <f t="shared" si="201"/>
        <v>0</v>
      </c>
      <c r="DN205" s="156">
        <f t="shared" si="201"/>
        <v>0</v>
      </c>
      <c r="DO205" s="156">
        <f t="shared" si="201"/>
        <v>0</v>
      </c>
      <c r="DP205" s="156">
        <f t="shared" si="201"/>
        <v>0</v>
      </c>
      <c r="DQ205" s="156">
        <f t="shared" si="201"/>
        <v>0</v>
      </c>
      <c r="DR205" s="156">
        <f t="shared" si="201"/>
        <v>0</v>
      </c>
      <c r="DS205" s="156">
        <f t="shared" si="201"/>
        <v>0</v>
      </c>
      <c r="DT205" s="156">
        <f t="shared" si="201"/>
        <v>0</v>
      </c>
      <c r="DU205" s="156">
        <f t="shared" si="201"/>
        <v>0</v>
      </c>
      <c r="DV205" s="156">
        <f t="shared" si="201"/>
        <v>0</v>
      </c>
      <c r="DW205" s="156">
        <f t="shared" si="201"/>
        <v>0</v>
      </c>
      <c r="DX205" s="156">
        <f t="shared" si="201"/>
        <v>0</v>
      </c>
      <c r="DY205" s="156">
        <f t="shared" si="201"/>
        <v>0</v>
      </c>
      <c r="DZ205" s="156">
        <f t="shared" si="201"/>
        <v>0</v>
      </c>
      <c r="EA205" s="156">
        <f t="shared" si="201"/>
        <v>0</v>
      </c>
      <c r="EB205" s="156">
        <f t="shared" ref="EB205:GM205" si="202">IF(AND(EB$165&gt;EOMONTH($E35,$R35*(1-$O35)),EB$165&lt;=EOMONTH($E35,$R35*(1-$O35)+$S35*(1-$O35)+$T35*$O35)),-EB204,0)</f>
        <v>-14335.108046337298</v>
      </c>
      <c r="EC205" s="156">
        <f t="shared" si="202"/>
        <v>-14335.108046337298</v>
      </c>
      <c r="ED205" s="156">
        <f t="shared" si="202"/>
        <v>0</v>
      </c>
      <c r="EE205" s="156">
        <f t="shared" si="202"/>
        <v>0</v>
      </c>
      <c r="EF205" s="156">
        <f t="shared" si="202"/>
        <v>0</v>
      </c>
      <c r="EG205" s="156">
        <f t="shared" si="202"/>
        <v>0</v>
      </c>
      <c r="EH205" s="156">
        <f t="shared" si="202"/>
        <v>0</v>
      </c>
      <c r="EI205" s="156">
        <f t="shared" si="202"/>
        <v>0</v>
      </c>
      <c r="EJ205" s="156">
        <f t="shared" si="202"/>
        <v>0</v>
      </c>
      <c r="EK205" s="156">
        <f t="shared" si="202"/>
        <v>0</v>
      </c>
      <c r="EL205" s="156">
        <f t="shared" si="202"/>
        <v>0</v>
      </c>
      <c r="EM205" s="156">
        <f t="shared" si="202"/>
        <v>0</v>
      </c>
      <c r="EN205" s="156">
        <f t="shared" si="202"/>
        <v>0</v>
      </c>
      <c r="EO205" s="156">
        <f t="shared" si="202"/>
        <v>0</v>
      </c>
      <c r="EP205" s="156">
        <f t="shared" si="202"/>
        <v>0</v>
      </c>
      <c r="EQ205" s="156">
        <f t="shared" si="202"/>
        <v>0</v>
      </c>
      <c r="ER205" s="156">
        <f t="shared" si="202"/>
        <v>0</v>
      </c>
      <c r="ES205" s="156">
        <f t="shared" si="202"/>
        <v>0</v>
      </c>
      <c r="ET205" s="156">
        <f t="shared" si="202"/>
        <v>0</v>
      </c>
      <c r="EU205" s="156">
        <f t="shared" si="202"/>
        <v>0</v>
      </c>
      <c r="EV205" s="156">
        <f t="shared" si="202"/>
        <v>0</v>
      </c>
      <c r="EW205" s="156">
        <f t="shared" si="202"/>
        <v>0</v>
      </c>
      <c r="EX205" s="156">
        <f t="shared" si="202"/>
        <v>0</v>
      </c>
      <c r="EY205" s="156">
        <f t="shared" si="202"/>
        <v>0</v>
      </c>
      <c r="EZ205" s="156">
        <f t="shared" si="202"/>
        <v>0</v>
      </c>
      <c r="FA205" s="156">
        <f t="shared" si="202"/>
        <v>0</v>
      </c>
      <c r="FB205" s="156">
        <f t="shared" si="202"/>
        <v>0</v>
      </c>
      <c r="FC205" s="156">
        <f t="shared" si="202"/>
        <v>0</v>
      </c>
      <c r="FD205" s="156">
        <f t="shared" si="202"/>
        <v>0</v>
      </c>
      <c r="FE205" s="156">
        <f t="shared" si="202"/>
        <v>0</v>
      </c>
      <c r="FF205" s="156">
        <f t="shared" si="202"/>
        <v>0</v>
      </c>
      <c r="FG205" s="156">
        <f t="shared" si="202"/>
        <v>0</v>
      </c>
      <c r="FH205" s="156">
        <f t="shared" si="202"/>
        <v>0</v>
      </c>
      <c r="FI205" s="156">
        <f t="shared" si="202"/>
        <v>0</v>
      </c>
      <c r="FJ205" s="156">
        <f t="shared" si="202"/>
        <v>0</v>
      </c>
      <c r="FK205" s="156">
        <f t="shared" si="202"/>
        <v>0</v>
      </c>
      <c r="FL205" s="156">
        <f t="shared" si="202"/>
        <v>0</v>
      </c>
      <c r="FM205" s="156">
        <f t="shared" si="202"/>
        <v>0</v>
      </c>
      <c r="FN205" s="156">
        <f t="shared" si="202"/>
        <v>0</v>
      </c>
      <c r="FO205" s="156">
        <f t="shared" si="202"/>
        <v>0</v>
      </c>
      <c r="FP205" s="156">
        <f t="shared" si="202"/>
        <v>0</v>
      </c>
      <c r="FQ205" s="156">
        <f t="shared" si="202"/>
        <v>0</v>
      </c>
      <c r="FR205" s="156">
        <f t="shared" si="202"/>
        <v>0</v>
      </c>
      <c r="FS205" s="156">
        <f t="shared" si="202"/>
        <v>0</v>
      </c>
      <c r="FT205" s="156">
        <f t="shared" si="202"/>
        <v>0</v>
      </c>
      <c r="FU205" s="156">
        <f t="shared" si="202"/>
        <v>0</v>
      </c>
      <c r="FV205" s="156">
        <f t="shared" si="202"/>
        <v>0</v>
      </c>
      <c r="FW205" s="156">
        <f t="shared" si="202"/>
        <v>0</v>
      </c>
      <c r="FX205" s="156">
        <f t="shared" si="202"/>
        <v>0</v>
      </c>
      <c r="FY205" s="156">
        <f t="shared" si="202"/>
        <v>0</v>
      </c>
      <c r="FZ205" s="156">
        <f t="shared" si="202"/>
        <v>0</v>
      </c>
      <c r="GA205" s="156">
        <f t="shared" si="202"/>
        <v>0</v>
      </c>
      <c r="GB205" s="156">
        <f t="shared" si="202"/>
        <v>0</v>
      </c>
      <c r="GC205" s="156">
        <f t="shared" si="202"/>
        <v>0</v>
      </c>
      <c r="GD205" s="156">
        <f t="shared" si="202"/>
        <v>0</v>
      </c>
      <c r="GE205" s="156">
        <f t="shared" si="202"/>
        <v>0</v>
      </c>
      <c r="GF205" s="156">
        <f t="shared" si="202"/>
        <v>0</v>
      </c>
      <c r="GG205" s="156">
        <f t="shared" si="202"/>
        <v>0</v>
      </c>
      <c r="GH205" s="156">
        <f t="shared" si="202"/>
        <v>0</v>
      </c>
      <c r="GI205" s="156">
        <f t="shared" si="202"/>
        <v>0</v>
      </c>
      <c r="GJ205" s="156">
        <f t="shared" si="202"/>
        <v>0</v>
      </c>
      <c r="GK205" s="156">
        <f t="shared" si="202"/>
        <v>0</v>
      </c>
      <c r="GL205" s="156">
        <f t="shared" si="202"/>
        <v>0</v>
      </c>
      <c r="GM205" s="156">
        <f t="shared" si="202"/>
        <v>0</v>
      </c>
      <c r="GN205" s="156">
        <f t="shared" ref="GN205:IY205" si="203">IF(AND(GN$165&gt;EOMONTH($E35,$R35*(1-$O35)),GN$165&lt;=EOMONTH($E35,$R35*(1-$O35)+$S35*(1-$O35)+$T35*$O35)),-GN204,0)</f>
        <v>0</v>
      </c>
      <c r="GO205" s="156">
        <f t="shared" si="203"/>
        <v>0</v>
      </c>
      <c r="GP205" s="156">
        <f t="shared" si="203"/>
        <v>0</v>
      </c>
      <c r="GQ205" s="156">
        <f t="shared" si="203"/>
        <v>0</v>
      </c>
      <c r="GR205" s="156">
        <f t="shared" si="203"/>
        <v>0</v>
      </c>
      <c r="GS205" s="156">
        <f t="shared" si="203"/>
        <v>0</v>
      </c>
      <c r="GT205" s="156">
        <f t="shared" si="203"/>
        <v>0</v>
      </c>
      <c r="GU205" s="156">
        <f t="shared" si="203"/>
        <v>0</v>
      </c>
      <c r="GV205" s="156">
        <f t="shared" si="203"/>
        <v>0</v>
      </c>
      <c r="GW205" s="156">
        <f t="shared" si="203"/>
        <v>0</v>
      </c>
      <c r="GX205" s="156">
        <f t="shared" si="203"/>
        <v>0</v>
      </c>
      <c r="GY205" s="156">
        <f t="shared" si="203"/>
        <v>0</v>
      </c>
      <c r="GZ205" s="156">
        <f t="shared" si="203"/>
        <v>0</v>
      </c>
      <c r="HA205" s="156">
        <f t="shared" si="203"/>
        <v>0</v>
      </c>
      <c r="HB205" s="156">
        <f t="shared" si="203"/>
        <v>0</v>
      </c>
      <c r="HC205" s="156">
        <f t="shared" si="203"/>
        <v>0</v>
      </c>
      <c r="HD205" s="156">
        <f t="shared" si="203"/>
        <v>0</v>
      </c>
      <c r="HE205" s="156">
        <f t="shared" si="203"/>
        <v>0</v>
      </c>
      <c r="HF205" s="156">
        <f t="shared" si="203"/>
        <v>0</v>
      </c>
      <c r="HG205" s="156">
        <f t="shared" si="203"/>
        <v>0</v>
      </c>
      <c r="HH205" s="156">
        <f t="shared" si="203"/>
        <v>0</v>
      </c>
      <c r="HI205" s="156">
        <f t="shared" si="203"/>
        <v>0</v>
      </c>
      <c r="HJ205" s="156">
        <f t="shared" si="203"/>
        <v>0</v>
      </c>
      <c r="HK205" s="156">
        <f t="shared" si="203"/>
        <v>0</v>
      </c>
      <c r="HL205" s="156">
        <f t="shared" si="203"/>
        <v>0</v>
      </c>
      <c r="HM205" s="156">
        <f t="shared" si="203"/>
        <v>0</v>
      </c>
      <c r="HN205" s="156">
        <f t="shared" si="203"/>
        <v>0</v>
      </c>
      <c r="HO205" s="156">
        <f t="shared" si="203"/>
        <v>0</v>
      </c>
      <c r="HP205" s="156">
        <f t="shared" si="203"/>
        <v>0</v>
      </c>
      <c r="HQ205" s="156">
        <f t="shared" si="203"/>
        <v>0</v>
      </c>
      <c r="HR205" s="156">
        <f t="shared" si="203"/>
        <v>0</v>
      </c>
      <c r="HS205" s="156">
        <f t="shared" si="203"/>
        <v>0</v>
      </c>
      <c r="HT205" s="156">
        <f t="shared" si="203"/>
        <v>0</v>
      </c>
      <c r="HU205" s="156">
        <f t="shared" si="203"/>
        <v>0</v>
      </c>
      <c r="HV205" s="156">
        <f t="shared" si="203"/>
        <v>0</v>
      </c>
      <c r="HW205" s="156">
        <f t="shared" si="203"/>
        <v>0</v>
      </c>
      <c r="HX205" s="156">
        <f t="shared" si="203"/>
        <v>0</v>
      </c>
      <c r="HY205" s="156">
        <f t="shared" si="203"/>
        <v>0</v>
      </c>
      <c r="HZ205" s="156">
        <f t="shared" si="203"/>
        <v>0</v>
      </c>
      <c r="IA205" s="156">
        <f t="shared" si="203"/>
        <v>0</v>
      </c>
      <c r="IB205" s="156">
        <f t="shared" si="203"/>
        <v>0</v>
      </c>
      <c r="IC205" s="156">
        <f t="shared" si="203"/>
        <v>0</v>
      </c>
      <c r="ID205" s="156">
        <f t="shared" si="203"/>
        <v>0</v>
      </c>
      <c r="IE205" s="156">
        <f t="shared" si="203"/>
        <v>0</v>
      </c>
      <c r="IF205" s="156">
        <f t="shared" si="203"/>
        <v>0</v>
      </c>
      <c r="IG205" s="156">
        <f t="shared" si="203"/>
        <v>0</v>
      </c>
      <c r="IH205" s="156">
        <f t="shared" si="203"/>
        <v>0</v>
      </c>
      <c r="II205" s="156">
        <f t="shared" si="203"/>
        <v>0</v>
      </c>
      <c r="IJ205" s="156">
        <f t="shared" si="203"/>
        <v>0</v>
      </c>
      <c r="IK205" s="156">
        <f t="shared" si="203"/>
        <v>0</v>
      </c>
      <c r="IL205" s="156">
        <f t="shared" si="203"/>
        <v>0</v>
      </c>
      <c r="IM205" s="156">
        <f t="shared" si="203"/>
        <v>0</v>
      </c>
      <c r="IN205" s="156">
        <f t="shared" si="203"/>
        <v>0</v>
      </c>
      <c r="IO205" s="156">
        <f t="shared" si="203"/>
        <v>0</v>
      </c>
      <c r="IP205" s="156">
        <f t="shared" si="203"/>
        <v>0</v>
      </c>
      <c r="IQ205" s="156">
        <f t="shared" si="203"/>
        <v>0</v>
      </c>
      <c r="IR205" s="156">
        <f t="shared" si="203"/>
        <v>0</v>
      </c>
      <c r="IS205" s="156">
        <f t="shared" si="203"/>
        <v>0</v>
      </c>
      <c r="IT205" s="156">
        <f t="shared" si="203"/>
        <v>0</v>
      </c>
      <c r="IU205" s="156">
        <f t="shared" si="203"/>
        <v>0</v>
      </c>
      <c r="IV205" s="156">
        <f t="shared" si="203"/>
        <v>0</v>
      </c>
      <c r="IW205" s="156">
        <f t="shared" si="203"/>
        <v>0</v>
      </c>
      <c r="IX205" s="156">
        <f t="shared" si="203"/>
        <v>0</v>
      </c>
      <c r="IY205" s="156">
        <f t="shared" si="203"/>
        <v>0</v>
      </c>
      <c r="IZ205" s="156">
        <f t="shared" ref="IZ205:LK205" si="204">IF(AND(IZ$165&gt;EOMONTH($E35,$R35*(1-$O35)),IZ$165&lt;=EOMONTH($E35,$R35*(1-$O35)+$S35*(1-$O35)+$T35*$O35)),-IZ204,0)</f>
        <v>0</v>
      </c>
      <c r="JA205" s="156">
        <f t="shared" si="204"/>
        <v>0</v>
      </c>
      <c r="JB205" s="156">
        <f t="shared" si="204"/>
        <v>0</v>
      </c>
      <c r="JC205" s="156">
        <f t="shared" si="204"/>
        <v>0</v>
      </c>
      <c r="JD205" s="156">
        <f t="shared" si="204"/>
        <v>0</v>
      </c>
      <c r="JE205" s="156">
        <f t="shared" si="204"/>
        <v>0</v>
      </c>
      <c r="JF205" s="156">
        <f t="shared" si="204"/>
        <v>0</v>
      </c>
      <c r="JG205" s="156">
        <f t="shared" si="204"/>
        <v>0</v>
      </c>
      <c r="JH205" s="156">
        <f t="shared" si="204"/>
        <v>0</v>
      </c>
      <c r="JI205" s="156">
        <f t="shared" si="204"/>
        <v>0</v>
      </c>
      <c r="JJ205" s="156">
        <f t="shared" si="204"/>
        <v>0</v>
      </c>
      <c r="JK205" s="156">
        <f t="shared" si="204"/>
        <v>0</v>
      </c>
      <c r="JL205" s="156">
        <f t="shared" si="204"/>
        <v>0</v>
      </c>
      <c r="JM205" s="156">
        <f t="shared" si="204"/>
        <v>0</v>
      </c>
      <c r="JN205" s="156">
        <f t="shared" si="204"/>
        <v>0</v>
      </c>
      <c r="JO205" s="156">
        <f t="shared" si="204"/>
        <v>0</v>
      </c>
      <c r="JP205" s="156">
        <f t="shared" si="204"/>
        <v>0</v>
      </c>
      <c r="JQ205" s="156">
        <f t="shared" si="204"/>
        <v>0</v>
      </c>
      <c r="JR205" s="156">
        <f t="shared" si="204"/>
        <v>0</v>
      </c>
      <c r="JS205" s="156">
        <f t="shared" si="204"/>
        <v>0</v>
      </c>
      <c r="JT205" s="156">
        <f t="shared" si="204"/>
        <v>0</v>
      </c>
      <c r="JU205" s="156">
        <f t="shared" si="204"/>
        <v>0</v>
      </c>
      <c r="JV205" s="156">
        <f t="shared" si="204"/>
        <v>0</v>
      </c>
      <c r="JW205" s="156">
        <f t="shared" si="204"/>
        <v>0</v>
      </c>
      <c r="JX205" s="156">
        <f t="shared" si="204"/>
        <v>0</v>
      </c>
      <c r="JY205" s="156">
        <f t="shared" si="204"/>
        <v>0</v>
      </c>
      <c r="JZ205" s="156">
        <f t="shared" si="204"/>
        <v>0</v>
      </c>
      <c r="KA205" s="156">
        <f t="shared" si="204"/>
        <v>0</v>
      </c>
      <c r="KB205" s="156">
        <f t="shared" si="204"/>
        <v>0</v>
      </c>
      <c r="KC205" s="156">
        <f t="shared" si="204"/>
        <v>0</v>
      </c>
      <c r="KD205" s="156">
        <f t="shared" si="204"/>
        <v>0</v>
      </c>
      <c r="KE205" s="156">
        <f t="shared" si="204"/>
        <v>0</v>
      </c>
      <c r="KF205" s="156">
        <f t="shared" si="204"/>
        <v>0</v>
      </c>
      <c r="KG205" s="156">
        <f t="shared" si="204"/>
        <v>0</v>
      </c>
      <c r="KH205" s="156">
        <f t="shared" si="204"/>
        <v>0</v>
      </c>
      <c r="KI205" s="156">
        <f t="shared" si="204"/>
        <v>0</v>
      </c>
      <c r="KJ205" s="156">
        <f t="shared" si="204"/>
        <v>0</v>
      </c>
      <c r="KK205" s="156">
        <f t="shared" si="204"/>
        <v>0</v>
      </c>
      <c r="KL205" s="156">
        <f t="shared" si="204"/>
        <v>0</v>
      </c>
      <c r="KM205" s="156">
        <f t="shared" si="204"/>
        <v>0</v>
      </c>
      <c r="KN205" s="156">
        <f t="shared" si="204"/>
        <v>0</v>
      </c>
      <c r="KO205" s="156">
        <f t="shared" si="204"/>
        <v>0</v>
      </c>
      <c r="KP205" s="156">
        <f t="shared" si="204"/>
        <v>0</v>
      </c>
      <c r="KQ205" s="156">
        <f t="shared" si="204"/>
        <v>0</v>
      </c>
      <c r="KR205" s="156">
        <f t="shared" si="204"/>
        <v>0</v>
      </c>
      <c r="KS205" s="156">
        <f t="shared" si="204"/>
        <v>0</v>
      </c>
      <c r="KT205" s="156">
        <f t="shared" si="204"/>
        <v>0</v>
      </c>
      <c r="KU205" s="156">
        <f t="shared" si="204"/>
        <v>0</v>
      </c>
      <c r="KV205" s="156">
        <f t="shared" si="204"/>
        <v>0</v>
      </c>
      <c r="KW205" s="156">
        <f t="shared" si="204"/>
        <v>0</v>
      </c>
      <c r="KX205" s="156">
        <f t="shared" si="204"/>
        <v>0</v>
      </c>
      <c r="KY205" s="156">
        <f t="shared" si="204"/>
        <v>0</v>
      </c>
      <c r="KZ205" s="156">
        <f t="shared" si="204"/>
        <v>0</v>
      </c>
      <c r="LA205" s="156">
        <f t="shared" si="204"/>
        <v>0</v>
      </c>
      <c r="LB205" s="156">
        <f t="shared" si="204"/>
        <v>0</v>
      </c>
      <c r="LC205" s="156">
        <f t="shared" si="204"/>
        <v>0</v>
      </c>
      <c r="LD205" s="156">
        <f t="shared" si="204"/>
        <v>0</v>
      </c>
      <c r="LE205" s="156">
        <f t="shared" si="204"/>
        <v>0</v>
      </c>
      <c r="LF205" s="156">
        <f t="shared" si="204"/>
        <v>0</v>
      </c>
      <c r="LG205" s="156">
        <f t="shared" si="204"/>
        <v>0</v>
      </c>
      <c r="LH205" s="156">
        <f t="shared" si="204"/>
        <v>0</v>
      </c>
      <c r="LI205" s="156">
        <f t="shared" si="204"/>
        <v>0</v>
      </c>
      <c r="LJ205" s="156">
        <f t="shared" si="204"/>
        <v>0</v>
      </c>
      <c r="LK205" s="156">
        <f t="shared" si="204"/>
        <v>0</v>
      </c>
      <c r="LL205" s="156">
        <f t="shared" ref="LL205:NK205" si="205">IF(AND(LL$165&gt;EOMONTH($E35,$R35*(1-$O35)),LL$165&lt;=EOMONTH($E35,$R35*(1-$O35)+$S35*(1-$O35)+$T35*$O35)),-LL204,0)</f>
        <v>0</v>
      </c>
      <c r="LM205" s="156">
        <f t="shared" si="205"/>
        <v>0</v>
      </c>
      <c r="LN205" s="156">
        <f t="shared" si="205"/>
        <v>0</v>
      </c>
      <c r="LO205" s="156">
        <f t="shared" si="205"/>
        <v>0</v>
      </c>
      <c r="LP205" s="156">
        <f t="shared" si="205"/>
        <v>0</v>
      </c>
      <c r="LQ205" s="156">
        <f t="shared" si="205"/>
        <v>0</v>
      </c>
      <c r="LR205" s="156">
        <f t="shared" si="205"/>
        <v>0</v>
      </c>
      <c r="LS205" s="156">
        <f t="shared" si="205"/>
        <v>0</v>
      </c>
      <c r="LT205" s="156">
        <f t="shared" si="205"/>
        <v>0</v>
      </c>
      <c r="LU205" s="156">
        <f t="shared" si="205"/>
        <v>0</v>
      </c>
      <c r="LV205" s="156">
        <f t="shared" si="205"/>
        <v>0</v>
      </c>
      <c r="LW205" s="156">
        <f t="shared" si="205"/>
        <v>0</v>
      </c>
      <c r="LX205" s="156">
        <f t="shared" si="205"/>
        <v>0</v>
      </c>
      <c r="LY205" s="156">
        <f t="shared" si="205"/>
        <v>0</v>
      </c>
      <c r="LZ205" s="156">
        <f t="shared" si="205"/>
        <v>0</v>
      </c>
      <c r="MA205" s="156">
        <f t="shared" si="205"/>
        <v>0</v>
      </c>
      <c r="MB205" s="156">
        <f t="shared" si="205"/>
        <v>0</v>
      </c>
      <c r="MC205" s="156">
        <f t="shared" si="205"/>
        <v>0</v>
      </c>
      <c r="MD205" s="156">
        <f t="shared" si="205"/>
        <v>0</v>
      </c>
      <c r="ME205" s="156">
        <f t="shared" si="205"/>
        <v>0</v>
      </c>
      <c r="MF205" s="156">
        <f t="shared" si="205"/>
        <v>0</v>
      </c>
      <c r="MG205" s="156">
        <f t="shared" si="205"/>
        <v>0</v>
      </c>
      <c r="MH205" s="156">
        <f t="shared" si="205"/>
        <v>0</v>
      </c>
      <c r="MI205" s="156">
        <f t="shared" si="205"/>
        <v>0</v>
      </c>
      <c r="MJ205" s="156">
        <f t="shared" si="205"/>
        <v>0</v>
      </c>
      <c r="MK205" s="156">
        <f t="shared" si="205"/>
        <v>0</v>
      </c>
      <c r="ML205" s="156">
        <f t="shared" si="205"/>
        <v>0</v>
      </c>
      <c r="MM205" s="156">
        <f t="shared" si="205"/>
        <v>0</v>
      </c>
      <c r="MN205" s="156">
        <f t="shared" si="205"/>
        <v>0</v>
      </c>
      <c r="MO205" s="156">
        <f t="shared" si="205"/>
        <v>0</v>
      </c>
      <c r="MP205" s="156">
        <f t="shared" si="205"/>
        <v>0</v>
      </c>
      <c r="MQ205" s="156">
        <f t="shared" si="205"/>
        <v>0</v>
      </c>
      <c r="MR205" s="156">
        <f t="shared" si="205"/>
        <v>0</v>
      </c>
      <c r="MS205" s="156">
        <f t="shared" si="205"/>
        <v>0</v>
      </c>
      <c r="MT205" s="156">
        <f t="shared" si="205"/>
        <v>0</v>
      </c>
      <c r="MU205" s="156">
        <f t="shared" si="205"/>
        <v>0</v>
      </c>
      <c r="MV205" s="156">
        <f t="shared" si="205"/>
        <v>0</v>
      </c>
      <c r="MW205" s="156">
        <f t="shared" si="205"/>
        <v>0</v>
      </c>
      <c r="MX205" s="156">
        <f t="shared" si="205"/>
        <v>0</v>
      </c>
      <c r="MY205" s="156">
        <f t="shared" si="205"/>
        <v>0</v>
      </c>
      <c r="MZ205" s="156">
        <f t="shared" si="205"/>
        <v>0</v>
      </c>
      <c r="NA205" s="156">
        <f t="shared" si="205"/>
        <v>0</v>
      </c>
      <c r="NB205" s="156">
        <f t="shared" si="205"/>
        <v>0</v>
      </c>
      <c r="NC205" s="156">
        <f t="shared" si="205"/>
        <v>0</v>
      </c>
      <c r="ND205" s="156">
        <f t="shared" si="205"/>
        <v>0</v>
      </c>
      <c r="NE205" s="156">
        <f t="shared" si="205"/>
        <v>0</v>
      </c>
      <c r="NF205" s="156">
        <f t="shared" si="205"/>
        <v>0</v>
      </c>
      <c r="NG205" s="156">
        <f t="shared" si="205"/>
        <v>0</v>
      </c>
      <c r="NH205" s="156">
        <f t="shared" si="205"/>
        <v>0</v>
      </c>
      <c r="NI205" s="156">
        <f t="shared" si="205"/>
        <v>0</v>
      </c>
      <c r="NJ205" s="156">
        <f t="shared" si="205"/>
        <v>0</v>
      </c>
      <c r="NK205" s="158">
        <f t="shared" si="205"/>
        <v>0</v>
      </c>
    </row>
    <row r="206" spans="1:375" x14ac:dyDescent="0.25">
      <c r="A206" s="154">
        <f t="shared" ca="1" si="181"/>
        <v>223569.99164113836</v>
      </c>
      <c r="B206" s="35" t="s">
        <v>119</v>
      </c>
      <c r="C206" s="89" t="s">
        <v>159</v>
      </c>
      <c r="D206" s="156">
        <f>IF(OR(D$165&lt;=EOMONTH($E35,$R35*(1-$O35)),D$165&gt;EOMONTH($E35,$P35*12*(1-$O35)+$Q35*12*$O35+$R35*(1-$O35))),0,IF($X35="NNN",SUM(Expenses!B$35:B$39)*$F35,IF($X35="FSG",0,IF($X35="MG",SUMPRODUCT($Z35:$Z39,Expenses!B$35:B$39)*$F35,MAX((Expenses!B$35-$AB35/12)*$AA35*$F35,0)+MAX((Expenses!B$36-$AB36/12)*$AA36*$F35,0)+MAX((Expenses!B$37-$AB37/12)*$AA37*$F35,0)+MAX((Expenses!B$38-$AB38/12)*$AA38*$F35,0)+MAX((Expenses!B$39-$AB39/12)*$AA39*$F35,0)))))</f>
        <v>0</v>
      </c>
      <c r="E206" s="156">
        <f>IF(OR(E$165&lt;=EOMONTH($E35,$R35*(1-$O35)),E$165&gt;EOMONTH($E35,$P35*12*(1-$O35)+$Q35*12*$O35+$R35*(1-$O35))),0,IF($X35="NNN",SUM(Expenses!C$35:C$39)*$F35,IF($X35="FSG",0,IF($X35="MG",SUMPRODUCT($Z35:$Z39,Expenses!C$35:C$39)*$F35,MAX((Expenses!C$35-$AB35/12)*$AA35*$F35,0)+MAX((Expenses!C$36-$AB36/12)*$AA36*$F35,0)+MAX((Expenses!C$37-$AB37/12)*$AA37*$F35,0)+MAX((Expenses!C$38-$AB38/12)*$AA38*$F35,0)+MAX((Expenses!C$39-$AB39/12)*$AA39*$F35,0)))))</f>
        <v>0</v>
      </c>
      <c r="F206" s="156">
        <f>IF(OR(F$165&lt;=EOMONTH($E35,$R35*(1-$O35)),F$165&gt;EOMONTH($E35,$P35*12*(1-$O35)+$Q35*12*$O35+$R35*(1-$O35))),0,IF($X35="NNN",SUM(Expenses!D$35:D$39)*$F35,IF($X35="FSG",0,IF($X35="MG",SUMPRODUCT($Z35:$Z39,Expenses!D$35:D$39)*$F35,MAX((Expenses!D$35-$AB35/12)*$AA35*$F35,0)+MAX((Expenses!D$36-$AB36/12)*$AA36*$F35,0)+MAX((Expenses!D$37-$AB37/12)*$AA37*$F35,0)+MAX((Expenses!D$38-$AB38/12)*$AA38*$F35,0)+MAX((Expenses!D$39-$AB39/12)*$AA39*$F35,0)))))</f>
        <v>0</v>
      </c>
      <c r="G206" s="156">
        <f>IF(OR(G$165&lt;=EOMONTH($E35,$R35*(1-$O35)),G$165&gt;EOMONTH($E35,$P35*12*(1-$O35)+$Q35*12*$O35+$R35*(1-$O35))),0,IF($X35="NNN",SUM(Expenses!E$35:E$39)*$F35,IF($X35="FSG",0,IF($X35="MG",SUMPRODUCT($Z35:$Z39,Expenses!E$35:E$39)*$F35,MAX((Expenses!E$35-$AB35/12)*$AA35*$F35,0)+MAX((Expenses!E$36-$AB36/12)*$AA36*$F35,0)+MAX((Expenses!E$37-$AB37/12)*$AA37*$F35,0)+MAX((Expenses!E$38-$AB38/12)*$AA38*$F35,0)+MAX((Expenses!E$39-$AB39/12)*$AA39*$F35,0)))))</f>
        <v>0</v>
      </c>
      <c r="H206" s="156">
        <f>IF(OR(H$165&lt;=EOMONTH($E35,$R35*(1-$O35)),H$165&gt;EOMONTH($E35,$P35*12*(1-$O35)+$Q35*12*$O35+$R35*(1-$O35))),0,IF($X35="NNN",SUM(Expenses!F$35:F$39)*$F35,IF($X35="FSG",0,IF($X35="MG",SUMPRODUCT($Z35:$Z39,Expenses!F$35:F$39)*$F35,MAX((Expenses!F$35-$AB35/12)*$AA35*$F35,0)+MAX((Expenses!F$36-$AB36/12)*$AA36*$F35,0)+MAX((Expenses!F$37-$AB37/12)*$AA37*$F35,0)+MAX((Expenses!F$38-$AB38/12)*$AA38*$F35,0)+MAX((Expenses!F$39-$AB39/12)*$AA39*$F35,0)))))</f>
        <v>0</v>
      </c>
      <c r="I206" s="156">
        <f>IF(OR(I$165&lt;=EOMONTH($E35,$R35*(1-$O35)),I$165&gt;EOMONTH($E35,$P35*12*(1-$O35)+$Q35*12*$O35+$R35*(1-$O35))),0,IF($X35="NNN",SUM(Expenses!G$35:G$39)*$F35,IF($X35="FSG",0,IF($X35="MG",SUMPRODUCT($Z35:$Z39,Expenses!G$35:G$39)*$F35,MAX((Expenses!G$35-$AB35/12)*$AA35*$F35,0)+MAX((Expenses!G$36-$AB36/12)*$AA36*$F35,0)+MAX((Expenses!G$37-$AB37/12)*$AA37*$F35,0)+MAX((Expenses!G$38-$AB38/12)*$AA38*$F35,0)+MAX((Expenses!G$39-$AB39/12)*$AA39*$F35,0)))))</f>
        <v>0</v>
      </c>
      <c r="J206" s="156">
        <f>IF(OR(J$165&lt;=EOMONTH($E35,$R35*(1-$O35)),J$165&gt;EOMONTH($E35,$P35*12*(1-$O35)+$Q35*12*$O35+$R35*(1-$O35))),0,IF($X35="NNN",SUM(Expenses!H$35:H$39)*$F35,IF($X35="FSG",0,IF($X35="MG",SUMPRODUCT($Z35:$Z39,Expenses!H$35:H$39)*$F35,MAX((Expenses!H$35-$AB35/12)*$AA35*$F35,0)+MAX((Expenses!H$36-$AB36/12)*$AA36*$F35,0)+MAX((Expenses!H$37-$AB37/12)*$AA37*$F35,0)+MAX((Expenses!H$38-$AB38/12)*$AA38*$F35,0)+MAX((Expenses!H$39-$AB39/12)*$AA39*$F35,0)))))</f>
        <v>0</v>
      </c>
      <c r="K206" s="156">
        <f>IF(OR(K$165&lt;=EOMONTH($E35,$R35*(1-$O35)),K$165&gt;EOMONTH($E35,$P35*12*(1-$O35)+$Q35*12*$O35+$R35*(1-$O35))),0,IF($X35="NNN",SUM(Expenses!I$35:I$39)*$F35,IF($X35="FSG",0,IF($X35="MG",SUMPRODUCT($Z35:$Z39,Expenses!I$35:I$39)*$F35,MAX((Expenses!I$35-$AB35/12)*$AA35*$F35,0)+MAX((Expenses!I$36-$AB36/12)*$AA36*$F35,0)+MAX((Expenses!I$37-$AB37/12)*$AA37*$F35,0)+MAX((Expenses!I$38-$AB38/12)*$AA38*$F35,0)+MAX((Expenses!I$39-$AB39/12)*$AA39*$F35,0)))))</f>
        <v>0</v>
      </c>
      <c r="L206" s="156">
        <f>IF(OR(L$165&lt;=EOMONTH($E35,$R35*(1-$O35)),L$165&gt;EOMONTH($E35,$P35*12*(1-$O35)+$Q35*12*$O35+$R35*(1-$O35))),0,IF($X35="NNN",SUM(Expenses!J$35:J$39)*$F35,IF($X35="FSG",0,IF($X35="MG",SUMPRODUCT($Z35:$Z39,Expenses!J$35:J$39)*$F35,MAX((Expenses!J$35-$AB35/12)*$AA35*$F35,0)+MAX((Expenses!J$36-$AB36/12)*$AA36*$F35,0)+MAX((Expenses!J$37-$AB37/12)*$AA37*$F35,0)+MAX((Expenses!J$38-$AB38/12)*$AA38*$F35,0)+MAX((Expenses!J$39-$AB39/12)*$AA39*$F35,0)))))</f>
        <v>0</v>
      </c>
      <c r="M206" s="156">
        <f>IF(OR(M$165&lt;=EOMONTH($E35,$R35*(1-$O35)),M$165&gt;EOMONTH($E35,$P35*12*(1-$O35)+$Q35*12*$O35+$R35*(1-$O35))),0,IF($X35="NNN",SUM(Expenses!K$35:K$39)*$F35,IF($X35="FSG",0,IF($X35="MG",SUMPRODUCT($Z35:$Z39,Expenses!K$35:K$39)*$F35,MAX((Expenses!K$35-$AB35/12)*$AA35*$F35,0)+MAX((Expenses!K$36-$AB36/12)*$AA36*$F35,0)+MAX((Expenses!K$37-$AB37/12)*$AA37*$F35,0)+MAX((Expenses!K$38-$AB38/12)*$AA38*$F35,0)+MAX((Expenses!K$39-$AB39/12)*$AA39*$F35,0)))))</f>
        <v>0</v>
      </c>
      <c r="N206" s="156">
        <f>IF(OR(N$165&lt;=EOMONTH($E35,$R35*(1-$O35)),N$165&gt;EOMONTH($E35,$P35*12*(1-$O35)+$Q35*12*$O35+$R35*(1-$O35))),0,IF($X35="NNN",SUM(Expenses!L$35:L$39)*$F35,IF($X35="FSG",0,IF($X35="MG",SUMPRODUCT($Z35:$Z39,Expenses!L$35:L$39)*$F35,MAX((Expenses!L$35-$AB35/12)*$AA35*$F35,0)+MAX((Expenses!L$36-$AB36/12)*$AA36*$F35,0)+MAX((Expenses!L$37-$AB37/12)*$AA37*$F35,0)+MAX((Expenses!L$38-$AB38/12)*$AA38*$F35,0)+MAX((Expenses!L$39-$AB39/12)*$AA39*$F35,0)))))</f>
        <v>0</v>
      </c>
      <c r="O206" s="156">
        <f>IF(OR(O$165&lt;=EOMONTH($E35,$R35*(1-$O35)),O$165&gt;EOMONTH($E35,$P35*12*(1-$O35)+$Q35*12*$O35+$R35*(1-$O35))),0,IF($X35="NNN",SUM(Expenses!M$35:M$39)*$F35,IF($X35="FSG",0,IF($X35="MG",SUMPRODUCT($Z35:$Z39,Expenses!M$35:M$39)*$F35,MAX((Expenses!M$35-$AB35/12)*$AA35*$F35,0)+MAX((Expenses!M$36-$AB36/12)*$AA36*$F35,0)+MAX((Expenses!M$37-$AB37/12)*$AA37*$F35,0)+MAX((Expenses!M$38-$AB38/12)*$AA38*$F35,0)+MAX((Expenses!M$39-$AB39/12)*$AA39*$F35,0)))))</f>
        <v>0</v>
      </c>
      <c r="P206" s="156">
        <f>IF(OR(P$165&lt;=EOMONTH($E35,$R35*(1-$O35)),P$165&gt;EOMONTH($E35,$P35*12*(1-$O35)+$Q35*12*$O35+$R35*(1-$O35))),0,IF($X35="NNN",SUM(Expenses!N$35:N$39)*$F35,IF($X35="FSG",0,IF($X35="MG",SUMPRODUCT($Z35:$Z39,Expenses!N$35:N$39)*$F35,MAX((Expenses!N$35-$AB35/12)*$AA35*$F35,0)+MAX((Expenses!N$36-$AB36/12)*$AA36*$F35,0)+MAX((Expenses!N$37-$AB37/12)*$AA37*$F35,0)+MAX((Expenses!N$38-$AB38/12)*$AA38*$F35,0)+MAX((Expenses!N$39-$AB39/12)*$AA39*$F35,0)))))</f>
        <v>0</v>
      </c>
      <c r="Q206" s="156">
        <f>IF(OR(Q$165&lt;=EOMONTH($E35,$R35*(1-$O35)),Q$165&gt;EOMONTH($E35,$P35*12*(1-$O35)+$Q35*12*$O35+$R35*(1-$O35))),0,IF($X35="NNN",SUM(Expenses!O$35:O$39)*$F35,IF($X35="FSG",0,IF($X35="MG",SUMPRODUCT($Z35:$Z39,Expenses!O$35:O$39)*$F35,MAX((Expenses!O$35-$AB35/12)*$AA35*$F35,0)+MAX((Expenses!O$36-$AB36/12)*$AA36*$F35,0)+MAX((Expenses!O$37-$AB37/12)*$AA37*$F35,0)+MAX((Expenses!O$38-$AB38/12)*$AA38*$F35,0)+MAX((Expenses!O$39-$AB39/12)*$AA39*$F35,0)))))</f>
        <v>0</v>
      </c>
      <c r="R206" s="156">
        <f>IF(OR(R$165&lt;=EOMONTH($E35,$R35*(1-$O35)),R$165&gt;EOMONTH($E35,$P35*12*(1-$O35)+$Q35*12*$O35+$R35*(1-$O35))),0,IF($X35="NNN",SUM(Expenses!P$35:P$39)*$F35,IF($X35="FSG",0,IF($X35="MG",SUMPRODUCT($Z35:$Z39,Expenses!P$35:P$39)*$F35,MAX((Expenses!P$35-$AB35/12)*$AA35*$F35,0)+MAX((Expenses!P$36-$AB36/12)*$AA36*$F35,0)+MAX((Expenses!P$37-$AB37/12)*$AA37*$F35,0)+MAX((Expenses!P$38-$AB38/12)*$AA38*$F35,0)+MAX((Expenses!P$39-$AB39/12)*$AA39*$F35,0)))))</f>
        <v>0</v>
      </c>
      <c r="S206" s="156">
        <f>IF(OR(S$165&lt;=EOMONTH($E35,$R35*(1-$O35)),S$165&gt;EOMONTH($E35,$P35*12*(1-$O35)+$Q35*12*$O35+$R35*(1-$O35))),0,IF($X35="NNN",SUM(Expenses!Q$35:Q$39)*$F35,IF($X35="FSG",0,IF($X35="MG",SUMPRODUCT($Z35:$Z39,Expenses!Q$35:Q$39)*$F35,MAX((Expenses!Q$35-$AB35/12)*$AA35*$F35,0)+MAX((Expenses!Q$36-$AB36/12)*$AA36*$F35,0)+MAX((Expenses!Q$37-$AB37/12)*$AA37*$F35,0)+MAX((Expenses!Q$38-$AB38/12)*$AA38*$F35,0)+MAX((Expenses!Q$39-$AB39/12)*$AA39*$F35,0)))))</f>
        <v>0</v>
      </c>
      <c r="T206" s="156">
        <f>IF(OR(T$165&lt;=EOMONTH($E35,$R35*(1-$O35)),T$165&gt;EOMONTH($E35,$P35*12*(1-$O35)+$Q35*12*$O35+$R35*(1-$O35))),0,IF($X35="NNN",SUM(Expenses!R$35:R$39)*$F35,IF($X35="FSG",0,IF($X35="MG",SUMPRODUCT($Z35:$Z39,Expenses!R$35:R$39)*$F35,MAX((Expenses!R$35-$AB35/12)*$AA35*$F35,0)+MAX((Expenses!R$36-$AB36/12)*$AA36*$F35,0)+MAX((Expenses!R$37-$AB37/12)*$AA37*$F35,0)+MAX((Expenses!R$38-$AB38/12)*$AA38*$F35,0)+MAX((Expenses!R$39-$AB39/12)*$AA39*$F35,0)))))</f>
        <v>0</v>
      </c>
      <c r="U206" s="156">
        <f>IF(OR(U$165&lt;=EOMONTH($E35,$R35*(1-$O35)),U$165&gt;EOMONTH($E35,$P35*12*(1-$O35)+$Q35*12*$O35+$R35*(1-$O35))),0,IF($X35="NNN",SUM(Expenses!S$35:S$39)*$F35,IF($X35="FSG",0,IF($X35="MG",SUMPRODUCT($Z35:$Z39,Expenses!S$35:S$39)*$F35,MAX((Expenses!S$35-$AB35/12)*$AA35*$F35,0)+MAX((Expenses!S$36-$AB36/12)*$AA36*$F35,0)+MAX((Expenses!S$37-$AB37/12)*$AA37*$F35,0)+MAX((Expenses!S$38-$AB38/12)*$AA38*$F35,0)+MAX((Expenses!S$39-$AB39/12)*$AA39*$F35,0)))))</f>
        <v>0</v>
      </c>
      <c r="V206" s="156">
        <f>IF(OR(V$165&lt;=EOMONTH($E35,$R35*(1-$O35)),V$165&gt;EOMONTH($E35,$P35*12*(1-$O35)+$Q35*12*$O35+$R35*(1-$O35))),0,IF($X35="NNN",SUM(Expenses!T$35:T$39)*$F35,IF($X35="FSG",0,IF($X35="MG",SUMPRODUCT($Z35:$Z39,Expenses!T$35:T$39)*$F35,MAX((Expenses!T$35-$AB35/12)*$AA35*$F35,0)+MAX((Expenses!T$36-$AB36/12)*$AA36*$F35,0)+MAX((Expenses!T$37-$AB37/12)*$AA37*$F35,0)+MAX((Expenses!T$38-$AB38/12)*$AA38*$F35,0)+MAX((Expenses!T$39-$AB39/12)*$AA39*$F35,0)))))</f>
        <v>0</v>
      </c>
      <c r="W206" s="156">
        <f>IF(OR(W$165&lt;=EOMONTH($E35,$R35*(1-$O35)),W$165&gt;EOMONTH($E35,$P35*12*(1-$O35)+$Q35*12*$O35+$R35*(1-$O35))),0,IF($X35="NNN",SUM(Expenses!U$35:U$39)*$F35,IF($X35="FSG",0,IF($X35="MG",SUMPRODUCT($Z35:$Z39,Expenses!U$35:U$39)*$F35,MAX((Expenses!U$35-$AB35/12)*$AA35*$F35,0)+MAX((Expenses!U$36-$AB36/12)*$AA36*$F35,0)+MAX((Expenses!U$37-$AB37/12)*$AA37*$F35,0)+MAX((Expenses!U$38-$AB38/12)*$AA38*$F35,0)+MAX((Expenses!U$39-$AB39/12)*$AA39*$F35,0)))))</f>
        <v>0</v>
      </c>
      <c r="X206" s="156">
        <f>IF(OR(X$165&lt;=EOMONTH($E35,$R35*(1-$O35)),X$165&gt;EOMONTH($E35,$P35*12*(1-$O35)+$Q35*12*$O35+$R35*(1-$O35))),0,IF($X35="NNN",SUM(Expenses!V$35:V$39)*$F35,IF($X35="FSG",0,IF($X35="MG",SUMPRODUCT($Z35:$Z39,Expenses!V$35:V$39)*$F35,MAX((Expenses!V$35-$AB35/12)*$AA35*$F35,0)+MAX((Expenses!V$36-$AB36/12)*$AA36*$F35,0)+MAX((Expenses!V$37-$AB37/12)*$AA37*$F35,0)+MAX((Expenses!V$38-$AB38/12)*$AA38*$F35,0)+MAX((Expenses!V$39-$AB39/12)*$AA39*$F35,0)))))</f>
        <v>0</v>
      </c>
      <c r="Y206" s="156">
        <f>IF(OR(Y$165&lt;=EOMONTH($E35,$R35*(1-$O35)),Y$165&gt;EOMONTH($E35,$P35*12*(1-$O35)+$Q35*12*$O35+$R35*(1-$O35))),0,IF($X35="NNN",SUM(Expenses!W$35:W$39)*$F35,IF($X35="FSG",0,IF($X35="MG",SUMPRODUCT($Z35:$Z39,Expenses!W$35:W$39)*$F35,MAX((Expenses!W$35-$AB35/12)*$AA35*$F35,0)+MAX((Expenses!W$36-$AB36/12)*$AA36*$F35,0)+MAX((Expenses!W$37-$AB37/12)*$AA37*$F35,0)+MAX((Expenses!W$38-$AB38/12)*$AA38*$F35,0)+MAX((Expenses!W$39-$AB39/12)*$AA39*$F35,0)))))</f>
        <v>0</v>
      </c>
      <c r="Z206" s="156">
        <f>IF(OR(Z$165&lt;=EOMONTH($E35,$R35*(1-$O35)),Z$165&gt;EOMONTH($E35,$P35*12*(1-$O35)+$Q35*12*$O35+$R35*(1-$O35))),0,IF($X35="NNN",SUM(Expenses!X$35:X$39)*$F35,IF($X35="FSG",0,IF($X35="MG",SUMPRODUCT($Z35:$Z39,Expenses!X$35:X$39)*$F35,MAX((Expenses!X$35-$AB35/12)*$AA35*$F35,0)+MAX((Expenses!X$36-$AB36/12)*$AA36*$F35,0)+MAX((Expenses!X$37-$AB37/12)*$AA37*$F35,0)+MAX((Expenses!X$38-$AB38/12)*$AA38*$F35,0)+MAX((Expenses!X$39-$AB39/12)*$AA39*$F35,0)))))</f>
        <v>0</v>
      </c>
      <c r="AA206" s="156">
        <f>IF(OR(AA$165&lt;=EOMONTH($E35,$R35*(1-$O35)),AA$165&gt;EOMONTH($E35,$P35*12*(1-$O35)+$Q35*12*$O35+$R35*(1-$O35))),0,IF($X35="NNN",SUM(Expenses!Y$35:Y$39)*$F35,IF($X35="FSG",0,IF($X35="MG",SUMPRODUCT($Z35:$Z39,Expenses!Y$35:Y$39)*$F35,MAX((Expenses!Y$35-$AB35/12)*$AA35*$F35,0)+MAX((Expenses!Y$36-$AB36/12)*$AA36*$F35,0)+MAX((Expenses!Y$37-$AB37/12)*$AA37*$F35,0)+MAX((Expenses!Y$38-$AB38/12)*$AA38*$F35,0)+MAX((Expenses!Y$39-$AB39/12)*$AA39*$F35,0)))))</f>
        <v>0</v>
      </c>
      <c r="AB206" s="156">
        <f>IF(OR(AB$165&lt;=EOMONTH($E35,$R35*(1-$O35)),AB$165&gt;EOMONTH($E35,$P35*12*(1-$O35)+$Q35*12*$O35+$R35*(1-$O35))),0,IF($X35="NNN",SUM(Expenses!Z$35:Z$39)*$F35,IF($X35="FSG",0,IF($X35="MG",SUMPRODUCT($Z35:$Z39,Expenses!Z$35:Z$39)*$F35,MAX((Expenses!Z$35-$AB35/12)*$AA35*$F35,0)+MAX((Expenses!Z$36-$AB36/12)*$AA36*$F35,0)+MAX((Expenses!Z$37-$AB37/12)*$AA37*$F35,0)+MAX((Expenses!Z$38-$AB38/12)*$AA38*$F35,0)+MAX((Expenses!Z$39-$AB39/12)*$AA39*$F35,0)))))</f>
        <v>0</v>
      </c>
      <c r="AC206" s="156">
        <f>IF(OR(AC$165&lt;=EOMONTH($E35,$R35*(1-$O35)),AC$165&gt;EOMONTH($E35,$P35*12*(1-$O35)+$Q35*12*$O35+$R35*(1-$O35))),0,IF($X35="NNN",SUM(Expenses!AA$35:AA$39)*$F35,IF($X35="FSG",0,IF($X35="MG",SUMPRODUCT($Z35:$Z39,Expenses!AA$35:AA$39)*$F35,MAX((Expenses!AA$35-$AB35/12)*$AA35*$F35,0)+MAX((Expenses!AA$36-$AB36/12)*$AA36*$F35,0)+MAX((Expenses!AA$37-$AB37/12)*$AA37*$F35,0)+MAX((Expenses!AA$38-$AB38/12)*$AA38*$F35,0)+MAX((Expenses!AA$39-$AB39/12)*$AA39*$F35,0)))))</f>
        <v>0</v>
      </c>
      <c r="AD206" s="156">
        <f>IF(OR(AD$165&lt;=EOMONTH($E35,$R35*(1-$O35)),AD$165&gt;EOMONTH($E35,$P35*12*(1-$O35)+$Q35*12*$O35+$R35*(1-$O35))),0,IF($X35="NNN",SUM(Expenses!AB$35:AB$39)*$F35,IF($X35="FSG",0,IF($X35="MG",SUMPRODUCT($Z35:$Z39,Expenses!AB$35:AB$39)*$F35,MAX((Expenses!AB$35-$AB35/12)*$AA35*$F35,0)+MAX((Expenses!AB$36-$AB36/12)*$AA36*$F35,0)+MAX((Expenses!AB$37-$AB37/12)*$AA37*$F35,0)+MAX((Expenses!AB$38-$AB38/12)*$AA38*$F35,0)+MAX((Expenses!AB$39-$AB39/12)*$AA39*$F35,0)))))</f>
        <v>0</v>
      </c>
      <c r="AE206" s="156">
        <f>IF(OR(AE$165&lt;=EOMONTH($E35,$R35*(1-$O35)),AE$165&gt;EOMONTH($E35,$P35*12*(1-$O35)+$Q35*12*$O35+$R35*(1-$O35))),0,IF($X35="NNN",SUM(Expenses!AC$35:AC$39)*$F35,IF($X35="FSG",0,IF($X35="MG",SUMPRODUCT($Z35:$Z39,Expenses!AC$35:AC$39)*$F35,MAX((Expenses!AC$35-$AB35/12)*$AA35*$F35,0)+MAX((Expenses!AC$36-$AB36/12)*$AA36*$F35,0)+MAX((Expenses!AC$37-$AB37/12)*$AA37*$F35,0)+MAX((Expenses!AC$38-$AB38/12)*$AA38*$F35,0)+MAX((Expenses!AC$39-$AB39/12)*$AA39*$F35,0)))))</f>
        <v>0</v>
      </c>
      <c r="AF206" s="156">
        <f>IF(OR(AF$165&lt;=EOMONTH($E35,$R35*(1-$O35)),AF$165&gt;EOMONTH($E35,$P35*12*(1-$O35)+$Q35*12*$O35+$R35*(1-$O35))),0,IF($X35="NNN",SUM(Expenses!AD$35:AD$39)*$F35,IF($X35="FSG",0,IF($X35="MG",SUMPRODUCT($Z35:$Z39,Expenses!AD$35:AD$39)*$F35,MAX((Expenses!AD$35-$AB35/12)*$AA35*$F35,0)+MAX((Expenses!AD$36-$AB36/12)*$AA36*$F35,0)+MAX((Expenses!AD$37-$AB37/12)*$AA37*$F35,0)+MAX((Expenses!AD$38-$AB38/12)*$AA38*$F35,0)+MAX((Expenses!AD$39-$AB39/12)*$AA39*$F35,0)))))</f>
        <v>0</v>
      </c>
      <c r="AG206" s="156">
        <f>IF(OR(AG$165&lt;=EOMONTH($E35,$R35*(1-$O35)),AG$165&gt;EOMONTH($E35,$P35*12*(1-$O35)+$Q35*12*$O35+$R35*(1-$O35))),0,IF($X35="NNN",SUM(Expenses!AE$35:AE$39)*$F35,IF($X35="FSG",0,IF($X35="MG",SUMPRODUCT($Z35:$Z39,Expenses!AE$35:AE$39)*$F35,MAX((Expenses!AE$35-$AB35/12)*$AA35*$F35,0)+MAX((Expenses!AE$36-$AB36/12)*$AA36*$F35,0)+MAX((Expenses!AE$37-$AB37/12)*$AA37*$F35,0)+MAX((Expenses!AE$38-$AB38/12)*$AA38*$F35,0)+MAX((Expenses!AE$39-$AB39/12)*$AA39*$F35,0)))))</f>
        <v>0</v>
      </c>
      <c r="AH206" s="156">
        <f>IF(OR(AH$165&lt;=EOMONTH($E35,$R35*(1-$O35)),AH$165&gt;EOMONTH($E35,$P35*12*(1-$O35)+$Q35*12*$O35+$R35*(1-$O35))),0,IF($X35="NNN",SUM(Expenses!AF$35:AF$39)*$F35,IF($X35="FSG",0,IF($X35="MG",SUMPRODUCT($Z35:$Z39,Expenses!AF$35:AF$39)*$F35,MAX((Expenses!AF$35-$AB35/12)*$AA35*$F35,0)+MAX((Expenses!AF$36-$AB36/12)*$AA36*$F35,0)+MAX((Expenses!AF$37-$AB37/12)*$AA37*$F35,0)+MAX((Expenses!AF$38-$AB38/12)*$AA38*$F35,0)+MAX((Expenses!AF$39-$AB39/12)*$AA39*$F35,0)))))</f>
        <v>0</v>
      </c>
      <c r="AI206" s="156">
        <f>IF(OR(AI$165&lt;=EOMONTH($E35,$R35*(1-$O35)),AI$165&gt;EOMONTH($E35,$P35*12*(1-$O35)+$Q35*12*$O35+$R35*(1-$O35))),0,IF($X35="NNN",SUM(Expenses!AG$35:AG$39)*$F35,IF($X35="FSG",0,IF($X35="MG",SUMPRODUCT($Z35:$Z39,Expenses!AG$35:AG$39)*$F35,MAX((Expenses!AG$35-$AB35/12)*$AA35*$F35,0)+MAX((Expenses!AG$36-$AB36/12)*$AA36*$F35,0)+MAX((Expenses!AG$37-$AB37/12)*$AA37*$F35,0)+MAX((Expenses!AG$38-$AB38/12)*$AA38*$F35,0)+MAX((Expenses!AG$39-$AB39/12)*$AA39*$F35,0)))))</f>
        <v>0</v>
      </c>
      <c r="AJ206" s="156">
        <f>IF(OR(AJ$165&lt;=EOMONTH($E35,$R35*(1-$O35)),AJ$165&gt;EOMONTH($E35,$P35*12*(1-$O35)+$Q35*12*$O35+$R35*(1-$O35))),0,IF($X35="NNN",SUM(Expenses!AH$35:AH$39)*$F35,IF($X35="FSG",0,IF($X35="MG",SUMPRODUCT($Z35:$Z39,Expenses!AH$35:AH$39)*$F35,MAX((Expenses!AH$35-$AB35/12)*$AA35*$F35,0)+MAX((Expenses!AH$36-$AB36/12)*$AA36*$F35,0)+MAX((Expenses!AH$37-$AB37/12)*$AA37*$F35,0)+MAX((Expenses!AH$38-$AB38/12)*$AA38*$F35,0)+MAX((Expenses!AH$39-$AB39/12)*$AA39*$F35,0)))))</f>
        <v>0</v>
      </c>
      <c r="AK206" s="156">
        <f>IF(OR(AK$165&lt;=EOMONTH($E35,$R35*(1-$O35)),AK$165&gt;EOMONTH($E35,$P35*12*(1-$O35)+$Q35*12*$O35+$R35*(1-$O35))),0,IF($X35="NNN",SUM(Expenses!AI$35:AI$39)*$F35,IF($X35="FSG",0,IF($X35="MG",SUMPRODUCT($Z35:$Z39,Expenses!AI$35:AI$39)*$F35,MAX((Expenses!AI$35-$AB35/12)*$AA35*$F35,0)+MAX((Expenses!AI$36-$AB36/12)*$AA36*$F35,0)+MAX((Expenses!AI$37-$AB37/12)*$AA37*$F35,0)+MAX((Expenses!AI$38-$AB38/12)*$AA38*$F35,0)+MAX((Expenses!AI$39-$AB39/12)*$AA39*$F35,0)))))</f>
        <v>0</v>
      </c>
      <c r="AL206" s="156">
        <f>IF(OR(AL$165&lt;=EOMONTH($E35,$R35*(1-$O35)),AL$165&gt;EOMONTH($E35,$P35*12*(1-$O35)+$Q35*12*$O35+$R35*(1-$O35))),0,IF($X35="NNN",SUM(Expenses!AJ$35:AJ$39)*$F35,IF($X35="FSG",0,IF($X35="MG",SUMPRODUCT($Z35:$Z39,Expenses!AJ$35:AJ$39)*$F35,MAX((Expenses!AJ$35-$AB35/12)*$AA35*$F35,0)+MAX((Expenses!AJ$36-$AB36/12)*$AA36*$F35,0)+MAX((Expenses!AJ$37-$AB37/12)*$AA37*$F35,0)+MAX((Expenses!AJ$38-$AB38/12)*$AA38*$F35,0)+MAX((Expenses!AJ$39-$AB39/12)*$AA39*$F35,0)))))</f>
        <v>0</v>
      </c>
      <c r="AM206" s="156">
        <f>IF(OR(AM$165&lt;=EOMONTH($E35,$R35*(1-$O35)),AM$165&gt;EOMONTH($E35,$P35*12*(1-$O35)+$Q35*12*$O35+$R35*(1-$O35))),0,IF($X35="NNN",SUM(Expenses!AK$35:AK$39)*$F35,IF($X35="FSG",0,IF($X35="MG",SUMPRODUCT($Z35:$Z39,Expenses!AK$35:AK$39)*$F35,MAX((Expenses!AK$35-$AB35/12)*$AA35*$F35,0)+MAX((Expenses!AK$36-$AB36/12)*$AA36*$F35,0)+MAX((Expenses!AK$37-$AB37/12)*$AA37*$F35,0)+MAX((Expenses!AK$38-$AB38/12)*$AA38*$F35,0)+MAX((Expenses!AK$39-$AB39/12)*$AA39*$F35,0)))))</f>
        <v>0</v>
      </c>
      <c r="AN206" s="156">
        <f>IF(OR(AN$165&lt;=EOMONTH($E35,$R35*(1-$O35)),AN$165&gt;EOMONTH($E35,$P35*12*(1-$O35)+$Q35*12*$O35+$R35*(1-$O35))),0,IF($X35="NNN",SUM(Expenses!AL$35:AL$39)*$F35,IF($X35="FSG",0,IF($X35="MG",SUMPRODUCT($Z35:$Z39,Expenses!AL$35:AL$39)*$F35,MAX((Expenses!AL$35-$AB35/12)*$AA35*$F35,0)+MAX((Expenses!AL$36-$AB36/12)*$AA36*$F35,0)+MAX((Expenses!AL$37-$AB37/12)*$AA37*$F35,0)+MAX((Expenses!AL$38-$AB38/12)*$AA38*$F35,0)+MAX((Expenses!AL$39-$AB39/12)*$AA39*$F35,0)))))</f>
        <v>0</v>
      </c>
      <c r="AO206" s="156">
        <f>IF(OR(AO$165&lt;=EOMONTH($E35,$R35*(1-$O35)),AO$165&gt;EOMONTH($E35,$P35*12*(1-$O35)+$Q35*12*$O35+$R35*(1-$O35))),0,IF($X35="NNN",SUM(Expenses!AM$35:AM$39)*$F35,IF($X35="FSG",0,IF($X35="MG",SUMPRODUCT($Z35:$Z39,Expenses!AM$35:AM$39)*$F35,MAX((Expenses!AM$35-$AB35/12)*$AA35*$F35,0)+MAX((Expenses!AM$36-$AB36/12)*$AA36*$F35,0)+MAX((Expenses!AM$37-$AB37/12)*$AA37*$F35,0)+MAX((Expenses!AM$38-$AB38/12)*$AA38*$F35,0)+MAX((Expenses!AM$39-$AB39/12)*$AA39*$F35,0)))))</f>
        <v>0</v>
      </c>
      <c r="AP206" s="156">
        <f>IF(OR(AP$165&lt;=EOMONTH($E35,$R35*(1-$O35)),AP$165&gt;EOMONTH($E35,$P35*12*(1-$O35)+$Q35*12*$O35+$R35*(1-$O35))),0,IF($X35="NNN",SUM(Expenses!AN$35:AN$39)*$F35,IF($X35="FSG",0,IF($X35="MG",SUMPRODUCT($Z35:$Z39,Expenses!AN$35:AN$39)*$F35,MAX((Expenses!AN$35-$AB35/12)*$AA35*$F35,0)+MAX((Expenses!AN$36-$AB36/12)*$AA36*$F35,0)+MAX((Expenses!AN$37-$AB37/12)*$AA37*$F35,0)+MAX((Expenses!AN$38-$AB38/12)*$AA38*$F35,0)+MAX((Expenses!AN$39-$AB39/12)*$AA39*$F35,0)))))</f>
        <v>0</v>
      </c>
      <c r="AQ206" s="156">
        <f>IF(OR(AQ$165&lt;=EOMONTH($E35,$R35*(1-$O35)),AQ$165&gt;EOMONTH($E35,$P35*12*(1-$O35)+$Q35*12*$O35+$R35*(1-$O35))),0,IF($X35="NNN",SUM(Expenses!AO$35:AO$39)*$F35,IF($X35="FSG",0,IF($X35="MG",SUMPRODUCT($Z35:$Z39,Expenses!AO$35:AO$39)*$F35,MAX((Expenses!AO$35-$AB35/12)*$AA35*$F35,0)+MAX((Expenses!AO$36-$AB36/12)*$AA36*$F35,0)+MAX((Expenses!AO$37-$AB37/12)*$AA37*$F35,0)+MAX((Expenses!AO$38-$AB38/12)*$AA38*$F35,0)+MAX((Expenses!AO$39-$AB39/12)*$AA39*$F35,0)))))</f>
        <v>0</v>
      </c>
      <c r="AR206" s="156">
        <f>IF(OR(AR$165&lt;=EOMONTH($E35,$R35*(1-$O35)),AR$165&gt;EOMONTH($E35,$P35*12*(1-$O35)+$Q35*12*$O35+$R35*(1-$O35))),0,IF($X35="NNN",SUM(Expenses!AP$35:AP$39)*$F35,IF($X35="FSG",0,IF($X35="MG",SUMPRODUCT($Z35:$Z39,Expenses!AP$35:AP$39)*$F35,MAX((Expenses!AP$35-$AB35/12)*$AA35*$F35,0)+MAX((Expenses!AP$36-$AB36/12)*$AA36*$F35,0)+MAX((Expenses!AP$37-$AB37/12)*$AA37*$F35,0)+MAX((Expenses!AP$38-$AB38/12)*$AA38*$F35,0)+MAX((Expenses!AP$39-$AB39/12)*$AA39*$F35,0)))))</f>
        <v>0</v>
      </c>
      <c r="AS206" s="156">
        <f>IF(OR(AS$165&lt;=EOMONTH($E35,$R35*(1-$O35)),AS$165&gt;EOMONTH($E35,$P35*12*(1-$O35)+$Q35*12*$O35+$R35*(1-$O35))),0,IF($X35="NNN",SUM(Expenses!AQ$35:AQ$39)*$F35,IF($X35="FSG",0,IF($X35="MG",SUMPRODUCT($Z35:$Z39,Expenses!AQ$35:AQ$39)*$F35,MAX((Expenses!AQ$35-$AB35/12)*$AA35*$F35,0)+MAX((Expenses!AQ$36-$AB36/12)*$AA36*$F35,0)+MAX((Expenses!AQ$37-$AB37/12)*$AA37*$F35,0)+MAX((Expenses!AQ$38-$AB38/12)*$AA38*$F35,0)+MAX((Expenses!AQ$39-$AB39/12)*$AA39*$F35,0)))))</f>
        <v>0</v>
      </c>
      <c r="AT206" s="156">
        <f>IF(OR(AT$165&lt;=EOMONTH($E35,$R35*(1-$O35)),AT$165&gt;EOMONTH($E35,$P35*12*(1-$O35)+$Q35*12*$O35+$R35*(1-$O35))),0,IF($X35="NNN",SUM(Expenses!AR$35:AR$39)*$F35,IF($X35="FSG",0,IF($X35="MG",SUMPRODUCT($Z35:$Z39,Expenses!AR$35:AR$39)*$F35,MAX((Expenses!AR$35-$AB35/12)*$AA35*$F35,0)+MAX((Expenses!AR$36-$AB36/12)*$AA36*$F35,0)+MAX((Expenses!AR$37-$AB37/12)*$AA37*$F35,0)+MAX((Expenses!AR$38-$AB38/12)*$AA38*$F35,0)+MAX((Expenses!AR$39-$AB39/12)*$AA39*$F35,0)))))</f>
        <v>0</v>
      </c>
      <c r="AU206" s="156">
        <f>IF(OR(AU$165&lt;=EOMONTH($E35,$R35*(1-$O35)),AU$165&gt;EOMONTH($E35,$P35*12*(1-$O35)+$Q35*12*$O35+$R35*(1-$O35))),0,IF($X35="NNN",SUM(Expenses!AS$35:AS$39)*$F35,IF($X35="FSG",0,IF($X35="MG",SUMPRODUCT($Z35:$Z39,Expenses!AS$35:AS$39)*$F35,MAX((Expenses!AS$35-$AB35/12)*$AA35*$F35,0)+MAX((Expenses!AS$36-$AB36/12)*$AA36*$F35,0)+MAX((Expenses!AS$37-$AB37/12)*$AA37*$F35,0)+MAX((Expenses!AS$38-$AB38/12)*$AA38*$F35,0)+MAX((Expenses!AS$39-$AB39/12)*$AA39*$F35,0)))))</f>
        <v>0</v>
      </c>
      <c r="AV206" s="156">
        <f>IF(OR(AV$165&lt;=EOMONTH($E35,$R35*(1-$O35)),AV$165&gt;EOMONTH($E35,$P35*12*(1-$O35)+$Q35*12*$O35+$R35*(1-$O35))),0,IF($X35="NNN",SUM(Expenses!AT$35:AT$39)*$F35,IF($X35="FSG",0,IF($X35="MG",SUMPRODUCT($Z35:$Z39,Expenses!AT$35:AT$39)*$F35,MAX((Expenses!AT$35-$AB35/12)*$AA35*$F35,0)+MAX((Expenses!AT$36-$AB36/12)*$AA36*$F35,0)+MAX((Expenses!AT$37-$AB37/12)*$AA37*$F35,0)+MAX((Expenses!AT$38-$AB38/12)*$AA38*$F35,0)+MAX((Expenses!AT$39-$AB39/12)*$AA39*$F35,0)))))</f>
        <v>0</v>
      </c>
      <c r="AW206" s="156">
        <f>IF(OR(AW$165&lt;=EOMONTH($E35,$R35*(1-$O35)),AW$165&gt;EOMONTH($E35,$P35*12*(1-$O35)+$Q35*12*$O35+$R35*(1-$O35))),0,IF($X35="NNN",SUM(Expenses!AU$35:AU$39)*$F35,IF($X35="FSG",0,IF($X35="MG",SUMPRODUCT($Z35:$Z39,Expenses!AU$35:AU$39)*$F35,MAX((Expenses!AU$35-$AB35/12)*$AA35*$F35,0)+MAX((Expenses!AU$36-$AB36/12)*$AA36*$F35,0)+MAX((Expenses!AU$37-$AB37/12)*$AA37*$F35,0)+MAX((Expenses!AU$38-$AB38/12)*$AA38*$F35,0)+MAX((Expenses!AU$39-$AB39/12)*$AA39*$F35,0)))))</f>
        <v>0</v>
      </c>
      <c r="AX206" s="156">
        <f>IF(OR(AX$165&lt;=EOMONTH($E35,$R35*(1-$O35)),AX$165&gt;EOMONTH($E35,$P35*12*(1-$O35)+$Q35*12*$O35+$R35*(1-$O35))),0,IF($X35="NNN",SUM(Expenses!AV$35:AV$39)*$F35,IF($X35="FSG",0,IF($X35="MG",SUMPRODUCT($Z35:$Z39,Expenses!AV$35:AV$39)*$F35,MAX((Expenses!AV$35-$AB35/12)*$AA35*$F35,0)+MAX((Expenses!AV$36-$AB36/12)*$AA36*$F35,0)+MAX((Expenses!AV$37-$AB37/12)*$AA37*$F35,0)+MAX((Expenses!AV$38-$AB38/12)*$AA38*$F35,0)+MAX((Expenses!AV$39-$AB39/12)*$AA39*$F35,0)))))</f>
        <v>0</v>
      </c>
      <c r="AY206" s="156">
        <f>IF(OR(AY$165&lt;=EOMONTH($E35,$R35*(1-$O35)),AY$165&gt;EOMONTH($E35,$P35*12*(1-$O35)+$Q35*12*$O35+$R35*(1-$O35))),0,IF($X35="NNN",SUM(Expenses!AW$35:AW$39)*$F35,IF($X35="FSG",0,IF($X35="MG",SUMPRODUCT($Z35:$Z39,Expenses!AW$35:AW$39)*$F35,MAX((Expenses!AW$35-$AB35/12)*$AA35*$F35,0)+MAX((Expenses!AW$36-$AB36/12)*$AA36*$F35,0)+MAX((Expenses!AW$37-$AB37/12)*$AA37*$F35,0)+MAX((Expenses!AW$38-$AB38/12)*$AA38*$F35,0)+MAX((Expenses!AW$39-$AB39/12)*$AA39*$F35,0)))))</f>
        <v>0</v>
      </c>
      <c r="AZ206" s="156">
        <f>IF(OR(AZ$165&lt;=EOMONTH($E35,$R35*(1-$O35)),AZ$165&gt;EOMONTH($E35,$P35*12*(1-$O35)+$Q35*12*$O35+$R35*(1-$O35))),0,IF($X35="NNN",SUM(Expenses!AX$35:AX$39)*$F35,IF($X35="FSG",0,IF($X35="MG",SUMPRODUCT($Z35:$Z39,Expenses!AX$35:AX$39)*$F35,MAX((Expenses!AX$35-$AB35/12)*$AA35*$F35,0)+MAX((Expenses!AX$36-$AB36/12)*$AA36*$F35,0)+MAX((Expenses!AX$37-$AB37/12)*$AA37*$F35,0)+MAX((Expenses!AX$38-$AB38/12)*$AA38*$F35,0)+MAX((Expenses!AX$39-$AB39/12)*$AA39*$F35,0)))))</f>
        <v>0</v>
      </c>
      <c r="BA206" s="156">
        <f>IF(OR(BA$165&lt;=EOMONTH($E35,$R35*(1-$O35)),BA$165&gt;EOMONTH($E35,$P35*12*(1-$O35)+$Q35*12*$O35+$R35*(1-$O35))),0,IF($X35="NNN",SUM(Expenses!AY$35:AY$39)*$F35,IF($X35="FSG",0,IF($X35="MG",SUMPRODUCT($Z35:$Z39,Expenses!AY$35:AY$39)*$F35,MAX((Expenses!AY$35-$AB35/12)*$AA35*$F35,0)+MAX((Expenses!AY$36-$AB36/12)*$AA36*$F35,0)+MAX((Expenses!AY$37-$AB37/12)*$AA37*$F35,0)+MAX((Expenses!AY$38-$AB38/12)*$AA38*$F35,0)+MAX((Expenses!AY$39-$AB39/12)*$AA39*$F35,0)))))</f>
        <v>0</v>
      </c>
      <c r="BB206" s="156">
        <f>IF(OR(BB$165&lt;=EOMONTH($E35,$R35*(1-$O35)),BB$165&gt;EOMONTH($E35,$P35*12*(1-$O35)+$Q35*12*$O35+$R35*(1-$O35))),0,IF($X35="NNN",SUM(Expenses!AZ$35:AZ$39)*$F35,IF($X35="FSG",0,IF($X35="MG",SUMPRODUCT($Z35:$Z39,Expenses!AZ$35:AZ$39)*$F35,MAX((Expenses!AZ$35-$AB35/12)*$AA35*$F35,0)+MAX((Expenses!AZ$36-$AB36/12)*$AA36*$F35,0)+MAX((Expenses!AZ$37-$AB37/12)*$AA37*$F35,0)+MAX((Expenses!AZ$38-$AB38/12)*$AA38*$F35,0)+MAX((Expenses!AZ$39-$AB39/12)*$AA39*$F35,0)))))</f>
        <v>0</v>
      </c>
      <c r="BC206" s="156">
        <f>IF(OR(BC$165&lt;=EOMONTH($E35,$R35*(1-$O35)),BC$165&gt;EOMONTH($E35,$P35*12*(1-$O35)+$Q35*12*$O35+$R35*(1-$O35))),0,IF($X35="NNN",SUM(Expenses!BA$35:BA$39)*$F35,IF($X35="FSG",0,IF($X35="MG",SUMPRODUCT($Z35:$Z39,Expenses!BA$35:BA$39)*$F35,MAX((Expenses!BA$35-$AB35/12)*$AA35*$F35,0)+MAX((Expenses!BA$36-$AB36/12)*$AA36*$F35,0)+MAX((Expenses!BA$37-$AB37/12)*$AA37*$F35,0)+MAX((Expenses!BA$38-$AB38/12)*$AA38*$F35,0)+MAX((Expenses!BA$39-$AB39/12)*$AA39*$F35,0)))))</f>
        <v>0</v>
      </c>
      <c r="BD206" s="156">
        <f>IF(OR(BD$165&lt;=EOMONTH($E35,$R35*(1-$O35)),BD$165&gt;EOMONTH($E35,$P35*12*(1-$O35)+$Q35*12*$O35+$R35*(1-$O35))),0,IF($X35="NNN",SUM(Expenses!BB$35:BB$39)*$F35,IF($X35="FSG",0,IF($X35="MG",SUMPRODUCT($Z35:$Z39,Expenses!BB$35:BB$39)*$F35,MAX((Expenses!BB$35-$AB35/12)*$AA35*$F35,0)+MAX((Expenses!BB$36-$AB36/12)*$AA36*$F35,0)+MAX((Expenses!BB$37-$AB37/12)*$AA37*$F35,0)+MAX((Expenses!BB$38-$AB38/12)*$AA38*$F35,0)+MAX((Expenses!BB$39-$AB39/12)*$AA39*$F35,0)))))</f>
        <v>0</v>
      </c>
      <c r="BE206" s="156">
        <f>IF(OR(BE$165&lt;=EOMONTH($E35,$R35*(1-$O35)),BE$165&gt;EOMONTH($E35,$P35*12*(1-$O35)+$Q35*12*$O35+$R35*(1-$O35))),0,IF($X35="NNN",SUM(Expenses!BC$35:BC$39)*$F35,IF($X35="FSG",0,IF($X35="MG",SUMPRODUCT($Z35:$Z39,Expenses!BC$35:BC$39)*$F35,MAX((Expenses!BC$35-$AB35/12)*$AA35*$F35,0)+MAX((Expenses!BC$36-$AB36/12)*$AA36*$F35,0)+MAX((Expenses!BC$37-$AB37/12)*$AA37*$F35,0)+MAX((Expenses!BC$38-$AB38/12)*$AA38*$F35,0)+MAX((Expenses!BC$39-$AB39/12)*$AA39*$F35,0)))))</f>
        <v>0</v>
      </c>
      <c r="BF206" s="156">
        <f>IF(OR(BF$165&lt;=EOMONTH($E35,$R35*(1-$O35)),BF$165&gt;EOMONTH($E35,$P35*12*(1-$O35)+$Q35*12*$O35+$R35*(1-$O35))),0,IF($X35="NNN",SUM(Expenses!BD$35:BD$39)*$F35,IF($X35="FSG",0,IF($X35="MG",SUMPRODUCT($Z35:$Z39,Expenses!BD$35:BD$39)*$F35,MAX((Expenses!BD$35-$AB35/12)*$AA35*$F35,0)+MAX((Expenses!BD$36-$AB36/12)*$AA36*$F35,0)+MAX((Expenses!BD$37-$AB37/12)*$AA37*$F35,0)+MAX((Expenses!BD$38-$AB38/12)*$AA38*$F35,0)+MAX((Expenses!BD$39-$AB39/12)*$AA39*$F35,0)))))</f>
        <v>0</v>
      </c>
      <c r="BG206" s="156">
        <f>IF(OR(BG$165&lt;=EOMONTH($E35,$R35*(1-$O35)),BG$165&gt;EOMONTH($E35,$P35*12*(1-$O35)+$Q35*12*$O35+$R35*(1-$O35))),0,IF($X35="NNN",SUM(Expenses!BE$35:BE$39)*$F35,IF($X35="FSG",0,IF($X35="MG",SUMPRODUCT($Z35:$Z39,Expenses!BE$35:BE$39)*$F35,MAX((Expenses!BE$35-$AB35/12)*$AA35*$F35,0)+MAX((Expenses!BE$36-$AB36/12)*$AA36*$F35,0)+MAX((Expenses!BE$37-$AB37/12)*$AA37*$F35,0)+MAX((Expenses!BE$38-$AB38/12)*$AA38*$F35,0)+MAX((Expenses!BE$39-$AB39/12)*$AA39*$F35,0)))))</f>
        <v>0</v>
      </c>
      <c r="BH206" s="156">
        <f>IF(OR(BH$165&lt;=EOMONTH($E35,$R35*(1-$O35)),BH$165&gt;EOMONTH($E35,$P35*12*(1-$O35)+$Q35*12*$O35+$R35*(1-$O35))),0,IF($X35="NNN",SUM(Expenses!BF$35:BF$39)*$F35,IF($X35="FSG",0,IF($X35="MG",SUMPRODUCT($Z35:$Z39,Expenses!BF$35:BF$39)*$F35,MAX((Expenses!BF$35-$AB35/12)*$AA35*$F35,0)+MAX((Expenses!BF$36-$AB36/12)*$AA36*$F35,0)+MAX((Expenses!BF$37-$AB37/12)*$AA37*$F35,0)+MAX((Expenses!BF$38-$AB38/12)*$AA38*$F35,0)+MAX((Expenses!BF$39-$AB39/12)*$AA39*$F35,0)))))</f>
        <v>0</v>
      </c>
      <c r="BI206" s="156">
        <f>IF(OR(BI$165&lt;=EOMONTH($E35,$R35*(1-$O35)),BI$165&gt;EOMONTH($E35,$P35*12*(1-$O35)+$Q35*12*$O35+$R35*(1-$O35))),0,IF($X35="NNN",SUM(Expenses!BG$35:BG$39)*$F35,IF($X35="FSG",0,IF($X35="MG",SUMPRODUCT($Z35:$Z39,Expenses!BG$35:BG$39)*$F35,MAX((Expenses!BG$35-$AB35/12)*$AA35*$F35,0)+MAX((Expenses!BG$36-$AB36/12)*$AA36*$F35,0)+MAX((Expenses!BG$37-$AB37/12)*$AA37*$F35,0)+MAX((Expenses!BG$38-$AB38/12)*$AA38*$F35,0)+MAX((Expenses!BG$39-$AB39/12)*$AA39*$F35,0)))))</f>
        <v>0</v>
      </c>
      <c r="BJ206" s="156">
        <f>IF(OR(BJ$165&lt;=EOMONTH($E35,$R35*(1-$O35)),BJ$165&gt;EOMONTH($E35,$P35*12*(1-$O35)+$Q35*12*$O35+$R35*(1-$O35))),0,IF($X35="NNN",SUM(Expenses!BH$35:BH$39)*$F35,IF($X35="FSG",0,IF($X35="MG",SUMPRODUCT($Z35:$Z39,Expenses!BH$35:BH$39)*$F35,MAX((Expenses!BH$35-$AB35/12)*$AA35*$F35,0)+MAX((Expenses!BH$36-$AB36/12)*$AA36*$F35,0)+MAX((Expenses!BH$37-$AB37/12)*$AA37*$F35,0)+MAX((Expenses!BH$38-$AB38/12)*$AA38*$F35,0)+MAX((Expenses!BH$39-$AB39/12)*$AA39*$F35,0)))))</f>
        <v>0</v>
      </c>
      <c r="BK206" s="156">
        <f>IF(OR(BK$165&lt;=EOMONTH($E35,$R35*(1-$O35)),BK$165&gt;EOMONTH($E35,$P35*12*(1-$O35)+$Q35*12*$O35+$R35*(1-$O35))),0,IF($X35="NNN",SUM(Expenses!BI$35:BI$39)*$F35,IF($X35="FSG",0,IF($X35="MG",SUMPRODUCT($Z35:$Z39,Expenses!BI$35:BI$39)*$F35,MAX((Expenses!BI$35-$AB35/12)*$AA35*$F35,0)+MAX((Expenses!BI$36-$AB36/12)*$AA36*$F35,0)+MAX((Expenses!BI$37-$AB37/12)*$AA37*$F35,0)+MAX((Expenses!BI$38-$AB38/12)*$AA38*$F35,0)+MAX((Expenses!BI$39-$AB39/12)*$AA39*$F35,0)))))</f>
        <v>0</v>
      </c>
      <c r="BL206" s="156">
        <f>IF(OR(BL$165&lt;=EOMONTH($E35,$R35*(1-$O35)),BL$165&gt;EOMONTH($E35,$P35*12*(1-$O35)+$Q35*12*$O35+$R35*(1-$O35))),0,IF($X35="NNN",SUM(Expenses!BJ$35:BJ$39)*$F35,IF($X35="FSG",0,IF($X35="MG",SUMPRODUCT($Z35:$Z39,Expenses!BJ$35:BJ$39)*$F35,MAX((Expenses!BJ$35-$AB35/12)*$AA35*$F35,0)+MAX((Expenses!BJ$36-$AB36/12)*$AA36*$F35,0)+MAX((Expenses!BJ$37-$AB37/12)*$AA37*$F35,0)+MAX((Expenses!BJ$38-$AB38/12)*$AA38*$F35,0)+MAX((Expenses!BJ$39-$AB39/12)*$AA39*$F35,0)))))</f>
        <v>0</v>
      </c>
      <c r="BM206" s="156">
        <f>IF(OR(BM$165&lt;=EOMONTH($E35,$R35*(1-$O35)),BM$165&gt;EOMONTH($E35,$P35*12*(1-$O35)+$Q35*12*$O35+$R35*(1-$O35))),0,IF($X35="NNN",SUM(Expenses!BK$35:BK$39)*$F35,IF($X35="FSG",0,IF($X35="MG",SUMPRODUCT($Z35:$Z39,Expenses!BK$35:BK$39)*$F35,MAX((Expenses!BK$35-$AB35/12)*$AA35*$F35,0)+MAX((Expenses!BK$36-$AB36/12)*$AA36*$F35,0)+MAX((Expenses!BK$37-$AB37/12)*$AA37*$F35,0)+MAX((Expenses!BK$38-$AB38/12)*$AA38*$F35,0)+MAX((Expenses!BK$39-$AB39/12)*$AA39*$F35,0)))))</f>
        <v>0</v>
      </c>
      <c r="BN206" s="156">
        <f>IF(OR(BN$165&lt;=EOMONTH($E35,$R35*(1-$O35)),BN$165&gt;EOMONTH($E35,$P35*12*(1-$O35)+$Q35*12*$O35+$R35*(1-$O35))),0,IF($X35="NNN",SUM(Expenses!BL$35:BL$39)*$F35,IF($X35="FSG",0,IF($X35="MG",SUMPRODUCT($Z35:$Z39,Expenses!BL$35:BL$39)*$F35,MAX((Expenses!BL$35-$AB35/12)*$AA35*$F35,0)+MAX((Expenses!BL$36-$AB36/12)*$AA36*$F35,0)+MAX((Expenses!BL$37-$AB37/12)*$AA37*$F35,0)+MAX((Expenses!BL$38-$AB38/12)*$AA38*$F35,0)+MAX((Expenses!BL$39-$AB39/12)*$AA39*$F35,0)))))</f>
        <v>0</v>
      </c>
      <c r="BO206" s="156">
        <f>IF(OR(BO$165&lt;=EOMONTH($E35,$R35*(1-$O35)),BO$165&gt;EOMONTH($E35,$P35*12*(1-$O35)+$Q35*12*$O35+$R35*(1-$O35))),0,IF($X35="NNN",SUM(Expenses!BM$35:BM$39)*$F35,IF($X35="FSG",0,IF($X35="MG",SUMPRODUCT($Z35:$Z39,Expenses!BM$35:BM$39)*$F35,MAX((Expenses!BM$35-$AB35/12)*$AA35*$F35,0)+MAX((Expenses!BM$36-$AB36/12)*$AA36*$F35,0)+MAX((Expenses!BM$37-$AB37/12)*$AA37*$F35,0)+MAX((Expenses!BM$38-$AB38/12)*$AA38*$F35,0)+MAX((Expenses!BM$39-$AB39/12)*$AA39*$F35,0)))))</f>
        <v>0</v>
      </c>
      <c r="BP206" s="156">
        <f>IF(OR(BP$165&lt;=EOMONTH($E35,$R35*(1-$O35)),BP$165&gt;EOMONTH($E35,$P35*12*(1-$O35)+$Q35*12*$O35+$R35*(1-$O35))),0,IF($X35="NNN",SUM(Expenses!BN$35:BN$39)*$F35,IF($X35="FSG",0,IF($X35="MG",SUMPRODUCT($Z35:$Z39,Expenses!BN$35:BN$39)*$F35,MAX((Expenses!BN$35-$AB35/12)*$AA35*$F35,0)+MAX((Expenses!BN$36-$AB36/12)*$AA36*$F35,0)+MAX((Expenses!BN$37-$AB37/12)*$AA37*$F35,0)+MAX((Expenses!BN$38-$AB38/12)*$AA38*$F35,0)+MAX((Expenses!BN$39-$AB39/12)*$AA39*$F35,0)))))</f>
        <v>0</v>
      </c>
      <c r="BQ206" s="156">
        <f>IF(OR(BQ$165&lt;=EOMONTH($E35,$R35*(1-$O35)),BQ$165&gt;EOMONTH($E35,$P35*12*(1-$O35)+$Q35*12*$O35+$R35*(1-$O35))),0,IF($X35="NNN",SUM(Expenses!BO$35:BO$39)*$F35,IF($X35="FSG",0,IF($X35="MG",SUMPRODUCT($Z35:$Z39,Expenses!BO$35:BO$39)*$F35,MAX((Expenses!BO$35-$AB35/12)*$AA35*$F35,0)+MAX((Expenses!BO$36-$AB36/12)*$AA36*$F35,0)+MAX((Expenses!BO$37-$AB37/12)*$AA37*$F35,0)+MAX((Expenses!BO$38-$AB38/12)*$AA38*$F35,0)+MAX((Expenses!BO$39-$AB39/12)*$AA39*$F35,0)))))</f>
        <v>0</v>
      </c>
      <c r="BR206" s="156">
        <f>IF(OR(BR$165&lt;=EOMONTH($E35,$R35*(1-$O35)),BR$165&gt;EOMONTH($E35,$P35*12*(1-$O35)+$Q35*12*$O35+$R35*(1-$O35))),0,IF($X35="NNN",SUM(Expenses!BP$35:BP$39)*$F35,IF($X35="FSG",0,IF($X35="MG",SUMPRODUCT($Z35:$Z39,Expenses!BP$35:BP$39)*$F35,MAX((Expenses!BP$35-$AB35/12)*$AA35*$F35,0)+MAX((Expenses!BP$36-$AB36/12)*$AA36*$F35,0)+MAX((Expenses!BP$37-$AB37/12)*$AA37*$F35,0)+MAX((Expenses!BP$38-$AB38/12)*$AA38*$F35,0)+MAX((Expenses!BP$39-$AB39/12)*$AA39*$F35,0)))))</f>
        <v>0</v>
      </c>
      <c r="BS206" s="156">
        <f>IF(OR(BS$165&lt;=EOMONTH($E35,$R35*(1-$O35)),BS$165&gt;EOMONTH($E35,$P35*12*(1-$O35)+$Q35*12*$O35+$R35*(1-$O35))),0,IF($X35="NNN",SUM(Expenses!BQ$35:BQ$39)*$F35,IF($X35="FSG",0,IF($X35="MG",SUMPRODUCT($Z35:$Z39,Expenses!BQ$35:BQ$39)*$F35,MAX((Expenses!BQ$35-$AB35/12)*$AA35*$F35,0)+MAX((Expenses!BQ$36-$AB36/12)*$AA36*$F35,0)+MAX((Expenses!BQ$37-$AB37/12)*$AA37*$F35,0)+MAX((Expenses!BQ$38-$AB38/12)*$AA38*$F35,0)+MAX((Expenses!BQ$39-$AB39/12)*$AA39*$F35,0)))))</f>
        <v>0</v>
      </c>
      <c r="BT206" s="156">
        <f>IF(OR(BT$165&lt;=EOMONTH($E35,$R35*(1-$O35)),BT$165&gt;EOMONTH($E35,$P35*12*(1-$O35)+$Q35*12*$O35+$R35*(1-$O35))),0,IF($X35="NNN",SUM(Expenses!BR$35:BR$39)*$F35,IF($X35="FSG",0,IF($X35="MG",SUMPRODUCT($Z35:$Z39,Expenses!BR$35:BR$39)*$F35,MAX((Expenses!BR$35-$AB35/12)*$AA35*$F35,0)+MAX((Expenses!BR$36-$AB36/12)*$AA36*$F35,0)+MAX((Expenses!BR$37-$AB37/12)*$AA37*$F35,0)+MAX((Expenses!BR$38-$AB38/12)*$AA38*$F35,0)+MAX((Expenses!BR$39-$AB39/12)*$AA39*$F35,0)))))</f>
        <v>0</v>
      </c>
      <c r="BU206" s="156">
        <f>IF(OR(BU$165&lt;=EOMONTH($E35,$R35*(1-$O35)),BU$165&gt;EOMONTH($E35,$P35*12*(1-$O35)+$Q35*12*$O35+$R35*(1-$O35))),0,IF($X35="NNN",SUM(Expenses!BS$35:BS$39)*$F35,IF($X35="FSG",0,IF($X35="MG",SUMPRODUCT($Z35:$Z39,Expenses!BS$35:BS$39)*$F35,MAX((Expenses!BS$35-$AB35/12)*$AA35*$F35,0)+MAX((Expenses!BS$36-$AB36/12)*$AA36*$F35,0)+MAX((Expenses!BS$37-$AB37/12)*$AA37*$F35,0)+MAX((Expenses!BS$38-$AB38/12)*$AA38*$F35,0)+MAX((Expenses!BS$39-$AB39/12)*$AA39*$F35,0)))))</f>
        <v>0</v>
      </c>
      <c r="BV206" s="156">
        <f>IF(OR(BV$165&lt;=EOMONTH($E35,$R35*(1-$O35)),BV$165&gt;EOMONTH($E35,$P35*12*(1-$O35)+$Q35*12*$O35+$R35*(1-$O35))),0,IF($X35="NNN",SUM(Expenses!BT$35:BT$39)*$F35,IF($X35="FSG",0,IF($X35="MG",SUMPRODUCT($Z35:$Z39,Expenses!BT$35:BT$39)*$F35,MAX((Expenses!BT$35-$AB35/12)*$AA35*$F35,0)+MAX((Expenses!BT$36-$AB36/12)*$AA36*$F35,0)+MAX((Expenses!BT$37-$AB37/12)*$AA37*$F35,0)+MAX((Expenses!BT$38-$AB38/12)*$AA38*$F35,0)+MAX((Expenses!BT$39-$AB39/12)*$AA39*$F35,0)))))</f>
        <v>0</v>
      </c>
      <c r="BW206" s="156">
        <f>IF(OR(BW$165&lt;=EOMONTH($E35,$R35*(1-$O35)),BW$165&gt;EOMONTH($E35,$P35*12*(1-$O35)+$Q35*12*$O35+$R35*(1-$O35))),0,IF($X35="NNN",SUM(Expenses!BU$35:BU$39)*$F35,IF($X35="FSG",0,IF($X35="MG",SUMPRODUCT($Z35:$Z39,Expenses!BU$35:BU$39)*$F35,MAX((Expenses!BU$35-$AB35/12)*$AA35*$F35,0)+MAX((Expenses!BU$36-$AB36/12)*$AA36*$F35,0)+MAX((Expenses!BU$37-$AB37/12)*$AA37*$F35,0)+MAX((Expenses!BU$38-$AB38/12)*$AA38*$F35,0)+MAX((Expenses!BU$39-$AB39/12)*$AA39*$F35,0)))))</f>
        <v>0</v>
      </c>
      <c r="BX206" s="156">
        <f>IF(OR(BX$165&lt;=EOMONTH($E35,$R35*(1-$O35)),BX$165&gt;EOMONTH($E35,$P35*12*(1-$O35)+$Q35*12*$O35+$R35*(1-$O35))),0,IF($X35="NNN",SUM(Expenses!BV$35:BV$39)*$F35,IF($X35="FSG",0,IF($X35="MG",SUMPRODUCT($Z35:$Z39,Expenses!BV$35:BV$39)*$F35,MAX((Expenses!BV$35-$AB35/12)*$AA35*$F35,0)+MAX((Expenses!BV$36-$AB36/12)*$AA36*$F35,0)+MAX((Expenses!BV$37-$AB37/12)*$AA37*$F35,0)+MAX((Expenses!BV$38-$AB38/12)*$AA38*$F35,0)+MAX((Expenses!BV$39-$AB39/12)*$AA39*$F35,0)))))</f>
        <v>0</v>
      </c>
      <c r="BY206" s="156">
        <f>IF(OR(BY$165&lt;=EOMONTH($E35,$R35*(1-$O35)),BY$165&gt;EOMONTH($E35,$P35*12*(1-$O35)+$Q35*12*$O35+$R35*(1-$O35))),0,IF($X35="NNN",SUM(Expenses!BW$35:BW$39)*$F35,IF($X35="FSG",0,IF($X35="MG",SUMPRODUCT($Z35:$Z39,Expenses!BW$35:BW$39)*$F35,MAX((Expenses!BW$35-$AB35/12)*$AA35*$F35,0)+MAX((Expenses!BW$36-$AB36/12)*$AA36*$F35,0)+MAX((Expenses!BW$37-$AB37/12)*$AA37*$F35,0)+MAX((Expenses!BW$38-$AB38/12)*$AA38*$F35,0)+MAX((Expenses!BW$39-$AB39/12)*$AA39*$F35,0)))))</f>
        <v>0</v>
      </c>
      <c r="BZ206" s="156">
        <f>IF(OR(BZ$165&lt;=EOMONTH($E35,$R35*(1-$O35)),BZ$165&gt;EOMONTH($E35,$P35*12*(1-$O35)+$Q35*12*$O35+$R35*(1-$O35))),0,IF($X35="NNN",SUM(Expenses!BX$35:BX$39)*$F35,IF($X35="FSG",0,IF($X35="MG",SUMPRODUCT($Z35:$Z39,Expenses!BX$35:BX$39)*$F35,MAX((Expenses!BX$35-$AB35/12)*$AA35*$F35,0)+MAX((Expenses!BX$36-$AB36/12)*$AA36*$F35,0)+MAX((Expenses!BX$37-$AB37/12)*$AA37*$F35,0)+MAX((Expenses!BX$38-$AB38/12)*$AA38*$F35,0)+MAX((Expenses!BX$39-$AB39/12)*$AA39*$F35,0)))))</f>
        <v>0</v>
      </c>
      <c r="CA206" s="156">
        <f>IF(OR(CA$165&lt;=EOMONTH($E35,$R35*(1-$O35)),CA$165&gt;EOMONTH($E35,$P35*12*(1-$O35)+$Q35*12*$O35+$R35*(1-$O35))),0,IF($X35="NNN",SUM(Expenses!BY$35:BY$39)*$F35,IF($X35="FSG",0,IF($X35="MG",SUMPRODUCT($Z35:$Z39,Expenses!BY$35:BY$39)*$F35,MAX((Expenses!BY$35-$AB35/12)*$AA35*$F35,0)+MAX((Expenses!BY$36-$AB36/12)*$AA36*$F35,0)+MAX((Expenses!BY$37-$AB37/12)*$AA37*$F35,0)+MAX((Expenses!BY$38-$AB38/12)*$AA38*$F35,0)+MAX((Expenses!BY$39-$AB39/12)*$AA39*$F35,0)))))</f>
        <v>0</v>
      </c>
      <c r="CB206" s="156">
        <f>IF(OR(CB$165&lt;=EOMONTH($E35,$R35*(1-$O35)),CB$165&gt;EOMONTH($E35,$P35*12*(1-$O35)+$Q35*12*$O35+$R35*(1-$O35))),0,IF($X35="NNN",SUM(Expenses!BZ$35:BZ$39)*$F35,IF($X35="FSG",0,IF($X35="MG",SUMPRODUCT($Z35:$Z39,Expenses!BZ$35:BZ$39)*$F35,MAX((Expenses!BZ$35-$AB35/12)*$AA35*$F35,0)+MAX((Expenses!BZ$36-$AB36/12)*$AA36*$F35,0)+MAX((Expenses!BZ$37-$AB37/12)*$AA37*$F35,0)+MAX((Expenses!BZ$38-$AB38/12)*$AA38*$F35,0)+MAX((Expenses!BZ$39-$AB39/12)*$AA39*$F35,0)))))</f>
        <v>0</v>
      </c>
      <c r="CC206" s="156">
        <f>IF(OR(CC$165&lt;=EOMONTH($E35,$R35*(1-$O35)),CC$165&gt;EOMONTH($E35,$P35*12*(1-$O35)+$Q35*12*$O35+$R35*(1-$O35))),0,IF($X35="NNN",SUM(Expenses!CA$35:CA$39)*$F35,IF($X35="FSG",0,IF($X35="MG",SUMPRODUCT($Z35:$Z39,Expenses!CA$35:CA$39)*$F35,MAX((Expenses!CA$35-$AB35/12)*$AA35*$F35,0)+MAX((Expenses!CA$36-$AB36/12)*$AA36*$F35,0)+MAX((Expenses!CA$37-$AB37/12)*$AA37*$F35,0)+MAX((Expenses!CA$38-$AB38/12)*$AA38*$F35,0)+MAX((Expenses!CA$39-$AB39/12)*$AA39*$F35,0)))))</f>
        <v>0</v>
      </c>
      <c r="CD206" s="156">
        <f>IF(OR(CD$165&lt;=EOMONTH($E35,$R35*(1-$O35)),CD$165&gt;EOMONTH($E35,$P35*12*(1-$O35)+$Q35*12*$O35+$R35*(1-$O35))),0,IF($X35="NNN",SUM(Expenses!CB$35:CB$39)*$F35,IF($X35="FSG",0,IF($X35="MG",SUMPRODUCT($Z35:$Z39,Expenses!CB$35:CB$39)*$F35,MAX((Expenses!CB$35-$AB35/12)*$AA35*$F35,0)+MAX((Expenses!CB$36-$AB36/12)*$AA36*$F35,0)+MAX((Expenses!CB$37-$AB37/12)*$AA37*$F35,0)+MAX((Expenses!CB$38-$AB38/12)*$AA38*$F35,0)+MAX((Expenses!CB$39-$AB39/12)*$AA39*$F35,0)))))</f>
        <v>0</v>
      </c>
      <c r="CE206" s="156">
        <f>IF(OR(CE$165&lt;=EOMONTH($E35,$R35*(1-$O35)),CE$165&gt;EOMONTH($E35,$P35*12*(1-$O35)+$Q35*12*$O35+$R35*(1-$O35))),0,IF($X35="NNN",SUM(Expenses!CC$35:CC$39)*$F35,IF($X35="FSG",0,IF($X35="MG",SUMPRODUCT($Z35:$Z39,Expenses!CC$35:CC$39)*$F35,MAX((Expenses!CC$35-$AB35/12)*$AA35*$F35,0)+MAX((Expenses!CC$36-$AB36/12)*$AA36*$F35,0)+MAX((Expenses!CC$37-$AB37/12)*$AA37*$F35,0)+MAX((Expenses!CC$38-$AB38/12)*$AA38*$F35,0)+MAX((Expenses!CC$39-$AB39/12)*$AA39*$F35,0)))))</f>
        <v>0</v>
      </c>
      <c r="CF206" s="156">
        <f>IF(OR(CF$165&lt;=EOMONTH($E35,$R35*(1-$O35)),CF$165&gt;EOMONTH($E35,$P35*12*(1-$O35)+$Q35*12*$O35+$R35*(1-$O35))),0,IF($X35="NNN",SUM(Expenses!CD$35:CD$39)*$F35,IF($X35="FSG",0,IF($X35="MG",SUMPRODUCT($Z35:$Z39,Expenses!CD$35:CD$39)*$F35,MAX((Expenses!CD$35-$AB35/12)*$AA35*$F35,0)+MAX((Expenses!CD$36-$AB36/12)*$AA36*$F35,0)+MAX((Expenses!CD$37-$AB37/12)*$AA37*$F35,0)+MAX((Expenses!CD$38-$AB38/12)*$AA38*$F35,0)+MAX((Expenses!CD$39-$AB39/12)*$AA39*$F35,0)))))</f>
        <v>0</v>
      </c>
      <c r="CG206" s="156">
        <f>IF(OR(CG$165&lt;=EOMONTH($E35,$R35*(1-$O35)),CG$165&gt;EOMONTH($E35,$P35*12*(1-$O35)+$Q35*12*$O35+$R35*(1-$O35))),0,IF($X35="NNN",SUM(Expenses!CE$35:CE$39)*$F35,IF($X35="FSG",0,IF($X35="MG",SUMPRODUCT($Z35:$Z39,Expenses!CE$35:CE$39)*$F35,MAX((Expenses!CE$35-$AB35/12)*$AA35*$F35,0)+MAX((Expenses!CE$36-$AB36/12)*$AA36*$F35,0)+MAX((Expenses!CE$37-$AB37/12)*$AA37*$F35,0)+MAX((Expenses!CE$38-$AB38/12)*$AA38*$F35,0)+MAX((Expenses!CE$39-$AB39/12)*$AA39*$F35,0)))))</f>
        <v>0</v>
      </c>
      <c r="CH206" s="156">
        <f>IF(OR(CH$165&lt;=EOMONTH($E35,$R35*(1-$O35)),CH$165&gt;EOMONTH($E35,$P35*12*(1-$O35)+$Q35*12*$O35+$R35*(1-$O35))),0,IF($X35="NNN",SUM(Expenses!CF$35:CF$39)*$F35,IF($X35="FSG",0,IF($X35="MG",SUMPRODUCT($Z35:$Z39,Expenses!CF$35:CF$39)*$F35,MAX((Expenses!CF$35-$AB35/12)*$AA35*$F35,0)+MAX((Expenses!CF$36-$AB36/12)*$AA36*$F35,0)+MAX((Expenses!CF$37-$AB37/12)*$AA37*$F35,0)+MAX((Expenses!CF$38-$AB38/12)*$AA38*$F35,0)+MAX((Expenses!CF$39-$AB39/12)*$AA39*$F35,0)))))</f>
        <v>0</v>
      </c>
      <c r="CI206" s="156">
        <f>IF(OR(CI$165&lt;=EOMONTH($E35,$R35*(1-$O35)),CI$165&gt;EOMONTH($E35,$P35*12*(1-$O35)+$Q35*12*$O35+$R35*(1-$O35))),0,IF($X35="NNN",SUM(Expenses!CG$35:CG$39)*$F35,IF($X35="FSG",0,IF($X35="MG",SUMPRODUCT($Z35:$Z39,Expenses!CG$35:CG$39)*$F35,MAX((Expenses!CG$35-$AB35/12)*$AA35*$F35,0)+MAX((Expenses!CG$36-$AB36/12)*$AA36*$F35,0)+MAX((Expenses!CG$37-$AB37/12)*$AA37*$F35,0)+MAX((Expenses!CG$38-$AB38/12)*$AA38*$F35,0)+MAX((Expenses!CG$39-$AB39/12)*$AA39*$F35,0)))))</f>
        <v>0</v>
      </c>
      <c r="CJ206" s="156">
        <f>IF(OR(CJ$165&lt;=EOMONTH($E35,$R35*(1-$O35)),CJ$165&gt;EOMONTH($E35,$P35*12*(1-$O35)+$Q35*12*$O35+$R35*(1-$O35))),0,IF($X35="NNN",SUM(Expenses!CH$35:CH$39)*$F35,IF($X35="FSG",0,IF($X35="MG",SUMPRODUCT($Z35:$Z39,Expenses!CH$35:CH$39)*$F35,MAX((Expenses!CH$35-$AB35/12)*$AA35*$F35,0)+MAX((Expenses!CH$36-$AB36/12)*$AA36*$F35,0)+MAX((Expenses!CH$37-$AB37/12)*$AA37*$F35,0)+MAX((Expenses!CH$38-$AB38/12)*$AA38*$F35,0)+MAX((Expenses!CH$39-$AB39/12)*$AA39*$F35,0)))))</f>
        <v>0</v>
      </c>
      <c r="CK206" s="156">
        <f>IF(OR(CK$165&lt;=EOMONTH($E35,$R35*(1-$O35)),CK$165&gt;EOMONTH($E35,$P35*12*(1-$O35)+$Q35*12*$O35+$R35*(1-$O35))),0,IF($X35="NNN",SUM(Expenses!CI$35:CI$39)*$F35,IF($X35="FSG",0,IF($X35="MG",SUMPRODUCT($Z35:$Z39,Expenses!CI$35:CI$39)*$F35,MAX((Expenses!CI$35-$AB35/12)*$AA35*$F35,0)+MAX((Expenses!CI$36-$AB36/12)*$AA36*$F35,0)+MAX((Expenses!CI$37-$AB37/12)*$AA37*$F35,0)+MAX((Expenses!CI$38-$AB38/12)*$AA38*$F35,0)+MAX((Expenses!CI$39-$AB39/12)*$AA39*$F35,0)))))</f>
        <v>0</v>
      </c>
      <c r="CL206" s="156">
        <f>IF(OR(CL$165&lt;=EOMONTH($E35,$R35*(1-$O35)),CL$165&gt;EOMONTH($E35,$P35*12*(1-$O35)+$Q35*12*$O35+$R35*(1-$O35))),0,IF($X35="NNN",SUM(Expenses!CJ$35:CJ$39)*$F35,IF($X35="FSG",0,IF($X35="MG",SUMPRODUCT($Z35:$Z39,Expenses!CJ$35:CJ$39)*$F35,MAX((Expenses!CJ$35-$AB35/12)*$AA35*$F35,0)+MAX((Expenses!CJ$36-$AB36/12)*$AA36*$F35,0)+MAX((Expenses!CJ$37-$AB37/12)*$AA37*$F35,0)+MAX((Expenses!CJ$38-$AB38/12)*$AA38*$F35,0)+MAX((Expenses!CJ$39-$AB39/12)*$AA39*$F35,0)))))</f>
        <v>0</v>
      </c>
      <c r="CM206" s="156">
        <f>IF(OR(CM$165&lt;=EOMONTH($E35,$R35*(1-$O35)),CM$165&gt;EOMONTH($E35,$P35*12*(1-$O35)+$Q35*12*$O35+$R35*(1-$O35))),0,IF($X35="NNN",SUM(Expenses!CK$35:CK$39)*$F35,IF($X35="FSG",0,IF($X35="MG",SUMPRODUCT($Z35:$Z39,Expenses!CK$35:CK$39)*$F35,MAX((Expenses!CK$35-$AB35/12)*$AA35*$F35,0)+MAX((Expenses!CK$36-$AB36/12)*$AA36*$F35,0)+MAX((Expenses!CK$37-$AB37/12)*$AA37*$F35,0)+MAX((Expenses!CK$38-$AB38/12)*$AA38*$F35,0)+MAX((Expenses!CK$39-$AB39/12)*$AA39*$F35,0)))))</f>
        <v>0</v>
      </c>
      <c r="CN206" s="156">
        <f>IF(OR(CN$165&lt;=EOMONTH($E35,$R35*(1-$O35)),CN$165&gt;EOMONTH($E35,$P35*12*(1-$O35)+$Q35*12*$O35+$R35*(1-$O35))),0,IF($X35="NNN",SUM(Expenses!CL$35:CL$39)*$F35,IF($X35="FSG",0,IF($X35="MG",SUMPRODUCT($Z35:$Z39,Expenses!CL$35:CL$39)*$F35,MAX((Expenses!CL$35-$AB35/12)*$AA35*$F35,0)+MAX((Expenses!CL$36-$AB36/12)*$AA36*$F35,0)+MAX((Expenses!CL$37-$AB37/12)*$AA37*$F35,0)+MAX((Expenses!CL$38-$AB38/12)*$AA38*$F35,0)+MAX((Expenses!CL$39-$AB39/12)*$AA39*$F35,0)))))</f>
        <v>0</v>
      </c>
      <c r="CO206" s="156">
        <f>IF(OR(CO$165&lt;=EOMONTH($E35,$R35*(1-$O35)),CO$165&gt;EOMONTH($E35,$P35*12*(1-$O35)+$Q35*12*$O35+$R35*(1-$O35))),0,IF($X35="NNN",SUM(Expenses!CM$35:CM$39)*$F35,IF($X35="FSG",0,IF($X35="MG",SUMPRODUCT($Z35:$Z39,Expenses!CM$35:CM$39)*$F35,MAX((Expenses!CM$35-$AB35/12)*$AA35*$F35,0)+MAX((Expenses!CM$36-$AB36/12)*$AA36*$F35,0)+MAX((Expenses!CM$37-$AB37/12)*$AA37*$F35,0)+MAX((Expenses!CM$38-$AB38/12)*$AA38*$F35,0)+MAX((Expenses!CM$39-$AB39/12)*$AA39*$F35,0)))))</f>
        <v>0</v>
      </c>
      <c r="CP206" s="156">
        <f>IF(OR(CP$165&lt;=EOMONTH($E35,$R35*(1-$O35)),CP$165&gt;EOMONTH($E35,$P35*12*(1-$O35)+$Q35*12*$O35+$R35*(1-$O35))),0,IF($X35="NNN",SUM(Expenses!CN$35:CN$39)*$F35,IF($X35="FSG",0,IF($X35="MG",SUMPRODUCT($Z35:$Z39,Expenses!CN$35:CN$39)*$F35,MAX((Expenses!CN$35-$AB35/12)*$AA35*$F35,0)+MAX((Expenses!CN$36-$AB36/12)*$AA36*$F35,0)+MAX((Expenses!CN$37-$AB37/12)*$AA37*$F35,0)+MAX((Expenses!CN$38-$AB38/12)*$AA38*$F35,0)+MAX((Expenses!CN$39-$AB39/12)*$AA39*$F35,0)))))</f>
        <v>0</v>
      </c>
      <c r="CQ206" s="156">
        <f>IF(OR(CQ$165&lt;=EOMONTH($E35,$R35*(1-$O35)),CQ$165&gt;EOMONTH($E35,$P35*12*(1-$O35)+$Q35*12*$O35+$R35*(1-$O35))),0,IF($X35="NNN",SUM(Expenses!CO$35:CO$39)*$F35,IF($X35="FSG",0,IF($X35="MG",SUMPRODUCT($Z35:$Z39,Expenses!CO$35:CO$39)*$F35,MAX((Expenses!CO$35-$AB35/12)*$AA35*$F35,0)+MAX((Expenses!CO$36-$AB36/12)*$AA36*$F35,0)+MAX((Expenses!CO$37-$AB37/12)*$AA37*$F35,0)+MAX((Expenses!CO$38-$AB38/12)*$AA38*$F35,0)+MAX((Expenses!CO$39-$AB39/12)*$AA39*$F35,0)))))</f>
        <v>0</v>
      </c>
      <c r="CR206" s="156">
        <f>IF(OR(CR$165&lt;=EOMONTH($E35,$R35*(1-$O35)),CR$165&gt;EOMONTH($E35,$P35*12*(1-$O35)+$Q35*12*$O35+$R35*(1-$O35))),0,IF($X35="NNN",SUM(Expenses!CP$35:CP$39)*$F35,IF($X35="FSG",0,IF($X35="MG",SUMPRODUCT($Z35:$Z39,Expenses!CP$35:CP$39)*$F35,MAX((Expenses!CP$35-$AB35/12)*$AA35*$F35,0)+MAX((Expenses!CP$36-$AB36/12)*$AA36*$F35,0)+MAX((Expenses!CP$37-$AB37/12)*$AA37*$F35,0)+MAX((Expenses!CP$38-$AB38/12)*$AA38*$F35,0)+MAX((Expenses!CP$39-$AB39/12)*$AA39*$F35,0)))))</f>
        <v>0</v>
      </c>
      <c r="CS206" s="156">
        <f>IF(OR(CS$165&lt;=EOMONTH($E35,$R35*(1-$O35)),CS$165&gt;EOMONTH($E35,$P35*12*(1-$O35)+$Q35*12*$O35+$R35*(1-$O35))),0,IF($X35="NNN",SUM(Expenses!CQ$35:CQ$39)*$F35,IF($X35="FSG",0,IF($X35="MG",SUMPRODUCT($Z35:$Z39,Expenses!CQ$35:CQ$39)*$F35,MAX((Expenses!CQ$35-$AB35/12)*$AA35*$F35,0)+MAX((Expenses!CQ$36-$AB36/12)*$AA36*$F35,0)+MAX((Expenses!CQ$37-$AB37/12)*$AA37*$F35,0)+MAX((Expenses!CQ$38-$AB38/12)*$AA38*$F35,0)+MAX((Expenses!CQ$39-$AB39/12)*$AA39*$F35,0)))))</f>
        <v>0</v>
      </c>
      <c r="CT206" s="156">
        <f>IF(OR(CT$165&lt;=EOMONTH($E35,$R35*(1-$O35)),CT$165&gt;EOMONTH($E35,$P35*12*(1-$O35)+$Q35*12*$O35+$R35*(1-$O35))),0,IF($X35="NNN",SUM(Expenses!CR$35:CR$39)*$F35,IF($X35="FSG",0,IF($X35="MG",SUMPRODUCT($Z35:$Z39,Expenses!CR$35:CR$39)*$F35,MAX((Expenses!CR$35-$AB35/12)*$AA35*$F35,0)+MAX((Expenses!CR$36-$AB36/12)*$AA36*$F35,0)+MAX((Expenses!CR$37-$AB37/12)*$AA37*$F35,0)+MAX((Expenses!CR$38-$AB38/12)*$AA38*$F35,0)+MAX((Expenses!CR$39-$AB39/12)*$AA39*$F35,0)))))</f>
        <v>0</v>
      </c>
      <c r="CU206" s="156">
        <f>IF(OR(CU$165&lt;=EOMONTH($E35,$R35*(1-$O35)),CU$165&gt;EOMONTH($E35,$P35*12*(1-$O35)+$Q35*12*$O35+$R35*(1-$O35))),0,IF($X35="NNN",SUM(Expenses!CS$35:CS$39)*$F35,IF($X35="FSG",0,IF($X35="MG",SUMPRODUCT($Z35:$Z39,Expenses!CS$35:CS$39)*$F35,MAX((Expenses!CS$35-$AB35/12)*$AA35*$F35,0)+MAX((Expenses!CS$36-$AB36/12)*$AA36*$F35,0)+MAX((Expenses!CS$37-$AB37/12)*$AA37*$F35,0)+MAX((Expenses!CS$38-$AB38/12)*$AA38*$F35,0)+MAX((Expenses!CS$39-$AB39/12)*$AA39*$F35,0)))))</f>
        <v>0</v>
      </c>
      <c r="CV206" s="156">
        <f>IF(OR(CV$165&lt;=EOMONTH($E35,$R35*(1-$O35)),CV$165&gt;EOMONTH($E35,$P35*12*(1-$O35)+$Q35*12*$O35+$R35*(1-$O35))),0,IF($X35="NNN",SUM(Expenses!CT$35:CT$39)*$F35,IF($X35="FSG",0,IF($X35="MG",SUMPRODUCT($Z35:$Z39,Expenses!CT$35:CT$39)*$F35,MAX((Expenses!CT$35-$AB35/12)*$AA35*$F35,0)+MAX((Expenses!CT$36-$AB36/12)*$AA36*$F35,0)+MAX((Expenses!CT$37-$AB37/12)*$AA37*$F35,0)+MAX((Expenses!CT$38-$AB38/12)*$AA38*$F35,0)+MAX((Expenses!CT$39-$AB39/12)*$AA39*$F35,0)))))</f>
        <v>0</v>
      </c>
      <c r="CW206" s="156">
        <f>IF(OR(CW$165&lt;=EOMONTH($E35,$R35*(1-$O35)),CW$165&gt;EOMONTH($E35,$P35*12*(1-$O35)+$Q35*12*$O35+$R35*(1-$O35))),0,IF($X35="NNN",SUM(Expenses!CU$35:CU$39)*$F35,IF($X35="FSG",0,IF($X35="MG",SUMPRODUCT($Z35:$Z39,Expenses!CU$35:CU$39)*$F35,MAX((Expenses!CU$35-$AB35/12)*$AA35*$F35,0)+MAX((Expenses!CU$36-$AB36/12)*$AA36*$F35,0)+MAX((Expenses!CU$37-$AB37/12)*$AA37*$F35,0)+MAX((Expenses!CU$38-$AB38/12)*$AA38*$F35,0)+MAX((Expenses!CU$39-$AB39/12)*$AA39*$F35,0)))))</f>
        <v>0</v>
      </c>
      <c r="CX206" s="156">
        <f>IF(OR(CX$165&lt;=EOMONTH($E35,$R35*(1-$O35)),CX$165&gt;EOMONTH($E35,$P35*12*(1-$O35)+$Q35*12*$O35+$R35*(1-$O35))),0,IF($X35="NNN",SUM(Expenses!CV$35:CV$39)*$F35,IF($X35="FSG",0,IF($X35="MG",SUMPRODUCT($Z35:$Z39,Expenses!CV$35:CV$39)*$F35,MAX((Expenses!CV$35-$AB35/12)*$AA35*$F35,0)+MAX((Expenses!CV$36-$AB36/12)*$AA36*$F35,0)+MAX((Expenses!CV$37-$AB37/12)*$AA37*$F35,0)+MAX((Expenses!CV$38-$AB38/12)*$AA38*$F35,0)+MAX((Expenses!CV$39-$AB39/12)*$AA39*$F35,0)))))</f>
        <v>0</v>
      </c>
      <c r="CY206" s="156">
        <f>IF(OR(CY$165&lt;=EOMONTH($E35,$R35*(1-$O35)),CY$165&gt;EOMONTH($E35,$P35*12*(1-$O35)+$Q35*12*$O35+$R35*(1-$O35))),0,IF($X35="NNN",SUM(Expenses!CW$35:CW$39)*$F35,IF($X35="FSG",0,IF($X35="MG",SUMPRODUCT($Z35:$Z39,Expenses!CW$35:CW$39)*$F35,MAX((Expenses!CW$35-$AB35/12)*$AA35*$F35,0)+MAX((Expenses!CW$36-$AB36/12)*$AA36*$F35,0)+MAX((Expenses!CW$37-$AB37/12)*$AA37*$F35,0)+MAX((Expenses!CW$38-$AB38/12)*$AA38*$F35,0)+MAX((Expenses!CW$39-$AB39/12)*$AA39*$F35,0)))))</f>
        <v>0</v>
      </c>
      <c r="CZ206" s="156">
        <f>IF(OR(CZ$165&lt;=EOMONTH($E35,$R35*(1-$O35)),CZ$165&gt;EOMONTH($E35,$P35*12*(1-$O35)+$Q35*12*$O35+$R35*(1-$O35))),0,IF($X35="NNN",SUM(Expenses!CX$35:CX$39)*$F35,IF($X35="FSG",0,IF($X35="MG",SUMPRODUCT($Z35:$Z39,Expenses!CX$35:CX$39)*$F35,MAX((Expenses!CX$35-$AB35/12)*$AA35*$F35,0)+MAX((Expenses!CX$36-$AB36/12)*$AA36*$F35,0)+MAX((Expenses!CX$37-$AB37/12)*$AA37*$F35,0)+MAX((Expenses!CX$38-$AB38/12)*$AA38*$F35,0)+MAX((Expenses!CX$39-$AB39/12)*$AA39*$F35,0)))))</f>
        <v>0</v>
      </c>
      <c r="DA206" s="156">
        <f>IF(OR(DA$165&lt;=EOMONTH($E35,$R35*(1-$O35)),DA$165&gt;EOMONTH($E35,$P35*12*(1-$O35)+$Q35*12*$O35+$R35*(1-$O35))),0,IF($X35="NNN",SUM(Expenses!CY$35:CY$39)*$F35,IF($X35="FSG",0,IF($X35="MG",SUMPRODUCT($Z35:$Z39,Expenses!CY$35:CY$39)*$F35,MAX((Expenses!CY$35-$AB35/12)*$AA35*$F35,0)+MAX((Expenses!CY$36-$AB36/12)*$AA36*$F35,0)+MAX((Expenses!CY$37-$AB37/12)*$AA37*$F35,0)+MAX((Expenses!CY$38-$AB38/12)*$AA38*$F35,0)+MAX((Expenses!CY$39-$AB39/12)*$AA39*$F35,0)))))</f>
        <v>0</v>
      </c>
      <c r="DB206" s="156">
        <f>IF(OR(DB$165&lt;=EOMONTH($E35,$R35*(1-$O35)),DB$165&gt;EOMONTH($E35,$P35*12*(1-$O35)+$Q35*12*$O35+$R35*(1-$O35))),0,IF($X35="NNN",SUM(Expenses!CZ$35:CZ$39)*$F35,IF($X35="FSG",0,IF($X35="MG",SUMPRODUCT($Z35:$Z39,Expenses!CZ$35:CZ$39)*$F35,MAX((Expenses!CZ$35-$AB35/12)*$AA35*$F35,0)+MAX((Expenses!CZ$36-$AB36/12)*$AA36*$F35,0)+MAX((Expenses!CZ$37-$AB37/12)*$AA37*$F35,0)+MAX((Expenses!CZ$38-$AB38/12)*$AA38*$F35,0)+MAX((Expenses!CZ$39-$AB39/12)*$AA39*$F35,0)))))</f>
        <v>0</v>
      </c>
      <c r="DC206" s="156">
        <f>IF(OR(DC$165&lt;=EOMONTH($E35,$R35*(1-$O35)),DC$165&gt;EOMONTH($E35,$P35*12*(1-$O35)+$Q35*12*$O35+$R35*(1-$O35))),0,IF($X35="NNN",SUM(Expenses!DA$35:DA$39)*$F35,IF($X35="FSG",0,IF($X35="MG",SUMPRODUCT($Z35:$Z39,Expenses!DA$35:DA$39)*$F35,MAX((Expenses!DA$35-$AB35/12)*$AA35*$F35,0)+MAX((Expenses!DA$36-$AB36/12)*$AA36*$F35,0)+MAX((Expenses!DA$37-$AB37/12)*$AA37*$F35,0)+MAX((Expenses!DA$38-$AB38/12)*$AA38*$F35,0)+MAX((Expenses!DA$39-$AB39/12)*$AA39*$F35,0)))))</f>
        <v>0</v>
      </c>
      <c r="DD206" s="156">
        <f>IF(OR(DD$165&lt;=EOMONTH($E35,$R35*(1-$O35)),DD$165&gt;EOMONTH($E35,$P35*12*(1-$O35)+$Q35*12*$O35+$R35*(1-$O35))),0,IF($X35="NNN",SUM(Expenses!DB$35:DB$39)*$F35,IF($X35="FSG",0,IF($X35="MG",SUMPRODUCT($Z35:$Z39,Expenses!DB$35:DB$39)*$F35,MAX((Expenses!DB$35-$AB35/12)*$AA35*$F35,0)+MAX((Expenses!DB$36-$AB36/12)*$AA36*$F35,0)+MAX((Expenses!DB$37-$AB37/12)*$AA37*$F35,0)+MAX((Expenses!DB$38-$AB38/12)*$AA38*$F35,0)+MAX((Expenses!DB$39-$AB39/12)*$AA39*$F35,0)))))</f>
        <v>0</v>
      </c>
      <c r="DE206" s="156">
        <f>IF(OR(DE$165&lt;=EOMONTH($E35,$R35*(1-$O35)),DE$165&gt;EOMONTH($E35,$P35*12*(1-$O35)+$Q35*12*$O35+$R35*(1-$O35))),0,IF($X35="NNN",SUM(Expenses!DC$35:DC$39)*$F35,IF($X35="FSG",0,IF($X35="MG",SUMPRODUCT($Z35:$Z39,Expenses!DC$35:DC$39)*$F35,MAX((Expenses!DC$35-$AB35/12)*$AA35*$F35,0)+MAX((Expenses!DC$36-$AB36/12)*$AA36*$F35,0)+MAX((Expenses!DC$37-$AB37/12)*$AA37*$F35,0)+MAX((Expenses!DC$38-$AB38/12)*$AA38*$F35,0)+MAX((Expenses!DC$39-$AB39/12)*$AA39*$F35,0)))))</f>
        <v>0</v>
      </c>
      <c r="DF206" s="156">
        <f>IF(OR(DF$165&lt;=EOMONTH($E35,$R35*(1-$O35)),DF$165&gt;EOMONTH($E35,$P35*12*(1-$O35)+$Q35*12*$O35+$R35*(1-$O35))),0,IF($X35="NNN",SUM(Expenses!DD$35:DD$39)*$F35,IF($X35="FSG",0,IF($X35="MG",SUMPRODUCT($Z35:$Z39,Expenses!DD$35:DD$39)*$F35,MAX((Expenses!DD$35-$AB35/12)*$AA35*$F35,0)+MAX((Expenses!DD$36-$AB36/12)*$AA36*$F35,0)+MAX((Expenses!DD$37-$AB37/12)*$AA37*$F35,0)+MAX((Expenses!DD$38-$AB38/12)*$AA38*$F35,0)+MAX((Expenses!DD$39-$AB39/12)*$AA39*$F35,0)))))</f>
        <v>0</v>
      </c>
      <c r="DG206" s="156">
        <f>IF(OR(DG$165&lt;=EOMONTH($E35,$R35*(1-$O35)),DG$165&gt;EOMONTH($E35,$P35*12*(1-$O35)+$Q35*12*$O35+$R35*(1-$O35))),0,IF($X35="NNN",SUM(Expenses!DE$35:DE$39)*$F35,IF($X35="FSG",0,IF($X35="MG",SUMPRODUCT($Z35:$Z39,Expenses!DE$35:DE$39)*$F35,MAX((Expenses!DE$35-$AB35/12)*$AA35*$F35,0)+MAX((Expenses!DE$36-$AB36/12)*$AA36*$F35,0)+MAX((Expenses!DE$37-$AB37/12)*$AA37*$F35,0)+MAX((Expenses!DE$38-$AB38/12)*$AA38*$F35,0)+MAX((Expenses!DE$39-$AB39/12)*$AA39*$F35,0)))))</f>
        <v>0</v>
      </c>
      <c r="DH206" s="156">
        <f>IF(OR(DH$165&lt;=EOMONTH($E35,$R35*(1-$O35)),DH$165&gt;EOMONTH($E35,$P35*12*(1-$O35)+$Q35*12*$O35+$R35*(1-$O35))),0,IF($X35="NNN",SUM(Expenses!DF$35:DF$39)*$F35,IF($X35="FSG",0,IF($X35="MG",SUMPRODUCT($Z35:$Z39,Expenses!DF$35:DF$39)*$F35,MAX((Expenses!DF$35-$AB35/12)*$AA35*$F35,0)+MAX((Expenses!DF$36-$AB36/12)*$AA36*$F35,0)+MAX((Expenses!DF$37-$AB37/12)*$AA37*$F35,0)+MAX((Expenses!DF$38-$AB38/12)*$AA38*$F35,0)+MAX((Expenses!DF$39-$AB39/12)*$AA39*$F35,0)))))</f>
        <v>0</v>
      </c>
      <c r="DI206" s="156">
        <f>IF(OR(DI$165&lt;=EOMONTH($E35,$R35*(1-$O35)),DI$165&gt;EOMONTH($E35,$P35*12*(1-$O35)+$Q35*12*$O35+$R35*(1-$O35))),0,IF($X35="NNN",SUM(Expenses!DG$35:DG$39)*$F35,IF($X35="FSG",0,IF($X35="MG",SUMPRODUCT($Z35:$Z39,Expenses!DG$35:DG$39)*$F35,MAX((Expenses!DG$35-$AB35/12)*$AA35*$F35,0)+MAX((Expenses!DG$36-$AB36/12)*$AA36*$F35,0)+MAX((Expenses!DG$37-$AB37/12)*$AA37*$F35,0)+MAX((Expenses!DG$38-$AB38/12)*$AA38*$F35,0)+MAX((Expenses!DG$39-$AB39/12)*$AA39*$F35,0)))))</f>
        <v>0</v>
      </c>
      <c r="DJ206" s="156">
        <f>IF(OR(DJ$165&lt;=EOMONTH($E35,$R35*(1-$O35)),DJ$165&gt;EOMONTH($E35,$P35*12*(1-$O35)+$Q35*12*$O35+$R35*(1-$O35))),0,IF($X35="NNN",SUM(Expenses!DH$35:DH$39)*$F35,IF($X35="FSG",0,IF($X35="MG",SUMPRODUCT($Z35:$Z39,Expenses!DH$35:DH$39)*$F35,MAX((Expenses!DH$35-$AB35/12)*$AA35*$F35,0)+MAX((Expenses!DH$36-$AB36/12)*$AA36*$F35,0)+MAX((Expenses!DH$37-$AB37/12)*$AA37*$F35,0)+MAX((Expenses!DH$38-$AB38/12)*$AA38*$F35,0)+MAX((Expenses!DH$39-$AB39/12)*$AA39*$F35,0)))))</f>
        <v>0</v>
      </c>
      <c r="DK206" s="156">
        <f>IF(OR(DK$165&lt;=EOMONTH($E35,$R35*(1-$O35)),DK$165&gt;EOMONTH($E35,$P35*12*(1-$O35)+$Q35*12*$O35+$R35*(1-$O35))),0,IF($X35="NNN",SUM(Expenses!DI$35:DI$39)*$F35,IF($X35="FSG",0,IF($X35="MG",SUMPRODUCT($Z35:$Z39,Expenses!DI$35:DI$39)*$F35,MAX((Expenses!DI$35-$AB35/12)*$AA35*$F35,0)+MAX((Expenses!DI$36-$AB36/12)*$AA36*$F35,0)+MAX((Expenses!DI$37-$AB37/12)*$AA37*$F35,0)+MAX((Expenses!DI$38-$AB38/12)*$AA38*$F35,0)+MAX((Expenses!DI$39-$AB39/12)*$AA39*$F35,0)))))</f>
        <v>0</v>
      </c>
      <c r="DL206" s="156">
        <f>IF(OR(DL$165&lt;=EOMONTH($E35,$R35*(1-$O35)),DL$165&gt;EOMONTH($E35,$P35*12*(1-$O35)+$Q35*12*$O35+$R35*(1-$O35))),0,IF($X35="NNN",SUM(Expenses!DJ$35:DJ$39)*$F35,IF($X35="FSG",0,IF($X35="MG",SUMPRODUCT($Z35:$Z39,Expenses!DJ$35:DJ$39)*$F35,MAX((Expenses!DJ$35-$AB35/12)*$AA35*$F35,0)+MAX((Expenses!DJ$36-$AB36/12)*$AA36*$F35,0)+MAX((Expenses!DJ$37-$AB37/12)*$AA37*$F35,0)+MAX((Expenses!DJ$38-$AB38/12)*$AA38*$F35,0)+MAX((Expenses!DJ$39-$AB39/12)*$AA39*$F35,0)))))</f>
        <v>0</v>
      </c>
      <c r="DM206" s="156">
        <f>IF(OR(DM$165&lt;=EOMONTH($E35,$R35*(1-$O35)),DM$165&gt;EOMONTH($E35,$P35*12*(1-$O35)+$Q35*12*$O35+$R35*(1-$O35))),0,IF($X35="NNN",SUM(Expenses!DK$35:DK$39)*$F35,IF($X35="FSG",0,IF($X35="MG",SUMPRODUCT($Z35:$Z39,Expenses!DK$35:DK$39)*$F35,MAX((Expenses!DK$35-$AB35/12)*$AA35*$F35,0)+MAX((Expenses!DK$36-$AB36/12)*$AA36*$F35,0)+MAX((Expenses!DK$37-$AB37/12)*$AA37*$F35,0)+MAX((Expenses!DK$38-$AB38/12)*$AA38*$F35,0)+MAX((Expenses!DK$39-$AB39/12)*$AA39*$F35,0)))))</f>
        <v>0</v>
      </c>
      <c r="DN206" s="156">
        <f>IF(OR(DN$165&lt;=EOMONTH($E35,$R35*(1-$O35)),DN$165&gt;EOMONTH($E35,$P35*12*(1-$O35)+$Q35*12*$O35+$R35*(1-$O35))),0,IF($X35="NNN",SUM(Expenses!DL$35:DL$39)*$F35,IF($X35="FSG",0,IF($X35="MG",SUMPRODUCT($Z35:$Z39,Expenses!DL$35:DL$39)*$F35,MAX((Expenses!DL$35-$AB35/12)*$AA35*$F35,0)+MAX((Expenses!DL$36-$AB36/12)*$AA36*$F35,0)+MAX((Expenses!DL$37-$AB37/12)*$AA37*$F35,0)+MAX((Expenses!DL$38-$AB38/12)*$AA38*$F35,0)+MAX((Expenses!DL$39-$AB39/12)*$AA39*$F35,0)))))</f>
        <v>0</v>
      </c>
      <c r="DO206" s="156">
        <f>IF(OR(DO$165&lt;=EOMONTH($E35,$R35*(1-$O35)),DO$165&gt;EOMONTH($E35,$P35*12*(1-$O35)+$Q35*12*$O35+$R35*(1-$O35))),0,IF($X35="NNN",SUM(Expenses!DM$35:DM$39)*$F35,IF($X35="FSG",0,IF($X35="MG",SUMPRODUCT($Z35:$Z39,Expenses!DM$35:DM$39)*$F35,MAX((Expenses!DM$35-$AB35/12)*$AA35*$F35,0)+MAX((Expenses!DM$36-$AB36/12)*$AA36*$F35,0)+MAX((Expenses!DM$37-$AB37/12)*$AA37*$F35,0)+MAX((Expenses!DM$38-$AB38/12)*$AA38*$F35,0)+MAX((Expenses!DM$39-$AB39/12)*$AA39*$F35,0)))))</f>
        <v>0</v>
      </c>
      <c r="DP206" s="156">
        <f>IF(OR(DP$165&lt;=EOMONTH($E35,$R35*(1-$O35)),DP$165&gt;EOMONTH($E35,$P35*12*(1-$O35)+$Q35*12*$O35+$R35*(1-$O35))),0,IF($X35="NNN",SUM(Expenses!DN$35:DN$39)*$F35,IF($X35="FSG",0,IF($X35="MG",SUMPRODUCT($Z35:$Z39,Expenses!DN$35:DN$39)*$F35,MAX((Expenses!DN$35-$AB35/12)*$AA35*$F35,0)+MAX((Expenses!DN$36-$AB36/12)*$AA36*$F35,0)+MAX((Expenses!DN$37-$AB37/12)*$AA37*$F35,0)+MAX((Expenses!DN$38-$AB38/12)*$AA38*$F35,0)+MAX((Expenses!DN$39-$AB39/12)*$AA39*$F35,0)))))</f>
        <v>0</v>
      </c>
      <c r="DQ206" s="156">
        <f>IF(OR(DQ$165&lt;=EOMONTH($E35,$R35*(1-$O35)),DQ$165&gt;EOMONTH($E35,$P35*12*(1-$O35)+$Q35*12*$O35+$R35*(1-$O35))),0,IF($X35="NNN",SUM(Expenses!DO$35:DO$39)*$F35,IF($X35="FSG",0,IF($X35="MG",SUMPRODUCT($Z35:$Z39,Expenses!DO$35:DO$39)*$F35,MAX((Expenses!DO$35-$AB35/12)*$AA35*$F35,0)+MAX((Expenses!DO$36-$AB36/12)*$AA36*$F35,0)+MAX((Expenses!DO$37-$AB37/12)*$AA37*$F35,0)+MAX((Expenses!DO$38-$AB38/12)*$AA38*$F35,0)+MAX((Expenses!DO$39-$AB39/12)*$AA39*$F35,0)))))</f>
        <v>0</v>
      </c>
      <c r="DR206" s="156">
        <f>IF(OR(DR$165&lt;=EOMONTH($E35,$R35*(1-$O35)),DR$165&gt;EOMONTH($E35,$P35*12*(1-$O35)+$Q35*12*$O35+$R35*(1-$O35))),0,IF($X35="NNN",SUM(Expenses!DP$35:DP$39)*$F35,IF($X35="FSG",0,IF($X35="MG",SUMPRODUCT($Z35:$Z39,Expenses!DP$35:DP$39)*$F35,MAX((Expenses!DP$35-$AB35/12)*$AA35*$F35,0)+MAX((Expenses!DP$36-$AB36/12)*$AA36*$F35,0)+MAX((Expenses!DP$37-$AB37/12)*$AA37*$F35,0)+MAX((Expenses!DP$38-$AB38/12)*$AA38*$F35,0)+MAX((Expenses!DP$39-$AB39/12)*$AA39*$F35,0)))))</f>
        <v>0</v>
      </c>
      <c r="DS206" s="156">
        <f>IF(OR(DS$165&lt;=EOMONTH($E35,$R35*(1-$O35)),DS$165&gt;EOMONTH($E35,$P35*12*(1-$O35)+$Q35*12*$O35+$R35*(1-$O35))),0,IF($X35="NNN",SUM(Expenses!DQ$35:DQ$39)*$F35,IF($X35="FSG",0,IF($X35="MG",SUMPRODUCT($Z35:$Z39,Expenses!DQ$35:DQ$39)*$F35,MAX((Expenses!DQ$35-$AB35/12)*$AA35*$F35,0)+MAX((Expenses!DQ$36-$AB36/12)*$AA36*$F35,0)+MAX((Expenses!DQ$37-$AB37/12)*$AA37*$F35,0)+MAX((Expenses!DQ$38-$AB38/12)*$AA38*$F35,0)+MAX((Expenses!DQ$39-$AB39/12)*$AA39*$F35,0)))))</f>
        <v>0</v>
      </c>
      <c r="DT206" s="156">
        <f>IF(OR(DT$165&lt;=EOMONTH($E35,$R35*(1-$O35)),DT$165&gt;EOMONTH($E35,$P35*12*(1-$O35)+$Q35*12*$O35+$R35*(1-$O35))),0,IF($X35="NNN",SUM(Expenses!DR$35:DR$39)*$F35,IF($X35="FSG",0,IF($X35="MG",SUMPRODUCT($Z35:$Z39,Expenses!DR$35:DR$39)*$F35,MAX((Expenses!DR$35-$AB35/12)*$AA35*$F35,0)+MAX((Expenses!DR$36-$AB36/12)*$AA36*$F35,0)+MAX((Expenses!DR$37-$AB37/12)*$AA37*$F35,0)+MAX((Expenses!DR$38-$AB38/12)*$AA38*$F35,0)+MAX((Expenses!DR$39-$AB39/12)*$AA39*$F35,0)))))</f>
        <v>0</v>
      </c>
      <c r="DU206" s="156">
        <f>IF(OR(DU$165&lt;=EOMONTH($E35,$R35*(1-$O35)),DU$165&gt;EOMONTH($E35,$P35*12*(1-$O35)+$Q35*12*$O35+$R35*(1-$O35))),0,IF($X35="NNN",SUM(Expenses!DS$35:DS$39)*$F35,IF($X35="FSG",0,IF($X35="MG",SUMPRODUCT($Z35:$Z39,Expenses!DS$35:DS$39)*$F35,MAX((Expenses!DS$35-$AB35/12)*$AA35*$F35,0)+MAX((Expenses!DS$36-$AB36/12)*$AA36*$F35,0)+MAX((Expenses!DS$37-$AB37/12)*$AA37*$F35,0)+MAX((Expenses!DS$38-$AB38/12)*$AA38*$F35,0)+MAX((Expenses!DS$39-$AB39/12)*$AA39*$F35,0)))))</f>
        <v>0</v>
      </c>
      <c r="DV206" s="156">
        <f>IF(OR(DV$165&lt;=EOMONTH($E35,$R35*(1-$O35)),DV$165&gt;EOMONTH($E35,$P35*12*(1-$O35)+$Q35*12*$O35+$R35*(1-$O35))),0,IF($X35="NNN",SUM(Expenses!DT$35:DT$39)*$F35,IF($X35="FSG",0,IF($X35="MG",SUMPRODUCT($Z35:$Z39,Expenses!DT$35:DT$39)*$F35,MAX((Expenses!DT$35-$AB35/12)*$AA35*$F35,0)+MAX((Expenses!DT$36-$AB36/12)*$AA36*$F35,0)+MAX((Expenses!DT$37-$AB37/12)*$AA37*$F35,0)+MAX((Expenses!DT$38-$AB38/12)*$AA38*$F35,0)+MAX((Expenses!DT$39-$AB39/12)*$AA39*$F35,0)))))</f>
        <v>0</v>
      </c>
      <c r="DW206" s="156">
        <f>IF(OR(DW$165&lt;=EOMONTH($E35,$R35*(1-$O35)),DW$165&gt;EOMONTH($E35,$P35*12*(1-$O35)+$Q35*12*$O35+$R35*(1-$O35))),0,IF($X35="NNN",SUM(Expenses!DU$35:DU$39)*$F35,IF($X35="FSG",0,IF($X35="MG",SUMPRODUCT($Z35:$Z39,Expenses!DU$35:DU$39)*$F35,MAX((Expenses!DU$35-$AB35/12)*$AA35*$F35,0)+MAX((Expenses!DU$36-$AB36/12)*$AA36*$F35,0)+MAX((Expenses!DU$37-$AB37/12)*$AA37*$F35,0)+MAX((Expenses!DU$38-$AB38/12)*$AA38*$F35,0)+MAX((Expenses!DU$39-$AB39/12)*$AA39*$F35,0)))))</f>
        <v>0</v>
      </c>
      <c r="DX206" s="156">
        <f>IF(OR(DX$165&lt;=EOMONTH($E35,$R35*(1-$O35)),DX$165&gt;EOMONTH($E35,$P35*12*(1-$O35)+$Q35*12*$O35+$R35*(1-$O35))),0,IF($X35="NNN",SUM(Expenses!DV$35:DV$39)*$F35,IF($X35="FSG",0,IF($X35="MG",SUMPRODUCT($Z35:$Z39,Expenses!DV$35:DV$39)*$F35,MAX((Expenses!DV$35-$AB35/12)*$AA35*$F35,0)+MAX((Expenses!DV$36-$AB36/12)*$AA36*$F35,0)+MAX((Expenses!DV$37-$AB37/12)*$AA37*$F35,0)+MAX((Expenses!DV$38-$AB38/12)*$AA38*$F35,0)+MAX((Expenses!DV$39-$AB39/12)*$AA39*$F35,0)))))</f>
        <v>0</v>
      </c>
      <c r="DY206" s="156">
        <f>IF(OR(DY$165&lt;=EOMONTH($E35,$R35*(1-$O35)),DY$165&gt;EOMONTH($E35,$P35*12*(1-$O35)+$Q35*12*$O35+$R35*(1-$O35))),0,IF($X35="NNN",SUM(Expenses!DW$35:DW$39)*$F35,IF($X35="FSG",0,IF($X35="MG",SUMPRODUCT($Z35:$Z39,Expenses!DW$35:DW$39)*$F35,MAX((Expenses!DW$35-$AB35/12)*$AA35*$F35,0)+MAX((Expenses!DW$36-$AB36/12)*$AA36*$F35,0)+MAX((Expenses!DW$37-$AB37/12)*$AA37*$F35,0)+MAX((Expenses!DW$38-$AB38/12)*$AA38*$F35,0)+MAX((Expenses!DW$39-$AB39/12)*$AA39*$F35,0)))))</f>
        <v>0</v>
      </c>
      <c r="DZ206" s="156">
        <f>IF(OR(DZ$165&lt;=EOMONTH($E35,$R35*(1-$O35)),DZ$165&gt;EOMONTH($E35,$P35*12*(1-$O35)+$Q35*12*$O35+$R35*(1-$O35))),0,IF($X35="NNN",SUM(Expenses!DX$35:DX$39)*$F35,IF($X35="FSG",0,IF($X35="MG",SUMPRODUCT($Z35:$Z39,Expenses!DX$35:DX$39)*$F35,MAX((Expenses!DX$35-$AB35/12)*$AA35*$F35,0)+MAX((Expenses!DX$36-$AB36/12)*$AA36*$F35,0)+MAX((Expenses!DX$37-$AB37/12)*$AA37*$F35,0)+MAX((Expenses!DX$38-$AB38/12)*$AA38*$F35,0)+MAX((Expenses!DX$39-$AB39/12)*$AA39*$F35,0)))))</f>
        <v>0</v>
      </c>
      <c r="EA206" s="156">
        <f>IF(OR(EA$165&lt;=EOMONTH($E35,$R35*(1-$O35)),EA$165&gt;EOMONTH($E35,$P35*12*(1-$O35)+$Q35*12*$O35+$R35*(1-$O35))),0,IF($X35="NNN",SUM(Expenses!DY$35:DY$39)*$F35,IF($X35="FSG",0,IF($X35="MG",SUMPRODUCT($Z35:$Z39,Expenses!DY$35:DY$39)*$F35,MAX((Expenses!DY$35-$AB35/12)*$AA35*$F35,0)+MAX((Expenses!DY$36-$AB36/12)*$AA36*$F35,0)+MAX((Expenses!DY$37-$AB37/12)*$AA37*$F35,0)+MAX((Expenses!DY$38-$AB38/12)*$AA38*$F35,0)+MAX((Expenses!DY$39-$AB39/12)*$AA39*$F35,0)))))</f>
        <v>0</v>
      </c>
      <c r="EB206" s="156">
        <f ca="1">IF(OR(EB$165&lt;=EOMONTH($E35,$R35*(1-$O35)),EB$165&gt;EOMONTH($E35,$P35*12*(1-$O35)+$Q35*12*$O35+$R35*(1-$O35))),0,IF($X35="NNN",SUM(Expenses!DZ$35:DZ$39)*$F35,IF($X35="FSG",0,IF($X35="MG",SUMPRODUCT($Z35:$Z39,Expenses!DZ$35:DZ$39)*$F35,MAX((Expenses!DZ$35-$AB35/12)*$AA35*$F35,0)+MAX((Expenses!DZ$36-$AB36/12)*$AA36*$F35,0)+MAX((Expenses!DZ$37-$AB37/12)*$AA37*$F35,0)+MAX((Expenses!DZ$38-$AB38/12)*$AA38*$F35,0)+MAX((Expenses!DZ$39-$AB39/12)*$AA39*$F35,0)))))</f>
        <v>3348.2562507215525</v>
      </c>
      <c r="EC206" s="156">
        <f ca="1">IF(OR(EC$165&lt;=EOMONTH($E35,$R35*(1-$O35)),EC$165&gt;EOMONTH($E35,$P35*12*(1-$O35)+$Q35*12*$O35+$R35*(1-$O35))),0,IF($X35="NNN",SUM(Expenses!EA$35:EA$39)*$F35,IF($X35="FSG",0,IF($X35="MG",SUMPRODUCT($Z35:$Z39,Expenses!EA$35:EA$39)*$F35,MAX((Expenses!EA$35-$AB35/12)*$AA35*$F35,0)+MAX((Expenses!EA$36-$AB36/12)*$AA36*$F35,0)+MAX((Expenses!EA$37-$AB37/12)*$AA37*$F35,0)+MAX((Expenses!EA$38-$AB38/12)*$AA38*$F35,0)+MAX((Expenses!EA$39-$AB39/12)*$AA39*$F35,0)))))</f>
        <v>3350.3173518868111</v>
      </c>
      <c r="ED206" s="156">
        <f ca="1">IF(OR(ED$165&lt;=EOMONTH($E35,$R35*(1-$O35)),ED$165&gt;EOMONTH($E35,$P35*12*(1-$O35)+$Q35*12*$O35+$R35*(1-$O35))),0,IF($X35="NNN",SUM(Expenses!EB$35:EB$39)*$F35,IF($X35="FSG",0,IF($X35="MG",SUMPRODUCT($Z35:$Z39,Expenses!EB$35:EB$39)*$F35,MAX((Expenses!EB$35-$AB35/12)*$AA35*$F35,0)+MAX((Expenses!EB$36-$AB36/12)*$AA36*$F35,0)+MAX((Expenses!EB$37-$AB37/12)*$AA37*$F35,0)+MAX((Expenses!EB$38-$AB38/12)*$AA38*$F35,0)+MAX((Expenses!EB$39-$AB39/12)*$AA39*$F35,0)))))</f>
        <v>3414.5315459872422</v>
      </c>
      <c r="EE206" s="156">
        <f ca="1">IF(OR(EE$165&lt;=EOMONTH($E35,$R35*(1-$O35)),EE$165&gt;EOMONTH($E35,$P35*12*(1-$O35)+$Q35*12*$O35+$R35*(1-$O35))),0,IF($X35="NNN",SUM(Expenses!EC$35:EC$39)*$F35,IF($X35="FSG",0,IF($X35="MG",SUMPRODUCT($Z35:$Z39,Expenses!EC$35:EC$39)*$F35,MAX((Expenses!EC$35-$AB35/12)*$AA35*$F35,0)+MAX((Expenses!EC$36-$AB36/12)*$AA36*$F35,0)+MAX((Expenses!EC$37-$AB37/12)*$AA37*$F35,0)+MAX((Expenses!EC$38-$AB38/12)*$AA38*$F35,0)+MAX((Expenses!EC$39-$AB39/12)*$AA39*$F35,0)))))</f>
        <v>3416.6028261521237</v>
      </c>
      <c r="EF206" s="156">
        <f>IF(OR(EF$165&lt;=EOMONTH($E35,$R35*(1-$O35)),EF$165&gt;EOMONTH($E35,$P35*12*(1-$O35)+$Q35*12*$O35+$R35*(1-$O35))),0,IF($X35="NNN",SUM(Expenses!ED$35:ED$39)*$F35,IF($X35="FSG",0,IF($X35="MG",SUMPRODUCT($Z35:$Z39,Expenses!ED$35:ED$39)*$F35,MAX((Expenses!ED$35-$AB35/12)*$AA35*$F35,0)+MAX((Expenses!ED$36-$AB36/12)*$AA36*$F35,0)+MAX((Expenses!ED$37-$AB37/12)*$AA37*$F35,0)+MAX((Expenses!ED$38-$AB38/12)*$AA38*$F35,0)+MAX((Expenses!ED$39-$AB39/12)*$AA39*$F35,0)))))</f>
        <v>2906.4827091274087</v>
      </c>
      <c r="EG206" s="156">
        <f>IF(OR(EG$165&lt;=EOMONTH($E35,$R35*(1-$O35)),EG$165&gt;EOMONTH($E35,$P35*12*(1-$O35)+$Q35*12*$O35+$R35*(1-$O35))),0,IF($X35="NNN",SUM(Expenses!EE$35:EE$39)*$F35,IF($X35="FSG",0,IF($X35="MG",SUMPRODUCT($Z35:$Z39,Expenses!EE$35:EE$39)*$F35,MAX((Expenses!EE$35-$AB35/12)*$AA35*$F35,0)+MAX((Expenses!EE$36-$AB36/12)*$AA36*$F35,0)+MAX((Expenses!EE$37-$AB37/12)*$AA37*$F35,0)+MAX((Expenses!EE$38-$AB38/12)*$AA38*$F35,0)+MAX((Expenses!EE$39-$AB39/12)*$AA39*$F35,0)))))</f>
        <v>2908.501773279103</v>
      </c>
      <c r="EH206" s="156">
        <f>IF(OR(EH$165&lt;=EOMONTH($E35,$R35*(1-$O35)),EH$165&gt;EOMONTH($E35,$P35*12*(1-$O35)+$Q35*12*$O35+$R35*(1-$O35))),0,IF($X35="NNN",SUM(Expenses!EF$35:EF$39)*$F35,IF($X35="FSG",0,IF($X35="MG",SUMPRODUCT($Z35:$Z39,Expenses!EF$35:EF$39)*$F35,MAX((Expenses!EF$35-$AB35/12)*$AA35*$F35,0)+MAX((Expenses!EF$36-$AB36/12)*$AA36*$F35,0)+MAX((Expenses!EF$37-$AB37/12)*$AA37*$F35,0)+MAX((Expenses!EF$38-$AB38/12)*$AA38*$F35,0)+MAX((Expenses!EF$39-$AB39/12)*$AA39*$F35,0)))))</f>
        <v>2910.5258169876838</v>
      </c>
      <c r="EI206" s="156">
        <f>IF(OR(EI$165&lt;=EOMONTH($E35,$R35*(1-$O35)),EI$165&gt;EOMONTH($E35,$P35*12*(1-$O35)+$Q35*12*$O35+$R35*(1-$O35))),0,IF($X35="NNN",SUM(Expenses!EG$35:EG$39)*$F35,IF($X35="FSG",0,IF($X35="MG",SUMPRODUCT($Z35:$Z39,Expenses!EG$35:EG$39)*$F35,MAX((Expenses!EG$35-$AB35/12)*$AA35*$F35,0)+MAX((Expenses!EG$36-$AB36/12)*$AA36*$F35,0)+MAX((Expenses!EG$37-$AB37/12)*$AA37*$F35,0)+MAX((Expenses!EG$38-$AB38/12)*$AA38*$F35,0)+MAX((Expenses!EG$39-$AB39/12)*$AA39*$F35,0)))))</f>
        <v>2912.5548525340796</v>
      </c>
      <c r="EJ206" s="156">
        <f>IF(OR(EJ$165&lt;=EOMONTH($E35,$R35*(1-$O35)),EJ$165&gt;EOMONTH($E35,$P35*12*(1-$O35)+$Q35*12*$O35+$R35*(1-$O35))),0,IF($X35="NNN",SUM(Expenses!EH$35:EH$39)*$F35,IF($X35="FSG",0,IF($X35="MG",SUMPRODUCT($Z35:$Z39,Expenses!EH$35:EH$39)*$F35,MAX((Expenses!EH$35-$AB35/12)*$AA35*$F35,0)+MAX((Expenses!EH$36-$AB36/12)*$AA36*$F35,0)+MAX((Expenses!EH$37-$AB37/12)*$AA37*$F35,0)+MAX((Expenses!EH$38-$AB38/12)*$AA38*$F35,0)+MAX((Expenses!EH$39-$AB39/12)*$AA39*$F35,0)))))</f>
        <v>2914.5888922295117</v>
      </c>
      <c r="EK206" s="156">
        <f>IF(OR(EK$165&lt;=EOMONTH($E35,$R35*(1-$O35)),EK$165&gt;EOMONTH($E35,$P35*12*(1-$O35)+$Q35*12*$O35+$R35*(1-$O35))),0,IF($X35="NNN",SUM(Expenses!EI$35:EI$39)*$F35,IF($X35="FSG",0,IF($X35="MG",SUMPRODUCT($Z35:$Z39,Expenses!EI$35:EI$39)*$F35,MAX((Expenses!EI$35-$AB35/12)*$AA35*$F35,0)+MAX((Expenses!EI$36-$AB36/12)*$AA36*$F35,0)+MAX((Expenses!EI$37-$AB37/12)*$AA37*$F35,0)+MAX((Expenses!EI$38-$AB38/12)*$AA38*$F35,0)+MAX((Expenses!EI$39-$AB39/12)*$AA39*$F35,0)))))</f>
        <v>2916.6279484155593</v>
      </c>
      <c r="EL206" s="156">
        <f>IF(OR(EL$165&lt;=EOMONTH($E35,$R35*(1-$O35)),EL$165&gt;EOMONTH($E35,$P35*12*(1-$O35)+$Q35*12*$O35+$R35*(1-$O35))),0,IF($X35="NNN",SUM(Expenses!EJ$35:EJ$39)*$F35,IF($X35="FSG",0,IF($X35="MG",SUMPRODUCT($Z35:$Z39,Expenses!EJ$35:EJ$39)*$F35,MAX((Expenses!EJ$35-$AB35/12)*$AA35*$F35,0)+MAX((Expenses!EJ$36-$AB36/12)*$AA36*$F35,0)+MAX((Expenses!EJ$37-$AB37/12)*$AA37*$F35,0)+MAX((Expenses!EJ$38-$AB38/12)*$AA38*$F35,0)+MAX((Expenses!EJ$39-$AB39/12)*$AA39*$F35,0)))))</f>
        <v>2918.6720334642437</v>
      </c>
      <c r="EM206" s="156">
        <f>IF(OR(EM$165&lt;=EOMONTH($E35,$R35*(1-$O35)),EM$165&gt;EOMONTH($E35,$P35*12*(1-$O35)+$Q35*12*$O35+$R35*(1-$O35))),0,IF($X35="NNN",SUM(Expenses!EK$35:EK$39)*$F35,IF($X35="FSG",0,IF($X35="MG",SUMPRODUCT($Z35:$Z39,Expenses!EK$35:EK$39)*$F35,MAX((Expenses!EK$35-$AB35/12)*$AA35*$F35,0)+MAX((Expenses!EK$36-$AB36/12)*$AA36*$F35,0)+MAX((Expenses!EK$37-$AB37/12)*$AA37*$F35,0)+MAX((Expenses!EK$38-$AB38/12)*$AA38*$F35,0)+MAX((Expenses!EK$39-$AB39/12)*$AA39*$F35,0)))))</f>
        <v>2920.7211597780947</v>
      </c>
      <c r="EN206" s="156">
        <f>IF(OR(EN$165&lt;=EOMONTH($E35,$R35*(1-$O35)),EN$165&gt;EOMONTH($E35,$P35*12*(1-$O35)+$Q35*12*$O35+$R35*(1-$O35))),0,IF($X35="NNN",SUM(Expenses!EL$35:EL$39)*$F35,IF($X35="FSG",0,IF($X35="MG",SUMPRODUCT($Z35:$Z39,Expenses!EL$35:EL$39)*$F35,MAX((Expenses!EL$35-$AB35/12)*$AA35*$F35,0)+MAX((Expenses!EL$36-$AB36/12)*$AA36*$F35,0)+MAX((Expenses!EL$37-$AB37/12)*$AA37*$F35,0)+MAX((Expenses!EL$38-$AB38/12)*$AA38*$F35,0)+MAX((Expenses!EL$39-$AB39/12)*$AA39*$F35,0)))))</f>
        <v>2922.7753397902334</v>
      </c>
      <c r="EO206" s="156">
        <f>IF(OR(EO$165&lt;=EOMONTH($E35,$R35*(1-$O35)),EO$165&gt;EOMONTH($E35,$P35*12*(1-$O35)+$Q35*12*$O35+$R35*(1-$O35))),0,IF($X35="NNN",SUM(Expenses!EM$35:EM$39)*$F35,IF($X35="FSG",0,IF($X35="MG",SUMPRODUCT($Z35:$Z39,Expenses!EM$35:EM$39)*$F35,MAX((Expenses!EM$35-$AB35/12)*$AA35*$F35,0)+MAX((Expenses!EM$36-$AB36/12)*$AA36*$F35,0)+MAX((Expenses!EM$37-$AB37/12)*$AA37*$F35,0)+MAX((Expenses!EM$38-$AB38/12)*$AA38*$F35,0)+MAX((Expenses!EM$39-$AB39/12)*$AA39*$F35,0)))))</f>
        <v>2924.8345859644432</v>
      </c>
      <c r="EP206" s="156">
        <f>IF(OR(EP$165&lt;=EOMONTH($E35,$R35*(1-$O35)),EP$165&gt;EOMONTH($E35,$P35*12*(1-$O35)+$Q35*12*$O35+$R35*(1-$O35))),0,IF($X35="NNN",SUM(Expenses!EN$35:EN$39)*$F35,IF($X35="FSG",0,IF($X35="MG",SUMPRODUCT($Z35:$Z39,Expenses!EN$35:EN$39)*$F35,MAX((Expenses!EN$35-$AB35/12)*$AA35*$F35,0)+MAX((Expenses!EN$36-$AB36/12)*$AA36*$F35,0)+MAX((Expenses!EN$37-$AB37/12)*$AA37*$F35,0)+MAX((Expenses!EN$38-$AB38/12)*$AA38*$F35,0)+MAX((Expenses!EN$39-$AB39/12)*$AA39*$F35,0)))))</f>
        <v>2926.8989107952457</v>
      </c>
      <c r="EQ206" s="156">
        <f>IF(OR(EQ$165&lt;=EOMONTH($E35,$R35*(1-$O35)),EQ$165&gt;EOMONTH($E35,$P35*12*(1-$O35)+$Q35*12*$O35+$R35*(1-$O35))),0,IF($X35="NNN",SUM(Expenses!EO$35:EO$39)*$F35,IF($X35="FSG",0,IF($X35="MG",SUMPRODUCT($Z35:$Z39,Expenses!EO$35:EO$39)*$F35,MAX((Expenses!EO$35-$AB35/12)*$AA35*$F35,0)+MAX((Expenses!EO$36-$AB36/12)*$AA36*$F35,0)+MAX((Expenses!EO$37-$AB37/12)*$AA37*$F35,0)+MAX((Expenses!EO$38-$AB38/12)*$AA38*$F35,0)+MAX((Expenses!EO$39-$AB39/12)*$AA39*$F35,0)))))</f>
        <v>2928.9683268079784</v>
      </c>
      <c r="ER206" s="156">
        <f>IF(OR(ER$165&lt;=EOMONTH($E35,$R35*(1-$O35)),ER$165&gt;EOMONTH($E35,$P35*12*(1-$O35)+$Q35*12*$O35+$R35*(1-$O35))),0,IF($X35="NNN",SUM(Expenses!EP$35:EP$39)*$F35,IF($X35="FSG",0,IF($X35="MG",SUMPRODUCT($Z35:$Z39,Expenses!EP$35:EP$39)*$F35,MAX((Expenses!EP$35-$AB35/12)*$AA35*$F35,0)+MAX((Expenses!EP$36-$AB36/12)*$AA36*$F35,0)+MAX((Expenses!EP$37-$AB37/12)*$AA37*$F35,0)+MAX((Expenses!EP$38-$AB38/12)*$AA38*$F35,0)+MAX((Expenses!EP$39-$AB39/12)*$AA39*$F35,0)))))</f>
        <v>2940.8427323693095</v>
      </c>
      <c r="ES206" s="156">
        <f>IF(OR(ES$165&lt;=EOMONTH($E35,$R35*(1-$O35)),ES$165&gt;EOMONTH($E35,$P35*12*(1-$O35)+$Q35*12*$O35+$R35*(1-$O35))),0,IF($X35="NNN",SUM(Expenses!EQ$35:EQ$39)*$F35,IF($X35="FSG",0,IF($X35="MG",SUMPRODUCT($Z35:$Z39,Expenses!EQ$35:EQ$39)*$F35,MAX((Expenses!EQ$35-$AB35/12)*$AA35*$F35,0)+MAX((Expenses!EQ$36-$AB36/12)*$AA36*$F35,0)+MAX((Expenses!EQ$37-$AB37/12)*$AA37*$F35,0)+MAX((Expenses!EQ$38-$AB38/12)*$AA38*$F35,0)+MAX((Expenses!EQ$39-$AB39/12)*$AA39*$F35,0)))))</f>
        <v>2942.9223684455546</v>
      </c>
      <c r="ET206" s="156">
        <f>IF(OR(ET$165&lt;=EOMONTH($E35,$R35*(1-$O35)),ET$165&gt;EOMONTH($E35,$P35*12*(1-$O35)+$Q35*12*$O35+$R35*(1-$O35))),0,IF($X35="NNN",SUM(Expenses!ER$35:ER$39)*$F35,IF($X35="FSG",0,IF($X35="MG",SUMPRODUCT($Z35:$Z39,Expenses!ER$35:ER$39)*$F35,MAX((Expenses!ER$35-$AB35/12)*$AA35*$F35,0)+MAX((Expenses!ER$36-$AB36/12)*$AA36*$F35,0)+MAX((Expenses!ER$37-$AB37/12)*$AA37*$F35,0)+MAX((Expenses!ER$38-$AB38/12)*$AA38*$F35,0)+MAX((Expenses!ER$39-$AB39/12)*$AA39*$F35,0)))))</f>
        <v>2945.0071334653926</v>
      </c>
      <c r="EU206" s="156">
        <f>IF(OR(EU$165&lt;=EOMONTH($E35,$R35*(1-$O35)),EU$165&gt;EOMONTH($E35,$P35*12*(1-$O35)+$Q35*12*$O35+$R35*(1-$O35))),0,IF($X35="NNN",SUM(Expenses!ES$35:ES$39)*$F35,IF($X35="FSG",0,IF($X35="MG",SUMPRODUCT($Z35:$Z39,Expenses!ES$35:ES$39)*$F35,MAX((Expenses!ES$35-$AB35/12)*$AA35*$F35,0)+MAX((Expenses!ES$36-$AB36/12)*$AA36*$F35,0)+MAX((Expenses!ES$37-$AB37/12)*$AA37*$F35,0)+MAX((Expenses!ES$38-$AB38/12)*$AA38*$F35,0)+MAX((Expenses!ES$39-$AB39/12)*$AA39*$F35,0)))))</f>
        <v>2947.0970400781807</v>
      </c>
      <c r="EV206" s="156">
        <f>IF(OR(EV$165&lt;=EOMONTH($E35,$R35*(1-$O35)),EV$165&gt;EOMONTH($E35,$P35*12*(1-$O35)+$Q35*12*$O35+$R35*(1-$O35))),0,IF($X35="NNN",SUM(Expenses!ET$35:ET$39)*$F35,IF($X35="FSG",0,IF($X35="MG",SUMPRODUCT($Z35:$Z39,Expenses!ET$35:ET$39)*$F35,MAX((Expenses!ET$35-$AB35/12)*$AA35*$F35,0)+MAX((Expenses!ET$36-$AB36/12)*$AA36*$F35,0)+MAX((Expenses!ET$37-$AB37/12)*$AA37*$F35,0)+MAX((Expenses!ET$38-$AB38/12)*$AA38*$F35,0)+MAX((Expenses!ET$39-$AB39/12)*$AA39*$F35,0)))))</f>
        <v>2949.1921009644757</v>
      </c>
      <c r="EW206" s="156">
        <f>IF(OR(EW$165&lt;=EOMONTH($E35,$R35*(1-$O35)),EW$165&gt;EOMONTH($E35,$P35*12*(1-$O35)+$Q35*12*$O35+$R35*(1-$O35))),0,IF($X35="NNN",SUM(Expenses!EU$35:EU$39)*$F35,IF($X35="FSG",0,IF($X35="MG",SUMPRODUCT($Z35:$Z39,Expenses!EU$35:EU$39)*$F35,MAX((Expenses!EU$35-$AB35/12)*$AA35*$F35,0)+MAX((Expenses!EU$36-$AB36/12)*$AA36*$F35,0)+MAX((Expenses!EU$37-$AB37/12)*$AA37*$F35,0)+MAX((Expenses!EU$38-$AB38/12)*$AA38*$F35,0)+MAX((Expenses!EU$39-$AB39/12)*$AA39*$F35,0)))))</f>
        <v>2505.2607351730258</v>
      </c>
      <c r="EX206" s="156">
        <f>IF(OR(EX$165&lt;=EOMONTH($E35,$R35*(1-$O35)),EX$165&gt;EOMONTH($E35,$P35*12*(1-$O35)+$Q35*12*$O35+$R35*(1-$O35))),0,IF($X35="NNN",SUM(Expenses!EV$35:EV$39)*$F35,IF($X35="FSG",0,IF($X35="MG",SUMPRODUCT($Z35:$Z39,Expenses!EV$35:EV$39)*$F35,MAX((Expenses!EV$35-$AB35/12)*$AA35*$F35,0)+MAX((Expenses!EV$36-$AB36/12)*$AA36*$F35,0)+MAX((Expenses!EV$37-$AB37/12)*$AA37*$F35,0)+MAX((Expenses!EV$38-$AB38/12)*$AA38*$F35,0)+MAX((Expenses!EV$39-$AB39/12)*$AA39*$F35,0)))))</f>
        <v>2462.5941673219022</v>
      </c>
      <c r="EY206" s="156">
        <f>IF(OR(EY$165&lt;=EOMONTH($E35,$R35*(1-$O35)),EY$165&gt;EOMONTH($E35,$P35*12*(1-$O35)+$Q35*12*$O35+$R35*(1-$O35))),0,IF($X35="NNN",SUM(Expenses!EW$35:EW$39)*$F35,IF($X35="FSG",0,IF($X35="MG",SUMPRODUCT($Z35:$Z39,Expenses!EW$35:EW$39)*$F35,MAX((Expenses!EW$35-$AB35/12)*$AA35*$F35,0)+MAX((Expenses!EW$36-$AB36/12)*$AA36*$F35,0)+MAX((Expenses!EW$37-$AB37/12)*$AA37*$F35,0)+MAX((Expenses!EW$38-$AB38/12)*$AA38*$F35,0)+MAX((Expenses!EW$39-$AB39/12)*$AA39*$F35,0)))))</f>
        <v>2463.6588063120457</v>
      </c>
      <c r="EZ206" s="156">
        <f>IF(OR(EZ$165&lt;=EOMONTH($E35,$R35*(1-$O35)),EZ$165&gt;EOMONTH($E35,$P35*12*(1-$O35)+$Q35*12*$O35+$R35*(1-$O35))),0,IF($X35="NNN",SUM(Expenses!EX$35:EX$39)*$F35,IF($X35="FSG",0,IF($X35="MG",SUMPRODUCT($Z35:$Z39,Expenses!EX$35:EX$39)*$F35,MAX((Expenses!EX$35-$AB35/12)*$AA35*$F35,0)+MAX((Expenses!EX$36-$AB36/12)*$AA36*$F35,0)+MAX((Expenses!EX$37-$AB37/12)*$AA37*$F35,0)+MAX((Expenses!EX$38-$AB38/12)*$AA38*$F35,0)+MAX((Expenses!EX$39-$AB39/12)*$AA39*$F35,0)))))</f>
        <v>2464.7260709891489</v>
      </c>
      <c r="FA206" s="156">
        <f>IF(OR(FA$165&lt;=EOMONTH($E35,$R35*(1-$O35)),FA$165&gt;EOMONTH($E35,$P35*12*(1-$O35)+$Q35*12*$O35+$R35*(1-$O35))),0,IF($X35="NNN",SUM(Expenses!EY$35:EY$39)*$F35,IF($X35="FSG",0,IF($X35="MG",SUMPRODUCT($Z35:$Z39,Expenses!EY$35:EY$39)*$F35,MAX((Expenses!EY$35-$AB35/12)*$AA35*$F35,0)+MAX((Expenses!EY$36-$AB36/12)*$AA36*$F35,0)+MAX((Expenses!EY$37-$AB37/12)*$AA37*$F35,0)+MAX((Expenses!EY$38-$AB38/12)*$AA38*$F35,0)+MAX((Expenses!EY$39-$AB39/12)*$AA39*$F35,0)))))</f>
        <v>2465.7959678288644</v>
      </c>
      <c r="FB206" s="156">
        <f>IF(OR(FB$165&lt;=EOMONTH($E35,$R35*(1-$O35)),FB$165&gt;EOMONTH($E35,$P35*12*(1-$O35)+$Q35*12*$O35+$R35*(1-$O35))),0,IF($X35="NNN",SUM(Expenses!EZ$35:EZ$39)*$F35,IF($X35="FSG",0,IF($X35="MG",SUMPRODUCT($Z35:$Z39,Expenses!EZ$35:EZ$39)*$F35,MAX((Expenses!EZ$35-$AB35/12)*$AA35*$F35,0)+MAX((Expenses!EZ$36-$AB36/12)*$AA36*$F35,0)+MAX((Expenses!EZ$37-$AB37/12)*$AA37*$F35,0)+MAX((Expenses!EZ$38-$AB38/12)*$AA38*$F35,0)+MAX((Expenses!EZ$39-$AB39/12)*$AA39*$F35,0)))))</f>
        <v>2343.1177741317238</v>
      </c>
      <c r="FC206" s="156">
        <f>IF(OR(FC$165&lt;=EOMONTH($E35,$R35*(1-$O35)),FC$165&gt;EOMONTH($E35,$P35*12*(1-$O35)+$Q35*12*$O35+$R35*(1-$O35))),0,IF($X35="NNN",SUM(Expenses!FA$35:FA$39)*$F35,IF($X35="FSG",0,IF($X35="MG",SUMPRODUCT($Z35:$Z39,Expenses!FA$35:FA$39)*$F35,MAX((Expenses!FA$35-$AB35/12)*$AA35*$F35,0)+MAX((Expenses!FA$36-$AB36/12)*$AA36*$F35,0)+MAX((Expenses!FA$37-$AB37/12)*$AA37*$F35,0)+MAX((Expenses!FA$38-$AB38/12)*$AA38*$F35,0)+MAX((Expenses!FA$39-$AB39/12)*$AA39*$F35,0)))))</f>
        <v>2343.928875328219</v>
      </c>
      <c r="FD206" s="156">
        <f>IF(OR(FD$165&lt;=EOMONTH($E35,$R35*(1-$O35)),FD$165&gt;EOMONTH($E35,$P35*12*(1-$O35)+$Q35*12*$O35+$R35*(1-$O35))),0,IF($X35="NNN",SUM(Expenses!FB$35:FB$39)*$F35,IF($X35="FSG",0,IF($X35="MG",SUMPRODUCT($Z35:$Z39,Expenses!FB$35:FB$39)*$F35,MAX((Expenses!FB$35-$AB35/12)*$AA35*$F35,0)+MAX((Expenses!FB$36-$AB36/12)*$AA36*$F35,0)+MAX((Expenses!FB$37-$AB37/12)*$AA37*$F35,0)+MAX((Expenses!FB$38-$AB38/12)*$AA38*$F35,0)+MAX((Expenses!FB$39-$AB39/12)*$AA39*$F35,0)))))</f>
        <v>2352.3347203058374</v>
      </c>
      <c r="FE206" s="156">
        <f>IF(OR(FE$165&lt;=EOMONTH($E35,$R35*(1-$O35)),FE$165&gt;EOMONTH($E35,$P35*12*(1-$O35)+$Q35*12*$O35+$R35*(1-$O35))),0,IF($X35="NNN",SUM(Expenses!FC$35:FC$39)*$F35,IF($X35="FSG",0,IF($X35="MG",SUMPRODUCT($Z35:$Z39,Expenses!FC$35:FC$39)*$F35,MAX((Expenses!FC$35-$AB35/12)*$AA35*$F35,0)+MAX((Expenses!FC$36-$AB36/12)*$AA36*$F35,0)+MAX((Expenses!FC$37-$AB37/12)*$AA37*$F35,0)+MAX((Expenses!FC$38-$AB38/12)*$AA38*$F35,0)+MAX((Expenses!FC$39-$AB39/12)*$AA39*$F35,0)))))</f>
        <v>2353.1498272245713</v>
      </c>
      <c r="FF206" s="156">
        <f>IF(OR(FF$165&lt;=EOMONTH($E35,$R35*(1-$O35)),FF$165&gt;EOMONTH($E35,$P35*12*(1-$O35)+$Q35*12*$O35+$R35*(1-$O35))),0,IF($X35="NNN",SUM(Expenses!FD$35:FD$39)*$F35,IF($X35="FSG",0,IF($X35="MG",SUMPRODUCT($Z35:$Z39,Expenses!FD$35:FD$39)*$F35,MAX((Expenses!FD$35-$AB35/12)*$AA35*$F35,0)+MAX((Expenses!FD$36-$AB36/12)*$AA36*$F35,0)+MAX((Expenses!FD$37-$AB37/12)*$AA37*$F35,0)+MAX((Expenses!FD$38-$AB38/12)*$AA38*$F35,0)+MAX((Expenses!FD$39-$AB39/12)*$AA39*$F35,0)))))</f>
        <v>2353.9669444168599</v>
      </c>
      <c r="FG206" s="156">
        <f>IF(OR(FG$165&lt;=EOMONTH($E35,$R35*(1-$O35)),FG$165&gt;EOMONTH($E35,$P35*12*(1-$O35)+$Q35*12*$O35+$R35*(1-$O35))),0,IF($X35="NNN",SUM(Expenses!FE$35:FE$39)*$F35,IF($X35="FSG",0,IF($X35="MG",SUMPRODUCT($Z35:$Z39,Expenses!FE$35:FE$39)*$F35,MAX((Expenses!FE$35-$AB35/12)*$AA35*$F35,0)+MAX((Expenses!FE$36-$AB36/12)*$AA36*$F35,0)+MAX((Expenses!FE$37-$AB37/12)*$AA37*$F35,0)+MAX((Expenses!FE$38-$AB38/12)*$AA38*$F35,0)+MAX((Expenses!FE$39-$AB39/12)*$AA39*$F35,0)))))</f>
        <v>2354.7860768405799</v>
      </c>
      <c r="FH206" s="156">
        <f>IF(OR(FH$165&lt;=EOMONTH($E35,$R35*(1-$O35)),FH$165&gt;EOMONTH($E35,$P35*12*(1-$O35)+$Q35*12*$O35+$R35*(1-$O35))),0,IF($X35="NNN",SUM(Expenses!FF$35:FF$39)*$F35,IF($X35="FSG",0,IF($X35="MG",SUMPRODUCT($Z35:$Z39,Expenses!FF$35:FF$39)*$F35,MAX((Expenses!FF$35-$AB35/12)*$AA35*$F35,0)+MAX((Expenses!FF$36-$AB36/12)*$AA36*$F35,0)+MAX((Expenses!FF$37-$AB37/12)*$AA37*$F35,0)+MAX((Expenses!FF$38-$AB38/12)*$AA38*$F35,0)+MAX((Expenses!FF$39-$AB39/12)*$AA39*$F35,0)))))</f>
        <v>2355.6072294658366</v>
      </c>
      <c r="FI206" s="156">
        <f>IF(OR(FI$165&lt;=EOMONTH($E35,$R35*(1-$O35)),FI$165&gt;EOMONTH($E35,$P35*12*(1-$O35)+$Q35*12*$O35+$R35*(1-$O35))),0,IF($X35="NNN",SUM(Expenses!FG$35:FG$39)*$F35,IF($X35="FSG",0,IF($X35="MG",SUMPRODUCT($Z35:$Z39,Expenses!FG$35:FG$39)*$F35,MAX((Expenses!FG$35-$AB35/12)*$AA35*$F35,0)+MAX((Expenses!FG$36-$AB36/12)*$AA36*$F35,0)+MAX((Expenses!FG$37-$AB37/12)*$AA37*$F35,0)+MAX((Expenses!FG$38-$AB38/12)*$AA38*$F35,0)+MAX((Expenses!FG$39-$AB39/12)*$AA39*$F35,0)))))</f>
        <v>2356.4304072749915</v>
      </c>
      <c r="FJ206" s="156">
        <f>IF(OR(FJ$165&lt;=EOMONTH($E35,$R35*(1-$O35)),FJ$165&gt;EOMONTH($E35,$P35*12*(1-$O35)+$Q35*12*$O35+$R35*(1-$O35))),0,IF($X35="NNN",SUM(Expenses!FH$35:FH$39)*$F35,IF($X35="FSG",0,IF($X35="MG",SUMPRODUCT($Z35:$Z39,Expenses!FH$35:FH$39)*$F35,MAX((Expenses!FH$35-$AB35/12)*$AA35*$F35,0)+MAX((Expenses!FH$36-$AB36/12)*$AA36*$F35,0)+MAX((Expenses!FH$37-$AB37/12)*$AA37*$F35,0)+MAX((Expenses!FH$38-$AB38/12)*$AA38*$F35,0)+MAX((Expenses!FH$39-$AB39/12)*$AA39*$F35,0)))))</f>
        <v>2357.2556152626939</v>
      </c>
      <c r="FK206" s="156">
        <f>IF(OR(FK$165&lt;=EOMONTH($E35,$R35*(1-$O35)),FK$165&gt;EOMONTH($E35,$P35*12*(1-$O35)+$Q35*12*$O35+$R35*(1-$O35))),0,IF($X35="NNN",SUM(Expenses!FI$35:FI$39)*$F35,IF($X35="FSG",0,IF($X35="MG",SUMPRODUCT($Z35:$Z39,Expenses!FI$35:FI$39)*$F35,MAX((Expenses!FI$35-$AB35/12)*$AA35*$F35,0)+MAX((Expenses!FI$36-$AB36/12)*$AA36*$F35,0)+MAX((Expenses!FI$37-$AB37/12)*$AA37*$F35,0)+MAX((Expenses!FI$38-$AB38/12)*$AA38*$F35,0)+MAX((Expenses!FI$39-$AB39/12)*$AA39*$F35,0)))))</f>
        <v>2358.0828584359119</v>
      </c>
      <c r="FL206" s="156">
        <f>IF(OR(FL$165&lt;=EOMONTH($E35,$R35*(1-$O35)),FL$165&gt;EOMONTH($E35,$P35*12*(1-$O35)+$Q35*12*$O35+$R35*(1-$O35))),0,IF($X35="NNN",SUM(Expenses!FJ$35:FJ$39)*$F35,IF($X35="FSG",0,IF($X35="MG",SUMPRODUCT($Z35:$Z39,Expenses!FJ$35:FJ$39)*$F35,MAX((Expenses!FJ$35-$AB35/12)*$AA35*$F35,0)+MAX((Expenses!FJ$36-$AB36/12)*$AA36*$F35,0)+MAX((Expenses!FJ$37-$AB37/12)*$AA37*$F35,0)+MAX((Expenses!FJ$38-$AB38/12)*$AA38*$F35,0)+MAX((Expenses!FJ$39-$AB39/12)*$AA39*$F35,0)))))</f>
        <v>2358.912141813963</v>
      </c>
      <c r="FM206" s="156">
        <f>IF(OR(FM$165&lt;=EOMONTH($E35,$R35*(1-$O35)),FM$165&gt;EOMONTH($E35,$P35*12*(1-$O35)+$Q35*12*$O35+$R35*(1-$O35))),0,IF($X35="NNN",SUM(Expenses!FK$35:FK$39)*$F35,IF($X35="FSG",0,IF($X35="MG",SUMPRODUCT($Z35:$Z39,Expenses!FK$35:FK$39)*$F35,MAX((Expenses!FK$35-$AB35/12)*$AA35*$F35,0)+MAX((Expenses!FK$36-$AB36/12)*$AA36*$F35,0)+MAX((Expenses!FK$37-$AB37/12)*$AA37*$F35,0)+MAX((Expenses!FK$38-$AB38/12)*$AA38*$F35,0)+MAX((Expenses!FK$39-$AB39/12)*$AA39*$F35,0)))))</f>
        <v>2359.743470428542</v>
      </c>
      <c r="FN206" s="156">
        <f>IF(OR(FN$165&lt;=EOMONTH($E35,$R35*(1-$O35)),FN$165&gt;EOMONTH($E35,$P35*12*(1-$O35)+$Q35*12*$O35+$R35*(1-$O35))),0,IF($X35="NNN",SUM(Expenses!FL$35:FL$39)*$F35,IF($X35="FSG",0,IF($X35="MG",SUMPRODUCT($Z35:$Z39,Expenses!FL$35:FL$39)*$F35,MAX((Expenses!FL$35-$AB35/12)*$AA35*$F35,0)+MAX((Expenses!FL$36-$AB36/12)*$AA36*$F35,0)+MAX((Expenses!FL$37-$AB37/12)*$AA37*$F35,0)+MAX((Expenses!FL$38-$AB38/12)*$AA38*$F35,0)+MAX((Expenses!FL$39-$AB39/12)*$AA39*$F35,0)))))</f>
        <v>2360.5768493237542</v>
      </c>
      <c r="FO206" s="156">
        <f>IF(OR(FO$165&lt;=EOMONTH($E35,$R35*(1-$O35)),FO$165&gt;EOMONTH($E35,$P35*12*(1-$O35)+$Q35*12*$O35+$R35*(1-$O35))),0,IF($X35="NNN",SUM(Expenses!FM$35:FM$39)*$F35,IF($X35="FSG",0,IF($X35="MG",SUMPRODUCT($Z35:$Z39,Expenses!FM$35:FM$39)*$F35,MAX((Expenses!FM$35-$AB35/12)*$AA35*$F35,0)+MAX((Expenses!FM$36-$AB36/12)*$AA36*$F35,0)+MAX((Expenses!FM$37-$AB37/12)*$AA37*$F35,0)+MAX((Expenses!FM$38-$AB38/12)*$AA38*$F35,0)+MAX((Expenses!FM$39-$AB39/12)*$AA39*$F35,0)))))</f>
        <v>2361.4122835561438</v>
      </c>
      <c r="FP206" s="156">
        <f>IF(OR(FP$165&lt;=EOMONTH($E35,$R35*(1-$O35)),FP$165&gt;EOMONTH($E35,$P35*12*(1-$O35)+$Q35*12*$O35+$R35*(1-$O35))),0,IF($X35="NNN",SUM(Expenses!FN$35:FN$39)*$F35,IF($X35="FSG",0,IF($X35="MG",SUMPRODUCT($Z35:$Z39,Expenses!FN$35:FN$39)*$F35,MAX((Expenses!FN$35-$AB35/12)*$AA35*$F35,0)+MAX((Expenses!FN$36-$AB36/12)*$AA36*$F35,0)+MAX((Expenses!FN$37-$AB37/12)*$AA37*$F35,0)+MAX((Expenses!FN$38-$AB38/12)*$AA38*$F35,0)+MAX((Expenses!FN$39-$AB39/12)*$AA39*$F35,0)))))</f>
        <v>2370.0703038830907</v>
      </c>
      <c r="FQ206" s="156">
        <f>IF(OR(FQ$165&lt;=EOMONTH($E35,$R35*(1-$O35)),FQ$165&gt;EOMONTH($E35,$P35*12*(1-$O35)+$Q35*12*$O35+$R35*(1-$O35))),0,IF($X35="NNN",SUM(Expenses!FO$35:FO$39)*$F35,IF($X35="FSG",0,IF($X35="MG",SUMPRODUCT($Z35:$Z39,Expenses!FO$35:FO$39)*$F35,MAX((Expenses!FO$35-$AB35/12)*$AA35*$F35,0)+MAX((Expenses!FO$36-$AB36/12)*$AA36*$F35,0)+MAX((Expenses!FO$37-$AB37/12)*$AA37*$F35,0)+MAX((Expenses!FO$38-$AB38/12)*$AA38*$F35,0)+MAX((Expenses!FO$39-$AB39/12)*$AA39*$F35,0)))))</f>
        <v>2370.9098640093866</v>
      </c>
      <c r="FR206" s="156">
        <f>IF(OR(FR$165&lt;=EOMONTH($E35,$R35*(1-$O35)),FR$165&gt;EOMONTH($E35,$P35*12*(1-$O35)+$Q35*12*$O35+$R35*(1-$O35))),0,IF($X35="NNN",SUM(Expenses!FP$35:FP$39)*$F35,IF($X35="FSG",0,IF($X35="MG",SUMPRODUCT($Z35:$Z39,Expenses!FP$35:FP$39)*$F35,MAX((Expenses!FP$35-$AB35/12)*$AA35*$F35,0)+MAX((Expenses!FP$36-$AB36/12)*$AA36*$F35,0)+MAX((Expenses!FP$37-$AB37/12)*$AA37*$F35,0)+MAX((Expenses!FP$38-$AB38/12)*$AA38*$F35,0)+MAX((Expenses!FP$39-$AB39/12)*$AA39*$F35,0)))))</f>
        <v>2371.7514947174441</v>
      </c>
      <c r="FS206" s="156">
        <f>IF(OR(FS$165&lt;=EOMONTH($E35,$R35*(1-$O35)),FS$165&gt;EOMONTH($E35,$P35*12*(1-$O35)+$Q35*12*$O35+$R35*(1-$O35))),0,IF($X35="NNN",SUM(Expenses!FQ$35:FQ$39)*$F35,IF($X35="FSG",0,IF($X35="MG",SUMPRODUCT($Z35:$Z39,Expenses!FQ$35:FQ$39)*$F35,MAX((Expenses!FQ$35-$AB35/12)*$AA35*$F35,0)+MAX((Expenses!FQ$36-$AB36/12)*$AA36*$F35,0)+MAX((Expenses!FQ$37-$AB37/12)*$AA37*$F35,0)+MAX((Expenses!FQ$38-$AB38/12)*$AA38*$F35,0)+MAX((Expenses!FQ$39-$AB39/12)*$AA39*$F35,0)))))</f>
        <v>2372.5952011138756</v>
      </c>
      <c r="FT206" s="156">
        <f>IF(OR(FT$165&lt;=EOMONTH($E35,$R35*(1-$O35)),FT$165&gt;EOMONTH($E35,$P35*12*(1-$O35)+$Q35*12*$O35+$R35*(1-$O35))),0,IF($X35="NNN",SUM(Expenses!FR$35:FR$39)*$F35,IF($X35="FSG",0,IF($X35="MG",SUMPRODUCT($Z35:$Z39,Expenses!FR$35:FR$39)*$F35,MAX((Expenses!FR$35-$AB35/12)*$AA35*$F35,0)+MAX((Expenses!FR$36-$AB36/12)*$AA36*$F35,0)+MAX((Expenses!FR$37-$AB37/12)*$AA37*$F35,0)+MAX((Expenses!FR$38-$AB38/12)*$AA38*$F35,0)+MAX((Expenses!FR$39-$AB39/12)*$AA39*$F35,0)))))</f>
        <v>2280.8548509192442</v>
      </c>
      <c r="FU206" s="156">
        <f>IF(OR(FU$165&lt;=EOMONTH($E35,$R35*(1-$O35)),FU$165&gt;EOMONTH($E35,$P35*12*(1-$O35)+$Q35*12*$O35+$R35*(1-$O35))),0,IF($X35="NNN",SUM(Expenses!FS$35:FS$39)*$F35,IF($X35="FSG",0,IF($X35="MG",SUMPRODUCT($Z35:$Z39,Expenses!FS$35:FS$39)*$F35,MAX((Expenses!FS$35-$AB35/12)*$AA35*$F35,0)+MAX((Expenses!FS$36-$AB36/12)*$AA36*$F35,0)+MAX((Expenses!FS$37-$AB37/12)*$AA37*$F35,0)+MAX((Expenses!FS$38-$AB38/12)*$AA38*$F35,0)+MAX((Expenses!FS$39-$AB39/12)*$AA39*$F35,0)))))</f>
        <v>2281.5055442618764</v>
      </c>
      <c r="FV206" s="156">
        <f>IF(OR(FV$165&lt;=EOMONTH($E35,$R35*(1-$O35)),FV$165&gt;EOMONTH($E35,$P35*12*(1-$O35)+$Q35*12*$O35+$R35*(1-$O35))),0,IF($X35="NNN",SUM(Expenses!FT$35:FT$39)*$F35,IF($X35="FSG",0,IF($X35="MG",SUMPRODUCT($Z35:$Z39,Expenses!FT$35:FT$39)*$F35,MAX((Expenses!FT$35-$AB35/12)*$AA35*$F35,0)+MAX((Expenses!FT$36-$AB36/12)*$AA36*$F35,0)+MAX((Expenses!FT$37-$AB37/12)*$AA37*$F35,0)+MAX((Expenses!FT$38-$AB38/12)*$AA38*$F35,0)+MAX((Expenses!FT$39-$AB39/12)*$AA39*$F35,0)))))</f>
        <v>2282.15784238983</v>
      </c>
      <c r="FW206" s="156">
        <f>IF(OR(FW$165&lt;=EOMONTH($E35,$R35*(1-$O35)),FW$165&gt;EOMONTH($E35,$P35*12*(1-$O35)+$Q35*12*$O35+$R35*(1-$O35))),0,IF($X35="NNN",SUM(Expenses!FU$35:FU$39)*$F35,IF($X35="FSG",0,IF($X35="MG",SUMPRODUCT($Z35:$Z39,Expenses!FU$35:FU$39)*$F35,MAX((Expenses!FU$35-$AB35/12)*$AA35*$F35,0)+MAX((Expenses!FU$36-$AB36/12)*$AA36*$F35,0)+MAX((Expenses!FU$37-$AB37/12)*$AA37*$F35,0)+MAX((Expenses!FU$38-$AB38/12)*$AA38*$F35,0)+MAX((Expenses!FU$39-$AB39/12)*$AA39*$F35,0)))))</f>
        <v>2375.990886157068</v>
      </c>
      <c r="FX206" s="156">
        <f>IF(OR(FX$165&lt;=EOMONTH($E35,$R35*(1-$O35)),FX$165&gt;EOMONTH($E35,$P35*12*(1-$O35)+$Q35*12*$O35+$R35*(1-$O35))),0,IF($X35="NNN",SUM(Expenses!FV$35:FV$39)*$F35,IF($X35="FSG",0,IF($X35="MG",SUMPRODUCT($Z35:$Z39,Expenses!FV$35:FV$39)*$F35,MAX((Expenses!FV$35-$AB35/12)*$AA35*$F35,0)+MAX((Expenses!FV$36-$AB36/12)*$AA36*$F35,0)+MAX((Expenses!FV$37-$AB37/12)*$AA37*$F35,0)+MAX((Expenses!FV$38-$AB38/12)*$AA38*$F35,0)+MAX((Expenses!FV$39-$AB39/12)*$AA39*$F35,0)))))</f>
        <v>2376.8450480364604</v>
      </c>
      <c r="FY206" s="156">
        <f>IF(OR(FY$165&lt;=EOMONTH($E35,$R35*(1-$O35)),FY$165&gt;EOMONTH($E35,$P35*12*(1-$O35)+$Q35*12*$O35+$R35*(1-$O35))),0,IF($X35="NNN",SUM(Expenses!FW$35:FW$39)*$F35,IF($X35="FSG",0,IF($X35="MG",SUMPRODUCT($Z35:$Z39,Expenses!FW$35:FW$39)*$F35,MAX((Expenses!FW$35-$AB35/12)*$AA35*$F35,0)+MAX((Expenses!FW$36-$AB36/12)*$AA36*$F35,0)+MAX((Expenses!FW$37-$AB37/12)*$AA37*$F35,0)+MAX((Expenses!FW$38-$AB38/12)*$AA38*$F35,0)+MAX((Expenses!FW$39-$AB39/12)*$AA39*$F35,0)))))</f>
        <v>2377.7013165094768</v>
      </c>
      <c r="FZ206" s="156">
        <f>IF(OR(FZ$165&lt;=EOMONTH($E35,$R35*(1-$O35)),FZ$165&gt;EOMONTH($E35,$P35*12*(1-$O35)+$Q35*12*$O35+$R35*(1-$O35))),0,IF($X35="NNN",SUM(Expenses!FX$35:FX$39)*$F35,IF($X35="FSG",0,IF($X35="MG",SUMPRODUCT($Z35:$Z39,Expenses!FX$35:FX$39)*$F35,MAX((Expenses!FX$35-$AB35/12)*$AA35*$F35,0)+MAX((Expenses!FX$36-$AB36/12)*$AA36*$F35,0)+MAX((Expenses!FX$37-$AB37/12)*$AA37*$F35,0)+MAX((Expenses!FX$38-$AB38/12)*$AA38*$F35,0)+MAX((Expenses!FX$39-$AB39/12)*$AA39*$F35,0)))))</f>
        <v>2378.5596967715451</v>
      </c>
      <c r="GA206" s="156">
        <f>IF(OR(GA$165&lt;=EOMONTH($E35,$R35*(1-$O35)),GA$165&gt;EOMONTH($E35,$P35*12*(1-$O35)+$Q35*12*$O35+$R35*(1-$O35))),0,IF($X35="NNN",SUM(Expenses!FY$35:FY$39)*$F35,IF($X35="FSG",0,IF($X35="MG",SUMPRODUCT($Z35:$Z39,Expenses!FY$35:FY$39)*$F35,MAX((Expenses!FY$35-$AB35/12)*$AA35*$F35,0)+MAX((Expenses!FY$36-$AB36/12)*$AA36*$F35,0)+MAX((Expenses!FY$37-$AB37/12)*$AA37*$F35,0)+MAX((Expenses!FY$38-$AB38/12)*$AA38*$F35,0)+MAX((Expenses!FY$39-$AB39/12)*$AA39*$F35,0)))))</f>
        <v>2379.4201940309067</v>
      </c>
      <c r="GB206" s="156">
        <f>IF(OR(GB$165&lt;=EOMONTH($E35,$R35*(1-$O35)),GB$165&gt;EOMONTH($E35,$P35*12*(1-$O35)+$Q35*12*$O35+$R35*(1-$O35))),0,IF($X35="NNN",SUM(Expenses!FZ$35:FZ$39)*$F35,IF($X35="FSG",0,IF($X35="MG",SUMPRODUCT($Z35:$Z39,Expenses!FZ$35:FZ$39)*$F35,MAX((Expenses!FZ$35-$AB35/12)*$AA35*$F35,0)+MAX((Expenses!FZ$36-$AB36/12)*$AA36*$F35,0)+MAX((Expenses!FZ$37-$AB37/12)*$AA37*$F35,0)+MAX((Expenses!FZ$38-$AB38/12)*$AA38*$F35,0)+MAX((Expenses!FZ$39-$AB39/12)*$AA39*$F35,0)))))</f>
        <v>2388.3379549676624</v>
      </c>
      <c r="GC206" s="156">
        <f>IF(OR(GC$165&lt;=EOMONTH($E35,$R35*(1-$O35)),GC$165&gt;EOMONTH($E35,$P35*12*(1-$O35)+$Q35*12*$O35+$R35*(1-$O35))),0,IF($X35="NNN",SUM(Expenses!GA$35:GA$39)*$F35,IF($X35="FSG",0,IF($X35="MG",SUMPRODUCT($Z35:$Z39,Expenses!GA$35:GA$39)*$F35,MAX((Expenses!GA$35-$AB35/12)*$AA35*$F35,0)+MAX((Expenses!GA$36-$AB36/12)*$AA36*$F35,0)+MAX((Expenses!GA$37-$AB37/12)*$AA37*$F35,0)+MAX((Expenses!GA$38-$AB38/12)*$AA38*$F35,0)+MAX((Expenses!GA$39-$AB39/12)*$AA39*$F35,0)))))</f>
        <v>2389.2027018977465</v>
      </c>
      <c r="GD206" s="156">
        <f>IF(OR(GD$165&lt;=EOMONTH($E35,$R35*(1-$O35)),GD$165&gt;EOMONTH($E35,$P35*12*(1-$O35)+$Q35*12*$O35+$R35*(1-$O35))),0,IF($X35="NNN",SUM(Expenses!GB$35:GB$39)*$F35,IF($X35="FSG",0,IF($X35="MG",SUMPRODUCT($Z35:$Z39,Expenses!GB$35:GB$39)*$F35,MAX((Expenses!GB$35-$AB35/12)*$AA35*$F35,0)+MAX((Expenses!GB$36-$AB36/12)*$AA36*$F35,0)+MAX((Expenses!GB$37-$AB37/12)*$AA37*$F35,0)+MAX((Expenses!GB$38-$AB38/12)*$AA38*$F35,0)+MAX((Expenses!GB$39-$AB39/12)*$AA39*$F35,0)))))</f>
        <v>2390.069581527046</v>
      </c>
      <c r="GE206" s="156">
        <f>IF(OR(GE$165&lt;=EOMONTH($E35,$R35*(1-$O35)),GE$165&gt;EOMONTH($E35,$P35*12*(1-$O35)+$Q35*12*$O35+$R35*(1-$O35))),0,IF($X35="NNN",SUM(Expenses!GC$35:GC$39)*$F35,IF($X35="FSG",0,IF($X35="MG",SUMPRODUCT($Z35:$Z39,Expenses!GC$35:GC$39)*$F35,MAX((Expenses!GC$35-$AB35/12)*$AA35*$F35,0)+MAX((Expenses!GC$36-$AB36/12)*$AA36*$F35,0)+MAX((Expenses!GC$37-$AB37/12)*$AA37*$F35,0)+MAX((Expenses!GC$38-$AB38/12)*$AA38*$F35,0)+MAX((Expenses!GC$39-$AB39/12)*$AA39*$F35,0)))))</f>
        <v>2390.9385991153708</v>
      </c>
      <c r="GF206" s="156">
        <f>IF(OR(GF$165&lt;=EOMONTH($E35,$R35*(1-$O35)),GF$165&gt;EOMONTH($E35,$P35*12*(1-$O35)+$Q35*12*$O35+$R35*(1-$O35))),0,IF($X35="NNN",SUM(Expenses!GD$35:GD$39)*$F35,IF($X35="FSG",0,IF($X35="MG",SUMPRODUCT($Z35:$Z39,Expenses!GD$35:GD$39)*$F35,MAX((Expenses!GD$35-$AB35/12)*$AA35*$F35,0)+MAX((Expenses!GD$36-$AB36/12)*$AA36*$F35,0)+MAX((Expenses!GD$37-$AB37/12)*$AA37*$F35,0)+MAX((Expenses!GD$38-$AB38/12)*$AA38*$F35,0)+MAX((Expenses!GD$39-$AB39/12)*$AA39*$F35,0)))))</f>
        <v>2391.8097599355051</v>
      </c>
      <c r="GG206" s="156">
        <f>IF(OR(GG$165&lt;=EOMONTH($E35,$R35*(1-$O35)),GG$165&gt;EOMONTH($E35,$P35*12*(1-$O35)+$Q35*12*$O35+$R35*(1-$O35))),0,IF($X35="NNN",SUM(Expenses!GE$35:GE$39)*$F35,IF($X35="FSG",0,IF($X35="MG",SUMPRODUCT($Z35:$Z39,Expenses!GE$35:GE$39)*$F35,MAX((Expenses!GE$35-$AB35/12)*$AA35*$F35,0)+MAX((Expenses!GE$36-$AB36/12)*$AA36*$F35,0)+MAX((Expenses!GE$37-$AB37/12)*$AA37*$F35,0)+MAX((Expenses!GE$38-$AB38/12)*$AA38*$F35,0)+MAX((Expenses!GE$39-$AB39/12)*$AA39*$F35,0)))))</f>
        <v>2392.6830692732374</v>
      </c>
      <c r="GH206" s="156">
        <f>IF(OR(GH$165&lt;=EOMONTH($E35,$R35*(1-$O35)),GH$165&gt;EOMONTH($E35,$P35*12*(1-$O35)+$Q35*12*$O35+$R35*(1-$O35))),0,IF($X35="NNN",SUM(Expenses!GF$35:GF$39)*$F35,IF($X35="FSG",0,IF($X35="MG",SUMPRODUCT($Z35:$Z39,Expenses!GF$35:GF$39)*$F35,MAX((Expenses!GF$35-$AB35/12)*$AA35*$F35,0)+MAX((Expenses!GF$36-$AB36/12)*$AA36*$F35,0)+MAX((Expenses!GF$37-$AB37/12)*$AA37*$F35,0)+MAX((Expenses!GF$38-$AB38/12)*$AA38*$F35,0)+MAX((Expenses!GF$39-$AB39/12)*$AA39*$F35,0)))))</f>
        <v>2393.5585324273911</v>
      </c>
      <c r="GI206" s="156">
        <f>IF(OR(GI$165&lt;=EOMONTH($E35,$R35*(1-$O35)),GI$165&gt;EOMONTH($E35,$P35*12*(1-$O35)+$Q35*12*$O35+$R35*(1-$O35))),0,IF($X35="NNN",SUM(Expenses!GG$35:GG$39)*$F35,IF($X35="FSG",0,IF($X35="MG",SUMPRODUCT($Z35:$Z39,Expenses!GG$35:GG$39)*$F35,MAX((Expenses!GG$35-$AB35/12)*$AA35*$F35,0)+MAX((Expenses!GG$36-$AB36/12)*$AA36*$F35,0)+MAX((Expenses!GG$37-$AB37/12)*$AA37*$F35,0)+MAX((Expenses!GG$38-$AB38/12)*$AA38*$F35,0)+MAX((Expenses!GG$39-$AB39/12)*$AA39*$F35,0)))))</f>
        <v>2365.6438014089549</v>
      </c>
      <c r="GJ206" s="156">
        <f>IF(OR(GJ$165&lt;=EOMONTH($E35,$R35*(1-$O35)),GJ$165&gt;EOMONTH($E35,$P35*12*(1-$O35)+$Q35*12*$O35+$R35*(1-$O35))),0,IF($X35="NNN",SUM(Expenses!GH$35:GH$39)*$F35,IF($X35="FSG",0,IF($X35="MG",SUMPRODUCT($Z35:$Z39,Expenses!GH$35:GH$39)*$F35,MAX((Expenses!GH$35-$AB35/12)*$AA35*$F35,0)+MAX((Expenses!GH$36-$AB36/12)*$AA36*$F35,0)+MAX((Expenses!GH$37-$AB37/12)*$AA37*$F35,0)+MAX((Expenses!GH$38-$AB38/12)*$AA38*$F35,0)+MAX((Expenses!GH$39-$AB39/12)*$AA39*$F35,0)))))</f>
        <v>2366.462207674791</v>
      </c>
      <c r="GK206" s="156">
        <f>IF(OR(GK$165&lt;=EOMONTH($E35,$R35*(1-$O35)),GK$165&gt;EOMONTH($E35,$P35*12*(1-$O35)+$Q35*12*$O35+$R35*(1-$O35))),0,IF($X35="NNN",SUM(Expenses!GI$35:GI$39)*$F35,IF($X35="FSG",0,IF($X35="MG",SUMPRODUCT($Z35:$Z39,Expenses!GI$35:GI$39)*$F35,MAX((Expenses!GI$35-$AB35/12)*$AA35*$F35,0)+MAX((Expenses!GI$36-$AB36/12)*$AA36*$F35,0)+MAX((Expenses!GI$37-$AB37/12)*$AA37*$F35,0)+MAX((Expenses!GI$38-$AB38/12)*$AA38*$F35,0)+MAX((Expenses!GI$39-$AB39/12)*$AA39*$F35,0)))))</f>
        <v>2232.3447261172364</v>
      </c>
      <c r="GL206" s="156">
        <f>IF(OR(GL$165&lt;=EOMONTH($E35,$R35*(1-$O35)),GL$165&gt;EOMONTH($E35,$P35*12*(1-$O35)+$Q35*12*$O35+$R35*(1-$O35))),0,IF($X35="NNN",SUM(Expenses!GJ$35:GJ$39)*$F35,IF($X35="FSG",0,IF($X35="MG",SUMPRODUCT($Z35:$Z39,Expenses!GJ$35:GJ$39)*$F35,MAX((Expenses!GJ$35-$AB35/12)*$AA35*$F35,0)+MAX((Expenses!GJ$36-$AB36/12)*$AA36*$F35,0)+MAX((Expenses!GJ$37-$AB37/12)*$AA37*$F35,0)+MAX((Expenses!GJ$38-$AB38/12)*$AA38*$F35,0)+MAX((Expenses!GJ$39-$AB39/12)*$AA39*$F35,0)))))</f>
        <v>2232.8793173595204</v>
      </c>
      <c r="GM206" s="156">
        <f>IF(OR(GM$165&lt;=EOMONTH($E35,$R35*(1-$O35)),GM$165&gt;EOMONTH($E35,$P35*12*(1-$O35)+$Q35*12*$O35+$R35*(1-$O35))),0,IF($X35="NNN",SUM(Expenses!GK$35:GK$39)*$F35,IF($X35="FSG",0,IF($X35="MG",SUMPRODUCT($Z35:$Z39,Expenses!GK$35:GK$39)*$F35,MAX((Expenses!GK$35-$AB35/12)*$AA35*$F35,0)+MAX((Expenses!GK$36-$AB36/12)*$AA36*$F35,0)+MAX((Expenses!GK$37-$AB37/12)*$AA37*$F35,0)+MAX((Expenses!GK$38-$AB38/12)*$AA38*$F35,0)+MAX((Expenses!GK$39-$AB39/12)*$AA39*$F35,0)))))</f>
        <v>2233.4152270480249</v>
      </c>
      <c r="GN206" s="156">
        <f>IF(OR(GN$165&lt;=EOMONTH($E35,$R35*(1-$O35)),GN$165&gt;EOMONTH($E35,$P35*12*(1-$O35)+$Q35*12*$O35+$R35*(1-$O35))),0,IF($X35="NNN",SUM(Expenses!GL$35:GL$39)*$F35,IF($X35="FSG",0,IF($X35="MG",SUMPRODUCT($Z35:$Z39,Expenses!GL$35:GL$39)*$F35,MAX((Expenses!GL$35-$AB35/12)*$AA35*$F35,0)+MAX((Expenses!GL$36-$AB36/12)*$AA36*$F35,0)+MAX((Expenses!GL$37-$AB37/12)*$AA37*$F35,0)+MAX((Expenses!GL$38-$AB38/12)*$AA38*$F35,0)+MAX((Expenses!GL$39-$AB39/12)*$AA39*$F35,0)))))</f>
        <v>2241.5855104809566</v>
      </c>
      <c r="GO206" s="156">
        <f>IF(OR(GO$165&lt;=EOMONTH($E35,$R35*(1-$O35)),GO$165&gt;EOMONTH($E35,$P35*12*(1-$O35)+$Q35*12*$O35+$R35*(1-$O35))),0,IF($X35="NNN",SUM(Expenses!GM$35:GM$39)*$F35,IF($X35="FSG",0,IF($X35="MG",SUMPRODUCT($Z35:$Z39,Expenses!GM$35:GM$39)*$F35,MAX((Expenses!GM$35-$AB35/12)*$AA35*$F35,0)+MAX((Expenses!GM$36-$AB36/12)*$AA36*$F35,0)+MAX((Expenses!GM$37-$AB37/12)*$AA37*$F35,0)+MAX((Expenses!GM$38-$AB38/12)*$AA38*$F35,0)+MAX((Expenses!GM$39-$AB39/12)*$AA39*$F35,0)))))</f>
        <v>2242.1240668248556</v>
      </c>
      <c r="GP206" s="156">
        <f>IF(OR(GP$165&lt;=EOMONTH($E35,$R35*(1-$O35)),GP$165&gt;EOMONTH($E35,$P35*12*(1-$O35)+$Q35*12*$O35+$R35*(1-$O35))),0,IF($X35="NNN",SUM(Expenses!GN$35:GN$39)*$F35,IF($X35="FSG",0,IF($X35="MG",SUMPRODUCT($Z35:$Z39,Expenses!GN$35:GN$39)*$F35,MAX((Expenses!GN$35-$AB35/12)*$AA35*$F35,0)+MAX((Expenses!GN$36-$AB36/12)*$AA36*$F35,0)+MAX((Expenses!GN$37-$AB37/12)*$AA37*$F35,0)+MAX((Expenses!GN$38-$AB38/12)*$AA38*$F35,0)+MAX((Expenses!GN$39-$AB39/12)*$AA39*$F35,0)))))</f>
        <v>2242.6639513939867</v>
      </c>
      <c r="GQ206" s="156">
        <f>IF(OR(GQ$165&lt;=EOMONTH($E35,$R35*(1-$O35)),GQ$165&gt;EOMONTH($E35,$P35*12*(1-$O35)+$Q35*12*$O35+$R35*(1-$O35))),0,IF($X35="NNN",SUM(Expenses!GO$35:GO$39)*$F35,IF($X35="FSG",0,IF($X35="MG",SUMPRODUCT($Z35:$Z39,Expenses!GO$35:GO$39)*$F35,MAX((Expenses!GO$35-$AB35/12)*$AA35*$F35,0)+MAX((Expenses!GO$36-$AB36/12)*$AA36*$F35,0)+MAX((Expenses!GO$37-$AB37/12)*$AA37*$F35,0)+MAX((Expenses!GO$38-$AB38/12)*$AA38*$F35,0)+MAX((Expenses!GO$39-$AB39/12)*$AA39*$F35,0)))))</f>
        <v>2243.2051674641111</v>
      </c>
      <c r="GR206" s="156">
        <f>IF(OR(GR$165&lt;=EOMONTH($E35,$R35*(1-$O35)),GR$165&gt;EOMONTH($E35,$P35*12*(1-$O35)+$Q35*12*$O35+$R35*(1-$O35))),0,IF($X35="NNN",SUM(Expenses!GP$35:GP$39)*$F35,IF($X35="FSG",0,IF($X35="MG",SUMPRODUCT($Z35:$Z39,Expenses!GP$35:GP$39)*$F35,MAX((Expenses!GP$35-$AB35/12)*$AA35*$F35,0)+MAX((Expenses!GP$36-$AB36/12)*$AA36*$F35,0)+MAX((Expenses!GP$37-$AB37/12)*$AA37*$F35,0)+MAX((Expenses!GP$38-$AB38/12)*$AA38*$F35,0)+MAX((Expenses!GP$39-$AB39/12)*$AA39*$F35,0)))))</f>
        <v>2243.747718319069</v>
      </c>
      <c r="GS206" s="156">
        <f>IF(OR(GS$165&lt;=EOMONTH($E35,$R35*(1-$O35)),GS$165&gt;EOMONTH($E35,$P35*12*(1-$O35)+$Q35*12*$O35+$R35*(1-$O35))),0,IF($X35="NNN",SUM(Expenses!GQ$35:GQ$39)*$F35,IF($X35="FSG",0,IF($X35="MG",SUMPRODUCT($Z35:$Z39,Expenses!GQ$35:GQ$39)*$F35,MAX((Expenses!GQ$35-$AB35/12)*$AA35*$F35,0)+MAX((Expenses!GQ$36-$AB36/12)*$AA36*$F35,0)+MAX((Expenses!GQ$37-$AB37/12)*$AA37*$F35,0)+MAX((Expenses!GQ$38-$AB38/12)*$AA38*$F35,0)+MAX((Expenses!GQ$39-$AB39/12)*$AA39*$F35,0)))))</f>
        <v>2244.291607250801</v>
      </c>
      <c r="GT206" s="156">
        <f>IF(OR(GT$165&lt;=EOMONTH($E35,$R35*(1-$O35)),GT$165&gt;EOMONTH($E35,$P35*12*(1-$O35)+$Q35*12*$O35+$R35*(1-$O35))),0,IF($X35="NNN",SUM(Expenses!GR$35:GR$39)*$F35,IF($X35="FSG",0,IF($X35="MG",SUMPRODUCT($Z35:$Z39,Expenses!GR$35:GR$39)*$F35,MAX((Expenses!GR$35-$AB35/12)*$AA35*$F35,0)+MAX((Expenses!GR$36-$AB36/12)*$AA36*$F35,0)+MAX((Expenses!GR$37-$AB37/12)*$AA37*$F35,0)+MAX((Expenses!GR$38-$AB38/12)*$AA38*$F35,0)+MAX((Expenses!GR$39-$AB39/12)*$AA39*$F35,0)))))</f>
        <v>2244.8368375593645</v>
      </c>
      <c r="GU206" s="156">
        <f>IF(OR(GU$165&lt;=EOMONTH($E35,$R35*(1-$O35)),GU$165&gt;EOMONTH($E35,$P35*12*(1-$O35)+$Q35*12*$O35+$R35*(1-$O35))),0,IF($X35="NNN",SUM(Expenses!GS$35:GS$39)*$F35,IF($X35="FSG",0,IF($X35="MG",SUMPRODUCT($Z35:$Z39,Expenses!GS$35:GS$39)*$F35,MAX((Expenses!GS$35-$AB35/12)*$AA35*$F35,0)+MAX((Expenses!GS$36-$AB36/12)*$AA36*$F35,0)+MAX((Expenses!GS$37-$AB37/12)*$AA37*$F35,0)+MAX((Expenses!GS$38-$AB38/12)*$AA38*$F35,0)+MAX((Expenses!GS$39-$AB39/12)*$AA39*$F35,0)))))</f>
        <v>2245.3834125529575</v>
      </c>
      <c r="GV206" s="156">
        <f>IF(OR(GV$165&lt;=EOMONTH($E35,$R35*(1-$O35)),GV$165&gt;EOMONTH($E35,$P35*12*(1-$O35)+$Q35*12*$O35+$R35*(1-$O35))),0,IF($X35="NNN",SUM(Expenses!GT$35:GT$39)*$F35,IF($X35="FSG",0,IF($X35="MG",SUMPRODUCT($Z35:$Z39,Expenses!GT$35:GT$39)*$F35,MAX((Expenses!GT$35-$AB35/12)*$AA35*$F35,0)+MAX((Expenses!GT$36-$AB36/12)*$AA36*$F35,0)+MAX((Expenses!GT$37-$AB37/12)*$AA37*$F35,0)+MAX((Expenses!GT$38-$AB38/12)*$AA38*$F35,0)+MAX((Expenses!GT$39-$AB39/12)*$AA39*$F35,0)))))</f>
        <v>2245.9313355479349</v>
      </c>
      <c r="GW206" s="156">
        <f>IF(OR(GW$165&lt;=EOMONTH($E35,$R35*(1-$O35)),GW$165&gt;EOMONTH($E35,$P35*12*(1-$O35)+$Q35*12*$O35+$R35*(1-$O35))),0,IF($X35="NNN",SUM(Expenses!GU$35:GU$39)*$F35,IF($X35="FSG",0,IF($X35="MG",SUMPRODUCT($Z35:$Z39,Expenses!GU$35:GU$39)*$F35,MAX((Expenses!GU$35-$AB35/12)*$AA35*$F35,0)+MAX((Expenses!GU$36-$AB36/12)*$AA36*$F35,0)+MAX((Expenses!GU$37-$AB37/12)*$AA37*$F35,0)+MAX((Expenses!GU$38-$AB38/12)*$AA38*$F35,0)+MAX((Expenses!GU$39-$AB39/12)*$AA39*$F35,0)))))</f>
        <v>2246.4806098688323</v>
      </c>
      <c r="GX206" s="156">
        <f>IF(OR(GX$165&lt;=EOMONTH($E35,$R35*(1-$O35)),GX$165&gt;EOMONTH($E35,$P35*12*(1-$O35)+$Q35*12*$O35+$R35*(1-$O35))),0,IF($X35="NNN",SUM(Expenses!GV$35:GV$39)*$F35,IF($X35="FSG",0,IF($X35="MG",SUMPRODUCT($Z35:$Z39,Expenses!GV$35:GV$39)*$F35,MAX((Expenses!GV$35-$AB35/12)*$AA35*$F35,0)+MAX((Expenses!GV$36-$AB36/12)*$AA36*$F35,0)+MAX((Expenses!GV$37-$AB37/12)*$AA37*$F35,0)+MAX((Expenses!GV$38-$AB38/12)*$AA38*$F35,0)+MAX((Expenses!GV$39-$AB39/12)*$AA39*$F35,0)))))</f>
        <v>2247.031238848384</v>
      </c>
      <c r="GY206" s="156">
        <f>IF(OR(GY$165&lt;=EOMONTH($E35,$R35*(1-$O35)),GY$165&gt;EOMONTH($E35,$P35*12*(1-$O35)+$Q35*12*$O35+$R35*(1-$O35))),0,IF($X35="NNN",SUM(Expenses!GW$35:GW$39)*$F35,IF($X35="FSG",0,IF($X35="MG",SUMPRODUCT($Z35:$Z39,Expenses!GW$35:GW$39)*$F35,MAX((Expenses!GW$35-$AB35/12)*$AA35*$F35,0)+MAX((Expenses!GW$36-$AB36/12)*$AA36*$F35,0)+MAX((Expenses!GW$37-$AB37/12)*$AA37*$F35,0)+MAX((Expenses!GW$38-$AB38/12)*$AA38*$F35,0)+MAX((Expenses!GW$39-$AB39/12)*$AA39*$F35,0)))))</f>
        <v>2247.5832258275441</v>
      </c>
      <c r="GZ206" s="156">
        <f>IF(OR(GZ$165&lt;=EOMONTH($E35,$R35*(1-$O35)),GZ$165&gt;EOMONTH($E35,$P35*12*(1-$O35)+$Q35*12*$O35+$R35*(1-$O35))),0,IF($X35="NNN",SUM(Expenses!GX$35:GX$39)*$F35,IF($X35="FSG",0,IF($X35="MG",SUMPRODUCT($Z35:$Z39,Expenses!GX$35:GX$39)*$F35,MAX((Expenses!GX$35-$AB35/12)*$AA35*$F35,0)+MAX((Expenses!GX$36-$AB36/12)*$AA36*$F35,0)+MAX((Expenses!GX$37-$AB37/12)*$AA37*$F35,0)+MAX((Expenses!GX$38-$AB38/12)*$AA38*$F35,0)+MAX((Expenses!GX$39-$AB39/12)*$AA39*$F35,0)))))</f>
        <v>2255.9986177634637</v>
      </c>
      <c r="HA206" s="156">
        <f>IF(OR(HA$165&lt;=EOMONTH($E35,$R35*(1-$O35)),HA$165&gt;EOMONTH($E35,$P35*12*(1-$O35)+$Q35*12*$O35+$R35*(1-$O35))),0,IF($X35="NNN",SUM(Expenses!GY$35:GY$39)*$F35,IF($X35="FSG",0,IF($X35="MG",SUMPRODUCT($Z35:$Z39,Expenses!GY$35:GY$39)*$F35,MAX((Expenses!GY$35-$AB35/12)*$AA35*$F35,0)+MAX((Expenses!GY$36-$AB36/12)*$AA36*$F35,0)+MAX((Expenses!GY$37-$AB37/12)*$AA37*$F35,0)+MAX((Expenses!GY$38-$AB38/12)*$AA38*$F35,0)+MAX((Expenses!GY$39-$AB39/12)*$AA39*$F35,0)))))</f>
        <v>2256.5533307976802</v>
      </c>
      <c r="HB206" s="156">
        <f>IF(OR(HB$165&lt;=EOMONTH($E35,$R35*(1-$O35)),HB$165&gt;EOMONTH($E35,$P35*12*(1-$O35)+$Q35*12*$O35+$R35*(1-$O35))),0,IF($X35="NNN",SUM(Expenses!GZ$35:GZ$39)*$F35,IF($X35="FSG",0,IF($X35="MG",SUMPRODUCT($Z35:$Z39,Expenses!GZ$35:GZ$39)*$F35,MAX((Expenses!GZ$35-$AB35/12)*$AA35*$F35,0)+MAX((Expenses!GZ$36-$AB36/12)*$AA36*$F35,0)+MAX((Expenses!GZ$37-$AB37/12)*$AA37*$F35,0)+MAX((Expenses!GZ$38-$AB38/12)*$AA38*$F35,0)+MAX((Expenses!GZ$39-$AB39/12)*$AA39*$F35,0)))))</f>
        <v>2257.1094119038848</v>
      </c>
      <c r="HC206" s="156">
        <f>IF(OR(HC$165&lt;=EOMONTH($E35,$R35*(1-$O35)),HC$165&gt;EOMONTH($E35,$P35*12*(1-$O35)+$Q35*12*$O35+$R35*(1-$O35))),0,IF($X35="NNN",SUM(Expenses!HA$35:HA$39)*$F35,IF($X35="FSG",0,IF($X35="MG",SUMPRODUCT($Z35:$Z39,Expenses!HA$35:HA$39)*$F35,MAX((Expenses!HA$35-$AB35/12)*$AA35*$F35,0)+MAX((Expenses!HA$36-$AB36/12)*$AA36*$F35,0)+MAX((Expenses!HA$37-$AB37/12)*$AA37*$F35,0)+MAX((Expenses!HA$38-$AB38/12)*$AA38*$F35,0)+MAX((Expenses!HA$39-$AB39/12)*$AA39*$F35,0)))))</f>
        <v>2257.6668644561128</v>
      </c>
      <c r="HD206" s="156">
        <f>IF(OR(HD$165&lt;=EOMONTH($E35,$R35*(1-$O35)),HD$165&gt;EOMONTH($E35,$P35*12*(1-$O35)+$Q35*12*$O35+$R35*(1-$O35))),0,IF($X35="NNN",SUM(Expenses!HB$35:HB$39)*$F35,IF($X35="FSG",0,IF($X35="MG",SUMPRODUCT($Z35:$Z39,Expenses!HB$35:HB$39)*$F35,MAX((Expenses!HB$35-$AB35/12)*$AA35*$F35,0)+MAX((Expenses!HB$36-$AB36/12)*$AA36*$F35,0)+MAX((Expenses!HB$37-$AB37/12)*$AA37*$F35,0)+MAX((Expenses!HB$38-$AB38/12)*$AA38*$F35,0)+MAX((Expenses!HB$39-$AB39/12)*$AA39*$F35,0)))))</f>
        <v>2258.2256918367198</v>
      </c>
      <c r="HE206" s="156">
        <f>IF(OR(HE$165&lt;=EOMONTH($E35,$R35*(1-$O35)),HE$165&gt;EOMONTH($E35,$P35*12*(1-$O35)+$Q35*12*$O35+$R35*(1-$O35))),0,IF($X35="NNN",SUM(Expenses!HC$35:HC$39)*$F35,IF($X35="FSG",0,IF($X35="MG",SUMPRODUCT($Z35:$Z39,Expenses!HC$35:HC$39)*$F35,MAX((Expenses!HC$35-$AB35/12)*$AA35*$F35,0)+MAX((Expenses!HC$36-$AB36/12)*$AA36*$F35,0)+MAX((Expenses!HC$37-$AB37/12)*$AA37*$F35,0)+MAX((Expenses!HC$38-$AB38/12)*$AA38*$F35,0)+MAX((Expenses!HC$39-$AB39/12)*$AA39*$F35,0)))))</f>
        <v>2258.7858974364035</v>
      </c>
      <c r="HF206" s="156">
        <f>IF(OR(HF$165&lt;=EOMONTH($E35,$R35*(1-$O35)),HF$165&gt;EOMONTH($E35,$P35*12*(1-$O35)+$Q35*12*$O35+$R35*(1-$O35))),0,IF($X35="NNN",SUM(Expenses!HD$35:HD$39)*$F35,IF($X35="FSG",0,IF($X35="MG",SUMPRODUCT($Z35:$Z39,Expenses!HD$35:HD$39)*$F35,MAX((Expenses!HD$35-$AB35/12)*$AA35*$F35,0)+MAX((Expenses!HD$36-$AB36/12)*$AA36*$F35,0)+MAX((Expenses!HD$37-$AB37/12)*$AA37*$F35,0)+MAX((Expenses!HD$38-$AB38/12)*$AA38*$F35,0)+MAX((Expenses!HD$39-$AB39/12)*$AA39*$F35,0)))))</f>
        <v>2259.347484654224</v>
      </c>
      <c r="HG206" s="156">
        <f>IF(OR(HG$165&lt;=EOMONTH($E35,$R35*(1-$O35)),HG$165&gt;EOMONTH($E35,$P35*12*(1-$O35)+$Q35*12*$O35+$R35*(1-$O35))),0,IF($X35="NNN",SUM(Expenses!HE$35:HE$39)*$F35,IF($X35="FSG",0,IF($X35="MG",SUMPRODUCT($Z35:$Z39,Expenses!HE$35:HE$39)*$F35,MAX((Expenses!HE$35-$AB35/12)*$AA35*$F35,0)+MAX((Expenses!HE$36-$AB36/12)*$AA36*$F35,0)+MAX((Expenses!HE$37-$AB37/12)*$AA37*$F35,0)+MAX((Expenses!HE$38-$AB38/12)*$AA38*$F35,0)+MAX((Expenses!HE$39-$AB39/12)*$AA39*$F35,0)))))</f>
        <v>2259.910456897624</v>
      </c>
      <c r="HH206" s="156">
        <f>IF(OR(HH$165&lt;=EOMONTH($E35,$R35*(1-$O35)),HH$165&gt;EOMONTH($E35,$P35*12*(1-$O35)+$Q35*12*$O35+$R35*(1-$O35))),0,IF($X35="NNN",SUM(Expenses!HF$35:HF$39)*$F35,IF($X35="FSG",0,IF($X35="MG",SUMPRODUCT($Z35:$Z39,Expenses!HF$35:HF$39)*$F35,MAX((Expenses!HF$35-$AB35/12)*$AA35*$F35,0)+MAX((Expenses!HF$36-$AB36/12)*$AA36*$F35,0)+MAX((Expenses!HF$37-$AB37/12)*$AA37*$F35,0)+MAX((Expenses!HF$38-$AB38/12)*$AA38*$F35,0)+MAX((Expenses!HF$39-$AB39/12)*$AA39*$F35,0)))))</f>
        <v>2260.4748175824511</v>
      </c>
      <c r="HI206" s="156">
        <f>IF(OR(HI$165&lt;=EOMONTH($E35,$R35*(1-$O35)),HI$165&gt;EOMONTH($E35,$P35*12*(1-$O35)+$Q35*12*$O35+$R35*(1-$O35))),0,IF($X35="NNN",SUM(Expenses!HG$35:HG$39)*$F35,IF($X35="FSG",0,IF($X35="MG",SUMPRODUCT($Z35:$Z39,Expenses!HG$35:HG$39)*$F35,MAX((Expenses!HG$35-$AB35/12)*$AA35*$F35,0)+MAX((Expenses!HG$36-$AB36/12)*$AA36*$F35,0)+MAX((Expenses!HG$37-$AB37/12)*$AA37*$F35,0)+MAX((Expenses!HG$38-$AB38/12)*$AA38*$F35,0)+MAX((Expenses!HG$39-$AB39/12)*$AA39*$F35,0)))))</f>
        <v>2261.0405701329755</v>
      </c>
      <c r="HJ206" s="156">
        <f>IF(OR(HJ$165&lt;=EOMONTH($E35,$R35*(1-$O35)),HJ$165&gt;EOMONTH($E35,$P35*12*(1-$O35)+$Q35*12*$O35+$R35*(1-$O35))),0,IF($X35="NNN",SUM(Expenses!HH$35:HH$39)*$F35,IF($X35="FSG",0,IF($X35="MG",SUMPRODUCT($Z35:$Z39,Expenses!HH$35:HH$39)*$F35,MAX((Expenses!HH$35-$AB35/12)*$AA35*$F35,0)+MAX((Expenses!HH$36-$AB36/12)*$AA36*$F35,0)+MAX((Expenses!HH$37-$AB37/12)*$AA37*$F35,0)+MAX((Expenses!HH$38-$AB38/12)*$AA38*$F35,0)+MAX((Expenses!HH$39-$AB39/12)*$AA39*$F35,0)))))</f>
        <v>2261.607717981914</v>
      </c>
      <c r="HK206" s="156">
        <f>IF(OR(HK$165&lt;=EOMONTH($E35,$R35*(1-$O35)),HK$165&gt;EOMONTH($E35,$P35*12*(1-$O35)+$Q35*12*$O35+$R35*(1-$O35))),0,IF($X35="NNN",SUM(Expenses!HI$35:HI$39)*$F35,IF($X35="FSG",0,IF($X35="MG",SUMPRODUCT($Z35:$Z39,Expenses!HI$35:HI$39)*$F35,MAX((Expenses!HI$35-$AB35/12)*$AA35*$F35,0)+MAX((Expenses!HI$36-$AB36/12)*$AA36*$F35,0)+MAX((Expenses!HI$37-$AB37/12)*$AA37*$F35,0)+MAX((Expenses!HI$38-$AB38/12)*$AA38*$F35,0)+MAX((Expenses!HI$39-$AB39/12)*$AA39*$F35,0)))))</f>
        <v>2262.1762645704489</v>
      </c>
      <c r="HL206" s="156">
        <f>IF(OR(HL$165&lt;=EOMONTH($E35,$R35*(1-$O35)),HL$165&gt;EOMONTH($E35,$P35*12*(1-$O35)+$Q35*12*$O35+$R35*(1-$O35))),0,IF($X35="NNN",SUM(Expenses!HJ$35:HJ$39)*$F35,IF($X35="FSG",0,IF($X35="MG",SUMPRODUCT($Z35:$Z39,Expenses!HJ$35:HJ$39)*$F35,MAX((Expenses!HJ$35-$AB35/12)*$AA35*$F35,0)+MAX((Expenses!HJ$36-$AB36/12)*$AA36*$F35,0)+MAX((Expenses!HJ$37-$AB37/12)*$AA37*$F35,0)+MAX((Expenses!HJ$38-$AB38/12)*$AA38*$F35,0)+MAX((Expenses!HJ$39-$AB39/12)*$AA39*$F35,0)))))</f>
        <v>2270.844118264446</v>
      </c>
      <c r="HM206" s="156">
        <f>IF(OR(HM$165&lt;=EOMONTH($E35,$R35*(1-$O35)),HM$165&gt;EOMONTH($E35,$P35*12*(1-$O35)+$Q35*12*$O35+$R35*(1-$O35))),0,IF($X35="NNN",SUM(Expenses!HK$35:HK$39)*$F35,IF($X35="FSG",0,IF($X35="MG",SUMPRODUCT($Z35:$Z39,Expenses!HK$35:HK$39)*$F35,MAX((Expenses!HK$35-$AB35/12)*$AA35*$F35,0)+MAX((Expenses!HK$36-$AB36/12)*$AA36*$F35,0)+MAX((Expenses!HK$37-$AB37/12)*$AA37*$F35,0)+MAX((Expenses!HK$38-$AB38/12)*$AA38*$F35,0)+MAX((Expenses!HK$39-$AB39/12)*$AA39*$F35,0)))))</f>
        <v>2271.4154726896891</v>
      </c>
      <c r="HN206" s="156">
        <f>IF(OR(HN$165&lt;=EOMONTH($E35,$R35*(1-$O35)),HN$165&gt;EOMONTH($E35,$P35*12*(1-$O35)+$Q35*12*$O35+$R35*(1-$O35))),0,IF($X35="NNN",SUM(Expenses!HL$35:HL$39)*$F35,IF($X35="FSG",0,IF($X35="MG",SUMPRODUCT($Z35:$Z39,Expenses!HL$35:HL$39)*$F35,MAX((Expenses!HL$35-$AB35/12)*$AA35*$F35,0)+MAX((Expenses!HL$36-$AB36/12)*$AA36*$F35,0)+MAX((Expenses!HL$37-$AB37/12)*$AA37*$F35,0)+MAX((Expenses!HL$38-$AB38/12)*$AA38*$F35,0)+MAX((Expenses!HL$39-$AB39/12)*$AA39*$F35,0)))))</f>
        <v>0</v>
      </c>
      <c r="HO206" s="156">
        <f>IF(OR(HO$165&lt;=EOMONTH($E35,$R35*(1-$O35)),HO$165&gt;EOMONTH($E35,$P35*12*(1-$O35)+$Q35*12*$O35+$R35*(1-$O35))),0,IF($X35="NNN",SUM(Expenses!HM$35:HM$39)*$F35,IF($X35="FSG",0,IF($X35="MG",SUMPRODUCT($Z35:$Z39,Expenses!HM$35:HM$39)*$F35,MAX((Expenses!HM$35-$AB35/12)*$AA35*$F35,0)+MAX((Expenses!HM$36-$AB36/12)*$AA36*$F35,0)+MAX((Expenses!HM$37-$AB37/12)*$AA37*$F35,0)+MAX((Expenses!HM$38-$AB38/12)*$AA38*$F35,0)+MAX((Expenses!HM$39-$AB39/12)*$AA39*$F35,0)))))</f>
        <v>0</v>
      </c>
      <c r="HP206" s="156">
        <f>IF(OR(HP$165&lt;=EOMONTH($E35,$R35*(1-$O35)),HP$165&gt;EOMONTH($E35,$P35*12*(1-$O35)+$Q35*12*$O35+$R35*(1-$O35))),0,IF($X35="NNN",SUM(Expenses!HN$35:HN$39)*$F35,IF($X35="FSG",0,IF($X35="MG",SUMPRODUCT($Z35:$Z39,Expenses!HN$35:HN$39)*$F35,MAX((Expenses!HN$35-$AB35/12)*$AA35*$F35,0)+MAX((Expenses!HN$36-$AB36/12)*$AA36*$F35,0)+MAX((Expenses!HN$37-$AB37/12)*$AA37*$F35,0)+MAX((Expenses!HN$38-$AB38/12)*$AA38*$F35,0)+MAX((Expenses!HN$39-$AB39/12)*$AA39*$F35,0)))))</f>
        <v>0</v>
      </c>
      <c r="HQ206" s="156">
        <f>IF(OR(HQ$165&lt;=EOMONTH($E35,$R35*(1-$O35)),HQ$165&gt;EOMONTH($E35,$P35*12*(1-$O35)+$Q35*12*$O35+$R35*(1-$O35))),0,IF($X35="NNN",SUM(Expenses!HO$35:HO$39)*$F35,IF($X35="FSG",0,IF($X35="MG",SUMPRODUCT($Z35:$Z39,Expenses!HO$35:HO$39)*$F35,MAX((Expenses!HO$35-$AB35/12)*$AA35*$F35,0)+MAX((Expenses!HO$36-$AB36/12)*$AA36*$F35,0)+MAX((Expenses!HO$37-$AB37/12)*$AA37*$F35,0)+MAX((Expenses!HO$38-$AB38/12)*$AA38*$F35,0)+MAX((Expenses!HO$39-$AB39/12)*$AA39*$F35,0)))))</f>
        <v>0</v>
      </c>
      <c r="HR206" s="156">
        <f>IF(OR(HR$165&lt;=EOMONTH($E35,$R35*(1-$O35)),HR$165&gt;EOMONTH($E35,$P35*12*(1-$O35)+$Q35*12*$O35+$R35*(1-$O35))),0,IF($X35="NNN",SUM(Expenses!HP$35:HP$39)*$F35,IF($X35="FSG",0,IF($X35="MG",SUMPRODUCT($Z35:$Z39,Expenses!HP$35:HP$39)*$F35,MAX((Expenses!HP$35-$AB35/12)*$AA35*$F35,0)+MAX((Expenses!HP$36-$AB36/12)*$AA36*$F35,0)+MAX((Expenses!HP$37-$AB37/12)*$AA37*$F35,0)+MAX((Expenses!HP$38-$AB38/12)*$AA38*$F35,0)+MAX((Expenses!HP$39-$AB39/12)*$AA39*$F35,0)))))</f>
        <v>0</v>
      </c>
      <c r="HS206" s="156">
        <f>IF(OR(HS$165&lt;=EOMONTH($E35,$R35*(1-$O35)),HS$165&gt;EOMONTH($E35,$P35*12*(1-$O35)+$Q35*12*$O35+$R35*(1-$O35))),0,IF($X35="NNN",SUM(Expenses!HQ$35:HQ$39)*$F35,IF($X35="FSG",0,IF($X35="MG",SUMPRODUCT($Z35:$Z39,Expenses!HQ$35:HQ$39)*$F35,MAX((Expenses!HQ$35-$AB35/12)*$AA35*$F35,0)+MAX((Expenses!HQ$36-$AB36/12)*$AA36*$F35,0)+MAX((Expenses!HQ$37-$AB37/12)*$AA37*$F35,0)+MAX((Expenses!HQ$38-$AB38/12)*$AA38*$F35,0)+MAX((Expenses!HQ$39-$AB39/12)*$AA39*$F35,0)))))</f>
        <v>0</v>
      </c>
      <c r="HT206" s="156">
        <f>IF(OR(HT$165&lt;=EOMONTH($E35,$R35*(1-$O35)),HT$165&gt;EOMONTH($E35,$P35*12*(1-$O35)+$Q35*12*$O35+$R35*(1-$O35))),0,IF($X35="NNN",SUM(Expenses!HR$35:HR$39)*$F35,IF($X35="FSG",0,IF($X35="MG",SUMPRODUCT($Z35:$Z39,Expenses!HR$35:HR$39)*$F35,MAX((Expenses!HR$35-$AB35/12)*$AA35*$F35,0)+MAX((Expenses!HR$36-$AB36/12)*$AA36*$F35,0)+MAX((Expenses!HR$37-$AB37/12)*$AA37*$F35,0)+MAX((Expenses!HR$38-$AB38/12)*$AA38*$F35,0)+MAX((Expenses!HR$39-$AB39/12)*$AA39*$F35,0)))))</f>
        <v>0</v>
      </c>
      <c r="HU206" s="156">
        <f>IF(OR(HU$165&lt;=EOMONTH($E35,$R35*(1-$O35)),HU$165&gt;EOMONTH($E35,$P35*12*(1-$O35)+$Q35*12*$O35+$R35*(1-$O35))),0,IF($X35="NNN",SUM(Expenses!HS$35:HS$39)*$F35,IF($X35="FSG",0,IF($X35="MG",SUMPRODUCT($Z35:$Z39,Expenses!HS$35:HS$39)*$F35,MAX((Expenses!HS$35-$AB35/12)*$AA35*$F35,0)+MAX((Expenses!HS$36-$AB36/12)*$AA36*$F35,0)+MAX((Expenses!HS$37-$AB37/12)*$AA37*$F35,0)+MAX((Expenses!HS$38-$AB38/12)*$AA38*$F35,0)+MAX((Expenses!HS$39-$AB39/12)*$AA39*$F35,0)))))</f>
        <v>0</v>
      </c>
      <c r="HV206" s="156">
        <f>IF(OR(HV$165&lt;=EOMONTH($E35,$R35*(1-$O35)),HV$165&gt;EOMONTH($E35,$P35*12*(1-$O35)+$Q35*12*$O35+$R35*(1-$O35))),0,IF($X35="NNN",SUM(Expenses!HT$35:HT$39)*$F35,IF($X35="FSG",0,IF($X35="MG",SUMPRODUCT($Z35:$Z39,Expenses!HT$35:HT$39)*$F35,MAX((Expenses!HT$35-$AB35/12)*$AA35*$F35,0)+MAX((Expenses!HT$36-$AB36/12)*$AA36*$F35,0)+MAX((Expenses!HT$37-$AB37/12)*$AA37*$F35,0)+MAX((Expenses!HT$38-$AB38/12)*$AA38*$F35,0)+MAX((Expenses!HT$39-$AB39/12)*$AA39*$F35,0)))))</f>
        <v>0</v>
      </c>
      <c r="HW206" s="156">
        <f>IF(OR(HW$165&lt;=EOMONTH($E35,$R35*(1-$O35)),HW$165&gt;EOMONTH($E35,$P35*12*(1-$O35)+$Q35*12*$O35+$R35*(1-$O35))),0,IF($X35="NNN",SUM(Expenses!HU$35:HU$39)*$F35,IF($X35="FSG",0,IF($X35="MG",SUMPRODUCT($Z35:$Z39,Expenses!HU$35:HU$39)*$F35,MAX((Expenses!HU$35-$AB35/12)*$AA35*$F35,0)+MAX((Expenses!HU$36-$AB36/12)*$AA36*$F35,0)+MAX((Expenses!HU$37-$AB37/12)*$AA37*$F35,0)+MAX((Expenses!HU$38-$AB38/12)*$AA38*$F35,0)+MAX((Expenses!HU$39-$AB39/12)*$AA39*$F35,0)))))</f>
        <v>0</v>
      </c>
      <c r="HX206" s="156">
        <f>IF(OR(HX$165&lt;=EOMONTH($E35,$R35*(1-$O35)),HX$165&gt;EOMONTH($E35,$P35*12*(1-$O35)+$Q35*12*$O35+$R35*(1-$O35))),0,IF($X35="NNN",SUM(Expenses!HV$35:HV$39)*$F35,IF($X35="FSG",0,IF($X35="MG",SUMPRODUCT($Z35:$Z39,Expenses!HV$35:HV$39)*$F35,MAX((Expenses!HV$35-$AB35/12)*$AA35*$F35,0)+MAX((Expenses!HV$36-$AB36/12)*$AA36*$F35,0)+MAX((Expenses!HV$37-$AB37/12)*$AA37*$F35,0)+MAX((Expenses!HV$38-$AB38/12)*$AA38*$F35,0)+MAX((Expenses!HV$39-$AB39/12)*$AA39*$F35,0)))))</f>
        <v>0</v>
      </c>
      <c r="HY206" s="156">
        <f>IF(OR(HY$165&lt;=EOMONTH($E35,$R35*(1-$O35)),HY$165&gt;EOMONTH($E35,$P35*12*(1-$O35)+$Q35*12*$O35+$R35*(1-$O35))),0,IF($X35="NNN",SUM(Expenses!HW$35:HW$39)*$F35,IF($X35="FSG",0,IF($X35="MG",SUMPRODUCT($Z35:$Z39,Expenses!HW$35:HW$39)*$F35,MAX((Expenses!HW$35-$AB35/12)*$AA35*$F35,0)+MAX((Expenses!HW$36-$AB36/12)*$AA36*$F35,0)+MAX((Expenses!HW$37-$AB37/12)*$AA37*$F35,0)+MAX((Expenses!HW$38-$AB38/12)*$AA38*$F35,0)+MAX((Expenses!HW$39-$AB39/12)*$AA39*$F35,0)))))</f>
        <v>0</v>
      </c>
      <c r="HZ206" s="156">
        <f>IF(OR(HZ$165&lt;=EOMONTH($E35,$R35*(1-$O35)),HZ$165&gt;EOMONTH($E35,$P35*12*(1-$O35)+$Q35*12*$O35+$R35*(1-$O35))),0,IF($X35="NNN",SUM(Expenses!HX$35:HX$39)*$F35,IF($X35="FSG",0,IF($X35="MG",SUMPRODUCT($Z35:$Z39,Expenses!HX$35:HX$39)*$F35,MAX((Expenses!HX$35-$AB35/12)*$AA35*$F35,0)+MAX((Expenses!HX$36-$AB36/12)*$AA36*$F35,0)+MAX((Expenses!HX$37-$AB37/12)*$AA37*$F35,0)+MAX((Expenses!HX$38-$AB38/12)*$AA38*$F35,0)+MAX((Expenses!HX$39-$AB39/12)*$AA39*$F35,0)))))</f>
        <v>0</v>
      </c>
      <c r="IA206" s="156">
        <f>IF(OR(IA$165&lt;=EOMONTH($E35,$R35*(1-$O35)),IA$165&gt;EOMONTH($E35,$P35*12*(1-$O35)+$Q35*12*$O35+$R35*(1-$O35))),0,IF($X35="NNN",SUM(Expenses!HY$35:HY$39)*$F35,IF($X35="FSG",0,IF($X35="MG",SUMPRODUCT($Z35:$Z39,Expenses!HY$35:HY$39)*$F35,MAX((Expenses!HY$35-$AB35/12)*$AA35*$F35,0)+MAX((Expenses!HY$36-$AB36/12)*$AA36*$F35,0)+MAX((Expenses!HY$37-$AB37/12)*$AA37*$F35,0)+MAX((Expenses!HY$38-$AB38/12)*$AA38*$F35,0)+MAX((Expenses!HY$39-$AB39/12)*$AA39*$F35,0)))))</f>
        <v>0</v>
      </c>
      <c r="IB206" s="156">
        <f>IF(OR(IB$165&lt;=EOMONTH($E35,$R35*(1-$O35)),IB$165&gt;EOMONTH($E35,$P35*12*(1-$O35)+$Q35*12*$O35+$R35*(1-$O35))),0,IF($X35="NNN",SUM(Expenses!HZ$35:HZ$39)*$F35,IF($X35="FSG",0,IF($X35="MG",SUMPRODUCT($Z35:$Z39,Expenses!HZ$35:HZ$39)*$F35,MAX((Expenses!HZ$35-$AB35/12)*$AA35*$F35,0)+MAX((Expenses!HZ$36-$AB36/12)*$AA36*$F35,0)+MAX((Expenses!HZ$37-$AB37/12)*$AA37*$F35,0)+MAX((Expenses!HZ$38-$AB38/12)*$AA38*$F35,0)+MAX((Expenses!HZ$39-$AB39/12)*$AA39*$F35,0)))))</f>
        <v>0</v>
      </c>
      <c r="IC206" s="156">
        <f>IF(OR(IC$165&lt;=EOMONTH($E35,$R35*(1-$O35)),IC$165&gt;EOMONTH($E35,$P35*12*(1-$O35)+$Q35*12*$O35+$R35*(1-$O35))),0,IF($X35="NNN",SUM(Expenses!IA$35:IA$39)*$F35,IF($X35="FSG",0,IF($X35="MG",SUMPRODUCT($Z35:$Z39,Expenses!IA$35:IA$39)*$F35,MAX((Expenses!IA$35-$AB35/12)*$AA35*$F35,0)+MAX((Expenses!IA$36-$AB36/12)*$AA36*$F35,0)+MAX((Expenses!IA$37-$AB37/12)*$AA37*$F35,0)+MAX((Expenses!IA$38-$AB38/12)*$AA38*$F35,0)+MAX((Expenses!IA$39-$AB39/12)*$AA39*$F35,0)))))</f>
        <v>0</v>
      </c>
      <c r="ID206" s="156">
        <f>IF(OR(ID$165&lt;=EOMONTH($E35,$R35*(1-$O35)),ID$165&gt;EOMONTH($E35,$P35*12*(1-$O35)+$Q35*12*$O35+$R35*(1-$O35))),0,IF($X35="NNN",SUM(Expenses!IB$35:IB$39)*$F35,IF($X35="FSG",0,IF($X35="MG",SUMPRODUCT($Z35:$Z39,Expenses!IB$35:IB$39)*$F35,MAX((Expenses!IB$35-$AB35/12)*$AA35*$F35,0)+MAX((Expenses!IB$36-$AB36/12)*$AA36*$F35,0)+MAX((Expenses!IB$37-$AB37/12)*$AA37*$F35,0)+MAX((Expenses!IB$38-$AB38/12)*$AA38*$F35,0)+MAX((Expenses!IB$39-$AB39/12)*$AA39*$F35,0)))))</f>
        <v>0</v>
      </c>
      <c r="IE206" s="156">
        <f>IF(OR(IE$165&lt;=EOMONTH($E35,$R35*(1-$O35)),IE$165&gt;EOMONTH($E35,$P35*12*(1-$O35)+$Q35*12*$O35+$R35*(1-$O35))),0,IF($X35="NNN",SUM(Expenses!IC$35:IC$39)*$F35,IF($X35="FSG",0,IF($X35="MG",SUMPRODUCT($Z35:$Z39,Expenses!IC$35:IC$39)*$F35,MAX((Expenses!IC$35-$AB35/12)*$AA35*$F35,0)+MAX((Expenses!IC$36-$AB36/12)*$AA36*$F35,0)+MAX((Expenses!IC$37-$AB37/12)*$AA37*$F35,0)+MAX((Expenses!IC$38-$AB38/12)*$AA38*$F35,0)+MAX((Expenses!IC$39-$AB39/12)*$AA39*$F35,0)))))</f>
        <v>0</v>
      </c>
      <c r="IF206" s="156">
        <f>IF(OR(IF$165&lt;=EOMONTH($E35,$R35*(1-$O35)),IF$165&gt;EOMONTH($E35,$P35*12*(1-$O35)+$Q35*12*$O35+$R35*(1-$O35))),0,IF($X35="NNN",SUM(Expenses!ID$35:ID$39)*$F35,IF($X35="FSG",0,IF($X35="MG",SUMPRODUCT($Z35:$Z39,Expenses!ID$35:ID$39)*$F35,MAX((Expenses!ID$35-$AB35/12)*$AA35*$F35,0)+MAX((Expenses!ID$36-$AB36/12)*$AA36*$F35,0)+MAX((Expenses!ID$37-$AB37/12)*$AA37*$F35,0)+MAX((Expenses!ID$38-$AB38/12)*$AA38*$F35,0)+MAX((Expenses!ID$39-$AB39/12)*$AA39*$F35,0)))))</f>
        <v>0</v>
      </c>
      <c r="IG206" s="156">
        <f>IF(OR(IG$165&lt;=EOMONTH($E35,$R35*(1-$O35)),IG$165&gt;EOMONTH($E35,$P35*12*(1-$O35)+$Q35*12*$O35+$R35*(1-$O35))),0,IF($X35="NNN",SUM(Expenses!IE$35:IE$39)*$F35,IF($X35="FSG",0,IF($X35="MG",SUMPRODUCT($Z35:$Z39,Expenses!IE$35:IE$39)*$F35,MAX((Expenses!IE$35-$AB35/12)*$AA35*$F35,0)+MAX((Expenses!IE$36-$AB36/12)*$AA36*$F35,0)+MAX((Expenses!IE$37-$AB37/12)*$AA37*$F35,0)+MAX((Expenses!IE$38-$AB38/12)*$AA38*$F35,0)+MAX((Expenses!IE$39-$AB39/12)*$AA39*$F35,0)))))</f>
        <v>0</v>
      </c>
      <c r="IH206" s="156">
        <f>IF(OR(IH$165&lt;=EOMONTH($E35,$R35*(1-$O35)),IH$165&gt;EOMONTH($E35,$P35*12*(1-$O35)+$Q35*12*$O35+$R35*(1-$O35))),0,IF($X35="NNN",SUM(Expenses!IF$35:IF$39)*$F35,IF($X35="FSG",0,IF($X35="MG",SUMPRODUCT($Z35:$Z39,Expenses!IF$35:IF$39)*$F35,MAX((Expenses!IF$35-$AB35/12)*$AA35*$F35,0)+MAX((Expenses!IF$36-$AB36/12)*$AA36*$F35,0)+MAX((Expenses!IF$37-$AB37/12)*$AA37*$F35,0)+MAX((Expenses!IF$38-$AB38/12)*$AA38*$F35,0)+MAX((Expenses!IF$39-$AB39/12)*$AA39*$F35,0)))))</f>
        <v>0</v>
      </c>
      <c r="II206" s="156">
        <f>IF(OR(II$165&lt;=EOMONTH($E35,$R35*(1-$O35)),II$165&gt;EOMONTH($E35,$P35*12*(1-$O35)+$Q35*12*$O35+$R35*(1-$O35))),0,IF($X35="NNN",SUM(Expenses!IG$35:IG$39)*$F35,IF($X35="FSG",0,IF($X35="MG",SUMPRODUCT($Z35:$Z39,Expenses!IG$35:IG$39)*$F35,MAX((Expenses!IG$35-$AB35/12)*$AA35*$F35,0)+MAX((Expenses!IG$36-$AB36/12)*$AA36*$F35,0)+MAX((Expenses!IG$37-$AB37/12)*$AA37*$F35,0)+MAX((Expenses!IG$38-$AB38/12)*$AA38*$F35,0)+MAX((Expenses!IG$39-$AB39/12)*$AA39*$F35,0)))))</f>
        <v>0</v>
      </c>
      <c r="IJ206" s="156">
        <f>IF(OR(IJ$165&lt;=EOMONTH($E35,$R35*(1-$O35)),IJ$165&gt;EOMONTH($E35,$P35*12*(1-$O35)+$Q35*12*$O35+$R35*(1-$O35))),0,IF($X35="NNN",SUM(Expenses!IH$35:IH$39)*$F35,IF($X35="FSG",0,IF($X35="MG",SUMPRODUCT($Z35:$Z39,Expenses!IH$35:IH$39)*$F35,MAX((Expenses!IH$35-$AB35/12)*$AA35*$F35,0)+MAX((Expenses!IH$36-$AB36/12)*$AA36*$F35,0)+MAX((Expenses!IH$37-$AB37/12)*$AA37*$F35,0)+MAX((Expenses!IH$38-$AB38/12)*$AA38*$F35,0)+MAX((Expenses!IH$39-$AB39/12)*$AA39*$F35,0)))))</f>
        <v>0</v>
      </c>
      <c r="IK206" s="156">
        <f>IF(OR(IK$165&lt;=EOMONTH($E35,$R35*(1-$O35)),IK$165&gt;EOMONTH($E35,$P35*12*(1-$O35)+$Q35*12*$O35+$R35*(1-$O35))),0,IF($X35="NNN",SUM(Expenses!II$35:II$39)*$F35,IF($X35="FSG",0,IF($X35="MG",SUMPRODUCT($Z35:$Z39,Expenses!II$35:II$39)*$F35,MAX((Expenses!II$35-$AB35/12)*$AA35*$F35,0)+MAX((Expenses!II$36-$AB36/12)*$AA36*$F35,0)+MAX((Expenses!II$37-$AB37/12)*$AA37*$F35,0)+MAX((Expenses!II$38-$AB38/12)*$AA38*$F35,0)+MAX((Expenses!II$39-$AB39/12)*$AA39*$F35,0)))))</f>
        <v>0</v>
      </c>
      <c r="IL206" s="156">
        <f>IF(OR(IL$165&lt;=EOMONTH($E35,$R35*(1-$O35)),IL$165&gt;EOMONTH($E35,$P35*12*(1-$O35)+$Q35*12*$O35+$R35*(1-$O35))),0,IF($X35="NNN",SUM(Expenses!IJ$35:IJ$39)*$F35,IF($X35="FSG",0,IF($X35="MG",SUMPRODUCT($Z35:$Z39,Expenses!IJ$35:IJ$39)*$F35,MAX((Expenses!IJ$35-$AB35/12)*$AA35*$F35,0)+MAX((Expenses!IJ$36-$AB36/12)*$AA36*$F35,0)+MAX((Expenses!IJ$37-$AB37/12)*$AA37*$F35,0)+MAX((Expenses!IJ$38-$AB38/12)*$AA38*$F35,0)+MAX((Expenses!IJ$39-$AB39/12)*$AA39*$F35,0)))))</f>
        <v>0</v>
      </c>
      <c r="IM206" s="156">
        <f>IF(OR(IM$165&lt;=EOMONTH($E35,$R35*(1-$O35)),IM$165&gt;EOMONTH($E35,$P35*12*(1-$O35)+$Q35*12*$O35+$R35*(1-$O35))),0,IF($X35="NNN",SUM(Expenses!IK$35:IK$39)*$F35,IF($X35="FSG",0,IF($X35="MG",SUMPRODUCT($Z35:$Z39,Expenses!IK$35:IK$39)*$F35,MAX((Expenses!IK$35-$AB35/12)*$AA35*$F35,0)+MAX((Expenses!IK$36-$AB36/12)*$AA36*$F35,0)+MAX((Expenses!IK$37-$AB37/12)*$AA37*$F35,0)+MAX((Expenses!IK$38-$AB38/12)*$AA38*$F35,0)+MAX((Expenses!IK$39-$AB39/12)*$AA39*$F35,0)))))</f>
        <v>0</v>
      </c>
      <c r="IN206" s="156">
        <f>IF(OR(IN$165&lt;=EOMONTH($E35,$R35*(1-$O35)),IN$165&gt;EOMONTH($E35,$P35*12*(1-$O35)+$Q35*12*$O35+$R35*(1-$O35))),0,IF($X35="NNN",SUM(Expenses!IL$35:IL$39)*$F35,IF($X35="FSG",0,IF($X35="MG",SUMPRODUCT($Z35:$Z39,Expenses!IL$35:IL$39)*$F35,MAX((Expenses!IL$35-$AB35/12)*$AA35*$F35,0)+MAX((Expenses!IL$36-$AB36/12)*$AA36*$F35,0)+MAX((Expenses!IL$37-$AB37/12)*$AA37*$F35,0)+MAX((Expenses!IL$38-$AB38/12)*$AA38*$F35,0)+MAX((Expenses!IL$39-$AB39/12)*$AA39*$F35,0)))))</f>
        <v>0</v>
      </c>
      <c r="IO206" s="156">
        <f>IF(OR(IO$165&lt;=EOMONTH($E35,$R35*(1-$O35)),IO$165&gt;EOMONTH($E35,$P35*12*(1-$O35)+$Q35*12*$O35+$R35*(1-$O35))),0,IF($X35="NNN",SUM(Expenses!IM$35:IM$39)*$F35,IF($X35="FSG",0,IF($X35="MG",SUMPRODUCT($Z35:$Z39,Expenses!IM$35:IM$39)*$F35,MAX((Expenses!IM$35-$AB35/12)*$AA35*$F35,0)+MAX((Expenses!IM$36-$AB36/12)*$AA36*$F35,0)+MAX((Expenses!IM$37-$AB37/12)*$AA37*$F35,0)+MAX((Expenses!IM$38-$AB38/12)*$AA38*$F35,0)+MAX((Expenses!IM$39-$AB39/12)*$AA39*$F35,0)))))</f>
        <v>0</v>
      </c>
      <c r="IP206" s="156">
        <f>IF(OR(IP$165&lt;=EOMONTH($E35,$R35*(1-$O35)),IP$165&gt;EOMONTH($E35,$P35*12*(1-$O35)+$Q35*12*$O35+$R35*(1-$O35))),0,IF($X35="NNN",SUM(Expenses!IN$35:IN$39)*$F35,IF($X35="FSG",0,IF($X35="MG",SUMPRODUCT($Z35:$Z39,Expenses!IN$35:IN$39)*$F35,MAX((Expenses!IN$35-$AB35/12)*$AA35*$F35,0)+MAX((Expenses!IN$36-$AB36/12)*$AA36*$F35,0)+MAX((Expenses!IN$37-$AB37/12)*$AA37*$F35,0)+MAX((Expenses!IN$38-$AB38/12)*$AA38*$F35,0)+MAX((Expenses!IN$39-$AB39/12)*$AA39*$F35,0)))))</f>
        <v>0</v>
      </c>
      <c r="IQ206" s="156">
        <f>IF(OR(IQ$165&lt;=EOMONTH($E35,$R35*(1-$O35)),IQ$165&gt;EOMONTH($E35,$P35*12*(1-$O35)+$Q35*12*$O35+$R35*(1-$O35))),0,IF($X35="NNN",SUM(Expenses!IO$35:IO$39)*$F35,IF($X35="FSG",0,IF($X35="MG",SUMPRODUCT($Z35:$Z39,Expenses!IO$35:IO$39)*$F35,MAX((Expenses!IO$35-$AB35/12)*$AA35*$F35,0)+MAX((Expenses!IO$36-$AB36/12)*$AA36*$F35,0)+MAX((Expenses!IO$37-$AB37/12)*$AA37*$F35,0)+MAX((Expenses!IO$38-$AB38/12)*$AA38*$F35,0)+MAX((Expenses!IO$39-$AB39/12)*$AA39*$F35,0)))))</f>
        <v>0</v>
      </c>
      <c r="IR206" s="156">
        <f>IF(OR(IR$165&lt;=EOMONTH($E35,$R35*(1-$O35)),IR$165&gt;EOMONTH($E35,$P35*12*(1-$O35)+$Q35*12*$O35+$R35*(1-$O35))),0,IF($X35="NNN",SUM(Expenses!IP$35:IP$39)*$F35,IF($X35="FSG",0,IF($X35="MG",SUMPRODUCT($Z35:$Z39,Expenses!IP$35:IP$39)*$F35,MAX((Expenses!IP$35-$AB35/12)*$AA35*$F35,0)+MAX((Expenses!IP$36-$AB36/12)*$AA36*$F35,0)+MAX((Expenses!IP$37-$AB37/12)*$AA37*$F35,0)+MAX((Expenses!IP$38-$AB38/12)*$AA38*$F35,0)+MAX((Expenses!IP$39-$AB39/12)*$AA39*$F35,0)))))</f>
        <v>0</v>
      </c>
      <c r="IS206" s="156">
        <f>IF(OR(IS$165&lt;=EOMONTH($E35,$R35*(1-$O35)),IS$165&gt;EOMONTH($E35,$P35*12*(1-$O35)+$Q35*12*$O35+$R35*(1-$O35))),0,IF($X35="NNN",SUM(Expenses!IQ$35:IQ$39)*$F35,IF($X35="FSG",0,IF($X35="MG",SUMPRODUCT($Z35:$Z39,Expenses!IQ$35:IQ$39)*$F35,MAX((Expenses!IQ$35-$AB35/12)*$AA35*$F35,0)+MAX((Expenses!IQ$36-$AB36/12)*$AA36*$F35,0)+MAX((Expenses!IQ$37-$AB37/12)*$AA37*$F35,0)+MAX((Expenses!IQ$38-$AB38/12)*$AA38*$F35,0)+MAX((Expenses!IQ$39-$AB39/12)*$AA39*$F35,0)))))</f>
        <v>0</v>
      </c>
      <c r="IT206" s="156">
        <f>IF(OR(IT$165&lt;=EOMONTH($E35,$R35*(1-$O35)),IT$165&gt;EOMONTH($E35,$P35*12*(1-$O35)+$Q35*12*$O35+$R35*(1-$O35))),0,IF($X35="NNN",SUM(Expenses!IR$35:IR$39)*$F35,IF($X35="FSG",0,IF($X35="MG",SUMPRODUCT($Z35:$Z39,Expenses!IR$35:IR$39)*$F35,MAX((Expenses!IR$35-$AB35/12)*$AA35*$F35,0)+MAX((Expenses!IR$36-$AB36/12)*$AA36*$F35,0)+MAX((Expenses!IR$37-$AB37/12)*$AA37*$F35,0)+MAX((Expenses!IR$38-$AB38/12)*$AA38*$F35,0)+MAX((Expenses!IR$39-$AB39/12)*$AA39*$F35,0)))))</f>
        <v>0</v>
      </c>
      <c r="IU206" s="156">
        <f>IF(OR(IU$165&lt;=EOMONTH($E35,$R35*(1-$O35)),IU$165&gt;EOMONTH($E35,$P35*12*(1-$O35)+$Q35*12*$O35+$R35*(1-$O35))),0,IF($X35="NNN",SUM(Expenses!IS$35:IS$39)*$F35,IF($X35="FSG",0,IF($X35="MG",SUMPRODUCT($Z35:$Z39,Expenses!IS$35:IS$39)*$F35,MAX((Expenses!IS$35-$AB35/12)*$AA35*$F35,0)+MAX((Expenses!IS$36-$AB36/12)*$AA36*$F35,0)+MAX((Expenses!IS$37-$AB37/12)*$AA37*$F35,0)+MAX((Expenses!IS$38-$AB38/12)*$AA38*$F35,0)+MAX((Expenses!IS$39-$AB39/12)*$AA39*$F35,0)))))</f>
        <v>0</v>
      </c>
      <c r="IV206" s="156">
        <f>IF(OR(IV$165&lt;=EOMONTH($E35,$R35*(1-$O35)),IV$165&gt;EOMONTH($E35,$P35*12*(1-$O35)+$Q35*12*$O35+$R35*(1-$O35))),0,IF($X35="NNN",SUM(Expenses!IT$35:IT$39)*$F35,IF($X35="FSG",0,IF($X35="MG",SUMPRODUCT($Z35:$Z39,Expenses!IT$35:IT$39)*$F35,MAX((Expenses!IT$35-$AB35/12)*$AA35*$F35,0)+MAX((Expenses!IT$36-$AB36/12)*$AA36*$F35,0)+MAX((Expenses!IT$37-$AB37/12)*$AA37*$F35,0)+MAX((Expenses!IT$38-$AB38/12)*$AA38*$F35,0)+MAX((Expenses!IT$39-$AB39/12)*$AA39*$F35,0)))))</f>
        <v>0</v>
      </c>
      <c r="IW206" s="156">
        <f>IF(OR(IW$165&lt;=EOMONTH($E35,$R35*(1-$O35)),IW$165&gt;EOMONTH($E35,$P35*12*(1-$O35)+$Q35*12*$O35+$R35*(1-$O35))),0,IF($X35="NNN",SUM(Expenses!IU$35:IU$39)*$F35,IF($X35="FSG",0,IF($X35="MG",SUMPRODUCT($Z35:$Z39,Expenses!IU$35:IU$39)*$F35,MAX((Expenses!IU$35-$AB35/12)*$AA35*$F35,0)+MAX((Expenses!IU$36-$AB36/12)*$AA36*$F35,0)+MAX((Expenses!IU$37-$AB37/12)*$AA37*$F35,0)+MAX((Expenses!IU$38-$AB38/12)*$AA38*$F35,0)+MAX((Expenses!IU$39-$AB39/12)*$AA39*$F35,0)))))</f>
        <v>0</v>
      </c>
      <c r="IX206" s="156">
        <f>IF(OR(IX$165&lt;=EOMONTH($E35,$R35*(1-$O35)),IX$165&gt;EOMONTH($E35,$P35*12*(1-$O35)+$Q35*12*$O35+$R35*(1-$O35))),0,IF($X35="NNN",SUM(Expenses!IV$35:IV$39)*$F35,IF($X35="FSG",0,IF($X35="MG",SUMPRODUCT($Z35:$Z39,Expenses!IV$35:IV$39)*$F35,MAX((Expenses!IV$35-$AB35/12)*$AA35*$F35,0)+MAX((Expenses!IV$36-$AB36/12)*$AA36*$F35,0)+MAX((Expenses!IV$37-$AB37/12)*$AA37*$F35,0)+MAX((Expenses!IV$38-$AB38/12)*$AA38*$F35,0)+MAX((Expenses!IV$39-$AB39/12)*$AA39*$F35,0)))))</f>
        <v>0</v>
      </c>
      <c r="IY206" s="156">
        <f>IF(OR(IY$165&lt;=EOMONTH($E35,$R35*(1-$O35)),IY$165&gt;EOMONTH($E35,$P35*12*(1-$O35)+$Q35*12*$O35+$R35*(1-$O35))),0,IF($X35="NNN",SUM(Expenses!IW$35:IW$39)*$F35,IF($X35="FSG",0,IF($X35="MG",SUMPRODUCT($Z35:$Z39,Expenses!IW$35:IW$39)*$F35,MAX((Expenses!IW$35-$AB35/12)*$AA35*$F35,0)+MAX((Expenses!IW$36-$AB36/12)*$AA36*$F35,0)+MAX((Expenses!IW$37-$AB37/12)*$AA37*$F35,0)+MAX((Expenses!IW$38-$AB38/12)*$AA38*$F35,0)+MAX((Expenses!IW$39-$AB39/12)*$AA39*$F35,0)))))</f>
        <v>0</v>
      </c>
      <c r="IZ206" s="156">
        <f>IF(OR(IZ$165&lt;=EOMONTH($E35,$R35*(1-$O35)),IZ$165&gt;EOMONTH($E35,$P35*12*(1-$O35)+$Q35*12*$O35+$R35*(1-$O35))),0,IF($X35="NNN",SUM(Expenses!IX$35:IX$39)*$F35,IF($X35="FSG",0,IF($X35="MG",SUMPRODUCT($Z35:$Z39,Expenses!IX$35:IX$39)*$F35,MAX((Expenses!IX$35-$AB35/12)*$AA35*$F35,0)+MAX((Expenses!IX$36-$AB36/12)*$AA36*$F35,0)+MAX((Expenses!IX$37-$AB37/12)*$AA37*$F35,0)+MAX((Expenses!IX$38-$AB38/12)*$AA38*$F35,0)+MAX((Expenses!IX$39-$AB39/12)*$AA39*$F35,0)))))</f>
        <v>0</v>
      </c>
      <c r="JA206" s="156">
        <f>IF(OR(JA$165&lt;=EOMONTH($E35,$R35*(1-$O35)),JA$165&gt;EOMONTH($E35,$P35*12*(1-$O35)+$Q35*12*$O35+$R35*(1-$O35))),0,IF($X35="NNN",SUM(Expenses!IY$35:IY$39)*$F35,IF($X35="FSG",0,IF($X35="MG",SUMPRODUCT($Z35:$Z39,Expenses!IY$35:IY$39)*$F35,MAX((Expenses!IY$35-$AB35/12)*$AA35*$F35,0)+MAX((Expenses!IY$36-$AB36/12)*$AA36*$F35,0)+MAX((Expenses!IY$37-$AB37/12)*$AA37*$F35,0)+MAX((Expenses!IY$38-$AB38/12)*$AA38*$F35,0)+MAX((Expenses!IY$39-$AB39/12)*$AA39*$F35,0)))))</f>
        <v>0</v>
      </c>
      <c r="JB206" s="156">
        <f>IF(OR(JB$165&lt;=EOMONTH($E35,$R35*(1-$O35)),JB$165&gt;EOMONTH($E35,$P35*12*(1-$O35)+$Q35*12*$O35+$R35*(1-$O35))),0,IF($X35="NNN",SUM(Expenses!IZ$35:IZ$39)*$F35,IF($X35="FSG",0,IF($X35="MG",SUMPRODUCT($Z35:$Z39,Expenses!IZ$35:IZ$39)*$F35,MAX((Expenses!IZ$35-$AB35/12)*$AA35*$F35,0)+MAX((Expenses!IZ$36-$AB36/12)*$AA36*$F35,0)+MAX((Expenses!IZ$37-$AB37/12)*$AA37*$F35,0)+MAX((Expenses!IZ$38-$AB38/12)*$AA38*$F35,0)+MAX((Expenses!IZ$39-$AB39/12)*$AA39*$F35,0)))))</f>
        <v>0</v>
      </c>
      <c r="JC206" s="156">
        <f>IF(OR(JC$165&lt;=EOMONTH($E35,$R35*(1-$O35)),JC$165&gt;EOMONTH($E35,$P35*12*(1-$O35)+$Q35*12*$O35+$R35*(1-$O35))),0,IF($X35="NNN",SUM(Expenses!JA$35:JA$39)*$F35,IF($X35="FSG",0,IF($X35="MG",SUMPRODUCT($Z35:$Z39,Expenses!JA$35:JA$39)*$F35,MAX((Expenses!JA$35-$AB35/12)*$AA35*$F35,0)+MAX((Expenses!JA$36-$AB36/12)*$AA36*$F35,0)+MAX((Expenses!JA$37-$AB37/12)*$AA37*$F35,0)+MAX((Expenses!JA$38-$AB38/12)*$AA38*$F35,0)+MAX((Expenses!JA$39-$AB39/12)*$AA39*$F35,0)))))</f>
        <v>0</v>
      </c>
      <c r="JD206" s="156">
        <f>IF(OR(JD$165&lt;=EOMONTH($E35,$R35*(1-$O35)),JD$165&gt;EOMONTH($E35,$P35*12*(1-$O35)+$Q35*12*$O35+$R35*(1-$O35))),0,IF($X35="NNN",SUM(Expenses!JB$35:JB$39)*$F35,IF($X35="FSG",0,IF($X35="MG",SUMPRODUCT($Z35:$Z39,Expenses!JB$35:JB$39)*$F35,MAX((Expenses!JB$35-$AB35/12)*$AA35*$F35,0)+MAX((Expenses!JB$36-$AB36/12)*$AA36*$F35,0)+MAX((Expenses!JB$37-$AB37/12)*$AA37*$F35,0)+MAX((Expenses!JB$38-$AB38/12)*$AA38*$F35,0)+MAX((Expenses!JB$39-$AB39/12)*$AA39*$F35,0)))))</f>
        <v>0</v>
      </c>
      <c r="JE206" s="156">
        <f>IF(OR(JE$165&lt;=EOMONTH($E35,$R35*(1-$O35)),JE$165&gt;EOMONTH($E35,$P35*12*(1-$O35)+$Q35*12*$O35+$R35*(1-$O35))),0,IF($X35="NNN",SUM(Expenses!JC$35:JC$39)*$F35,IF($X35="FSG",0,IF($X35="MG",SUMPRODUCT($Z35:$Z39,Expenses!JC$35:JC$39)*$F35,MAX((Expenses!JC$35-$AB35/12)*$AA35*$F35,0)+MAX((Expenses!JC$36-$AB36/12)*$AA36*$F35,0)+MAX((Expenses!JC$37-$AB37/12)*$AA37*$F35,0)+MAX((Expenses!JC$38-$AB38/12)*$AA38*$F35,0)+MAX((Expenses!JC$39-$AB39/12)*$AA39*$F35,0)))))</f>
        <v>0</v>
      </c>
      <c r="JF206" s="156">
        <f>IF(OR(JF$165&lt;=EOMONTH($E35,$R35*(1-$O35)),JF$165&gt;EOMONTH($E35,$P35*12*(1-$O35)+$Q35*12*$O35+$R35*(1-$O35))),0,IF($X35="NNN",SUM(Expenses!JD$35:JD$39)*$F35,IF($X35="FSG",0,IF($X35="MG",SUMPRODUCT($Z35:$Z39,Expenses!JD$35:JD$39)*$F35,MAX((Expenses!JD$35-$AB35/12)*$AA35*$F35,0)+MAX((Expenses!JD$36-$AB36/12)*$AA36*$F35,0)+MAX((Expenses!JD$37-$AB37/12)*$AA37*$F35,0)+MAX((Expenses!JD$38-$AB38/12)*$AA38*$F35,0)+MAX((Expenses!JD$39-$AB39/12)*$AA39*$F35,0)))))</f>
        <v>0</v>
      </c>
      <c r="JG206" s="156">
        <f>IF(OR(JG$165&lt;=EOMONTH($E35,$R35*(1-$O35)),JG$165&gt;EOMONTH($E35,$P35*12*(1-$O35)+$Q35*12*$O35+$R35*(1-$O35))),0,IF($X35="NNN",SUM(Expenses!JE$35:JE$39)*$F35,IF($X35="FSG",0,IF($X35="MG",SUMPRODUCT($Z35:$Z39,Expenses!JE$35:JE$39)*$F35,MAX((Expenses!JE$35-$AB35/12)*$AA35*$F35,0)+MAX((Expenses!JE$36-$AB36/12)*$AA36*$F35,0)+MAX((Expenses!JE$37-$AB37/12)*$AA37*$F35,0)+MAX((Expenses!JE$38-$AB38/12)*$AA38*$F35,0)+MAX((Expenses!JE$39-$AB39/12)*$AA39*$F35,0)))))</f>
        <v>0</v>
      </c>
      <c r="JH206" s="156">
        <f>IF(OR(JH$165&lt;=EOMONTH($E35,$R35*(1-$O35)),JH$165&gt;EOMONTH($E35,$P35*12*(1-$O35)+$Q35*12*$O35+$R35*(1-$O35))),0,IF($X35="NNN",SUM(Expenses!JF$35:JF$39)*$F35,IF($X35="FSG",0,IF($X35="MG",SUMPRODUCT($Z35:$Z39,Expenses!JF$35:JF$39)*$F35,MAX((Expenses!JF$35-$AB35/12)*$AA35*$F35,0)+MAX((Expenses!JF$36-$AB36/12)*$AA36*$F35,0)+MAX((Expenses!JF$37-$AB37/12)*$AA37*$F35,0)+MAX((Expenses!JF$38-$AB38/12)*$AA38*$F35,0)+MAX((Expenses!JF$39-$AB39/12)*$AA39*$F35,0)))))</f>
        <v>0</v>
      </c>
      <c r="JI206" s="156">
        <f>IF(OR(JI$165&lt;=EOMONTH($E35,$R35*(1-$O35)),JI$165&gt;EOMONTH($E35,$P35*12*(1-$O35)+$Q35*12*$O35+$R35*(1-$O35))),0,IF($X35="NNN",SUM(Expenses!JG$35:JG$39)*$F35,IF($X35="FSG",0,IF($X35="MG",SUMPRODUCT($Z35:$Z39,Expenses!JG$35:JG$39)*$F35,MAX((Expenses!JG$35-$AB35/12)*$AA35*$F35,0)+MAX((Expenses!JG$36-$AB36/12)*$AA36*$F35,0)+MAX((Expenses!JG$37-$AB37/12)*$AA37*$F35,0)+MAX((Expenses!JG$38-$AB38/12)*$AA38*$F35,0)+MAX((Expenses!JG$39-$AB39/12)*$AA39*$F35,0)))))</f>
        <v>0</v>
      </c>
      <c r="JJ206" s="156">
        <f>IF(OR(JJ$165&lt;=EOMONTH($E35,$R35*(1-$O35)),JJ$165&gt;EOMONTH($E35,$P35*12*(1-$O35)+$Q35*12*$O35+$R35*(1-$O35))),0,IF($X35="NNN",SUM(Expenses!JH$35:JH$39)*$F35,IF($X35="FSG",0,IF($X35="MG",SUMPRODUCT($Z35:$Z39,Expenses!JH$35:JH$39)*$F35,MAX((Expenses!JH$35-$AB35/12)*$AA35*$F35,0)+MAX((Expenses!JH$36-$AB36/12)*$AA36*$F35,0)+MAX((Expenses!JH$37-$AB37/12)*$AA37*$F35,0)+MAX((Expenses!JH$38-$AB38/12)*$AA38*$F35,0)+MAX((Expenses!JH$39-$AB39/12)*$AA39*$F35,0)))))</f>
        <v>0</v>
      </c>
      <c r="JK206" s="156">
        <f>IF(OR(JK$165&lt;=EOMONTH($E35,$R35*(1-$O35)),JK$165&gt;EOMONTH($E35,$P35*12*(1-$O35)+$Q35*12*$O35+$R35*(1-$O35))),0,IF($X35="NNN",SUM(Expenses!JI$35:JI$39)*$F35,IF($X35="FSG",0,IF($X35="MG",SUMPRODUCT($Z35:$Z39,Expenses!JI$35:JI$39)*$F35,MAX((Expenses!JI$35-$AB35/12)*$AA35*$F35,0)+MAX((Expenses!JI$36-$AB36/12)*$AA36*$F35,0)+MAX((Expenses!JI$37-$AB37/12)*$AA37*$F35,0)+MAX((Expenses!JI$38-$AB38/12)*$AA38*$F35,0)+MAX((Expenses!JI$39-$AB39/12)*$AA39*$F35,0)))))</f>
        <v>0</v>
      </c>
      <c r="JL206" s="156">
        <f>IF(OR(JL$165&lt;=EOMONTH($E35,$R35*(1-$O35)),JL$165&gt;EOMONTH($E35,$P35*12*(1-$O35)+$Q35*12*$O35+$R35*(1-$O35))),0,IF($X35="NNN",SUM(Expenses!JJ$35:JJ$39)*$F35,IF($X35="FSG",0,IF($X35="MG",SUMPRODUCT($Z35:$Z39,Expenses!JJ$35:JJ$39)*$F35,MAX((Expenses!JJ$35-$AB35/12)*$AA35*$F35,0)+MAX((Expenses!JJ$36-$AB36/12)*$AA36*$F35,0)+MAX((Expenses!JJ$37-$AB37/12)*$AA37*$F35,0)+MAX((Expenses!JJ$38-$AB38/12)*$AA38*$F35,0)+MAX((Expenses!JJ$39-$AB39/12)*$AA39*$F35,0)))))</f>
        <v>0</v>
      </c>
      <c r="JM206" s="156">
        <f>IF(OR(JM$165&lt;=EOMONTH($E35,$R35*(1-$O35)),JM$165&gt;EOMONTH($E35,$P35*12*(1-$O35)+$Q35*12*$O35+$R35*(1-$O35))),0,IF($X35="NNN",SUM(Expenses!JK$35:JK$39)*$F35,IF($X35="FSG",0,IF($X35="MG",SUMPRODUCT($Z35:$Z39,Expenses!JK$35:JK$39)*$F35,MAX((Expenses!JK$35-$AB35/12)*$AA35*$F35,0)+MAX((Expenses!JK$36-$AB36/12)*$AA36*$F35,0)+MAX((Expenses!JK$37-$AB37/12)*$AA37*$F35,0)+MAX((Expenses!JK$38-$AB38/12)*$AA38*$F35,0)+MAX((Expenses!JK$39-$AB39/12)*$AA39*$F35,0)))))</f>
        <v>0</v>
      </c>
      <c r="JN206" s="156">
        <f>IF(OR(JN$165&lt;=EOMONTH($E35,$R35*(1-$O35)),JN$165&gt;EOMONTH($E35,$P35*12*(1-$O35)+$Q35*12*$O35+$R35*(1-$O35))),0,IF($X35="NNN",SUM(Expenses!JL$35:JL$39)*$F35,IF($X35="FSG",0,IF($X35="MG",SUMPRODUCT($Z35:$Z39,Expenses!JL$35:JL$39)*$F35,MAX((Expenses!JL$35-$AB35/12)*$AA35*$F35,0)+MAX((Expenses!JL$36-$AB36/12)*$AA36*$F35,0)+MAX((Expenses!JL$37-$AB37/12)*$AA37*$F35,0)+MAX((Expenses!JL$38-$AB38/12)*$AA38*$F35,0)+MAX((Expenses!JL$39-$AB39/12)*$AA39*$F35,0)))))</f>
        <v>0</v>
      </c>
      <c r="JO206" s="156">
        <f>IF(OR(JO$165&lt;=EOMONTH($E35,$R35*(1-$O35)),JO$165&gt;EOMONTH($E35,$P35*12*(1-$O35)+$Q35*12*$O35+$R35*(1-$O35))),0,IF($X35="NNN",SUM(Expenses!JM$35:JM$39)*$F35,IF($X35="FSG",0,IF($X35="MG",SUMPRODUCT($Z35:$Z39,Expenses!JM$35:JM$39)*$F35,MAX((Expenses!JM$35-$AB35/12)*$AA35*$F35,0)+MAX((Expenses!JM$36-$AB36/12)*$AA36*$F35,0)+MAX((Expenses!JM$37-$AB37/12)*$AA37*$F35,0)+MAX((Expenses!JM$38-$AB38/12)*$AA38*$F35,0)+MAX((Expenses!JM$39-$AB39/12)*$AA39*$F35,0)))))</f>
        <v>0</v>
      </c>
      <c r="JP206" s="156">
        <f>IF(OR(JP$165&lt;=EOMONTH($E35,$R35*(1-$O35)),JP$165&gt;EOMONTH($E35,$P35*12*(1-$O35)+$Q35*12*$O35+$R35*(1-$O35))),0,IF($X35="NNN",SUM(Expenses!JN$35:JN$39)*$F35,IF($X35="FSG",0,IF($X35="MG",SUMPRODUCT($Z35:$Z39,Expenses!JN$35:JN$39)*$F35,MAX((Expenses!JN$35-$AB35/12)*$AA35*$F35,0)+MAX((Expenses!JN$36-$AB36/12)*$AA36*$F35,0)+MAX((Expenses!JN$37-$AB37/12)*$AA37*$F35,0)+MAX((Expenses!JN$38-$AB38/12)*$AA38*$F35,0)+MAX((Expenses!JN$39-$AB39/12)*$AA39*$F35,0)))))</f>
        <v>0</v>
      </c>
      <c r="JQ206" s="156">
        <f>IF(OR(JQ$165&lt;=EOMONTH($E35,$R35*(1-$O35)),JQ$165&gt;EOMONTH($E35,$P35*12*(1-$O35)+$Q35*12*$O35+$R35*(1-$O35))),0,IF($X35="NNN",SUM(Expenses!JO$35:JO$39)*$F35,IF($X35="FSG",0,IF($X35="MG",SUMPRODUCT($Z35:$Z39,Expenses!JO$35:JO$39)*$F35,MAX((Expenses!JO$35-$AB35/12)*$AA35*$F35,0)+MAX((Expenses!JO$36-$AB36/12)*$AA36*$F35,0)+MAX((Expenses!JO$37-$AB37/12)*$AA37*$F35,0)+MAX((Expenses!JO$38-$AB38/12)*$AA38*$F35,0)+MAX((Expenses!JO$39-$AB39/12)*$AA39*$F35,0)))))</f>
        <v>0</v>
      </c>
      <c r="JR206" s="156">
        <f>IF(OR(JR$165&lt;=EOMONTH($E35,$R35*(1-$O35)),JR$165&gt;EOMONTH($E35,$P35*12*(1-$O35)+$Q35*12*$O35+$R35*(1-$O35))),0,IF($X35="NNN",SUM(Expenses!JP$35:JP$39)*$F35,IF($X35="FSG",0,IF($X35="MG",SUMPRODUCT($Z35:$Z39,Expenses!JP$35:JP$39)*$F35,MAX((Expenses!JP$35-$AB35/12)*$AA35*$F35,0)+MAX((Expenses!JP$36-$AB36/12)*$AA36*$F35,0)+MAX((Expenses!JP$37-$AB37/12)*$AA37*$F35,0)+MAX((Expenses!JP$38-$AB38/12)*$AA38*$F35,0)+MAX((Expenses!JP$39-$AB39/12)*$AA39*$F35,0)))))</f>
        <v>0</v>
      </c>
      <c r="JS206" s="156">
        <f>IF(OR(JS$165&lt;=EOMONTH($E35,$R35*(1-$O35)),JS$165&gt;EOMONTH($E35,$P35*12*(1-$O35)+$Q35*12*$O35+$R35*(1-$O35))),0,IF($X35="NNN",SUM(Expenses!JQ$35:JQ$39)*$F35,IF($X35="FSG",0,IF($X35="MG",SUMPRODUCT($Z35:$Z39,Expenses!JQ$35:JQ$39)*$F35,MAX((Expenses!JQ$35-$AB35/12)*$AA35*$F35,0)+MAX((Expenses!JQ$36-$AB36/12)*$AA36*$F35,0)+MAX((Expenses!JQ$37-$AB37/12)*$AA37*$F35,0)+MAX((Expenses!JQ$38-$AB38/12)*$AA38*$F35,0)+MAX((Expenses!JQ$39-$AB39/12)*$AA39*$F35,0)))))</f>
        <v>0</v>
      </c>
      <c r="JT206" s="156">
        <f>IF(OR(JT$165&lt;=EOMONTH($E35,$R35*(1-$O35)),JT$165&gt;EOMONTH($E35,$P35*12*(1-$O35)+$Q35*12*$O35+$R35*(1-$O35))),0,IF($X35="NNN",SUM(Expenses!JR$35:JR$39)*$F35,IF($X35="FSG",0,IF($X35="MG",SUMPRODUCT($Z35:$Z39,Expenses!JR$35:JR$39)*$F35,MAX((Expenses!JR$35-$AB35/12)*$AA35*$F35,0)+MAX((Expenses!JR$36-$AB36/12)*$AA36*$F35,0)+MAX((Expenses!JR$37-$AB37/12)*$AA37*$F35,0)+MAX((Expenses!JR$38-$AB38/12)*$AA38*$F35,0)+MAX((Expenses!JR$39-$AB39/12)*$AA39*$F35,0)))))</f>
        <v>0</v>
      </c>
      <c r="JU206" s="156">
        <f>IF(OR(JU$165&lt;=EOMONTH($E35,$R35*(1-$O35)),JU$165&gt;EOMONTH($E35,$P35*12*(1-$O35)+$Q35*12*$O35+$R35*(1-$O35))),0,IF($X35="NNN",SUM(Expenses!JS$35:JS$39)*$F35,IF($X35="FSG",0,IF($X35="MG",SUMPRODUCT($Z35:$Z39,Expenses!JS$35:JS$39)*$F35,MAX((Expenses!JS$35-$AB35/12)*$AA35*$F35,0)+MAX((Expenses!JS$36-$AB36/12)*$AA36*$F35,0)+MAX((Expenses!JS$37-$AB37/12)*$AA37*$F35,0)+MAX((Expenses!JS$38-$AB38/12)*$AA38*$F35,0)+MAX((Expenses!JS$39-$AB39/12)*$AA39*$F35,0)))))</f>
        <v>0</v>
      </c>
      <c r="JV206" s="156">
        <f>IF(OR(JV$165&lt;=EOMONTH($E35,$R35*(1-$O35)),JV$165&gt;EOMONTH($E35,$P35*12*(1-$O35)+$Q35*12*$O35+$R35*(1-$O35))),0,IF($X35="NNN",SUM(Expenses!JT$35:JT$39)*$F35,IF($X35="FSG",0,IF($X35="MG",SUMPRODUCT($Z35:$Z39,Expenses!JT$35:JT$39)*$F35,MAX((Expenses!JT$35-$AB35/12)*$AA35*$F35,0)+MAX((Expenses!JT$36-$AB36/12)*$AA36*$F35,0)+MAX((Expenses!JT$37-$AB37/12)*$AA37*$F35,0)+MAX((Expenses!JT$38-$AB38/12)*$AA38*$F35,0)+MAX((Expenses!JT$39-$AB39/12)*$AA39*$F35,0)))))</f>
        <v>0</v>
      </c>
      <c r="JW206" s="156">
        <f>IF(OR(JW$165&lt;=EOMONTH($E35,$R35*(1-$O35)),JW$165&gt;EOMONTH($E35,$P35*12*(1-$O35)+$Q35*12*$O35+$R35*(1-$O35))),0,IF($X35="NNN",SUM(Expenses!JU$35:JU$39)*$F35,IF($X35="FSG",0,IF($X35="MG",SUMPRODUCT($Z35:$Z39,Expenses!JU$35:JU$39)*$F35,MAX((Expenses!JU$35-$AB35/12)*$AA35*$F35,0)+MAX((Expenses!JU$36-$AB36/12)*$AA36*$F35,0)+MAX((Expenses!JU$37-$AB37/12)*$AA37*$F35,0)+MAX((Expenses!JU$38-$AB38/12)*$AA38*$F35,0)+MAX((Expenses!JU$39-$AB39/12)*$AA39*$F35,0)))))</f>
        <v>0</v>
      </c>
      <c r="JX206" s="156">
        <f>IF(OR(JX$165&lt;=EOMONTH($E35,$R35*(1-$O35)),JX$165&gt;EOMONTH($E35,$P35*12*(1-$O35)+$Q35*12*$O35+$R35*(1-$O35))),0,IF($X35="NNN",SUM(Expenses!JV$35:JV$39)*$F35,IF($X35="FSG",0,IF($X35="MG",SUMPRODUCT($Z35:$Z39,Expenses!JV$35:JV$39)*$F35,MAX((Expenses!JV$35-$AB35/12)*$AA35*$F35,0)+MAX((Expenses!JV$36-$AB36/12)*$AA36*$F35,0)+MAX((Expenses!JV$37-$AB37/12)*$AA37*$F35,0)+MAX((Expenses!JV$38-$AB38/12)*$AA38*$F35,0)+MAX((Expenses!JV$39-$AB39/12)*$AA39*$F35,0)))))</f>
        <v>0</v>
      </c>
      <c r="JY206" s="156">
        <f>IF(OR(JY$165&lt;=EOMONTH($E35,$R35*(1-$O35)),JY$165&gt;EOMONTH($E35,$P35*12*(1-$O35)+$Q35*12*$O35+$R35*(1-$O35))),0,IF($X35="NNN",SUM(Expenses!JW$35:JW$39)*$F35,IF($X35="FSG",0,IF($X35="MG",SUMPRODUCT($Z35:$Z39,Expenses!JW$35:JW$39)*$F35,MAX((Expenses!JW$35-$AB35/12)*$AA35*$F35,0)+MAX((Expenses!JW$36-$AB36/12)*$AA36*$F35,0)+MAX((Expenses!JW$37-$AB37/12)*$AA37*$F35,0)+MAX((Expenses!JW$38-$AB38/12)*$AA38*$F35,0)+MAX((Expenses!JW$39-$AB39/12)*$AA39*$F35,0)))))</f>
        <v>0</v>
      </c>
      <c r="JZ206" s="156">
        <f>IF(OR(JZ$165&lt;=EOMONTH($E35,$R35*(1-$O35)),JZ$165&gt;EOMONTH($E35,$P35*12*(1-$O35)+$Q35*12*$O35+$R35*(1-$O35))),0,IF($X35="NNN",SUM(Expenses!JX$35:JX$39)*$F35,IF($X35="FSG",0,IF($X35="MG",SUMPRODUCT($Z35:$Z39,Expenses!JX$35:JX$39)*$F35,MAX((Expenses!JX$35-$AB35/12)*$AA35*$F35,0)+MAX((Expenses!JX$36-$AB36/12)*$AA36*$F35,0)+MAX((Expenses!JX$37-$AB37/12)*$AA37*$F35,0)+MAX((Expenses!JX$38-$AB38/12)*$AA38*$F35,0)+MAX((Expenses!JX$39-$AB39/12)*$AA39*$F35,0)))))</f>
        <v>0</v>
      </c>
      <c r="KA206" s="156">
        <f>IF(OR(KA$165&lt;=EOMONTH($E35,$R35*(1-$O35)),KA$165&gt;EOMONTH($E35,$P35*12*(1-$O35)+$Q35*12*$O35+$R35*(1-$O35))),0,IF($X35="NNN",SUM(Expenses!JY$35:JY$39)*$F35,IF($X35="FSG",0,IF($X35="MG",SUMPRODUCT($Z35:$Z39,Expenses!JY$35:JY$39)*$F35,MAX((Expenses!JY$35-$AB35/12)*$AA35*$F35,0)+MAX((Expenses!JY$36-$AB36/12)*$AA36*$F35,0)+MAX((Expenses!JY$37-$AB37/12)*$AA37*$F35,0)+MAX((Expenses!JY$38-$AB38/12)*$AA38*$F35,0)+MAX((Expenses!JY$39-$AB39/12)*$AA39*$F35,0)))))</f>
        <v>0</v>
      </c>
      <c r="KB206" s="156">
        <f>IF(OR(KB$165&lt;=EOMONTH($E35,$R35*(1-$O35)),KB$165&gt;EOMONTH($E35,$P35*12*(1-$O35)+$Q35*12*$O35+$R35*(1-$O35))),0,IF($X35="NNN",SUM(Expenses!JZ$35:JZ$39)*$F35,IF($X35="FSG",0,IF($X35="MG",SUMPRODUCT($Z35:$Z39,Expenses!JZ$35:JZ$39)*$F35,MAX((Expenses!JZ$35-$AB35/12)*$AA35*$F35,0)+MAX((Expenses!JZ$36-$AB36/12)*$AA36*$F35,0)+MAX((Expenses!JZ$37-$AB37/12)*$AA37*$F35,0)+MAX((Expenses!JZ$38-$AB38/12)*$AA38*$F35,0)+MAX((Expenses!JZ$39-$AB39/12)*$AA39*$F35,0)))))</f>
        <v>0</v>
      </c>
      <c r="KC206" s="156">
        <f>IF(OR(KC$165&lt;=EOMONTH($E35,$R35*(1-$O35)),KC$165&gt;EOMONTH($E35,$P35*12*(1-$O35)+$Q35*12*$O35+$R35*(1-$O35))),0,IF($X35="NNN",SUM(Expenses!KA$35:KA$39)*$F35,IF($X35="FSG",0,IF($X35="MG",SUMPRODUCT($Z35:$Z39,Expenses!KA$35:KA$39)*$F35,MAX((Expenses!KA$35-$AB35/12)*$AA35*$F35,0)+MAX((Expenses!KA$36-$AB36/12)*$AA36*$F35,0)+MAX((Expenses!KA$37-$AB37/12)*$AA37*$F35,0)+MAX((Expenses!KA$38-$AB38/12)*$AA38*$F35,0)+MAX((Expenses!KA$39-$AB39/12)*$AA39*$F35,0)))))</f>
        <v>0</v>
      </c>
      <c r="KD206" s="156">
        <f>IF(OR(KD$165&lt;=EOMONTH($E35,$R35*(1-$O35)),KD$165&gt;EOMONTH($E35,$P35*12*(1-$O35)+$Q35*12*$O35+$R35*(1-$O35))),0,IF($X35="NNN",SUM(Expenses!KB$35:KB$39)*$F35,IF($X35="FSG",0,IF($X35="MG",SUMPRODUCT($Z35:$Z39,Expenses!KB$35:KB$39)*$F35,MAX((Expenses!KB$35-$AB35/12)*$AA35*$F35,0)+MAX((Expenses!KB$36-$AB36/12)*$AA36*$F35,0)+MAX((Expenses!KB$37-$AB37/12)*$AA37*$F35,0)+MAX((Expenses!KB$38-$AB38/12)*$AA38*$F35,0)+MAX((Expenses!KB$39-$AB39/12)*$AA39*$F35,0)))))</f>
        <v>0</v>
      </c>
      <c r="KE206" s="156">
        <f>IF(OR(KE$165&lt;=EOMONTH($E35,$R35*(1-$O35)),KE$165&gt;EOMONTH($E35,$P35*12*(1-$O35)+$Q35*12*$O35+$R35*(1-$O35))),0,IF($X35="NNN",SUM(Expenses!KC$35:KC$39)*$F35,IF($X35="FSG",0,IF($X35="MG",SUMPRODUCT($Z35:$Z39,Expenses!KC$35:KC$39)*$F35,MAX((Expenses!KC$35-$AB35/12)*$AA35*$F35,0)+MAX((Expenses!KC$36-$AB36/12)*$AA36*$F35,0)+MAX((Expenses!KC$37-$AB37/12)*$AA37*$F35,0)+MAX((Expenses!KC$38-$AB38/12)*$AA38*$F35,0)+MAX((Expenses!KC$39-$AB39/12)*$AA39*$F35,0)))))</f>
        <v>0</v>
      </c>
      <c r="KF206" s="156">
        <f>IF(OR(KF$165&lt;=EOMONTH($E35,$R35*(1-$O35)),KF$165&gt;EOMONTH($E35,$P35*12*(1-$O35)+$Q35*12*$O35+$R35*(1-$O35))),0,IF($X35="NNN",SUM(Expenses!KD$35:KD$39)*$F35,IF($X35="FSG",0,IF($X35="MG",SUMPRODUCT($Z35:$Z39,Expenses!KD$35:KD$39)*$F35,MAX((Expenses!KD$35-$AB35/12)*$AA35*$F35,0)+MAX((Expenses!KD$36-$AB36/12)*$AA36*$F35,0)+MAX((Expenses!KD$37-$AB37/12)*$AA37*$F35,0)+MAX((Expenses!KD$38-$AB38/12)*$AA38*$F35,0)+MAX((Expenses!KD$39-$AB39/12)*$AA39*$F35,0)))))</f>
        <v>0</v>
      </c>
      <c r="KG206" s="156">
        <f>IF(OR(KG$165&lt;=EOMONTH($E35,$R35*(1-$O35)),KG$165&gt;EOMONTH($E35,$P35*12*(1-$O35)+$Q35*12*$O35+$R35*(1-$O35))),0,IF($X35="NNN",SUM(Expenses!KE$35:KE$39)*$F35,IF($X35="FSG",0,IF($X35="MG",SUMPRODUCT($Z35:$Z39,Expenses!KE$35:KE$39)*$F35,MAX((Expenses!KE$35-$AB35/12)*$AA35*$F35,0)+MAX((Expenses!KE$36-$AB36/12)*$AA36*$F35,0)+MAX((Expenses!KE$37-$AB37/12)*$AA37*$F35,0)+MAX((Expenses!KE$38-$AB38/12)*$AA38*$F35,0)+MAX((Expenses!KE$39-$AB39/12)*$AA39*$F35,0)))))</f>
        <v>0</v>
      </c>
      <c r="KH206" s="156">
        <f>IF(OR(KH$165&lt;=EOMONTH($E35,$R35*(1-$O35)),KH$165&gt;EOMONTH($E35,$P35*12*(1-$O35)+$Q35*12*$O35+$R35*(1-$O35))),0,IF($X35="NNN",SUM(Expenses!KF$35:KF$39)*$F35,IF($X35="FSG",0,IF($X35="MG",SUMPRODUCT($Z35:$Z39,Expenses!KF$35:KF$39)*$F35,MAX((Expenses!KF$35-$AB35/12)*$AA35*$F35,0)+MAX((Expenses!KF$36-$AB36/12)*$AA36*$F35,0)+MAX((Expenses!KF$37-$AB37/12)*$AA37*$F35,0)+MAX((Expenses!KF$38-$AB38/12)*$AA38*$F35,0)+MAX((Expenses!KF$39-$AB39/12)*$AA39*$F35,0)))))</f>
        <v>0</v>
      </c>
      <c r="KI206" s="156">
        <f>IF(OR(KI$165&lt;=EOMONTH($E35,$R35*(1-$O35)),KI$165&gt;EOMONTH($E35,$P35*12*(1-$O35)+$Q35*12*$O35+$R35*(1-$O35))),0,IF($X35="NNN",SUM(Expenses!KG$35:KG$39)*$F35,IF($X35="FSG",0,IF($X35="MG",SUMPRODUCT($Z35:$Z39,Expenses!KG$35:KG$39)*$F35,MAX((Expenses!KG$35-$AB35/12)*$AA35*$F35,0)+MAX((Expenses!KG$36-$AB36/12)*$AA36*$F35,0)+MAX((Expenses!KG$37-$AB37/12)*$AA37*$F35,0)+MAX((Expenses!KG$38-$AB38/12)*$AA38*$F35,0)+MAX((Expenses!KG$39-$AB39/12)*$AA39*$F35,0)))))</f>
        <v>0</v>
      </c>
      <c r="KJ206" s="156">
        <f>IF(OR(KJ$165&lt;=EOMONTH($E35,$R35*(1-$O35)),KJ$165&gt;EOMONTH($E35,$P35*12*(1-$O35)+$Q35*12*$O35+$R35*(1-$O35))),0,IF($X35="NNN",SUM(Expenses!KH$35:KH$39)*$F35,IF($X35="FSG",0,IF($X35="MG",SUMPRODUCT($Z35:$Z39,Expenses!KH$35:KH$39)*$F35,MAX((Expenses!KH$35-$AB35/12)*$AA35*$F35,0)+MAX((Expenses!KH$36-$AB36/12)*$AA36*$F35,0)+MAX((Expenses!KH$37-$AB37/12)*$AA37*$F35,0)+MAX((Expenses!KH$38-$AB38/12)*$AA38*$F35,0)+MAX((Expenses!KH$39-$AB39/12)*$AA39*$F35,0)))))</f>
        <v>0</v>
      </c>
      <c r="KK206" s="156">
        <f>IF(OR(KK$165&lt;=EOMONTH($E35,$R35*(1-$O35)),KK$165&gt;EOMONTH($E35,$P35*12*(1-$O35)+$Q35*12*$O35+$R35*(1-$O35))),0,IF($X35="NNN",SUM(Expenses!KI$35:KI$39)*$F35,IF($X35="FSG",0,IF($X35="MG",SUMPRODUCT($Z35:$Z39,Expenses!KI$35:KI$39)*$F35,MAX((Expenses!KI$35-$AB35/12)*$AA35*$F35,0)+MAX((Expenses!KI$36-$AB36/12)*$AA36*$F35,0)+MAX((Expenses!KI$37-$AB37/12)*$AA37*$F35,0)+MAX((Expenses!KI$38-$AB38/12)*$AA38*$F35,0)+MAX((Expenses!KI$39-$AB39/12)*$AA39*$F35,0)))))</f>
        <v>0</v>
      </c>
      <c r="KL206" s="156">
        <f>IF(OR(KL$165&lt;=EOMONTH($E35,$R35*(1-$O35)),KL$165&gt;EOMONTH($E35,$P35*12*(1-$O35)+$Q35*12*$O35+$R35*(1-$O35))),0,IF($X35="NNN",SUM(Expenses!KJ$35:KJ$39)*$F35,IF($X35="FSG",0,IF($X35="MG",SUMPRODUCT($Z35:$Z39,Expenses!KJ$35:KJ$39)*$F35,MAX((Expenses!KJ$35-$AB35/12)*$AA35*$F35,0)+MAX((Expenses!KJ$36-$AB36/12)*$AA36*$F35,0)+MAX((Expenses!KJ$37-$AB37/12)*$AA37*$F35,0)+MAX((Expenses!KJ$38-$AB38/12)*$AA38*$F35,0)+MAX((Expenses!KJ$39-$AB39/12)*$AA39*$F35,0)))))</f>
        <v>0</v>
      </c>
      <c r="KM206" s="156">
        <f>IF(OR(KM$165&lt;=EOMONTH($E35,$R35*(1-$O35)),KM$165&gt;EOMONTH($E35,$P35*12*(1-$O35)+$Q35*12*$O35+$R35*(1-$O35))),0,IF($X35="NNN",SUM(Expenses!KK$35:KK$39)*$F35,IF($X35="FSG",0,IF($X35="MG",SUMPRODUCT($Z35:$Z39,Expenses!KK$35:KK$39)*$F35,MAX((Expenses!KK$35-$AB35/12)*$AA35*$F35,0)+MAX((Expenses!KK$36-$AB36/12)*$AA36*$F35,0)+MAX((Expenses!KK$37-$AB37/12)*$AA37*$F35,0)+MAX((Expenses!KK$38-$AB38/12)*$AA38*$F35,0)+MAX((Expenses!KK$39-$AB39/12)*$AA39*$F35,0)))))</f>
        <v>0</v>
      </c>
      <c r="KN206" s="156">
        <f>IF(OR(KN$165&lt;=EOMONTH($E35,$R35*(1-$O35)),KN$165&gt;EOMONTH($E35,$P35*12*(1-$O35)+$Q35*12*$O35+$R35*(1-$O35))),0,IF($X35="NNN",SUM(Expenses!KL$35:KL$39)*$F35,IF($X35="FSG",0,IF($X35="MG",SUMPRODUCT($Z35:$Z39,Expenses!KL$35:KL$39)*$F35,MAX((Expenses!KL$35-$AB35/12)*$AA35*$F35,0)+MAX((Expenses!KL$36-$AB36/12)*$AA36*$F35,0)+MAX((Expenses!KL$37-$AB37/12)*$AA37*$F35,0)+MAX((Expenses!KL$38-$AB38/12)*$AA38*$F35,0)+MAX((Expenses!KL$39-$AB39/12)*$AA39*$F35,0)))))</f>
        <v>0</v>
      </c>
      <c r="KO206" s="156">
        <f>IF(OR(KO$165&lt;=EOMONTH($E35,$R35*(1-$O35)),KO$165&gt;EOMONTH($E35,$P35*12*(1-$O35)+$Q35*12*$O35+$R35*(1-$O35))),0,IF($X35="NNN",SUM(Expenses!KM$35:KM$39)*$F35,IF($X35="FSG",0,IF($X35="MG",SUMPRODUCT($Z35:$Z39,Expenses!KM$35:KM$39)*$F35,MAX((Expenses!KM$35-$AB35/12)*$AA35*$F35,0)+MAX((Expenses!KM$36-$AB36/12)*$AA36*$F35,0)+MAX((Expenses!KM$37-$AB37/12)*$AA37*$F35,0)+MAX((Expenses!KM$38-$AB38/12)*$AA38*$F35,0)+MAX((Expenses!KM$39-$AB39/12)*$AA39*$F35,0)))))</f>
        <v>0</v>
      </c>
      <c r="KP206" s="156">
        <f>IF(OR(KP$165&lt;=EOMONTH($E35,$R35*(1-$O35)),KP$165&gt;EOMONTH($E35,$P35*12*(1-$O35)+$Q35*12*$O35+$R35*(1-$O35))),0,IF($X35="NNN",SUM(Expenses!KN$35:KN$39)*$F35,IF($X35="FSG",0,IF($X35="MG",SUMPRODUCT($Z35:$Z39,Expenses!KN$35:KN$39)*$F35,MAX((Expenses!KN$35-$AB35/12)*$AA35*$F35,0)+MAX((Expenses!KN$36-$AB36/12)*$AA36*$F35,0)+MAX((Expenses!KN$37-$AB37/12)*$AA37*$F35,0)+MAX((Expenses!KN$38-$AB38/12)*$AA38*$F35,0)+MAX((Expenses!KN$39-$AB39/12)*$AA39*$F35,0)))))</f>
        <v>0</v>
      </c>
      <c r="KQ206" s="156">
        <f>IF(OR(KQ$165&lt;=EOMONTH($E35,$R35*(1-$O35)),KQ$165&gt;EOMONTH($E35,$P35*12*(1-$O35)+$Q35*12*$O35+$R35*(1-$O35))),0,IF($X35="NNN",SUM(Expenses!KO$35:KO$39)*$F35,IF($X35="FSG",0,IF($X35="MG",SUMPRODUCT($Z35:$Z39,Expenses!KO$35:KO$39)*$F35,MAX((Expenses!KO$35-$AB35/12)*$AA35*$F35,0)+MAX((Expenses!KO$36-$AB36/12)*$AA36*$F35,0)+MAX((Expenses!KO$37-$AB37/12)*$AA37*$F35,0)+MAX((Expenses!KO$38-$AB38/12)*$AA38*$F35,0)+MAX((Expenses!KO$39-$AB39/12)*$AA39*$F35,0)))))</f>
        <v>0</v>
      </c>
      <c r="KR206" s="156">
        <f>IF(OR(KR$165&lt;=EOMONTH($E35,$R35*(1-$O35)),KR$165&gt;EOMONTH($E35,$P35*12*(1-$O35)+$Q35*12*$O35+$R35*(1-$O35))),0,IF($X35="NNN",SUM(Expenses!KP$35:KP$39)*$F35,IF($X35="FSG",0,IF($X35="MG",SUMPRODUCT($Z35:$Z39,Expenses!KP$35:KP$39)*$F35,MAX((Expenses!KP$35-$AB35/12)*$AA35*$F35,0)+MAX((Expenses!KP$36-$AB36/12)*$AA36*$F35,0)+MAX((Expenses!KP$37-$AB37/12)*$AA37*$F35,0)+MAX((Expenses!KP$38-$AB38/12)*$AA38*$F35,0)+MAX((Expenses!KP$39-$AB39/12)*$AA39*$F35,0)))))</f>
        <v>0</v>
      </c>
      <c r="KS206" s="156">
        <f>IF(OR(KS$165&lt;=EOMONTH($E35,$R35*(1-$O35)),KS$165&gt;EOMONTH($E35,$P35*12*(1-$O35)+$Q35*12*$O35+$R35*(1-$O35))),0,IF($X35="NNN",SUM(Expenses!KQ$35:KQ$39)*$F35,IF($X35="FSG",0,IF($X35="MG",SUMPRODUCT($Z35:$Z39,Expenses!KQ$35:KQ$39)*$F35,MAX((Expenses!KQ$35-$AB35/12)*$AA35*$F35,0)+MAX((Expenses!KQ$36-$AB36/12)*$AA36*$F35,0)+MAX((Expenses!KQ$37-$AB37/12)*$AA37*$F35,0)+MAX((Expenses!KQ$38-$AB38/12)*$AA38*$F35,0)+MAX((Expenses!KQ$39-$AB39/12)*$AA39*$F35,0)))))</f>
        <v>0</v>
      </c>
      <c r="KT206" s="156">
        <f>IF(OR(KT$165&lt;=EOMONTH($E35,$R35*(1-$O35)),KT$165&gt;EOMONTH($E35,$P35*12*(1-$O35)+$Q35*12*$O35+$R35*(1-$O35))),0,IF($X35="NNN",SUM(Expenses!KR$35:KR$39)*$F35,IF($X35="FSG",0,IF($X35="MG",SUMPRODUCT($Z35:$Z39,Expenses!KR$35:KR$39)*$F35,MAX((Expenses!KR$35-$AB35/12)*$AA35*$F35,0)+MAX((Expenses!KR$36-$AB36/12)*$AA36*$F35,0)+MAX((Expenses!KR$37-$AB37/12)*$AA37*$F35,0)+MAX((Expenses!KR$38-$AB38/12)*$AA38*$F35,0)+MAX((Expenses!KR$39-$AB39/12)*$AA39*$F35,0)))))</f>
        <v>0</v>
      </c>
      <c r="KU206" s="156">
        <f>IF(OR(KU$165&lt;=EOMONTH($E35,$R35*(1-$O35)),KU$165&gt;EOMONTH($E35,$P35*12*(1-$O35)+$Q35*12*$O35+$R35*(1-$O35))),0,IF($X35="NNN",SUM(Expenses!KS$35:KS$39)*$F35,IF($X35="FSG",0,IF($X35="MG",SUMPRODUCT($Z35:$Z39,Expenses!KS$35:KS$39)*$F35,MAX((Expenses!KS$35-$AB35/12)*$AA35*$F35,0)+MAX((Expenses!KS$36-$AB36/12)*$AA36*$F35,0)+MAX((Expenses!KS$37-$AB37/12)*$AA37*$F35,0)+MAX((Expenses!KS$38-$AB38/12)*$AA38*$F35,0)+MAX((Expenses!KS$39-$AB39/12)*$AA39*$F35,0)))))</f>
        <v>0</v>
      </c>
      <c r="KV206" s="156">
        <f>IF(OR(KV$165&lt;=EOMONTH($E35,$R35*(1-$O35)),KV$165&gt;EOMONTH($E35,$P35*12*(1-$O35)+$Q35*12*$O35+$R35*(1-$O35))),0,IF($X35="NNN",SUM(Expenses!KT$35:KT$39)*$F35,IF($X35="FSG",0,IF($X35="MG",SUMPRODUCT($Z35:$Z39,Expenses!KT$35:KT$39)*$F35,MAX((Expenses!KT$35-$AB35/12)*$AA35*$F35,0)+MAX((Expenses!KT$36-$AB36/12)*$AA36*$F35,0)+MAX((Expenses!KT$37-$AB37/12)*$AA37*$F35,0)+MAX((Expenses!KT$38-$AB38/12)*$AA38*$F35,0)+MAX((Expenses!KT$39-$AB39/12)*$AA39*$F35,0)))))</f>
        <v>0</v>
      </c>
      <c r="KW206" s="156">
        <f>IF(OR(KW$165&lt;=EOMONTH($E35,$R35*(1-$O35)),KW$165&gt;EOMONTH($E35,$P35*12*(1-$O35)+$Q35*12*$O35+$R35*(1-$O35))),0,IF($X35="NNN",SUM(Expenses!KU$35:KU$39)*$F35,IF($X35="FSG",0,IF($X35="MG",SUMPRODUCT($Z35:$Z39,Expenses!KU$35:KU$39)*$F35,MAX((Expenses!KU$35-$AB35/12)*$AA35*$F35,0)+MAX((Expenses!KU$36-$AB36/12)*$AA36*$F35,0)+MAX((Expenses!KU$37-$AB37/12)*$AA37*$F35,0)+MAX((Expenses!KU$38-$AB38/12)*$AA38*$F35,0)+MAX((Expenses!KU$39-$AB39/12)*$AA39*$F35,0)))))</f>
        <v>0</v>
      </c>
      <c r="KX206" s="156">
        <f>IF(OR(KX$165&lt;=EOMONTH($E35,$R35*(1-$O35)),KX$165&gt;EOMONTH($E35,$P35*12*(1-$O35)+$Q35*12*$O35+$R35*(1-$O35))),0,IF($X35="NNN",SUM(Expenses!KV$35:KV$39)*$F35,IF($X35="FSG",0,IF($X35="MG",SUMPRODUCT($Z35:$Z39,Expenses!KV$35:KV$39)*$F35,MAX((Expenses!KV$35-$AB35/12)*$AA35*$F35,0)+MAX((Expenses!KV$36-$AB36/12)*$AA36*$F35,0)+MAX((Expenses!KV$37-$AB37/12)*$AA37*$F35,0)+MAX((Expenses!KV$38-$AB38/12)*$AA38*$F35,0)+MAX((Expenses!KV$39-$AB39/12)*$AA39*$F35,0)))))</f>
        <v>0</v>
      </c>
      <c r="KY206" s="156">
        <f>IF(OR(KY$165&lt;=EOMONTH($E35,$R35*(1-$O35)),KY$165&gt;EOMONTH($E35,$P35*12*(1-$O35)+$Q35*12*$O35+$R35*(1-$O35))),0,IF($X35="NNN",SUM(Expenses!KW$35:KW$39)*$F35,IF($X35="FSG",0,IF($X35="MG",SUMPRODUCT($Z35:$Z39,Expenses!KW$35:KW$39)*$F35,MAX((Expenses!KW$35-$AB35/12)*$AA35*$F35,0)+MAX((Expenses!KW$36-$AB36/12)*$AA36*$F35,0)+MAX((Expenses!KW$37-$AB37/12)*$AA37*$F35,0)+MAX((Expenses!KW$38-$AB38/12)*$AA38*$F35,0)+MAX((Expenses!KW$39-$AB39/12)*$AA39*$F35,0)))))</f>
        <v>0</v>
      </c>
      <c r="KZ206" s="156">
        <f>IF(OR(KZ$165&lt;=EOMONTH($E35,$R35*(1-$O35)),KZ$165&gt;EOMONTH($E35,$P35*12*(1-$O35)+$Q35*12*$O35+$R35*(1-$O35))),0,IF($X35="NNN",SUM(Expenses!KX$35:KX$39)*$F35,IF($X35="FSG",0,IF($X35="MG",SUMPRODUCT($Z35:$Z39,Expenses!KX$35:KX$39)*$F35,MAX((Expenses!KX$35-$AB35/12)*$AA35*$F35,0)+MAX((Expenses!KX$36-$AB36/12)*$AA36*$F35,0)+MAX((Expenses!KX$37-$AB37/12)*$AA37*$F35,0)+MAX((Expenses!KX$38-$AB38/12)*$AA38*$F35,0)+MAX((Expenses!KX$39-$AB39/12)*$AA39*$F35,0)))))</f>
        <v>0</v>
      </c>
      <c r="LA206" s="156">
        <f>IF(OR(LA$165&lt;=EOMONTH($E35,$R35*(1-$O35)),LA$165&gt;EOMONTH($E35,$P35*12*(1-$O35)+$Q35*12*$O35+$R35*(1-$O35))),0,IF($X35="NNN",SUM(Expenses!KY$35:KY$39)*$F35,IF($X35="FSG",0,IF($X35="MG",SUMPRODUCT($Z35:$Z39,Expenses!KY$35:KY$39)*$F35,MAX((Expenses!KY$35-$AB35/12)*$AA35*$F35,0)+MAX((Expenses!KY$36-$AB36/12)*$AA36*$F35,0)+MAX((Expenses!KY$37-$AB37/12)*$AA37*$F35,0)+MAX((Expenses!KY$38-$AB38/12)*$AA38*$F35,0)+MAX((Expenses!KY$39-$AB39/12)*$AA39*$F35,0)))))</f>
        <v>0</v>
      </c>
      <c r="LB206" s="156">
        <f>IF(OR(LB$165&lt;=EOMONTH($E35,$R35*(1-$O35)),LB$165&gt;EOMONTH($E35,$P35*12*(1-$O35)+$Q35*12*$O35+$R35*(1-$O35))),0,IF($X35="NNN",SUM(Expenses!KZ$35:KZ$39)*$F35,IF($X35="FSG",0,IF($X35="MG",SUMPRODUCT($Z35:$Z39,Expenses!KZ$35:KZ$39)*$F35,MAX((Expenses!KZ$35-$AB35/12)*$AA35*$F35,0)+MAX((Expenses!KZ$36-$AB36/12)*$AA36*$F35,0)+MAX((Expenses!KZ$37-$AB37/12)*$AA37*$F35,0)+MAX((Expenses!KZ$38-$AB38/12)*$AA38*$F35,0)+MAX((Expenses!KZ$39-$AB39/12)*$AA39*$F35,0)))))</f>
        <v>0</v>
      </c>
      <c r="LC206" s="156">
        <f>IF(OR(LC$165&lt;=EOMONTH($E35,$R35*(1-$O35)),LC$165&gt;EOMONTH($E35,$P35*12*(1-$O35)+$Q35*12*$O35+$R35*(1-$O35))),0,IF($X35="NNN",SUM(Expenses!LA$35:LA$39)*$F35,IF($X35="FSG",0,IF($X35="MG",SUMPRODUCT($Z35:$Z39,Expenses!LA$35:LA$39)*$F35,MAX((Expenses!LA$35-$AB35/12)*$AA35*$F35,0)+MAX((Expenses!LA$36-$AB36/12)*$AA36*$F35,0)+MAX((Expenses!LA$37-$AB37/12)*$AA37*$F35,0)+MAX((Expenses!LA$38-$AB38/12)*$AA38*$F35,0)+MAX((Expenses!LA$39-$AB39/12)*$AA39*$F35,0)))))</f>
        <v>0</v>
      </c>
      <c r="LD206" s="156">
        <f>IF(OR(LD$165&lt;=EOMONTH($E35,$R35*(1-$O35)),LD$165&gt;EOMONTH($E35,$P35*12*(1-$O35)+$Q35*12*$O35+$R35*(1-$O35))),0,IF($X35="NNN",SUM(Expenses!LB$35:LB$39)*$F35,IF($X35="FSG",0,IF($X35="MG",SUMPRODUCT($Z35:$Z39,Expenses!LB$35:LB$39)*$F35,MAX((Expenses!LB$35-$AB35/12)*$AA35*$F35,0)+MAX((Expenses!LB$36-$AB36/12)*$AA36*$F35,0)+MAX((Expenses!LB$37-$AB37/12)*$AA37*$F35,0)+MAX((Expenses!LB$38-$AB38/12)*$AA38*$F35,0)+MAX((Expenses!LB$39-$AB39/12)*$AA39*$F35,0)))))</f>
        <v>0</v>
      </c>
      <c r="LE206" s="156">
        <f>IF(OR(LE$165&lt;=EOMONTH($E35,$R35*(1-$O35)),LE$165&gt;EOMONTH($E35,$P35*12*(1-$O35)+$Q35*12*$O35+$R35*(1-$O35))),0,IF($X35="NNN",SUM(Expenses!LC$35:LC$39)*$F35,IF($X35="FSG",0,IF($X35="MG",SUMPRODUCT($Z35:$Z39,Expenses!LC$35:LC$39)*$F35,MAX((Expenses!LC$35-$AB35/12)*$AA35*$F35,0)+MAX((Expenses!LC$36-$AB36/12)*$AA36*$F35,0)+MAX((Expenses!LC$37-$AB37/12)*$AA37*$F35,0)+MAX((Expenses!LC$38-$AB38/12)*$AA38*$F35,0)+MAX((Expenses!LC$39-$AB39/12)*$AA39*$F35,0)))))</f>
        <v>0</v>
      </c>
      <c r="LF206" s="156">
        <f>IF(OR(LF$165&lt;=EOMONTH($E35,$R35*(1-$O35)),LF$165&gt;EOMONTH($E35,$P35*12*(1-$O35)+$Q35*12*$O35+$R35*(1-$O35))),0,IF($X35="NNN",SUM(Expenses!LD$35:LD$39)*$F35,IF($X35="FSG",0,IF($X35="MG",SUMPRODUCT($Z35:$Z39,Expenses!LD$35:LD$39)*$F35,MAX((Expenses!LD$35-$AB35/12)*$AA35*$F35,0)+MAX((Expenses!LD$36-$AB36/12)*$AA36*$F35,0)+MAX((Expenses!LD$37-$AB37/12)*$AA37*$F35,0)+MAX((Expenses!LD$38-$AB38/12)*$AA38*$F35,0)+MAX((Expenses!LD$39-$AB39/12)*$AA39*$F35,0)))))</f>
        <v>0</v>
      </c>
      <c r="LG206" s="156">
        <f>IF(OR(LG$165&lt;=EOMONTH($E35,$R35*(1-$O35)),LG$165&gt;EOMONTH($E35,$P35*12*(1-$O35)+$Q35*12*$O35+$R35*(1-$O35))),0,IF($X35="NNN",SUM(Expenses!LE$35:LE$39)*$F35,IF($X35="FSG",0,IF($X35="MG",SUMPRODUCT($Z35:$Z39,Expenses!LE$35:LE$39)*$F35,MAX((Expenses!LE$35-$AB35/12)*$AA35*$F35,0)+MAX((Expenses!LE$36-$AB36/12)*$AA36*$F35,0)+MAX((Expenses!LE$37-$AB37/12)*$AA37*$F35,0)+MAX((Expenses!LE$38-$AB38/12)*$AA38*$F35,0)+MAX((Expenses!LE$39-$AB39/12)*$AA39*$F35,0)))))</f>
        <v>0</v>
      </c>
      <c r="LH206" s="156">
        <f>IF(OR(LH$165&lt;=EOMONTH($E35,$R35*(1-$O35)),LH$165&gt;EOMONTH($E35,$P35*12*(1-$O35)+$Q35*12*$O35+$R35*(1-$O35))),0,IF($X35="NNN",SUM(Expenses!LF$35:LF$39)*$F35,IF($X35="FSG",0,IF($X35="MG",SUMPRODUCT($Z35:$Z39,Expenses!LF$35:LF$39)*$F35,MAX((Expenses!LF$35-$AB35/12)*$AA35*$F35,0)+MAX((Expenses!LF$36-$AB36/12)*$AA36*$F35,0)+MAX((Expenses!LF$37-$AB37/12)*$AA37*$F35,0)+MAX((Expenses!LF$38-$AB38/12)*$AA38*$F35,0)+MAX((Expenses!LF$39-$AB39/12)*$AA39*$F35,0)))))</f>
        <v>0</v>
      </c>
      <c r="LI206" s="156">
        <f>IF(OR(LI$165&lt;=EOMONTH($E35,$R35*(1-$O35)),LI$165&gt;EOMONTH($E35,$P35*12*(1-$O35)+$Q35*12*$O35+$R35*(1-$O35))),0,IF($X35="NNN",SUM(Expenses!LG$35:LG$39)*$F35,IF($X35="FSG",0,IF($X35="MG",SUMPRODUCT($Z35:$Z39,Expenses!LG$35:LG$39)*$F35,MAX((Expenses!LG$35-$AB35/12)*$AA35*$F35,0)+MAX((Expenses!LG$36-$AB36/12)*$AA36*$F35,0)+MAX((Expenses!LG$37-$AB37/12)*$AA37*$F35,0)+MAX((Expenses!LG$38-$AB38/12)*$AA38*$F35,0)+MAX((Expenses!LG$39-$AB39/12)*$AA39*$F35,0)))))</f>
        <v>0</v>
      </c>
      <c r="LJ206" s="156">
        <f>IF(OR(LJ$165&lt;=EOMONTH($E35,$R35*(1-$O35)),LJ$165&gt;EOMONTH($E35,$P35*12*(1-$O35)+$Q35*12*$O35+$R35*(1-$O35))),0,IF($X35="NNN",SUM(Expenses!LH$35:LH$39)*$F35,IF($X35="FSG",0,IF($X35="MG",SUMPRODUCT($Z35:$Z39,Expenses!LH$35:LH$39)*$F35,MAX((Expenses!LH$35-$AB35/12)*$AA35*$F35,0)+MAX((Expenses!LH$36-$AB36/12)*$AA36*$F35,0)+MAX((Expenses!LH$37-$AB37/12)*$AA37*$F35,0)+MAX((Expenses!LH$38-$AB38/12)*$AA38*$F35,0)+MAX((Expenses!LH$39-$AB39/12)*$AA39*$F35,0)))))</f>
        <v>0</v>
      </c>
      <c r="LK206" s="156">
        <f>IF(OR(LK$165&lt;=EOMONTH($E35,$R35*(1-$O35)),LK$165&gt;EOMONTH($E35,$P35*12*(1-$O35)+$Q35*12*$O35+$R35*(1-$O35))),0,IF($X35="NNN",SUM(Expenses!LI$35:LI$39)*$F35,IF($X35="FSG",0,IF($X35="MG",SUMPRODUCT($Z35:$Z39,Expenses!LI$35:LI$39)*$F35,MAX((Expenses!LI$35-$AB35/12)*$AA35*$F35,0)+MAX((Expenses!LI$36-$AB36/12)*$AA36*$F35,0)+MAX((Expenses!LI$37-$AB37/12)*$AA37*$F35,0)+MAX((Expenses!LI$38-$AB38/12)*$AA38*$F35,0)+MAX((Expenses!LI$39-$AB39/12)*$AA39*$F35,0)))))</f>
        <v>0</v>
      </c>
      <c r="LL206" s="156">
        <f>IF(OR(LL$165&lt;=EOMONTH($E35,$R35*(1-$O35)),LL$165&gt;EOMONTH($E35,$P35*12*(1-$O35)+$Q35*12*$O35+$R35*(1-$O35))),0,IF($X35="NNN",SUM(Expenses!LJ$35:LJ$39)*$F35,IF($X35="FSG",0,IF($X35="MG",SUMPRODUCT($Z35:$Z39,Expenses!LJ$35:LJ$39)*$F35,MAX((Expenses!LJ$35-$AB35/12)*$AA35*$F35,0)+MAX((Expenses!LJ$36-$AB36/12)*$AA36*$F35,0)+MAX((Expenses!LJ$37-$AB37/12)*$AA37*$F35,0)+MAX((Expenses!LJ$38-$AB38/12)*$AA38*$F35,0)+MAX((Expenses!LJ$39-$AB39/12)*$AA39*$F35,0)))))</f>
        <v>0</v>
      </c>
      <c r="LM206" s="156">
        <f>IF(OR(LM$165&lt;=EOMONTH($E35,$R35*(1-$O35)),LM$165&gt;EOMONTH($E35,$P35*12*(1-$O35)+$Q35*12*$O35+$R35*(1-$O35))),0,IF($X35="NNN",SUM(Expenses!LK$35:LK$39)*$F35,IF($X35="FSG",0,IF($X35="MG",SUMPRODUCT($Z35:$Z39,Expenses!LK$35:LK$39)*$F35,MAX((Expenses!LK$35-$AB35/12)*$AA35*$F35,0)+MAX((Expenses!LK$36-$AB36/12)*$AA36*$F35,0)+MAX((Expenses!LK$37-$AB37/12)*$AA37*$F35,0)+MAX((Expenses!LK$38-$AB38/12)*$AA38*$F35,0)+MAX((Expenses!LK$39-$AB39/12)*$AA39*$F35,0)))))</f>
        <v>0</v>
      </c>
      <c r="LN206" s="156">
        <f>IF(OR(LN$165&lt;=EOMONTH($E35,$R35*(1-$O35)),LN$165&gt;EOMONTH($E35,$P35*12*(1-$O35)+$Q35*12*$O35+$R35*(1-$O35))),0,IF($X35="NNN",SUM(Expenses!LL$35:LL$39)*$F35,IF($X35="FSG",0,IF($X35="MG",SUMPRODUCT($Z35:$Z39,Expenses!LL$35:LL$39)*$F35,MAX((Expenses!LL$35-$AB35/12)*$AA35*$F35,0)+MAX((Expenses!LL$36-$AB36/12)*$AA36*$F35,0)+MAX((Expenses!LL$37-$AB37/12)*$AA37*$F35,0)+MAX((Expenses!LL$38-$AB38/12)*$AA38*$F35,0)+MAX((Expenses!LL$39-$AB39/12)*$AA39*$F35,0)))))</f>
        <v>0</v>
      </c>
      <c r="LO206" s="156">
        <f>IF(OR(LO$165&lt;=EOMONTH($E35,$R35*(1-$O35)),LO$165&gt;EOMONTH($E35,$P35*12*(1-$O35)+$Q35*12*$O35+$R35*(1-$O35))),0,IF($X35="NNN",SUM(Expenses!LM$35:LM$39)*$F35,IF($X35="FSG",0,IF($X35="MG",SUMPRODUCT($Z35:$Z39,Expenses!LM$35:LM$39)*$F35,MAX((Expenses!LM$35-$AB35/12)*$AA35*$F35,0)+MAX((Expenses!LM$36-$AB36/12)*$AA36*$F35,0)+MAX((Expenses!LM$37-$AB37/12)*$AA37*$F35,0)+MAX((Expenses!LM$38-$AB38/12)*$AA38*$F35,0)+MAX((Expenses!LM$39-$AB39/12)*$AA39*$F35,0)))))</f>
        <v>0</v>
      </c>
      <c r="LP206" s="156">
        <f>IF(OR(LP$165&lt;=EOMONTH($E35,$R35*(1-$O35)),LP$165&gt;EOMONTH($E35,$P35*12*(1-$O35)+$Q35*12*$O35+$R35*(1-$O35))),0,IF($X35="NNN",SUM(Expenses!LN$35:LN$39)*$F35,IF($X35="FSG",0,IF($X35="MG",SUMPRODUCT($Z35:$Z39,Expenses!LN$35:LN$39)*$F35,MAX((Expenses!LN$35-$AB35/12)*$AA35*$F35,0)+MAX((Expenses!LN$36-$AB36/12)*$AA36*$F35,0)+MAX((Expenses!LN$37-$AB37/12)*$AA37*$F35,0)+MAX((Expenses!LN$38-$AB38/12)*$AA38*$F35,0)+MAX((Expenses!LN$39-$AB39/12)*$AA39*$F35,0)))))</f>
        <v>0</v>
      </c>
      <c r="LQ206" s="156">
        <f>IF(OR(LQ$165&lt;=EOMONTH($E35,$R35*(1-$O35)),LQ$165&gt;EOMONTH($E35,$P35*12*(1-$O35)+$Q35*12*$O35+$R35*(1-$O35))),0,IF($X35="NNN",SUM(Expenses!LO$35:LO$39)*$F35,IF($X35="FSG",0,IF($X35="MG",SUMPRODUCT($Z35:$Z39,Expenses!LO$35:LO$39)*$F35,MAX((Expenses!LO$35-$AB35/12)*$AA35*$F35,0)+MAX((Expenses!LO$36-$AB36/12)*$AA36*$F35,0)+MAX((Expenses!LO$37-$AB37/12)*$AA37*$F35,0)+MAX((Expenses!LO$38-$AB38/12)*$AA38*$F35,0)+MAX((Expenses!LO$39-$AB39/12)*$AA39*$F35,0)))))</f>
        <v>0</v>
      </c>
      <c r="LR206" s="156">
        <f>IF(OR(LR$165&lt;=EOMONTH($E35,$R35*(1-$O35)),LR$165&gt;EOMONTH($E35,$P35*12*(1-$O35)+$Q35*12*$O35+$R35*(1-$O35))),0,IF($X35="NNN",SUM(Expenses!LP$35:LP$39)*$F35,IF($X35="FSG",0,IF($X35="MG",SUMPRODUCT($Z35:$Z39,Expenses!LP$35:LP$39)*$F35,MAX((Expenses!LP$35-$AB35/12)*$AA35*$F35,0)+MAX((Expenses!LP$36-$AB36/12)*$AA36*$F35,0)+MAX((Expenses!LP$37-$AB37/12)*$AA37*$F35,0)+MAX((Expenses!LP$38-$AB38/12)*$AA38*$F35,0)+MAX((Expenses!LP$39-$AB39/12)*$AA39*$F35,0)))))</f>
        <v>0</v>
      </c>
      <c r="LS206" s="156">
        <f>IF(OR(LS$165&lt;=EOMONTH($E35,$R35*(1-$O35)),LS$165&gt;EOMONTH($E35,$P35*12*(1-$O35)+$Q35*12*$O35+$R35*(1-$O35))),0,IF($X35="NNN",SUM(Expenses!LQ$35:LQ$39)*$F35,IF($X35="FSG",0,IF($X35="MG",SUMPRODUCT($Z35:$Z39,Expenses!LQ$35:LQ$39)*$F35,MAX((Expenses!LQ$35-$AB35/12)*$AA35*$F35,0)+MAX((Expenses!LQ$36-$AB36/12)*$AA36*$F35,0)+MAX((Expenses!LQ$37-$AB37/12)*$AA37*$F35,0)+MAX((Expenses!LQ$38-$AB38/12)*$AA38*$F35,0)+MAX((Expenses!LQ$39-$AB39/12)*$AA39*$F35,0)))))</f>
        <v>0</v>
      </c>
      <c r="LT206" s="156">
        <f>IF(OR(LT$165&lt;=EOMONTH($E35,$R35*(1-$O35)),LT$165&gt;EOMONTH($E35,$P35*12*(1-$O35)+$Q35*12*$O35+$R35*(1-$O35))),0,IF($X35="NNN",SUM(Expenses!LR$35:LR$39)*$F35,IF($X35="FSG",0,IF($X35="MG",SUMPRODUCT($Z35:$Z39,Expenses!LR$35:LR$39)*$F35,MAX((Expenses!LR$35-$AB35/12)*$AA35*$F35,0)+MAX((Expenses!LR$36-$AB36/12)*$AA36*$F35,0)+MAX((Expenses!LR$37-$AB37/12)*$AA37*$F35,0)+MAX((Expenses!LR$38-$AB38/12)*$AA38*$F35,0)+MAX((Expenses!LR$39-$AB39/12)*$AA39*$F35,0)))))</f>
        <v>0</v>
      </c>
      <c r="LU206" s="156">
        <f>IF(OR(LU$165&lt;=EOMONTH($E35,$R35*(1-$O35)),LU$165&gt;EOMONTH($E35,$P35*12*(1-$O35)+$Q35*12*$O35+$R35*(1-$O35))),0,IF($X35="NNN",SUM(Expenses!LS$35:LS$39)*$F35,IF($X35="FSG",0,IF($X35="MG",SUMPRODUCT($Z35:$Z39,Expenses!LS$35:LS$39)*$F35,MAX((Expenses!LS$35-$AB35/12)*$AA35*$F35,0)+MAX((Expenses!LS$36-$AB36/12)*$AA36*$F35,0)+MAX((Expenses!LS$37-$AB37/12)*$AA37*$F35,0)+MAX((Expenses!LS$38-$AB38/12)*$AA38*$F35,0)+MAX((Expenses!LS$39-$AB39/12)*$AA39*$F35,0)))))</f>
        <v>0</v>
      </c>
      <c r="LV206" s="156">
        <f>IF(OR(LV$165&lt;=EOMONTH($E35,$R35*(1-$O35)),LV$165&gt;EOMONTH($E35,$P35*12*(1-$O35)+$Q35*12*$O35+$R35*(1-$O35))),0,IF($X35="NNN",SUM(Expenses!LT$35:LT$39)*$F35,IF($X35="FSG",0,IF($X35="MG",SUMPRODUCT($Z35:$Z39,Expenses!LT$35:LT$39)*$F35,MAX((Expenses!LT$35-$AB35/12)*$AA35*$F35,0)+MAX((Expenses!LT$36-$AB36/12)*$AA36*$F35,0)+MAX((Expenses!LT$37-$AB37/12)*$AA37*$F35,0)+MAX((Expenses!LT$38-$AB38/12)*$AA38*$F35,0)+MAX((Expenses!LT$39-$AB39/12)*$AA39*$F35,0)))))</f>
        <v>0</v>
      </c>
      <c r="LW206" s="156">
        <f>IF(OR(LW$165&lt;=EOMONTH($E35,$R35*(1-$O35)),LW$165&gt;EOMONTH($E35,$P35*12*(1-$O35)+$Q35*12*$O35+$R35*(1-$O35))),0,IF($X35="NNN",SUM(Expenses!LU$35:LU$39)*$F35,IF($X35="FSG",0,IF($X35="MG",SUMPRODUCT($Z35:$Z39,Expenses!LU$35:LU$39)*$F35,MAX((Expenses!LU$35-$AB35/12)*$AA35*$F35,0)+MAX((Expenses!LU$36-$AB36/12)*$AA36*$F35,0)+MAX((Expenses!LU$37-$AB37/12)*$AA37*$F35,0)+MAX((Expenses!LU$38-$AB38/12)*$AA38*$F35,0)+MAX((Expenses!LU$39-$AB39/12)*$AA39*$F35,0)))))</f>
        <v>0</v>
      </c>
      <c r="LX206" s="156">
        <f>IF(OR(LX$165&lt;=EOMONTH($E35,$R35*(1-$O35)),LX$165&gt;EOMONTH($E35,$P35*12*(1-$O35)+$Q35*12*$O35+$R35*(1-$O35))),0,IF($X35="NNN",SUM(Expenses!LV$35:LV$39)*$F35,IF($X35="FSG",0,IF($X35="MG",SUMPRODUCT($Z35:$Z39,Expenses!LV$35:LV$39)*$F35,MAX((Expenses!LV$35-$AB35/12)*$AA35*$F35,0)+MAX((Expenses!LV$36-$AB36/12)*$AA36*$F35,0)+MAX((Expenses!LV$37-$AB37/12)*$AA37*$F35,0)+MAX((Expenses!LV$38-$AB38/12)*$AA38*$F35,0)+MAX((Expenses!LV$39-$AB39/12)*$AA39*$F35,0)))))</f>
        <v>0</v>
      </c>
      <c r="LY206" s="156">
        <f>IF(OR(LY$165&lt;=EOMONTH($E35,$R35*(1-$O35)),LY$165&gt;EOMONTH($E35,$P35*12*(1-$O35)+$Q35*12*$O35+$R35*(1-$O35))),0,IF($X35="NNN",SUM(Expenses!LW$35:LW$39)*$F35,IF($X35="FSG",0,IF($X35="MG",SUMPRODUCT($Z35:$Z39,Expenses!LW$35:LW$39)*$F35,MAX((Expenses!LW$35-$AB35/12)*$AA35*$F35,0)+MAX((Expenses!LW$36-$AB36/12)*$AA36*$F35,0)+MAX((Expenses!LW$37-$AB37/12)*$AA37*$F35,0)+MAX((Expenses!LW$38-$AB38/12)*$AA38*$F35,0)+MAX((Expenses!LW$39-$AB39/12)*$AA39*$F35,0)))))</f>
        <v>0</v>
      </c>
      <c r="LZ206" s="156">
        <f>IF(OR(LZ$165&lt;=EOMONTH($E35,$R35*(1-$O35)),LZ$165&gt;EOMONTH($E35,$P35*12*(1-$O35)+$Q35*12*$O35+$R35*(1-$O35))),0,IF($X35="NNN",SUM(Expenses!LX$35:LX$39)*$F35,IF($X35="FSG",0,IF($X35="MG",SUMPRODUCT($Z35:$Z39,Expenses!LX$35:LX$39)*$F35,MAX((Expenses!LX$35-$AB35/12)*$AA35*$F35,0)+MAX((Expenses!LX$36-$AB36/12)*$AA36*$F35,0)+MAX((Expenses!LX$37-$AB37/12)*$AA37*$F35,0)+MAX((Expenses!LX$38-$AB38/12)*$AA38*$F35,0)+MAX((Expenses!LX$39-$AB39/12)*$AA39*$F35,0)))))</f>
        <v>0</v>
      </c>
      <c r="MA206" s="156">
        <f>IF(OR(MA$165&lt;=EOMONTH($E35,$R35*(1-$O35)),MA$165&gt;EOMONTH($E35,$P35*12*(1-$O35)+$Q35*12*$O35+$R35*(1-$O35))),0,IF($X35="NNN",SUM(Expenses!LY$35:LY$39)*$F35,IF($X35="FSG",0,IF($X35="MG",SUMPRODUCT($Z35:$Z39,Expenses!LY$35:LY$39)*$F35,MAX((Expenses!LY$35-$AB35/12)*$AA35*$F35,0)+MAX((Expenses!LY$36-$AB36/12)*$AA36*$F35,0)+MAX((Expenses!LY$37-$AB37/12)*$AA37*$F35,0)+MAX((Expenses!LY$38-$AB38/12)*$AA38*$F35,0)+MAX((Expenses!LY$39-$AB39/12)*$AA39*$F35,0)))))</f>
        <v>0</v>
      </c>
      <c r="MB206" s="156">
        <f>IF(OR(MB$165&lt;=EOMONTH($E35,$R35*(1-$O35)),MB$165&gt;EOMONTH($E35,$P35*12*(1-$O35)+$Q35*12*$O35+$R35*(1-$O35))),0,IF($X35="NNN",SUM(Expenses!LZ$35:LZ$39)*$F35,IF($X35="FSG",0,IF($X35="MG",SUMPRODUCT($Z35:$Z39,Expenses!LZ$35:LZ$39)*$F35,MAX((Expenses!LZ$35-$AB35/12)*$AA35*$F35,0)+MAX((Expenses!LZ$36-$AB36/12)*$AA36*$F35,0)+MAX((Expenses!LZ$37-$AB37/12)*$AA37*$F35,0)+MAX((Expenses!LZ$38-$AB38/12)*$AA38*$F35,0)+MAX((Expenses!LZ$39-$AB39/12)*$AA39*$F35,0)))))</f>
        <v>0</v>
      </c>
      <c r="MC206" s="156">
        <f>IF(OR(MC$165&lt;=EOMONTH($E35,$R35*(1-$O35)),MC$165&gt;EOMONTH($E35,$P35*12*(1-$O35)+$Q35*12*$O35+$R35*(1-$O35))),0,IF($X35="NNN",SUM(Expenses!MA$35:MA$39)*$F35,IF($X35="FSG",0,IF($X35="MG",SUMPRODUCT($Z35:$Z39,Expenses!MA$35:MA$39)*$F35,MAX((Expenses!MA$35-$AB35/12)*$AA35*$F35,0)+MAX((Expenses!MA$36-$AB36/12)*$AA36*$F35,0)+MAX((Expenses!MA$37-$AB37/12)*$AA37*$F35,0)+MAX((Expenses!MA$38-$AB38/12)*$AA38*$F35,0)+MAX((Expenses!MA$39-$AB39/12)*$AA39*$F35,0)))))</f>
        <v>0</v>
      </c>
      <c r="MD206" s="156">
        <f>IF(OR(MD$165&lt;=EOMONTH($E35,$R35*(1-$O35)),MD$165&gt;EOMONTH($E35,$P35*12*(1-$O35)+$Q35*12*$O35+$R35*(1-$O35))),0,IF($X35="NNN",SUM(Expenses!MB$35:MB$39)*$F35,IF($X35="FSG",0,IF($X35="MG",SUMPRODUCT($Z35:$Z39,Expenses!MB$35:MB$39)*$F35,MAX((Expenses!MB$35-$AB35/12)*$AA35*$F35,0)+MAX((Expenses!MB$36-$AB36/12)*$AA36*$F35,0)+MAX((Expenses!MB$37-$AB37/12)*$AA37*$F35,0)+MAX((Expenses!MB$38-$AB38/12)*$AA38*$F35,0)+MAX((Expenses!MB$39-$AB39/12)*$AA39*$F35,0)))))</f>
        <v>0</v>
      </c>
      <c r="ME206" s="156">
        <f>IF(OR(ME$165&lt;=EOMONTH($E35,$R35*(1-$O35)),ME$165&gt;EOMONTH($E35,$P35*12*(1-$O35)+$Q35*12*$O35+$R35*(1-$O35))),0,IF($X35="NNN",SUM(Expenses!MC$35:MC$39)*$F35,IF($X35="FSG",0,IF($X35="MG",SUMPRODUCT($Z35:$Z39,Expenses!MC$35:MC$39)*$F35,MAX((Expenses!MC$35-$AB35/12)*$AA35*$F35,0)+MAX((Expenses!MC$36-$AB36/12)*$AA36*$F35,0)+MAX((Expenses!MC$37-$AB37/12)*$AA37*$F35,0)+MAX((Expenses!MC$38-$AB38/12)*$AA38*$F35,0)+MAX((Expenses!MC$39-$AB39/12)*$AA39*$F35,0)))))</f>
        <v>0</v>
      </c>
      <c r="MF206" s="156">
        <f>IF(OR(MF$165&lt;=EOMONTH($E35,$R35*(1-$O35)),MF$165&gt;EOMONTH($E35,$P35*12*(1-$O35)+$Q35*12*$O35+$R35*(1-$O35))),0,IF($X35="NNN",SUM(Expenses!MD$35:MD$39)*$F35,IF($X35="FSG",0,IF($X35="MG",SUMPRODUCT($Z35:$Z39,Expenses!MD$35:MD$39)*$F35,MAX((Expenses!MD$35-$AB35/12)*$AA35*$F35,0)+MAX((Expenses!MD$36-$AB36/12)*$AA36*$F35,0)+MAX((Expenses!MD$37-$AB37/12)*$AA37*$F35,0)+MAX((Expenses!MD$38-$AB38/12)*$AA38*$F35,0)+MAX((Expenses!MD$39-$AB39/12)*$AA39*$F35,0)))))</f>
        <v>0</v>
      </c>
      <c r="MG206" s="156">
        <f>IF(OR(MG$165&lt;=EOMONTH($E35,$R35*(1-$O35)),MG$165&gt;EOMONTH($E35,$P35*12*(1-$O35)+$Q35*12*$O35+$R35*(1-$O35))),0,IF($X35="NNN",SUM(Expenses!ME$35:ME$39)*$F35,IF($X35="FSG",0,IF($X35="MG",SUMPRODUCT($Z35:$Z39,Expenses!ME$35:ME$39)*$F35,MAX((Expenses!ME$35-$AB35/12)*$AA35*$F35,0)+MAX((Expenses!ME$36-$AB36/12)*$AA36*$F35,0)+MAX((Expenses!ME$37-$AB37/12)*$AA37*$F35,0)+MAX((Expenses!ME$38-$AB38/12)*$AA38*$F35,0)+MAX((Expenses!ME$39-$AB39/12)*$AA39*$F35,0)))))</f>
        <v>0</v>
      </c>
      <c r="MH206" s="156">
        <f>IF(OR(MH$165&lt;=EOMONTH($E35,$R35*(1-$O35)),MH$165&gt;EOMONTH($E35,$P35*12*(1-$O35)+$Q35*12*$O35+$R35*(1-$O35))),0,IF($X35="NNN",SUM(Expenses!MF$35:MF$39)*$F35,IF($X35="FSG",0,IF($X35="MG",SUMPRODUCT($Z35:$Z39,Expenses!MF$35:MF$39)*$F35,MAX((Expenses!MF$35-$AB35/12)*$AA35*$F35,0)+MAX((Expenses!MF$36-$AB36/12)*$AA36*$F35,0)+MAX((Expenses!MF$37-$AB37/12)*$AA37*$F35,0)+MAX((Expenses!MF$38-$AB38/12)*$AA38*$F35,0)+MAX((Expenses!MF$39-$AB39/12)*$AA39*$F35,0)))))</f>
        <v>0</v>
      </c>
      <c r="MI206" s="156">
        <f>IF(OR(MI$165&lt;=EOMONTH($E35,$R35*(1-$O35)),MI$165&gt;EOMONTH($E35,$P35*12*(1-$O35)+$Q35*12*$O35+$R35*(1-$O35))),0,IF($X35="NNN",SUM(Expenses!MG$35:MG$39)*$F35,IF($X35="FSG",0,IF($X35="MG",SUMPRODUCT($Z35:$Z39,Expenses!MG$35:MG$39)*$F35,MAX((Expenses!MG$35-$AB35/12)*$AA35*$F35,0)+MAX((Expenses!MG$36-$AB36/12)*$AA36*$F35,0)+MAX((Expenses!MG$37-$AB37/12)*$AA37*$F35,0)+MAX((Expenses!MG$38-$AB38/12)*$AA38*$F35,0)+MAX((Expenses!MG$39-$AB39/12)*$AA39*$F35,0)))))</f>
        <v>0</v>
      </c>
      <c r="MJ206" s="156">
        <f>IF(OR(MJ$165&lt;=EOMONTH($E35,$R35*(1-$O35)),MJ$165&gt;EOMONTH($E35,$P35*12*(1-$O35)+$Q35*12*$O35+$R35*(1-$O35))),0,IF($X35="NNN",SUM(Expenses!MH$35:MH$39)*$F35,IF($X35="FSG",0,IF($X35="MG",SUMPRODUCT($Z35:$Z39,Expenses!MH$35:MH$39)*$F35,MAX((Expenses!MH$35-$AB35/12)*$AA35*$F35,0)+MAX((Expenses!MH$36-$AB36/12)*$AA36*$F35,0)+MAX((Expenses!MH$37-$AB37/12)*$AA37*$F35,0)+MAX((Expenses!MH$38-$AB38/12)*$AA38*$F35,0)+MAX((Expenses!MH$39-$AB39/12)*$AA39*$F35,0)))))</f>
        <v>0</v>
      </c>
      <c r="MK206" s="156">
        <f>IF(OR(MK$165&lt;=EOMONTH($E35,$R35*(1-$O35)),MK$165&gt;EOMONTH($E35,$P35*12*(1-$O35)+$Q35*12*$O35+$R35*(1-$O35))),0,IF($X35="NNN",SUM(Expenses!MI$35:MI$39)*$F35,IF($X35="FSG",0,IF($X35="MG",SUMPRODUCT($Z35:$Z39,Expenses!MI$35:MI$39)*$F35,MAX((Expenses!MI$35-$AB35/12)*$AA35*$F35,0)+MAX((Expenses!MI$36-$AB36/12)*$AA36*$F35,0)+MAX((Expenses!MI$37-$AB37/12)*$AA37*$F35,0)+MAX((Expenses!MI$38-$AB38/12)*$AA38*$F35,0)+MAX((Expenses!MI$39-$AB39/12)*$AA39*$F35,0)))))</f>
        <v>0</v>
      </c>
      <c r="ML206" s="156">
        <f>IF(OR(ML$165&lt;=EOMONTH($E35,$R35*(1-$O35)),ML$165&gt;EOMONTH($E35,$P35*12*(1-$O35)+$Q35*12*$O35+$R35*(1-$O35))),0,IF($X35="NNN",SUM(Expenses!MJ$35:MJ$39)*$F35,IF($X35="FSG",0,IF($X35="MG",SUMPRODUCT($Z35:$Z39,Expenses!MJ$35:MJ$39)*$F35,MAX((Expenses!MJ$35-$AB35/12)*$AA35*$F35,0)+MAX((Expenses!MJ$36-$AB36/12)*$AA36*$F35,0)+MAX((Expenses!MJ$37-$AB37/12)*$AA37*$F35,0)+MAX((Expenses!MJ$38-$AB38/12)*$AA38*$F35,0)+MAX((Expenses!MJ$39-$AB39/12)*$AA39*$F35,0)))))</f>
        <v>0</v>
      </c>
      <c r="MM206" s="156">
        <f>IF(OR(MM$165&lt;=EOMONTH($E35,$R35*(1-$O35)),MM$165&gt;EOMONTH($E35,$P35*12*(1-$O35)+$Q35*12*$O35+$R35*(1-$O35))),0,IF($X35="NNN",SUM(Expenses!MK$35:MK$39)*$F35,IF($X35="FSG",0,IF($X35="MG",SUMPRODUCT($Z35:$Z39,Expenses!MK$35:MK$39)*$F35,MAX((Expenses!MK$35-$AB35/12)*$AA35*$F35,0)+MAX((Expenses!MK$36-$AB36/12)*$AA36*$F35,0)+MAX((Expenses!MK$37-$AB37/12)*$AA37*$F35,0)+MAX((Expenses!MK$38-$AB38/12)*$AA38*$F35,0)+MAX((Expenses!MK$39-$AB39/12)*$AA39*$F35,0)))))</f>
        <v>0</v>
      </c>
      <c r="MN206" s="156">
        <f>IF(OR(MN$165&lt;=EOMONTH($E35,$R35*(1-$O35)),MN$165&gt;EOMONTH($E35,$P35*12*(1-$O35)+$Q35*12*$O35+$R35*(1-$O35))),0,IF($X35="NNN",SUM(Expenses!ML$35:ML$39)*$F35,IF($X35="FSG",0,IF($X35="MG",SUMPRODUCT($Z35:$Z39,Expenses!ML$35:ML$39)*$F35,MAX((Expenses!ML$35-$AB35/12)*$AA35*$F35,0)+MAX((Expenses!ML$36-$AB36/12)*$AA36*$F35,0)+MAX((Expenses!ML$37-$AB37/12)*$AA37*$F35,0)+MAX((Expenses!ML$38-$AB38/12)*$AA38*$F35,0)+MAX((Expenses!ML$39-$AB39/12)*$AA39*$F35,0)))))</f>
        <v>0</v>
      </c>
      <c r="MO206" s="156">
        <f>IF(OR(MO$165&lt;=EOMONTH($E35,$R35*(1-$O35)),MO$165&gt;EOMONTH($E35,$P35*12*(1-$O35)+$Q35*12*$O35+$R35*(1-$O35))),0,IF($X35="NNN",SUM(Expenses!MM$35:MM$39)*$F35,IF($X35="FSG",0,IF($X35="MG",SUMPRODUCT($Z35:$Z39,Expenses!MM$35:MM$39)*$F35,MAX((Expenses!MM$35-$AB35/12)*$AA35*$F35,0)+MAX((Expenses!MM$36-$AB36/12)*$AA36*$F35,0)+MAX((Expenses!MM$37-$AB37/12)*$AA37*$F35,0)+MAX((Expenses!MM$38-$AB38/12)*$AA38*$F35,0)+MAX((Expenses!MM$39-$AB39/12)*$AA39*$F35,0)))))</f>
        <v>0</v>
      </c>
      <c r="MP206" s="156">
        <f>IF(OR(MP$165&lt;=EOMONTH($E35,$R35*(1-$O35)),MP$165&gt;EOMONTH($E35,$P35*12*(1-$O35)+$Q35*12*$O35+$R35*(1-$O35))),0,IF($X35="NNN",SUM(Expenses!MN$35:MN$39)*$F35,IF($X35="FSG",0,IF($X35="MG",SUMPRODUCT($Z35:$Z39,Expenses!MN$35:MN$39)*$F35,MAX((Expenses!MN$35-$AB35/12)*$AA35*$F35,0)+MAX((Expenses!MN$36-$AB36/12)*$AA36*$F35,0)+MAX((Expenses!MN$37-$AB37/12)*$AA37*$F35,0)+MAX((Expenses!MN$38-$AB38/12)*$AA38*$F35,0)+MAX((Expenses!MN$39-$AB39/12)*$AA39*$F35,0)))))</f>
        <v>0</v>
      </c>
      <c r="MQ206" s="156">
        <f>IF(OR(MQ$165&lt;=EOMONTH($E35,$R35*(1-$O35)),MQ$165&gt;EOMONTH($E35,$P35*12*(1-$O35)+$Q35*12*$O35+$R35*(1-$O35))),0,IF($X35="NNN",SUM(Expenses!MO$35:MO$39)*$F35,IF($X35="FSG",0,IF($X35="MG",SUMPRODUCT($Z35:$Z39,Expenses!MO$35:MO$39)*$F35,MAX((Expenses!MO$35-$AB35/12)*$AA35*$F35,0)+MAX((Expenses!MO$36-$AB36/12)*$AA36*$F35,0)+MAX((Expenses!MO$37-$AB37/12)*$AA37*$F35,0)+MAX((Expenses!MO$38-$AB38/12)*$AA38*$F35,0)+MAX((Expenses!MO$39-$AB39/12)*$AA39*$F35,0)))))</f>
        <v>0</v>
      </c>
      <c r="MR206" s="156">
        <f>IF(OR(MR$165&lt;=EOMONTH($E35,$R35*(1-$O35)),MR$165&gt;EOMONTH($E35,$P35*12*(1-$O35)+$Q35*12*$O35+$R35*(1-$O35))),0,IF($X35="NNN",SUM(Expenses!MP$35:MP$39)*$F35,IF($X35="FSG",0,IF($X35="MG",SUMPRODUCT($Z35:$Z39,Expenses!MP$35:MP$39)*$F35,MAX((Expenses!MP$35-$AB35/12)*$AA35*$F35,0)+MAX((Expenses!MP$36-$AB36/12)*$AA36*$F35,0)+MAX((Expenses!MP$37-$AB37/12)*$AA37*$F35,0)+MAX((Expenses!MP$38-$AB38/12)*$AA38*$F35,0)+MAX((Expenses!MP$39-$AB39/12)*$AA39*$F35,0)))))</f>
        <v>0</v>
      </c>
      <c r="MS206" s="156">
        <f>IF(OR(MS$165&lt;=EOMONTH($E35,$R35*(1-$O35)),MS$165&gt;EOMONTH($E35,$P35*12*(1-$O35)+$Q35*12*$O35+$R35*(1-$O35))),0,IF($X35="NNN",SUM(Expenses!MQ$35:MQ$39)*$F35,IF($X35="FSG",0,IF($X35="MG",SUMPRODUCT($Z35:$Z39,Expenses!MQ$35:MQ$39)*$F35,MAX((Expenses!MQ$35-$AB35/12)*$AA35*$F35,0)+MAX((Expenses!MQ$36-$AB36/12)*$AA36*$F35,0)+MAX((Expenses!MQ$37-$AB37/12)*$AA37*$F35,0)+MAX((Expenses!MQ$38-$AB38/12)*$AA38*$F35,0)+MAX((Expenses!MQ$39-$AB39/12)*$AA39*$F35,0)))))</f>
        <v>0</v>
      </c>
      <c r="MT206" s="156">
        <f>IF(OR(MT$165&lt;=EOMONTH($E35,$R35*(1-$O35)),MT$165&gt;EOMONTH($E35,$P35*12*(1-$O35)+$Q35*12*$O35+$R35*(1-$O35))),0,IF($X35="NNN",SUM(Expenses!MR$35:MR$39)*$F35,IF($X35="FSG",0,IF($X35="MG",SUMPRODUCT($Z35:$Z39,Expenses!MR$35:MR$39)*$F35,MAX((Expenses!MR$35-$AB35/12)*$AA35*$F35,0)+MAX((Expenses!MR$36-$AB36/12)*$AA36*$F35,0)+MAX((Expenses!MR$37-$AB37/12)*$AA37*$F35,0)+MAX((Expenses!MR$38-$AB38/12)*$AA38*$F35,0)+MAX((Expenses!MR$39-$AB39/12)*$AA39*$F35,0)))))</f>
        <v>0</v>
      </c>
      <c r="MU206" s="156">
        <f>IF(OR(MU$165&lt;=EOMONTH($E35,$R35*(1-$O35)),MU$165&gt;EOMONTH($E35,$P35*12*(1-$O35)+$Q35*12*$O35+$R35*(1-$O35))),0,IF($X35="NNN",SUM(Expenses!MS$35:MS$39)*$F35,IF($X35="FSG",0,IF($X35="MG",SUMPRODUCT($Z35:$Z39,Expenses!MS$35:MS$39)*$F35,MAX((Expenses!MS$35-$AB35/12)*$AA35*$F35,0)+MAX((Expenses!MS$36-$AB36/12)*$AA36*$F35,0)+MAX((Expenses!MS$37-$AB37/12)*$AA37*$F35,0)+MAX((Expenses!MS$38-$AB38/12)*$AA38*$F35,0)+MAX((Expenses!MS$39-$AB39/12)*$AA39*$F35,0)))))</f>
        <v>0</v>
      </c>
      <c r="MV206" s="156">
        <f>IF(OR(MV$165&lt;=EOMONTH($E35,$R35*(1-$O35)),MV$165&gt;EOMONTH($E35,$P35*12*(1-$O35)+$Q35*12*$O35+$R35*(1-$O35))),0,IF($X35="NNN",SUM(Expenses!MT$35:MT$39)*$F35,IF($X35="FSG",0,IF($X35="MG",SUMPRODUCT($Z35:$Z39,Expenses!MT$35:MT$39)*$F35,MAX((Expenses!MT$35-$AB35/12)*$AA35*$F35,0)+MAX((Expenses!MT$36-$AB36/12)*$AA36*$F35,0)+MAX((Expenses!MT$37-$AB37/12)*$AA37*$F35,0)+MAX((Expenses!MT$38-$AB38/12)*$AA38*$F35,0)+MAX((Expenses!MT$39-$AB39/12)*$AA39*$F35,0)))))</f>
        <v>0</v>
      </c>
      <c r="MW206" s="156">
        <f>IF(OR(MW$165&lt;=EOMONTH($E35,$R35*(1-$O35)),MW$165&gt;EOMONTH($E35,$P35*12*(1-$O35)+$Q35*12*$O35+$R35*(1-$O35))),0,IF($X35="NNN",SUM(Expenses!MU$35:MU$39)*$F35,IF($X35="FSG",0,IF($X35="MG",SUMPRODUCT($Z35:$Z39,Expenses!MU$35:MU$39)*$F35,MAX((Expenses!MU$35-$AB35/12)*$AA35*$F35,0)+MAX((Expenses!MU$36-$AB36/12)*$AA36*$F35,0)+MAX((Expenses!MU$37-$AB37/12)*$AA37*$F35,0)+MAX((Expenses!MU$38-$AB38/12)*$AA38*$F35,0)+MAX((Expenses!MU$39-$AB39/12)*$AA39*$F35,0)))))</f>
        <v>0</v>
      </c>
      <c r="MX206" s="156">
        <f>IF(OR(MX$165&lt;=EOMONTH($E35,$R35*(1-$O35)),MX$165&gt;EOMONTH($E35,$P35*12*(1-$O35)+$Q35*12*$O35+$R35*(1-$O35))),0,IF($X35="NNN",SUM(Expenses!MV$35:MV$39)*$F35,IF($X35="FSG",0,IF($X35="MG",SUMPRODUCT($Z35:$Z39,Expenses!MV$35:MV$39)*$F35,MAX((Expenses!MV$35-$AB35/12)*$AA35*$F35,0)+MAX((Expenses!MV$36-$AB36/12)*$AA36*$F35,0)+MAX((Expenses!MV$37-$AB37/12)*$AA37*$F35,0)+MAX((Expenses!MV$38-$AB38/12)*$AA38*$F35,0)+MAX((Expenses!MV$39-$AB39/12)*$AA39*$F35,0)))))</f>
        <v>0</v>
      </c>
      <c r="MY206" s="156">
        <f>IF(OR(MY$165&lt;=EOMONTH($E35,$R35*(1-$O35)),MY$165&gt;EOMONTH($E35,$P35*12*(1-$O35)+$Q35*12*$O35+$R35*(1-$O35))),0,IF($X35="NNN",SUM(Expenses!MW$35:MW$39)*$F35,IF($X35="FSG",0,IF($X35="MG",SUMPRODUCT($Z35:$Z39,Expenses!MW$35:MW$39)*$F35,MAX((Expenses!MW$35-$AB35/12)*$AA35*$F35,0)+MAX((Expenses!MW$36-$AB36/12)*$AA36*$F35,0)+MAX((Expenses!MW$37-$AB37/12)*$AA37*$F35,0)+MAX((Expenses!MW$38-$AB38/12)*$AA38*$F35,0)+MAX((Expenses!MW$39-$AB39/12)*$AA39*$F35,0)))))</f>
        <v>0</v>
      </c>
      <c r="MZ206" s="156">
        <f>IF(OR(MZ$165&lt;=EOMONTH($E35,$R35*(1-$O35)),MZ$165&gt;EOMONTH($E35,$P35*12*(1-$O35)+$Q35*12*$O35+$R35*(1-$O35))),0,IF($X35="NNN",SUM(Expenses!MX$35:MX$39)*$F35,IF($X35="FSG",0,IF($X35="MG",SUMPRODUCT($Z35:$Z39,Expenses!MX$35:MX$39)*$F35,MAX((Expenses!MX$35-$AB35/12)*$AA35*$F35,0)+MAX((Expenses!MX$36-$AB36/12)*$AA36*$F35,0)+MAX((Expenses!MX$37-$AB37/12)*$AA37*$F35,0)+MAX((Expenses!MX$38-$AB38/12)*$AA38*$F35,0)+MAX((Expenses!MX$39-$AB39/12)*$AA39*$F35,0)))))</f>
        <v>0</v>
      </c>
      <c r="NA206" s="156">
        <f>IF(OR(NA$165&lt;=EOMONTH($E35,$R35*(1-$O35)),NA$165&gt;EOMONTH($E35,$P35*12*(1-$O35)+$Q35*12*$O35+$R35*(1-$O35))),0,IF($X35="NNN",SUM(Expenses!MY$35:MY$39)*$F35,IF($X35="FSG",0,IF($X35="MG",SUMPRODUCT($Z35:$Z39,Expenses!MY$35:MY$39)*$F35,MAX((Expenses!MY$35-$AB35/12)*$AA35*$F35,0)+MAX((Expenses!MY$36-$AB36/12)*$AA36*$F35,0)+MAX((Expenses!MY$37-$AB37/12)*$AA37*$F35,0)+MAX((Expenses!MY$38-$AB38/12)*$AA38*$F35,0)+MAX((Expenses!MY$39-$AB39/12)*$AA39*$F35,0)))))</f>
        <v>0</v>
      </c>
      <c r="NB206" s="156">
        <f>IF(OR(NB$165&lt;=EOMONTH($E35,$R35*(1-$O35)),NB$165&gt;EOMONTH($E35,$P35*12*(1-$O35)+$Q35*12*$O35+$R35*(1-$O35))),0,IF($X35="NNN",SUM(Expenses!MZ$35:MZ$39)*$F35,IF($X35="FSG",0,IF($X35="MG",SUMPRODUCT($Z35:$Z39,Expenses!MZ$35:MZ$39)*$F35,MAX((Expenses!MZ$35-$AB35/12)*$AA35*$F35,0)+MAX((Expenses!MZ$36-$AB36/12)*$AA36*$F35,0)+MAX((Expenses!MZ$37-$AB37/12)*$AA37*$F35,0)+MAX((Expenses!MZ$38-$AB38/12)*$AA38*$F35,0)+MAX((Expenses!MZ$39-$AB39/12)*$AA39*$F35,0)))))</f>
        <v>0</v>
      </c>
      <c r="NC206" s="156">
        <f>IF(OR(NC$165&lt;=EOMONTH($E35,$R35*(1-$O35)),NC$165&gt;EOMONTH($E35,$P35*12*(1-$O35)+$Q35*12*$O35+$R35*(1-$O35))),0,IF($X35="NNN",SUM(Expenses!NA$35:NA$39)*$F35,IF($X35="FSG",0,IF($X35="MG",SUMPRODUCT($Z35:$Z39,Expenses!NA$35:NA$39)*$F35,MAX((Expenses!NA$35-$AB35/12)*$AA35*$F35,0)+MAX((Expenses!NA$36-$AB36/12)*$AA36*$F35,0)+MAX((Expenses!NA$37-$AB37/12)*$AA37*$F35,0)+MAX((Expenses!NA$38-$AB38/12)*$AA38*$F35,0)+MAX((Expenses!NA$39-$AB39/12)*$AA39*$F35,0)))))</f>
        <v>0</v>
      </c>
      <c r="ND206" s="156">
        <f>IF(OR(ND$165&lt;=EOMONTH($E35,$R35*(1-$O35)),ND$165&gt;EOMONTH($E35,$P35*12*(1-$O35)+$Q35*12*$O35+$R35*(1-$O35))),0,IF($X35="NNN",SUM(Expenses!NB$35:NB$39)*$F35,IF($X35="FSG",0,IF($X35="MG",SUMPRODUCT($Z35:$Z39,Expenses!NB$35:NB$39)*$F35,MAX((Expenses!NB$35-$AB35/12)*$AA35*$F35,0)+MAX((Expenses!NB$36-$AB36/12)*$AA36*$F35,0)+MAX((Expenses!NB$37-$AB37/12)*$AA37*$F35,0)+MAX((Expenses!NB$38-$AB38/12)*$AA38*$F35,0)+MAX((Expenses!NB$39-$AB39/12)*$AA39*$F35,0)))))</f>
        <v>0</v>
      </c>
      <c r="NE206" s="156">
        <f>IF(OR(NE$165&lt;=EOMONTH($E35,$R35*(1-$O35)),NE$165&gt;EOMONTH($E35,$P35*12*(1-$O35)+$Q35*12*$O35+$R35*(1-$O35))),0,IF($X35="NNN",SUM(Expenses!NC$35:NC$39)*$F35,IF($X35="FSG",0,IF($X35="MG",SUMPRODUCT($Z35:$Z39,Expenses!NC$35:NC$39)*$F35,MAX((Expenses!NC$35-$AB35/12)*$AA35*$F35,0)+MAX((Expenses!NC$36-$AB36/12)*$AA36*$F35,0)+MAX((Expenses!NC$37-$AB37/12)*$AA37*$F35,0)+MAX((Expenses!NC$38-$AB38/12)*$AA38*$F35,0)+MAX((Expenses!NC$39-$AB39/12)*$AA39*$F35,0)))))</f>
        <v>0</v>
      </c>
      <c r="NF206" s="156">
        <f>IF(OR(NF$165&lt;=EOMONTH($E35,$R35*(1-$O35)),NF$165&gt;EOMONTH($E35,$P35*12*(1-$O35)+$Q35*12*$O35+$R35*(1-$O35))),0,IF($X35="NNN",SUM(Expenses!ND$35:ND$39)*$F35,IF($X35="FSG",0,IF($X35="MG",SUMPRODUCT($Z35:$Z39,Expenses!ND$35:ND$39)*$F35,MAX((Expenses!ND$35-$AB35/12)*$AA35*$F35,0)+MAX((Expenses!ND$36-$AB36/12)*$AA36*$F35,0)+MAX((Expenses!ND$37-$AB37/12)*$AA37*$F35,0)+MAX((Expenses!ND$38-$AB38/12)*$AA38*$F35,0)+MAX((Expenses!ND$39-$AB39/12)*$AA39*$F35,0)))))</f>
        <v>0</v>
      </c>
      <c r="NG206" s="156">
        <f>IF(OR(NG$165&lt;=EOMONTH($E35,$R35*(1-$O35)),NG$165&gt;EOMONTH($E35,$P35*12*(1-$O35)+$Q35*12*$O35+$R35*(1-$O35))),0,IF($X35="NNN",SUM(Expenses!NE$35:NE$39)*$F35,IF($X35="FSG",0,IF($X35="MG",SUMPRODUCT($Z35:$Z39,Expenses!NE$35:NE$39)*$F35,MAX((Expenses!NE$35-$AB35/12)*$AA35*$F35,0)+MAX((Expenses!NE$36-$AB36/12)*$AA36*$F35,0)+MAX((Expenses!NE$37-$AB37/12)*$AA37*$F35,0)+MAX((Expenses!NE$38-$AB38/12)*$AA38*$F35,0)+MAX((Expenses!NE$39-$AB39/12)*$AA39*$F35,0)))))</f>
        <v>0</v>
      </c>
      <c r="NH206" s="156">
        <f>IF(OR(NH$165&lt;=EOMONTH($E35,$R35*(1-$O35)),NH$165&gt;EOMONTH($E35,$P35*12*(1-$O35)+$Q35*12*$O35+$R35*(1-$O35))),0,IF($X35="NNN",SUM(Expenses!NF$35:NF$39)*$F35,IF($X35="FSG",0,IF($X35="MG",SUMPRODUCT($Z35:$Z39,Expenses!NF$35:NF$39)*$F35,MAX((Expenses!NF$35-$AB35/12)*$AA35*$F35,0)+MAX((Expenses!NF$36-$AB36/12)*$AA36*$F35,0)+MAX((Expenses!NF$37-$AB37/12)*$AA37*$F35,0)+MAX((Expenses!NF$38-$AB38/12)*$AA38*$F35,0)+MAX((Expenses!NF$39-$AB39/12)*$AA39*$F35,0)))))</f>
        <v>0</v>
      </c>
      <c r="NI206" s="156">
        <f>IF(OR(NI$165&lt;=EOMONTH($E35,$R35*(1-$O35)),NI$165&gt;EOMONTH($E35,$P35*12*(1-$O35)+$Q35*12*$O35+$R35*(1-$O35))),0,IF($X35="NNN",SUM(Expenses!NG$35:NG$39)*$F35,IF($X35="FSG",0,IF($X35="MG",SUMPRODUCT($Z35:$Z39,Expenses!NG$35:NG$39)*$F35,MAX((Expenses!NG$35-$AB35/12)*$AA35*$F35,0)+MAX((Expenses!NG$36-$AB36/12)*$AA36*$F35,0)+MAX((Expenses!NG$37-$AB37/12)*$AA37*$F35,0)+MAX((Expenses!NG$38-$AB38/12)*$AA38*$F35,0)+MAX((Expenses!NG$39-$AB39/12)*$AA39*$F35,0)))))</f>
        <v>0</v>
      </c>
      <c r="NJ206" s="156">
        <f>IF(OR(NJ$165&lt;=EOMONTH($E35,$R35*(1-$O35)),NJ$165&gt;EOMONTH($E35,$P35*12*(1-$O35)+$Q35*12*$O35+$R35*(1-$O35))),0,IF($X35="NNN",SUM(Expenses!NH$35:NH$39)*$F35,IF($X35="FSG",0,IF($X35="MG",SUMPRODUCT($Z35:$Z39,Expenses!NH$35:NH$39)*$F35,MAX((Expenses!NH$35-$AB35/12)*$AA35*$F35,0)+MAX((Expenses!NH$36-$AB36/12)*$AA36*$F35,0)+MAX((Expenses!NH$37-$AB37/12)*$AA37*$F35,0)+MAX((Expenses!NH$38-$AB38/12)*$AA38*$F35,0)+MAX((Expenses!NH$39-$AB39/12)*$AA39*$F35,0)))))</f>
        <v>0</v>
      </c>
      <c r="NK206" s="158">
        <f>IF(OR(NK$165&lt;=EOMONTH($E35,$R35*(1-$O35)),NK$165&gt;EOMONTH($E35,$P35*12*(1-$O35)+$Q35*12*$O35+$R35*(1-$O35))),0,IF($X35="NNN",SUM(Expenses!NI$35:NI$39)*$F35,IF($X35="FSG",0,IF($X35="MG",SUMPRODUCT($Z35:$Z39,Expenses!NI$35:NI$39)*$F35,MAX((Expenses!NI$35-$AB35/12)*$AA35*$F35,0)+MAX((Expenses!NI$36-$AB36/12)*$AA36*$F35,0)+MAX((Expenses!NI$37-$AB37/12)*$AA37*$F35,0)+MAX((Expenses!NI$38-$AB38/12)*$AA38*$F35,0)+MAX((Expenses!NI$39-$AB39/12)*$AA39*$F35,0)))))</f>
        <v>0</v>
      </c>
    </row>
    <row r="207" spans="1:375" x14ac:dyDescent="0.25">
      <c r="A207" s="159">
        <f t="shared" ca="1" si="181"/>
        <v>3049614.5128191235</v>
      </c>
      <c r="B207" s="160"/>
      <c r="C207" s="161" t="s">
        <v>160</v>
      </c>
      <c r="D207" s="162">
        <f>SUM(D200:D206)</f>
        <v>0</v>
      </c>
      <c r="E207" s="162">
        <f t="shared" ref="E207:BP207" si="206">SUM(E200:E206)</f>
        <v>0</v>
      </c>
      <c r="F207" s="162">
        <f t="shared" si="206"/>
        <v>0</v>
      </c>
      <c r="G207" s="162">
        <f t="shared" si="206"/>
        <v>0</v>
      </c>
      <c r="H207" s="162">
        <f t="shared" si="206"/>
        <v>0</v>
      </c>
      <c r="I207" s="162">
        <f t="shared" si="206"/>
        <v>0</v>
      </c>
      <c r="J207" s="162">
        <f t="shared" si="206"/>
        <v>0</v>
      </c>
      <c r="K207" s="162">
        <f t="shared" si="206"/>
        <v>0</v>
      </c>
      <c r="L207" s="162">
        <f t="shared" si="206"/>
        <v>0</v>
      </c>
      <c r="M207" s="162">
        <f t="shared" si="206"/>
        <v>0</v>
      </c>
      <c r="N207" s="162">
        <f t="shared" si="206"/>
        <v>0</v>
      </c>
      <c r="O207" s="162">
        <f t="shared" si="206"/>
        <v>0</v>
      </c>
      <c r="P207" s="162">
        <f t="shared" si="206"/>
        <v>0</v>
      </c>
      <c r="Q207" s="162">
        <f t="shared" si="206"/>
        <v>0</v>
      </c>
      <c r="R207" s="162">
        <f t="shared" si="206"/>
        <v>0</v>
      </c>
      <c r="S207" s="162">
        <f t="shared" si="206"/>
        <v>0</v>
      </c>
      <c r="T207" s="162">
        <f t="shared" si="206"/>
        <v>0</v>
      </c>
      <c r="U207" s="162">
        <f t="shared" si="206"/>
        <v>0</v>
      </c>
      <c r="V207" s="162">
        <f t="shared" si="206"/>
        <v>0</v>
      </c>
      <c r="W207" s="162">
        <f t="shared" si="206"/>
        <v>0</v>
      </c>
      <c r="X207" s="162">
        <f t="shared" si="206"/>
        <v>0</v>
      </c>
      <c r="Y207" s="162">
        <f t="shared" si="206"/>
        <v>0</v>
      </c>
      <c r="Z207" s="162">
        <f t="shared" si="206"/>
        <v>0</v>
      </c>
      <c r="AA207" s="162">
        <f t="shared" si="206"/>
        <v>0</v>
      </c>
      <c r="AB207" s="162">
        <f t="shared" si="206"/>
        <v>0</v>
      </c>
      <c r="AC207" s="162">
        <f t="shared" si="206"/>
        <v>0</v>
      </c>
      <c r="AD207" s="162">
        <f t="shared" si="206"/>
        <v>0</v>
      </c>
      <c r="AE207" s="162">
        <f t="shared" si="206"/>
        <v>0</v>
      </c>
      <c r="AF207" s="162">
        <f t="shared" si="206"/>
        <v>0</v>
      </c>
      <c r="AG207" s="162">
        <f t="shared" ca="1" si="206"/>
        <v>2174.349910981744</v>
      </c>
      <c r="AH207" s="162">
        <f t="shared" ca="1" si="206"/>
        <v>2220.221895026556</v>
      </c>
      <c r="AI207" s="162">
        <f t="shared" ca="1" si="206"/>
        <v>2221.840951411732</v>
      </c>
      <c r="AJ207" s="162">
        <f t="shared" ca="1" si="206"/>
        <v>2227.7099546630598</v>
      </c>
      <c r="AK207" s="162">
        <f t="shared" ca="1" si="206"/>
        <v>2255.0466593597484</v>
      </c>
      <c r="AL207" s="162">
        <f t="shared" ca="1" si="206"/>
        <v>13304.602539656429</v>
      </c>
      <c r="AM207" s="162">
        <f t="shared" ca="1" si="206"/>
        <v>13306.237627345437</v>
      </c>
      <c r="AN207" s="162">
        <f t="shared" ca="1" si="206"/>
        <v>13843.815530559548</v>
      </c>
      <c r="AO207" s="162">
        <f t="shared" ca="1" si="206"/>
        <v>13846.786400654613</v>
      </c>
      <c r="AP207" s="162">
        <f t="shared" ca="1" si="206"/>
        <v>13848.433615906375</v>
      </c>
      <c r="AQ207" s="162">
        <f t="shared" ca="1" si="206"/>
        <v>13850.08489363532</v>
      </c>
      <c r="AR207" s="162">
        <f t="shared" ca="1" si="206"/>
        <v>13852.49893376117</v>
      </c>
      <c r="AS207" s="162">
        <f t="shared" ca="1" si="206"/>
        <v>14185.589038910593</v>
      </c>
      <c r="AT207" s="162">
        <f t="shared" ca="1" si="206"/>
        <v>14187.25256428498</v>
      </c>
      <c r="AU207" s="162">
        <f t="shared" ca="1" si="206"/>
        <v>14188.920192361711</v>
      </c>
      <c r="AV207" s="162">
        <f t="shared" ca="1" si="206"/>
        <v>14194.96526571058</v>
      </c>
      <c r="AW207" s="162">
        <f t="shared" ca="1" si="206"/>
        <v>14197.073718295727</v>
      </c>
      <c r="AX207" s="162">
        <f t="shared" ca="1" si="206"/>
        <v>14198.996523153848</v>
      </c>
      <c r="AY207" s="162">
        <f t="shared" ca="1" si="206"/>
        <v>14200.680663473528</v>
      </c>
      <c r="AZ207" s="162">
        <f t="shared" ca="1" si="206"/>
        <v>14243.323956881406</v>
      </c>
      <c r="BA207" s="162">
        <f t="shared" ca="1" si="206"/>
        <v>14246.383953079325</v>
      </c>
      <c r="BB207" s="162">
        <f t="shared" ca="1" si="206"/>
        <v>14248.08058478864</v>
      </c>
      <c r="BC207" s="162">
        <f t="shared" ca="1" si="206"/>
        <v>14249.781400849453</v>
      </c>
      <c r="BD207" s="162">
        <f t="shared" ca="1" si="206"/>
        <v>14252.267862179078</v>
      </c>
      <c r="BE207" s="162">
        <f t="shared" ca="1" si="206"/>
        <v>14595.350670482985</v>
      </c>
      <c r="BF207" s="162">
        <f t="shared" ca="1" si="206"/>
        <v>14597.064101618602</v>
      </c>
      <c r="BG207" s="162">
        <f t="shared" ca="1" si="206"/>
        <v>14598.781758537636</v>
      </c>
      <c r="BH207" s="162">
        <f t="shared" ca="1" si="206"/>
        <v>14051.787920294879</v>
      </c>
      <c r="BI207" s="162">
        <f t="shared" ca="1" si="206"/>
        <v>13999.532373737831</v>
      </c>
      <c r="BJ207" s="162">
        <f t="shared" ca="1" si="206"/>
        <v>14000.638369244212</v>
      </c>
      <c r="BK207" s="162">
        <f t="shared" ca="1" si="206"/>
        <v>14401.158876330039</v>
      </c>
      <c r="BL207" s="162">
        <f t="shared" ca="1" si="206"/>
        <v>14484.548122713113</v>
      </c>
      <c r="BM207" s="162">
        <f t="shared" ca="1" si="206"/>
        <v>14497.619319723448</v>
      </c>
      <c r="BN207" s="162">
        <f t="shared" ca="1" si="206"/>
        <v>14515.833493158219</v>
      </c>
      <c r="BO207" s="162">
        <f t="shared" ca="1" si="206"/>
        <v>14517.362432968359</v>
      </c>
      <c r="BP207" s="162">
        <f t="shared" ca="1" si="206"/>
        <v>14633.032590588393</v>
      </c>
      <c r="BQ207" s="162">
        <f t="shared" ref="BQ207:EB207" ca="1" si="207">SUM(BQ200:BQ206)</f>
        <v>14986.407883141415</v>
      </c>
      <c r="BR207" s="162">
        <f t="shared" ca="1" si="207"/>
        <v>15035.080958925684</v>
      </c>
      <c r="BS207" s="162">
        <f t="shared" ca="1" si="207"/>
        <v>15036.850145552289</v>
      </c>
      <c r="BT207" s="162">
        <f t="shared" ca="1" si="207"/>
        <v>15038.623695470393</v>
      </c>
      <c r="BU207" s="162">
        <f t="shared" ca="1" si="207"/>
        <v>15040.401619441049</v>
      </c>
      <c r="BV207" s="162">
        <f t="shared" ca="1" si="207"/>
        <v>15042.441523115031</v>
      </c>
      <c r="BW207" s="162">
        <f t="shared" ca="1" si="207"/>
        <v>15044.228227580177</v>
      </c>
      <c r="BX207" s="162">
        <f t="shared" ca="1" si="207"/>
        <v>15088.820449933204</v>
      </c>
      <c r="BY207" s="162">
        <f t="shared" ca="1" si="207"/>
        <v>15097.652214513573</v>
      </c>
      <c r="BZ207" s="162">
        <f t="shared" ca="1" si="207"/>
        <v>15099.452171093986</v>
      </c>
      <c r="CA207" s="162">
        <f t="shared" ca="1" si="207"/>
        <v>15101.256566852902</v>
      </c>
      <c r="CB207" s="162">
        <f t="shared" ca="1" si="207"/>
        <v>15103.894453677502</v>
      </c>
      <c r="CC207" s="162">
        <f t="shared" ca="1" si="207"/>
        <v>15467.871005007115</v>
      </c>
      <c r="CD207" s="162">
        <f t="shared" ca="1" si="207"/>
        <v>15469.688784098891</v>
      </c>
      <c r="CE207" s="162">
        <f t="shared" ca="1" si="207"/>
        <v>15471.511046324295</v>
      </c>
      <c r="CF207" s="162">
        <f t="shared" ca="1" si="207"/>
        <v>15473.337802739941</v>
      </c>
      <c r="CG207" s="162">
        <f t="shared" ca="1" si="207"/>
        <v>15475.169064429718</v>
      </c>
      <c r="CH207" s="162">
        <f t="shared" ca="1" si="207"/>
        <v>15477.270165213919</v>
      </c>
      <c r="CI207" s="162">
        <f t="shared" ca="1" si="207"/>
        <v>15479.110470813019</v>
      </c>
      <c r="CJ207" s="162">
        <f t="shared" ca="1" si="207"/>
        <v>15524.711567764747</v>
      </c>
      <c r="CK207" s="162">
        <f t="shared" ca="1" si="207"/>
        <v>15533.808285282526</v>
      </c>
      <c r="CL207" s="162">
        <f t="shared" ca="1" si="207"/>
        <v>15535.66224056035</v>
      </c>
      <c r="CM207" s="162">
        <f t="shared" ca="1" si="207"/>
        <v>15537.520768192035</v>
      </c>
      <c r="CN207" s="162">
        <f t="shared" ca="1" si="207"/>
        <v>15540.237791621372</v>
      </c>
      <c r="CO207" s="162">
        <f t="shared" ca="1" si="207"/>
        <v>15915.133639490876</v>
      </c>
      <c r="CP207" s="162">
        <f t="shared" ca="1" si="207"/>
        <v>15917.005951955405</v>
      </c>
      <c r="CQ207" s="162">
        <f t="shared" ca="1" si="207"/>
        <v>15918.882882047568</v>
      </c>
      <c r="CR207" s="162">
        <f t="shared" ca="1" si="207"/>
        <v>15920.764441155685</v>
      </c>
      <c r="CS207" s="162">
        <f t="shared" ca="1" si="207"/>
        <v>15922.650640696154</v>
      </c>
      <c r="CT207" s="162">
        <f t="shared" ca="1" si="207"/>
        <v>15889.273962323108</v>
      </c>
      <c r="CU207" s="162">
        <f t="shared" ca="1" si="207"/>
        <v>15891.117639858632</v>
      </c>
      <c r="CV207" s="162">
        <f t="shared" ca="1" si="207"/>
        <v>15762.366138043864</v>
      </c>
      <c r="CW207" s="162">
        <f t="shared" ca="1" si="207"/>
        <v>15797.614699244714</v>
      </c>
      <c r="CX207" s="162">
        <f t="shared" ca="1" si="207"/>
        <v>15799.281302762747</v>
      </c>
      <c r="CY207" s="162">
        <f t="shared" ca="1" si="207"/>
        <v>15935.293500394699</v>
      </c>
      <c r="CZ207" s="162">
        <f t="shared" ca="1" si="207"/>
        <v>15938.092034526917</v>
      </c>
      <c r="DA207" s="162">
        <f t="shared" ca="1" si="207"/>
        <v>16375.492660076556</v>
      </c>
      <c r="DB207" s="162">
        <f t="shared" ca="1" si="207"/>
        <v>16377.421141915022</v>
      </c>
      <c r="DC207" s="162">
        <f t="shared" ca="1" si="207"/>
        <v>16379.354379909952</v>
      </c>
      <c r="DD207" s="162">
        <f t="shared" ca="1" si="207"/>
        <v>16381.292385791312</v>
      </c>
      <c r="DE207" s="162">
        <f t="shared" ca="1" si="207"/>
        <v>16383.235171317994</v>
      </c>
      <c r="DF207" s="162">
        <f t="shared" ca="1" si="207"/>
        <v>16385.182748277897</v>
      </c>
      <c r="DG207" s="162">
        <f t="shared" ca="1" si="207"/>
        <v>16387.135128487982</v>
      </c>
      <c r="DH207" s="162">
        <f t="shared" ca="1" si="207"/>
        <v>16433.240266940047</v>
      </c>
      <c r="DI207" s="162">
        <f t="shared" ca="1" si="207"/>
        <v>16444.75822670784</v>
      </c>
      <c r="DJ207" s="162">
        <f t="shared" ca="1" si="207"/>
        <v>16446.72508786208</v>
      </c>
      <c r="DK207" s="162">
        <f t="shared" ca="1" si="207"/>
        <v>16448.696799826535</v>
      </c>
      <c r="DL207" s="162">
        <f t="shared" ca="1" si="207"/>
        <v>16451.579289982721</v>
      </c>
      <c r="DM207" s="162">
        <f t="shared" ca="1" si="207"/>
        <v>16849.306294987473</v>
      </c>
      <c r="DN207" s="162">
        <f t="shared" ca="1" si="207"/>
        <v>16851.292631281092</v>
      </c>
      <c r="DO207" s="162">
        <f t="shared" ca="1" si="207"/>
        <v>16853.283866415873</v>
      </c>
      <c r="DP207" s="162">
        <f t="shared" ca="1" si="207"/>
        <v>16855.280012473671</v>
      </c>
      <c r="DQ207" s="162">
        <f t="shared" ca="1" si="207"/>
        <v>16857.281081566158</v>
      </c>
      <c r="DR207" s="162">
        <f t="shared" ca="1" si="207"/>
        <v>16859.287085834854</v>
      </c>
      <c r="DS207" s="162">
        <f t="shared" ca="1" si="207"/>
        <v>16861.298037451244</v>
      </c>
      <c r="DT207" s="162">
        <f t="shared" ca="1" si="207"/>
        <v>16908.437307159045</v>
      </c>
      <c r="DU207" s="162">
        <f t="shared" ca="1" si="207"/>
        <v>16920.300805719868</v>
      </c>
      <c r="DV207" s="162">
        <f t="shared" ca="1" si="207"/>
        <v>16922.326672708739</v>
      </c>
      <c r="DW207" s="162">
        <f t="shared" ca="1" si="207"/>
        <v>16924.357536032127</v>
      </c>
      <c r="DX207" s="162">
        <f t="shared" ca="1" si="207"/>
        <v>16927.326500892996</v>
      </c>
      <c r="DY207" s="162">
        <f t="shared" si="207"/>
        <v>0</v>
      </c>
      <c r="DZ207" s="162">
        <f t="shared" si="207"/>
        <v>0</v>
      </c>
      <c r="EA207" s="162">
        <f t="shared" si="207"/>
        <v>0</v>
      </c>
      <c r="EB207" s="162">
        <f t="shared" ca="1" si="207"/>
        <v>3348.2562507215525</v>
      </c>
      <c r="EC207" s="162">
        <f t="shared" ref="EC207:GN207" ca="1" si="208">SUM(EC200:EC206)</f>
        <v>3350.3173518868111</v>
      </c>
      <c r="ED207" s="162">
        <f t="shared" ca="1" si="208"/>
        <v>17749.63959232454</v>
      </c>
      <c r="EE207" s="162">
        <f t="shared" ca="1" si="208"/>
        <v>17751.710872489421</v>
      </c>
      <c r="EF207" s="162">
        <f t="shared" si="208"/>
        <v>17241.590755464706</v>
      </c>
      <c r="EG207" s="162">
        <f t="shared" si="208"/>
        <v>17673.663061006522</v>
      </c>
      <c r="EH207" s="162">
        <f t="shared" si="208"/>
        <v>17675.687104715103</v>
      </c>
      <c r="EI207" s="162">
        <f t="shared" si="208"/>
        <v>17677.716140261498</v>
      </c>
      <c r="EJ207" s="162">
        <f t="shared" si="208"/>
        <v>17679.750179956929</v>
      </c>
      <c r="EK207" s="162">
        <f t="shared" si="208"/>
        <v>17681.789236142977</v>
      </c>
      <c r="EL207" s="162">
        <f t="shared" si="208"/>
        <v>17683.833321191662</v>
      </c>
      <c r="EM207" s="162">
        <f t="shared" si="208"/>
        <v>17685.882447505512</v>
      </c>
      <c r="EN207" s="162">
        <f t="shared" si="208"/>
        <v>17687.936627517651</v>
      </c>
      <c r="EO207" s="162">
        <f t="shared" si="208"/>
        <v>17689.995873691863</v>
      </c>
      <c r="EP207" s="162">
        <f t="shared" si="208"/>
        <v>17692.060198522664</v>
      </c>
      <c r="EQ207" s="162">
        <f t="shared" si="208"/>
        <v>17694.129614535395</v>
      </c>
      <c r="ER207" s="162">
        <f t="shared" si="208"/>
        <v>17706.004020096727</v>
      </c>
      <c r="ES207" s="162">
        <f t="shared" si="208"/>
        <v>18151.038494804794</v>
      </c>
      <c r="ET207" s="162">
        <f t="shared" si="208"/>
        <v>18153.123259824632</v>
      </c>
      <c r="EU207" s="162">
        <f t="shared" si="208"/>
        <v>18155.213166437417</v>
      </c>
      <c r="EV207" s="162">
        <f t="shared" si="208"/>
        <v>18157.308227323716</v>
      </c>
      <c r="EW207" s="162">
        <f t="shared" si="208"/>
        <v>17713.376861532262</v>
      </c>
      <c r="EX207" s="162">
        <f t="shared" si="208"/>
        <v>17670.710293681143</v>
      </c>
      <c r="EY207" s="162">
        <f t="shared" si="208"/>
        <v>17671.774932671284</v>
      </c>
      <c r="EZ207" s="162">
        <f t="shared" si="208"/>
        <v>17672.842197348386</v>
      </c>
      <c r="FA207" s="162">
        <f t="shared" si="208"/>
        <v>17673.912094188105</v>
      </c>
      <c r="FB207" s="162">
        <f t="shared" si="208"/>
        <v>17551.233900490963</v>
      </c>
      <c r="FC207" s="162">
        <f t="shared" si="208"/>
        <v>17552.045001687457</v>
      </c>
      <c r="FD207" s="162">
        <f t="shared" si="208"/>
        <v>17560.450846665077</v>
      </c>
      <c r="FE207" s="162">
        <f t="shared" si="208"/>
        <v>18017.509437374585</v>
      </c>
      <c r="FF207" s="162">
        <f t="shared" si="208"/>
        <v>18018.326554566873</v>
      </c>
      <c r="FG207" s="162">
        <f t="shared" si="208"/>
        <v>18019.145686990592</v>
      </c>
      <c r="FH207" s="162">
        <f t="shared" si="208"/>
        <v>18019.966839615849</v>
      </c>
      <c r="FI207" s="162">
        <f t="shared" si="208"/>
        <v>18020.790017425006</v>
      </c>
      <c r="FJ207" s="162">
        <f t="shared" si="208"/>
        <v>18021.615225412708</v>
      </c>
      <c r="FK207" s="162">
        <f t="shared" si="208"/>
        <v>18022.442468585927</v>
      </c>
      <c r="FL207" s="162">
        <f t="shared" si="208"/>
        <v>18023.271751963977</v>
      </c>
      <c r="FM207" s="162">
        <f t="shared" si="208"/>
        <v>18024.103080578556</v>
      </c>
      <c r="FN207" s="162">
        <f t="shared" si="208"/>
        <v>18024.936459473767</v>
      </c>
      <c r="FO207" s="162">
        <f t="shared" si="208"/>
        <v>18025.771893706158</v>
      </c>
      <c r="FP207" s="162">
        <f t="shared" si="208"/>
        <v>18034.429914033106</v>
      </c>
      <c r="FQ207" s="162">
        <f t="shared" si="208"/>
        <v>18505.200262463903</v>
      </c>
      <c r="FR207" s="162">
        <f t="shared" si="208"/>
        <v>18506.041893171961</v>
      </c>
      <c r="FS207" s="162">
        <f t="shared" si="208"/>
        <v>18506.885599568392</v>
      </c>
      <c r="FT207" s="162">
        <f t="shared" si="208"/>
        <v>18415.14524937376</v>
      </c>
      <c r="FU207" s="162">
        <f t="shared" si="208"/>
        <v>18415.795942716395</v>
      </c>
      <c r="FV207" s="162">
        <f t="shared" si="208"/>
        <v>18416.448240844347</v>
      </c>
      <c r="FW207" s="162">
        <f t="shared" si="208"/>
        <v>18510.281284611585</v>
      </c>
      <c r="FX207" s="162">
        <f t="shared" si="208"/>
        <v>18511.135446490978</v>
      </c>
      <c r="FY207" s="162">
        <f t="shared" si="208"/>
        <v>18511.991714963995</v>
      </c>
      <c r="FZ207" s="162">
        <f t="shared" si="208"/>
        <v>18512.850095226062</v>
      </c>
      <c r="GA207" s="162">
        <f t="shared" si="208"/>
        <v>18513.710592485426</v>
      </c>
      <c r="GB207" s="162">
        <f t="shared" si="208"/>
        <v>18522.62835342218</v>
      </c>
      <c r="GC207" s="162">
        <f t="shared" si="208"/>
        <v>19007.521812305898</v>
      </c>
      <c r="GD207" s="162">
        <f t="shared" si="208"/>
        <v>19008.388691935197</v>
      </c>
      <c r="GE207" s="162">
        <f t="shared" si="208"/>
        <v>19009.257709523525</v>
      </c>
      <c r="GF207" s="162">
        <f t="shared" si="208"/>
        <v>19010.128870343658</v>
      </c>
      <c r="GG207" s="162">
        <f t="shared" si="208"/>
        <v>19011.002179681389</v>
      </c>
      <c r="GH207" s="162">
        <f t="shared" si="208"/>
        <v>19011.877642835545</v>
      </c>
      <c r="GI207" s="162">
        <f t="shared" si="208"/>
        <v>18983.962911817107</v>
      </c>
      <c r="GJ207" s="162">
        <f t="shared" si="208"/>
        <v>18984.781318082943</v>
      </c>
      <c r="GK207" s="162">
        <f t="shared" si="208"/>
        <v>18850.663836525389</v>
      </c>
      <c r="GL207" s="162">
        <f t="shared" si="208"/>
        <v>18851.198427767675</v>
      </c>
      <c r="GM207" s="162">
        <f t="shared" si="208"/>
        <v>18851.734337456179</v>
      </c>
      <c r="GN207" s="162">
        <f t="shared" si="208"/>
        <v>18859.904620889109</v>
      </c>
      <c r="GO207" s="162">
        <f t="shared" ref="GO207:IZ207" si="209">SUM(GO200:GO206)</f>
        <v>19358.992750545251</v>
      </c>
      <c r="GP207" s="162">
        <f t="shared" si="209"/>
        <v>19359.532635114381</v>
      </c>
      <c r="GQ207" s="162">
        <f t="shared" si="209"/>
        <v>19360.073851184505</v>
      </c>
      <c r="GR207" s="162">
        <f t="shared" si="209"/>
        <v>19360.616402039461</v>
      </c>
      <c r="GS207" s="162">
        <f t="shared" si="209"/>
        <v>19361.160290971195</v>
      </c>
      <c r="GT207" s="162">
        <f t="shared" si="209"/>
        <v>19361.705521279757</v>
      </c>
      <c r="GU207" s="162">
        <f t="shared" si="209"/>
        <v>19362.252096273351</v>
      </c>
      <c r="GV207" s="162">
        <f t="shared" si="209"/>
        <v>19362.800019268328</v>
      </c>
      <c r="GW207" s="162">
        <f t="shared" si="209"/>
        <v>19363.349293589225</v>
      </c>
      <c r="GX207" s="162">
        <f t="shared" si="209"/>
        <v>19363.899922568777</v>
      </c>
      <c r="GY207" s="162">
        <f t="shared" si="209"/>
        <v>19364.451909547937</v>
      </c>
      <c r="GZ207" s="162">
        <f t="shared" si="209"/>
        <v>19372.867301483857</v>
      </c>
      <c r="HA207" s="162">
        <f t="shared" si="209"/>
        <v>19886.928075029686</v>
      </c>
      <c r="HB207" s="162">
        <f t="shared" si="209"/>
        <v>19887.484156135892</v>
      </c>
      <c r="HC207" s="162">
        <f t="shared" si="209"/>
        <v>19888.04160868812</v>
      </c>
      <c r="HD207" s="162">
        <f t="shared" si="209"/>
        <v>19888.600436068726</v>
      </c>
      <c r="HE207" s="162">
        <f t="shared" si="209"/>
        <v>19889.160641668408</v>
      </c>
      <c r="HF207" s="162">
        <f t="shared" si="209"/>
        <v>19889.722228886229</v>
      </c>
      <c r="HG207" s="162">
        <f t="shared" si="209"/>
        <v>19890.285201129631</v>
      </c>
      <c r="HH207" s="162">
        <f t="shared" si="209"/>
        <v>19890.849561814455</v>
      </c>
      <c r="HI207" s="162">
        <f t="shared" si="209"/>
        <v>19891.415314364982</v>
      </c>
      <c r="HJ207" s="162">
        <f t="shared" si="209"/>
        <v>19891.98246221392</v>
      </c>
      <c r="HK207" s="162">
        <f t="shared" si="209"/>
        <v>19892.551008802453</v>
      </c>
      <c r="HL207" s="162">
        <f t="shared" si="209"/>
        <v>19901.218862496451</v>
      </c>
      <c r="HM207" s="162">
        <f t="shared" si="209"/>
        <v>20430.701459248656</v>
      </c>
      <c r="HN207" s="162">
        <f t="shared" si="209"/>
        <v>0</v>
      </c>
      <c r="HO207" s="162">
        <f t="shared" si="209"/>
        <v>0</v>
      </c>
      <c r="HP207" s="162">
        <f t="shared" si="209"/>
        <v>0</v>
      </c>
      <c r="HQ207" s="162">
        <f t="shared" si="209"/>
        <v>0</v>
      </c>
      <c r="HR207" s="162">
        <f t="shared" si="209"/>
        <v>0</v>
      </c>
      <c r="HS207" s="162">
        <f t="shared" si="209"/>
        <v>0</v>
      </c>
      <c r="HT207" s="162">
        <f t="shared" si="209"/>
        <v>0</v>
      </c>
      <c r="HU207" s="162">
        <f t="shared" si="209"/>
        <v>0</v>
      </c>
      <c r="HV207" s="162">
        <f t="shared" si="209"/>
        <v>0</v>
      </c>
      <c r="HW207" s="162">
        <f t="shared" si="209"/>
        <v>0</v>
      </c>
      <c r="HX207" s="162">
        <f t="shared" si="209"/>
        <v>0</v>
      </c>
      <c r="HY207" s="162">
        <f t="shared" si="209"/>
        <v>0</v>
      </c>
      <c r="HZ207" s="162">
        <f t="shared" si="209"/>
        <v>0</v>
      </c>
      <c r="IA207" s="162">
        <f t="shared" si="209"/>
        <v>0</v>
      </c>
      <c r="IB207" s="162">
        <f t="shared" si="209"/>
        <v>0</v>
      </c>
      <c r="IC207" s="162">
        <f t="shared" si="209"/>
        <v>0</v>
      </c>
      <c r="ID207" s="162">
        <f t="shared" si="209"/>
        <v>0</v>
      </c>
      <c r="IE207" s="162">
        <f t="shared" si="209"/>
        <v>0</v>
      </c>
      <c r="IF207" s="162">
        <f t="shared" si="209"/>
        <v>0</v>
      </c>
      <c r="IG207" s="162">
        <f t="shared" si="209"/>
        <v>0</v>
      </c>
      <c r="IH207" s="162">
        <f t="shared" si="209"/>
        <v>0</v>
      </c>
      <c r="II207" s="162">
        <f t="shared" si="209"/>
        <v>0</v>
      </c>
      <c r="IJ207" s="162">
        <f t="shared" si="209"/>
        <v>0</v>
      </c>
      <c r="IK207" s="162">
        <f t="shared" si="209"/>
        <v>0</v>
      </c>
      <c r="IL207" s="162">
        <f t="shared" si="209"/>
        <v>0</v>
      </c>
      <c r="IM207" s="162">
        <f t="shared" si="209"/>
        <v>0</v>
      </c>
      <c r="IN207" s="162">
        <f t="shared" si="209"/>
        <v>0</v>
      </c>
      <c r="IO207" s="162">
        <f t="shared" si="209"/>
        <v>0</v>
      </c>
      <c r="IP207" s="162">
        <f t="shared" si="209"/>
        <v>0</v>
      </c>
      <c r="IQ207" s="162">
        <f t="shared" si="209"/>
        <v>0</v>
      </c>
      <c r="IR207" s="162">
        <f t="shared" si="209"/>
        <v>0</v>
      </c>
      <c r="IS207" s="162">
        <f t="shared" si="209"/>
        <v>0</v>
      </c>
      <c r="IT207" s="162">
        <f t="shared" si="209"/>
        <v>0</v>
      </c>
      <c r="IU207" s="162">
        <f t="shared" si="209"/>
        <v>0</v>
      </c>
      <c r="IV207" s="162">
        <f t="shared" si="209"/>
        <v>0</v>
      </c>
      <c r="IW207" s="162">
        <f t="shared" si="209"/>
        <v>0</v>
      </c>
      <c r="IX207" s="162">
        <f t="shared" si="209"/>
        <v>0</v>
      </c>
      <c r="IY207" s="162">
        <f t="shared" si="209"/>
        <v>0</v>
      </c>
      <c r="IZ207" s="162">
        <f t="shared" si="209"/>
        <v>0</v>
      </c>
      <c r="JA207" s="162">
        <f t="shared" ref="JA207:LL207" si="210">SUM(JA200:JA206)</f>
        <v>0</v>
      </c>
      <c r="JB207" s="162">
        <f t="shared" si="210"/>
        <v>0</v>
      </c>
      <c r="JC207" s="162">
        <f t="shared" si="210"/>
        <v>0</v>
      </c>
      <c r="JD207" s="162">
        <f t="shared" si="210"/>
        <v>0</v>
      </c>
      <c r="JE207" s="162">
        <f t="shared" si="210"/>
        <v>0</v>
      </c>
      <c r="JF207" s="162">
        <f t="shared" si="210"/>
        <v>0</v>
      </c>
      <c r="JG207" s="162">
        <f t="shared" si="210"/>
        <v>0</v>
      </c>
      <c r="JH207" s="162">
        <f t="shared" si="210"/>
        <v>0</v>
      </c>
      <c r="JI207" s="162">
        <f t="shared" si="210"/>
        <v>0</v>
      </c>
      <c r="JJ207" s="162">
        <f t="shared" si="210"/>
        <v>0</v>
      </c>
      <c r="JK207" s="162">
        <f t="shared" si="210"/>
        <v>0</v>
      </c>
      <c r="JL207" s="162">
        <f t="shared" si="210"/>
        <v>0</v>
      </c>
      <c r="JM207" s="162">
        <f t="shared" si="210"/>
        <v>0</v>
      </c>
      <c r="JN207" s="162">
        <f t="shared" si="210"/>
        <v>0</v>
      </c>
      <c r="JO207" s="162">
        <f t="shared" si="210"/>
        <v>0</v>
      </c>
      <c r="JP207" s="162">
        <f t="shared" si="210"/>
        <v>0</v>
      </c>
      <c r="JQ207" s="162">
        <f t="shared" si="210"/>
        <v>0</v>
      </c>
      <c r="JR207" s="162">
        <f t="shared" si="210"/>
        <v>0</v>
      </c>
      <c r="JS207" s="162">
        <f t="shared" si="210"/>
        <v>0</v>
      </c>
      <c r="JT207" s="162">
        <f t="shared" si="210"/>
        <v>0</v>
      </c>
      <c r="JU207" s="162">
        <f t="shared" si="210"/>
        <v>0</v>
      </c>
      <c r="JV207" s="162">
        <f t="shared" si="210"/>
        <v>0</v>
      </c>
      <c r="JW207" s="162">
        <f t="shared" si="210"/>
        <v>0</v>
      </c>
      <c r="JX207" s="162">
        <f t="shared" si="210"/>
        <v>0</v>
      </c>
      <c r="JY207" s="162">
        <f t="shared" si="210"/>
        <v>0</v>
      </c>
      <c r="JZ207" s="162">
        <f t="shared" si="210"/>
        <v>0</v>
      </c>
      <c r="KA207" s="162">
        <f t="shared" si="210"/>
        <v>0</v>
      </c>
      <c r="KB207" s="162">
        <f t="shared" si="210"/>
        <v>0</v>
      </c>
      <c r="KC207" s="162">
        <f t="shared" si="210"/>
        <v>0</v>
      </c>
      <c r="KD207" s="162">
        <f t="shared" si="210"/>
        <v>0</v>
      </c>
      <c r="KE207" s="162">
        <f t="shared" si="210"/>
        <v>0</v>
      </c>
      <c r="KF207" s="162">
        <f t="shared" si="210"/>
        <v>0</v>
      </c>
      <c r="KG207" s="162">
        <f t="shared" si="210"/>
        <v>0</v>
      </c>
      <c r="KH207" s="162">
        <f t="shared" si="210"/>
        <v>0</v>
      </c>
      <c r="KI207" s="162">
        <f t="shared" si="210"/>
        <v>0</v>
      </c>
      <c r="KJ207" s="162">
        <f t="shared" si="210"/>
        <v>0</v>
      </c>
      <c r="KK207" s="162">
        <f t="shared" si="210"/>
        <v>0</v>
      </c>
      <c r="KL207" s="162">
        <f t="shared" si="210"/>
        <v>0</v>
      </c>
      <c r="KM207" s="162">
        <f t="shared" si="210"/>
        <v>0</v>
      </c>
      <c r="KN207" s="162">
        <f t="shared" si="210"/>
        <v>0</v>
      </c>
      <c r="KO207" s="162">
        <f t="shared" si="210"/>
        <v>0</v>
      </c>
      <c r="KP207" s="162">
        <f t="shared" si="210"/>
        <v>0</v>
      </c>
      <c r="KQ207" s="162">
        <f t="shared" si="210"/>
        <v>0</v>
      </c>
      <c r="KR207" s="162">
        <f t="shared" si="210"/>
        <v>0</v>
      </c>
      <c r="KS207" s="162">
        <f t="shared" si="210"/>
        <v>0</v>
      </c>
      <c r="KT207" s="162">
        <f t="shared" si="210"/>
        <v>0</v>
      </c>
      <c r="KU207" s="162">
        <f t="shared" si="210"/>
        <v>0</v>
      </c>
      <c r="KV207" s="162">
        <f t="shared" si="210"/>
        <v>0</v>
      </c>
      <c r="KW207" s="162">
        <f t="shared" si="210"/>
        <v>0</v>
      </c>
      <c r="KX207" s="162">
        <f t="shared" si="210"/>
        <v>0</v>
      </c>
      <c r="KY207" s="162">
        <f t="shared" si="210"/>
        <v>0</v>
      </c>
      <c r="KZ207" s="162">
        <f t="shared" si="210"/>
        <v>0</v>
      </c>
      <c r="LA207" s="162">
        <f t="shared" si="210"/>
        <v>0</v>
      </c>
      <c r="LB207" s="162">
        <f t="shared" si="210"/>
        <v>0</v>
      </c>
      <c r="LC207" s="162">
        <f t="shared" si="210"/>
        <v>0</v>
      </c>
      <c r="LD207" s="162">
        <f t="shared" si="210"/>
        <v>0</v>
      </c>
      <c r="LE207" s="162">
        <f t="shared" si="210"/>
        <v>0</v>
      </c>
      <c r="LF207" s="162">
        <f t="shared" si="210"/>
        <v>0</v>
      </c>
      <c r="LG207" s="162">
        <f t="shared" si="210"/>
        <v>0</v>
      </c>
      <c r="LH207" s="162">
        <f t="shared" si="210"/>
        <v>0</v>
      </c>
      <c r="LI207" s="162">
        <f t="shared" si="210"/>
        <v>0</v>
      </c>
      <c r="LJ207" s="162">
        <f t="shared" si="210"/>
        <v>0</v>
      </c>
      <c r="LK207" s="162">
        <f t="shared" si="210"/>
        <v>0</v>
      </c>
      <c r="LL207" s="162">
        <f t="shared" si="210"/>
        <v>0</v>
      </c>
      <c r="LM207" s="162">
        <f t="shared" ref="LM207:NK207" si="211">SUM(LM200:LM206)</f>
        <v>0</v>
      </c>
      <c r="LN207" s="162">
        <f t="shared" si="211"/>
        <v>0</v>
      </c>
      <c r="LO207" s="162">
        <f t="shared" si="211"/>
        <v>0</v>
      </c>
      <c r="LP207" s="162">
        <f t="shared" si="211"/>
        <v>0</v>
      </c>
      <c r="LQ207" s="162">
        <f t="shared" si="211"/>
        <v>0</v>
      </c>
      <c r="LR207" s="162">
        <f t="shared" si="211"/>
        <v>0</v>
      </c>
      <c r="LS207" s="162">
        <f t="shared" si="211"/>
        <v>0</v>
      </c>
      <c r="LT207" s="162">
        <f t="shared" si="211"/>
        <v>0</v>
      </c>
      <c r="LU207" s="162">
        <f t="shared" si="211"/>
        <v>0</v>
      </c>
      <c r="LV207" s="162">
        <f t="shared" si="211"/>
        <v>0</v>
      </c>
      <c r="LW207" s="162">
        <f t="shared" si="211"/>
        <v>0</v>
      </c>
      <c r="LX207" s="162">
        <f t="shared" si="211"/>
        <v>0</v>
      </c>
      <c r="LY207" s="162">
        <f t="shared" si="211"/>
        <v>0</v>
      </c>
      <c r="LZ207" s="162">
        <f t="shared" si="211"/>
        <v>0</v>
      </c>
      <c r="MA207" s="162">
        <f t="shared" si="211"/>
        <v>0</v>
      </c>
      <c r="MB207" s="162">
        <f t="shared" si="211"/>
        <v>0</v>
      </c>
      <c r="MC207" s="162">
        <f t="shared" si="211"/>
        <v>0</v>
      </c>
      <c r="MD207" s="162">
        <f t="shared" si="211"/>
        <v>0</v>
      </c>
      <c r="ME207" s="162">
        <f t="shared" si="211"/>
        <v>0</v>
      </c>
      <c r="MF207" s="162">
        <f t="shared" si="211"/>
        <v>0</v>
      </c>
      <c r="MG207" s="162">
        <f t="shared" si="211"/>
        <v>0</v>
      </c>
      <c r="MH207" s="162">
        <f t="shared" si="211"/>
        <v>0</v>
      </c>
      <c r="MI207" s="162">
        <f t="shared" si="211"/>
        <v>0</v>
      </c>
      <c r="MJ207" s="162">
        <f t="shared" si="211"/>
        <v>0</v>
      </c>
      <c r="MK207" s="162">
        <f t="shared" si="211"/>
        <v>0</v>
      </c>
      <c r="ML207" s="162">
        <f t="shared" si="211"/>
        <v>0</v>
      </c>
      <c r="MM207" s="162">
        <f t="shared" si="211"/>
        <v>0</v>
      </c>
      <c r="MN207" s="162">
        <f t="shared" si="211"/>
        <v>0</v>
      </c>
      <c r="MO207" s="162">
        <f t="shared" si="211"/>
        <v>0</v>
      </c>
      <c r="MP207" s="162">
        <f t="shared" si="211"/>
        <v>0</v>
      </c>
      <c r="MQ207" s="162">
        <f t="shared" si="211"/>
        <v>0</v>
      </c>
      <c r="MR207" s="162">
        <f t="shared" si="211"/>
        <v>0</v>
      </c>
      <c r="MS207" s="162">
        <f t="shared" si="211"/>
        <v>0</v>
      </c>
      <c r="MT207" s="162">
        <f t="shared" si="211"/>
        <v>0</v>
      </c>
      <c r="MU207" s="162">
        <f t="shared" si="211"/>
        <v>0</v>
      </c>
      <c r="MV207" s="162">
        <f t="shared" si="211"/>
        <v>0</v>
      </c>
      <c r="MW207" s="162">
        <f t="shared" si="211"/>
        <v>0</v>
      </c>
      <c r="MX207" s="162">
        <f t="shared" si="211"/>
        <v>0</v>
      </c>
      <c r="MY207" s="162">
        <f t="shared" si="211"/>
        <v>0</v>
      </c>
      <c r="MZ207" s="162">
        <f t="shared" si="211"/>
        <v>0</v>
      </c>
      <c r="NA207" s="162">
        <f t="shared" si="211"/>
        <v>0</v>
      </c>
      <c r="NB207" s="162">
        <f t="shared" si="211"/>
        <v>0</v>
      </c>
      <c r="NC207" s="162">
        <f t="shared" si="211"/>
        <v>0</v>
      </c>
      <c r="ND207" s="162">
        <f t="shared" si="211"/>
        <v>0</v>
      </c>
      <c r="NE207" s="162">
        <f t="shared" si="211"/>
        <v>0</v>
      </c>
      <c r="NF207" s="162">
        <f t="shared" si="211"/>
        <v>0</v>
      </c>
      <c r="NG207" s="162">
        <f t="shared" si="211"/>
        <v>0</v>
      </c>
      <c r="NH207" s="162">
        <f t="shared" si="211"/>
        <v>0</v>
      </c>
      <c r="NI207" s="162">
        <f t="shared" si="211"/>
        <v>0</v>
      </c>
      <c r="NJ207" s="162">
        <f t="shared" si="211"/>
        <v>0</v>
      </c>
      <c r="NK207" s="163">
        <f t="shared" si="211"/>
        <v>0</v>
      </c>
    </row>
    <row r="208" spans="1:375" x14ac:dyDescent="0.25">
      <c r="A208" s="154">
        <f t="shared" ref="A208:A211" si="212">SUM(D208:NK208)</f>
        <v>-106090</v>
      </c>
      <c r="B208" s="35" t="s">
        <v>171</v>
      </c>
      <c r="C208" s="89" t="s">
        <v>161</v>
      </c>
      <c r="D208" s="156">
        <f t="shared" ref="D208:BO208" si="213">IF(D$165=EOMONTH($D35,-1),FV($AE35,ROUNDDOWN(YEARFRAC($D$165,D$165,1),0),0,$AC35*$B35,0),0)</f>
        <v>0</v>
      </c>
      <c r="E208" s="156">
        <f t="shared" si="213"/>
        <v>0</v>
      </c>
      <c r="F208" s="156">
        <f t="shared" si="213"/>
        <v>0</v>
      </c>
      <c r="G208" s="156">
        <f t="shared" si="213"/>
        <v>0</v>
      </c>
      <c r="H208" s="156">
        <f t="shared" si="213"/>
        <v>0</v>
      </c>
      <c r="I208" s="156">
        <f t="shared" si="213"/>
        <v>0</v>
      </c>
      <c r="J208" s="156">
        <f t="shared" si="213"/>
        <v>0</v>
      </c>
      <c r="K208" s="156">
        <f t="shared" si="213"/>
        <v>0</v>
      </c>
      <c r="L208" s="156">
        <f t="shared" si="213"/>
        <v>0</v>
      </c>
      <c r="M208" s="156">
        <f t="shared" si="213"/>
        <v>0</v>
      </c>
      <c r="N208" s="156">
        <f t="shared" si="213"/>
        <v>0</v>
      </c>
      <c r="O208" s="156">
        <f t="shared" si="213"/>
        <v>0</v>
      </c>
      <c r="P208" s="156">
        <f t="shared" si="213"/>
        <v>0</v>
      </c>
      <c r="Q208" s="156">
        <f t="shared" si="213"/>
        <v>0</v>
      </c>
      <c r="R208" s="156">
        <f t="shared" si="213"/>
        <v>0</v>
      </c>
      <c r="S208" s="156">
        <f t="shared" si="213"/>
        <v>0</v>
      </c>
      <c r="T208" s="156">
        <f t="shared" si="213"/>
        <v>0</v>
      </c>
      <c r="U208" s="156">
        <f t="shared" si="213"/>
        <v>0</v>
      </c>
      <c r="V208" s="156">
        <f t="shared" si="213"/>
        <v>0</v>
      </c>
      <c r="W208" s="156">
        <f t="shared" si="213"/>
        <v>0</v>
      </c>
      <c r="X208" s="156">
        <f t="shared" si="213"/>
        <v>0</v>
      </c>
      <c r="Y208" s="156">
        <f t="shared" si="213"/>
        <v>0</v>
      </c>
      <c r="Z208" s="156">
        <f t="shared" si="213"/>
        <v>0</v>
      </c>
      <c r="AA208" s="156">
        <f t="shared" si="213"/>
        <v>0</v>
      </c>
      <c r="AB208" s="156">
        <f t="shared" si="213"/>
        <v>0</v>
      </c>
      <c r="AC208" s="156">
        <f t="shared" si="213"/>
        <v>0</v>
      </c>
      <c r="AD208" s="156">
        <f t="shared" si="213"/>
        <v>0</v>
      </c>
      <c r="AE208" s="156">
        <f t="shared" si="213"/>
        <v>0</v>
      </c>
      <c r="AF208" s="156">
        <f t="shared" si="213"/>
        <v>-106090</v>
      </c>
      <c r="AG208" s="156">
        <f t="shared" si="213"/>
        <v>0</v>
      </c>
      <c r="AH208" s="156">
        <f t="shared" si="213"/>
        <v>0</v>
      </c>
      <c r="AI208" s="156">
        <f t="shared" si="213"/>
        <v>0</v>
      </c>
      <c r="AJ208" s="156">
        <f t="shared" si="213"/>
        <v>0</v>
      </c>
      <c r="AK208" s="156">
        <f t="shared" si="213"/>
        <v>0</v>
      </c>
      <c r="AL208" s="156">
        <f t="shared" si="213"/>
        <v>0</v>
      </c>
      <c r="AM208" s="156">
        <f t="shared" si="213"/>
        <v>0</v>
      </c>
      <c r="AN208" s="156">
        <f t="shared" si="213"/>
        <v>0</v>
      </c>
      <c r="AO208" s="156">
        <f t="shared" si="213"/>
        <v>0</v>
      </c>
      <c r="AP208" s="156">
        <f t="shared" si="213"/>
        <v>0</v>
      </c>
      <c r="AQ208" s="156">
        <f t="shared" si="213"/>
        <v>0</v>
      </c>
      <c r="AR208" s="156">
        <f t="shared" si="213"/>
        <v>0</v>
      </c>
      <c r="AS208" s="156">
        <f t="shared" si="213"/>
        <v>0</v>
      </c>
      <c r="AT208" s="156">
        <f t="shared" si="213"/>
        <v>0</v>
      </c>
      <c r="AU208" s="156">
        <f t="shared" si="213"/>
        <v>0</v>
      </c>
      <c r="AV208" s="156">
        <f t="shared" si="213"/>
        <v>0</v>
      </c>
      <c r="AW208" s="156">
        <f t="shared" si="213"/>
        <v>0</v>
      </c>
      <c r="AX208" s="156">
        <f t="shared" si="213"/>
        <v>0</v>
      </c>
      <c r="AY208" s="156">
        <f t="shared" si="213"/>
        <v>0</v>
      </c>
      <c r="AZ208" s="156">
        <f t="shared" si="213"/>
        <v>0</v>
      </c>
      <c r="BA208" s="156">
        <f t="shared" si="213"/>
        <v>0</v>
      </c>
      <c r="BB208" s="156">
        <f t="shared" si="213"/>
        <v>0</v>
      </c>
      <c r="BC208" s="156">
        <f t="shared" si="213"/>
        <v>0</v>
      </c>
      <c r="BD208" s="156">
        <f t="shared" si="213"/>
        <v>0</v>
      </c>
      <c r="BE208" s="156">
        <f t="shared" si="213"/>
        <v>0</v>
      </c>
      <c r="BF208" s="156">
        <f t="shared" si="213"/>
        <v>0</v>
      </c>
      <c r="BG208" s="156">
        <f t="shared" si="213"/>
        <v>0</v>
      </c>
      <c r="BH208" s="156">
        <f t="shared" si="213"/>
        <v>0</v>
      </c>
      <c r="BI208" s="156">
        <f t="shared" si="213"/>
        <v>0</v>
      </c>
      <c r="BJ208" s="156">
        <f t="shared" si="213"/>
        <v>0</v>
      </c>
      <c r="BK208" s="156">
        <f t="shared" si="213"/>
        <v>0</v>
      </c>
      <c r="BL208" s="156">
        <f t="shared" si="213"/>
        <v>0</v>
      </c>
      <c r="BM208" s="156">
        <f t="shared" si="213"/>
        <v>0</v>
      </c>
      <c r="BN208" s="156">
        <f t="shared" si="213"/>
        <v>0</v>
      </c>
      <c r="BO208" s="156">
        <f t="shared" si="213"/>
        <v>0</v>
      </c>
      <c r="BP208" s="156">
        <f t="shared" ref="BP208:EA208" si="214">IF(BP$165=EOMONTH($D35,-1),FV($AE35,ROUNDDOWN(YEARFRAC($D$165,BP$165,1),0),0,$AC35*$B35,0),0)</f>
        <v>0</v>
      </c>
      <c r="BQ208" s="156">
        <f t="shared" si="214"/>
        <v>0</v>
      </c>
      <c r="BR208" s="156">
        <f t="shared" si="214"/>
        <v>0</v>
      </c>
      <c r="BS208" s="156">
        <f t="shared" si="214"/>
        <v>0</v>
      </c>
      <c r="BT208" s="156">
        <f t="shared" si="214"/>
        <v>0</v>
      </c>
      <c r="BU208" s="156">
        <f t="shared" si="214"/>
        <v>0</v>
      </c>
      <c r="BV208" s="156">
        <f t="shared" si="214"/>
        <v>0</v>
      </c>
      <c r="BW208" s="156">
        <f t="shared" si="214"/>
        <v>0</v>
      </c>
      <c r="BX208" s="156">
        <f t="shared" si="214"/>
        <v>0</v>
      </c>
      <c r="BY208" s="156">
        <f t="shared" si="214"/>
        <v>0</v>
      </c>
      <c r="BZ208" s="156">
        <f t="shared" si="214"/>
        <v>0</v>
      </c>
      <c r="CA208" s="156">
        <f t="shared" si="214"/>
        <v>0</v>
      </c>
      <c r="CB208" s="156">
        <f t="shared" si="214"/>
        <v>0</v>
      </c>
      <c r="CC208" s="156">
        <f t="shared" si="214"/>
        <v>0</v>
      </c>
      <c r="CD208" s="156">
        <f t="shared" si="214"/>
        <v>0</v>
      </c>
      <c r="CE208" s="156">
        <f t="shared" si="214"/>
        <v>0</v>
      </c>
      <c r="CF208" s="156">
        <f t="shared" si="214"/>
        <v>0</v>
      </c>
      <c r="CG208" s="156">
        <f t="shared" si="214"/>
        <v>0</v>
      </c>
      <c r="CH208" s="156">
        <f t="shared" si="214"/>
        <v>0</v>
      </c>
      <c r="CI208" s="156">
        <f t="shared" si="214"/>
        <v>0</v>
      </c>
      <c r="CJ208" s="156">
        <f t="shared" si="214"/>
        <v>0</v>
      </c>
      <c r="CK208" s="156">
        <f t="shared" si="214"/>
        <v>0</v>
      </c>
      <c r="CL208" s="156">
        <f t="shared" si="214"/>
        <v>0</v>
      </c>
      <c r="CM208" s="156">
        <f t="shared" si="214"/>
        <v>0</v>
      </c>
      <c r="CN208" s="156">
        <f t="shared" si="214"/>
        <v>0</v>
      </c>
      <c r="CO208" s="156">
        <f t="shared" si="214"/>
        <v>0</v>
      </c>
      <c r="CP208" s="156">
        <f t="shared" si="214"/>
        <v>0</v>
      </c>
      <c r="CQ208" s="156">
        <f t="shared" si="214"/>
        <v>0</v>
      </c>
      <c r="CR208" s="156">
        <f t="shared" si="214"/>
        <v>0</v>
      </c>
      <c r="CS208" s="156">
        <f t="shared" si="214"/>
        <v>0</v>
      </c>
      <c r="CT208" s="156">
        <f t="shared" si="214"/>
        <v>0</v>
      </c>
      <c r="CU208" s="156">
        <f t="shared" si="214"/>
        <v>0</v>
      </c>
      <c r="CV208" s="156">
        <f t="shared" si="214"/>
        <v>0</v>
      </c>
      <c r="CW208" s="156">
        <f t="shared" si="214"/>
        <v>0</v>
      </c>
      <c r="CX208" s="156">
        <f t="shared" si="214"/>
        <v>0</v>
      </c>
      <c r="CY208" s="156">
        <f t="shared" si="214"/>
        <v>0</v>
      </c>
      <c r="CZ208" s="156">
        <f t="shared" si="214"/>
        <v>0</v>
      </c>
      <c r="DA208" s="156">
        <f t="shared" si="214"/>
        <v>0</v>
      </c>
      <c r="DB208" s="156">
        <f t="shared" si="214"/>
        <v>0</v>
      </c>
      <c r="DC208" s="156">
        <f t="shared" si="214"/>
        <v>0</v>
      </c>
      <c r="DD208" s="156">
        <f t="shared" si="214"/>
        <v>0</v>
      </c>
      <c r="DE208" s="156">
        <f t="shared" si="214"/>
        <v>0</v>
      </c>
      <c r="DF208" s="156">
        <f t="shared" si="214"/>
        <v>0</v>
      </c>
      <c r="DG208" s="156">
        <f t="shared" si="214"/>
        <v>0</v>
      </c>
      <c r="DH208" s="156">
        <f t="shared" si="214"/>
        <v>0</v>
      </c>
      <c r="DI208" s="156">
        <f t="shared" si="214"/>
        <v>0</v>
      </c>
      <c r="DJ208" s="156">
        <f t="shared" si="214"/>
        <v>0</v>
      </c>
      <c r="DK208" s="156">
        <f t="shared" si="214"/>
        <v>0</v>
      </c>
      <c r="DL208" s="156">
        <f t="shared" si="214"/>
        <v>0</v>
      </c>
      <c r="DM208" s="156">
        <f t="shared" si="214"/>
        <v>0</v>
      </c>
      <c r="DN208" s="156">
        <f t="shared" si="214"/>
        <v>0</v>
      </c>
      <c r="DO208" s="156">
        <f t="shared" si="214"/>
        <v>0</v>
      </c>
      <c r="DP208" s="156">
        <f t="shared" si="214"/>
        <v>0</v>
      </c>
      <c r="DQ208" s="156">
        <f t="shared" si="214"/>
        <v>0</v>
      </c>
      <c r="DR208" s="156">
        <f t="shared" si="214"/>
        <v>0</v>
      </c>
      <c r="DS208" s="156">
        <f t="shared" si="214"/>
        <v>0</v>
      </c>
      <c r="DT208" s="156">
        <f t="shared" si="214"/>
        <v>0</v>
      </c>
      <c r="DU208" s="156">
        <f t="shared" si="214"/>
        <v>0</v>
      </c>
      <c r="DV208" s="156">
        <f t="shared" si="214"/>
        <v>0</v>
      </c>
      <c r="DW208" s="156">
        <f t="shared" si="214"/>
        <v>0</v>
      </c>
      <c r="DX208" s="156">
        <f t="shared" si="214"/>
        <v>0</v>
      </c>
      <c r="DY208" s="156">
        <f t="shared" si="214"/>
        <v>0</v>
      </c>
      <c r="DZ208" s="156">
        <f t="shared" si="214"/>
        <v>0</v>
      </c>
      <c r="EA208" s="156">
        <f t="shared" si="214"/>
        <v>0</v>
      </c>
      <c r="EB208" s="156">
        <f t="shared" ref="EB208:GM208" si="215">IF(EB$165=EOMONTH($D35,-1),FV($AE35,ROUNDDOWN(YEARFRAC($D$165,EB$165,1),0),0,$AC35*$B35,0),0)</f>
        <v>0</v>
      </c>
      <c r="EC208" s="156">
        <f t="shared" si="215"/>
        <v>0</v>
      </c>
      <c r="ED208" s="156">
        <f t="shared" si="215"/>
        <v>0</v>
      </c>
      <c r="EE208" s="156">
        <f t="shared" si="215"/>
        <v>0</v>
      </c>
      <c r="EF208" s="156">
        <f t="shared" si="215"/>
        <v>0</v>
      </c>
      <c r="EG208" s="156">
        <f t="shared" si="215"/>
        <v>0</v>
      </c>
      <c r="EH208" s="156">
        <f t="shared" si="215"/>
        <v>0</v>
      </c>
      <c r="EI208" s="156">
        <f t="shared" si="215"/>
        <v>0</v>
      </c>
      <c r="EJ208" s="156">
        <f t="shared" si="215"/>
        <v>0</v>
      </c>
      <c r="EK208" s="156">
        <f t="shared" si="215"/>
        <v>0</v>
      </c>
      <c r="EL208" s="156">
        <f t="shared" si="215"/>
        <v>0</v>
      </c>
      <c r="EM208" s="156">
        <f t="shared" si="215"/>
        <v>0</v>
      </c>
      <c r="EN208" s="156">
        <f t="shared" si="215"/>
        <v>0</v>
      </c>
      <c r="EO208" s="156">
        <f t="shared" si="215"/>
        <v>0</v>
      </c>
      <c r="EP208" s="156">
        <f t="shared" si="215"/>
        <v>0</v>
      </c>
      <c r="EQ208" s="156">
        <f t="shared" si="215"/>
        <v>0</v>
      </c>
      <c r="ER208" s="156">
        <f t="shared" si="215"/>
        <v>0</v>
      </c>
      <c r="ES208" s="156">
        <f t="shared" si="215"/>
        <v>0</v>
      </c>
      <c r="ET208" s="156">
        <f t="shared" si="215"/>
        <v>0</v>
      </c>
      <c r="EU208" s="156">
        <f t="shared" si="215"/>
        <v>0</v>
      </c>
      <c r="EV208" s="156">
        <f t="shared" si="215"/>
        <v>0</v>
      </c>
      <c r="EW208" s="156">
        <f t="shared" si="215"/>
        <v>0</v>
      </c>
      <c r="EX208" s="156">
        <f t="shared" si="215"/>
        <v>0</v>
      </c>
      <c r="EY208" s="156">
        <f t="shared" si="215"/>
        <v>0</v>
      </c>
      <c r="EZ208" s="156">
        <f t="shared" si="215"/>
        <v>0</v>
      </c>
      <c r="FA208" s="156">
        <f t="shared" si="215"/>
        <v>0</v>
      </c>
      <c r="FB208" s="156">
        <f t="shared" si="215"/>
        <v>0</v>
      </c>
      <c r="FC208" s="156">
        <f t="shared" si="215"/>
        <v>0</v>
      </c>
      <c r="FD208" s="156">
        <f t="shared" si="215"/>
        <v>0</v>
      </c>
      <c r="FE208" s="156">
        <f t="shared" si="215"/>
        <v>0</v>
      </c>
      <c r="FF208" s="156">
        <f t="shared" si="215"/>
        <v>0</v>
      </c>
      <c r="FG208" s="156">
        <f t="shared" si="215"/>
        <v>0</v>
      </c>
      <c r="FH208" s="156">
        <f t="shared" si="215"/>
        <v>0</v>
      </c>
      <c r="FI208" s="156">
        <f t="shared" si="215"/>
        <v>0</v>
      </c>
      <c r="FJ208" s="156">
        <f t="shared" si="215"/>
        <v>0</v>
      </c>
      <c r="FK208" s="156">
        <f t="shared" si="215"/>
        <v>0</v>
      </c>
      <c r="FL208" s="156">
        <f t="shared" si="215"/>
        <v>0</v>
      </c>
      <c r="FM208" s="156">
        <f t="shared" si="215"/>
        <v>0</v>
      </c>
      <c r="FN208" s="156">
        <f t="shared" si="215"/>
        <v>0</v>
      </c>
      <c r="FO208" s="156">
        <f t="shared" si="215"/>
        <v>0</v>
      </c>
      <c r="FP208" s="156">
        <f t="shared" si="215"/>
        <v>0</v>
      </c>
      <c r="FQ208" s="156">
        <f t="shared" si="215"/>
        <v>0</v>
      </c>
      <c r="FR208" s="156">
        <f t="shared" si="215"/>
        <v>0</v>
      </c>
      <c r="FS208" s="156">
        <f t="shared" si="215"/>
        <v>0</v>
      </c>
      <c r="FT208" s="156">
        <f t="shared" si="215"/>
        <v>0</v>
      </c>
      <c r="FU208" s="156">
        <f t="shared" si="215"/>
        <v>0</v>
      </c>
      <c r="FV208" s="156">
        <f t="shared" si="215"/>
        <v>0</v>
      </c>
      <c r="FW208" s="156">
        <f t="shared" si="215"/>
        <v>0</v>
      </c>
      <c r="FX208" s="156">
        <f t="shared" si="215"/>
        <v>0</v>
      </c>
      <c r="FY208" s="156">
        <f t="shared" si="215"/>
        <v>0</v>
      </c>
      <c r="FZ208" s="156">
        <f t="shared" si="215"/>
        <v>0</v>
      </c>
      <c r="GA208" s="156">
        <f t="shared" si="215"/>
        <v>0</v>
      </c>
      <c r="GB208" s="156">
        <f t="shared" si="215"/>
        <v>0</v>
      </c>
      <c r="GC208" s="156">
        <f t="shared" si="215"/>
        <v>0</v>
      </c>
      <c r="GD208" s="156">
        <f t="shared" si="215"/>
        <v>0</v>
      </c>
      <c r="GE208" s="156">
        <f t="shared" si="215"/>
        <v>0</v>
      </c>
      <c r="GF208" s="156">
        <f t="shared" si="215"/>
        <v>0</v>
      </c>
      <c r="GG208" s="156">
        <f t="shared" si="215"/>
        <v>0</v>
      </c>
      <c r="GH208" s="156">
        <f t="shared" si="215"/>
        <v>0</v>
      </c>
      <c r="GI208" s="156">
        <f t="shared" si="215"/>
        <v>0</v>
      </c>
      <c r="GJ208" s="156">
        <f t="shared" si="215"/>
        <v>0</v>
      </c>
      <c r="GK208" s="156">
        <f t="shared" si="215"/>
        <v>0</v>
      </c>
      <c r="GL208" s="156">
        <f t="shared" si="215"/>
        <v>0</v>
      </c>
      <c r="GM208" s="156">
        <f t="shared" si="215"/>
        <v>0</v>
      </c>
      <c r="GN208" s="156">
        <f t="shared" ref="GN208:IY208" si="216">IF(GN$165=EOMONTH($D35,-1),FV($AE35,ROUNDDOWN(YEARFRAC($D$165,GN$165,1),0),0,$AC35*$B35,0),0)</f>
        <v>0</v>
      </c>
      <c r="GO208" s="156">
        <f t="shared" si="216"/>
        <v>0</v>
      </c>
      <c r="GP208" s="156">
        <f t="shared" si="216"/>
        <v>0</v>
      </c>
      <c r="GQ208" s="156">
        <f t="shared" si="216"/>
        <v>0</v>
      </c>
      <c r="GR208" s="156">
        <f t="shared" si="216"/>
        <v>0</v>
      </c>
      <c r="GS208" s="156">
        <f t="shared" si="216"/>
        <v>0</v>
      </c>
      <c r="GT208" s="156">
        <f t="shared" si="216"/>
        <v>0</v>
      </c>
      <c r="GU208" s="156">
        <f t="shared" si="216"/>
        <v>0</v>
      </c>
      <c r="GV208" s="156">
        <f t="shared" si="216"/>
        <v>0</v>
      </c>
      <c r="GW208" s="156">
        <f t="shared" si="216"/>
        <v>0</v>
      </c>
      <c r="GX208" s="156">
        <f t="shared" si="216"/>
        <v>0</v>
      </c>
      <c r="GY208" s="156">
        <f t="shared" si="216"/>
        <v>0</v>
      </c>
      <c r="GZ208" s="156">
        <f t="shared" si="216"/>
        <v>0</v>
      </c>
      <c r="HA208" s="156">
        <f t="shared" si="216"/>
        <v>0</v>
      </c>
      <c r="HB208" s="156">
        <f t="shared" si="216"/>
        <v>0</v>
      </c>
      <c r="HC208" s="156">
        <f t="shared" si="216"/>
        <v>0</v>
      </c>
      <c r="HD208" s="156">
        <f t="shared" si="216"/>
        <v>0</v>
      </c>
      <c r="HE208" s="156">
        <f t="shared" si="216"/>
        <v>0</v>
      </c>
      <c r="HF208" s="156">
        <f t="shared" si="216"/>
        <v>0</v>
      </c>
      <c r="HG208" s="156">
        <f t="shared" si="216"/>
        <v>0</v>
      </c>
      <c r="HH208" s="156">
        <f t="shared" si="216"/>
        <v>0</v>
      </c>
      <c r="HI208" s="156">
        <f t="shared" si="216"/>
        <v>0</v>
      </c>
      <c r="HJ208" s="156">
        <f t="shared" si="216"/>
        <v>0</v>
      </c>
      <c r="HK208" s="156">
        <f t="shared" si="216"/>
        <v>0</v>
      </c>
      <c r="HL208" s="156">
        <f t="shared" si="216"/>
        <v>0</v>
      </c>
      <c r="HM208" s="156">
        <f t="shared" si="216"/>
        <v>0</v>
      </c>
      <c r="HN208" s="156">
        <f t="shared" si="216"/>
        <v>0</v>
      </c>
      <c r="HO208" s="156">
        <f t="shared" si="216"/>
        <v>0</v>
      </c>
      <c r="HP208" s="156">
        <f t="shared" si="216"/>
        <v>0</v>
      </c>
      <c r="HQ208" s="156">
        <f t="shared" si="216"/>
        <v>0</v>
      </c>
      <c r="HR208" s="156">
        <f t="shared" si="216"/>
        <v>0</v>
      </c>
      <c r="HS208" s="156">
        <f t="shared" si="216"/>
        <v>0</v>
      </c>
      <c r="HT208" s="156">
        <f t="shared" si="216"/>
        <v>0</v>
      </c>
      <c r="HU208" s="156">
        <f t="shared" si="216"/>
        <v>0</v>
      </c>
      <c r="HV208" s="156">
        <f t="shared" si="216"/>
        <v>0</v>
      </c>
      <c r="HW208" s="156">
        <f t="shared" si="216"/>
        <v>0</v>
      </c>
      <c r="HX208" s="156">
        <f t="shared" si="216"/>
        <v>0</v>
      </c>
      <c r="HY208" s="156">
        <f t="shared" si="216"/>
        <v>0</v>
      </c>
      <c r="HZ208" s="156">
        <f t="shared" si="216"/>
        <v>0</v>
      </c>
      <c r="IA208" s="156">
        <f t="shared" si="216"/>
        <v>0</v>
      </c>
      <c r="IB208" s="156">
        <f t="shared" si="216"/>
        <v>0</v>
      </c>
      <c r="IC208" s="156">
        <f t="shared" si="216"/>
        <v>0</v>
      </c>
      <c r="ID208" s="156">
        <f t="shared" si="216"/>
        <v>0</v>
      </c>
      <c r="IE208" s="156">
        <f t="shared" si="216"/>
        <v>0</v>
      </c>
      <c r="IF208" s="156">
        <f t="shared" si="216"/>
        <v>0</v>
      </c>
      <c r="IG208" s="156">
        <f t="shared" si="216"/>
        <v>0</v>
      </c>
      <c r="IH208" s="156">
        <f t="shared" si="216"/>
        <v>0</v>
      </c>
      <c r="II208" s="156">
        <f t="shared" si="216"/>
        <v>0</v>
      </c>
      <c r="IJ208" s="156">
        <f t="shared" si="216"/>
        <v>0</v>
      </c>
      <c r="IK208" s="156">
        <f t="shared" si="216"/>
        <v>0</v>
      </c>
      <c r="IL208" s="156">
        <f t="shared" si="216"/>
        <v>0</v>
      </c>
      <c r="IM208" s="156">
        <f t="shared" si="216"/>
        <v>0</v>
      </c>
      <c r="IN208" s="156">
        <f t="shared" si="216"/>
        <v>0</v>
      </c>
      <c r="IO208" s="156">
        <f t="shared" si="216"/>
        <v>0</v>
      </c>
      <c r="IP208" s="156">
        <f t="shared" si="216"/>
        <v>0</v>
      </c>
      <c r="IQ208" s="156">
        <f t="shared" si="216"/>
        <v>0</v>
      </c>
      <c r="IR208" s="156">
        <f t="shared" si="216"/>
        <v>0</v>
      </c>
      <c r="IS208" s="156">
        <f t="shared" si="216"/>
        <v>0</v>
      </c>
      <c r="IT208" s="156">
        <f t="shared" si="216"/>
        <v>0</v>
      </c>
      <c r="IU208" s="156">
        <f t="shared" si="216"/>
        <v>0</v>
      </c>
      <c r="IV208" s="156">
        <f t="shared" si="216"/>
        <v>0</v>
      </c>
      <c r="IW208" s="156">
        <f t="shared" si="216"/>
        <v>0</v>
      </c>
      <c r="IX208" s="156">
        <f t="shared" si="216"/>
        <v>0</v>
      </c>
      <c r="IY208" s="156">
        <f t="shared" si="216"/>
        <v>0</v>
      </c>
      <c r="IZ208" s="156">
        <f t="shared" ref="IZ208:LK208" si="217">IF(IZ$165=EOMONTH($D35,-1),FV($AE35,ROUNDDOWN(YEARFRAC($D$165,IZ$165,1),0),0,$AC35*$B35,0),0)</f>
        <v>0</v>
      </c>
      <c r="JA208" s="156">
        <f t="shared" si="217"/>
        <v>0</v>
      </c>
      <c r="JB208" s="156">
        <f t="shared" si="217"/>
        <v>0</v>
      </c>
      <c r="JC208" s="156">
        <f t="shared" si="217"/>
        <v>0</v>
      </c>
      <c r="JD208" s="156">
        <f t="shared" si="217"/>
        <v>0</v>
      </c>
      <c r="JE208" s="156">
        <f t="shared" si="217"/>
        <v>0</v>
      </c>
      <c r="JF208" s="156">
        <f t="shared" si="217"/>
        <v>0</v>
      </c>
      <c r="JG208" s="156">
        <f t="shared" si="217"/>
        <v>0</v>
      </c>
      <c r="JH208" s="156">
        <f t="shared" si="217"/>
        <v>0</v>
      </c>
      <c r="JI208" s="156">
        <f t="shared" si="217"/>
        <v>0</v>
      </c>
      <c r="JJ208" s="156">
        <f t="shared" si="217"/>
        <v>0</v>
      </c>
      <c r="JK208" s="156">
        <f t="shared" si="217"/>
        <v>0</v>
      </c>
      <c r="JL208" s="156">
        <f t="shared" si="217"/>
        <v>0</v>
      </c>
      <c r="JM208" s="156">
        <f t="shared" si="217"/>
        <v>0</v>
      </c>
      <c r="JN208" s="156">
        <f t="shared" si="217"/>
        <v>0</v>
      </c>
      <c r="JO208" s="156">
        <f t="shared" si="217"/>
        <v>0</v>
      </c>
      <c r="JP208" s="156">
        <f t="shared" si="217"/>
        <v>0</v>
      </c>
      <c r="JQ208" s="156">
        <f t="shared" si="217"/>
        <v>0</v>
      </c>
      <c r="JR208" s="156">
        <f t="shared" si="217"/>
        <v>0</v>
      </c>
      <c r="JS208" s="156">
        <f t="shared" si="217"/>
        <v>0</v>
      </c>
      <c r="JT208" s="156">
        <f t="shared" si="217"/>
        <v>0</v>
      </c>
      <c r="JU208" s="156">
        <f t="shared" si="217"/>
        <v>0</v>
      </c>
      <c r="JV208" s="156">
        <f t="shared" si="217"/>
        <v>0</v>
      </c>
      <c r="JW208" s="156">
        <f t="shared" si="217"/>
        <v>0</v>
      </c>
      <c r="JX208" s="156">
        <f t="shared" si="217"/>
        <v>0</v>
      </c>
      <c r="JY208" s="156">
        <f t="shared" si="217"/>
        <v>0</v>
      </c>
      <c r="JZ208" s="156">
        <f t="shared" si="217"/>
        <v>0</v>
      </c>
      <c r="KA208" s="156">
        <f t="shared" si="217"/>
        <v>0</v>
      </c>
      <c r="KB208" s="156">
        <f t="shared" si="217"/>
        <v>0</v>
      </c>
      <c r="KC208" s="156">
        <f t="shared" si="217"/>
        <v>0</v>
      </c>
      <c r="KD208" s="156">
        <f t="shared" si="217"/>
        <v>0</v>
      </c>
      <c r="KE208" s="156">
        <f t="shared" si="217"/>
        <v>0</v>
      </c>
      <c r="KF208" s="156">
        <f t="shared" si="217"/>
        <v>0</v>
      </c>
      <c r="KG208" s="156">
        <f t="shared" si="217"/>
        <v>0</v>
      </c>
      <c r="KH208" s="156">
        <f t="shared" si="217"/>
        <v>0</v>
      </c>
      <c r="KI208" s="156">
        <f t="shared" si="217"/>
        <v>0</v>
      </c>
      <c r="KJ208" s="156">
        <f t="shared" si="217"/>
        <v>0</v>
      </c>
      <c r="KK208" s="156">
        <f t="shared" si="217"/>
        <v>0</v>
      </c>
      <c r="KL208" s="156">
        <f t="shared" si="217"/>
        <v>0</v>
      </c>
      <c r="KM208" s="156">
        <f t="shared" si="217"/>
        <v>0</v>
      </c>
      <c r="KN208" s="156">
        <f t="shared" si="217"/>
        <v>0</v>
      </c>
      <c r="KO208" s="156">
        <f t="shared" si="217"/>
        <v>0</v>
      </c>
      <c r="KP208" s="156">
        <f t="shared" si="217"/>
        <v>0</v>
      </c>
      <c r="KQ208" s="156">
        <f t="shared" si="217"/>
        <v>0</v>
      </c>
      <c r="KR208" s="156">
        <f t="shared" si="217"/>
        <v>0</v>
      </c>
      <c r="KS208" s="156">
        <f t="shared" si="217"/>
        <v>0</v>
      </c>
      <c r="KT208" s="156">
        <f t="shared" si="217"/>
        <v>0</v>
      </c>
      <c r="KU208" s="156">
        <f t="shared" si="217"/>
        <v>0</v>
      </c>
      <c r="KV208" s="156">
        <f t="shared" si="217"/>
        <v>0</v>
      </c>
      <c r="KW208" s="156">
        <f t="shared" si="217"/>
        <v>0</v>
      </c>
      <c r="KX208" s="156">
        <f t="shared" si="217"/>
        <v>0</v>
      </c>
      <c r="KY208" s="156">
        <f t="shared" si="217"/>
        <v>0</v>
      </c>
      <c r="KZ208" s="156">
        <f t="shared" si="217"/>
        <v>0</v>
      </c>
      <c r="LA208" s="156">
        <f t="shared" si="217"/>
        <v>0</v>
      </c>
      <c r="LB208" s="156">
        <f t="shared" si="217"/>
        <v>0</v>
      </c>
      <c r="LC208" s="156">
        <f t="shared" si="217"/>
        <v>0</v>
      </c>
      <c r="LD208" s="156">
        <f t="shared" si="217"/>
        <v>0</v>
      </c>
      <c r="LE208" s="156">
        <f t="shared" si="217"/>
        <v>0</v>
      </c>
      <c r="LF208" s="156">
        <f t="shared" si="217"/>
        <v>0</v>
      </c>
      <c r="LG208" s="156">
        <f t="shared" si="217"/>
        <v>0</v>
      </c>
      <c r="LH208" s="156">
        <f t="shared" si="217"/>
        <v>0</v>
      </c>
      <c r="LI208" s="156">
        <f t="shared" si="217"/>
        <v>0</v>
      </c>
      <c r="LJ208" s="156">
        <f t="shared" si="217"/>
        <v>0</v>
      </c>
      <c r="LK208" s="156">
        <f t="shared" si="217"/>
        <v>0</v>
      </c>
      <c r="LL208" s="156">
        <f t="shared" ref="LL208:NK208" si="218">IF(LL$165=EOMONTH($D35,-1),FV($AE35,ROUNDDOWN(YEARFRAC($D$165,LL$165,1),0),0,$AC35*$B35,0),0)</f>
        <v>0</v>
      </c>
      <c r="LM208" s="156">
        <f t="shared" si="218"/>
        <v>0</v>
      </c>
      <c r="LN208" s="156">
        <f t="shared" si="218"/>
        <v>0</v>
      </c>
      <c r="LO208" s="156">
        <f t="shared" si="218"/>
        <v>0</v>
      </c>
      <c r="LP208" s="156">
        <f t="shared" si="218"/>
        <v>0</v>
      </c>
      <c r="LQ208" s="156">
        <f t="shared" si="218"/>
        <v>0</v>
      </c>
      <c r="LR208" s="156">
        <f t="shared" si="218"/>
        <v>0</v>
      </c>
      <c r="LS208" s="156">
        <f t="shared" si="218"/>
        <v>0</v>
      </c>
      <c r="LT208" s="156">
        <f t="shared" si="218"/>
        <v>0</v>
      </c>
      <c r="LU208" s="156">
        <f t="shared" si="218"/>
        <v>0</v>
      </c>
      <c r="LV208" s="156">
        <f t="shared" si="218"/>
        <v>0</v>
      </c>
      <c r="LW208" s="156">
        <f t="shared" si="218"/>
        <v>0</v>
      </c>
      <c r="LX208" s="156">
        <f t="shared" si="218"/>
        <v>0</v>
      </c>
      <c r="LY208" s="156">
        <f t="shared" si="218"/>
        <v>0</v>
      </c>
      <c r="LZ208" s="156">
        <f t="shared" si="218"/>
        <v>0</v>
      </c>
      <c r="MA208" s="156">
        <f t="shared" si="218"/>
        <v>0</v>
      </c>
      <c r="MB208" s="156">
        <f t="shared" si="218"/>
        <v>0</v>
      </c>
      <c r="MC208" s="156">
        <f t="shared" si="218"/>
        <v>0</v>
      </c>
      <c r="MD208" s="156">
        <f t="shared" si="218"/>
        <v>0</v>
      </c>
      <c r="ME208" s="156">
        <f t="shared" si="218"/>
        <v>0</v>
      </c>
      <c r="MF208" s="156">
        <f t="shared" si="218"/>
        <v>0</v>
      </c>
      <c r="MG208" s="156">
        <f t="shared" si="218"/>
        <v>0</v>
      </c>
      <c r="MH208" s="156">
        <f t="shared" si="218"/>
        <v>0</v>
      </c>
      <c r="MI208" s="156">
        <f t="shared" si="218"/>
        <v>0</v>
      </c>
      <c r="MJ208" s="156">
        <f t="shared" si="218"/>
        <v>0</v>
      </c>
      <c r="MK208" s="156">
        <f t="shared" si="218"/>
        <v>0</v>
      </c>
      <c r="ML208" s="156">
        <f t="shared" si="218"/>
        <v>0</v>
      </c>
      <c r="MM208" s="156">
        <f t="shared" si="218"/>
        <v>0</v>
      </c>
      <c r="MN208" s="156">
        <f t="shared" si="218"/>
        <v>0</v>
      </c>
      <c r="MO208" s="156">
        <f t="shared" si="218"/>
        <v>0</v>
      </c>
      <c r="MP208" s="156">
        <f t="shared" si="218"/>
        <v>0</v>
      </c>
      <c r="MQ208" s="156">
        <f t="shared" si="218"/>
        <v>0</v>
      </c>
      <c r="MR208" s="156">
        <f t="shared" si="218"/>
        <v>0</v>
      </c>
      <c r="MS208" s="156">
        <f t="shared" si="218"/>
        <v>0</v>
      </c>
      <c r="MT208" s="156">
        <f t="shared" si="218"/>
        <v>0</v>
      </c>
      <c r="MU208" s="156">
        <f t="shared" si="218"/>
        <v>0</v>
      </c>
      <c r="MV208" s="156">
        <f t="shared" si="218"/>
        <v>0</v>
      </c>
      <c r="MW208" s="156">
        <f t="shared" si="218"/>
        <v>0</v>
      </c>
      <c r="MX208" s="156">
        <f t="shared" si="218"/>
        <v>0</v>
      </c>
      <c r="MY208" s="156">
        <f t="shared" si="218"/>
        <v>0</v>
      </c>
      <c r="MZ208" s="156">
        <f t="shared" si="218"/>
        <v>0</v>
      </c>
      <c r="NA208" s="156">
        <f t="shared" si="218"/>
        <v>0</v>
      </c>
      <c r="NB208" s="156">
        <f t="shared" si="218"/>
        <v>0</v>
      </c>
      <c r="NC208" s="156">
        <f t="shared" si="218"/>
        <v>0</v>
      </c>
      <c r="ND208" s="156">
        <f t="shared" si="218"/>
        <v>0</v>
      </c>
      <c r="NE208" s="156">
        <f t="shared" si="218"/>
        <v>0</v>
      </c>
      <c r="NF208" s="156">
        <f t="shared" si="218"/>
        <v>0</v>
      </c>
      <c r="NG208" s="156">
        <f t="shared" si="218"/>
        <v>0</v>
      </c>
      <c r="NH208" s="156">
        <f t="shared" si="218"/>
        <v>0</v>
      </c>
      <c r="NI208" s="156">
        <f t="shared" si="218"/>
        <v>0</v>
      </c>
      <c r="NJ208" s="156">
        <f t="shared" si="218"/>
        <v>0</v>
      </c>
      <c r="NK208" s="158">
        <f t="shared" si="218"/>
        <v>0</v>
      </c>
    </row>
    <row r="209" spans="1:375" x14ac:dyDescent="0.25">
      <c r="A209" s="154">
        <f t="shared" si="212"/>
        <v>-52937.828550765305</v>
      </c>
      <c r="B209" s="35" t="s">
        <v>170</v>
      </c>
      <c r="C209" s="89" t="s">
        <v>162</v>
      </c>
      <c r="D209" s="156">
        <f>IF(D$165=EOMONTH($D35,-1),SUMIFS($D200:$NK200,$D$165:$NK$165,"&gt;="&amp;EOMONTH($D35,$S35),$D$165:$NK$165,"&lt;"&amp;EOMONTH($D35,60))*-$AF35+SUMIFS($D200:$NK200,$D$165:$NK$165,"&gt;="&amp;EOMONTH($D35,60),$D$165:$NK$165,"&lt;"&amp;EOMONTH($D35,372))*-$AG35,0)</f>
        <v>0</v>
      </c>
      <c r="E209" s="156">
        <f t="shared" ref="E209:BP209" si="219">IF(E$165=EOMONTH($D35,-1),SUMIFS($D200:$NK200,$D$165:$NK$165,"&gt;="&amp;EOMONTH($D35,$S35),$D$165:$NK$165,"&lt;"&amp;EOMONTH($D35,60))*-$AF35+SUMIFS($D200:$NK200,$D$165:$NK$165,"&gt;="&amp;EOMONTH($D35,60),$D$165:$NK$165,"&lt;"&amp;EOMONTH($D35,372))*-$AG35,0)</f>
        <v>0</v>
      </c>
      <c r="F209" s="156">
        <f t="shared" si="219"/>
        <v>0</v>
      </c>
      <c r="G209" s="156">
        <f t="shared" si="219"/>
        <v>0</v>
      </c>
      <c r="H209" s="156">
        <f t="shared" si="219"/>
        <v>0</v>
      </c>
      <c r="I209" s="156">
        <f t="shared" si="219"/>
        <v>0</v>
      </c>
      <c r="J209" s="156">
        <f t="shared" si="219"/>
        <v>0</v>
      </c>
      <c r="K209" s="156">
        <f t="shared" si="219"/>
        <v>0</v>
      </c>
      <c r="L209" s="156">
        <f t="shared" si="219"/>
        <v>0</v>
      </c>
      <c r="M209" s="156">
        <f t="shared" si="219"/>
        <v>0</v>
      </c>
      <c r="N209" s="156">
        <f t="shared" si="219"/>
        <v>0</v>
      </c>
      <c r="O209" s="156">
        <f t="shared" si="219"/>
        <v>0</v>
      </c>
      <c r="P209" s="156">
        <f t="shared" si="219"/>
        <v>0</v>
      </c>
      <c r="Q209" s="156">
        <f t="shared" si="219"/>
        <v>0</v>
      </c>
      <c r="R209" s="156">
        <f t="shared" si="219"/>
        <v>0</v>
      </c>
      <c r="S209" s="156">
        <f t="shared" si="219"/>
        <v>0</v>
      </c>
      <c r="T209" s="156">
        <f t="shared" si="219"/>
        <v>0</v>
      </c>
      <c r="U209" s="156">
        <f t="shared" si="219"/>
        <v>0</v>
      </c>
      <c r="V209" s="156">
        <f t="shared" si="219"/>
        <v>0</v>
      </c>
      <c r="W209" s="156">
        <f t="shared" si="219"/>
        <v>0</v>
      </c>
      <c r="X209" s="156">
        <f t="shared" si="219"/>
        <v>0</v>
      </c>
      <c r="Y209" s="156">
        <f t="shared" si="219"/>
        <v>0</v>
      </c>
      <c r="Z209" s="156">
        <f t="shared" si="219"/>
        <v>0</v>
      </c>
      <c r="AA209" s="156">
        <f t="shared" si="219"/>
        <v>0</v>
      </c>
      <c r="AB209" s="156">
        <f t="shared" si="219"/>
        <v>0</v>
      </c>
      <c r="AC209" s="156">
        <f t="shared" si="219"/>
        <v>0</v>
      </c>
      <c r="AD209" s="156">
        <f t="shared" si="219"/>
        <v>0</v>
      </c>
      <c r="AE209" s="156">
        <f t="shared" si="219"/>
        <v>0</v>
      </c>
      <c r="AF209" s="156">
        <f t="shared" si="219"/>
        <v>-52937.828550765305</v>
      </c>
      <c r="AG209" s="156">
        <f t="shared" si="219"/>
        <v>0</v>
      </c>
      <c r="AH209" s="156">
        <f t="shared" si="219"/>
        <v>0</v>
      </c>
      <c r="AI209" s="156">
        <f t="shared" si="219"/>
        <v>0</v>
      </c>
      <c r="AJ209" s="156">
        <f t="shared" si="219"/>
        <v>0</v>
      </c>
      <c r="AK209" s="156">
        <f t="shared" si="219"/>
        <v>0</v>
      </c>
      <c r="AL209" s="156">
        <f t="shared" si="219"/>
        <v>0</v>
      </c>
      <c r="AM209" s="156">
        <f t="shared" si="219"/>
        <v>0</v>
      </c>
      <c r="AN209" s="156">
        <f t="shared" si="219"/>
        <v>0</v>
      </c>
      <c r="AO209" s="156">
        <f t="shared" si="219"/>
        <v>0</v>
      </c>
      <c r="AP209" s="156">
        <f t="shared" si="219"/>
        <v>0</v>
      </c>
      <c r="AQ209" s="156">
        <f t="shared" si="219"/>
        <v>0</v>
      </c>
      <c r="AR209" s="156">
        <f t="shared" si="219"/>
        <v>0</v>
      </c>
      <c r="AS209" s="156">
        <f t="shared" si="219"/>
        <v>0</v>
      </c>
      <c r="AT209" s="156">
        <f t="shared" si="219"/>
        <v>0</v>
      </c>
      <c r="AU209" s="156">
        <f t="shared" si="219"/>
        <v>0</v>
      </c>
      <c r="AV209" s="156">
        <f t="shared" si="219"/>
        <v>0</v>
      </c>
      <c r="AW209" s="156">
        <f t="shared" si="219"/>
        <v>0</v>
      </c>
      <c r="AX209" s="156">
        <f t="shared" si="219"/>
        <v>0</v>
      </c>
      <c r="AY209" s="156">
        <f t="shared" si="219"/>
        <v>0</v>
      </c>
      <c r="AZ209" s="156">
        <f t="shared" si="219"/>
        <v>0</v>
      </c>
      <c r="BA209" s="156">
        <f t="shared" si="219"/>
        <v>0</v>
      </c>
      <c r="BB209" s="156">
        <f t="shared" si="219"/>
        <v>0</v>
      </c>
      <c r="BC209" s="156">
        <f t="shared" si="219"/>
        <v>0</v>
      </c>
      <c r="BD209" s="156">
        <f t="shared" si="219"/>
        <v>0</v>
      </c>
      <c r="BE209" s="156">
        <f t="shared" si="219"/>
        <v>0</v>
      </c>
      <c r="BF209" s="156">
        <f t="shared" si="219"/>
        <v>0</v>
      </c>
      <c r="BG209" s="156">
        <f t="shared" si="219"/>
        <v>0</v>
      </c>
      <c r="BH209" s="156">
        <f t="shared" si="219"/>
        <v>0</v>
      </c>
      <c r="BI209" s="156">
        <f t="shared" si="219"/>
        <v>0</v>
      </c>
      <c r="BJ209" s="156">
        <f t="shared" si="219"/>
        <v>0</v>
      </c>
      <c r="BK209" s="156">
        <f t="shared" si="219"/>
        <v>0</v>
      </c>
      <c r="BL209" s="156">
        <f t="shared" si="219"/>
        <v>0</v>
      </c>
      <c r="BM209" s="156">
        <f t="shared" si="219"/>
        <v>0</v>
      </c>
      <c r="BN209" s="156">
        <f t="shared" si="219"/>
        <v>0</v>
      </c>
      <c r="BO209" s="156">
        <f t="shared" si="219"/>
        <v>0</v>
      </c>
      <c r="BP209" s="156">
        <f t="shared" si="219"/>
        <v>0</v>
      </c>
      <c r="BQ209" s="156">
        <f t="shared" ref="BQ209:EB209" si="220">IF(BQ$165=EOMONTH($D35,-1),SUMIFS($D200:$NK200,$D$165:$NK$165,"&gt;="&amp;EOMONTH($D35,$S35),$D$165:$NK$165,"&lt;"&amp;EOMONTH($D35,60))*-$AF35+SUMIFS($D200:$NK200,$D$165:$NK$165,"&gt;="&amp;EOMONTH($D35,60),$D$165:$NK$165,"&lt;"&amp;EOMONTH($D35,372))*-$AG35,0)</f>
        <v>0</v>
      </c>
      <c r="BR209" s="156">
        <f t="shared" si="220"/>
        <v>0</v>
      </c>
      <c r="BS209" s="156">
        <f t="shared" si="220"/>
        <v>0</v>
      </c>
      <c r="BT209" s="156">
        <f t="shared" si="220"/>
        <v>0</v>
      </c>
      <c r="BU209" s="156">
        <f t="shared" si="220"/>
        <v>0</v>
      </c>
      <c r="BV209" s="156">
        <f t="shared" si="220"/>
        <v>0</v>
      </c>
      <c r="BW209" s="156">
        <f t="shared" si="220"/>
        <v>0</v>
      </c>
      <c r="BX209" s="156">
        <f t="shared" si="220"/>
        <v>0</v>
      </c>
      <c r="BY209" s="156">
        <f t="shared" si="220"/>
        <v>0</v>
      </c>
      <c r="BZ209" s="156">
        <f t="shared" si="220"/>
        <v>0</v>
      </c>
      <c r="CA209" s="156">
        <f t="shared" si="220"/>
        <v>0</v>
      </c>
      <c r="CB209" s="156">
        <f t="shared" si="220"/>
        <v>0</v>
      </c>
      <c r="CC209" s="156">
        <f t="shared" si="220"/>
        <v>0</v>
      </c>
      <c r="CD209" s="156">
        <f t="shared" si="220"/>
        <v>0</v>
      </c>
      <c r="CE209" s="156">
        <f t="shared" si="220"/>
        <v>0</v>
      </c>
      <c r="CF209" s="156">
        <f t="shared" si="220"/>
        <v>0</v>
      </c>
      <c r="CG209" s="156">
        <f t="shared" si="220"/>
        <v>0</v>
      </c>
      <c r="CH209" s="156">
        <f t="shared" si="220"/>
        <v>0</v>
      </c>
      <c r="CI209" s="156">
        <f t="shared" si="220"/>
        <v>0</v>
      </c>
      <c r="CJ209" s="156">
        <f t="shared" si="220"/>
        <v>0</v>
      </c>
      <c r="CK209" s="156">
        <f t="shared" si="220"/>
        <v>0</v>
      </c>
      <c r="CL209" s="156">
        <f t="shared" si="220"/>
        <v>0</v>
      </c>
      <c r="CM209" s="156">
        <f t="shared" si="220"/>
        <v>0</v>
      </c>
      <c r="CN209" s="156">
        <f t="shared" si="220"/>
        <v>0</v>
      </c>
      <c r="CO209" s="156">
        <f t="shared" si="220"/>
        <v>0</v>
      </c>
      <c r="CP209" s="156">
        <f t="shared" si="220"/>
        <v>0</v>
      </c>
      <c r="CQ209" s="156">
        <f t="shared" si="220"/>
        <v>0</v>
      </c>
      <c r="CR209" s="156">
        <f t="shared" si="220"/>
        <v>0</v>
      </c>
      <c r="CS209" s="156">
        <f t="shared" si="220"/>
        <v>0</v>
      </c>
      <c r="CT209" s="156">
        <f t="shared" si="220"/>
        <v>0</v>
      </c>
      <c r="CU209" s="156">
        <f t="shared" si="220"/>
        <v>0</v>
      </c>
      <c r="CV209" s="156">
        <f t="shared" si="220"/>
        <v>0</v>
      </c>
      <c r="CW209" s="156">
        <f t="shared" si="220"/>
        <v>0</v>
      </c>
      <c r="CX209" s="156">
        <f t="shared" si="220"/>
        <v>0</v>
      </c>
      <c r="CY209" s="156">
        <f t="shared" si="220"/>
        <v>0</v>
      </c>
      <c r="CZ209" s="156">
        <f t="shared" si="220"/>
        <v>0</v>
      </c>
      <c r="DA209" s="156">
        <f t="shared" si="220"/>
        <v>0</v>
      </c>
      <c r="DB209" s="156">
        <f t="shared" si="220"/>
        <v>0</v>
      </c>
      <c r="DC209" s="156">
        <f t="shared" si="220"/>
        <v>0</v>
      </c>
      <c r="DD209" s="156">
        <f t="shared" si="220"/>
        <v>0</v>
      </c>
      <c r="DE209" s="156">
        <f t="shared" si="220"/>
        <v>0</v>
      </c>
      <c r="DF209" s="156">
        <f t="shared" si="220"/>
        <v>0</v>
      </c>
      <c r="DG209" s="156">
        <f t="shared" si="220"/>
        <v>0</v>
      </c>
      <c r="DH209" s="156">
        <f t="shared" si="220"/>
        <v>0</v>
      </c>
      <c r="DI209" s="156">
        <f t="shared" si="220"/>
        <v>0</v>
      </c>
      <c r="DJ209" s="156">
        <f t="shared" si="220"/>
        <v>0</v>
      </c>
      <c r="DK209" s="156">
        <f t="shared" si="220"/>
        <v>0</v>
      </c>
      <c r="DL209" s="156">
        <f t="shared" si="220"/>
        <v>0</v>
      </c>
      <c r="DM209" s="156">
        <f t="shared" si="220"/>
        <v>0</v>
      </c>
      <c r="DN209" s="156">
        <f t="shared" si="220"/>
        <v>0</v>
      </c>
      <c r="DO209" s="156">
        <f t="shared" si="220"/>
        <v>0</v>
      </c>
      <c r="DP209" s="156">
        <f t="shared" si="220"/>
        <v>0</v>
      </c>
      <c r="DQ209" s="156">
        <f t="shared" si="220"/>
        <v>0</v>
      </c>
      <c r="DR209" s="156">
        <f t="shared" si="220"/>
        <v>0</v>
      </c>
      <c r="DS209" s="156">
        <f t="shared" si="220"/>
        <v>0</v>
      </c>
      <c r="DT209" s="156">
        <f t="shared" si="220"/>
        <v>0</v>
      </c>
      <c r="DU209" s="156">
        <f t="shared" si="220"/>
        <v>0</v>
      </c>
      <c r="DV209" s="156">
        <f t="shared" si="220"/>
        <v>0</v>
      </c>
      <c r="DW209" s="156">
        <f t="shared" si="220"/>
        <v>0</v>
      </c>
      <c r="DX209" s="156">
        <f t="shared" si="220"/>
        <v>0</v>
      </c>
      <c r="DY209" s="156">
        <f t="shared" si="220"/>
        <v>0</v>
      </c>
      <c r="DZ209" s="156">
        <f t="shared" si="220"/>
        <v>0</v>
      </c>
      <c r="EA209" s="156">
        <f t="shared" si="220"/>
        <v>0</v>
      </c>
      <c r="EB209" s="156">
        <f t="shared" si="220"/>
        <v>0</v>
      </c>
      <c r="EC209" s="156">
        <f t="shared" ref="EC209:GN209" si="221">IF(EC$165=EOMONTH($D35,-1),SUMIFS($D200:$NK200,$D$165:$NK$165,"&gt;="&amp;EOMONTH($D35,$S35),$D$165:$NK$165,"&lt;"&amp;EOMONTH($D35,60))*-$AF35+SUMIFS($D200:$NK200,$D$165:$NK$165,"&gt;="&amp;EOMONTH($D35,60),$D$165:$NK$165,"&lt;"&amp;EOMONTH($D35,372))*-$AG35,0)</f>
        <v>0</v>
      </c>
      <c r="ED209" s="156">
        <f t="shared" si="221"/>
        <v>0</v>
      </c>
      <c r="EE209" s="156">
        <f t="shared" si="221"/>
        <v>0</v>
      </c>
      <c r="EF209" s="156">
        <f t="shared" si="221"/>
        <v>0</v>
      </c>
      <c r="EG209" s="156">
        <f t="shared" si="221"/>
        <v>0</v>
      </c>
      <c r="EH209" s="156">
        <f t="shared" si="221"/>
        <v>0</v>
      </c>
      <c r="EI209" s="156">
        <f t="shared" si="221"/>
        <v>0</v>
      </c>
      <c r="EJ209" s="156">
        <f t="shared" si="221"/>
        <v>0</v>
      </c>
      <c r="EK209" s="156">
        <f t="shared" si="221"/>
        <v>0</v>
      </c>
      <c r="EL209" s="156">
        <f t="shared" si="221"/>
        <v>0</v>
      </c>
      <c r="EM209" s="156">
        <f t="shared" si="221"/>
        <v>0</v>
      </c>
      <c r="EN209" s="156">
        <f t="shared" si="221"/>
        <v>0</v>
      </c>
      <c r="EO209" s="156">
        <f t="shared" si="221"/>
        <v>0</v>
      </c>
      <c r="EP209" s="156">
        <f t="shared" si="221"/>
        <v>0</v>
      </c>
      <c r="EQ209" s="156">
        <f t="shared" si="221"/>
        <v>0</v>
      </c>
      <c r="ER209" s="156">
        <f t="shared" si="221"/>
        <v>0</v>
      </c>
      <c r="ES209" s="156">
        <f t="shared" si="221"/>
        <v>0</v>
      </c>
      <c r="ET209" s="156">
        <f t="shared" si="221"/>
        <v>0</v>
      </c>
      <c r="EU209" s="156">
        <f t="shared" si="221"/>
        <v>0</v>
      </c>
      <c r="EV209" s="156">
        <f t="shared" si="221"/>
        <v>0</v>
      </c>
      <c r="EW209" s="156">
        <f t="shared" si="221"/>
        <v>0</v>
      </c>
      <c r="EX209" s="156">
        <f t="shared" si="221"/>
        <v>0</v>
      </c>
      <c r="EY209" s="156">
        <f t="shared" si="221"/>
        <v>0</v>
      </c>
      <c r="EZ209" s="156">
        <f t="shared" si="221"/>
        <v>0</v>
      </c>
      <c r="FA209" s="156">
        <f t="shared" si="221"/>
        <v>0</v>
      </c>
      <c r="FB209" s="156">
        <f t="shared" si="221"/>
        <v>0</v>
      </c>
      <c r="FC209" s="156">
        <f t="shared" si="221"/>
        <v>0</v>
      </c>
      <c r="FD209" s="156">
        <f t="shared" si="221"/>
        <v>0</v>
      </c>
      <c r="FE209" s="156">
        <f t="shared" si="221"/>
        <v>0</v>
      </c>
      <c r="FF209" s="156">
        <f t="shared" si="221"/>
        <v>0</v>
      </c>
      <c r="FG209" s="156">
        <f t="shared" si="221"/>
        <v>0</v>
      </c>
      <c r="FH209" s="156">
        <f t="shared" si="221"/>
        <v>0</v>
      </c>
      <c r="FI209" s="156">
        <f t="shared" si="221"/>
        <v>0</v>
      </c>
      <c r="FJ209" s="156">
        <f t="shared" si="221"/>
        <v>0</v>
      </c>
      <c r="FK209" s="156">
        <f t="shared" si="221"/>
        <v>0</v>
      </c>
      <c r="FL209" s="156">
        <f t="shared" si="221"/>
        <v>0</v>
      </c>
      <c r="FM209" s="156">
        <f t="shared" si="221"/>
        <v>0</v>
      </c>
      <c r="FN209" s="156">
        <f t="shared" si="221"/>
        <v>0</v>
      </c>
      <c r="FO209" s="156">
        <f t="shared" si="221"/>
        <v>0</v>
      </c>
      <c r="FP209" s="156">
        <f t="shared" si="221"/>
        <v>0</v>
      </c>
      <c r="FQ209" s="156">
        <f t="shared" si="221"/>
        <v>0</v>
      </c>
      <c r="FR209" s="156">
        <f t="shared" si="221"/>
        <v>0</v>
      </c>
      <c r="FS209" s="156">
        <f t="shared" si="221"/>
        <v>0</v>
      </c>
      <c r="FT209" s="156">
        <f t="shared" si="221"/>
        <v>0</v>
      </c>
      <c r="FU209" s="156">
        <f t="shared" si="221"/>
        <v>0</v>
      </c>
      <c r="FV209" s="156">
        <f t="shared" si="221"/>
        <v>0</v>
      </c>
      <c r="FW209" s="156">
        <f t="shared" si="221"/>
        <v>0</v>
      </c>
      <c r="FX209" s="156">
        <f t="shared" si="221"/>
        <v>0</v>
      </c>
      <c r="FY209" s="156">
        <f t="shared" si="221"/>
        <v>0</v>
      </c>
      <c r="FZ209" s="156">
        <f t="shared" si="221"/>
        <v>0</v>
      </c>
      <c r="GA209" s="156">
        <f t="shared" si="221"/>
        <v>0</v>
      </c>
      <c r="GB209" s="156">
        <f t="shared" si="221"/>
        <v>0</v>
      </c>
      <c r="GC209" s="156">
        <f t="shared" si="221"/>
        <v>0</v>
      </c>
      <c r="GD209" s="156">
        <f t="shared" si="221"/>
        <v>0</v>
      </c>
      <c r="GE209" s="156">
        <f t="shared" si="221"/>
        <v>0</v>
      </c>
      <c r="GF209" s="156">
        <f t="shared" si="221"/>
        <v>0</v>
      </c>
      <c r="GG209" s="156">
        <f t="shared" si="221"/>
        <v>0</v>
      </c>
      <c r="GH209" s="156">
        <f t="shared" si="221"/>
        <v>0</v>
      </c>
      <c r="GI209" s="156">
        <f t="shared" si="221"/>
        <v>0</v>
      </c>
      <c r="GJ209" s="156">
        <f t="shared" si="221"/>
        <v>0</v>
      </c>
      <c r="GK209" s="156">
        <f t="shared" si="221"/>
        <v>0</v>
      </c>
      <c r="GL209" s="156">
        <f t="shared" si="221"/>
        <v>0</v>
      </c>
      <c r="GM209" s="156">
        <f t="shared" si="221"/>
        <v>0</v>
      </c>
      <c r="GN209" s="156">
        <f t="shared" si="221"/>
        <v>0</v>
      </c>
      <c r="GO209" s="156">
        <f t="shared" ref="GO209:IZ209" si="222">IF(GO$165=EOMONTH($D35,-1),SUMIFS($D200:$NK200,$D$165:$NK$165,"&gt;="&amp;EOMONTH($D35,$S35),$D$165:$NK$165,"&lt;"&amp;EOMONTH($D35,60))*-$AF35+SUMIFS($D200:$NK200,$D$165:$NK$165,"&gt;="&amp;EOMONTH($D35,60),$D$165:$NK$165,"&lt;"&amp;EOMONTH($D35,372))*-$AG35,0)</f>
        <v>0</v>
      </c>
      <c r="GP209" s="156">
        <f t="shared" si="222"/>
        <v>0</v>
      </c>
      <c r="GQ209" s="156">
        <f t="shared" si="222"/>
        <v>0</v>
      </c>
      <c r="GR209" s="156">
        <f t="shared" si="222"/>
        <v>0</v>
      </c>
      <c r="GS209" s="156">
        <f t="shared" si="222"/>
        <v>0</v>
      </c>
      <c r="GT209" s="156">
        <f t="shared" si="222"/>
        <v>0</v>
      </c>
      <c r="GU209" s="156">
        <f t="shared" si="222"/>
        <v>0</v>
      </c>
      <c r="GV209" s="156">
        <f t="shared" si="222"/>
        <v>0</v>
      </c>
      <c r="GW209" s="156">
        <f t="shared" si="222"/>
        <v>0</v>
      </c>
      <c r="GX209" s="156">
        <f t="shared" si="222"/>
        <v>0</v>
      </c>
      <c r="GY209" s="156">
        <f t="shared" si="222"/>
        <v>0</v>
      </c>
      <c r="GZ209" s="156">
        <f t="shared" si="222"/>
        <v>0</v>
      </c>
      <c r="HA209" s="156">
        <f t="shared" si="222"/>
        <v>0</v>
      </c>
      <c r="HB209" s="156">
        <f t="shared" si="222"/>
        <v>0</v>
      </c>
      <c r="HC209" s="156">
        <f t="shared" si="222"/>
        <v>0</v>
      </c>
      <c r="HD209" s="156">
        <f t="shared" si="222"/>
        <v>0</v>
      </c>
      <c r="HE209" s="156">
        <f t="shared" si="222"/>
        <v>0</v>
      </c>
      <c r="HF209" s="156">
        <f t="shared" si="222"/>
        <v>0</v>
      </c>
      <c r="HG209" s="156">
        <f t="shared" si="222"/>
        <v>0</v>
      </c>
      <c r="HH209" s="156">
        <f t="shared" si="222"/>
        <v>0</v>
      </c>
      <c r="HI209" s="156">
        <f t="shared" si="222"/>
        <v>0</v>
      </c>
      <c r="HJ209" s="156">
        <f t="shared" si="222"/>
        <v>0</v>
      </c>
      <c r="HK209" s="156">
        <f t="shared" si="222"/>
        <v>0</v>
      </c>
      <c r="HL209" s="156">
        <f t="shared" si="222"/>
        <v>0</v>
      </c>
      <c r="HM209" s="156">
        <f t="shared" si="222"/>
        <v>0</v>
      </c>
      <c r="HN209" s="156">
        <f t="shared" si="222"/>
        <v>0</v>
      </c>
      <c r="HO209" s="156">
        <f t="shared" si="222"/>
        <v>0</v>
      </c>
      <c r="HP209" s="156">
        <f t="shared" si="222"/>
        <v>0</v>
      </c>
      <c r="HQ209" s="156">
        <f t="shared" si="222"/>
        <v>0</v>
      </c>
      <c r="HR209" s="156">
        <f t="shared" si="222"/>
        <v>0</v>
      </c>
      <c r="HS209" s="156">
        <f t="shared" si="222"/>
        <v>0</v>
      </c>
      <c r="HT209" s="156">
        <f t="shared" si="222"/>
        <v>0</v>
      </c>
      <c r="HU209" s="156">
        <f t="shared" si="222"/>
        <v>0</v>
      </c>
      <c r="HV209" s="156">
        <f t="shared" si="222"/>
        <v>0</v>
      </c>
      <c r="HW209" s="156">
        <f t="shared" si="222"/>
        <v>0</v>
      </c>
      <c r="HX209" s="156">
        <f t="shared" si="222"/>
        <v>0</v>
      </c>
      <c r="HY209" s="156">
        <f t="shared" si="222"/>
        <v>0</v>
      </c>
      <c r="HZ209" s="156">
        <f t="shared" si="222"/>
        <v>0</v>
      </c>
      <c r="IA209" s="156">
        <f t="shared" si="222"/>
        <v>0</v>
      </c>
      <c r="IB209" s="156">
        <f t="shared" si="222"/>
        <v>0</v>
      </c>
      <c r="IC209" s="156">
        <f t="shared" si="222"/>
        <v>0</v>
      </c>
      <c r="ID209" s="156">
        <f t="shared" si="222"/>
        <v>0</v>
      </c>
      <c r="IE209" s="156">
        <f t="shared" si="222"/>
        <v>0</v>
      </c>
      <c r="IF209" s="156">
        <f t="shared" si="222"/>
        <v>0</v>
      </c>
      <c r="IG209" s="156">
        <f t="shared" si="222"/>
        <v>0</v>
      </c>
      <c r="IH209" s="156">
        <f t="shared" si="222"/>
        <v>0</v>
      </c>
      <c r="II209" s="156">
        <f t="shared" si="222"/>
        <v>0</v>
      </c>
      <c r="IJ209" s="156">
        <f t="shared" si="222"/>
        <v>0</v>
      </c>
      <c r="IK209" s="156">
        <f t="shared" si="222"/>
        <v>0</v>
      </c>
      <c r="IL209" s="156">
        <f t="shared" si="222"/>
        <v>0</v>
      </c>
      <c r="IM209" s="156">
        <f t="shared" si="222"/>
        <v>0</v>
      </c>
      <c r="IN209" s="156">
        <f t="shared" si="222"/>
        <v>0</v>
      </c>
      <c r="IO209" s="156">
        <f t="shared" si="222"/>
        <v>0</v>
      </c>
      <c r="IP209" s="156">
        <f t="shared" si="222"/>
        <v>0</v>
      </c>
      <c r="IQ209" s="156">
        <f t="shared" si="222"/>
        <v>0</v>
      </c>
      <c r="IR209" s="156">
        <f t="shared" si="222"/>
        <v>0</v>
      </c>
      <c r="IS209" s="156">
        <f t="shared" si="222"/>
        <v>0</v>
      </c>
      <c r="IT209" s="156">
        <f t="shared" si="222"/>
        <v>0</v>
      </c>
      <c r="IU209" s="156">
        <f t="shared" si="222"/>
        <v>0</v>
      </c>
      <c r="IV209" s="156">
        <f t="shared" si="222"/>
        <v>0</v>
      </c>
      <c r="IW209" s="156">
        <f t="shared" si="222"/>
        <v>0</v>
      </c>
      <c r="IX209" s="156">
        <f t="shared" si="222"/>
        <v>0</v>
      </c>
      <c r="IY209" s="156">
        <f t="shared" si="222"/>
        <v>0</v>
      </c>
      <c r="IZ209" s="156">
        <f t="shared" si="222"/>
        <v>0</v>
      </c>
      <c r="JA209" s="156">
        <f t="shared" ref="JA209:LL209" si="223">IF(JA$165=EOMONTH($D35,-1),SUMIFS($D200:$NK200,$D$165:$NK$165,"&gt;="&amp;EOMONTH($D35,$S35),$D$165:$NK$165,"&lt;"&amp;EOMONTH($D35,60))*-$AF35+SUMIFS($D200:$NK200,$D$165:$NK$165,"&gt;="&amp;EOMONTH($D35,60),$D$165:$NK$165,"&lt;"&amp;EOMONTH($D35,372))*-$AG35,0)</f>
        <v>0</v>
      </c>
      <c r="JB209" s="156">
        <f t="shared" si="223"/>
        <v>0</v>
      </c>
      <c r="JC209" s="156">
        <f t="shared" si="223"/>
        <v>0</v>
      </c>
      <c r="JD209" s="156">
        <f t="shared" si="223"/>
        <v>0</v>
      </c>
      <c r="JE209" s="156">
        <f t="shared" si="223"/>
        <v>0</v>
      </c>
      <c r="JF209" s="156">
        <f t="shared" si="223"/>
        <v>0</v>
      </c>
      <c r="JG209" s="156">
        <f t="shared" si="223"/>
        <v>0</v>
      </c>
      <c r="JH209" s="156">
        <f t="shared" si="223"/>
        <v>0</v>
      </c>
      <c r="JI209" s="156">
        <f t="shared" si="223"/>
        <v>0</v>
      </c>
      <c r="JJ209" s="156">
        <f t="shared" si="223"/>
        <v>0</v>
      </c>
      <c r="JK209" s="156">
        <f t="shared" si="223"/>
        <v>0</v>
      </c>
      <c r="JL209" s="156">
        <f t="shared" si="223"/>
        <v>0</v>
      </c>
      <c r="JM209" s="156">
        <f t="shared" si="223"/>
        <v>0</v>
      </c>
      <c r="JN209" s="156">
        <f t="shared" si="223"/>
        <v>0</v>
      </c>
      <c r="JO209" s="156">
        <f t="shared" si="223"/>
        <v>0</v>
      </c>
      <c r="JP209" s="156">
        <f t="shared" si="223"/>
        <v>0</v>
      </c>
      <c r="JQ209" s="156">
        <f t="shared" si="223"/>
        <v>0</v>
      </c>
      <c r="JR209" s="156">
        <f t="shared" si="223"/>
        <v>0</v>
      </c>
      <c r="JS209" s="156">
        <f t="shared" si="223"/>
        <v>0</v>
      </c>
      <c r="JT209" s="156">
        <f t="shared" si="223"/>
        <v>0</v>
      </c>
      <c r="JU209" s="156">
        <f t="shared" si="223"/>
        <v>0</v>
      </c>
      <c r="JV209" s="156">
        <f t="shared" si="223"/>
        <v>0</v>
      </c>
      <c r="JW209" s="156">
        <f t="shared" si="223"/>
        <v>0</v>
      </c>
      <c r="JX209" s="156">
        <f t="shared" si="223"/>
        <v>0</v>
      </c>
      <c r="JY209" s="156">
        <f t="shared" si="223"/>
        <v>0</v>
      </c>
      <c r="JZ209" s="156">
        <f t="shared" si="223"/>
        <v>0</v>
      </c>
      <c r="KA209" s="156">
        <f t="shared" si="223"/>
        <v>0</v>
      </c>
      <c r="KB209" s="156">
        <f t="shared" si="223"/>
        <v>0</v>
      </c>
      <c r="KC209" s="156">
        <f t="shared" si="223"/>
        <v>0</v>
      </c>
      <c r="KD209" s="156">
        <f t="shared" si="223"/>
        <v>0</v>
      </c>
      <c r="KE209" s="156">
        <f t="shared" si="223"/>
        <v>0</v>
      </c>
      <c r="KF209" s="156">
        <f t="shared" si="223"/>
        <v>0</v>
      </c>
      <c r="KG209" s="156">
        <f t="shared" si="223"/>
        <v>0</v>
      </c>
      <c r="KH209" s="156">
        <f t="shared" si="223"/>
        <v>0</v>
      </c>
      <c r="KI209" s="156">
        <f t="shared" si="223"/>
        <v>0</v>
      </c>
      <c r="KJ209" s="156">
        <f t="shared" si="223"/>
        <v>0</v>
      </c>
      <c r="KK209" s="156">
        <f t="shared" si="223"/>
        <v>0</v>
      </c>
      <c r="KL209" s="156">
        <f t="shared" si="223"/>
        <v>0</v>
      </c>
      <c r="KM209" s="156">
        <f t="shared" si="223"/>
        <v>0</v>
      </c>
      <c r="KN209" s="156">
        <f t="shared" si="223"/>
        <v>0</v>
      </c>
      <c r="KO209" s="156">
        <f t="shared" si="223"/>
        <v>0</v>
      </c>
      <c r="KP209" s="156">
        <f t="shared" si="223"/>
        <v>0</v>
      </c>
      <c r="KQ209" s="156">
        <f t="shared" si="223"/>
        <v>0</v>
      </c>
      <c r="KR209" s="156">
        <f t="shared" si="223"/>
        <v>0</v>
      </c>
      <c r="KS209" s="156">
        <f t="shared" si="223"/>
        <v>0</v>
      </c>
      <c r="KT209" s="156">
        <f t="shared" si="223"/>
        <v>0</v>
      </c>
      <c r="KU209" s="156">
        <f t="shared" si="223"/>
        <v>0</v>
      </c>
      <c r="KV209" s="156">
        <f t="shared" si="223"/>
        <v>0</v>
      </c>
      <c r="KW209" s="156">
        <f t="shared" si="223"/>
        <v>0</v>
      </c>
      <c r="KX209" s="156">
        <f t="shared" si="223"/>
        <v>0</v>
      </c>
      <c r="KY209" s="156">
        <f t="shared" si="223"/>
        <v>0</v>
      </c>
      <c r="KZ209" s="156">
        <f t="shared" si="223"/>
        <v>0</v>
      </c>
      <c r="LA209" s="156">
        <f t="shared" si="223"/>
        <v>0</v>
      </c>
      <c r="LB209" s="156">
        <f t="shared" si="223"/>
        <v>0</v>
      </c>
      <c r="LC209" s="156">
        <f t="shared" si="223"/>
        <v>0</v>
      </c>
      <c r="LD209" s="156">
        <f t="shared" si="223"/>
        <v>0</v>
      </c>
      <c r="LE209" s="156">
        <f t="shared" si="223"/>
        <v>0</v>
      </c>
      <c r="LF209" s="156">
        <f t="shared" si="223"/>
        <v>0</v>
      </c>
      <c r="LG209" s="156">
        <f t="shared" si="223"/>
        <v>0</v>
      </c>
      <c r="LH209" s="156">
        <f t="shared" si="223"/>
        <v>0</v>
      </c>
      <c r="LI209" s="156">
        <f t="shared" si="223"/>
        <v>0</v>
      </c>
      <c r="LJ209" s="156">
        <f t="shared" si="223"/>
        <v>0</v>
      </c>
      <c r="LK209" s="156">
        <f t="shared" si="223"/>
        <v>0</v>
      </c>
      <c r="LL209" s="156">
        <f t="shared" si="223"/>
        <v>0</v>
      </c>
      <c r="LM209" s="156">
        <f t="shared" ref="LM209:NK209" si="224">IF(LM$165=EOMONTH($D35,-1),SUMIFS($D200:$NK200,$D$165:$NK$165,"&gt;="&amp;EOMONTH($D35,$S35),$D$165:$NK$165,"&lt;"&amp;EOMONTH($D35,60))*-$AF35+SUMIFS($D200:$NK200,$D$165:$NK$165,"&gt;="&amp;EOMONTH($D35,60),$D$165:$NK$165,"&lt;"&amp;EOMONTH($D35,372))*-$AG35,0)</f>
        <v>0</v>
      </c>
      <c r="LN209" s="156">
        <f t="shared" si="224"/>
        <v>0</v>
      </c>
      <c r="LO209" s="156">
        <f t="shared" si="224"/>
        <v>0</v>
      </c>
      <c r="LP209" s="156">
        <f t="shared" si="224"/>
        <v>0</v>
      </c>
      <c r="LQ209" s="156">
        <f t="shared" si="224"/>
        <v>0</v>
      </c>
      <c r="LR209" s="156">
        <f t="shared" si="224"/>
        <v>0</v>
      </c>
      <c r="LS209" s="156">
        <f t="shared" si="224"/>
        <v>0</v>
      </c>
      <c r="LT209" s="156">
        <f t="shared" si="224"/>
        <v>0</v>
      </c>
      <c r="LU209" s="156">
        <f t="shared" si="224"/>
        <v>0</v>
      </c>
      <c r="LV209" s="156">
        <f t="shared" si="224"/>
        <v>0</v>
      </c>
      <c r="LW209" s="156">
        <f t="shared" si="224"/>
        <v>0</v>
      </c>
      <c r="LX209" s="156">
        <f t="shared" si="224"/>
        <v>0</v>
      </c>
      <c r="LY209" s="156">
        <f t="shared" si="224"/>
        <v>0</v>
      </c>
      <c r="LZ209" s="156">
        <f t="shared" si="224"/>
        <v>0</v>
      </c>
      <c r="MA209" s="156">
        <f t="shared" si="224"/>
        <v>0</v>
      </c>
      <c r="MB209" s="156">
        <f t="shared" si="224"/>
        <v>0</v>
      </c>
      <c r="MC209" s="156">
        <f t="shared" si="224"/>
        <v>0</v>
      </c>
      <c r="MD209" s="156">
        <f t="shared" si="224"/>
        <v>0</v>
      </c>
      <c r="ME209" s="156">
        <f t="shared" si="224"/>
        <v>0</v>
      </c>
      <c r="MF209" s="156">
        <f t="shared" si="224"/>
        <v>0</v>
      </c>
      <c r="MG209" s="156">
        <f t="shared" si="224"/>
        <v>0</v>
      </c>
      <c r="MH209" s="156">
        <f t="shared" si="224"/>
        <v>0</v>
      </c>
      <c r="MI209" s="156">
        <f t="shared" si="224"/>
        <v>0</v>
      </c>
      <c r="MJ209" s="156">
        <f t="shared" si="224"/>
        <v>0</v>
      </c>
      <c r="MK209" s="156">
        <f t="shared" si="224"/>
        <v>0</v>
      </c>
      <c r="ML209" s="156">
        <f t="shared" si="224"/>
        <v>0</v>
      </c>
      <c r="MM209" s="156">
        <f t="shared" si="224"/>
        <v>0</v>
      </c>
      <c r="MN209" s="156">
        <f t="shared" si="224"/>
        <v>0</v>
      </c>
      <c r="MO209" s="156">
        <f t="shared" si="224"/>
        <v>0</v>
      </c>
      <c r="MP209" s="156">
        <f t="shared" si="224"/>
        <v>0</v>
      </c>
      <c r="MQ209" s="156">
        <f t="shared" si="224"/>
        <v>0</v>
      </c>
      <c r="MR209" s="156">
        <f t="shared" si="224"/>
        <v>0</v>
      </c>
      <c r="MS209" s="156">
        <f t="shared" si="224"/>
        <v>0</v>
      </c>
      <c r="MT209" s="156">
        <f t="shared" si="224"/>
        <v>0</v>
      </c>
      <c r="MU209" s="156">
        <f t="shared" si="224"/>
        <v>0</v>
      </c>
      <c r="MV209" s="156">
        <f t="shared" si="224"/>
        <v>0</v>
      </c>
      <c r="MW209" s="156">
        <f t="shared" si="224"/>
        <v>0</v>
      </c>
      <c r="MX209" s="156">
        <f t="shared" si="224"/>
        <v>0</v>
      </c>
      <c r="MY209" s="156">
        <f t="shared" si="224"/>
        <v>0</v>
      </c>
      <c r="MZ209" s="156">
        <f t="shared" si="224"/>
        <v>0</v>
      </c>
      <c r="NA209" s="156">
        <f t="shared" si="224"/>
        <v>0</v>
      </c>
      <c r="NB209" s="156">
        <f t="shared" si="224"/>
        <v>0</v>
      </c>
      <c r="NC209" s="156">
        <f t="shared" si="224"/>
        <v>0</v>
      </c>
      <c r="ND209" s="156">
        <f t="shared" si="224"/>
        <v>0</v>
      </c>
      <c r="NE209" s="156">
        <f t="shared" si="224"/>
        <v>0</v>
      </c>
      <c r="NF209" s="156">
        <f t="shared" si="224"/>
        <v>0</v>
      </c>
      <c r="NG209" s="156">
        <f t="shared" si="224"/>
        <v>0</v>
      </c>
      <c r="NH209" s="156">
        <f t="shared" si="224"/>
        <v>0</v>
      </c>
      <c r="NI209" s="156">
        <f t="shared" si="224"/>
        <v>0</v>
      </c>
      <c r="NJ209" s="156">
        <f t="shared" si="224"/>
        <v>0</v>
      </c>
      <c r="NK209" s="158">
        <f t="shared" si="224"/>
        <v>0</v>
      </c>
    </row>
    <row r="210" spans="1:375" x14ac:dyDescent="0.25">
      <c r="A210" s="154">
        <f t="shared" si="212"/>
        <v>-107513.31034752974</v>
      </c>
      <c r="B210" s="35" t="s">
        <v>171</v>
      </c>
      <c r="C210" s="89" t="s">
        <v>163</v>
      </c>
      <c r="D210" s="156">
        <f t="shared" ref="D210:BO210" si="225">IF(D$165=EOMONTH($E35,$R35*(1-$O35)),FV($AE35,ROUNDDOWN(YEARFRAC($D$165,D$165,1),0),0,($AC35*(1-$O35)+$AD35*$O35)*$B35,0),0)</f>
        <v>0</v>
      </c>
      <c r="E210" s="156">
        <f t="shared" si="225"/>
        <v>0</v>
      </c>
      <c r="F210" s="156">
        <f t="shared" si="225"/>
        <v>0</v>
      </c>
      <c r="G210" s="156">
        <f t="shared" si="225"/>
        <v>0</v>
      </c>
      <c r="H210" s="156">
        <f t="shared" si="225"/>
        <v>0</v>
      </c>
      <c r="I210" s="156">
        <f t="shared" si="225"/>
        <v>0</v>
      </c>
      <c r="J210" s="156">
        <f t="shared" si="225"/>
        <v>0</v>
      </c>
      <c r="K210" s="156">
        <f t="shared" si="225"/>
        <v>0</v>
      </c>
      <c r="L210" s="156">
        <f t="shared" si="225"/>
        <v>0</v>
      </c>
      <c r="M210" s="156">
        <f t="shared" si="225"/>
        <v>0</v>
      </c>
      <c r="N210" s="156">
        <f t="shared" si="225"/>
        <v>0</v>
      </c>
      <c r="O210" s="156">
        <f t="shared" si="225"/>
        <v>0</v>
      </c>
      <c r="P210" s="156">
        <f t="shared" si="225"/>
        <v>0</v>
      </c>
      <c r="Q210" s="156">
        <f t="shared" si="225"/>
        <v>0</v>
      </c>
      <c r="R210" s="156">
        <f t="shared" si="225"/>
        <v>0</v>
      </c>
      <c r="S210" s="156">
        <f t="shared" si="225"/>
        <v>0</v>
      </c>
      <c r="T210" s="156">
        <f t="shared" si="225"/>
        <v>0</v>
      </c>
      <c r="U210" s="156">
        <f t="shared" si="225"/>
        <v>0</v>
      </c>
      <c r="V210" s="156">
        <f t="shared" si="225"/>
        <v>0</v>
      </c>
      <c r="W210" s="156">
        <f t="shared" si="225"/>
        <v>0</v>
      </c>
      <c r="X210" s="156">
        <f t="shared" si="225"/>
        <v>0</v>
      </c>
      <c r="Y210" s="156">
        <f t="shared" si="225"/>
        <v>0</v>
      </c>
      <c r="Z210" s="156">
        <f t="shared" si="225"/>
        <v>0</v>
      </c>
      <c r="AA210" s="156">
        <f t="shared" si="225"/>
        <v>0</v>
      </c>
      <c r="AB210" s="156">
        <f t="shared" si="225"/>
        <v>0</v>
      </c>
      <c r="AC210" s="156">
        <f t="shared" si="225"/>
        <v>0</v>
      </c>
      <c r="AD210" s="156">
        <f t="shared" si="225"/>
        <v>0</v>
      </c>
      <c r="AE210" s="156">
        <f t="shared" si="225"/>
        <v>0</v>
      </c>
      <c r="AF210" s="156">
        <f t="shared" si="225"/>
        <v>0</v>
      </c>
      <c r="AG210" s="156">
        <f t="shared" si="225"/>
        <v>0</v>
      </c>
      <c r="AH210" s="156">
        <f t="shared" si="225"/>
        <v>0</v>
      </c>
      <c r="AI210" s="156">
        <f t="shared" si="225"/>
        <v>0</v>
      </c>
      <c r="AJ210" s="156">
        <f t="shared" si="225"/>
        <v>0</v>
      </c>
      <c r="AK210" s="156">
        <f t="shared" si="225"/>
        <v>0</v>
      </c>
      <c r="AL210" s="156">
        <f t="shared" si="225"/>
        <v>0</v>
      </c>
      <c r="AM210" s="156">
        <f t="shared" si="225"/>
        <v>0</v>
      </c>
      <c r="AN210" s="156">
        <f t="shared" si="225"/>
        <v>0</v>
      </c>
      <c r="AO210" s="156">
        <f t="shared" si="225"/>
        <v>0</v>
      </c>
      <c r="AP210" s="156">
        <f t="shared" si="225"/>
        <v>0</v>
      </c>
      <c r="AQ210" s="156">
        <f t="shared" si="225"/>
        <v>0</v>
      </c>
      <c r="AR210" s="156">
        <f t="shared" si="225"/>
        <v>0</v>
      </c>
      <c r="AS210" s="156">
        <f t="shared" si="225"/>
        <v>0</v>
      </c>
      <c r="AT210" s="156">
        <f t="shared" si="225"/>
        <v>0</v>
      </c>
      <c r="AU210" s="156">
        <f t="shared" si="225"/>
        <v>0</v>
      </c>
      <c r="AV210" s="156">
        <f t="shared" si="225"/>
        <v>0</v>
      </c>
      <c r="AW210" s="156">
        <f t="shared" si="225"/>
        <v>0</v>
      </c>
      <c r="AX210" s="156">
        <f t="shared" si="225"/>
        <v>0</v>
      </c>
      <c r="AY210" s="156">
        <f t="shared" si="225"/>
        <v>0</v>
      </c>
      <c r="AZ210" s="156">
        <f t="shared" si="225"/>
        <v>0</v>
      </c>
      <c r="BA210" s="156">
        <f t="shared" si="225"/>
        <v>0</v>
      </c>
      <c r="BB210" s="156">
        <f t="shared" si="225"/>
        <v>0</v>
      </c>
      <c r="BC210" s="156">
        <f t="shared" si="225"/>
        <v>0</v>
      </c>
      <c r="BD210" s="156">
        <f t="shared" si="225"/>
        <v>0</v>
      </c>
      <c r="BE210" s="156">
        <f t="shared" si="225"/>
        <v>0</v>
      </c>
      <c r="BF210" s="156">
        <f t="shared" si="225"/>
        <v>0</v>
      </c>
      <c r="BG210" s="156">
        <f t="shared" si="225"/>
        <v>0</v>
      </c>
      <c r="BH210" s="156">
        <f t="shared" si="225"/>
        <v>0</v>
      </c>
      <c r="BI210" s="156">
        <f t="shared" si="225"/>
        <v>0</v>
      </c>
      <c r="BJ210" s="156">
        <f t="shared" si="225"/>
        <v>0</v>
      </c>
      <c r="BK210" s="156">
        <f t="shared" si="225"/>
        <v>0</v>
      </c>
      <c r="BL210" s="156">
        <f t="shared" si="225"/>
        <v>0</v>
      </c>
      <c r="BM210" s="156">
        <f t="shared" si="225"/>
        <v>0</v>
      </c>
      <c r="BN210" s="156">
        <f t="shared" si="225"/>
        <v>0</v>
      </c>
      <c r="BO210" s="156">
        <f t="shared" si="225"/>
        <v>0</v>
      </c>
      <c r="BP210" s="156">
        <f t="shared" ref="BP210:EA210" si="226">IF(BP$165=EOMONTH($E35,$R35*(1-$O35)),FV($AE35,ROUNDDOWN(YEARFRAC($D$165,BP$165,1),0),0,($AC35*(1-$O35)+$AD35*$O35)*$B35,0),0)</f>
        <v>0</v>
      </c>
      <c r="BQ210" s="156">
        <f t="shared" si="226"/>
        <v>0</v>
      </c>
      <c r="BR210" s="156">
        <f t="shared" si="226"/>
        <v>0</v>
      </c>
      <c r="BS210" s="156">
        <f t="shared" si="226"/>
        <v>0</v>
      </c>
      <c r="BT210" s="156">
        <f t="shared" si="226"/>
        <v>0</v>
      </c>
      <c r="BU210" s="156">
        <f t="shared" si="226"/>
        <v>0</v>
      </c>
      <c r="BV210" s="156">
        <f t="shared" si="226"/>
        <v>0</v>
      </c>
      <c r="BW210" s="156">
        <f t="shared" si="226"/>
        <v>0</v>
      </c>
      <c r="BX210" s="156">
        <f t="shared" si="226"/>
        <v>0</v>
      </c>
      <c r="BY210" s="156">
        <f t="shared" si="226"/>
        <v>0</v>
      </c>
      <c r="BZ210" s="156">
        <f t="shared" si="226"/>
        <v>0</v>
      </c>
      <c r="CA210" s="156">
        <f t="shared" si="226"/>
        <v>0</v>
      </c>
      <c r="CB210" s="156">
        <f t="shared" si="226"/>
        <v>0</v>
      </c>
      <c r="CC210" s="156">
        <f t="shared" si="226"/>
        <v>0</v>
      </c>
      <c r="CD210" s="156">
        <f t="shared" si="226"/>
        <v>0</v>
      </c>
      <c r="CE210" s="156">
        <f t="shared" si="226"/>
        <v>0</v>
      </c>
      <c r="CF210" s="156">
        <f t="shared" si="226"/>
        <v>0</v>
      </c>
      <c r="CG210" s="156">
        <f t="shared" si="226"/>
        <v>0</v>
      </c>
      <c r="CH210" s="156">
        <f t="shared" si="226"/>
        <v>0</v>
      </c>
      <c r="CI210" s="156">
        <f t="shared" si="226"/>
        <v>0</v>
      </c>
      <c r="CJ210" s="156">
        <f t="shared" si="226"/>
        <v>0</v>
      </c>
      <c r="CK210" s="156">
        <f t="shared" si="226"/>
        <v>0</v>
      </c>
      <c r="CL210" s="156">
        <f t="shared" si="226"/>
        <v>0</v>
      </c>
      <c r="CM210" s="156">
        <f t="shared" si="226"/>
        <v>0</v>
      </c>
      <c r="CN210" s="156">
        <f t="shared" si="226"/>
        <v>0</v>
      </c>
      <c r="CO210" s="156">
        <f t="shared" si="226"/>
        <v>0</v>
      </c>
      <c r="CP210" s="156">
        <f t="shared" si="226"/>
        <v>0</v>
      </c>
      <c r="CQ210" s="156">
        <f t="shared" si="226"/>
        <v>0</v>
      </c>
      <c r="CR210" s="156">
        <f t="shared" si="226"/>
        <v>0</v>
      </c>
      <c r="CS210" s="156">
        <f t="shared" si="226"/>
        <v>0</v>
      </c>
      <c r="CT210" s="156">
        <f t="shared" si="226"/>
        <v>0</v>
      </c>
      <c r="CU210" s="156">
        <f t="shared" si="226"/>
        <v>0</v>
      </c>
      <c r="CV210" s="156">
        <f t="shared" si="226"/>
        <v>0</v>
      </c>
      <c r="CW210" s="156">
        <f t="shared" si="226"/>
        <v>0</v>
      </c>
      <c r="CX210" s="156">
        <f t="shared" si="226"/>
        <v>0</v>
      </c>
      <c r="CY210" s="156">
        <f t="shared" si="226"/>
        <v>0</v>
      </c>
      <c r="CZ210" s="156">
        <f t="shared" si="226"/>
        <v>0</v>
      </c>
      <c r="DA210" s="156">
        <f t="shared" si="226"/>
        <v>0</v>
      </c>
      <c r="DB210" s="156">
        <f t="shared" si="226"/>
        <v>0</v>
      </c>
      <c r="DC210" s="156">
        <f t="shared" si="226"/>
        <v>0</v>
      </c>
      <c r="DD210" s="156">
        <f t="shared" si="226"/>
        <v>0</v>
      </c>
      <c r="DE210" s="156">
        <f t="shared" si="226"/>
        <v>0</v>
      </c>
      <c r="DF210" s="156">
        <f t="shared" si="226"/>
        <v>0</v>
      </c>
      <c r="DG210" s="156">
        <f t="shared" si="226"/>
        <v>0</v>
      </c>
      <c r="DH210" s="156">
        <f t="shared" si="226"/>
        <v>0</v>
      </c>
      <c r="DI210" s="156">
        <f t="shared" si="226"/>
        <v>0</v>
      </c>
      <c r="DJ210" s="156">
        <f t="shared" si="226"/>
        <v>0</v>
      </c>
      <c r="DK210" s="156">
        <f t="shared" si="226"/>
        <v>0</v>
      </c>
      <c r="DL210" s="156">
        <f t="shared" si="226"/>
        <v>0</v>
      </c>
      <c r="DM210" s="156">
        <f t="shared" si="226"/>
        <v>0</v>
      </c>
      <c r="DN210" s="156">
        <f t="shared" si="226"/>
        <v>0</v>
      </c>
      <c r="DO210" s="156">
        <f t="shared" si="226"/>
        <v>0</v>
      </c>
      <c r="DP210" s="156">
        <f t="shared" si="226"/>
        <v>0</v>
      </c>
      <c r="DQ210" s="156">
        <f t="shared" si="226"/>
        <v>0</v>
      </c>
      <c r="DR210" s="156">
        <f t="shared" si="226"/>
        <v>0</v>
      </c>
      <c r="DS210" s="156">
        <f t="shared" si="226"/>
        <v>0</v>
      </c>
      <c r="DT210" s="156">
        <f t="shared" si="226"/>
        <v>0</v>
      </c>
      <c r="DU210" s="156">
        <f t="shared" si="226"/>
        <v>0</v>
      </c>
      <c r="DV210" s="156">
        <f t="shared" si="226"/>
        <v>0</v>
      </c>
      <c r="DW210" s="156">
        <f t="shared" si="226"/>
        <v>0</v>
      </c>
      <c r="DX210" s="156">
        <f t="shared" si="226"/>
        <v>0</v>
      </c>
      <c r="DY210" s="156">
        <f t="shared" si="226"/>
        <v>0</v>
      </c>
      <c r="DZ210" s="156">
        <f t="shared" si="226"/>
        <v>0</v>
      </c>
      <c r="EA210" s="156">
        <f t="shared" si="226"/>
        <v>-107513.31034752974</v>
      </c>
      <c r="EB210" s="156">
        <f t="shared" ref="EB210:GM210" si="227">IF(EB$165=EOMONTH($E35,$R35*(1-$O35)),FV($AE35,ROUNDDOWN(YEARFRAC($D$165,EB$165,1),0),0,($AC35*(1-$O35)+$AD35*$O35)*$B35,0),0)</f>
        <v>0</v>
      </c>
      <c r="EC210" s="156">
        <f t="shared" si="227"/>
        <v>0</v>
      </c>
      <c r="ED210" s="156">
        <f t="shared" si="227"/>
        <v>0</v>
      </c>
      <c r="EE210" s="156">
        <f t="shared" si="227"/>
        <v>0</v>
      </c>
      <c r="EF210" s="156">
        <f t="shared" si="227"/>
        <v>0</v>
      </c>
      <c r="EG210" s="156">
        <f t="shared" si="227"/>
        <v>0</v>
      </c>
      <c r="EH210" s="156">
        <f t="shared" si="227"/>
        <v>0</v>
      </c>
      <c r="EI210" s="156">
        <f t="shared" si="227"/>
        <v>0</v>
      </c>
      <c r="EJ210" s="156">
        <f t="shared" si="227"/>
        <v>0</v>
      </c>
      <c r="EK210" s="156">
        <f t="shared" si="227"/>
        <v>0</v>
      </c>
      <c r="EL210" s="156">
        <f t="shared" si="227"/>
        <v>0</v>
      </c>
      <c r="EM210" s="156">
        <f t="shared" si="227"/>
        <v>0</v>
      </c>
      <c r="EN210" s="156">
        <f t="shared" si="227"/>
        <v>0</v>
      </c>
      <c r="EO210" s="156">
        <f t="shared" si="227"/>
        <v>0</v>
      </c>
      <c r="EP210" s="156">
        <f t="shared" si="227"/>
        <v>0</v>
      </c>
      <c r="EQ210" s="156">
        <f t="shared" si="227"/>
        <v>0</v>
      </c>
      <c r="ER210" s="156">
        <f t="shared" si="227"/>
        <v>0</v>
      </c>
      <c r="ES210" s="156">
        <f t="shared" si="227"/>
        <v>0</v>
      </c>
      <c r="ET210" s="156">
        <f t="shared" si="227"/>
        <v>0</v>
      </c>
      <c r="EU210" s="156">
        <f t="shared" si="227"/>
        <v>0</v>
      </c>
      <c r="EV210" s="156">
        <f t="shared" si="227"/>
        <v>0</v>
      </c>
      <c r="EW210" s="156">
        <f t="shared" si="227"/>
        <v>0</v>
      </c>
      <c r="EX210" s="156">
        <f t="shared" si="227"/>
        <v>0</v>
      </c>
      <c r="EY210" s="156">
        <f t="shared" si="227"/>
        <v>0</v>
      </c>
      <c r="EZ210" s="156">
        <f t="shared" si="227"/>
        <v>0</v>
      </c>
      <c r="FA210" s="156">
        <f t="shared" si="227"/>
        <v>0</v>
      </c>
      <c r="FB210" s="156">
        <f t="shared" si="227"/>
        <v>0</v>
      </c>
      <c r="FC210" s="156">
        <f t="shared" si="227"/>
        <v>0</v>
      </c>
      <c r="FD210" s="156">
        <f t="shared" si="227"/>
        <v>0</v>
      </c>
      <c r="FE210" s="156">
        <f t="shared" si="227"/>
        <v>0</v>
      </c>
      <c r="FF210" s="156">
        <f t="shared" si="227"/>
        <v>0</v>
      </c>
      <c r="FG210" s="156">
        <f t="shared" si="227"/>
        <v>0</v>
      </c>
      <c r="FH210" s="156">
        <f t="shared" si="227"/>
        <v>0</v>
      </c>
      <c r="FI210" s="156">
        <f t="shared" si="227"/>
        <v>0</v>
      </c>
      <c r="FJ210" s="156">
        <f t="shared" si="227"/>
        <v>0</v>
      </c>
      <c r="FK210" s="156">
        <f t="shared" si="227"/>
        <v>0</v>
      </c>
      <c r="FL210" s="156">
        <f t="shared" si="227"/>
        <v>0</v>
      </c>
      <c r="FM210" s="156">
        <f t="shared" si="227"/>
        <v>0</v>
      </c>
      <c r="FN210" s="156">
        <f t="shared" si="227"/>
        <v>0</v>
      </c>
      <c r="FO210" s="156">
        <f t="shared" si="227"/>
        <v>0</v>
      </c>
      <c r="FP210" s="156">
        <f t="shared" si="227"/>
        <v>0</v>
      </c>
      <c r="FQ210" s="156">
        <f t="shared" si="227"/>
        <v>0</v>
      </c>
      <c r="FR210" s="156">
        <f t="shared" si="227"/>
        <v>0</v>
      </c>
      <c r="FS210" s="156">
        <f t="shared" si="227"/>
        <v>0</v>
      </c>
      <c r="FT210" s="156">
        <f t="shared" si="227"/>
        <v>0</v>
      </c>
      <c r="FU210" s="156">
        <f t="shared" si="227"/>
        <v>0</v>
      </c>
      <c r="FV210" s="156">
        <f t="shared" si="227"/>
        <v>0</v>
      </c>
      <c r="FW210" s="156">
        <f t="shared" si="227"/>
        <v>0</v>
      </c>
      <c r="FX210" s="156">
        <f t="shared" si="227"/>
        <v>0</v>
      </c>
      <c r="FY210" s="156">
        <f t="shared" si="227"/>
        <v>0</v>
      </c>
      <c r="FZ210" s="156">
        <f t="shared" si="227"/>
        <v>0</v>
      </c>
      <c r="GA210" s="156">
        <f t="shared" si="227"/>
        <v>0</v>
      </c>
      <c r="GB210" s="156">
        <f t="shared" si="227"/>
        <v>0</v>
      </c>
      <c r="GC210" s="156">
        <f t="shared" si="227"/>
        <v>0</v>
      </c>
      <c r="GD210" s="156">
        <f t="shared" si="227"/>
        <v>0</v>
      </c>
      <c r="GE210" s="156">
        <f t="shared" si="227"/>
        <v>0</v>
      </c>
      <c r="GF210" s="156">
        <f t="shared" si="227"/>
        <v>0</v>
      </c>
      <c r="GG210" s="156">
        <f t="shared" si="227"/>
        <v>0</v>
      </c>
      <c r="GH210" s="156">
        <f t="shared" si="227"/>
        <v>0</v>
      </c>
      <c r="GI210" s="156">
        <f t="shared" si="227"/>
        <v>0</v>
      </c>
      <c r="GJ210" s="156">
        <f t="shared" si="227"/>
        <v>0</v>
      </c>
      <c r="GK210" s="156">
        <f t="shared" si="227"/>
        <v>0</v>
      </c>
      <c r="GL210" s="156">
        <f t="shared" si="227"/>
        <v>0</v>
      </c>
      <c r="GM210" s="156">
        <f t="shared" si="227"/>
        <v>0</v>
      </c>
      <c r="GN210" s="156">
        <f t="shared" ref="GN210:IY210" si="228">IF(GN$165=EOMONTH($E35,$R35*(1-$O35)),FV($AE35,ROUNDDOWN(YEARFRAC($D$165,GN$165,1),0),0,($AC35*(1-$O35)+$AD35*$O35)*$B35,0),0)</f>
        <v>0</v>
      </c>
      <c r="GO210" s="156">
        <f t="shared" si="228"/>
        <v>0</v>
      </c>
      <c r="GP210" s="156">
        <f t="shared" si="228"/>
        <v>0</v>
      </c>
      <c r="GQ210" s="156">
        <f t="shared" si="228"/>
        <v>0</v>
      </c>
      <c r="GR210" s="156">
        <f t="shared" si="228"/>
        <v>0</v>
      </c>
      <c r="GS210" s="156">
        <f t="shared" si="228"/>
        <v>0</v>
      </c>
      <c r="GT210" s="156">
        <f t="shared" si="228"/>
        <v>0</v>
      </c>
      <c r="GU210" s="156">
        <f t="shared" si="228"/>
        <v>0</v>
      </c>
      <c r="GV210" s="156">
        <f t="shared" si="228"/>
        <v>0</v>
      </c>
      <c r="GW210" s="156">
        <f t="shared" si="228"/>
        <v>0</v>
      </c>
      <c r="GX210" s="156">
        <f t="shared" si="228"/>
        <v>0</v>
      </c>
      <c r="GY210" s="156">
        <f t="shared" si="228"/>
        <v>0</v>
      </c>
      <c r="GZ210" s="156">
        <f t="shared" si="228"/>
        <v>0</v>
      </c>
      <c r="HA210" s="156">
        <f t="shared" si="228"/>
        <v>0</v>
      </c>
      <c r="HB210" s="156">
        <f t="shared" si="228"/>
        <v>0</v>
      </c>
      <c r="HC210" s="156">
        <f t="shared" si="228"/>
        <v>0</v>
      </c>
      <c r="HD210" s="156">
        <f t="shared" si="228"/>
        <v>0</v>
      </c>
      <c r="HE210" s="156">
        <f t="shared" si="228"/>
        <v>0</v>
      </c>
      <c r="HF210" s="156">
        <f t="shared" si="228"/>
        <v>0</v>
      </c>
      <c r="HG210" s="156">
        <f t="shared" si="228"/>
        <v>0</v>
      </c>
      <c r="HH210" s="156">
        <f t="shared" si="228"/>
        <v>0</v>
      </c>
      <c r="HI210" s="156">
        <f t="shared" si="228"/>
        <v>0</v>
      </c>
      <c r="HJ210" s="156">
        <f t="shared" si="228"/>
        <v>0</v>
      </c>
      <c r="HK210" s="156">
        <f t="shared" si="228"/>
        <v>0</v>
      </c>
      <c r="HL210" s="156">
        <f t="shared" si="228"/>
        <v>0</v>
      </c>
      <c r="HM210" s="156">
        <f t="shared" si="228"/>
        <v>0</v>
      </c>
      <c r="HN210" s="156">
        <f t="shared" si="228"/>
        <v>0</v>
      </c>
      <c r="HO210" s="156">
        <f t="shared" si="228"/>
        <v>0</v>
      </c>
      <c r="HP210" s="156">
        <f t="shared" si="228"/>
        <v>0</v>
      </c>
      <c r="HQ210" s="156">
        <f t="shared" si="228"/>
        <v>0</v>
      </c>
      <c r="HR210" s="156">
        <f t="shared" si="228"/>
        <v>0</v>
      </c>
      <c r="HS210" s="156">
        <f t="shared" si="228"/>
        <v>0</v>
      </c>
      <c r="HT210" s="156">
        <f t="shared" si="228"/>
        <v>0</v>
      </c>
      <c r="HU210" s="156">
        <f t="shared" si="228"/>
        <v>0</v>
      </c>
      <c r="HV210" s="156">
        <f t="shared" si="228"/>
        <v>0</v>
      </c>
      <c r="HW210" s="156">
        <f t="shared" si="228"/>
        <v>0</v>
      </c>
      <c r="HX210" s="156">
        <f t="shared" si="228"/>
        <v>0</v>
      </c>
      <c r="HY210" s="156">
        <f t="shared" si="228"/>
        <v>0</v>
      </c>
      <c r="HZ210" s="156">
        <f t="shared" si="228"/>
        <v>0</v>
      </c>
      <c r="IA210" s="156">
        <f t="shared" si="228"/>
        <v>0</v>
      </c>
      <c r="IB210" s="156">
        <f t="shared" si="228"/>
        <v>0</v>
      </c>
      <c r="IC210" s="156">
        <f t="shared" si="228"/>
        <v>0</v>
      </c>
      <c r="ID210" s="156">
        <f t="shared" si="228"/>
        <v>0</v>
      </c>
      <c r="IE210" s="156">
        <f t="shared" si="228"/>
        <v>0</v>
      </c>
      <c r="IF210" s="156">
        <f t="shared" si="228"/>
        <v>0</v>
      </c>
      <c r="IG210" s="156">
        <f t="shared" si="228"/>
        <v>0</v>
      </c>
      <c r="IH210" s="156">
        <f t="shared" si="228"/>
        <v>0</v>
      </c>
      <c r="II210" s="156">
        <f t="shared" si="228"/>
        <v>0</v>
      </c>
      <c r="IJ210" s="156">
        <f t="shared" si="228"/>
        <v>0</v>
      </c>
      <c r="IK210" s="156">
        <f t="shared" si="228"/>
        <v>0</v>
      </c>
      <c r="IL210" s="156">
        <f t="shared" si="228"/>
        <v>0</v>
      </c>
      <c r="IM210" s="156">
        <f t="shared" si="228"/>
        <v>0</v>
      </c>
      <c r="IN210" s="156">
        <f t="shared" si="228"/>
        <v>0</v>
      </c>
      <c r="IO210" s="156">
        <f t="shared" si="228"/>
        <v>0</v>
      </c>
      <c r="IP210" s="156">
        <f t="shared" si="228"/>
        <v>0</v>
      </c>
      <c r="IQ210" s="156">
        <f t="shared" si="228"/>
        <v>0</v>
      </c>
      <c r="IR210" s="156">
        <f t="shared" si="228"/>
        <v>0</v>
      </c>
      <c r="IS210" s="156">
        <f t="shared" si="228"/>
        <v>0</v>
      </c>
      <c r="IT210" s="156">
        <f t="shared" si="228"/>
        <v>0</v>
      </c>
      <c r="IU210" s="156">
        <f t="shared" si="228"/>
        <v>0</v>
      </c>
      <c r="IV210" s="156">
        <f t="shared" si="228"/>
        <v>0</v>
      </c>
      <c r="IW210" s="156">
        <f t="shared" si="228"/>
        <v>0</v>
      </c>
      <c r="IX210" s="156">
        <f t="shared" si="228"/>
        <v>0</v>
      </c>
      <c r="IY210" s="156">
        <f t="shared" si="228"/>
        <v>0</v>
      </c>
      <c r="IZ210" s="156">
        <f t="shared" ref="IZ210:LK210" si="229">IF(IZ$165=EOMONTH($E35,$R35*(1-$O35)),FV($AE35,ROUNDDOWN(YEARFRAC($D$165,IZ$165,1),0),0,($AC35*(1-$O35)+$AD35*$O35)*$B35,0),0)</f>
        <v>0</v>
      </c>
      <c r="JA210" s="156">
        <f t="shared" si="229"/>
        <v>0</v>
      </c>
      <c r="JB210" s="156">
        <f t="shared" si="229"/>
        <v>0</v>
      </c>
      <c r="JC210" s="156">
        <f t="shared" si="229"/>
        <v>0</v>
      </c>
      <c r="JD210" s="156">
        <f t="shared" si="229"/>
        <v>0</v>
      </c>
      <c r="JE210" s="156">
        <f t="shared" si="229"/>
        <v>0</v>
      </c>
      <c r="JF210" s="156">
        <f t="shared" si="229"/>
        <v>0</v>
      </c>
      <c r="JG210" s="156">
        <f t="shared" si="229"/>
        <v>0</v>
      </c>
      <c r="JH210" s="156">
        <f t="shared" si="229"/>
        <v>0</v>
      </c>
      <c r="JI210" s="156">
        <f t="shared" si="229"/>
        <v>0</v>
      </c>
      <c r="JJ210" s="156">
        <f t="shared" si="229"/>
        <v>0</v>
      </c>
      <c r="JK210" s="156">
        <f t="shared" si="229"/>
        <v>0</v>
      </c>
      <c r="JL210" s="156">
        <f t="shared" si="229"/>
        <v>0</v>
      </c>
      <c r="JM210" s="156">
        <f t="shared" si="229"/>
        <v>0</v>
      </c>
      <c r="JN210" s="156">
        <f t="shared" si="229"/>
        <v>0</v>
      </c>
      <c r="JO210" s="156">
        <f t="shared" si="229"/>
        <v>0</v>
      </c>
      <c r="JP210" s="156">
        <f t="shared" si="229"/>
        <v>0</v>
      </c>
      <c r="JQ210" s="156">
        <f t="shared" si="229"/>
        <v>0</v>
      </c>
      <c r="JR210" s="156">
        <f t="shared" si="229"/>
        <v>0</v>
      </c>
      <c r="JS210" s="156">
        <f t="shared" si="229"/>
        <v>0</v>
      </c>
      <c r="JT210" s="156">
        <f t="shared" si="229"/>
        <v>0</v>
      </c>
      <c r="JU210" s="156">
        <f t="shared" si="229"/>
        <v>0</v>
      </c>
      <c r="JV210" s="156">
        <f t="shared" si="229"/>
        <v>0</v>
      </c>
      <c r="JW210" s="156">
        <f t="shared" si="229"/>
        <v>0</v>
      </c>
      <c r="JX210" s="156">
        <f t="shared" si="229"/>
        <v>0</v>
      </c>
      <c r="JY210" s="156">
        <f t="shared" si="229"/>
        <v>0</v>
      </c>
      <c r="JZ210" s="156">
        <f t="shared" si="229"/>
        <v>0</v>
      </c>
      <c r="KA210" s="156">
        <f t="shared" si="229"/>
        <v>0</v>
      </c>
      <c r="KB210" s="156">
        <f t="shared" si="229"/>
        <v>0</v>
      </c>
      <c r="KC210" s="156">
        <f t="shared" si="229"/>
        <v>0</v>
      </c>
      <c r="KD210" s="156">
        <f t="shared" si="229"/>
        <v>0</v>
      </c>
      <c r="KE210" s="156">
        <f t="shared" si="229"/>
        <v>0</v>
      </c>
      <c r="KF210" s="156">
        <f t="shared" si="229"/>
        <v>0</v>
      </c>
      <c r="KG210" s="156">
        <f t="shared" si="229"/>
        <v>0</v>
      </c>
      <c r="KH210" s="156">
        <f t="shared" si="229"/>
        <v>0</v>
      </c>
      <c r="KI210" s="156">
        <f t="shared" si="229"/>
        <v>0</v>
      </c>
      <c r="KJ210" s="156">
        <f t="shared" si="229"/>
        <v>0</v>
      </c>
      <c r="KK210" s="156">
        <f t="shared" si="229"/>
        <v>0</v>
      </c>
      <c r="KL210" s="156">
        <f t="shared" si="229"/>
        <v>0</v>
      </c>
      <c r="KM210" s="156">
        <f t="shared" si="229"/>
        <v>0</v>
      </c>
      <c r="KN210" s="156">
        <f t="shared" si="229"/>
        <v>0</v>
      </c>
      <c r="KO210" s="156">
        <f t="shared" si="229"/>
        <v>0</v>
      </c>
      <c r="KP210" s="156">
        <f t="shared" si="229"/>
        <v>0</v>
      </c>
      <c r="KQ210" s="156">
        <f t="shared" si="229"/>
        <v>0</v>
      </c>
      <c r="KR210" s="156">
        <f t="shared" si="229"/>
        <v>0</v>
      </c>
      <c r="KS210" s="156">
        <f t="shared" si="229"/>
        <v>0</v>
      </c>
      <c r="KT210" s="156">
        <f t="shared" si="229"/>
        <v>0</v>
      </c>
      <c r="KU210" s="156">
        <f t="shared" si="229"/>
        <v>0</v>
      </c>
      <c r="KV210" s="156">
        <f t="shared" si="229"/>
        <v>0</v>
      </c>
      <c r="KW210" s="156">
        <f t="shared" si="229"/>
        <v>0</v>
      </c>
      <c r="KX210" s="156">
        <f t="shared" si="229"/>
        <v>0</v>
      </c>
      <c r="KY210" s="156">
        <f t="shared" si="229"/>
        <v>0</v>
      </c>
      <c r="KZ210" s="156">
        <f t="shared" si="229"/>
        <v>0</v>
      </c>
      <c r="LA210" s="156">
        <f t="shared" si="229"/>
        <v>0</v>
      </c>
      <c r="LB210" s="156">
        <f t="shared" si="229"/>
        <v>0</v>
      </c>
      <c r="LC210" s="156">
        <f t="shared" si="229"/>
        <v>0</v>
      </c>
      <c r="LD210" s="156">
        <f t="shared" si="229"/>
        <v>0</v>
      </c>
      <c r="LE210" s="156">
        <f t="shared" si="229"/>
        <v>0</v>
      </c>
      <c r="LF210" s="156">
        <f t="shared" si="229"/>
        <v>0</v>
      </c>
      <c r="LG210" s="156">
        <f t="shared" si="229"/>
        <v>0</v>
      </c>
      <c r="LH210" s="156">
        <f t="shared" si="229"/>
        <v>0</v>
      </c>
      <c r="LI210" s="156">
        <f t="shared" si="229"/>
        <v>0</v>
      </c>
      <c r="LJ210" s="156">
        <f t="shared" si="229"/>
        <v>0</v>
      </c>
      <c r="LK210" s="156">
        <f t="shared" si="229"/>
        <v>0</v>
      </c>
      <c r="LL210" s="156">
        <f t="shared" ref="LL210:NK210" si="230">IF(LL$165=EOMONTH($E35,$R35*(1-$O35)),FV($AE35,ROUNDDOWN(YEARFRAC($D$165,LL$165,1),0),0,($AC35*(1-$O35)+$AD35*$O35)*$B35,0),0)</f>
        <v>0</v>
      </c>
      <c r="LM210" s="156">
        <f t="shared" si="230"/>
        <v>0</v>
      </c>
      <c r="LN210" s="156">
        <f t="shared" si="230"/>
        <v>0</v>
      </c>
      <c r="LO210" s="156">
        <f t="shared" si="230"/>
        <v>0</v>
      </c>
      <c r="LP210" s="156">
        <f t="shared" si="230"/>
        <v>0</v>
      </c>
      <c r="LQ210" s="156">
        <f t="shared" si="230"/>
        <v>0</v>
      </c>
      <c r="LR210" s="156">
        <f t="shared" si="230"/>
        <v>0</v>
      </c>
      <c r="LS210" s="156">
        <f t="shared" si="230"/>
        <v>0</v>
      </c>
      <c r="LT210" s="156">
        <f t="shared" si="230"/>
        <v>0</v>
      </c>
      <c r="LU210" s="156">
        <f t="shared" si="230"/>
        <v>0</v>
      </c>
      <c r="LV210" s="156">
        <f t="shared" si="230"/>
        <v>0</v>
      </c>
      <c r="LW210" s="156">
        <f t="shared" si="230"/>
        <v>0</v>
      </c>
      <c r="LX210" s="156">
        <f t="shared" si="230"/>
        <v>0</v>
      </c>
      <c r="LY210" s="156">
        <f t="shared" si="230"/>
        <v>0</v>
      </c>
      <c r="LZ210" s="156">
        <f t="shared" si="230"/>
        <v>0</v>
      </c>
      <c r="MA210" s="156">
        <f t="shared" si="230"/>
        <v>0</v>
      </c>
      <c r="MB210" s="156">
        <f t="shared" si="230"/>
        <v>0</v>
      </c>
      <c r="MC210" s="156">
        <f t="shared" si="230"/>
        <v>0</v>
      </c>
      <c r="MD210" s="156">
        <f t="shared" si="230"/>
        <v>0</v>
      </c>
      <c r="ME210" s="156">
        <f t="shared" si="230"/>
        <v>0</v>
      </c>
      <c r="MF210" s="156">
        <f t="shared" si="230"/>
        <v>0</v>
      </c>
      <c r="MG210" s="156">
        <f t="shared" si="230"/>
        <v>0</v>
      </c>
      <c r="MH210" s="156">
        <f t="shared" si="230"/>
        <v>0</v>
      </c>
      <c r="MI210" s="156">
        <f t="shared" si="230"/>
        <v>0</v>
      </c>
      <c r="MJ210" s="156">
        <f t="shared" si="230"/>
        <v>0</v>
      </c>
      <c r="MK210" s="156">
        <f t="shared" si="230"/>
        <v>0</v>
      </c>
      <c r="ML210" s="156">
        <f t="shared" si="230"/>
        <v>0</v>
      </c>
      <c r="MM210" s="156">
        <f t="shared" si="230"/>
        <v>0</v>
      </c>
      <c r="MN210" s="156">
        <f t="shared" si="230"/>
        <v>0</v>
      </c>
      <c r="MO210" s="156">
        <f t="shared" si="230"/>
        <v>0</v>
      </c>
      <c r="MP210" s="156">
        <f t="shared" si="230"/>
        <v>0</v>
      </c>
      <c r="MQ210" s="156">
        <f t="shared" si="230"/>
        <v>0</v>
      </c>
      <c r="MR210" s="156">
        <f t="shared" si="230"/>
        <v>0</v>
      </c>
      <c r="MS210" s="156">
        <f t="shared" si="230"/>
        <v>0</v>
      </c>
      <c r="MT210" s="156">
        <f t="shared" si="230"/>
        <v>0</v>
      </c>
      <c r="MU210" s="156">
        <f t="shared" si="230"/>
        <v>0</v>
      </c>
      <c r="MV210" s="156">
        <f t="shared" si="230"/>
        <v>0</v>
      </c>
      <c r="MW210" s="156">
        <f t="shared" si="230"/>
        <v>0</v>
      </c>
      <c r="MX210" s="156">
        <f t="shared" si="230"/>
        <v>0</v>
      </c>
      <c r="MY210" s="156">
        <f t="shared" si="230"/>
        <v>0</v>
      </c>
      <c r="MZ210" s="156">
        <f t="shared" si="230"/>
        <v>0</v>
      </c>
      <c r="NA210" s="156">
        <f t="shared" si="230"/>
        <v>0</v>
      </c>
      <c r="NB210" s="156">
        <f t="shared" si="230"/>
        <v>0</v>
      </c>
      <c r="NC210" s="156">
        <f t="shared" si="230"/>
        <v>0</v>
      </c>
      <c r="ND210" s="156">
        <f t="shared" si="230"/>
        <v>0</v>
      </c>
      <c r="NE210" s="156">
        <f t="shared" si="230"/>
        <v>0</v>
      </c>
      <c r="NF210" s="156">
        <f t="shared" si="230"/>
        <v>0</v>
      </c>
      <c r="NG210" s="156">
        <f t="shared" si="230"/>
        <v>0</v>
      </c>
      <c r="NH210" s="156">
        <f t="shared" si="230"/>
        <v>0</v>
      </c>
      <c r="NI210" s="156">
        <f t="shared" si="230"/>
        <v>0</v>
      </c>
      <c r="NJ210" s="156">
        <f t="shared" si="230"/>
        <v>0</v>
      </c>
      <c r="NK210" s="158">
        <f t="shared" si="230"/>
        <v>0</v>
      </c>
    </row>
    <row r="211" spans="1:375" x14ac:dyDescent="0.25">
      <c r="A211" s="154">
        <f t="shared" si="212"/>
        <v>-57985.279416058889</v>
      </c>
      <c r="B211" s="35" t="s">
        <v>170</v>
      </c>
      <c r="C211" s="89" t="s">
        <v>164</v>
      </c>
      <c r="D211" s="156">
        <f>IF(D$165=EOMONTH($E35,$R35*(1-$O35)),SUMIFS($D204:$NK204,$D$165:$NK$165,"&gt;"&amp;EOMONTH($E35,$R35*(1-$O35)+$S35*(1-$O35)+$T35*$O35),$D$165:$NK$165,"&lt;="&amp;EOMONTH($E35,$R35*(1-$O35)+60))*-($AF35*(1-$O35)+$AH35*$O35)+SUMIFS($D204:$NK204,$D$165:$NK$165,"&gt;"&amp;EOMONTH($E35,$R35*(1-$O35)+60),$D$165:$NK$165,"&lt;="&amp;EOMONTH($E35,$R35*(1-$O35)+372))*-($AG35*(1-$O35)+$AI35*$O35),0)</f>
        <v>0</v>
      </c>
      <c r="E211" s="156">
        <f t="shared" ref="E211:BP211" si="231">IF(E$165=EOMONTH($E35,$R35*(1-$O35)),SUMIFS($D204:$NK204,$D$165:$NK$165,"&gt;"&amp;EOMONTH($E35,$R35*(1-$O35)+$S35*(1-$O35)+$T35*$O35),$D$165:$NK$165,"&lt;="&amp;EOMONTH($E35,$R35*(1-$O35)+60))*-($AF35*(1-$O35)+$AH35*$O35)+SUMIFS($D204:$NK204,$D$165:$NK$165,"&gt;"&amp;EOMONTH($E35,$R35*(1-$O35)+60),$D$165:$NK$165,"&lt;="&amp;EOMONTH($E35,$R35*(1-$O35)+372))*-($AG35*(1-$O35)+$AI35*$O35),0)</f>
        <v>0</v>
      </c>
      <c r="F211" s="156">
        <f t="shared" si="231"/>
        <v>0</v>
      </c>
      <c r="G211" s="156">
        <f t="shared" si="231"/>
        <v>0</v>
      </c>
      <c r="H211" s="156">
        <f t="shared" si="231"/>
        <v>0</v>
      </c>
      <c r="I211" s="156">
        <f t="shared" si="231"/>
        <v>0</v>
      </c>
      <c r="J211" s="156">
        <f t="shared" si="231"/>
        <v>0</v>
      </c>
      <c r="K211" s="156">
        <f t="shared" si="231"/>
        <v>0</v>
      </c>
      <c r="L211" s="156">
        <f t="shared" si="231"/>
        <v>0</v>
      </c>
      <c r="M211" s="156">
        <f t="shared" si="231"/>
        <v>0</v>
      </c>
      <c r="N211" s="156">
        <f t="shared" si="231"/>
        <v>0</v>
      </c>
      <c r="O211" s="156">
        <f t="shared" si="231"/>
        <v>0</v>
      </c>
      <c r="P211" s="156">
        <f t="shared" si="231"/>
        <v>0</v>
      </c>
      <c r="Q211" s="156">
        <f t="shared" si="231"/>
        <v>0</v>
      </c>
      <c r="R211" s="156">
        <f t="shared" si="231"/>
        <v>0</v>
      </c>
      <c r="S211" s="156">
        <f t="shared" si="231"/>
        <v>0</v>
      </c>
      <c r="T211" s="156">
        <f t="shared" si="231"/>
        <v>0</v>
      </c>
      <c r="U211" s="156">
        <f t="shared" si="231"/>
        <v>0</v>
      </c>
      <c r="V211" s="156">
        <f t="shared" si="231"/>
        <v>0</v>
      </c>
      <c r="W211" s="156">
        <f t="shared" si="231"/>
        <v>0</v>
      </c>
      <c r="X211" s="156">
        <f t="shared" si="231"/>
        <v>0</v>
      </c>
      <c r="Y211" s="156">
        <f t="shared" si="231"/>
        <v>0</v>
      </c>
      <c r="Z211" s="156">
        <f t="shared" si="231"/>
        <v>0</v>
      </c>
      <c r="AA211" s="156">
        <f t="shared" si="231"/>
        <v>0</v>
      </c>
      <c r="AB211" s="156">
        <f t="shared" si="231"/>
        <v>0</v>
      </c>
      <c r="AC211" s="156">
        <f t="shared" si="231"/>
        <v>0</v>
      </c>
      <c r="AD211" s="156">
        <f t="shared" si="231"/>
        <v>0</v>
      </c>
      <c r="AE211" s="156">
        <f t="shared" si="231"/>
        <v>0</v>
      </c>
      <c r="AF211" s="156">
        <f t="shared" si="231"/>
        <v>0</v>
      </c>
      <c r="AG211" s="156">
        <f t="shared" si="231"/>
        <v>0</v>
      </c>
      <c r="AH211" s="156">
        <f t="shared" si="231"/>
        <v>0</v>
      </c>
      <c r="AI211" s="156">
        <f t="shared" si="231"/>
        <v>0</v>
      </c>
      <c r="AJ211" s="156">
        <f t="shared" si="231"/>
        <v>0</v>
      </c>
      <c r="AK211" s="156">
        <f t="shared" si="231"/>
        <v>0</v>
      </c>
      <c r="AL211" s="156">
        <f t="shared" si="231"/>
        <v>0</v>
      </c>
      <c r="AM211" s="156">
        <f t="shared" si="231"/>
        <v>0</v>
      </c>
      <c r="AN211" s="156">
        <f t="shared" si="231"/>
        <v>0</v>
      </c>
      <c r="AO211" s="156">
        <f t="shared" si="231"/>
        <v>0</v>
      </c>
      <c r="AP211" s="156">
        <f t="shared" si="231"/>
        <v>0</v>
      </c>
      <c r="AQ211" s="156">
        <f t="shared" si="231"/>
        <v>0</v>
      </c>
      <c r="AR211" s="156">
        <f t="shared" si="231"/>
        <v>0</v>
      </c>
      <c r="AS211" s="156">
        <f t="shared" si="231"/>
        <v>0</v>
      </c>
      <c r="AT211" s="156">
        <f t="shared" si="231"/>
        <v>0</v>
      </c>
      <c r="AU211" s="156">
        <f t="shared" si="231"/>
        <v>0</v>
      </c>
      <c r="AV211" s="156">
        <f t="shared" si="231"/>
        <v>0</v>
      </c>
      <c r="AW211" s="156">
        <f t="shared" si="231"/>
        <v>0</v>
      </c>
      <c r="AX211" s="156">
        <f t="shared" si="231"/>
        <v>0</v>
      </c>
      <c r="AY211" s="156">
        <f t="shared" si="231"/>
        <v>0</v>
      </c>
      <c r="AZ211" s="156">
        <f t="shared" si="231"/>
        <v>0</v>
      </c>
      <c r="BA211" s="156">
        <f t="shared" si="231"/>
        <v>0</v>
      </c>
      <c r="BB211" s="156">
        <f t="shared" si="231"/>
        <v>0</v>
      </c>
      <c r="BC211" s="156">
        <f t="shared" si="231"/>
        <v>0</v>
      </c>
      <c r="BD211" s="156">
        <f t="shared" si="231"/>
        <v>0</v>
      </c>
      <c r="BE211" s="156">
        <f t="shared" si="231"/>
        <v>0</v>
      </c>
      <c r="BF211" s="156">
        <f t="shared" si="231"/>
        <v>0</v>
      </c>
      <c r="BG211" s="156">
        <f t="shared" si="231"/>
        <v>0</v>
      </c>
      <c r="BH211" s="156">
        <f t="shared" si="231"/>
        <v>0</v>
      </c>
      <c r="BI211" s="156">
        <f t="shared" si="231"/>
        <v>0</v>
      </c>
      <c r="BJ211" s="156">
        <f t="shared" si="231"/>
        <v>0</v>
      </c>
      <c r="BK211" s="156">
        <f t="shared" si="231"/>
        <v>0</v>
      </c>
      <c r="BL211" s="156">
        <f t="shared" si="231"/>
        <v>0</v>
      </c>
      <c r="BM211" s="156">
        <f t="shared" si="231"/>
        <v>0</v>
      </c>
      <c r="BN211" s="156">
        <f t="shared" si="231"/>
        <v>0</v>
      </c>
      <c r="BO211" s="156">
        <f t="shared" si="231"/>
        <v>0</v>
      </c>
      <c r="BP211" s="156">
        <f t="shared" si="231"/>
        <v>0</v>
      </c>
      <c r="BQ211" s="156">
        <f t="shared" ref="BQ211:EB211" si="232">IF(BQ$165=EOMONTH($E35,$R35*(1-$O35)),SUMIFS($D204:$NK204,$D$165:$NK$165,"&gt;"&amp;EOMONTH($E35,$R35*(1-$O35)+$S35*(1-$O35)+$T35*$O35),$D$165:$NK$165,"&lt;="&amp;EOMONTH($E35,$R35*(1-$O35)+60))*-($AF35*(1-$O35)+$AH35*$O35)+SUMIFS($D204:$NK204,$D$165:$NK$165,"&gt;"&amp;EOMONTH($E35,$R35*(1-$O35)+60),$D$165:$NK$165,"&lt;="&amp;EOMONTH($E35,$R35*(1-$O35)+372))*-($AG35*(1-$O35)+$AI35*$O35),0)</f>
        <v>0</v>
      </c>
      <c r="BR211" s="156">
        <f t="shared" si="232"/>
        <v>0</v>
      </c>
      <c r="BS211" s="156">
        <f t="shared" si="232"/>
        <v>0</v>
      </c>
      <c r="BT211" s="156">
        <f t="shared" si="232"/>
        <v>0</v>
      </c>
      <c r="BU211" s="156">
        <f t="shared" si="232"/>
        <v>0</v>
      </c>
      <c r="BV211" s="156">
        <f t="shared" si="232"/>
        <v>0</v>
      </c>
      <c r="BW211" s="156">
        <f t="shared" si="232"/>
        <v>0</v>
      </c>
      <c r="BX211" s="156">
        <f t="shared" si="232"/>
        <v>0</v>
      </c>
      <c r="BY211" s="156">
        <f t="shared" si="232"/>
        <v>0</v>
      </c>
      <c r="BZ211" s="156">
        <f t="shared" si="232"/>
        <v>0</v>
      </c>
      <c r="CA211" s="156">
        <f t="shared" si="232"/>
        <v>0</v>
      </c>
      <c r="CB211" s="156">
        <f t="shared" si="232"/>
        <v>0</v>
      </c>
      <c r="CC211" s="156">
        <f t="shared" si="232"/>
        <v>0</v>
      </c>
      <c r="CD211" s="156">
        <f t="shared" si="232"/>
        <v>0</v>
      </c>
      <c r="CE211" s="156">
        <f t="shared" si="232"/>
        <v>0</v>
      </c>
      <c r="CF211" s="156">
        <f t="shared" si="232"/>
        <v>0</v>
      </c>
      <c r="CG211" s="156">
        <f t="shared" si="232"/>
        <v>0</v>
      </c>
      <c r="CH211" s="156">
        <f t="shared" si="232"/>
        <v>0</v>
      </c>
      <c r="CI211" s="156">
        <f t="shared" si="232"/>
        <v>0</v>
      </c>
      <c r="CJ211" s="156">
        <f t="shared" si="232"/>
        <v>0</v>
      </c>
      <c r="CK211" s="156">
        <f t="shared" si="232"/>
        <v>0</v>
      </c>
      <c r="CL211" s="156">
        <f t="shared" si="232"/>
        <v>0</v>
      </c>
      <c r="CM211" s="156">
        <f t="shared" si="232"/>
        <v>0</v>
      </c>
      <c r="CN211" s="156">
        <f t="shared" si="232"/>
        <v>0</v>
      </c>
      <c r="CO211" s="156">
        <f t="shared" si="232"/>
        <v>0</v>
      </c>
      <c r="CP211" s="156">
        <f t="shared" si="232"/>
        <v>0</v>
      </c>
      <c r="CQ211" s="156">
        <f t="shared" si="232"/>
        <v>0</v>
      </c>
      <c r="CR211" s="156">
        <f t="shared" si="232"/>
        <v>0</v>
      </c>
      <c r="CS211" s="156">
        <f t="shared" si="232"/>
        <v>0</v>
      </c>
      <c r="CT211" s="156">
        <f t="shared" si="232"/>
        <v>0</v>
      </c>
      <c r="CU211" s="156">
        <f t="shared" si="232"/>
        <v>0</v>
      </c>
      <c r="CV211" s="156">
        <f t="shared" si="232"/>
        <v>0</v>
      </c>
      <c r="CW211" s="156">
        <f t="shared" si="232"/>
        <v>0</v>
      </c>
      <c r="CX211" s="156">
        <f t="shared" si="232"/>
        <v>0</v>
      </c>
      <c r="CY211" s="156">
        <f t="shared" si="232"/>
        <v>0</v>
      </c>
      <c r="CZ211" s="156">
        <f t="shared" si="232"/>
        <v>0</v>
      </c>
      <c r="DA211" s="156">
        <f t="shared" si="232"/>
        <v>0</v>
      </c>
      <c r="DB211" s="156">
        <f t="shared" si="232"/>
        <v>0</v>
      </c>
      <c r="DC211" s="156">
        <f t="shared" si="232"/>
        <v>0</v>
      </c>
      <c r="DD211" s="156">
        <f t="shared" si="232"/>
        <v>0</v>
      </c>
      <c r="DE211" s="156">
        <f t="shared" si="232"/>
        <v>0</v>
      </c>
      <c r="DF211" s="156">
        <f t="shared" si="232"/>
        <v>0</v>
      </c>
      <c r="DG211" s="156">
        <f t="shared" si="232"/>
        <v>0</v>
      </c>
      <c r="DH211" s="156">
        <f t="shared" si="232"/>
        <v>0</v>
      </c>
      <c r="DI211" s="156">
        <f t="shared" si="232"/>
        <v>0</v>
      </c>
      <c r="DJ211" s="156">
        <f t="shared" si="232"/>
        <v>0</v>
      </c>
      <c r="DK211" s="156">
        <f t="shared" si="232"/>
        <v>0</v>
      </c>
      <c r="DL211" s="156">
        <f t="shared" si="232"/>
        <v>0</v>
      </c>
      <c r="DM211" s="156">
        <f t="shared" si="232"/>
        <v>0</v>
      </c>
      <c r="DN211" s="156">
        <f t="shared" si="232"/>
        <v>0</v>
      </c>
      <c r="DO211" s="156">
        <f t="shared" si="232"/>
        <v>0</v>
      </c>
      <c r="DP211" s="156">
        <f t="shared" si="232"/>
        <v>0</v>
      </c>
      <c r="DQ211" s="156">
        <f t="shared" si="232"/>
        <v>0</v>
      </c>
      <c r="DR211" s="156">
        <f t="shared" si="232"/>
        <v>0</v>
      </c>
      <c r="DS211" s="156">
        <f t="shared" si="232"/>
        <v>0</v>
      </c>
      <c r="DT211" s="156">
        <f t="shared" si="232"/>
        <v>0</v>
      </c>
      <c r="DU211" s="156">
        <f t="shared" si="232"/>
        <v>0</v>
      </c>
      <c r="DV211" s="156">
        <f t="shared" si="232"/>
        <v>0</v>
      </c>
      <c r="DW211" s="156">
        <f t="shared" si="232"/>
        <v>0</v>
      </c>
      <c r="DX211" s="156">
        <f t="shared" si="232"/>
        <v>0</v>
      </c>
      <c r="DY211" s="156">
        <f t="shared" si="232"/>
        <v>0</v>
      </c>
      <c r="DZ211" s="156">
        <f t="shared" si="232"/>
        <v>0</v>
      </c>
      <c r="EA211" s="156">
        <f t="shared" si="232"/>
        <v>-57985.279416058889</v>
      </c>
      <c r="EB211" s="156">
        <f t="shared" si="232"/>
        <v>0</v>
      </c>
      <c r="EC211" s="156">
        <f t="shared" ref="EC211:GN211" si="233">IF(EC$165=EOMONTH($E35,$R35*(1-$O35)),SUMIFS($D204:$NK204,$D$165:$NK$165,"&gt;"&amp;EOMONTH($E35,$R35*(1-$O35)+$S35*(1-$O35)+$T35*$O35),$D$165:$NK$165,"&lt;="&amp;EOMONTH($E35,$R35*(1-$O35)+60))*-($AF35*(1-$O35)+$AH35*$O35)+SUMIFS($D204:$NK204,$D$165:$NK$165,"&gt;"&amp;EOMONTH($E35,$R35*(1-$O35)+60),$D$165:$NK$165,"&lt;="&amp;EOMONTH($E35,$R35*(1-$O35)+372))*-($AG35*(1-$O35)+$AI35*$O35),0)</f>
        <v>0</v>
      </c>
      <c r="ED211" s="156">
        <f t="shared" si="233"/>
        <v>0</v>
      </c>
      <c r="EE211" s="156">
        <f t="shared" si="233"/>
        <v>0</v>
      </c>
      <c r="EF211" s="156">
        <f t="shared" si="233"/>
        <v>0</v>
      </c>
      <c r="EG211" s="156">
        <f t="shared" si="233"/>
        <v>0</v>
      </c>
      <c r="EH211" s="156">
        <f t="shared" si="233"/>
        <v>0</v>
      </c>
      <c r="EI211" s="156">
        <f t="shared" si="233"/>
        <v>0</v>
      </c>
      <c r="EJ211" s="156">
        <f t="shared" si="233"/>
        <v>0</v>
      </c>
      <c r="EK211" s="156">
        <f t="shared" si="233"/>
        <v>0</v>
      </c>
      <c r="EL211" s="156">
        <f t="shared" si="233"/>
        <v>0</v>
      </c>
      <c r="EM211" s="156">
        <f t="shared" si="233"/>
        <v>0</v>
      </c>
      <c r="EN211" s="156">
        <f t="shared" si="233"/>
        <v>0</v>
      </c>
      <c r="EO211" s="156">
        <f t="shared" si="233"/>
        <v>0</v>
      </c>
      <c r="EP211" s="156">
        <f t="shared" si="233"/>
        <v>0</v>
      </c>
      <c r="EQ211" s="156">
        <f t="shared" si="233"/>
        <v>0</v>
      </c>
      <c r="ER211" s="156">
        <f t="shared" si="233"/>
        <v>0</v>
      </c>
      <c r="ES211" s="156">
        <f t="shared" si="233"/>
        <v>0</v>
      </c>
      <c r="ET211" s="156">
        <f t="shared" si="233"/>
        <v>0</v>
      </c>
      <c r="EU211" s="156">
        <f t="shared" si="233"/>
        <v>0</v>
      </c>
      <c r="EV211" s="156">
        <f t="shared" si="233"/>
        <v>0</v>
      </c>
      <c r="EW211" s="156">
        <f t="shared" si="233"/>
        <v>0</v>
      </c>
      <c r="EX211" s="156">
        <f t="shared" si="233"/>
        <v>0</v>
      </c>
      <c r="EY211" s="156">
        <f t="shared" si="233"/>
        <v>0</v>
      </c>
      <c r="EZ211" s="156">
        <f t="shared" si="233"/>
        <v>0</v>
      </c>
      <c r="FA211" s="156">
        <f t="shared" si="233"/>
        <v>0</v>
      </c>
      <c r="FB211" s="156">
        <f t="shared" si="233"/>
        <v>0</v>
      </c>
      <c r="FC211" s="156">
        <f t="shared" si="233"/>
        <v>0</v>
      </c>
      <c r="FD211" s="156">
        <f t="shared" si="233"/>
        <v>0</v>
      </c>
      <c r="FE211" s="156">
        <f t="shared" si="233"/>
        <v>0</v>
      </c>
      <c r="FF211" s="156">
        <f t="shared" si="233"/>
        <v>0</v>
      </c>
      <c r="FG211" s="156">
        <f t="shared" si="233"/>
        <v>0</v>
      </c>
      <c r="FH211" s="156">
        <f t="shared" si="233"/>
        <v>0</v>
      </c>
      <c r="FI211" s="156">
        <f t="shared" si="233"/>
        <v>0</v>
      </c>
      <c r="FJ211" s="156">
        <f t="shared" si="233"/>
        <v>0</v>
      </c>
      <c r="FK211" s="156">
        <f t="shared" si="233"/>
        <v>0</v>
      </c>
      <c r="FL211" s="156">
        <f t="shared" si="233"/>
        <v>0</v>
      </c>
      <c r="FM211" s="156">
        <f t="shared" si="233"/>
        <v>0</v>
      </c>
      <c r="FN211" s="156">
        <f t="shared" si="233"/>
        <v>0</v>
      </c>
      <c r="FO211" s="156">
        <f t="shared" si="233"/>
        <v>0</v>
      </c>
      <c r="FP211" s="156">
        <f t="shared" si="233"/>
        <v>0</v>
      </c>
      <c r="FQ211" s="156">
        <f t="shared" si="233"/>
        <v>0</v>
      </c>
      <c r="FR211" s="156">
        <f t="shared" si="233"/>
        <v>0</v>
      </c>
      <c r="FS211" s="156">
        <f t="shared" si="233"/>
        <v>0</v>
      </c>
      <c r="FT211" s="156">
        <f t="shared" si="233"/>
        <v>0</v>
      </c>
      <c r="FU211" s="156">
        <f t="shared" si="233"/>
        <v>0</v>
      </c>
      <c r="FV211" s="156">
        <f t="shared" si="233"/>
        <v>0</v>
      </c>
      <c r="FW211" s="156">
        <f t="shared" si="233"/>
        <v>0</v>
      </c>
      <c r="FX211" s="156">
        <f t="shared" si="233"/>
        <v>0</v>
      </c>
      <c r="FY211" s="156">
        <f t="shared" si="233"/>
        <v>0</v>
      </c>
      <c r="FZ211" s="156">
        <f t="shared" si="233"/>
        <v>0</v>
      </c>
      <c r="GA211" s="156">
        <f t="shared" si="233"/>
        <v>0</v>
      </c>
      <c r="GB211" s="156">
        <f t="shared" si="233"/>
        <v>0</v>
      </c>
      <c r="GC211" s="156">
        <f t="shared" si="233"/>
        <v>0</v>
      </c>
      <c r="GD211" s="156">
        <f t="shared" si="233"/>
        <v>0</v>
      </c>
      <c r="GE211" s="156">
        <f t="shared" si="233"/>
        <v>0</v>
      </c>
      <c r="GF211" s="156">
        <f t="shared" si="233"/>
        <v>0</v>
      </c>
      <c r="GG211" s="156">
        <f t="shared" si="233"/>
        <v>0</v>
      </c>
      <c r="GH211" s="156">
        <f t="shared" si="233"/>
        <v>0</v>
      </c>
      <c r="GI211" s="156">
        <f t="shared" si="233"/>
        <v>0</v>
      </c>
      <c r="GJ211" s="156">
        <f t="shared" si="233"/>
        <v>0</v>
      </c>
      <c r="GK211" s="156">
        <f t="shared" si="233"/>
        <v>0</v>
      </c>
      <c r="GL211" s="156">
        <f t="shared" si="233"/>
        <v>0</v>
      </c>
      <c r="GM211" s="156">
        <f t="shared" si="233"/>
        <v>0</v>
      </c>
      <c r="GN211" s="156">
        <f t="shared" si="233"/>
        <v>0</v>
      </c>
      <c r="GO211" s="156">
        <f t="shared" ref="GO211:IZ211" si="234">IF(GO$165=EOMONTH($E35,$R35*(1-$O35)),SUMIFS($D204:$NK204,$D$165:$NK$165,"&gt;"&amp;EOMONTH($E35,$R35*(1-$O35)+$S35*(1-$O35)+$T35*$O35),$D$165:$NK$165,"&lt;="&amp;EOMONTH($E35,$R35*(1-$O35)+60))*-($AF35*(1-$O35)+$AH35*$O35)+SUMIFS($D204:$NK204,$D$165:$NK$165,"&gt;"&amp;EOMONTH($E35,$R35*(1-$O35)+60),$D$165:$NK$165,"&lt;="&amp;EOMONTH($E35,$R35*(1-$O35)+372))*-($AG35*(1-$O35)+$AI35*$O35),0)</f>
        <v>0</v>
      </c>
      <c r="GP211" s="156">
        <f t="shared" si="234"/>
        <v>0</v>
      </c>
      <c r="GQ211" s="156">
        <f t="shared" si="234"/>
        <v>0</v>
      </c>
      <c r="GR211" s="156">
        <f t="shared" si="234"/>
        <v>0</v>
      </c>
      <c r="GS211" s="156">
        <f t="shared" si="234"/>
        <v>0</v>
      </c>
      <c r="GT211" s="156">
        <f t="shared" si="234"/>
        <v>0</v>
      </c>
      <c r="GU211" s="156">
        <f t="shared" si="234"/>
        <v>0</v>
      </c>
      <c r="GV211" s="156">
        <f t="shared" si="234"/>
        <v>0</v>
      </c>
      <c r="GW211" s="156">
        <f t="shared" si="234"/>
        <v>0</v>
      </c>
      <c r="GX211" s="156">
        <f t="shared" si="234"/>
        <v>0</v>
      </c>
      <c r="GY211" s="156">
        <f t="shared" si="234"/>
        <v>0</v>
      </c>
      <c r="GZ211" s="156">
        <f t="shared" si="234"/>
        <v>0</v>
      </c>
      <c r="HA211" s="156">
        <f t="shared" si="234"/>
        <v>0</v>
      </c>
      <c r="HB211" s="156">
        <f t="shared" si="234"/>
        <v>0</v>
      </c>
      <c r="HC211" s="156">
        <f t="shared" si="234"/>
        <v>0</v>
      </c>
      <c r="HD211" s="156">
        <f t="shared" si="234"/>
        <v>0</v>
      </c>
      <c r="HE211" s="156">
        <f t="shared" si="234"/>
        <v>0</v>
      </c>
      <c r="HF211" s="156">
        <f t="shared" si="234"/>
        <v>0</v>
      </c>
      <c r="HG211" s="156">
        <f t="shared" si="234"/>
        <v>0</v>
      </c>
      <c r="HH211" s="156">
        <f t="shared" si="234"/>
        <v>0</v>
      </c>
      <c r="HI211" s="156">
        <f t="shared" si="234"/>
        <v>0</v>
      </c>
      <c r="HJ211" s="156">
        <f t="shared" si="234"/>
        <v>0</v>
      </c>
      <c r="HK211" s="156">
        <f t="shared" si="234"/>
        <v>0</v>
      </c>
      <c r="HL211" s="156">
        <f t="shared" si="234"/>
        <v>0</v>
      </c>
      <c r="HM211" s="156">
        <f t="shared" si="234"/>
        <v>0</v>
      </c>
      <c r="HN211" s="156">
        <f t="shared" si="234"/>
        <v>0</v>
      </c>
      <c r="HO211" s="156">
        <f t="shared" si="234"/>
        <v>0</v>
      </c>
      <c r="HP211" s="156">
        <f t="shared" si="234"/>
        <v>0</v>
      </c>
      <c r="HQ211" s="156">
        <f t="shared" si="234"/>
        <v>0</v>
      </c>
      <c r="HR211" s="156">
        <f t="shared" si="234"/>
        <v>0</v>
      </c>
      <c r="HS211" s="156">
        <f t="shared" si="234"/>
        <v>0</v>
      </c>
      <c r="HT211" s="156">
        <f t="shared" si="234"/>
        <v>0</v>
      </c>
      <c r="HU211" s="156">
        <f t="shared" si="234"/>
        <v>0</v>
      </c>
      <c r="HV211" s="156">
        <f t="shared" si="234"/>
        <v>0</v>
      </c>
      <c r="HW211" s="156">
        <f t="shared" si="234"/>
        <v>0</v>
      </c>
      <c r="HX211" s="156">
        <f t="shared" si="234"/>
        <v>0</v>
      </c>
      <c r="HY211" s="156">
        <f t="shared" si="234"/>
        <v>0</v>
      </c>
      <c r="HZ211" s="156">
        <f t="shared" si="234"/>
        <v>0</v>
      </c>
      <c r="IA211" s="156">
        <f t="shared" si="234"/>
        <v>0</v>
      </c>
      <c r="IB211" s="156">
        <f t="shared" si="234"/>
        <v>0</v>
      </c>
      <c r="IC211" s="156">
        <f t="shared" si="234"/>
        <v>0</v>
      </c>
      <c r="ID211" s="156">
        <f t="shared" si="234"/>
        <v>0</v>
      </c>
      <c r="IE211" s="156">
        <f t="shared" si="234"/>
        <v>0</v>
      </c>
      <c r="IF211" s="156">
        <f t="shared" si="234"/>
        <v>0</v>
      </c>
      <c r="IG211" s="156">
        <f t="shared" si="234"/>
        <v>0</v>
      </c>
      <c r="IH211" s="156">
        <f t="shared" si="234"/>
        <v>0</v>
      </c>
      <c r="II211" s="156">
        <f t="shared" si="234"/>
        <v>0</v>
      </c>
      <c r="IJ211" s="156">
        <f t="shared" si="234"/>
        <v>0</v>
      </c>
      <c r="IK211" s="156">
        <f t="shared" si="234"/>
        <v>0</v>
      </c>
      <c r="IL211" s="156">
        <f t="shared" si="234"/>
        <v>0</v>
      </c>
      <c r="IM211" s="156">
        <f t="shared" si="234"/>
        <v>0</v>
      </c>
      <c r="IN211" s="156">
        <f t="shared" si="234"/>
        <v>0</v>
      </c>
      <c r="IO211" s="156">
        <f t="shared" si="234"/>
        <v>0</v>
      </c>
      <c r="IP211" s="156">
        <f t="shared" si="234"/>
        <v>0</v>
      </c>
      <c r="IQ211" s="156">
        <f t="shared" si="234"/>
        <v>0</v>
      </c>
      <c r="IR211" s="156">
        <f t="shared" si="234"/>
        <v>0</v>
      </c>
      <c r="IS211" s="156">
        <f t="shared" si="234"/>
        <v>0</v>
      </c>
      <c r="IT211" s="156">
        <f t="shared" si="234"/>
        <v>0</v>
      </c>
      <c r="IU211" s="156">
        <f t="shared" si="234"/>
        <v>0</v>
      </c>
      <c r="IV211" s="156">
        <f t="shared" si="234"/>
        <v>0</v>
      </c>
      <c r="IW211" s="156">
        <f t="shared" si="234"/>
        <v>0</v>
      </c>
      <c r="IX211" s="156">
        <f t="shared" si="234"/>
        <v>0</v>
      </c>
      <c r="IY211" s="156">
        <f t="shared" si="234"/>
        <v>0</v>
      </c>
      <c r="IZ211" s="156">
        <f t="shared" si="234"/>
        <v>0</v>
      </c>
      <c r="JA211" s="156">
        <f t="shared" ref="JA211:LL211" si="235">IF(JA$165=EOMONTH($E35,$R35*(1-$O35)),SUMIFS($D204:$NK204,$D$165:$NK$165,"&gt;"&amp;EOMONTH($E35,$R35*(1-$O35)+$S35*(1-$O35)+$T35*$O35),$D$165:$NK$165,"&lt;="&amp;EOMONTH($E35,$R35*(1-$O35)+60))*-($AF35*(1-$O35)+$AH35*$O35)+SUMIFS($D204:$NK204,$D$165:$NK$165,"&gt;"&amp;EOMONTH($E35,$R35*(1-$O35)+60),$D$165:$NK$165,"&lt;="&amp;EOMONTH($E35,$R35*(1-$O35)+372))*-($AG35*(1-$O35)+$AI35*$O35),0)</f>
        <v>0</v>
      </c>
      <c r="JB211" s="156">
        <f t="shared" si="235"/>
        <v>0</v>
      </c>
      <c r="JC211" s="156">
        <f t="shared" si="235"/>
        <v>0</v>
      </c>
      <c r="JD211" s="156">
        <f t="shared" si="235"/>
        <v>0</v>
      </c>
      <c r="JE211" s="156">
        <f t="shared" si="235"/>
        <v>0</v>
      </c>
      <c r="JF211" s="156">
        <f t="shared" si="235"/>
        <v>0</v>
      </c>
      <c r="JG211" s="156">
        <f t="shared" si="235"/>
        <v>0</v>
      </c>
      <c r="JH211" s="156">
        <f t="shared" si="235"/>
        <v>0</v>
      </c>
      <c r="JI211" s="156">
        <f t="shared" si="235"/>
        <v>0</v>
      </c>
      <c r="JJ211" s="156">
        <f t="shared" si="235"/>
        <v>0</v>
      </c>
      <c r="JK211" s="156">
        <f t="shared" si="235"/>
        <v>0</v>
      </c>
      <c r="JL211" s="156">
        <f t="shared" si="235"/>
        <v>0</v>
      </c>
      <c r="JM211" s="156">
        <f t="shared" si="235"/>
        <v>0</v>
      </c>
      <c r="JN211" s="156">
        <f t="shared" si="235"/>
        <v>0</v>
      </c>
      <c r="JO211" s="156">
        <f t="shared" si="235"/>
        <v>0</v>
      </c>
      <c r="JP211" s="156">
        <f t="shared" si="235"/>
        <v>0</v>
      </c>
      <c r="JQ211" s="156">
        <f t="shared" si="235"/>
        <v>0</v>
      </c>
      <c r="JR211" s="156">
        <f t="shared" si="235"/>
        <v>0</v>
      </c>
      <c r="JS211" s="156">
        <f t="shared" si="235"/>
        <v>0</v>
      </c>
      <c r="JT211" s="156">
        <f t="shared" si="235"/>
        <v>0</v>
      </c>
      <c r="JU211" s="156">
        <f t="shared" si="235"/>
        <v>0</v>
      </c>
      <c r="JV211" s="156">
        <f t="shared" si="235"/>
        <v>0</v>
      </c>
      <c r="JW211" s="156">
        <f t="shared" si="235"/>
        <v>0</v>
      </c>
      <c r="JX211" s="156">
        <f t="shared" si="235"/>
        <v>0</v>
      </c>
      <c r="JY211" s="156">
        <f t="shared" si="235"/>
        <v>0</v>
      </c>
      <c r="JZ211" s="156">
        <f t="shared" si="235"/>
        <v>0</v>
      </c>
      <c r="KA211" s="156">
        <f t="shared" si="235"/>
        <v>0</v>
      </c>
      <c r="KB211" s="156">
        <f t="shared" si="235"/>
        <v>0</v>
      </c>
      <c r="KC211" s="156">
        <f t="shared" si="235"/>
        <v>0</v>
      </c>
      <c r="KD211" s="156">
        <f t="shared" si="235"/>
        <v>0</v>
      </c>
      <c r="KE211" s="156">
        <f t="shared" si="235"/>
        <v>0</v>
      </c>
      <c r="KF211" s="156">
        <f t="shared" si="235"/>
        <v>0</v>
      </c>
      <c r="KG211" s="156">
        <f t="shared" si="235"/>
        <v>0</v>
      </c>
      <c r="KH211" s="156">
        <f t="shared" si="235"/>
        <v>0</v>
      </c>
      <c r="KI211" s="156">
        <f t="shared" si="235"/>
        <v>0</v>
      </c>
      <c r="KJ211" s="156">
        <f t="shared" si="235"/>
        <v>0</v>
      </c>
      <c r="KK211" s="156">
        <f t="shared" si="235"/>
        <v>0</v>
      </c>
      <c r="KL211" s="156">
        <f t="shared" si="235"/>
        <v>0</v>
      </c>
      <c r="KM211" s="156">
        <f t="shared" si="235"/>
        <v>0</v>
      </c>
      <c r="KN211" s="156">
        <f t="shared" si="235"/>
        <v>0</v>
      </c>
      <c r="KO211" s="156">
        <f t="shared" si="235"/>
        <v>0</v>
      </c>
      <c r="KP211" s="156">
        <f t="shared" si="235"/>
        <v>0</v>
      </c>
      <c r="KQ211" s="156">
        <f t="shared" si="235"/>
        <v>0</v>
      </c>
      <c r="KR211" s="156">
        <f t="shared" si="235"/>
        <v>0</v>
      </c>
      <c r="KS211" s="156">
        <f t="shared" si="235"/>
        <v>0</v>
      </c>
      <c r="KT211" s="156">
        <f t="shared" si="235"/>
        <v>0</v>
      </c>
      <c r="KU211" s="156">
        <f t="shared" si="235"/>
        <v>0</v>
      </c>
      <c r="KV211" s="156">
        <f t="shared" si="235"/>
        <v>0</v>
      </c>
      <c r="KW211" s="156">
        <f t="shared" si="235"/>
        <v>0</v>
      </c>
      <c r="KX211" s="156">
        <f t="shared" si="235"/>
        <v>0</v>
      </c>
      <c r="KY211" s="156">
        <f t="shared" si="235"/>
        <v>0</v>
      </c>
      <c r="KZ211" s="156">
        <f t="shared" si="235"/>
        <v>0</v>
      </c>
      <c r="LA211" s="156">
        <f t="shared" si="235"/>
        <v>0</v>
      </c>
      <c r="LB211" s="156">
        <f t="shared" si="235"/>
        <v>0</v>
      </c>
      <c r="LC211" s="156">
        <f t="shared" si="235"/>
        <v>0</v>
      </c>
      <c r="LD211" s="156">
        <f t="shared" si="235"/>
        <v>0</v>
      </c>
      <c r="LE211" s="156">
        <f t="shared" si="235"/>
        <v>0</v>
      </c>
      <c r="LF211" s="156">
        <f t="shared" si="235"/>
        <v>0</v>
      </c>
      <c r="LG211" s="156">
        <f t="shared" si="235"/>
        <v>0</v>
      </c>
      <c r="LH211" s="156">
        <f t="shared" si="235"/>
        <v>0</v>
      </c>
      <c r="LI211" s="156">
        <f t="shared" si="235"/>
        <v>0</v>
      </c>
      <c r="LJ211" s="156">
        <f t="shared" si="235"/>
        <v>0</v>
      </c>
      <c r="LK211" s="156">
        <f t="shared" si="235"/>
        <v>0</v>
      </c>
      <c r="LL211" s="156">
        <f t="shared" si="235"/>
        <v>0</v>
      </c>
      <c r="LM211" s="156">
        <f t="shared" ref="LM211:NK211" si="236">IF(LM$165=EOMONTH($E35,$R35*(1-$O35)),SUMIFS($D204:$NK204,$D$165:$NK$165,"&gt;"&amp;EOMONTH($E35,$R35*(1-$O35)+$S35*(1-$O35)+$T35*$O35),$D$165:$NK$165,"&lt;="&amp;EOMONTH($E35,$R35*(1-$O35)+60))*-($AF35*(1-$O35)+$AH35*$O35)+SUMIFS($D204:$NK204,$D$165:$NK$165,"&gt;"&amp;EOMONTH($E35,$R35*(1-$O35)+60),$D$165:$NK$165,"&lt;="&amp;EOMONTH($E35,$R35*(1-$O35)+372))*-($AG35*(1-$O35)+$AI35*$O35),0)</f>
        <v>0</v>
      </c>
      <c r="LN211" s="156">
        <f t="shared" si="236"/>
        <v>0</v>
      </c>
      <c r="LO211" s="156">
        <f t="shared" si="236"/>
        <v>0</v>
      </c>
      <c r="LP211" s="156">
        <f t="shared" si="236"/>
        <v>0</v>
      </c>
      <c r="LQ211" s="156">
        <f t="shared" si="236"/>
        <v>0</v>
      </c>
      <c r="LR211" s="156">
        <f t="shared" si="236"/>
        <v>0</v>
      </c>
      <c r="LS211" s="156">
        <f t="shared" si="236"/>
        <v>0</v>
      </c>
      <c r="LT211" s="156">
        <f t="shared" si="236"/>
        <v>0</v>
      </c>
      <c r="LU211" s="156">
        <f t="shared" si="236"/>
        <v>0</v>
      </c>
      <c r="LV211" s="156">
        <f t="shared" si="236"/>
        <v>0</v>
      </c>
      <c r="LW211" s="156">
        <f t="shared" si="236"/>
        <v>0</v>
      </c>
      <c r="LX211" s="156">
        <f t="shared" si="236"/>
        <v>0</v>
      </c>
      <c r="LY211" s="156">
        <f t="shared" si="236"/>
        <v>0</v>
      </c>
      <c r="LZ211" s="156">
        <f t="shared" si="236"/>
        <v>0</v>
      </c>
      <c r="MA211" s="156">
        <f t="shared" si="236"/>
        <v>0</v>
      </c>
      <c r="MB211" s="156">
        <f t="shared" si="236"/>
        <v>0</v>
      </c>
      <c r="MC211" s="156">
        <f t="shared" si="236"/>
        <v>0</v>
      </c>
      <c r="MD211" s="156">
        <f t="shared" si="236"/>
        <v>0</v>
      </c>
      <c r="ME211" s="156">
        <f t="shared" si="236"/>
        <v>0</v>
      </c>
      <c r="MF211" s="156">
        <f t="shared" si="236"/>
        <v>0</v>
      </c>
      <c r="MG211" s="156">
        <f t="shared" si="236"/>
        <v>0</v>
      </c>
      <c r="MH211" s="156">
        <f t="shared" si="236"/>
        <v>0</v>
      </c>
      <c r="MI211" s="156">
        <f t="shared" si="236"/>
        <v>0</v>
      </c>
      <c r="MJ211" s="156">
        <f t="shared" si="236"/>
        <v>0</v>
      </c>
      <c r="MK211" s="156">
        <f t="shared" si="236"/>
        <v>0</v>
      </c>
      <c r="ML211" s="156">
        <f t="shared" si="236"/>
        <v>0</v>
      </c>
      <c r="MM211" s="156">
        <f t="shared" si="236"/>
        <v>0</v>
      </c>
      <c r="MN211" s="156">
        <f t="shared" si="236"/>
        <v>0</v>
      </c>
      <c r="MO211" s="156">
        <f t="shared" si="236"/>
        <v>0</v>
      </c>
      <c r="MP211" s="156">
        <f t="shared" si="236"/>
        <v>0</v>
      </c>
      <c r="MQ211" s="156">
        <f t="shared" si="236"/>
        <v>0</v>
      </c>
      <c r="MR211" s="156">
        <f t="shared" si="236"/>
        <v>0</v>
      </c>
      <c r="MS211" s="156">
        <f t="shared" si="236"/>
        <v>0</v>
      </c>
      <c r="MT211" s="156">
        <f t="shared" si="236"/>
        <v>0</v>
      </c>
      <c r="MU211" s="156">
        <f t="shared" si="236"/>
        <v>0</v>
      </c>
      <c r="MV211" s="156">
        <f t="shared" si="236"/>
        <v>0</v>
      </c>
      <c r="MW211" s="156">
        <f t="shared" si="236"/>
        <v>0</v>
      </c>
      <c r="MX211" s="156">
        <f t="shared" si="236"/>
        <v>0</v>
      </c>
      <c r="MY211" s="156">
        <f t="shared" si="236"/>
        <v>0</v>
      </c>
      <c r="MZ211" s="156">
        <f t="shared" si="236"/>
        <v>0</v>
      </c>
      <c r="NA211" s="156">
        <f t="shared" si="236"/>
        <v>0</v>
      </c>
      <c r="NB211" s="156">
        <f t="shared" si="236"/>
        <v>0</v>
      </c>
      <c r="NC211" s="156">
        <f t="shared" si="236"/>
        <v>0</v>
      </c>
      <c r="ND211" s="156">
        <f t="shared" si="236"/>
        <v>0</v>
      </c>
      <c r="NE211" s="156">
        <f t="shared" si="236"/>
        <v>0</v>
      </c>
      <c r="NF211" s="156">
        <f t="shared" si="236"/>
        <v>0</v>
      </c>
      <c r="NG211" s="156">
        <f t="shared" si="236"/>
        <v>0</v>
      </c>
      <c r="NH211" s="156">
        <f t="shared" si="236"/>
        <v>0</v>
      </c>
      <c r="NI211" s="156">
        <f t="shared" si="236"/>
        <v>0</v>
      </c>
      <c r="NJ211" s="156">
        <f t="shared" si="236"/>
        <v>0</v>
      </c>
      <c r="NK211" s="158">
        <f t="shared" si="236"/>
        <v>0</v>
      </c>
    </row>
    <row r="212" spans="1:375" x14ac:dyDescent="0.25">
      <c r="A212" s="159">
        <f t="shared" ref="A212" ca="1" si="237">SUM(D212:NK212)</f>
        <v>2725088.094504768</v>
      </c>
      <c r="B212" s="164"/>
      <c r="C212" s="161" t="s">
        <v>165</v>
      </c>
      <c r="D212" s="162">
        <f>SUM(D207:D211)</f>
        <v>0</v>
      </c>
      <c r="E212" s="162">
        <f t="shared" ref="E212:BP212" si="238">SUM(E207:E211)</f>
        <v>0</v>
      </c>
      <c r="F212" s="162">
        <f t="shared" si="238"/>
        <v>0</v>
      </c>
      <c r="G212" s="162">
        <f t="shared" si="238"/>
        <v>0</v>
      </c>
      <c r="H212" s="162">
        <f t="shared" si="238"/>
        <v>0</v>
      </c>
      <c r="I212" s="162">
        <f t="shared" si="238"/>
        <v>0</v>
      </c>
      <c r="J212" s="162">
        <f t="shared" si="238"/>
        <v>0</v>
      </c>
      <c r="K212" s="162">
        <f t="shared" si="238"/>
        <v>0</v>
      </c>
      <c r="L212" s="162">
        <f t="shared" si="238"/>
        <v>0</v>
      </c>
      <c r="M212" s="162">
        <f t="shared" si="238"/>
        <v>0</v>
      </c>
      <c r="N212" s="162">
        <f t="shared" si="238"/>
        <v>0</v>
      </c>
      <c r="O212" s="162">
        <f t="shared" si="238"/>
        <v>0</v>
      </c>
      <c r="P212" s="162">
        <f t="shared" si="238"/>
        <v>0</v>
      </c>
      <c r="Q212" s="162">
        <f t="shared" si="238"/>
        <v>0</v>
      </c>
      <c r="R212" s="162">
        <f t="shared" si="238"/>
        <v>0</v>
      </c>
      <c r="S212" s="162">
        <f t="shared" si="238"/>
        <v>0</v>
      </c>
      <c r="T212" s="162">
        <f t="shared" si="238"/>
        <v>0</v>
      </c>
      <c r="U212" s="162">
        <f t="shared" si="238"/>
        <v>0</v>
      </c>
      <c r="V212" s="162">
        <f t="shared" si="238"/>
        <v>0</v>
      </c>
      <c r="W212" s="162">
        <f t="shared" si="238"/>
        <v>0</v>
      </c>
      <c r="X212" s="162">
        <f t="shared" si="238"/>
        <v>0</v>
      </c>
      <c r="Y212" s="162">
        <f t="shared" si="238"/>
        <v>0</v>
      </c>
      <c r="Z212" s="162">
        <f t="shared" si="238"/>
        <v>0</v>
      </c>
      <c r="AA212" s="162">
        <f t="shared" si="238"/>
        <v>0</v>
      </c>
      <c r="AB212" s="162">
        <f t="shared" si="238"/>
        <v>0</v>
      </c>
      <c r="AC212" s="162">
        <f t="shared" si="238"/>
        <v>0</v>
      </c>
      <c r="AD212" s="162">
        <f t="shared" si="238"/>
        <v>0</v>
      </c>
      <c r="AE212" s="162">
        <f t="shared" si="238"/>
        <v>0</v>
      </c>
      <c r="AF212" s="162">
        <f t="shared" si="238"/>
        <v>-159027.82855076529</v>
      </c>
      <c r="AG212" s="162">
        <f t="shared" ca="1" si="238"/>
        <v>2174.349910981744</v>
      </c>
      <c r="AH212" s="162">
        <f t="shared" ca="1" si="238"/>
        <v>2220.221895026556</v>
      </c>
      <c r="AI212" s="162">
        <f t="shared" ca="1" si="238"/>
        <v>2221.840951411732</v>
      </c>
      <c r="AJ212" s="162">
        <f t="shared" ca="1" si="238"/>
        <v>2227.7099546630598</v>
      </c>
      <c r="AK212" s="162">
        <f t="shared" ca="1" si="238"/>
        <v>2255.0466593597484</v>
      </c>
      <c r="AL212" s="162">
        <f t="shared" ca="1" si="238"/>
        <v>13304.602539656429</v>
      </c>
      <c r="AM212" s="162">
        <f t="shared" ca="1" si="238"/>
        <v>13306.237627345437</v>
      </c>
      <c r="AN212" s="162">
        <f t="shared" ca="1" si="238"/>
        <v>13843.815530559548</v>
      </c>
      <c r="AO212" s="162">
        <f t="shared" ca="1" si="238"/>
        <v>13846.786400654613</v>
      </c>
      <c r="AP212" s="162">
        <f t="shared" ca="1" si="238"/>
        <v>13848.433615906375</v>
      </c>
      <c r="AQ212" s="162">
        <f t="shared" ca="1" si="238"/>
        <v>13850.08489363532</v>
      </c>
      <c r="AR212" s="162">
        <f t="shared" ca="1" si="238"/>
        <v>13852.49893376117</v>
      </c>
      <c r="AS212" s="162">
        <f t="shared" ca="1" si="238"/>
        <v>14185.589038910593</v>
      </c>
      <c r="AT212" s="162">
        <f t="shared" ca="1" si="238"/>
        <v>14187.25256428498</v>
      </c>
      <c r="AU212" s="162">
        <f t="shared" ca="1" si="238"/>
        <v>14188.920192361711</v>
      </c>
      <c r="AV212" s="162">
        <f t="shared" ca="1" si="238"/>
        <v>14194.96526571058</v>
      </c>
      <c r="AW212" s="162">
        <f t="shared" ca="1" si="238"/>
        <v>14197.073718295727</v>
      </c>
      <c r="AX212" s="162">
        <f t="shared" ca="1" si="238"/>
        <v>14198.996523153848</v>
      </c>
      <c r="AY212" s="162">
        <f t="shared" ca="1" si="238"/>
        <v>14200.680663473528</v>
      </c>
      <c r="AZ212" s="162">
        <f t="shared" ca="1" si="238"/>
        <v>14243.323956881406</v>
      </c>
      <c r="BA212" s="162">
        <f t="shared" ca="1" si="238"/>
        <v>14246.383953079325</v>
      </c>
      <c r="BB212" s="162">
        <f t="shared" ca="1" si="238"/>
        <v>14248.08058478864</v>
      </c>
      <c r="BC212" s="162">
        <f t="shared" ca="1" si="238"/>
        <v>14249.781400849453</v>
      </c>
      <c r="BD212" s="162">
        <f t="shared" ca="1" si="238"/>
        <v>14252.267862179078</v>
      </c>
      <c r="BE212" s="162">
        <f t="shared" ca="1" si="238"/>
        <v>14595.350670482985</v>
      </c>
      <c r="BF212" s="162">
        <f t="shared" ca="1" si="238"/>
        <v>14597.064101618602</v>
      </c>
      <c r="BG212" s="162">
        <f t="shared" ca="1" si="238"/>
        <v>14598.781758537636</v>
      </c>
      <c r="BH212" s="162">
        <f t="shared" ca="1" si="238"/>
        <v>14051.787920294879</v>
      </c>
      <c r="BI212" s="162">
        <f t="shared" ca="1" si="238"/>
        <v>13999.532373737831</v>
      </c>
      <c r="BJ212" s="162">
        <f t="shared" ca="1" si="238"/>
        <v>14000.638369244212</v>
      </c>
      <c r="BK212" s="162">
        <f t="shared" ca="1" si="238"/>
        <v>14401.158876330039</v>
      </c>
      <c r="BL212" s="162">
        <f t="shared" ca="1" si="238"/>
        <v>14484.548122713113</v>
      </c>
      <c r="BM212" s="162">
        <f t="shared" ca="1" si="238"/>
        <v>14497.619319723448</v>
      </c>
      <c r="BN212" s="162">
        <f t="shared" ca="1" si="238"/>
        <v>14515.833493158219</v>
      </c>
      <c r="BO212" s="162">
        <f t="shared" ca="1" si="238"/>
        <v>14517.362432968359</v>
      </c>
      <c r="BP212" s="162">
        <f t="shared" ca="1" si="238"/>
        <v>14633.032590588393</v>
      </c>
      <c r="BQ212" s="162">
        <f t="shared" ref="BQ212:EB212" ca="1" si="239">SUM(BQ207:BQ211)</f>
        <v>14986.407883141415</v>
      </c>
      <c r="BR212" s="162">
        <f t="shared" ca="1" si="239"/>
        <v>15035.080958925684</v>
      </c>
      <c r="BS212" s="162">
        <f t="shared" ca="1" si="239"/>
        <v>15036.850145552289</v>
      </c>
      <c r="BT212" s="162">
        <f t="shared" ca="1" si="239"/>
        <v>15038.623695470393</v>
      </c>
      <c r="BU212" s="162">
        <f t="shared" ca="1" si="239"/>
        <v>15040.401619441049</v>
      </c>
      <c r="BV212" s="162">
        <f t="shared" ca="1" si="239"/>
        <v>15042.441523115031</v>
      </c>
      <c r="BW212" s="162">
        <f t="shared" ca="1" si="239"/>
        <v>15044.228227580177</v>
      </c>
      <c r="BX212" s="162">
        <f t="shared" ca="1" si="239"/>
        <v>15088.820449933204</v>
      </c>
      <c r="BY212" s="162">
        <f t="shared" ca="1" si="239"/>
        <v>15097.652214513573</v>
      </c>
      <c r="BZ212" s="162">
        <f t="shared" ca="1" si="239"/>
        <v>15099.452171093986</v>
      </c>
      <c r="CA212" s="162">
        <f t="shared" ca="1" si="239"/>
        <v>15101.256566852902</v>
      </c>
      <c r="CB212" s="162">
        <f t="shared" ca="1" si="239"/>
        <v>15103.894453677502</v>
      </c>
      <c r="CC212" s="162">
        <f t="shared" ca="1" si="239"/>
        <v>15467.871005007115</v>
      </c>
      <c r="CD212" s="162">
        <f t="shared" ca="1" si="239"/>
        <v>15469.688784098891</v>
      </c>
      <c r="CE212" s="162">
        <f t="shared" ca="1" si="239"/>
        <v>15471.511046324295</v>
      </c>
      <c r="CF212" s="162">
        <f t="shared" ca="1" si="239"/>
        <v>15473.337802739941</v>
      </c>
      <c r="CG212" s="162">
        <f t="shared" ca="1" si="239"/>
        <v>15475.169064429718</v>
      </c>
      <c r="CH212" s="162">
        <f t="shared" ca="1" si="239"/>
        <v>15477.270165213919</v>
      </c>
      <c r="CI212" s="162">
        <f t="shared" ca="1" si="239"/>
        <v>15479.110470813019</v>
      </c>
      <c r="CJ212" s="162">
        <f t="shared" ca="1" si="239"/>
        <v>15524.711567764747</v>
      </c>
      <c r="CK212" s="162">
        <f t="shared" ca="1" si="239"/>
        <v>15533.808285282526</v>
      </c>
      <c r="CL212" s="162">
        <f t="shared" ca="1" si="239"/>
        <v>15535.66224056035</v>
      </c>
      <c r="CM212" s="162">
        <f t="shared" ca="1" si="239"/>
        <v>15537.520768192035</v>
      </c>
      <c r="CN212" s="162">
        <f t="shared" ca="1" si="239"/>
        <v>15540.237791621372</v>
      </c>
      <c r="CO212" s="162">
        <f t="shared" ca="1" si="239"/>
        <v>15915.133639490876</v>
      </c>
      <c r="CP212" s="162">
        <f t="shared" ca="1" si="239"/>
        <v>15917.005951955405</v>
      </c>
      <c r="CQ212" s="162">
        <f t="shared" ca="1" si="239"/>
        <v>15918.882882047568</v>
      </c>
      <c r="CR212" s="162">
        <f t="shared" ca="1" si="239"/>
        <v>15920.764441155685</v>
      </c>
      <c r="CS212" s="162">
        <f t="shared" ca="1" si="239"/>
        <v>15922.650640696154</v>
      </c>
      <c r="CT212" s="162">
        <f t="shared" ca="1" si="239"/>
        <v>15889.273962323108</v>
      </c>
      <c r="CU212" s="162">
        <f t="shared" ca="1" si="239"/>
        <v>15891.117639858632</v>
      </c>
      <c r="CV212" s="162">
        <f t="shared" ca="1" si="239"/>
        <v>15762.366138043864</v>
      </c>
      <c r="CW212" s="162">
        <f t="shared" ca="1" si="239"/>
        <v>15797.614699244714</v>
      </c>
      <c r="CX212" s="162">
        <f t="shared" ca="1" si="239"/>
        <v>15799.281302762747</v>
      </c>
      <c r="CY212" s="162">
        <f t="shared" ca="1" si="239"/>
        <v>15935.293500394699</v>
      </c>
      <c r="CZ212" s="162">
        <f t="shared" ca="1" si="239"/>
        <v>15938.092034526917</v>
      </c>
      <c r="DA212" s="162">
        <f t="shared" ca="1" si="239"/>
        <v>16375.492660076556</v>
      </c>
      <c r="DB212" s="162">
        <f t="shared" ca="1" si="239"/>
        <v>16377.421141915022</v>
      </c>
      <c r="DC212" s="162">
        <f t="shared" ca="1" si="239"/>
        <v>16379.354379909952</v>
      </c>
      <c r="DD212" s="162">
        <f t="shared" ca="1" si="239"/>
        <v>16381.292385791312</v>
      </c>
      <c r="DE212" s="162">
        <f t="shared" ca="1" si="239"/>
        <v>16383.235171317994</v>
      </c>
      <c r="DF212" s="162">
        <f t="shared" ca="1" si="239"/>
        <v>16385.182748277897</v>
      </c>
      <c r="DG212" s="162">
        <f t="shared" ca="1" si="239"/>
        <v>16387.135128487982</v>
      </c>
      <c r="DH212" s="162">
        <f t="shared" ca="1" si="239"/>
        <v>16433.240266940047</v>
      </c>
      <c r="DI212" s="162">
        <f t="shared" ca="1" si="239"/>
        <v>16444.75822670784</v>
      </c>
      <c r="DJ212" s="162">
        <f t="shared" ca="1" si="239"/>
        <v>16446.72508786208</v>
      </c>
      <c r="DK212" s="162">
        <f t="shared" ca="1" si="239"/>
        <v>16448.696799826535</v>
      </c>
      <c r="DL212" s="162">
        <f t="shared" ca="1" si="239"/>
        <v>16451.579289982721</v>
      </c>
      <c r="DM212" s="162">
        <f t="shared" ca="1" si="239"/>
        <v>16849.306294987473</v>
      </c>
      <c r="DN212" s="162">
        <f t="shared" ca="1" si="239"/>
        <v>16851.292631281092</v>
      </c>
      <c r="DO212" s="162">
        <f t="shared" ca="1" si="239"/>
        <v>16853.283866415873</v>
      </c>
      <c r="DP212" s="162">
        <f t="shared" ca="1" si="239"/>
        <v>16855.280012473671</v>
      </c>
      <c r="DQ212" s="162">
        <f t="shared" ca="1" si="239"/>
        <v>16857.281081566158</v>
      </c>
      <c r="DR212" s="162">
        <f t="shared" ca="1" si="239"/>
        <v>16859.287085834854</v>
      </c>
      <c r="DS212" s="162">
        <f t="shared" ca="1" si="239"/>
        <v>16861.298037451244</v>
      </c>
      <c r="DT212" s="162">
        <f t="shared" ca="1" si="239"/>
        <v>16908.437307159045</v>
      </c>
      <c r="DU212" s="162">
        <f t="shared" ca="1" si="239"/>
        <v>16920.300805719868</v>
      </c>
      <c r="DV212" s="162">
        <f t="shared" ca="1" si="239"/>
        <v>16922.326672708739</v>
      </c>
      <c r="DW212" s="162">
        <f t="shared" ca="1" si="239"/>
        <v>16924.357536032127</v>
      </c>
      <c r="DX212" s="162">
        <f t="shared" ca="1" si="239"/>
        <v>16927.326500892996</v>
      </c>
      <c r="DY212" s="162">
        <f t="shared" si="239"/>
        <v>0</v>
      </c>
      <c r="DZ212" s="162">
        <f t="shared" si="239"/>
        <v>0</v>
      </c>
      <c r="EA212" s="162">
        <f t="shared" si="239"/>
        <v>-165498.58976358862</v>
      </c>
      <c r="EB212" s="162">
        <f t="shared" ca="1" si="239"/>
        <v>3348.2562507215525</v>
      </c>
      <c r="EC212" s="162">
        <f t="shared" ref="EC212:GN212" ca="1" si="240">SUM(EC207:EC211)</f>
        <v>3350.3173518868111</v>
      </c>
      <c r="ED212" s="162">
        <f t="shared" ca="1" si="240"/>
        <v>17749.63959232454</v>
      </c>
      <c r="EE212" s="162">
        <f t="shared" ca="1" si="240"/>
        <v>17751.710872489421</v>
      </c>
      <c r="EF212" s="162">
        <f t="shared" si="240"/>
        <v>17241.590755464706</v>
      </c>
      <c r="EG212" s="162">
        <f t="shared" si="240"/>
        <v>17673.663061006522</v>
      </c>
      <c r="EH212" s="162">
        <f t="shared" si="240"/>
        <v>17675.687104715103</v>
      </c>
      <c r="EI212" s="162">
        <f t="shared" si="240"/>
        <v>17677.716140261498</v>
      </c>
      <c r="EJ212" s="162">
        <f t="shared" si="240"/>
        <v>17679.750179956929</v>
      </c>
      <c r="EK212" s="162">
        <f t="shared" si="240"/>
        <v>17681.789236142977</v>
      </c>
      <c r="EL212" s="162">
        <f t="shared" si="240"/>
        <v>17683.833321191662</v>
      </c>
      <c r="EM212" s="162">
        <f t="shared" si="240"/>
        <v>17685.882447505512</v>
      </c>
      <c r="EN212" s="162">
        <f t="shared" si="240"/>
        <v>17687.936627517651</v>
      </c>
      <c r="EO212" s="162">
        <f t="shared" si="240"/>
        <v>17689.995873691863</v>
      </c>
      <c r="EP212" s="162">
        <f t="shared" si="240"/>
        <v>17692.060198522664</v>
      </c>
      <c r="EQ212" s="162">
        <f t="shared" si="240"/>
        <v>17694.129614535395</v>
      </c>
      <c r="ER212" s="162">
        <f t="shared" si="240"/>
        <v>17706.004020096727</v>
      </c>
      <c r="ES212" s="162">
        <f t="shared" si="240"/>
        <v>18151.038494804794</v>
      </c>
      <c r="ET212" s="162">
        <f t="shared" si="240"/>
        <v>18153.123259824632</v>
      </c>
      <c r="EU212" s="162">
        <f t="shared" si="240"/>
        <v>18155.213166437417</v>
      </c>
      <c r="EV212" s="162">
        <f t="shared" si="240"/>
        <v>18157.308227323716</v>
      </c>
      <c r="EW212" s="162">
        <f t="shared" si="240"/>
        <v>17713.376861532262</v>
      </c>
      <c r="EX212" s="162">
        <f t="shared" si="240"/>
        <v>17670.710293681143</v>
      </c>
      <c r="EY212" s="162">
        <f t="shared" si="240"/>
        <v>17671.774932671284</v>
      </c>
      <c r="EZ212" s="162">
        <f t="shared" si="240"/>
        <v>17672.842197348386</v>
      </c>
      <c r="FA212" s="162">
        <f t="shared" si="240"/>
        <v>17673.912094188105</v>
      </c>
      <c r="FB212" s="162">
        <f t="shared" si="240"/>
        <v>17551.233900490963</v>
      </c>
      <c r="FC212" s="162">
        <f t="shared" si="240"/>
        <v>17552.045001687457</v>
      </c>
      <c r="FD212" s="162">
        <f t="shared" si="240"/>
        <v>17560.450846665077</v>
      </c>
      <c r="FE212" s="162">
        <f t="shared" si="240"/>
        <v>18017.509437374585</v>
      </c>
      <c r="FF212" s="162">
        <f t="shared" si="240"/>
        <v>18018.326554566873</v>
      </c>
      <c r="FG212" s="162">
        <f t="shared" si="240"/>
        <v>18019.145686990592</v>
      </c>
      <c r="FH212" s="162">
        <f t="shared" si="240"/>
        <v>18019.966839615849</v>
      </c>
      <c r="FI212" s="162">
        <f t="shared" si="240"/>
        <v>18020.790017425006</v>
      </c>
      <c r="FJ212" s="162">
        <f t="shared" si="240"/>
        <v>18021.615225412708</v>
      </c>
      <c r="FK212" s="162">
        <f t="shared" si="240"/>
        <v>18022.442468585927</v>
      </c>
      <c r="FL212" s="162">
        <f t="shared" si="240"/>
        <v>18023.271751963977</v>
      </c>
      <c r="FM212" s="162">
        <f t="shared" si="240"/>
        <v>18024.103080578556</v>
      </c>
      <c r="FN212" s="162">
        <f t="shared" si="240"/>
        <v>18024.936459473767</v>
      </c>
      <c r="FO212" s="162">
        <f t="shared" si="240"/>
        <v>18025.771893706158</v>
      </c>
      <c r="FP212" s="162">
        <f t="shared" si="240"/>
        <v>18034.429914033106</v>
      </c>
      <c r="FQ212" s="162">
        <f t="shared" si="240"/>
        <v>18505.200262463903</v>
      </c>
      <c r="FR212" s="162">
        <f t="shared" si="240"/>
        <v>18506.041893171961</v>
      </c>
      <c r="FS212" s="162">
        <f t="shared" si="240"/>
        <v>18506.885599568392</v>
      </c>
      <c r="FT212" s="162">
        <f t="shared" si="240"/>
        <v>18415.14524937376</v>
      </c>
      <c r="FU212" s="162">
        <f t="shared" si="240"/>
        <v>18415.795942716395</v>
      </c>
      <c r="FV212" s="162">
        <f t="shared" si="240"/>
        <v>18416.448240844347</v>
      </c>
      <c r="FW212" s="162">
        <f t="shared" si="240"/>
        <v>18510.281284611585</v>
      </c>
      <c r="FX212" s="162">
        <f t="shared" si="240"/>
        <v>18511.135446490978</v>
      </c>
      <c r="FY212" s="162">
        <f t="shared" si="240"/>
        <v>18511.991714963995</v>
      </c>
      <c r="FZ212" s="162">
        <f t="shared" si="240"/>
        <v>18512.850095226062</v>
      </c>
      <c r="GA212" s="162">
        <f t="shared" si="240"/>
        <v>18513.710592485426</v>
      </c>
      <c r="GB212" s="162">
        <f t="shared" si="240"/>
        <v>18522.62835342218</v>
      </c>
      <c r="GC212" s="162">
        <f t="shared" si="240"/>
        <v>19007.521812305898</v>
      </c>
      <c r="GD212" s="162">
        <f t="shared" si="240"/>
        <v>19008.388691935197</v>
      </c>
      <c r="GE212" s="162">
        <f t="shared" si="240"/>
        <v>19009.257709523525</v>
      </c>
      <c r="GF212" s="162">
        <f t="shared" si="240"/>
        <v>19010.128870343658</v>
      </c>
      <c r="GG212" s="162">
        <f t="shared" si="240"/>
        <v>19011.002179681389</v>
      </c>
      <c r="GH212" s="162">
        <f t="shared" si="240"/>
        <v>19011.877642835545</v>
      </c>
      <c r="GI212" s="162">
        <f t="shared" si="240"/>
        <v>18983.962911817107</v>
      </c>
      <c r="GJ212" s="162">
        <f t="shared" si="240"/>
        <v>18984.781318082943</v>
      </c>
      <c r="GK212" s="162">
        <f t="shared" si="240"/>
        <v>18850.663836525389</v>
      </c>
      <c r="GL212" s="162">
        <f t="shared" si="240"/>
        <v>18851.198427767675</v>
      </c>
      <c r="GM212" s="162">
        <f t="shared" si="240"/>
        <v>18851.734337456179</v>
      </c>
      <c r="GN212" s="162">
        <f t="shared" si="240"/>
        <v>18859.904620889109</v>
      </c>
      <c r="GO212" s="162">
        <f t="shared" ref="GO212:IZ212" si="241">SUM(GO207:GO211)</f>
        <v>19358.992750545251</v>
      </c>
      <c r="GP212" s="162">
        <f t="shared" si="241"/>
        <v>19359.532635114381</v>
      </c>
      <c r="GQ212" s="162">
        <f t="shared" si="241"/>
        <v>19360.073851184505</v>
      </c>
      <c r="GR212" s="162">
        <f t="shared" si="241"/>
        <v>19360.616402039461</v>
      </c>
      <c r="GS212" s="162">
        <f t="shared" si="241"/>
        <v>19361.160290971195</v>
      </c>
      <c r="GT212" s="162">
        <f t="shared" si="241"/>
        <v>19361.705521279757</v>
      </c>
      <c r="GU212" s="162">
        <f t="shared" si="241"/>
        <v>19362.252096273351</v>
      </c>
      <c r="GV212" s="162">
        <f t="shared" si="241"/>
        <v>19362.800019268328</v>
      </c>
      <c r="GW212" s="162">
        <f t="shared" si="241"/>
        <v>19363.349293589225</v>
      </c>
      <c r="GX212" s="162">
        <f t="shared" si="241"/>
        <v>19363.899922568777</v>
      </c>
      <c r="GY212" s="162">
        <f t="shared" si="241"/>
        <v>19364.451909547937</v>
      </c>
      <c r="GZ212" s="162">
        <f t="shared" si="241"/>
        <v>19372.867301483857</v>
      </c>
      <c r="HA212" s="162">
        <f t="shared" si="241"/>
        <v>19886.928075029686</v>
      </c>
      <c r="HB212" s="162">
        <f t="shared" si="241"/>
        <v>19887.484156135892</v>
      </c>
      <c r="HC212" s="162">
        <f t="shared" si="241"/>
        <v>19888.04160868812</v>
      </c>
      <c r="HD212" s="162">
        <f t="shared" si="241"/>
        <v>19888.600436068726</v>
      </c>
      <c r="HE212" s="162">
        <f t="shared" si="241"/>
        <v>19889.160641668408</v>
      </c>
      <c r="HF212" s="162">
        <f t="shared" si="241"/>
        <v>19889.722228886229</v>
      </c>
      <c r="HG212" s="162">
        <f t="shared" si="241"/>
        <v>19890.285201129631</v>
      </c>
      <c r="HH212" s="162">
        <f t="shared" si="241"/>
        <v>19890.849561814455</v>
      </c>
      <c r="HI212" s="162">
        <f t="shared" si="241"/>
        <v>19891.415314364982</v>
      </c>
      <c r="HJ212" s="162">
        <f t="shared" si="241"/>
        <v>19891.98246221392</v>
      </c>
      <c r="HK212" s="162">
        <f t="shared" si="241"/>
        <v>19892.551008802453</v>
      </c>
      <c r="HL212" s="162">
        <f t="shared" si="241"/>
        <v>19901.218862496451</v>
      </c>
      <c r="HM212" s="162">
        <f t="shared" si="241"/>
        <v>20430.701459248656</v>
      </c>
      <c r="HN212" s="162">
        <f t="shared" si="241"/>
        <v>0</v>
      </c>
      <c r="HO212" s="162">
        <f t="shared" si="241"/>
        <v>0</v>
      </c>
      <c r="HP212" s="162">
        <f t="shared" si="241"/>
        <v>0</v>
      </c>
      <c r="HQ212" s="162">
        <f t="shared" si="241"/>
        <v>0</v>
      </c>
      <c r="HR212" s="162">
        <f t="shared" si="241"/>
        <v>0</v>
      </c>
      <c r="HS212" s="162">
        <f t="shared" si="241"/>
        <v>0</v>
      </c>
      <c r="HT212" s="162">
        <f t="shared" si="241"/>
        <v>0</v>
      </c>
      <c r="HU212" s="162">
        <f t="shared" si="241"/>
        <v>0</v>
      </c>
      <c r="HV212" s="162">
        <f t="shared" si="241"/>
        <v>0</v>
      </c>
      <c r="HW212" s="162">
        <f t="shared" si="241"/>
        <v>0</v>
      </c>
      <c r="HX212" s="162">
        <f t="shared" si="241"/>
        <v>0</v>
      </c>
      <c r="HY212" s="162">
        <f t="shared" si="241"/>
        <v>0</v>
      </c>
      <c r="HZ212" s="162">
        <f t="shared" si="241"/>
        <v>0</v>
      </c>
      <c r="IA212" s="162">
        <f t="shared" si="241"/>
        <v>0</v>
      </c>
      <c r="IB212" s="162">
        <f t="shared" si="241"/>
        <v>0</v>
      </c>
      <c r="IC212" s="162">
        <f t="shared" si="241"/>
        <v>0</v>
      </c>
      <c r="ID212" s="162">
        <f t="shared" si="241"/>
        <v>0</v>
      </c>
      <c r="IE212" s="162">
        <f t="shared" si="241"/>
        <v>0</v>
      </c>
      <c r="IF212" s="162">
        <f t="shared" si="241"/>
        <v>0</v>
      </c>
      <c r="IG212" s="162">
        <f t="shared" si="241"/>
        <v>0</v>
      </c>
      <c r="IH212" s="162">
        <f t="shared" si="241"/>
        <v>0</v>
      </c>
      <c r="II212" s="162">
        <f t="shared" si="241"/>
        <v>0</v>
      </c>
      <c r="IJ212" s="162">
        <f t="shared" si="241"/>
        <v>0</v>
      </c>
      <c r="IK212" s="162">
        <f t="shared" si="241"/>
        <v>0</v>
      </c>
      <c r="IL212" s="162">
        <f t="shared" si="241"/>
        <v>0</v>
      </c>
      <c r="IM212" s="162">
        <f t="shared" si="241"/>
        <v>0</v>
      </c>
      <c r="IN212" s="162">
        <f t="shared" si="241"/>
        <v>0</v>
      </c>
      <c r="IO212" s="162">
        <f t="shared" si="241"/>
        <v>0</v>
      </c>
      <c r="IP212" s="162">
        <f t="shared" si="241"/>
        <v>0</v>
      </c>
      <c r="IQ212" s="162">
        <f t="shared" si="241"/>
        <v>0</v>
      </c>
      <c r="IR212" s="162">
        <f t="shared" si="241"/>
        <v>0</v>
      </c>
      <c r="IS212" s="162">
        <f t="shared" si="241"/>
        <v>0</v>
      </c>
      <c r="IT212" s="162">
        <f t="shared" si="241"/>
        <v>0</v>
      </c>
      <c r="IU212" s="162">
        <f t="shared" si="241"/>
        <v>0</v>
      </c>
      <c r="IV212" s="162">
        <f t="shared" si="241"/>
        <v>0</v>
      </c>
      <c r="IW212" s="162">
        <f t="shared" si="241"/>
        <v>0</v>
      </c>
      <c r="IX212" s="162">
        <f t="shared" si="241"/>
        <v>0</v>
      </c>
      <c r="IY212" s="162">
        <f t="shared" si="241"/>
        <v>0</v>
      </c>
      <c r="IZ212" s="162">
        <f t="shared" si="241"/>
        <v>0</v>
      </c>
      <c r="JA212" s="162">
        <f t="shared" ref="JA212:LL212" si="242">SUM(JA207:JA211)</f>
        <v>0</v>
      </c>
      <c r="JB212" s="162">
        <f t="shared" si="242"/>
        <v>0</v>
      </c>
      <c r="JC212" s="162">
        <f t="shared" si="242"/>
        <v>0</v>
      </c>
      <c r="JD212" s="162">
        <f t="shared" si="242"/>
        <v>0</v>
      </c>
      <c r="JE212" s="162">
        <f t="shared" si="242"/>
        <v>0</v>
      </c>
      <c r="JF212" s="162">
        <f t="shared" si="242"/>
        <v>0</v>
      </c>
      <c r="JG212" s="162">
        <f t="shared" si="242"/>
        <v>0</v>
      </c>
      <c r="JH212" s="162">
        <f t="shared" si="242"/>
        <v>0</v>
      </c>
      <c r="JI212" s="162">
        <f t="shared" si="242"/>
        <v>0</v>
      </c>
      <c r="JJ212" s="162">
        <f t="shared" si="242"/>
        <v>0</v>
      </c>
      <c r="JK212" s="162">
        <f t="shared" si="242"/>
        <v>0</v>
      </c>
      <c r="JL212" s="162">
        <f t="shared" si="242"/>
        <v>0</v>
      </c>
      <c r="JM212" s="162">
        <f t="shared" si="242"/>
        <v>0</v>
      </c>
      <c r="JN212" s="162">
        <f t="shared" si="242"/>
        <v>0</v>
      </c>
      <c r="JO212" s="162">
        <f t="shared" si="242"/>
        <v>0</v>
      </c>
      <c r="JP212" s="162">
        <f t="shared" si="242"/>
        <v>0</v>
      </c>
      <c r="JQ212" s="162">
        <f t="shared" si="242"/>
        <v>0</v>
      </c>
      <c r="JR212" s="162">
        <f t="shared" si="242"/>
        <v>0</v>
      </c>
      <c r="JS212" s="162">
        <f t="shared" si="242"/>
        <v>0</v>
      </c>
      <c r="JT212" s="162">
        <f t="shared" si="242"/>
        <v>0</v>
      </c>
      <c r="JU212" s="162">
        <f t="shared" si="242"/>
        <v>0</v>
      </c>
      <c r="JV212" s="162">
        <f t="shared" si="242"/>
        <v>0</v>
      </c>
      <c r="JW212" s="162">
        <f t="shared" si="242"/>
        <v>0</v>
      </c>
      <c r="JX212" s="162">
        <f t="shared" si="242"/>
        <v>0</v>
      </c>
      <c r="JY212" s="162">
        <f t="shared" si="242"/>
        <v>0</v>
      </c>
      <c r="JZ212" s="162">
        <f t="shared" si="242"/>
        <v>0</v>
      </c>
      <c r="KA212" s="162">
        <f t="shared" si="242"/>
        <v>0</v>
      </c>
      <c r="KB212" s="162">
        <f t="shared" si="242"/>
        <v>0</v>
      </c>
      <c r="KC212" s="162">
        <f t="shared" si="242"/>
        <v>0</v>
      </c>
      <c r="KD212" s="162">
        <f t="shared" si="242"/>
        <v>0</v>
      </c>
      <c r="KE212" s="162">
        <f t="shared" si="242"/>
        <v>0</v>
      </c>
      <c r="KF212" s="162">
        <f t="shared" si="242"/>
        <v>0</v>
      </c>
      <c r="KG212" s="162">
        <f t="shared" si="242"/>
        <v>0</v>
      </c>
      <c r="KH212" s="162">
        <f t="shared" si="242"/>
        <v>0</v>
      </c>
      <c r="KI212" s="162">
        <f t="shared" si="242"/>
        <v>0</v>
      </c>
      <c r="KJ212" s="162">
        <f t="shared" si="242"/>
        <v>0</v>
      </c>
      <c r="KK212" s="162">
        <f t="shared" si="242"/>
        <v>0</v>
      </c>
      <c r="KL212" s="162">
        <f t="shared" si="242"/>
        <v>0</v>
      </c>
      <c r="KM212" s="162">
        <f t="shared" si="242"/>
        <v>0</v>
      </c>
      <c r="KN212" s="162">
        <f t="shared" si="242"/>
        <v>0</v>
      </c>
      <c r="KO212" s="162">
        <f t="shared" si="242"/>
        <v>0</v>
      </c>
      <c r="KP212" s="162">
        <f t="shared" si="242"/>
        <v>0</v>
      </c>
      <c r="KQ212" s="162">
        <f t="shared" si="242"/>
        <v>0</v>
      </c>
      <c r="KR212" s="162">
        <f t="shared" si="242"/>
        <v>0</v>
      </c>
      <c r="KS212" s="162">
        <f t="shared" si="242"/>
        <v>0</v>
      </c>
      <c r="KT212" s="162">
        <f t="shared" si="242"/>
        <v>0</v>
      </c>
      <c r="KU212" s="162">
        <f t="shared" si="242"/>
        <v>0</v>
      </c>
      <c r="KV212" s="162">
        <f t="shared" si="242"/>
        <v>0</v>
      </c>
      <c r="KW212" s="162">
        <f t="shared" si="242"/>
        <v>0</v>
      </c>
      <c r="KX212" s="162">
        <f t="shared" si="242"/>
        <v>0</v>
      </c>
      <c r="KY212" s="162">
        <f t="shared" si="242"/>
        <v>0</v>
      </c>
      <c r="KZ212" s="162">
        <f t="shared" si="242"/>
        <v>0</v>
      </c>
      <c r="LA212" s="162">
        <f t="shared" si="242"/>
        <v>0</v>
      </c>
      <c r="LB212" s="162">
        <f t="shared" si="242"/>
        <v>0</v>
      </c>
      <c r="LC212" s="162">
        <f t="shared" si="242"/>
        <v>0</v>
      </c>
      <c r="LD212" s="162">
        <f t="shared" si="242"/>
        <v>0</v>
      </c>
      <c r="LE212" s="162">
        <f t="shared" si="242"/>
        <v>0</v>
      </c>
      <c r="LF212" s="162">
        <f t="shared" si="242"/>
        <v>0</v>
      </c>
      <c r="LG212" s="162">
        <f t="shared" si="242"/>
        <v>0</v>
      </c>
      <c r="LH212" s="162">
        <f t="shared" si="242"/>
        <v>0</v>
      </c>
      <c r="LI212" s="162">
        <f t="shared" si="242"/>
        <v>0</v>
      </c>
      <c r="LJ212" s="162">
        <f t="shared" si="242"/>
        <v>0</v>
      </c>
      <c r="LK212" s="162">
        <f t="shared" si="242"/>
        <v>0</v>
      </c>
      <c r="LL212" s="162">
        <f t="shared" si="242"/>
        <v>0</v>
      </c>
      <c r="LM212" s="162">
        <f t="shared" ref="LM212:NK212" si="243">SUM(LM207:LM211)</f>
        <v>0</v>
      </c>
      <c r="LN212" s="162">
        <f t="shared" si="243"/>
        <v>0</v>
      </c>
      <c r="LO212" s="162">
        <f t="shared" si="243"/>
        <v>0</v>
      </c>
      <c r="LP212" s="162">
        <f t="shared" si="243"/>
        <v>0</v>
      </c>
      <c r="LQ212" s="162">
        <f t="shared" si="243"/>
        <v>0</v>
      </c>
      <c r="LR212" s="162">
        <f t="shared" si="243"/>
        <v>0</v>
      </c>
      <c r="LS212" s="162">
        <f t="shared" si="243"/>
        <v>0</v>
      </c>
      <c r="LT212" s="162">
        <f t="shared" si="243"/>
        <v>0</v>
      </c>
      <c r="LU212" s="162">
        <f t="shared" si="243"/>
        <v>0</v>
      </c>
      <c r="LV212" s="162">
        <f t="shared" si="243"/>
        <v>0</v>
      </c>
      <c r="LW212" s="162">
        <f t="shared" si="243"/>
        <v>0</v>
      </c>
      <c r="LX212" s="162">
        <f t="shared" si="243"/>
        <v>0</v>
      </c>
      <c r="LY212" s="162">
        <f t="shared" si="243"/>
        <v>0</v>
      </c>
      <c r="LZ212" s="162">
        <f t="shared" si="243"/>
        <v>0</v>
      </c>
      <c r="MA212" s="162">
        <f t="shared" si="243"/>
        <v>0</v>
      </c>
      <c r="MB212" s="162">
        <f t="shared" si="243"/>
        <v>0</v>
      </c>
      <c r="MC212" s="162">
        <f t="shared" si="243"/>
        <v>0</v>
      </c>
      <c r="MD212" s="162">
        <f t="shared" si="243"/>
        <v>0</v>
      </c>
      <c r="ME212" s="162">
        <f t="shared" si="243"/>
        <v>0</v>
      </c>
      <c r="MF212" s="162">
        <f t="shared" si="243"/>
        <v>0</v>
      </c>
      <c r="MG212" s="162">
        <f t="shared" si="243"/>
        <v>0</v>
      </c>
      <c r="MH212" s="162">
        <f t="shared" si="243"/>
        <v>0</v>
      </c>
      <c r="MI212" s="162">
        <f t="shared" si="243"/>
        <v>0</v>
      </c>
      <c r="MJ212" s="162">
        <f t="shared" si="243"/>
        <v>0</v>
      </c>
      <c r="MK212" s="162">
        <f t="shared" si="243"/>
        <v>0</v>
      </c>
      <c r="ML212" s="162">
        <f t="shared" si="243"/>
        <v>0</v>
      </c>
      <c r="MM212" s="162">
        <f t="shared" si="243"/>
        <v>0</v>
      </c>
      <c r="MN212" s="162">
        <f t="shared" si="243"/>
        <v>0</v>
      </c>
      <c r="MO212" s="162">
        <f t="shared" si="243"/>
        <v>0</v>
      </c>
      <c r="MP212" s="162">
        <f t="shared" si="243"/>
        <v>0</v>
      </c>
      <c r="MQ212" s="162">
        <f t="shared" si="243"/>
        <v>0</v>
      </c>
      <c r="MR212" s="162">
        <f t="shared" si="243"/>
        <v>0</v>
      </c>
      <c r="MS212" s="162">
        <f t="shared" si="243"/>
        <v>0</v>
      </c>
      <c r="MT212" s="162">
        <f t="shared" si="243"/>
        <v>0</v>
      </c>
      <c r="MU212" s="162">
        <f t="shared" si="243"/>
        <v>0</v>
      </c>
      <c r="MV212" s="162">
        <f t="shared" si="243"/>
        <v>0</v>
      </c>
      <c r="MW212" s="162">
        <f t="shared" si="243"/>
        <v>0</v>
      </c>
      <c r="MX212" s="162">
        <f t="shared" si="243"/>
        <v>0</v>
      </c>
      <c r="MY212" s="162">
        <f t="shared" si="243"/>
        <v>0</v>
      </c>
      <c r="MZ212" s="162">
        <f t="shared" si="243"/>
        <v>0</v>
      </c>
      <c r="NA212" s="162">
        <f t="shared" si="243"/>
        <v>0</v>
      </c>
      <c r="NB212" s="162">
        <f t="shared" si="243"/>
        <v>0</v>
      </c>
      <c r="NC212" s="162">
        <f t="shared" si="243"/>
        <v>0</v>
      </c>
      <c r="ND212" s="162">
        <f t="shared" si="243"/>
        <v>0</v>
      </c>
      <c r="NE212" s="162">
        <f t="shared" si="243"/>
        <v>0</v>
      </c>
      <c r="NF212" s="162">
        <f t="shared" si="243"/>
        <v>0</v>
      </c>
      <c r="NG212" s="162">
        <f t="shared" si="243"/>
        <v>0</v>
      </c>
      <c r="NH212" s="162">
        <f t="shared" si="243"/>
        <v>0</v>
      </c>
      <c r="NI212" s="162">
        <f t="shared" si="243"/>
        <v>0</v>
      </c>
      <c r="NJ212" s="162">
        <f t="shared" si="243"/>
        <v>0</v>
      </c>
      <c r="NK212" s="163">
        <f t="shared" si="243"/>
        <v>0</v>
      </c>
    </row>
    <row r="213" spans="1:375" x14ac:dyDescent="0.25">
      <c r="C213" s="89"/>
      <c r="NK213" s="156"/>
    </row>
    <row r="214" spans="1:375" x14ac:dyDescent="0.25">
      <c r="A214" s="146"/>
      <c r="B214" s="147"/>
      <c r="C214" s="148" t="s">
        <v>152</v>
      </c>
      <c r="D214" s="147"/>
      <c r="E214" s="147"/>
      <c r="F214" s="147"/>
      <c r="G214" s="147"/>
      <c r="H214" s="147"/>
      <c r="I214" s="147"/>
      <c r="J214" s="147"/>
      <c r="K214" s="147"/>
      <c r="L214" s="147"/>
      <c r="M214" s="147"/>
      <c r="N214" s="147"/>
      <c r="O214" s="147"/>
      <c r="P214" s="147"/>
      <c r="Q214" s="147"/>
      <c r="R214" s="147"/>
      <c r="S214" s="147"/>
      <c r="T214" s="147"/>
      <c r="U214" s="147"/>
      <c r="V214" s="147"/>
      <c r="W214" s="147"/>
      <c r="X214" s="147"/>
      <c r="Y214" s="147"/>
      <c r="Z214" s="147"/>
      <c r="AA214" s="147"/>
      <c r="AB214" s="147"/>
      <c r="AC214" s="147"/>
      <c r="AD214" s="147"/>
      <c r="AE214" s="147"/>
      <c r="AF214" s="147"/>
      <c r="AG214" s="147"/>
      <c r="AH214" s="147"/>
      <c r="AI214" s="147"/>
      <c r="AJ214" s="147"/>
      <c r="AK214" s="147"/>
      <c r="AL214" s="147"/>
      <c r="AM214" s="147"/>
      <c r="AN214" s="147"/>
      <c r="AO214" s="147"/>
      <c r="AP214" s="147"/>
      <c r="AQ214" s="147"/>
      <c r="AR214" s="147"/>
      <c r="AS214" s="147"/>
      <c r="AT214" s="147"/>
      <c r="AU214" s="147"/>
      <c r="AV214" s="147"/>
      <c r="AW214" s="147"/>
      <c r="AX214" s="147"/>
      <c r="AY214" s="147"/>
      <c r="AZ214" s="147"/>
      <c r="BA214" s="147"/>
      <c r="BB214" s="147"/>
      <c r="BC214" s="147"/>
      <c r="BD214" s="147"/>
      <c r="BE214" s="147"/>
      <c r="BF214" s="147"/>
      <c r="BG214" s="147"/>
      <c r="BH214" s="147"/>
      <c r="BI214" s="147"/>
      <c r="BJ214" s="147"/>
      <c r="BK214" s="147"/>
      <c r="BL214" s="147"/>
      <c r="BM214" s="147"/>
      <c r="BN214" s="147"/>
      <c r="BO214" s="147"/>
      <c r="BP214" s="147"/>
      <c r="BQ214" s="147"/>
      <c r="BR214" s="147"/>
      <c r="BS214" s="147"/>
      <c r="BT214" s="147"/>
      <c r="BU214" s="147"/>
      <c r="BV214" s="147"/>
      <c r="BW214" s="147"/>
      <c r="BX214" s="147"/>
      <c r="BY214" s="147"/>
      <c r="BZ214" s="147"/>
      <c r="CA214" s="147"/>
      <c r="CB214" s="147"/>
      <c r="CC214" s="147"/>
      <c r="CD214" s="147"/>
      <c r="CE214" s="147"/>
      <c r="CF214" s="147"/>
      <c r="CG214" s="147"/>
      <c r="CH214" s="147"/>
      <c r="CI214" s="147"/>
      <c r="CJ214" s="147"/>
      <c r="CK214" s="147"/>
      <c r="CL214" s="147"/>
      <c r="CM214" s="147"/>
      <c r="CN214" s="147"/>
      <c r="CO214" s="147"/>
      <c r="CP214" s="147"/>
      <c r="CQ214" s="147"/>
      <c r="CR214" s="147"/>
      <c r="CS214" s="147"/>
      <c r="CT214" s="147"/>
      <c r="CU214" s="147"/>
      <c r="CV214" s="147"/>
      <c r="CW214" s="147"/>
      <c r="CX214" s="147"/>
      <c r="CY214" s="147"/>
      <c r="CZ214" s="147"/>
      <c r="DA214" s="147"/>
      <c r="DB214" s="147"/>
      <c r="DC214" s="147"/>
      <c r="DD214" s="147"/>
      <c r="DE214" s="147"/>
      <c r="DF214" s="147"/>
      <c r="DG214" s="147"/>
      <c r="DH214" s="147"/>
      <c r="DI214" s="147"/>
      <c r="DJ214" s="147"/>
      <c r="DK214" s="147"/>
      <c r="DL214" s="147"/>
      <c r="DM214" s="147"/>
      <c r="DN214" s="147"/>
      <c r="DO214" s="147"/>
      <c r="DP214" s="147"/>
      <c r="DQ214" s="147"/>
      <c r="DR214" s="147"/>
      <c r="DS214" s="147"/>
      <c r="DT214" s="147"/>
      <c r="DU214" s="147"/>
      <c r="DV214" s="147"/>
      <c r="DW214" s="147"/>
      <c r="DX214" s="147"/>
      <c r="DY214" s="147"/>
      <c r="DZ214" s="147"/>
      <c r="EA214" s="147"/>
      <c r="EB214" s="147"/>
      <c r="EC214" s="147"/>
      <c r="ED214" s="147"/>
      <c r="EE214" s="147"/>
      <c r="EF214" s="147"/>
      <c r="EG214" s="147"/>
      <c r="EH214" s="147"/>
      <c r="EI214" s="147"/>
      <c r="EJ214" s="147"/>
      <c r="EK214" s="147"/>
      <c r="EL214" s="147"/>
      <c r="EM214" s="147"/>
      <c r="EN214" s="147"/>
      <c r="EO214" s="147"/>
      <c r="EP214" s="147"/>
      <c r="EQ214" s="147"/>
      <c r="ER214" s="147"/>
      <c r="ES214" s="147"/>
      <c r="ET214" s="147"/>
      <c r="EU214" s="147"/>
      <c r="EV214" s="147"/>
      <c r="EW214" s="147"/>
      <c r="EX214" s="147"/>
      <c r="EY214" s="147"/>
      <c r="EZ214" s="147"/>
      <c r="FA214" s="147"/>
      <c r="FB214" s="147"/>
      <c r="FC214" s="147"/>
      <c r="FD214" s="147"/>
      <c r="FE214" s="147"/>
      <c r="FF214" s="147"/>
      <c r="FG214" s="147"/>
      <c r="FH214" s="147"/>
      <c r="FI214" s="147"/>
      <c r="FJ214" s="147"/>
      <c r="FK214" s="147"/>
      <c r="FL214" s="147"/>
      <c r="FM214" s="147"/>
      <c r="FN214" s="147"/>
      <c r="FO214" s="147"/>
      <c r="FP214" s="147"/>
      <c r="FQ214" s="147"/>
      <c r="FR214" s="147"/>
      <c r="FS214" s="147"/>
      <c r="FT214" s="147"/>
      <c r="FU214" s="147"/>
      <c r="FV214" s="147"/>
      <c r="FW214" s="147"/>
      <c r="FX214" s="147"/>
      <c r="FY214" s="147"/>
      <c r="FZ214" s="147"/>
      <c r="GA214" s="147"/>
      <c r="GB214" s="147"/>
      <c r="GC214" s="147"/>
      <c r="GD214" s="147"/>
      <c r="GE214" s="147"/>
      <c r="GF214" s="147"/>
      <c r="GG214" s="147"/>
      <c r="GH214" s="147"/>
      <c r="GI214" s="147"/>
      <c r="GJ214" s="147"/>
      <c r="GK214" s="147"/>
      <c r="GL214" s="147"/>
      <c r="GM214" s="147"/>
      <c r="GN214" s="147"/>
      <c r="GO214" s="147"/>
      <c r="GP214" s="147"/>
      <c r="GQ214" s="147"/>
      <c r="GR214" s="147"/>
      <c r="GS214" s="147"/>
      <c r="GT214" s="147"/>
      <c r="GU214" s="147"/>
      <c r="GV214" s="147"/>
      <c r="GW214" s="147"/>
      <c r="GX214" s="147"/>
      <c r="GY214" s="147"/>
      <c r="GZ214" s="147"/>
      <c r="HA214" s="147"/>
      <c r="HB214" s="147"/>
      <c r="HC214" s="147"/>
      <c r="HD214" s="147"/>
      <c r="HE214" s="147"/>
      <c r="HF214" s="147"/>
      <c r="HG214" s="147"/>
      <c r="HH214" s="147"/>
      <c r="HI214" s="147"/>
      <c r="HJ214" s="147"/>
      <c r="HK214" s="147"/>
      <c r="HL214" s="147"/>
      <c r="HM214" s="147"/>
      <c r="HN214" s="147"/>
      <c r="HO214" s="147"/>
      <c r="HP214" s="147"/>
      <c r="HQ214" s="147"/>
      <c r="HR214" s="147"/>
      <c r="HS214" s="147"/>
      <c r="HT214" s="147"/>
      <c r="HU214" s="147"/>
      <c r="HV214" s="147"/>
      <c r="HW214" s="147"/>
      <c r="HX214" s="147"/>
      <c r="HY214" s="147"/>
      <c r="HZ214" s="147"/>
      <c r="IA214" s="147"/>
      <c r="IB214" s="147"/>
      <c r="IC214" s="147"/>
      <c r="ID214" s="147"/>
      <c r="IE214" s="147"/>
      <c r="IF214" s="147"/>
      <c r="IG214" s="147"/>
      <c r="IH214" s="147"/>
      <c r="II214" s="147"/>
      <c r="IJ214" s="147"/>
      <c r="IK214" s="147"/>
      <c r="IL214" s="147"/>
      <c r="IM214" s="147"/>
      <c r="IN214" s="147"/>
      <c r="IO214" s="147"/>
      <c r="IP214" s="147"/>
      <c r="IQ214" s="147"/>
      <c r="IR214" s="147"/>
      <c r="IS214" s="147"/>
      <c r="IT214" s="147"/>
      <c r="IU214" s="147"/>
      <c r="IV214" s="147"/>
      <c r="IW214" s="147"/>
      <c r="IX214" s="147"/>
      <c r="IY214" s="147"/>
      <c r="IZ214" s="147"/>
      <c r="JA214" s="147"/>
      <c r="JB214" s="147"/>
      <c r="JC214" s="147"/>
      <c r="JD214" s="147"/>
      <c r="JE214" s="147"/>
      <c r="JF214" s="147"/>
      <c r="JG214" s="147"/>
      <c r="JH214" s="147"/>
      <c r="JI214" s="147"/>
      <c r="JJ214" s="147"/>
      <c r="JK214" s="147"/>
      <c r="JL214" s="147"/>
      <c r="JM214" s="147"/>
      <c r="JN214" s="147"/>
      <c r="JO214" s="147"/>
      <c r="JP214" s="147"/>
      <c r="JQ214" s="147"/>
      <c r="JR214" s="147"/>
      <c r="JS214" s="147"/>
      <c r="JT214" s="147"/>
      <c r="JU214" s="147"/>
      <c r="JV214" s="147"/>
      <c r="JW214" s="147"/>
      <c r="JX214" s="147"/>
      <c r="JY214" s="147"/>
      <c r="JZ214" s="147"/>
      <c r="KA214" s="147"/>
      <c r="KB214" s="147"/>
      <c r="KC214" s="147"/>
      <c r="KD214" s="147"/>
      <c r="KE214" s="147"/>
      <c r="KF214" s="147"/>
      <c r="KG214" s="147"/>
      <c r="KH214" s="147"/>
      <c r="KI214" s="147"/>
      <c r="KJ214" s="147"/>
      <c r="KK214" s="147"/>
      <c r="KL214" s="147"/>
      <c r="KM214" s="147"/>
      <c r="KN214" s="147"/>
      <c r="KO214" s="147"/>
      <c r="KP214" s="147"/>
      <c r="KQ214" s="147"/>
      <c r="KR214" s="147"/>
      <c r="KS214" s="147"/>
      <c r="KT214" s="147"/>
      <c r="KU214" s="147"/>
      <c r="KV214" s="147"/>
      <c r="KW214" s="147"/>
      <c r="KX214" s="147"/>
      <c r="KY214" s="147"/>
      <c r="KZ214" s="147"/>
      <c r="LA214" s="147"/>
      <c r="LB214" s="147"/>
      <c r="LC214" s="147"/>
      <c r="LD214" s="147"/>
      <c r="LE214" s="147"/>
      <c r="LF214" s="147"/>
      <c r="LG214" s="147"/>
      <c r="LH214" s="147"/>
      <c r="LI214" s="147"/>
      <c r="LJ214" s="147"/>
      <c r="LK214" s="147"/>
      <c r="LL214" s="147"/>
      <c r="LM214" s="147"/>
      <c r="LN214" s="147"/>
      <c r="LO214" s="147"/>
      <c r="LP214" s="147"/>
      <c r="LQ214" s="147"/>
      <c r="LR214" s="147"/>
      <c r="LS214" s="147"/>
      <c r="LT214" s="147"/>
      <c r="LU214" s="147"/>
      <c r="LV214" s="147"/>
      <c r="LW214" s="147"/>
      <c r="LX214" s="147"/>
      <c r="LY214" s="147"/>
      <c r="LZ214" s="147"/>
      <c r="MA214" s="147"/>
      <c r="MB214" s="147"/>
      <c r="MC214" s="147"/>
      <c r="MD214" s="147"/>
      <c r="ME214" s="147"/>
      <c r="MF214" s="147"/>
      <c r="MG214" s="147"/>
      <c r="MH214" s="147"/>
      <c r="MI214" s="147"/>
      <c r="MJ214" s="147"/>
      <c r="MK214" s="147"/>
      <c r="ML214" s="147"/>
      <c r="MM214" s="147"/>
      <c r="MN214" s="147"/>
      <c r="MO214" s="147"/>
      <c r="MP214" s="147"/>
      <c r="MQ214" s="147"/>
      <c r="MR214" s="147"/>
      <c r="MS214" s="147"/>
      <c r="MT214" s="147"/>
      <c r="MU214" s="147"/>
      <c r="MV214" s="147"/>
      <c r="MW214" s="147"/>
      <c r="MX214" s="147"/>
      <c r="MY214" s="147"/>
      <c r="MZ214" s="147"/>
      <c r="NA214" s="147"/>
      <c r="NB214" s="147"/>
      <c r="NC214" s="147"/>
      <c r="ND214" s="147"/>
      <c r="NE214" s="147"/>
      <c r="NF214" s="147"/>
      <c r="NG214" s="147"/>
      <c r="NH214" s="147"/>
      <c r="NI214" s="147"/>
      <c r="NJ214" s="147"/>
      <c r="NK214" s="149"/>
    </row>
    <row r="215" spans="1:375" x14ac:dyDescent="0.25">
      <c r="A215" s="150"/>
      <c r="B215" s="70" t="s">
        <v>166</v>
      </c>
      <c r="C215" s="151" t="str">
        <f>A51&amp;" / "&amp;C51</f>
        <v>400 / Uber</v>
      </c>
      <c r="D215" s="152"/>
      <c r="E215" s="152"/>
      <c r="F215" s="152"/>
      <c r="G215" s="152"/>
      <c r="H215" s="152"/>
      <c r="I215" s="152"/>
      <c r="J215" s="152"/>
      <c r="K215" s="152"/>
      <c r="L215" s="152"/>
      <c r="M215" s="152"/>
      <c r="N215" s="152"/>
      <c r="O215" s="152"/>
      <c r="P215" s="152"/>
      <c r="Q215" s="152"/>
      <c r="R215" s="152"/>
      <c r="S215" s="152"/>
      <c r="T215" s="152"/>
      <c r="U215" s="152"/>
      <c r="V215" s="152"/>
      <c r="W215" s="152"/>
      <c r="X215" s="152"/>
      <c r="Y215" s="152"/>
      <c r="Z215" s="152"/>
      <c r="AA215" s="152"/>
      <c r="AB215" s="152"/>
      <c r="AC215" s="152"/>
      <c r="AD215" s="152"/>
      <c r="AE215" s="152"/>
      <c r="AF215" s="152"/>
      <c r="AG215" s="152"/>
      <c r="AH215" s="152"/>
      <c r="AI215" s="152"/>
      <c r="AJ215" s="152"/>
      <c r="AK215" s="152"/>
      <c r="AL215" s="152"/>
      <c r="AM215" s="152"/>
      <c r="AN215" s="152"/>
      <c r="AO215" s="152"/>
      <c r="AP215" s="152"/>
      <c r="AQ215" s="152"/>
      <c r="AR215" s="152"/>
      <c r="AS215" s="152"/>
      <c r="AT215" s="152"/>
      <c r="AU215" s="152"/>
      <c r="AV215" s="152"/>
      <c r="AW215" s="152"/>
      <c r="AX215" s="152"/>
      <c r="AY215" s="152"/>
      <c r="AZ215" s="152"/>
      <c r="BA215" s="152"/>
      <c r="BB215" s="152"/>
      <c r="BC215" s="152"/>
      <c r="BD215" s="152"/>
      <c r="BE215" s="152"/>
      <c r="BF215" s="152"/>
      <c r="BG215" s="152"/>
      <c r="BH215" s="152"/>
      <c r="BI215" s="152"/>
      <c r="BJ215" s="152"/>
      <c r="BK215" s="152"/>
      <c r="BL215" s="152"/>
      <c r="BM215" s="152"/>
      <c r="BN215" s="152"/>
      <c r="BO215" s="152"/>
      <c r="BP215" s="152"/>
      <c r="BQ215" s="152"/>
      <c r="BR215" s="152"/>
      <c r="BS215" s="152"/>
      <c r="BT215" s="152"/>
      <c r="BU215" s="152"/>
      <c r="BV215" s="152"/>
      <c r="BW215" s="152"/>
      <c r="BX215" s="152"/>
      <c r="BY215" s="152"/>
      <c r="BZ215" s="152"/>
      <c r="CA215" s="152"/>
      <c r="CB215" s="152"/>
      <c r="CC215" s="152"/>
      <c r="CD215" s="152"/>
      <c r="CE215" s="152"/>
      <c r="CF215" s="152"/>
      <c r="CG215" s="152"/>
      <c r="CH215" s="152"/>
      <c r="CI215" s="152"/>
      <c r="CJ215" s="152"/>
      <c r="CK215" s="152"/>
      <c r="CL215" s="152"/>
      <c r="CM215" s="152"/>
      <c r="CN215" s="152"/>
      <c r="CO215" s="152"/>
      <c r="CP215" s="152"/>
      <c r="CQ215" s="152"/>
      <c r="CR215" s="152"/>
      <c r="CS215" s="152"/>
      <c r="CT215" s="152"/>
      <c r="CU215" s="152"/>
      <c r="CV215" s="152"/>
      <c r="CW215" s="152"/>
      <c r="CX215" s="152"/>
      <c r="CY215" s="152"/>
      <c r="CZ215" s="152"/>
      <c r="DA215" s="152"/>
      <c r="DB215" s="152"/>
      <c r="DC215" s="152"/>
      <c r="DD215" s="152"/>
      <c r="DE215" s="152"/>
      <c r="DF215" s="152"/>
      <c r="DG215" s="152"/>
      <c r="DH215" s="152"/>
      <c r="DI215" s="152"/>
      <c r="DJ215" s="152"/>
      <c r="DK215" s="152"/>
      <c r="DL215" s="152"/>
      <c r="DM215" s="152"/>
      <c r="DN215" s="152"/>
      <c r="DO215" s="152"/>
      <c r="DP215" s="152"/>
      <c r="DQ215" s="152"/>
      <c r="DR215" s="152"/>
      <c r="DS215" s="152"/>
      <c r="DT215" s="152"/>
      <c r="DU215" s="152"/>
      <c r="DV215" s="152"/>
      <c r="DW215" s="152"/>
      <c r="DX215" s="152"/>
      <c r="DY215" s="152"/>
      <c r="DZ215" s="152"/>
      <c r="EA215" s="152"/>
      <c r="EB215" s="152"/>
      <c r="EC215" s="152"/>
      <c r="ED215" s="152"/>
      <c r="EE215" s="152"/>
      <c r="EF215" s="152"/>
      <c r="EG215" s="152"/>
      <c r="EH215" s="152"/>
      <c r="EI215" s="152"/>
      <c r="EJ215" s="152"/>
      <c r="EK215" s="152"/>
      <c r="EL215" s="152"/>
      <c r="EM215" s="152"/>
      <c r="EN215" s="152"/>
      <c r="EO215" s="152"/>
      <c r="EP215" s="152"/>
      <c r="EQ215" s="152"/>
      <c r="ER215" s="152"/>
      <c r="ES215" s="152"/>
      <c r="ET215" s="152"/>
      <c r="EU215" s="152"/>
      <c r="EV215" s="152"/>
      <c r="EW215" s="152"/>
      <c r="EX215" s="152"/>
      <c r="EY215" s="152"/>
      <c r="EZ215" s="152"/>
      <c r="FA215" s="152"/>
      <c r="FB215" s="152"/>
      <c r="FC215" s="152"/>
      <c r="FD215" s="152"/>
      <c r="FE215" s="152"/>
      <c r="FF215" s="152"/>
      <c r="FG215" s="152"/>
      <c r="FH215" s="152"/>
      <c r="FI215" s="152"/>
      <c r="FJ215" s="152"/>
      <c r="FK215" s="152"/>
      <c r="FL215" s="152"/>
      <c r="FM215" s="152"/>
      <c r="FN215" s="152"/>
      <c r="FO215" s="152"/>
      <c r="FP215" s="152"/>
      <c r="FQ215" s="152"/>
      <c r="FR215" s="152"/>
      <c r="FS215" s="152"/>
      <c r="FT215" s="152"/>
      <c r="FU215" s="152"/>
      <c r="FV215" s="152"/>
      <c r="FW215" s="152"/>
      <c r="FX215" s="152"/>
      <c r="FY215" s="152"/>
      <c r="FZ215" s="152"/>
      <c r="GA215" s="152"/>
      <c r="GB215" s="152"/>
      <c r="GC215" s="152"/>
      <c r="GD215" s="152"/>
      <c r="GE215" s="152"/>
      <c r="GF215" s="152"/>
      <c r="GG215" s="152"/>
      <c r="GH215" s="152"/>
      <c r="GI215" s="152"/>
      <c r="GJ215" s="152"/>
      <c r="GK215" s="152"/>
      <c r="GL215" s="152"/>
      <c r="GM215" s="152"/>
      <c r="GN215" s="152"/>
      <c r="GO215" s="152"/>
      <c r="GP215" s="152"/>
      <c r="GQ215" s="152"/>
      <c r="GR215" s="152"/>
      <c r="GS215" s="152"/>
      <c r="GT215" s="152"/>
      <c r="GU215" s="152"/>
      <c r="GV215" s="152"/>
      <c r="GW215" s="152"/>
      <c r="GX215" s="152"/>
      <c r="GY215" s="152"/>
      <c r="GZ215" s="152"/>
      <c r="HA215" s="152"/>
      <c r="HB215" s="152"/>
      <c r="HC215" s="152"/>
      <c r="HD215" s="152"/>
      <c r="HE215" s="152"/>
      <c r="HF215" s="152"/>
      <c r="HG215" s="152"/>
      <c r="HH215" s="152"/>
      <c r="HI215" s="152"/>
      <c r="HJ215" s="152"/>
      <c r="HK215" s="152"/>
      <c r="HL215" s="152"/>
      <c r="HM215" s="152"/>
      <c r="HN215" s="152"/>
      <c r="HO215" s="152"/>
      <c r="HP215" s="152"/>
      <c r="HQ215" s="152"/>
      <c r="HR215" s="152"/>
      <c r="HS215" s="152"/>
      <c r="HT215" s="152"/>
      <c r="HU215" s="152"/>
      <c r="HV215" s="152"/>
      <c r="HW215" s="152"/>
      <c r="HX215" s="152"/>
      <c r="HY215" s="152"/>
      <c r="HZ215" s="152"/>
      <c r="IA215" s="152"/>
      <c r="IB215" s="152"/>
      <c r="IC215" s="152"/>
      <c r="ID215" s="152"/>
      <c r="IE215" s="152"/>
      <c r="IF215" s="152"/>
      <c r="IG215" s="152"/>
      <c r="IH215" s="152"/>
      <c r="II215" s="152"/>
      <c r="IJ215" s="152"/>
      <c r="IK215" s="152"/>
      <c r="IL215" s="152"/>
      <c r="IM215" s="152"/>
      <c r="IN215" s="152"/>
      <c r="IO215" s="152"/>
      <c r="IP215" s="152"/>
      <c r="IQ215" s="152"/>
      <c r="IR215" s="152"/>
      <c r="IS215" s="152"/>
      <c r="IT215" s="152"/>
      <c r="IU215" s="152"/>
      <c r="IV215" s="152"/>
      <c r="IW215" s="152"/>
      <c r="IX215" s="152"/>
      <c r="IY215" s="152"/>
      <c r="IZ215" s="152"/>
      <c r="JA215" s="152"/>
      <c r="JB215" s="152"/>
      <c r="JC215" s="152"/>
      <c r="JD215" s="152"/>
      <c r="JE215" s="152"/>
      <c r="JF215" s="152"/>
      <c r="JG215" s="152"/>
      <c r="JH215" s="152"/>
      <c r="JI215" s="152"/>
      <c r="JJ215" s="152"/>
      <c r="JK215" s="152"/>
      <c r="JL215" s="152"/>
      <c r="JM215" s="152"/>
      <c r="JN215" s="152"/>
      <c r="JO215" s="152"/>
      <c r="JP215" s="152"/>
      <c r="JQ215" s="152"/>
      <c r="JR215" s="152"/>
      <c r="JS215" s="152"/>
      <c r="JT215" s="152"/>
      <c r="JU215" s="152"/>
      <c r="JV215" s="152"/>
      <c r="JW215" s="152"/>
      <c r="JX215" s="152"/>
      <c r="JY215" s="152"/>
      <c r="JZ215" s="152"/>
      <c r="KA215" s="152"/>
      <c r="KB215" s="152"/>
      <c r="KC215" s="152"/>
      <c r="KD215" s="152"/>
      <c r="KE215" s="152"/>
      <c r="KF215" s="152"/>
      <c r="KG215" s="152"/>
      <c r="KH215" s="152"/>
      <c r="KI215" s="152"/>
      <c r="KJ215" s="152"/>
      <c r="KK215" s="152"/>
      <c r="KL215" s="152"/>
      <c r="KM215" s="152"/>
      <c r="KN215" s="152"/>
      <c r="KO215" s="152"/>
      <c r="KP215" s="152"/>
      <c r="KQ215" s="152"/>
      <c r="KR215" s="152"/>
      <c r="KS215" s="152"/>
      <c r="KT215" s="152"/>
      <c r="KU215" s="152"/>
      <c r="KV215" s="152"/>
      <c r="KW215" s="152"/>
      <c r="KX215" s="152"/>
      <c r="KY215" s="152"/>
      <c r="KZ215" s="152"/>
      <c r="LA215" s="152"/>
      <c r="LB215" s="152"/>
      <c r="LC215" s="152"/>
      <c r="LD215" s="152"/>
      <c r="LE215" s="152"/>
      <c r="LF215" s="152"/>
      <c r="LG215" s="152"/>
      <c r="LH215" s="152"/>
      <c r="LI215" s="152"/>
      <c r="LJ215" s="152"/>
      <c r="LK215" s="152"/>
      <c r="LL215" s="152"/>
      <c r="LM215" s="152"/>
      <c r="LN215" s="152"/>
      <c r="LO215" s="152"/>
      <c r="LP215" s="152"/>
      <c r="LQ215" s="152"/>
      <c r="LR215" s="152"/>
      <c r="LS215" s="152"/>
      <c r="LT215" s="152"/>
      <c r="LU215" s="152"/>
      <c r="LV215" s="152"/>
      <c r="LW215" s="152"/>
      <c r="LX215" s="152"/>
      <c r="LY215" s="152"/>
      <c r="LZ215" s="152"/>
      <c r="MA215" s="152"/>
      <c r="MB215" s="152"/>
      <c r="MC215" s="152"/>
      <c r="MD215" s="152"/>
      <c r="ME215" s="152"/>
      <c r="MF215" s="152"/>
      <c r="MG215" s="152"/>
      <c r="MH215" s="152"/>
      <c r="MI215" s="152"/>
      <c r="MJ215" s="152"/>
      <c r="MK215" s="152"/>
      <c r="ML215" s="152"/>
      <c r="MM215" s="152"/>
      <c r="MN215" s="152"/>
      <c r="MO215" s="152"/>
      <c r="MP215" s="152"/>
      <c r="MQ215" s="152"/>
      <c r="MR215" s="152"/>
      <c r="MS215" s="152"/>
      <c r="MT215" s="152"/>
      <c r="MU215" s="152"/>
      <c r="MV215" s="152"/>
      <c r="MW215" s="152"/>
      <c r="MX215" s="152"/>
      <c r="MY215" s="152"/>
      <c r="MZ215" s="152"/>
      <c r="NA215" s="152"/>
      <c r="NB215" s="152"/>
      <c r="NC215" s="152"/>
      <c r="ND215" s="152"/>
      <c r="NE215" s="152"/>
      <c r="NF215" s="152"/>
      <c r="NG215" s="152"/>
      <c r="NH215" s="152"/>
      <c r="NI215" s="152"/>
      <c r="NJ215" s="152"/>
      <c r="NK215" s="153"/>
    </row>
    <row r="216" spans="1:375" x14ac:dyDescent="0.25">
      <c r="A216" s="154">
        <f>SUM(D216:NK216)</f>
        <v>792380.21082675003</v>
      </c>
      <c r="B216" s="155" t="s">
        <v>167</v>
      </c>
      <c r="C216" s="89" t="s">
        <v>153</v>
      </c>
      <c r="D216" s="156">
        <f t="array" ref="D216">IFERROR(INDEX($N51:$N65,MATCH(1,IF($L51:$L65&lt;=D$165,IF($M51:$M65&gt;=D$165,1)),0))*$B51/12,0)</f>
        <v>0</v>
      </c>
      <c r="E216" s="156">
        <f t="array" ref="E216">IFERROR(INDEX($N51:$N65,MATCH(1,IF($L51:$L65&lt;=E$165,IF($M51:$M65&gt;=E$165,1)),0))*$B51/12,0)</f>
        <v>0</v>
      </c>
      <c r="F216" s="156">
        <f t="array" ref="F216">IFERROR(INDEX($N51:$N65,MATCH(1,IF($L51:$L65&lt;=F$165,IF($M51:$M65&gt;=F$165,1)),0))*$B51/12,0)</f>
        <v>0</v>
      </c>
      <c r="G216" s="156">
        <f t="array" ref="G216">IFERROR(INDEX($N51:$N65,MATCH(1,IF($L51:$L65&lt;=G$165,IF($M51:$M65&gt;=G$165,1)),0))*$B51/12,0)</f>
        <v>0</v>
      </c>
      <c r="H216" s="156">
        <f t="array" ref="H216">IFERROR(INDEX($N51:$N65,MATCH(1,IF($L51:$L65&lt;=H$165,IF($M51:$M65&gt;=H$165,1)),0))*$B51/12,0)</f>
        <v>0</v>
      </c>
      <c r="I216" s="156">
        <f t="array" ref="I216">IFERROR(INDEX($N51:$N65,MATCH(1,IF($L51:$L65&lt;=I$165,IF($M51:$M65&gt;=I$165,1)),0))*$B51/12,0)</f>
        <v>0</v>
      </c>
      <c r="J216" s="156">
        <f t="array" ref="J216">IFERROR(INDEX($N51:$N65,MATCH(1,IF($L51:$L65&lt;=J$165,IF($M51:$M65&gt;=J$165,1)),0))*$B51/12,0)</f>
        <v>0</v>
      </c>
      <c r="K216" s="156">
        <f t="array" ref="K216">IFERROR(INDEX($N51:$N65,MATCH(1,IF($L51:$L65&lt;=K$165,IF($M51:$M65&gt;=K$165,1)),0))*$B51/12,0)</f>
        <v>0</v>
      </c>
      <c r="L216" s="156">
        <f t="array" ref="L216">IFERROR(INDEX($N51:$N65,MATCH(1,IF($L51:$L65&lt;=L$165,IF($M51:$M65&gt;=L$165,1)),0))*$B51/12,0)</f>
        <v>0</v>
      </c>
      <c r="M216" s="156">
        <f t="array" ref="M216">IFERROR(INDEX($N51:$N65,MATCH(1,IF($L51:$L65&lt;=M$165,IF($M51:$M65&gt;=M$165,1)),0))*$B51/12,0)</f>
        <v>0</v>
      </c>
      <c r="N216" s="156">
        <f t="array" ref="N216">IFERROR(INDEX($N51:$N65,MATCH(1,IF($L51:$L65&lt;=N$165,IF($M51:$M65&gt;=N$165,1)),0))*$B51/12,0)</f>
        <v>0</v>
      </c>
      <c r="O216" s="156">
        <f t="array" ref="O216">IFERROR(INDEX($N51:$N65,MATCH(1,IF($L51:$L65&lt;=O$165,IF($M51:$M65&gt;=O$165,1)),0))*$B51/12,0)</f>
        <v>0</v>
      </c>
      <c r="P216" s="156">
        <f t="array" ref="P216">IFERROR(INDEX($N51:$N65,MATCH(1,IF($L51:$L65&lt;=P$165,IF($M51:$M65&gt;=P$165,1)),0))*$B51/12,0)</f>
        <v>0</v>
      </c>
      <c r="Q216" s="156">
        <f t="array" ref="Q216">IFERROR(INDEX($N51:$N65,MATCH(1,IF($L51:$L65&lt;=Q$165,IF($M51:$M65&gt;=Q$165,1)),0))*$B51/12,0)</f>
        <v>0</v>
      </c>
      <c r="R216" s="156">
        <f t="array" ref="R216">IFERROR(INDEX($N51:$N65,MATCH(1,IF($L51:$L65&lt;=R$165,IF($M51:$M65&gt;=R$165,1)),0))*$B51/12,0)</f>
        <v>0</v>
      </c>
      <c r="S216" s="156">
        <f t="array" ref="S216">IFERROR(INDEX($N51:$N65,MATCH(1,IF($L51:$L65&lt;=S$165,IF($M51:$M65&gt;=S$165,1)),0))*$B51/12,0)</f>
        <v>0</v>
      </c>
      <c r="T216" s="156">
        <f t="array" ref="T216">IFERROR(INDEX($N51:$N65,MATCH(1,IF($L51:$L65&lt;=T$165,IF($M51:$M65&gt;=T$165,1)),0))*$B51/12,0)</f>
        <v>0</v>
      </c>
      <c r="U216" s="156">
        <f t="array" ref="U216">IFERROR(INDEX($N51:$N65,MATCH(1,IF($L51:$L65&lt;=U$165,IF($M51:$M65&gt;=U$165,1)),0))*$B51/12,0)</f>
        <v>0</v>
      </c>
      <c r="V216" s="156">
        <f t="array" ref="V216">IFERROR(INDEX($N51:$N65,MATCH(1,IF($L51:$L65&lt;=V$165,IF($M51:$M65&gt;=V$165,1)),0))*$B51/12,0)</f>
        <v>0</v>
      </c>
      <c r="W216" s="156">
        <f t="array" ref="W216">IFERROR(INDEX($N51:$N65,MATCH(1,IF($L51:$L65&lt;=W$165,IF($M51:$M65&gt;=W$165,1)),0))*$B51/12,0)</f>
        <v>0</v>
      </c>
      <c r="X216" s="156">
        <f t="array" ref="X216">IFERROR(INDEX($N51:$N65,MATCH(1,IF($L51:$L65&lt;=X$165,IF($M51:$M65&gt;=X$165,1)),0))*$B51/12,0)</f>
        <v>0</v>
      </c>
      <c r="Y216" s="156">
        <f t="array" ref="Y216">IFERROR(INDEX($N51:$N65,MATCH(1,IF($L51:$L65&lt;=Y$165,IF($M51:$M65&gt;=Y$165,1)),0))*$B51/12,0)</f>
        <v>0</v>
      </c>
      <c r="Z216" s="156">
        <f t="array" ref="Z216">IFERROR(INDEX($N51:$N65,MATCH(1,IF($L51:$L65&lt;=Z$165,IF($M51:$M65&gt;=Z$165,1)),0))*$B51/12,0)</f>
        <v>0</v>
      </c>
      <c r="AA216" s="156">
        <f t="array" ref="AA216">IFERROR(INDEX($N51:$N65,MATCH(1,IF($L51:$L65&lt;=AA$165,IF($M51:$M65&gt;=AA$165,1)),0))*$B51/12,0)</f>
        <v>0</v>
      </c>
      <c r="AB216" s="156">
        <f t="array" ref="AB216">IFERROR(INDEX($N51:$N65,MATCH(1,IF($L51:$L65&lt;=AB$165,IF($M51:$M65&gt;=AB$165,1)),0))*$B51/12,0)</f>
        <v>10208.333333333334</v>
      </c>
      <c r="AC216" s="156">
        <f t="array" ref="AC216">IFERROR(INDEX($N51:$N65,MATCH(1,IF($L51:$L65&lt;=AC$165,IF($M51:$M65&gt;=AC$165,1)),0))*$B51/12,0)</f>
        <v>10208.333333333334</v>
      </c>
      <c r="AD216" s="156">
        <f t="array" ref="AD216">IFERROR(INDEX($N51:$N65,MATCH(1,IF($L51:$L65&lt;=AD$165,IF($M51:$M65&gt;=AD$165,1)),0))*$B51/12,0)</f>
        <v>10208.333333333334</v>
      </c>
      <c r="AE216" s="156">
        <f t="array" ref="AE216">IFERROR(INDEX($N51:$N65,MATCH(1,IF($L51:$L65&lt;=AE$165,IF($M51:$M65&gt;=AE$165,1)),0))*$B51/12,0)</f>
        <v>10208.333333333334</v>
      </c>
      <c r="AF216" s="156">
        <f t="array" ref="AF216">IFERROR(INDEX($N51:$N65,MATCH(1,IF($L51:$L65&lt;=AF$165,IF($M51:$M65&gt;=AF$165,1)),0))*$B51/12,0)</f>
        <v>10208.333333333334</v>
      </c>
      <c r="AG216" s="156">
        <f t="array" ref="AG216">IFERROR(INDEX($N51:$N65,MATCH(1,IF($L51:$L65&lt;=AG$165,IF($M51:$M65&gt;=AG$165,1)),0))*$B51/12,0)</f>
        <v>10208.333333333334</v>
      </c>
      <c r="AH216" s="156">
        <f t="array" ref="AH216">IFERROR(INDEX($N51:$N65,MATCH(1,IF($L51:$L65&lt;=AH$165,IF($M51:$M65&gt;=AH$165,1)),0))*$B51/12,0)</f>
        <v>10208.333333333334</v>
      </c>
      <c r="AI216" s="156">
        <f t="array" ref="AI216">IFERROR(INDEX($N51:$N65,MATCH(1,IF($L51:$L65&lt;=AI$165,IF($M51:$M65&gt;=AI$165,1)),0))*$B51/12,0)</f>
        <v>10208.333333333334</v>
      </c>
      <c r="AJ216" s="156">
        <f t="array" ref="AJ216">IFERROR(INDEX($N51:$N65,MATCH(1,IF($L51:$L65&lt;=AJ$165,IF($M51:$M65&gt;=AJ$165,1)),0))*$B51/12,0)</f>
        <v>10208.333333333334</v>
      </c>
      <c r="AK216" s="156">
        <f t="array" ref="AK216">IFERROR(INDEX($N51:$N65,MATCH(1,IF($L51:$L65&lt;=AK$165,IF($M51:$M65&gt;=AK$165,1)),0))*$B51/12,0)</f>
        <v>10208.333333333334</v>
      </c>
      <c r="AL216" s="156">
        <f t="array" ref="AL216">IFERROR(INDEX($N51:$N65,MATCH(1,IF($L51:$L65&lt;=AL$165,IF($M51:$M65&gt;=AL$165,1)),0))*$B51/12,0)</f>
        <v>10208.333333333334</v>
      </c>
      <c r="AM216" s="156">
        <f t="array" ref="AM216">IFERROR(INDEX($N51:$N65,MATCH(1,IF($L51:$L65&lt;=AM$165,IF($M51:$M65&gt;=AM$165,1)),0))*$B51/12,0)</f>
        <v>10208.333333333334</v>
      </c>
      <c r="AN216" s="156">
        <f t="array" ref="AN216">IFERROR(INDEX($N51:$N65,MATCH(1,IF($L51:$L65&lt;=AN$165,IF($M51:$M65&gt;=AN$165,1)),0))*$B51/12,0)</f>
        <v>10514.583333333334</v>
      </c>
      <c r="AO216" s="156">
        <f t="array" ref="AO216">IFERROR(INDEX($N51:$N65,MATCH(1,IF($L51:$L65&lt;=AO$165,IF($M51:$M65&gt;=AO$165,1)),0))*$B51/12,0)</f>
        <v>10514.583333333334</v>
      </c>
      <c r="AP216" s="156">
        <f t="array" ref="AP216">IFERROR(INDEX($N51:$N65,MATCH(1,IF($L51:$L65&lt;=AP$165,IF($M51:$M65&gt;=AP$165,1)),0))*$B51/12,0)</f>
        <v>10514.583333333334</v>
      </c>
      <c r="AQ216" s="156">
        <f t="array" ref="AQ216">IFERROR(INDEX($N51:$N65,MATCH(1,IF($L51:$L65&lt;=AQ$165,IF($M51:$M65&gt;=AQ$165,1)),0))*$B51/12,0)</f>
        <v>10514.583333333334</v>
      </c>
      <c r="AR216" s="156">
        <f t="array" ref="AR216">IFERROR(INDEX($N51:$N65,MATCH(1,IF($L51:$L65&lt;=AR$165,IF($M51:$M65&gt;=AR$165,1)),0))*$B51/12,0)</f>
        <v>10514.583333333334</v>
      </c>
      <c r="AS216" s="156">
        <f t="array" ref="AS216">IFERROR(INDEX($N51:$N65,MATCH(1,IF($L51:$L65&lt;=AS$165,IF($M51:$M65&gt;=AS$165,1)),0))*$B51/12,0)</f>
        <v>10514.583333333334</v>
      </c>
      <c r="AT216" s="156">
        <f t="array" ref="AT216">IFERROR(INDEX($N51:$N65,MATCH(1,IF($L51:$L65&lt;=AT$165,IF($M51:$M65&gt;=AT$165,1)),0))*$B51/12,0)</f>
        <v>10514.583333333334</v>
      </c>
      <c r="AU216" s="156">
        <f t="array" ref="AU216">IFERROR(INDEX($N51:$N65,MATCH(1,IF($L51:$L65&lt;=AU$165,IF($M51:$M65&gt;=AU$165,1)),0))*$B51/12,0)</f>
        <v>10514.583333333334</v>
      </c>
      <c r="AV216" s="156">
        <f t="array" ref="AV216">IFERROR(INDEX($N51:$N65,MATCH(1,IF($L51:$L65&lt;=AV$165,IF($M51:$M65&gt;=AV$165,1)),0))*$B51/12,0)</f>
        <v>10514.583333333334</v>
      </c>
      <c r="AW216" s="156">
        <f t="array" ref="AW216">IFERROR(INDEX($N51:$N65,MATCH(1,IF($L51:$L65&lt;=AW$165,IF($M51:$M65&gt;=AW$165,1)),0))*$B51/12,0)</f>
        <v>10514.583333333334</v>
      </c>
      <c r="AX216" s="156">
        <f t="array" ref="AX216">IFERROR(INDEX($N51:$N65,MATCH(1,IF($L51:$L65&lt;=AX$165,IF($M51:$M65&gt;=AX$165,1)),0))*$B51/12,0)</f>
        <v>10514.583333333334</v>
      </c>
      <c r="AY216" s="156">
        <f t="array" ref="AY216">IFERROR(INDEX($N51:$N65,MATCH(1,IF($L51:$L65&lt;=AY$165,IF($M51:$M65&gt;=AY$165,1)),0))*$B51/12,0)</f>
        <v>10514.583333333334</v>
      </c>
      <c r="AZ216" s="156">
        <f t="array" ref="AZ216">IFERROR(INDEX($N51:$N65,MATCH(1,IF($L51:$L65&lt;=AZ$165,IF($M51:$M65&gt;=AZ$165,1)),0))*$B51/12,0)</f>
        <v>10830.020833333334</v>
      </c>
      <c r="BA216" s="156">
        <f t="array" ref="BA216">IFERROR(INDEX($N51:$N65,MATCH(1,IF($L51:$L65&lt;=BA$165,IF($M51:$M65&gt;=BA$165,1)),0))*$B51/12,0)</f>
        <v>10830.020833333334</v>
      </c>
      <c r="BB216" s="156">
        <f t="array" ref="BB216">IFERROR(INDEX($N51:$N65,MATCH(1,IF($L51:$L65&lt;=BB$165,IF($M51:$M65&gt;=BB$165,1)),0))*$B51/12,0)</f>
        <v>10830.020833333334</v>
      </c>
      <c r="BC216" s="156">
        <f t="array" ref="BC216">IFERROR(INDEX($N51:$N65,MATCH(1,IF($L51:$L65&lt;=BC$165,IF($M51:$M65&gt;=BC$165,1)),0))*$B51/12,0)</f>
        <v>10830.020833333334</v>
      </c>
      <c r="BD216" s="156">
        <f t="array" ref="BD216">IFERROR(INDEX($N51:$N65,MATCH(1,IF($L51:$L65&lt;=BD$165,IF($M51:$M65&gt;=BD$165,1)),0))*$B51/12,0)</f>
        <v>10830.020833333334</v>
      </c>
      <c r="BE216" s="156">
        <f t="array" ref="BE216">IFERROR(INDEX($N51:$N65,MATCH(1,IF($L51:$L65&lt;=BE$165,IF($M51:$M65&gt;=BE$165,1)),0))*$B51/12,0)</f>
        <v>10830.020833333334</v>
      </c>
      <c r="BF216" s="156">
        <f t="array" ref="BF216">IFERROR(INDEX($N51:$N65,MATCH(1,IF($L51:$L65&lt;=BF$165,IF($M51:$M65&gt;=BF$165,1)),0))*$B51/12,0)</f>
        <v>10830.020833333334</v>
      </c>
      <c r="BG216" s="156">
        <f t="array" ref="BG216">IFERROR(INDEX($N51:$N65,MATCH(1,IF($L51:$L65&lt;=BG$165,IF($M51:$M65&gt;=BG$165,1)),0))*$B51/12,0)</f>
        <v>10830.020833333334</v>
      </c>
      <c r="BH216" s="156">
        <f t="array" ref="BH216">IFERROR(INDEX($N51:$N65,MATCH(1,IF($L51:$L65&lt;=BH$165,IF($M51:$M65&gt;=BH$165,1)),0))*$B51/12,0)</f>
        <v>10830.020833333334</v>
      </c>
      <c r="BI216" s="156">
        <f t="array" ref="BI216">IFERROR(INDEX($N51:$N65,MATCH(1,IF($L51:$L65&lt;=BI$165,IF($M51:$M65&gt;=BI$165,1)),0))*$B51/12,0)</f>
        <v>10830.020833333334</v>
      </c>
      <c r="BJ216" s="156">
        <f t="array" ref="BJ216">IFERROR(INDEX($N51:$N65,MATCH(1,IF($L51:$L65&lt;=BJ$165,IF($M51:$M65&gt;=BJ$165,1)),0))*$B51/12,0)</f>
        <v>10830.020833333334</v>
      </c>
      <c r="BK216" s="156">
        <f t="array" ref="BK216">IFERROR(INDEX($N51:$N65,MATCH(1,IF($L51:$L65&lt;=BK$165,IF($M51:$M65&gt;=BK$165,1)),0))*$B51/12,0)</f>
        <v>10830.020833333334</v>
      </c>
      <c r="BL216" s="156">
        <f t="array" ref="BL216">IFERROR(INDEX($N51:$N65,MATCH(1,IF($L51:$L65&lt;=BL$165,IF($M51:$M65&gt;=BL$165,1)),0))*$B51/12,0)</f>
        <v>11154.921458333336</v>
      </c>
      <c r="BM216" s="156">
        <f t="array" ref="BM216">IFERROR(INDEX($N51:$N65,MATCH(1,IF($L51:$L65&lt;=BM$165,IF($M51:$M65&gt;=BM$165,1)),0))*$B51/12,0)</f>
        <v>11154.921458333336</v>
      </c>
      <c r="BN216" s="156">
        <f t="array" ref="BN216">IFERROR(INDEX($N51:$N65,MATCH(1,IF($L51:$L65&lt;=BN$165,IF($M51:$M65&gt;=BN$165,1)),0))*$B51/12,0)</f>
        <v>11154.921458333336</v>
      </c>
      <c r="BO216" s="156">
        <f t="array" ref="BO216">IFERROR(INDEX($N51:$N65,MATCH(1,IF($L51:$L65&lt;=BO$165,IF($M51:$M65&gt;=BO$165,1)),0))*$B51/12,0)</f>
        <v>11154.921458333336</v>
      </c>
      <c r="BP216" s="156">
        <f t="array" ref="BP216">IFERROR(INDEX($N51:$N65,MATCH(1,IF($L51:$L65&lt;=BP$165,IF($M51:$M65&gt;=BP$165,1)),0))*$B51/12,0)</f>
        <v>11154.921458333336</v>
      </c>
      <c r="BQ216" s="156">
        <f t="array" ref="BQ216">IFERROR(INDEX($N51:$N65,MATCH(1,IF($L51:$L65&lt;=BQ$165,IF($M51:$M65&gt;=BQ$165,1)),0))*$B51/12,0)</f>
        <v>11154.921458333336</v>
      </c>
      <c r="BR216" s="156">
        <f t="array" ref="BR216">IFERROR(INDEX($N51:$N65,MATCH(1,IF($L51:$L65&lt;=BR$165,IF($M51:$M65&gt;=BR$165,1)),0))*$B51/12,0)</f>
        <v>11154.921458333336</v>
      </c>
      <c r="BS216" s="156">
        <f t="array" ref="BS216">IFERROR(INDEX($N51:$N65,MATCH(1,IF($L51:$L65&lt;=BS$165,IF($M51:$M65&gt;=BS$165,1)),0))*$B51/12,0)</f>
        <v>11154.921458333336</v>
      </c>
      <c r="BT216" s="156">
        <f t="array" ref="BT216">IFERROR(INDEX($N51:$N65,MATCH(1,IF($L51:$L65&lt;=BT$165,IF($M51:$M65&gt;=BT$165,1)),0))*$B51/12,0)</f>
        <v>11154.921458333336</v>
      </c>
      <c r="BU216" s="156">
        <f t="array" ref="BU216">IFERROR(INDEX($N51:$N65,MATCH(1,IF($L51:$L65&lt;=BU$165,IF($M51:$M65&gt;=BU$165,1)),0))*$B51/12,0)</f>
        <v>11154.921458333336</v>
      </c>
      <c r="BV216" s="156">
        <f t="array" ref="BV216">IFERROR(INDEX($N51:$N65,MATCH(1,IF($L51:$L65&lt;=BV$165,IF($M51:$M65&gt;=BV$165,1)),0))*$B51/12,0)</f>
        <v>11154.921458333336</v>
      </c>
      <c r="BW216" s="156">
        <f t="array" ref="BW216">IFERROR(INDEX($N51:$N65,MATCH(1,IF($L51:$L65&lt;=BW$165,IF($M51:$M65&gt;=BW$165,1)),0))*$B51/12,0)</f>
        <v>11154.921458333336</v>
      </c>
      <c r="BX216" s="156">
        <f t="array" ref="BX216">IFERROR(INDEX($N51:$N65,MATCH(1,IF($L51:$L65&lt;=BX$165,IF($M51:$M65&gt;=BX$165,1)),0))*$B51/12,0)</f>
        <v>11489.569102083335</v>
      </c>
      <c r="BY216" s="156">
        <f t="array" ref="BY216">IFERROR(INDEX($N51:$N65,MATCH(1,IF($L51:$L65&lt;=BY$165,IF($M51:$M65&gt;=BY$165,1)),0))*$B51/12,0)</f>
        <v>11489.569102083335</v>
      </c>
      <c r="BZ216" s="156">
        <f t="array" ref="BZ216">IFERROR(INDEX($N51:$N65,MATCH(1,IF($L51:$L65&lt;=BZ$165,IF($M51:$M65&gt;=BZ$165,1)),0))*$B51/12,0)</f>
        <v>11489.569102083335</v>
      </c>
      <c r="CA216" s="156">
        <f t="array" ref="CA216">IFERROR(INDEX($N51:$N65,MATCH(1,IF($L51:$L65&lt;=CA$165,IF($M51:$M65&gt;=CA$165,1)),0))*$B51/12,0)</f>
        <v>11489.569102083335</v>
      </c>
      <c r="CB216" s="156">
        <f t="array" ref="CB216">IFERROR(INDEX($N51:$N65,MATCH(1,IF($L51:$L65&lt;=CB$165,IF($M51:$M65&gt;=CB$165,1)),0))*$B51/12,0)</f>
        <v>11489.569102083335</v>
      </c>
      <c r="CC216" s="156">
        <f t="array" ref="CC216">IFERROR(INDEX($N51:$N65,MATCH(1,IF($L51:$L65&lt;=CC$165,IF($M51:$M65&gt;=CC$165,1)),0))*$B51/12,0)</f>
        <v>11489.569102083335</v>
      </c>
      <c r="CD216" s="156">
        <f t="array" ref="CD216">IFERROR(INDEX($N51:$N65,MATCH(1,IF($L51:$L65&lt;=CD$165,IF($M51:$M65&gt;=CD$165,1)),0))*$B51/12,0)</f>
        <v>11489.569102083335</v>
      </c>
      <c r="CE216" s="156">
        <f t="array" ref="CE216">IFERROR(INDEX($N51:$N65,MATCH(1,IF($L51:$L65&lt;=CE$165,IF($M51:$M65&gt;=CE$165,1)),0))*$B51/12,0)</f>
        <v>11489.569102083335</v>
      </c>
      <c r="CF216" s="156">
        <f t="array" ref="CF216">IFERROR(INDEX($N51:$N65,MATCH(1,IF($L51:$L65&lt;=CF$165,IF($M51:$M65&gt;=CF$165,1)),0))*$B51/12,0)</f>
        <v>11489.569102083335</v>
      </c>
      <c r="CG216" s="156">
        <f t="array" ref="CG216">IFERROR(INDEX($N51:$N65,MATCH(1,IF($L51:$L65&lt;=CG$165,IF($M51:$M65&gt;=CG$165,1)),0))*$B51/12,0)</f>
        <v>11489.569102083335</v>
      </c>
      <c r="CH216" s="156">
        <f t="array" ref="CH216">IFERROR(INDEX($N51:$N65,MATCH(1,IF($L51:$L65&lt;=CH$165,IF($M51:$M65&gt;=CH$165,1)),0))*$B51/12,0)</f>
        <v>11489.569102083335</v>
      </c>
      <c r="CI216" s="156">
        <f t="array" ref="CI216">IFERROR(INDEX($N51:$N65,MATCH(1,IF($L51:$L65&lt;=CI$165,IF($M51:$M65&gt;=CI$165,1)),0))*$B51/12,0)</f>
        <v>11489.569102083335</v>
      </c>
      <c r="CJ216" s="156">
        <f t="array" ref="CJ216">IFERROR(INDEX($N51:$N65,MATCH(1,IF($L51:$L65&lt;=CJ$165,IF($M51:$M65&gt;=CJ$165,1)),0))*$B51/12,0)</f>
        <v>11834.256175145834</v>
      </c>
      <c r="CK216" s="156">
        <f t="array" ref="CK216">IFERROR(INDEX($N51:$N65,MATCH(1,IF($L51:$L65&lt;=CK$165,IF($M51:$M65&gt;=CK$165,1)),0))*$B51/12,0)</f>
        <v>11834.256175145834</v>
      </c>
      <c r="CL216" s="156">
        <f t="array" ref="CL216">IFERROR(INDEX($N51:$N65,MATCH(1,IF($L51:$L65&lt;=CL$165,IF($M51:$M65&gt;=CL$165,1)),0))*$B51/12,0)</f>
        <v>11834.256175145834</v>
      </c>
      <c r="CM216" s="156">
        <f t="array" ref="CM216">IFERROR(INDEX($N51:$N65,MATCH(1,IF($L51:$L65&lt;=CM$165,IF($M51:$M65&gt;=CM$165,1)),0))*$B51/12,0)</f>
        <v>11834.256175145834</v>
      </c>
      <c r="CN216" s="156">
        <f t="array" ref="CN216">IFERROR(INDEX($N51:$N65,MATCH(1,IF($L51:$L65&lt;=CN$165,IF($M51:$M65&gt;=CN$165,1)),0))*$B51/12,0)</f>
        <v>11834.256175145834</v>
      </c>
      <c r="CO216" s="156">
        <f t="array" ref="CO216">IFERROR(INDEX($N51:$N65,MATCH(1,IF($L51:$L65&lt;=CO$165,IF($M51:$M65&gt;=CO$165,1)),0))*$B51/12,0)</f>
        <v>11834.256175145834</v>
      </c>
      <c r="CP216" s="156">
        <f t="array" ref="CP216">IFERROR(INDEX($N51:$N65,MATCH(1,IF($L51:$L65&lt;=CP$165,IF($M51:$M65&gt;=CP$165,1)),0))*$B51/12,0)</f>
        <v>11834.256175145834</v>
      </c>
      <c r="CQ216" s="156">
        <f t="array" ref="CQ216">IFERROR(INDEX($N51:$N65,MATCH(1,IF($L51:$L65&lt;=CQ$165,IF($M51:$M65&gt;=CQ$165,1)),0))*$B51/12,0)</f>
        <v>11834.256175145834</v>
      </c>
      <c r="CR216" s="156">
        <f t="array" ref="CR216">IFERROR(INDEX($N51:$N65,MATCH(1,IF($L51:$L65&lt;=CR$165,IF($M51:$M65&gt;=CR$165,1)),0))*$B51/12,0)</f>
        <v>11834.256175145834</v>
      </c>
      <c r="CS216" s="156">
        <f t="array" ref="CS216">IFERROR(INDEX($N51:$N65,MATCH(1,IF($L51:$L65&lt;=CS$165,IF($M51:$M65&gt;=CS$165,1)),0))*$B51/12,0)</f>
        <v>11834.256175145834</v>
      </c>
      <c r="CT216" s="156">
        <f t="array" ref="CT216">IFERROR(INDEX($N51:$N65,MATCH(1,IF($L51:$L65&lt;=CT$165,IF($M51:$M65&gt;=CT$165,1)),0))*$B51/12,0)</f>
        <v>11834.256175145834</v>
      </c>
      <c r="CU216" s="156">
        <f t="array" ref="CU216">IFERROR(INDEX($N51:$N65,MATCH(1,IF($L51:$L65&lt;=CU$165,IF($M51:$M65&gt;=CU$165,1)),0))*$B51/12,0)</f>
        <v>11834.256175145834</v>
      </c>
      <c r="CV216" s="156">
        <f t="array" ref="CV216">IFERROR(INDEX($N51:$N65,MATCH(1,IF($L51:$L65&lt;=CV$165,IF($M51:$M65&gt;=CV$165,1)),0))*$B51/12,0)</f>
        <v>0</v>
      </c>
      <c r="CW216" s="156">
        <f t="array" ref="CW216">IFERROR(INDEX($N51:$N65,MATCH(1,IF($L51:$L65&lt;=CW$165,IF($M51:$M65&gt;=CW$165,1)),0))*$B51/12,0)</f>
        <v>0</v>
      </c>
      <c r="CX216" s="156">
        <f t="array" ref="CX216">IFERROR(INDEX($N51:$N65,MATCH(1,IF($L51:$L65&lt;=CX$165,IF($M51:$M65&gt;=CX$165,1)),0))*$B51/12,0)</f>
        <v>0</v>
      </c>
      <c r="CY216" s="156">
        <f t="array" ref="CY216">IFERROR(INDEX($N51:$N65,MATCH(1,IF($L51:$L65&lt;=CY$165,IF($M51:$M65&gt;=CY$165,1)),0))*$B51/12,0)</f>
        <v>0</v>
      </c>
      <c r="CZ216" s="156">
        <f t="array" ref="CZ216">IFERROR(INDEX($N51:$N65,MATCH(1,IF($L51:$L65&lt;=CZ$165,IF($M51:$M65&gt;=CZ$165,1)),0))*$B51/12,0)</f>
        <v>0</v>
      </c>
      <c r="DA216" s="156">
        <f t="array" ref="DA216">IFERROR(INDEX($N51:$N65,MATCH(1,IF($L51:$L65&lt;=DA$165,IF($M51:$M65&gt;=DA$165,1)),0))*$B51/12,0)</f>
        <v>0</v>
      </c>
      <c r="DB216" s="156">
        <f t="array" ref="DB216">IFERROR(INDEX($N51:$N65,MATCH(1,IF($L51:$L65&lt;=DB$165,IF($M51:$M65&gt;=DB$165,1)),0))*$B51/12,0)</f>
        <v>0</v>
      </c>
      <c r="DC216" s="156">
        <f t="array" ref="DC216">IFERROR(INDEX($N51:$N65,MATCH(1,IF($L51:$L65&lt;=DC$165,IF($M51:$M65&gt;=DC$165,1)),0))*$B51/12,0)</f>
        <v>0</v>
      </c>
      <c r="DD216" s="156">
        <f t="array" ref="DD216">IFERROR(INDEX($N51:$N65,MATCH(1,IF($L51:$L65&lt;=DD$165,IF($M51:$M65&gt;=DD$165,1)),0))*$B51/12,0)</f>
        <v>0</v>
      </c>
      <c r="DE216" s="156">
        <f t="array" ref="DE216">IFERROR(INDEX($N51:$N65,MATCH(1,IF($L51:$L65&lt;=DE$165,IF($M51:$M65&gt;=DE$165,1)),0))*$B51/12,0)</f>
        <v>0</v>
      </c>
      <c r="DF216" s="156">
        <f t="array" ref="DF216">IFERROR(INDEX($N51:$N65,MATCH(1,IF($L51:$L65&lt;=DF$165,IF($M51:$M65&gt;=DF$165,1)),0))*$B51/12,0)</f>
        <v>0</v>
      </c>
      <c r="DG216" s="156">
        <f t="array" ref="DG216">IFERROR(INDEX($N51:$N65,MATCH(1,IF($L51:$L65&lt;=DG$165,IF($M51:$M65&gt;=DG$165,1)),0))*$B51/12,0)</f>
        <v>0</v>
      </c>
      <c r="DH216" s="156">
        <f t="array" ref="DH216">IFERROR(INDEX($N51:$N65,MATCH(1,IF($L51:$L65&lt;=DH$165,IF($M51:$M65&gt;=DH$165,1)),0))*$B51/12,0)</f>
        <v>0</v>
      </c>
      <c r="DI216" s="156">
        <f t="array" ref="DI216">IFERROR(INDEX($N51:$N65,MATCH(1,IF($L51:$L65&lt;=DI$165,IF($M51:$M65&gt;=DI$165,1)),0))*$B51/12,0)</f>
        <v>0</v>
      </c>
      <c r="DJ216" s="156">
        <f t="array" ref="DJ216">IFERROR(INDEX($N51:$N65,MATCH(1,IF($L51:$L65&lt;=DJ$165,IF($M51:$M65&gt;=DJ$165,1)),0))*$B51/12,0)</f>
        <v>0</v>
      </c>
      <c r="DK216" s="156">
        <f t="array" ref="DK216">IFERROR(INDEX($N51:$N65,MATCH(1,IF($L51:$L65&lt;=DK$165,IF($M51:$M65&gt;=DK$165,1)),0))*$B51/12,0)</f>
        <v>0</v>
      </c>
      <c r="DL216" s="156">
        <f t="array" ref="DL216">IFERROR(INDEX($N51:$N65,MATCH(1,IF($L51:$L65&lt;=DL$165,IF($M51:$M65&gt;=DL$165,1)),0))*$B51/12,0)</f>
        <v>0</v>
      </c>
      <c r="DM216" s="156">
        <f t="array" ref="DM216">IFERROR(INDEX($N51:$N65,MATCH(1,IF($L51:$L65&lt;=DM$165,IF($M51:$M65&gt;=DM$165,1)),0))*$B51/12,0)</f>
        <v>0</v>
      </c>
      <c r="DN216" s="156">
        <f t="array" ref="DN216">IFERROR(INDEX($N51:$N65,MATCH(1,IF($L51:$L65&lt;=DN$165,IF($M51:$M65&gt;=DN$165,1)),0))*$B51/12,0)</f>
        <v>0</v>
      </c>
      <c r="DO216" s="156">
        <f t="array" ref="DO216">IFERROR(INDEX($N51:$N65,MATCH(1,IF($L51:$L65&lt;=DO$165,IF($M51:$M65&gt;=DO$165,1)),0))*$B51/12,0)</f>
        <v>0</v>
      </c>
      <c r="DP216" s="156">
        <f t="array" ref="DP216">IFERROR(INDEX($N51:$N65,MATCH(1,IF($L51:$L65&lt;=DP$165,IF($M51:$M65&gt;=DP$165,1)),0))*$B51/12,0)</f>
        <v>0</v>
      </c>
      <c r="DQ216" s="156">
        <f t="array" ref="DQ216">IFERROR(INDEX($N51:$N65,MATCH(1,IF($L51:$L65&lt;=DQ$165,IF($M51:$M65&gt;=DQ$165,1)),0))*$B51/12,0)</f>
        <v>0</v>
      </c>
      <c r="DR216" s="156">
        <f t="array" ref="DR216">IFERROR(INDEX($N51:$N65,MATCH(1,IF($L51:$L65&lt;=DR$165,IF($M51:$M65&gt;=DR$165,1)),0))*$B51/12,0)</f>
        <v>0</v>
      </c>
      <c r="DS216" s="156">
        <f t="array" ref="DS216">IFERROR(INDEX($N51:$N65,MATCH(1,IF($L51:$L65&lt;=DS$165,IF($M51:$M65&gt;=DS$165,1)),0))*$B51/12,0)</f>
        <v>0</v>
      </c>
      <c r="DT216" s="156">
        <f t="array" ref="DT216">IFERROR(INDEX($N51:$N65,MATCH(1,IF($L51:$L65&lt;=DT$165,IF($M51:$M65&gt;=DT$165,1)),0))*$B51/12,0)</f>
        <v>0</v>
      </c>
      <c r="DU216" s="156">
        <f t="array" ref="DU216">IFERROR(INDEX($N51:$N65,MATCH(1,IF($L51:$L65&lt;=DU$165,IF($M51:$M65&gt;=DU$165,1)),0))*$B51/12,0)</f>
        <v>0</v>
      </c>
      <c r="DV216" s="156">
        <f t="array" ref="DV216">IFERROR(INDEX($N51:$N65,MATCH(1,IF($L51:$L65&lt;=DV$165,IF($M51:$M65&gt;=DV$165,1)),0))*$B51/12,0)</f>
        <v>0</v>
      </c>
      <c r="DW216" s="156">
        <f t="array" ref="DW216">IFERROR(INDEX($N51:$N65,MATCH(1,IF($L51:$L65&lt;=DW$165,IF($M51:$M65&gt;=DW$165,1)),0))*$B51/12,0)</f>
        <v>0</v>
      </c>
      <c r="DX216" s="156">
        <f t="array" ref="DX216">IFERROR(INDEX($N51:$N65,MATCH(1,IF($L51:$L65&lt;=DX$165,IF($M51:$M65&gt;=DX$165,1)),0))*$B51/12,0)</f>
        <v>0</v>
      </c>
      <c r="DY216" s="156">
        <f t="array" ref="DY216">IFERROR(INDEX($N51:$N65,MATCH(1,IF($L51:$L65&lt;=DY$165,IF($M51:$M65&gt;=DY$165,1)),0))*$B51/12,0)</f>
        <v>0</v>
      </c>
      <c r="DZ216" s="156">
        <f t="array" ref="DZ216">IFERROR(INDEX($N51:$N65,MATCH(1,IF($L51:$L65&lt;=DZ$165,IF($M51:$M65&gt;=DZ$165,1)),0))*$B51/12,0)</f>
        <v>0</v>
      </c>
      <c r="EA216" s="156">
        <f t="array" ref="EA216">IFERROR(INDEX($N51:$N65,MATCH(1,IF($L51:$L65&lt;=EA$165,IF($M51:$M65&gt;=EA$165,1)),0))*$B51/12,0)</f>
        <v>0</v>
      </c>
      <c r="EB216" s="156">
        <f t="array" ref="EB216">IFERROR(INDEX($N51:$N65,MATCH(1,IF($L51:$L65&lt;=EB$165,IF($M51:$M65&gt;=EB$165,1)),0))*$B51/12,0)</f>
        <v>0</v>
      </c>
      <c r="EC216" s="156">
        <f t="array" ref="EC216">IFERROR(INDEX($N51:$N65,MATCH(1,IF($L51:$L65&lt;=EC$165,IF($M51:$M65&gt;=EC$165,1)),0))*$B51/12,0)</f>
        <v>0</v>
      </c>
      <c r="ED216" s="156">
        <f t="array" ref="ED216">IFERROR(INDEX($N51:$N65,MATCH(1,IF($L51:$L65&lt;=ED$165,IF($M51:$M65&gt;=ED$165,1)),0))*$B51/12,0)</f>
        <v>0</v>
      </c>
      <c r="EE216" s="156">
        <f t="array" ref="EE216">IFERROR(INDEX($N51:$N65,MATCH(1,IF($L51:$L65&lt;=EE$165,IF($M51:$M65&gt;=EE$165,1)),0))*$B51/12,0)</f>
        <v>0</v>
      </c>
      <c r="EF216" s="156">
        <f t="array" ref="EF216">IFERROR(INDEX($N51:$N65,MATCH(1,IF($L51:$L65&lt;=EF$165,IF($M51:$M65&gt;=EF$165,1)),0))*$B51/12,0)</f>
        <v>0</v>
      </c>
      <c r="EG216" s="156">
        <f t="array" ref="EG216">IFERROR(INDEX($N51:$N65,MATCH(1,IF($L51:$L65&lt;=EG$165,IF($M51:$M65&gt;=EG$165,1)),0))*$B51/12,0)</f>
        <v>0</v>
      </c>
      <c r="EH216" s="156">
        <f t="array" ref="EH216">IFERROR(INDEX($N51:$N65,MATCH(1,IF($L51:$L65&lt;=EH$165,IF($M51:$M65&gt;=EH$165,1)),0))*$B51/12,0)</f>
        <v>0</v>
      </c>
      <c r="EI216" s="156">
        <f t="array" ref="EI216">IFERROR(INDEX($N51:$N65,MATCH(1,IF($L51:$L65&lt;=EI$165,IF($M51:$M65&gt;=EI$165,1)),0))*$B51/12,0)</f>
        <v>0</v>
      </c>
      <c r="EJ216" s="156">
        <f t="array" ref="EJ216">IFERROR(INDEX($N51:$N65,MATCH(1,IF($L51:$L65&lt;=EJ$165,IF($M51:$M65&gt;=EJ$165,1)),0))*$B51/12,0)</f>
        <v>0</v>
      </c>
      <c r="EK216" s="156">
        <f t="array" ref="EK216">IFERROR(INDEX($N51:$N65,MATCH(1,IF($L51:$L65&lt;=EK$165,IF($M51:$M65&gt;=EK$165,1)),0))*$B51/12,0)</f>
        <v>0</v>
      </c>
      <c r="EL216" s="156">
        <f t="array" ref="EL216">IFERROR(INDEX($N51:$N65,MATCH(1,IF($L51:$L65&lt;=EL$165,IF($M51:$M65&gt;=EL$165,1)),0))*$B51/12,0)</f>
        <v>0</v>
      </c>
      <c r="EM216" s="156">
        <f t="array" ref="EM216">IFERROR(INDEX($N51:$N65,MATCH(1,IF($L51:$L65&lt;=EM$165,IF($M51:$M65&gt;=EM$165,1)),0))*$B51/12,0)</f>
        <v>0</v>
      </c>
      <c r="EN216" s="156">
        <f t="array" ref="EN216">IFERROR(INDEX($N51:$N65,MATCH(1,IF($L51:$L65&lt;=EN$165,IF($M51:$M65&gt;=EN$165,1)),0))*$B51/12,0)</f>
        <v>0</v>
      </c>
      <c r="EO216" s="156">
        <f t="array" ref="EO216">IFERROR(INDEX($N51:$N65,MATCH(1,IF($L51:$L65&lt;=EO$165,IF($M51:$M65&gt;=EO$165,1)),0))*$B51/12,0)</f>
        <v>0</v>
      </c>
      <c r="EP216" s="156">
        <f t="array" ref="EP216">IFERROR(INDEX($N51:$N65,MATCH(1,IF($L51:$L65&lt;=EP$165,IF($M51:$M65&gt;=EP$165,1)),0))*$B51/12,0)</f>
        <v>0</v>
      </c>
      <c r="EQ216" s="156">
        <f t="array" ref="EQ216">IFERROR(INDEX($N51:$N65,MATCH(1,IF($L51:$L65&lt;=EQ$165,IF($M51:$M65&gt;=EQ$165,1)),0))*$B51/12,0)</f>
        <v>0</v>
      </c>
      <c r="ER216" s="156">
        <f t="array" ref="ER216">IFERROR(INDEX($N51:$N65,MATCH(1,IF($L51:$L65&lt;=ER$165,IF($M51:$M65&gt;=ER$165,1)),0))*$B51/12,0)</f>
        <v>0</v>
      </c>
      <c r="ES216" s="156">
        <f t="array" ref="ES216">IFERROR(INDEX($N51:$N65,MATCH(1,IF($L51:$L65&lt;=ES$165,IF($M51:$M65&gt;=ES$165,1)),0))*$B51/12,0)</f>
        <v>0</v>
      </c>
      <c r="ET216" s="156">
        <f t="array" ref="ET216">IFERROR(INDEX($N51:$N65,MATCH(1,IF($L51:$L65&lt;=ET$165,IF($M51:$M65&gt;=ET$165,1)),0))*$B51/12,0)</f>
        <v>0</v>
      </c>
      <c r="EU216" s="156">
        <f t="array" ref="EU216">IFERROR(INDEX($N51:$N65,MATCH(1,IF($L51:$L65&lt;=EU$165,IF($M51:$M65&gt;=EU$165,1)),0))*$B51/12,0)</f>
        <v>0</v>
      </c>
      <c r="EV216" s="156">
        <f t="array" ref="EV216">IFERROR(INDEX($N51:$N65,MATCH(1,IF($L51:$L65&lt;=EV$165,IF($M51:$M65&gt;=EV$165,1)),0))*$B51/12,0)</f>
        <v>0</v>
      </c>
      <c r="EW216" s="156">
        <f t="array" ref="EW216">IFERROR(INDEX($N51:$N65,MATCH(1,IF($L51:$L65&lt;=EW$165,IF($M51:$M65&gt;=EW$165,1)),0))*$B51/12,0)</f>
        <v>0</v>
      </c>
      <c r="EX216" s="156">
        <f t="array" ref="EX216">IFERROR(INDEX($N51:$N65,MATCH(1,IF($L51:$L65&lt;=EX$165,IF($M51:$M65&gt;=EX$165,1)),0))*$B51/12,0)</f>
        <v>0</v>
      </c>
      <c r="EY216" s="156">
        <f t="array" ref="EY216">IFERROR(INDEX($N51:$N65,MATCH(1,IF($L51:$L65&lt;=EY$165,IF($M51:$M65&gt;=EY$165,1)),0))*$B51/12,0)</f>
        <v>0</v>
      </c>
      <c r="EZ216" s="156">
        <f t="array" ref="EZ216">IFERROR(INDEX($N51:$N65,MATCH(1,IF($L51:$L65&lt;=EZ$165,IF($M51:$M65&gt;=EZ$165,1)),0))*$B51/12,0)</f>
        <v>0</v>
      </c>
      <c r="FA216" s="156">
        <f t="array" ref="FA216">IFERROR(INDEX($N51:$N65,MATCH(1,IF($L51:$L65&lt;=FA$165,IF($M51:$M65&gt;=FA$165,1)),0))*$B51/12,0)</f>
        <v>0</v>
      </c>
      <c r="FB216" s="156">
        <f t="array" ref="FB216">IFERROR(INDEX($N51:$N65,MATCH(1,IF($L51:$L65&lt;=FB$165,IF($M51:$M65&gt;=FB$165,1)),0))*$B51/12,0)</f>
        <v>0</v>
      </c>
      <c r="FC216" s="156">
        <f t="array" ref="FC216">IFERROR(INDEX($N51:$N65,MATCH(1,IF($L51:$L65&lt;=FC$165,IF($M51:$M65&gt;=FC$165,1)),0))*$B51/12,0)</f>
        <v>0</v>
      </c>
      <c r="FD216" s="156">
        <f t="array" ref="FD216">IFERROR(INDEX($N51:$N65,MATCH(1,IF($L51:$L65&lt;=FD$165,IF($M51:$M65&gt;=FD$165,1)),0))*$B51/12,0)</f>
        <v>0</v>
      </c>
      <c r="FE216" s="156">
        <f t="array" ref="FE216">IFERROR(INDEX($N51:$N65,MATCH(1,IF($L51:$L65&lt;=FE$165,IF($M51:$M65&gt;=FE$165,1)),0))*$B51/12,0)</f>
        <v>0</v>
      </c>
      <c r="FF216" s="156">
        <f t="array" ref="FF216">IFERROR(INDEX($N51:$N65,MATCH(1,IF($L51:$L65&lt;=FF$165,IF($M51:$M65&gt;=FF$165,1)),0))*$B51/12,0)</f>
        <v>0</v>
      </c>
      <c r="FG216" s="156">
        <f t="array" ref="FG216">IFERROR(INDEX($N51:$N65,MATCH(1,IF($L51:$L65&lt;=FG$165,IF($M51:$M65&gt;=FG$165,1)),0))*$B51/12,0)</f>
        <v>0</v>
      </c>
      <c r="FH216" s="156">
        <f t="array" ref="FH216">IFERROR(INDEX($N51:$N65,MATCH(1,IF($L51:$L65&lt;=FH$165,IF($M51:$M65&gt;=FH$165,1)),0))*$B51/12,0)</f>
        <v>0</v>
      </c>
      <c r="FI216" s="156">
        <f t="array" ref="FI216">IFERROR(INDEX($N51:$N65,MATCH(1,IF($L51:$L65&lt;=FI$165,IF($M51:$M65&gt;=FI$165,1)),0))*$B51/12,0)</f>
        <v>0</v>
      </c>
      <c r="FJ216" s="156">
        <f t="array" ref="FJ216">IFERROR(INDEX($N51:$N65,MATCH(1,IF($L51:$L65&lt;=FJ$165,IF($M51:$M65&gt;=FJ$165,1)),0))*$B51/12,0)</f>
        <v>0</v>
      </c>
      <c r="FK216" s="156">
        <f t="array" ref="FK216">IFERROR(INDEX($N51:$N65,MATCH(1,IF($L51:$L65&lt;=FK$165,IF($M51:$M65&gt;=FK$165,1)),0))*$B51/12,0)</f>
        <v>0</v>
      </c>
      <c r="FL216" s="156">
        <f t="array" ref="FL216">IFERROR(INDEX($N51:$N65,MATCH(1,IF($L51:$L65&lt;=FL$165,IF($M51:$M65&gt;=FL$165,1)),0))*$B51/12,0)</f>
        <v>0</v>
      </c>
      <c r="FM216" s="156">
        <f t="array" ref="FM216">IFERROR(INDEX($N51:$N65,MATCH(1,IF($L51:$L65&lt;=FM$165,IF($M51:$M65&gt;=FM$165,1)),0))*$B51/12,0)</f>
        <v>0</v>
      </c>
      <c r="FN216" s="156">
        <f t="array" ref="FN216">IFERROR(INDEX($N51:$N65,MATCH(1,IF($L51:$L65&lt;=FN$165,IF($M51:$M65&gt;=FN$165,1)),0))*$B51/12,0)</f>
        <v>0</v>
      </c>
      <c r="FO216" s="156">
        <f t="array" ref="FO216">IFERROR(INDEX($N51:$N65,MATCH(1,IF($L51:$L65&lt;=FO$165,IF($M51:$M65&gt;=FO$165,1)),0))*$B51/12,0)</f>
        <v>0</v>
      </c>
      <c r="FP216" s="156">
        <f t="array" ref="FP216">IFERROR(INDEX($N51:$N65,MATCH(1,IF($L51:$L65&lt;=FP$165,IF($M51:$M65&gt;=FP$165,1)),0))*$B51/12,0)</f>
        <v>0</v>
      </c>
      <c r="FQ216" s="156">
        <f t="array" ref="FQ216">IFERROR(INDEX($N51:$N65,MATCH(1,IF($L51:$L65&lt;=FQ$165,IF($M51:$M65&gt;=FQ$165,1)),0))*$B51/12,0)</f>
        <v>0</v>
      </c>
      <c r="FR216" s="156">
        <f t="array" ref="FR216">IFERROR(INDEX($N51:$N65,MATCH(1,IF($L51:$L65&lt;=FR$165,IF($M51:$M65&gt;=FR$165,1)),0))*$B51/12,0)</f>
        <v>0</v>
      </c>
      <c r="FS216" s="156">
        <f t="array" ref="FS216">IFERROR(INDEX($N51:$N65,MATCH(1,IF($L51:$L65&lt;=FS$165,IF($M51:$M65&gt;=FS$165,1)),0))*$B51/12,0)</f>
        <v>0</v>
      </c>
      <c r="FT216" s="156">
        <f t="array" ref="FT216">IFERROR(INDEX($N51:$N65,MATCH(1,IF($L51:$L65&lt;=FT$165,IF($M51:$M65&gt;=FT$165,1)),0))*$B51/12,0)</f>
        <v>0</v>
      </c>
      <c r="FU216" s="156">
        <f t="array" ref="FU216">IFERROR(INDEX($N51:$N65,MATCH(1,IF($L51:$L65&lt;=FU$165,IF($M51:$M65&gt;=FU$165,1)),0))*$B51/12,0)</f>
        <v>0</v>
      </c>
      <c r="FV216" s="156">
        <f t="array" ref="FV216">IFERROR(INDEX($N51:$N65,MATCH(1,IF($L51:$L65&lt;=FV$165,IF($M51:$M65&gt;=FV$165,1)),0))*$B51/12,0)</f>
        <v>0</v>
      </c>
      <c r="FW216" s="156">
        <f t="array" ref="FW216">IFERROR(INDEX($N51:$N65,MATCH(1,IF($L51:$L65&lt;=FW$165,IF($M51:$M65&gt;=FW$165,1)),0))*$B51/12,0)</f>
        <v>0</v>
      </c>
      <c r="FX216" s="156">
        <f t="array" ref="FX216">IFERROR(INDEX($N51:$N65,MATCH(1,IF($L51:$L65&lt;=FX$165,IF($M51:$M65&gt;=FX$165,1)),0))*$B51/12,0)</f>
        <v>0</v>
      </c>
      <c r="FY216" s="156">
        <f t="array" ref="FY216">IFERROR(INDEX($N51:$N65,MATCH(1,IF($L51:$L65&lt;=FY$165,IF($M51:$M65&gt;=FY$165,1)),0))*$B51/12,0)</f>
        <v>0</v>
      </c>
      <c r="FZ216" s="156">
        <f t="array" ref="FZ216">IFERROR(INDEX($N51:$N65,MATCH(1,IF($L51:$L65&lt;=FZ$165,IF($M51:$M65&gt;=FZ$165,1)),0))*$B51/12,0)</f>
        <v>0</v>
      </c>
      <c r="GA216" s="156">
        <f t="array" ref="GA216">IFERROR(INDEX($N51:$N65,MATCH(1,IF($L51:$L65&lt;=GA$165,IF($M51:$M65&gt;=GA$165,1)),0))*$B51/12,0)</f>
        <v>0</v>
      </c>
      <c r="GB216" s="156">
        <f t="array" ref="GB216">IFERROR(INDEX($N51:$N65,MATCH(1,IF($L51:$L65&lt;=GB$165,IF($M51:$M65&gt;=GB$165,1)),0))*$B51/12,0)</f>
        <v>0</v>
      </c>
      <c r="GC216" s="156">
        <f t="array" ref="GC216">IFERROR(INDEX($N51:$N65,MATCH(1,IF($L51:$L65&lt;=GC$165,IF($M51:$M65&gt;=GC$165,1)),0))*$B51/12,0)</f>
        <v>0</v>
      </c>
      <c r="GD216" s="156">
        <f t="array" ref="GD216">IFERROR(INDEX($N51:$N65,MATCH(1,IF($L51:$L65&lt;=GD$165,IF($M51:$M65&gt;=GD$165,1)),0))*$B51/12,0)</f>
        <v>0</v>
      </c>
      <c r="GE216" s="156">
        <f t="array" ref="GE216">IFERROR(INDEX($N51:$N65,MATCH(1,IF($L51:$L65&lt;=GE$165,IF($M51:$M65&gt;=GE$165,1)),0))*$B51/12,0)</f>
        <v>0</v>
      </c>
      <c r="GF216" s="156">
        <f t="array" ref="GF216">IFERROR(INDEX($N51:$N65,MATCH(1,IF($L51:$L65&lt;=GF$165,IF($M51:$M65&gt;=GF$165,1)),0))*$B51/12,0)</f>
        <v>0</v>
      </c>
      <c r="GG216" s="156">
        <f t="array" ref="GG216">IFERROR(INDEX($N51:$N65,MATCH(1,IF($L51:$L65&lt;=GG$165,IF($M51:$M65&gt;=GG$165,1)),0))*$B51/12,0)</f>
        <v>0</v>
      </c>
      <c r="GH216" s="156">
        <f t="array" ref="GH216">IFERROR(INDEX($N51:$N65,MATCH(1,IF($L51:$L65&lt;=GH$165,IF($M51:$M65&gt;=GH$165,1)),0))*$B51/12,0)</f>
        <v>0</v>
      </c>
      <c r="GI216" s="156">
        <f t="array" ref="GI216">IFERROR(INDEX($N51:$N65,MATCH(1,IF($L51:$L65&lt;=GI$165,IF($M51:$M65&gt;=GI$165,1)),0))*$B51/12,0)</f>
        <v>0</v>
      </c>
      <c r="GJ216" s="156">
        <f t="array" ref="GJ216">IFERROR(INDEX($N51:$N65,MATCH(1,IF($L51:$L65&lt;=GJ$165,IF($M51:$M65&gt;=GJ$165,1)),0))*$B51/12,0)</f>
        <v>0</v>
      </c>
      <c r="GK216" s="156">
        <f t="array" ref="GK216">IFERROR(INDEX($N51:$N65,MATCH(1,IF($L51:$L65&lt;=GK$165,IF($M51:$M65&gt;=GK$165,1)),0))*$B51/12,0)</f>
        <v>0</v>
      </c>
      <c r="GL216" s="156">
        <f t="array" ref="GL216">IFERROR(INDEX($N51:$N65,MATCH(1,IF($L51:$L65&lt;=GL$165,IF($M51:$M65&gt;=GL$165,1)),0))*$B51/12,0)</f>
        <v>0</v>
      </c>
      <c r="GM216" s="156">
        <f t="array" ref="GM216">IFERROR(INDEX($N51:$N65,MATCH(1,IF($L51:$L65&lt;=GM$165,IF($M51:$M65&gt;=GM$165,1)),0))*$B51/12,0)</f>
        <v>0</v>
      </c>
      <c r="GN216" s="156">
        <f t="array" ref="GN216">IFERROR(INDEX($N51:$N65,MATCH(1,IF($L51:$L65&lt;=GN$165,IF($M51:$M65&gt;=GN$165,1)),0))*$B51/12,0)</f>
        <v>0</v>
      </c>
      <c r="GO216" s="156">
        <f t="array" ref="GO216">IFERROR(INDEX($N51:$N65,MATCH(1,IF($L51:$L65&lt;=GO$165,IF($M51:$M65&gt;=GO$165,1)),0))*$B51/12,0)</f>
        <v>0</v>
      </c>
      <c r="GP216" s="156">
        <f t="array" ref="GP216">IFERROR(INDEX($N51:$N65,MATCH(1,IF($L51:$L65&lt;=GP$165,IF($M51:$M65&gt;=GP$165,1)),0))*$B51/12,0)</f>
        <v>0</v>
      </c>
      <c r="GQ216" s="156">
        <f t="array" ref="GQ216">IFERROR(INDEX($N51:$N65,MATCH(1,IF($L51:$L65&lt;=GQ$165,IF($M51:$M65&gt;=GQ$165,1)),0))*$B51/12,0)</f>
        <v>0</v>
      </c>
      <c r="GR216" s="156">
        <f t="array" ref="GR216">IFERROR(INDEX($N51:$N65,MATCH(1,IF($L51:$L65&lt;=GR$165,IF($M51:$M65&gt;=GR$165,1)),0))*$B51/12,0)</f>
        <v>0</v>
      </c>
      <c r="GS216" s="156">
        <f t="array" ref="GS216">IFERROR(INDEX($N51:$N65,MATCH(1,IF($L51:$L65&lt;=GS$165,IF($M51:$M65&gt;=GS$165,1)),0))*$B51/12,0)</f>
        <v>0</v>
      </c>
      <c r="GT216" s="156">
        <f t="array" ref="GT216">IFERROR(INDEX($N51:$N65,MATCH(1,IF($L51:$L65&lt;=GT$165,IF($M51:$M65&gt;=GT$165,1)),0))*$B51/12,0)</f>
        <v>0</v>
      </c>
      <c r="GU216" s="156">
        <f t="array" ref="GU216">IFERROR(INDEX($N51:$N65,MATCH(1,IF($L51:$L65&lt;=GU$165,IF($M51:$M65&gt;=GU$165,1)),0))*$B51/12,0)</f>
        <v>0</v>
      </c>
      <c r="GV216" s="156">
        <f t="array" ref="GV216">IFERROR(INDEX($N51:$N65,MATCH(1,IF($L51:$L65&lt;=GV$165,IF($M51:$M65&gt;=GV$165,1)),0))*$B51/12,0)</f>
        <v>0</v>
      </c>
      <c r="GW216" s="156">
        <f t="array" ref="GW216">IFERROR(INDEX($N51:$N65,MATCH(1,IF($L51:$L65&lt;=GW$165,IF($M51:$M65&gt;=GW$165,1)),0))*$B51/12,0)</f>
        <v>0</v>
      </c>
      <c r="GX216" s="156">
        <f t="array" ref="GX216">IFERROR(INDEX($N51:$N65,MATCH(1,IF($L51:$L65&lt;=GX$165,IF($M51:$M65&gt;=GX$165,1)),0))*$B51/12,0)</f>
        <v>0</v>
      </c>
      <c r="GY216" s="156">
        <f t="array" ref="GY216">IFERROR(INDEX($N51:$N65,MATCH(1,IF($L51:$L65&lt;=GY$165,IF($M51:$M65&gt;=GY$165,1)),0))*$B51/12,0)</f>
        <v>0</v>
      </c>
      <c r="GZ216" s="156">
        <f t="array" ref="GZ216">IFERROR(INDEX($N51:$N65,MATCH(1,IF($L51:$L65&lt;=GZ$165,IF($M51:$M65&gt;=GZ$165,1)),0))*$B51/12,0)</f>
        <v>0</v>
      </c>
      <c r="HA216" s="156">
        <f t="array" ref="HA216">IFERROR(INDEX($N51:$N65,MATCH(1,IF($L51:$L65&lt;=HA$165,IF($M51:$M65&gt;=HA$165,1)),0))*$B51/12,0)</f>
        <v>0</v>
      </c>
      <c r="HB216" s="156">
        <f t="array" ref="HB216">IFERROR(INDEX($N51:$N65,MATCH(1,IF($L51:$L65&lt;=HB$165,IF($M51:$M65&gt;=HB$165,1)),0))*$B51/12,0)</f>
        <v>0</v>
      </c>
      <c r="HC216" s="156">
        <f t="array" ref="HC216">IFERROR(INDEX($N51:$N65,MATCH(1,IF($L51:$L65&lt;=HC$165,IF($M51:$M65&gt;=HC$165,1)),0))*$B51/12,0)</f>
        <v>0</v>
      </c>
      <c r="HD216" s="156">
        <f t="array" ref="HD216">IFERROR(INDEX($N51:$N65,MATCH(1,IF($L51:$L65&lt;=HD$165,IF($M51:$M65&gt;=HD$165,1)),0))*$B51/12,0)</f>
        <v>0</v>
      </c>
      <c r="HE216" s="156">
        <f t="array" ref="HE216">IFERROR(INDEX($N51:$N65,MATCH(1,IF($L51:$L65&lt;=HE$165,IF($M51:$M65&gt;=HE$165,1)),0))*$B51/12,0)</f>
        <v>0</v>
      </c>
      <c r="HF216" s="156">
        <f t="array" ref="HF216">IFERROR(INDEX($N51:$N65,MATCH(1,IF($L51:$L65&lt;=HF$165,IF($M51:$M65&gt;=HF$165,1)),0))*$B51/12,0)</f>
        <v>0</v>
      </c>
      <c r="HG216" s="156">
        <f t="array" ref="HG216">IFERROR(INDEX($N51:$N65,MATCH(1,IF($L51:$L65&lt;=HG$165,IF($M51:$M65&gt;=HG$165,1)),0))*$B51/12,0)</f>
        <v>0</v>
      </c>
      <c r="HH216" s="156">
        <f t="array" ref="HH216">IFERROR(INDEX($N51:$N65,MATCH(1,IF($L51:$L65&lt;=HH$165,IF($M51:$M65&gt;=HH$165,1)),0))*$B51/12,0)</f>
        <v>0</v>
      </c>
      <c r="HI216" s="156">
        <f t="array" ref="HI216">IFERROR(INDEX($N51:$N65,MATCH(1,IF($L51:$L65&lt;=HI$165,IF($M51:$M65&gt;=HI$165,1)),0))*$B51/12,0)</f>
        <v>0</v>
      </c>
      <c r="HJ216" s="156">
        <f t="array" ref="HJ216">IFERROR(INDEX($N51:$N65,MATCH(1,IF($L51:$L65&lt;=HJ$165,IF($M51:$M65&gt;=HJ$165,1)),0))*$B51/12,0)</f>
        <v>0</v>
      </c>
      <c r="HK216" s="156">
        <f t="array" ref="HK216">IFERROR(INDEX($N51:$N65,MATCH(1,IF($L51:$L65&lt;=HK$165,IF($M51:$M65&gt;=HK$165,1)),0))*$B51/12,0)</f>
        <v>0</v>
      </c>
      <c r="HL216" s="156">
        <f t="array" ref="HL216">IFERROR(INDEX($N51:$N65,MATCH(1,IF($L51:$L65&lt;=HL$165,IF($M51:$M65&gt;=HL$165,1)),0))*$B51/12,0)</f>
        <v>0</v>
      </c>
      <c r="HM216" s="156">
        <f t="array" ref="HM216">IFERROR(INDEX($N51:$N65,MATCH(1,IF($L51:$L65&lt;=HM$165,IF($M51:$M65&gt;=HM$165,1)),0))*$B51/12,0)</f>
        <v>0</v>
      </c>
      <c r="HN216" s="156">
        <f t="array" ref="HN216">IFERROR(INDEX($N51:$N65,MATCH(1,IF($L51:$L65&lt;=HN$165,IF($M51:$M65&gt;=HN$165,1)),0))*$B51/12,0)</f>
        <v>0</v>
      </c>
      <c r="HO216" s="156">
        <f t="array" ref="HO216">IFERROR(INDEX($N51:$N65,MATCH(1,IF($L51:$L65&lt;=HO$165,IF($M51:$M65&gt;=HO$165,1)),0))*$B51/12,0)</f>
        <v>0</v>
      </c>
      <c r="HP216" s="156">
        <f t="array" ref="HP216">IFERROR(INDEX($N51:$N65,MATCH(1,IF($L51:$L65&lt;=HP$165,IF($M51:$M65&gt;=HP$165,1)),0))*$B51/12,0)</f>
        <v>0</v>
      </c>
      <c r="HQ216" s="156">
        <f t="array" ref="HQ216">IFERROR(INDEX($N51:$N65,MATCH(1,IF($L51:$L65&lt;=HQ$165,IF($M51:$M65&gt;=HQ$165,1)),0))*$B51/12,0)</f>
        <v>0</v>
      </c>
      <c r="HR216" s="156">
        <f t="array" ref="HR216">IFERROR(INDEX($N51:$N65,MATCH(1,IF($L51:$L65&lt;=HR$165,IF($M51:$M65&gt;=HR$165,1)),0))*$B51/12,0)</f>
        <v>0</v>
      </c>
      <c r="HS216" s="156">
        <f t="array" ref="HS216">IFERROR(INDEX($N51:$N65,MATCH(1,IF($L51:$L65&lt;=HS$165,IF($M51:$M65&gt;=HS$165,1)),0))*$B51/12,0)</f>
        <v>0</v>
      </c>
      <c r="HT216" s="156">
        <f t="array" ref="HT216">IFERROR(INDEX($N51:$N65,MATCH(1,IF($L51:$L65&lt;=HT$165,IF($M51:$M65&gt;=HT$165,1)),0))*$B51/12,0)</f>
        <v>0</v>
      </c>
      <c r="HU216" s="156">
        <f t="array" ref="HU216">IFERROR(INDEX($N51:$N65,MATCH(1,IF($L51:$L65&lt;=HU$165,IF($M51:$M65&gt;=HU$165,1)),0))*$B51/12,0)</f>
        <v>0</v>
      </c>
      <c r="HV216" s="156">
        <f t="array" ref="HV216">IFERROR(INDEX($N51:$N65,MATCH(1,IF($L51:$L65&lt;=HV$165,IF($M51:$M65&gt;=HV$165,1)),0))*$B51/12,0)</f>
        <v>0</v>
      </c>
      <c r="HW216" s="156">
        <f t="array" ref="HW216">IFERROR(INDEX($N51:$N65,MATCH(1,IF($L51:$L65&lt;=HW$165,IF($M51:$M65&gt;=HW$165,1)),0))*$B51/12,0)</f>
        <v>0</v>
      </c>
      <c r="HX216" s="156">
        <f t="array" ref="HX216">IFERROR(INDEX($N51:$N65,MATCH(1,IF($L51:$L65&lt;=HX$165,IF($M51:$M65&gt;=HX$165,1)),0))*$B51/12,0)</f>
        <v>0</v>
      </c>
      <c r="HY216" s="156">
        <f t="array" ref="HY216">IFERROR(INDEX($N51:$N65,MATCH(1,IF($L51:$L65&lt;=HY$165,IF($M51:$M65&gt;=HY$165,1)),0))*$B51/12,0)</f>
        <v>0</v>
      </c>
      <c r="HZ216" s="156">
        <f t="array" ref="HZ216">IFERROR(INDEX($N51:$N65,MATCH(1,IF($L51:$L65&lt;=HZ$165,IF($M51:$M65&gt;=HZ$165,1)),0))*$B51/12,0)</f>
        <v>0</v>
      </c>
      <c r="IA216" s="156">
        <f t="array" ref="IA216">IFERROR(INDEX($N51:$N65,MATCH(1,IF($L51:$L65&lt;=IA$165,IF($M51:$M65&gt;=IA$165,1)),0))*$B51/12,0)</f>
        <v>0</v>
      </c>
      <c r="IB216" s="156">
        <f t="array" ref="IB216">IFERROR(INDEX($N51:$N65,MATCH(1,IF($L51:$L65&lt;=IB$165,IF($M51:$M65&gt;=IB$165,1)),0))*$B51/12,0)</f>
        <v>0</v>
      </c>
      <c r="IC216" s="156">
        <f t="array" ref="IC216">IFERROR(INDEX($N51:$N65,MATCH(1,IF($L51:$L65&lt;=IC$165,IF($M51:$M65&gt;=IC$165,1)),0))*$B51/12,0)</f>
        <v>0</v>
      </c>
      <c r="ID216" s="156">
        <f t="array" ref="ID216">IFERROR(INDEX($N51:$N65,MATCH(1,IF($L51:$L65&lt;=ID$165,IF($M51:$M65&gt;=ID$165,1)),0))*$B51/12,0)</f>
        <v>0</v>
      </c>
      <c r="IE216" s="156">
        <f t="array" ref="IE216">IFERROR(INDEX($N51:$N65,MATCH(1,IF($L51:$L65&lt;=IE$165,IF($M51:$M65&gt;=IE$165,1)),0))*$B51/12,0)</f>
        <v>0</v>
      </c>
      <c r="IF216" s="156">
        <f t="array" ref="IF216">IFERROR(INDEX($N51:$N65,MATCH(1,IF($L51:$L65&lt;=IF$165,IF($M51:$M65&gt;=IF$165,1)),0))*$B51/12,0)</f>
        <v>0</v>
      </c>
      <c r="IG216" s="156">
        <f t="array" ref="IG216">IFERROR(INDEX($N51:$N65,MATCH(1,IF($L51:$L65&lt;=IG$165,IF($M51:$M65&gt;=IG$165,1)),0))*$B51/12,0)</f>
        <v>0</v>
      </c>
      <c r="IH216" s="156">
        <f t="array" ref="IH216">IFERROR(INDEX($N51:$N65,MATCH(1,IF($L51:$L65&lt;=IH$165,IF($M51:$M65&gt;=IH$165,1)),0))*$B51/12,0)</f>
        <v>0</v>
      </c>
      <c r="II216" s="156">
        <f t="array" ref="II216">IFERROR(INDEX($N51:$N65,MATCH(1,IF($L51:$L65&lt;=II$165,IF($M51:$M65&gt;=II$165,1)),0))*$B51/12,0)</f>
        <v>0</v>
      </c>
      <c r="IJ216" s="156">
        <f t="array" ref="IJ216">IFERROR(INDEX($N51:$N65,MATCH(1,IF($L51:$L65&lt;=IJ$165,IF($M51:$M65&gt;=IJ$165,1)),0))*$B51/12,0)</f>
        <v>0</v>
      </c>
      <c r="IK216" s="156">
        <f t="array" ref="IK216">IFERROR(INDEX($N51:$N65,MATCH(1,IF($L51:$L65&lt;=IK$165,IF($M51:$M65&gt;=IK$165,1)),0))*$B51/12,0)</f>
        <v>0</v>
      </c>
      <c r="IL216" s="156">
        <f t="array" ref="IL216">IFERROR(INDEX($N51:$N65,MATCH(1,IF($L51:$L65&lt;=IL$165,IF($M51:$M65&gt;=IL$165,1)),0))*$B51/12,0)</f>
        <v>0</v>
      </c>
      <c r="IM216" s="156">
        <f t="array" ref="IM216">IFERROR(INDEX($N51:$N65,MATCH(1,IF($L51:$L65&lt;=IM$165,IF($M51:$M65&gt;=IM$165,1)),0))*$B51/12,0)</f>
        <v>0</v>
      </c>
      <c r="IN216" s="156">
        <f t="array" ref="IN216">IFERROR(INDEX($N51:$N65,MATCH(1,IF($L51:$L65&lt;=IN$165,IF($M51:$M65&gt;=IN$165,1)),0))*$B51/12,0)</f>
        <v>0</v>
      </c>
      <c r="IO216" s="156">
        <f t="array" ref="IO216">IFERROR(INDEX($N51:$N65,MATCH(1,IF($L51:$L65&lt;=IO$165,IF($M51:$M65&gt;=IO$165,1)),0))*$B51/12,0)</f>
        <v>0</v>
      </c>
      <c r="IP216" s="156">
        <f t="array" ref="IP216">IFERROR(INDEX($N51:$N65,MATCH(1,IF($L51:$L65&lt;=IP$165,IF($M51:$M65&gt;=IP$165,1)),0))*$B51/12,0)</f>
        <v>0</v>
      </c>
      <c r="IQ216" s="156">
        <f t="array" ref="IQ216">IFERROR(INDEX($N51:$N65,MATCH(1,IF($L51:$L65&lt;=IQ$165,IF($M51:$M65&gt;=IQ$165,1)),0))*$B51/12,0)</f>
        <v>0</v>
      </c>
      <c r="IR216" s="156">
        <f t="array" ref="IR216">IFERROR(INDEX($N51:$N65,MATCH(1,IF($L51:$L65&lt;=IR$165,IF($M51:$M65&gt;=IR$165,1)),0))*$B51/12,0)</f>
        <v>0</v>
      </c>
      <c r="IS216" s="156">
        <f t="array" ref="IS216">IFERROR(INDEX($N51:$N65,MATCH(1,IF($L51:$L65&lt;=IS$165,IF($M51:$M65&gt;=IS$165,1)),0))*$B51/12,0)</f>
        <v>0</v>
      </c>
      <c r="IT216" s="156">
        <f t="array" ref="IT216">IFERROR(INDEX($N51:$N65,MATCH(1,IF($L51:$L65&lt;=IT$165,IF($M51:$M65&gt;=IT$165,1)),0))*$B51/12,0)</f>
        <v>0</v>
      </c>
      <c r="IU216" s="156">
        <f t="array" ref="IU216">IFERROR(INDEX($N51:$N65,MATCH(1,IF($L51:$L65&lt;=IU$165,IF($M51:$M65&gt;=IU$165,1)),0))*$B51/12,0)</f>
        <v>0</v>
      </c>
      <c r="IV216" s="156">
        <f t="array" ref="IV216">IFERROR(INDEX($N51:$N65,MATCH(1,IF($L51:$L65&lt;=IV$165,IF($M51:$M65&gt;=IV$165,1)),0))*$B51/12,0)</f>
        <v>0</v>
      </c>
      <c r="IW216" s="156">
        <f t="array" ref="IW216">IFERROR(INDEX($N51:$N65,MATCH(1,IF($L51:$L65&lt;=IW$165,IF($M51:$M65&gt;=IW$165,1)),0))*$B51/12,0)</f>
        <v>0</v>
      </c>
      <c r="IX216" s="156">
        <f t="array" ref="IX216">IFERROR(INDEX($N51:$N65,MATCH(1,IF($L51:$L65&lt;=IX$165,IF($M51:$M65&gt;=IX$165,1)),0))*$B51/12,0)</f>
        <v>0</v>
      </c>
      <c r="IY216" s="156">
        <f t="array" ref="IY216">IFERROR(INDEX($N51:$N65,MATCH(1,IF($L51:$L65&lt;=IY$165,IF($M51:$M65&gt;=IY$165,1)),0))*$B51/12,0)</f>
        <v>0</v>
      </c>
      <c r="IZ216" s="156">
        <f t="array" ref="IZ216">IFERROR(INDEX($N51:$N65,MATCH(1,IF($L51:$L65&lt;=IZ$165,IF($M51:$M65&gt;=IZ$165,1)),0))*$B51/12,0)</f>
        <v>0</v>
      </c>
      <c r="JA216" s="156">
        <f t="array" ref="JA216">IFERROR(INDEX($N51:$N65,MATCH(1,IF($L51:$L65&lt;=JA$165,IF($M51:$M65&gt;=JA$165,1)),0))*$B51/12,0)</f>
        <v>0</v>
      </c>
      <c r="JB216" s="156">
        <f t="array" ref="JB216">IFERROR(INDEX($N51:$N65,MATCH(1,IF($L51:$L65&lt;=JB$165,IF($M51:$M65&gt;=JB$165,1)),0))*$B51/12,0)</f>
        <v>0</v>
      </c>
      <c r="JC216" s="156">
        <f t="array" ref="JC216">IFERROR(INDEX($N51:$N65,MATCH(1,IF($L51:$L65&lt;=JC$165,IF($M51:$M65&gt;=JC$165,1)),0))*$B51/12,0)</f>
        <v>0</v>
      </c>
      <c r="JD216" s="156">
        <f t="array" ref="JD216">IFERROR(INDEX($N51:$N65,MATCH(1,IF($L51:$L65&lt;=JD$165,IF($M51:$M65&gt;=JD$165,1)),0))*$B51/12,0)</f>
        <v>0</v>
      </c>
      <c r="JE216" s="156">
        <f t="array" ref="JE216">IFERROR(INDEX($N51:$N65,MATCH(1,IF($L51:$L65&lt;=JE$165,IF($M51:$M65&gt;=JE$165,1)),0))*$B51/12,0)</f>
        <v>0</v>
      </c>
      <c r="JF216" s="156">
        <f t="array" ref="JF216">IFERROR(INDEX($N51:$N65,MATCH(1,IF($L51:$L65&lt;=JF$165,IF($M51:$M65&gt;=JF$165,1)),0))*$B51/12,0)</f>
        <v>0</v>
      </c>
      <c r="JG216" s="156">
        <f t="array" ref="JG216">IFERROR(INDEX($N51:$N65,MATCH(1,IF($L51:$L65&lt;=JG$165,IF($M51:$M65&gt;=JG$165,1)),0))*$B51/12,0)</f>
        <v>0</v>
      </c>
      <c r="JH216" s="156">
        <f t="array" ref="JH216">IFERROR(INDEX($N51:$N65,MATCH(1,IF($L51:$L65&lt;=JH$165,IF($M51:$M65&gt;=JH$165,1)),0))*$B51/12,0)</f>
        <v>0</v>
      </c>
      <c r="JI216" s="156">
        <f t="array" ref="JI216">IFERROR(INDEX($N51:$N65,MATCH(1,IF($L51:$L65&lt;=JI$165,IF($M51:$M65&gt;=JI$165,1)),0))*$B51/12,0)</f>
        <v>0</v>
      </c>
      <c r="JJ216" s="156">
        <f t="array" ref="JJ216">IFERROR(INDEX($N51:$N65,MATCH(1,IF($L51:$L65&lt;=JJ$165,IF($M51:$M65&gt;=JJ$165,1)),0))*$B51/12,0)</f>
        <v>0</v>
      </c>
      <c r="JK216" s="156">
        <f t="array" ref="JK216">IFERROR(INDEX($N51:$N65,MATCH(1,IF($L51:$L65&lt;=JK$165,IF($M51:$M65&gt;=JK$165,1)),0))*$B51/12,0)</f>
        <v>0</v>
      </c>
      <c r="JL216" s="156">
        <f t="array" ref="JL216">IFERROR(INDEX($N51:$N65,MATCH(1,IF($L51:$L65&lt;=JL$165,IF($M51:$M65&gt;=JL$165,1)),0))*$B51/12,0)</f>
        <v>0</v>
      </c>
      <c r="JM216" s="156">
        <f t="array" ref="JM216">IFERROR(INDEX($N51:$N65,MATCH(1,IF($L51:$L65&lt;=JM$165,IF($M51:$M65&gt;=JM$165,1)),0))*$B51/12,0)</f>
        <v>0</v>
      </c>
      <c r="JN216" s="156">
        <f t="array" ref="JN216">IFERROR(INDEX($N51:$N65,MATCH(1,IF($L51:$L65&lt;=JN$165,IF($M51:$M65&gt;=JN$165,1)),0))*$B51/12,0)</f>
        <v>0</v>
      </c>
      <c r="JO216" s="156">
        <f t="array" ref="JO216">IFERROR(INDEX($N51:$N65,MATCH(1,IF($L51:$L65&lt;=JO$165,IF($M51:$M65&gt;=JO$165,1)),0))*$B51/12,0)</f>
        <v>0</v>
      </c>
      <c r="JP216" s="156">
        <f t="array" ref="JP216">IFERROR(INDEX($N51:$N65,MATCH(1,IF($L51:$L65&lt;=JP$165,IF($M51:$M65&gt;=JP$165,1)),0))*$B51/12,0)</f>
        <v>0</v>
      </c>
      <c r="JQ216" s="156">
        <f t="array" ref="JQ216">IFERROR(INDEX($N51:$N65,MATCH(1,IF($L51:$L65&lt;=JQ$165,IF($M51:$M65&gt;=JQ$165,1)),0))*$B51/12,0)</f>
        <v>0</v>
      </c>
      <c r="JR216" s="156">
        <f t="array" ref="JR216">IFERROR(INDEX($N51:$N65,MATCH(1,IF($L51:$L65&lt;=JR$165,IF($M51:$M65&gt;=JR$165,1)),0))*$B51/12,0)</f>
        <v>0</v>
      </c>
      <c r="JS216" s="156">
        <f t="array" ref="JS216">IFERROR(INDEX($N51:$N65,MATCH(1,IF($L51:$L65&lt;=JS$165,IF($M51:$M65&gt;=JS$165,1)),0))*$B51/12,0)</f>
        <v>0</v>
      </c>
      <c r="JT216" s="156">
        <f t="array" ref="JT216">IFERROR(INDEX($N51:$N65,MATCH(1,IF($L51:$L65&lt;=JT$165,IF($M51:$M65&gt;=JT$165,1)),0))*$B51/12,0)</f>
        <v>0</v>
      </c>
      <c r="JU216" s="156">
        <f t="array" ref="JU216">IFERROR(INDEX($N51:$N65,MATCH(1,IF($L51:$L65&lt;=JU$165,IF($M51:$M65&gt;=JU$165,1)),0))*$B51/12,0)</f>
        <v>0</v>
      </c>
      <c r="JV216" s="156">
        <f t="array" ref="JV216">IFERROR(INDEX($N51:$N65,MATCH(1,IF($L51:$L65&lt;=JV$165,IF($M51:$M65&gt;=JV$165,1)),0))*$B51/12,0)</f>
        <v>0</v>
      </c>
      <c r="JW216" s="156">
        <f t="array" ref="JW216">IFERROR(INDEX($N51:$N65,MATCH(1,IF($L51:$L65&lt;=JW$165,IF($M51:$M65&gt;=JW$165,1)),0))*$B51/12,0)</f>
        <v>0</v>
      </c>
      <c r="JX216" s="156">
        <f t="array" ref="JX216">IFERROR(INDEX($N51:$N65,MATCH(1,IF($L51:$L65&lt;=JX$165,IF($M51:$M65&gt;=JX$165,1)),0))*$B51/12,0)</f>
        <v>0</v>
      </c>
      <c r="JY216" s="156">
        <f t="array" ref="JY216">IFERROR(INDEX($N51:$N65,MATCH(1,IF($L51:$L65&lt;=JY$165,IF($M51:$M65&gt;=JY$165,1)),0))*$B51/12,0)</f>
        <v>0</v>
      </c>
      <c r="JZ216" s="156">
        <f t="array" ref="JZ216">IFERROR(INDEX($N51:$N65,MATCH(1,IF($L51:$L65&lt;=JZ$165,IF($M51:$M65&gt;=JZ$165,1)),0))*$B51/12,0)</f>
        <v>0</v>
      </c>
      <c r="KA216" s="156">
        <f t="array" ref="KA216">IFERROR(INDEX($N51:$N65,MATCH(1,IF($L51:$L65&lt;=KA$165,IF($M51:$M65&gt;=KA$165,1)),0))*$B51/12,0)</f>
        <v>0</v>
      </c>
      <c r="KB216" s="156">
        <f t="array" ref="KB216">IFERROR(INDEX($N51:$N65,MATCH(1,IF($L51:$L65&lt;=KB$165,IF($M51:$M65&gt;=KB$165,1)),0))*$B51/12,0)</f>
        <v>0</v>
      </c>
      <c r="KC216" s="156">
        <f t="array" ref="KC216">IFERROR(INDEX($N51:$N65,MATCH(1,IF($L51:$L65&lt;=KC$165,IF($M51:$M65&gt;=KC$165,1)),0))*$B51/12,0)</f>
        <v>0</v>
      </c>
      <c r="KD216" s="156">
        <f t="array" ref="KD216">IFERROR(INDEX($N51:$N65,MATCH(1,IF($L51:$L65&lt;=KD$165,IF($M51:$M65&gt;=KD$165,1)),0))*$B51/12,0)</f>
        <v>0</v>
      </c>
      <c r="KE216" s="156">
        <f t="array" ref="KE216">IFERROR(INDEX($N51:$N65,MATCH(1,IF($L51:$L65&lt;=KE$165,IF($M51:$M65&gt;=KE$165,1)),0))*$B51/12,0)</f>
        <v>0</v>
      </c>
      <c r="KF216" s="156">
        <f t="array" ref="KF216">IFERROR(INDEX($N51:$N65,MATCH(1,IF($L51:$L65&lt;=KF$165,IF($M51:$M65&gt;=KF$165,1)),0))*$B51/12,0)</f>
        <v>0</v>
      </c>
      <c r="KG216" s="156">
        <f t="array" ref="KG216">IFERROR(INDEX($N51:$N65,MATCH(1,IF($L51:$L65&lt;=KG$165,IF($M51:$M65&gt;=KG$165,1)),0))*$B51/12,0)</f>
        <v>0</v>
      </c>
      <c r="KH216" s="156">
        <f t="array" ref="KH216">IFERROR(INDEX($N51:$N65,MATCH(1,IF($L51:$L65&lt;=KH$165,IF($M51:$M65&gt;=KH$165,1)),0))*$B51/12,0)</f>
        <v>0</v>
      </c>
      <c r="KI216" s="156">
        <f t="array" ref="KI216">IFERROR(INDEX($N51:$N65,MATCH(1,IF($L51:$L65&lt;=KI$165,IF($M51:$M65&gt;=KI$165,1)),0))*$B51/12,0)</f>
        <v>0</v>
      </c>
      <c r="KJ216" s="156">
        <f t="array" ref="KJ216">IFERROR(INDEX($N51:$N65,MATCH(1,IF($L51:$L65&lt;=KJ$165,IF($M51:$M65&gt;=KJ$165,1)),0))*$B51/12,0)</f>
        <v>0</v>
      </c>
      <c r="KK216" s="156">
        <f t="array" ref="KK216">IFERROR(INDEX($N51:$N65,MATCH(1,IF($L51:$L65&lt;=KK$165,IF($M51:$M65&gt;=KK$165,1)),0))*$B51/12,0)</f>
        <v>0</v>
      </c>
      <c r="KL216" s="156">
        <f t="array" ref="KL216">IFERROR(INDEX($N51:$N65,MATCH(1,IF($L51:$L65&lt;=KL$165,IF($M51:$M65&gt;=KL$165,1)),0))*$B51/12,0)</f>
        <v>0</v>
      </c>
      <c r="KM216" s="156">
        <f t="array" ref="KM216">IFERROR(INDEX($N51:$N65,MATCH(1,IF($L51:$L65&lt;=KM$165,IF($M51:$M65&gt;=KM$165,1)),0))*$B51/12,0)</f>
        <v>0</v>
      </c>
      <c r="KN216" s="156">
        <f t="array" ref="KN216">IFERROR(INDEX($N51:$N65,MATCH(1,IF($L51:$L65&lt;=KN$165,IF($M51:$M65&gt;=KN$165,1)),0))*$B51/12,0)</f>
        <v>0</v>
      </c>
      <c r="KO216" s="156">
        <f t="array" ref="KO216">IFERROR(INDEX($N51:$N65,MATCH(1,IF($L51:$L65&lt;=KO$165,IF($M51:$M65&gt;=KO$165,1)),0))*$B51/12,0)</f>
        <v>0</v>
      </c>
      <c r="KP216" s="156">
        <f t="array" ref="KP216">IFERROR(INDEX($N51:$N65,MATCH(1,IF($L51:$L65&lt;=KP$165,IF($M51:$M65&gt;=KP$165,1)),0))*$B51/12,0)</f>
        <v>0</v>
      </c>
      <c r="KQ216" s="156">
        <f t="array" ref="KQ216">IFERROR(INDEX($N51:$N65,MATCH(1,IF($L51:$L65&lt;=KQ$165,IF($M51:$M65&gt;=KQ$165,1)),0))*$B51/12,0)</f>
        <v>0</v>
      </c>
      <c r="KR216" s="156">
        <f t="array" ref="KR216">IFERROR(INDEX($N51:$N65,MATCH(1,IF($L51:$L65&lt;=KR$165,IF($M51:$M65&gt;=KR$165,1)),0))*$B51/12,0)</f>
        <v>0</v>
      </c>
      <c r="KS216" s="156">
        <f t="array" ref="KS216">IFERROR(INDEX($N51:$N65,MATCH(1,IF($L51:$L65&lt;=KS$165,IF($M51:$M65&gt;=KS$165,1)),0))*$B51/12,0)</f>
        <v>0</v>
      </c>
      <c r="KT216" s="156">
        <f t="array" ref="KT216">IFERROR(INDEX($N51:$N65,MATCH(1,IF($L51:$L65&lt;=KT$165,IF($M51:$M65&gt;=KT$165,1)),0))*$B51/12,0)</f>
        <v>0</v>
      </c>
      <c r="KU216" s="156">
        <f t="array" ref="KU216">IFERROR(INDEX($N51:$N65,MATCH(1,IF($L51:$L65&lt;=KU$165,IF($M51:$M65&gt;=KU$165,1)),0))*$B51/12,0)</f>
        <v>0</v>
      </c>
      <c r="KV216" s="156">
        <f t="array" ref="KV216">IFERROR(INDEX($N51:$N65,MATCH(1,IF($L51:$L65&lt;=KV$165,IF($M51:$M65&gt;=KV$165,1)),0))*$B51/12,0)</f>
        <v>0</v>
      </c>
      <c r="KW216" s="156">
        <f t="array" ref="KW216">IFERROR(INDEX($N51:$N65,MATCH(1,IF($L51:$L65&lt;=KW$165,IF($M51:$M65&gt;=KW$165,1)),0))*$B51/12,0)</f>
        <v>0</v>
      </c>
      <c r="KX216" s="156">
        <f t="array" ref="KX216">IFERROR(INDEX($N51:$N65,MATCH(1,IF($L51:$L65&lt;=KX$165,IF($M51:$M65&gt;=KX$165,1)),0))*$B51/12,0)</f>
        <v>0</v>
      </c>
      <c r="KY216" s="156">
        <f t="array" ref="KY216">IFERROR(INDEX($N51:$N65,MATCH(1,IF($L51:$L65&lt;=KY$165,IF($M51:$M65&gt;=KY$165,1)),0))*$B51/12,0)</f>
        <v>0</v>
      </c>
      <c r="KZ216" s="156">
        <f t="array" ref="KZ216">IFERROR(INDEX($N51:$N65,MATCH(1,IF($L51:$L65&lt;=KZ$165,IF($M51:$M65&gt;=KZ$165,1)),0))*$B51/12,0)</f>
        <v>0</v>
      </c>
      <c r="LA216" s="156">
        <f t="array" ref="LA216">IFERROR(INDEX($N51:$N65,MATCH(1,IF($L51:$L65&lt;=LA$165,IF($M51:$M65&gt;=LA$165,1)),0))*$B51/12,0)</f>
        <v>0</v>
      </c>
      <c r="LB216" s="156">
        <f t="array" ref="LB216">IFERROR(INDEX($N51:$N65,MATCH(1,IF($L51:$L65&lt;=LB$165,IF($M51:$M65&gt;=LB$165,1)),0))*$B51/12,0)</f>
        <v>0</v>
      </c>
      <c r="LC216" s="156">
        <f t="array" ref="LC216">IFERROR(INDEX($N51:$N65,MATCH(1,IF($L51:$L65&lt;=LC$165,IF($M51:$M65&gt;=LC$165,1)),0))*$B51/12,0)</f>
        <v>0</v>
      </c>
      <c r="LD216" s="156">
        <f t="array" ref="LD216">IFERROR(INDEX($N51:$N65,MATCH(1,IF($L51:$L65&lt;=LD$165,IF($M51:$M65&gt;=LD$165,1)),0))*$B51/12,0)</f>
        <v>0</v>
      </c>
      <c r="LE216" s="156">
        <f t="array" ref="LE216">IFERROR(INDEX($N51:$N65,MATCH(1,IF($L51:$L65&lt;=LE$165,IF($M51:$M65&gt;=LE$165,1)),0))*$B51/12,0)</f>
        <v>0</v>
      </c>
      <c r="LF216" s="156">
        <f t="array" ref="LF216">IFERROR(INDEX($N51:$N65,MATCH(1,IF($L51:$L65&lt;=LF$165,IF($M51:$M65&gt;=LF$165,1)),0))*$B51/12,0)</f>
        <v>0</v>
      </c>
      <c r="LG216" s="156">
        <f t="array" ref="LG216">IFERROR(INDEX($N51:$N65,MATCH(1,IF($L51:$L65&lt;=LG$165,IF($M51:$M65&gt;=LG$165,1)),0))*$B51/12,0)</f>
        <v>0</v>
      </c>
      <c r="LH216" s="156">
        <f t="array" ref="LH216">IFERROR(INDEX($N51:$N65,MATCH(1,IF($L51:$L65&lt;=LH$165,IF($M51:$M65&gt;=LH$165,1)),0))*$B51/12,0)</f>
        <v>0</v>
      </c>
      <c r="LI216" s="156">
        <f t="array" ref="LI216">IFERROR(INDEX($N51:$N65,MATCH(1,IF($L51:$L65&lt;=LI$165,IF($M51:$M65&gt;=LI$165,1)),0))*$B51/12,0)</f>
        <v>0</v>
      </c>
      <c r="LJ216" s="156">
        <f t="array" ref="LJ216">IFERROR(INDEX($N51:$N65,MATCH(1,IF($L51:$L65&lt;=LJ$165,IF($M51:$M65&gt;=LJ$165,1)),0))*$B51/12,0)</f>
        <v>0</v>
      </c>
      <c r="LK216" s="156">
        <f t="array" ref="LK216">IFERROR(INDEX($N51:$N65,MATCH(1,IF($L51:$L65&lt;=LK$165,IF($M51:$M65&gt;=LK$165,1)),0))*$B51/12,0)</f>
        <v>0</v>
      </c>
      <c r="LL216" s="156">
        <f t="array" ref="LL216">IFERROR(INDEX($N51:$N65,MATCH(1,IF($L51:$L65&lt;=LL$165,IF($M51:$M65&gt;=LL$165,1)),0))*$B51/12,0)</f>
        <v>0</v>
      </c>
      <c r="LM216" s="156">
        <f t="array" ref="LM216">IFERROR(INDEX($N51:$N65,MATCH(1,IF($L51:$L65&lt;=LM$165,IF($M51:$M65&gt;=LM$165,1)),0))*$B51/12,0)</f>
        <v>0</v>
      </c>
      <c r="LN216" s="156">
        <f t="array" ref="LN216">IFERROR(INDEX($N51:$N65,MATCH(1,IF($L51:$L65&lt;=LN$165,IF($M51:$M65&gt;=LN$165,1)),0))*$B51/12,0)</f>
        <v>0</v>
      </c>
      <c r="LO216" s="156">
        <f t="array" ref="LO216">IFERROR(INDEX($N51:$N65,MATCH(1,IF($L51:$L65&lt;=LO$165,IF($M51:$M65&gt;=LO$165,1)),0))*$B51/12,0)</f>
        <v>0</v>
      </c>
      <c r="LP216" s="156">
        <f t="array" ref="LP216">IFERROR(INDEX($N51:$N65,MATCH(1,IF($L51:$L65&lt;=LP$165,IF($M51:$M65&gt;=LP$165,1)),0))*$B51/12,0)</f>
        <v>0</v>
      </c>
      <c r="LQ216" s="156">
        <f t="array" ref="LQ216">IFERROR(INDEX($N51:$N65,MATCH(1,IF($L51:$L65&lt;=LQ$165,IF($M51:$M65&gt;=LQ$165,1)),0))*$B51/12,0)</f>
        <v>0</v>
      </c>
      <c r="LR216" s="156">
        <f t="array" ref="LR216">IFERROR(INDEX($N51:$N65,MATCH(1,IF($L51:$L65&lt;=LR$165,IF($M51:$M65&gt;=LR$165,1)),0))*$B51/12,0)</f>
        <v>0</v>
      </c>
      <c r="LS216" s="156">
        <f t="array" ref="LS216">IFERROR(INDEX($N51:$N65,MATCH(1,IF($L51:$L65&lt;=LS$165,IF($M51:$M65&gt;=LS$165,1)),0))*$B51/12,0)</f>
        <v>0</v>
      </c>
      <c r="LT216" s="156">
        <f t="array" ref="LT216">IFERROR(INDEX($N51:$N65,MATCH(1,IF($L51:$L65&lt;=LT$165,IF($M51:$M65&gt;=LT$165,1)),0))*$B51/12,0)</f>
        <v>0</v>
      </c>
      <c r="LU216" s="156">
        <f t="array" ref="LU216">IFERROR(INDEX($N51:$N65,MATCH(1,IF($L51:$L65&lt;=LU$165,IF($M51:$M65&gt;=LU$165,1)),0))*$B51/12,0)</f>
        <v>0</v>
      </c>
      <c r="LV216" s="156">
        <f t="array" ref="LV216">IFERROR(INDEX($N51:$N65,MATCH(1,IF($L51:$L65&lt;=LV$165,IF($M51:$M65&gt;=LV$165,1)),0))*$B51/12,0)</f>
        <v>0</v>
      </c>
      <c r="LW216" s="156">
        <f t="array" ref="LW216">IFERROR(INDEX($N51:$N65,MATCH(1,IF($L51:$L65&lt;=LW$165,IF($M51:$M65&gt;=LW$165,1)),0))*$B51/12,0)</f>
        <v>0</v>
      </c>
      <c r="LX216" s="156">
        <f t="array" ref="LX216">IFERROR(INDEX($N51:$N65,MATCH(1,IF($L51:$L65&lt;=LX$165,IF($M51:$M65&gt;=LX$165,1)),0))*$B51/12,0)</f>
        <v>0</v>
      </c>
      <c r="LY216" s="156">
        <f t="array" ref="LY216">IFERROR(INDEX($N51:$N65,MATCH(1,IF($L51:$L65&lt;=LY$165,IF($M51:$M65&gt;=LY$165,1)),0))*$B51/12,0)</f>
        <v>0</v>
      </c>
      <c r="LZ216" s="156">
        <f t="array" ref="LZ216">IFERROR(INDEX($N51:$N65,MATCH(1,IF($L51:$L65&lt;=LZ$165,IF($M51:$M65&gt;=LZ$165,1)),0))*$B51/12,0)</f>
        <v>0</v>
      </c>
      <c r="MA216" s="156">
        <f t="array" ref="MA216">IFERROR(INDEX($N51:$N65,MATCH(1,IF($L51:$L65&lt;=MA$165,IF($M51:$M65&gt;=MA$165,1)),0))*$B51/12,0)</f>
        <v>0</v>
      </c>
      <c r="MB216" s="156">
        <f t="array" ref="MB216">IFERROR(INDEX($N51:$N65,MATCH(1,IF($L51:$L65&lt;=MB$165,IF($M51:$M65&gt;=MB$165,1)),0))*$B51/12,0)</f>
        <v>0</v>
      </c>
      <c r="MC216" s="156">
        <f t="array" ref="MC216">IFERROR(INDEX($N51:$N65,MATCH(1,IF($L51:$L65&lt;=MC$165,IF($M51:$M65&gt;=MC$165,1)),0))*$B51/12,0)</f>
        <v>0</v>
      </c>
      <c r="MD216" s="156">
        <f t="array" ref="MD216">IFERROR(INDEX($N51:$N65,MATCH(1,IF($L51:$L65&lt;=MD$165,IF($M51:$M65&gt;=MD$165,1)),0))*$B51/12,0)</f>
        <v>0</v>
      </c>
      <c r="ME216" s="156">
        <f t="array" ref="ME216">IFERROR(INDEX($N51:$N65,MATCH(1,IF($L51:$L65&lt;=ME$165,IF($M51:$M65&gt;=ME$165,1)),0))*$B51/12,0)</f>
        <v>0</v>
      </c>
      <c r="MF216" s="156">
        <f t="array" ref="MF216">IFERROR(INDEX($N51:$N65,MATCH(1,IF($L51:$L65&lt;=MF$165,IF($M51:$M65&gt;=MF$165,1)),0))*$B51/12,0)</f>
        <v>0</v>
      </c>
      <c r="MG216" s="156">
        <f t="array" ref="MG216">IFERROR(INDEX($N51:$N65,MATCH(1,IF($L51:$L65&lt;=MG$165,IF($M51:$M65&gt;=MG$165,1)),0))*$B51/12,0)</f>
        <v>0</v>
      </c>
      <c r="MH216" s="156">
        <f t="array" ref="MH216">IFERROR(INDEX($N51:$N65,MATCH(1,IF($L51:$L65&lt;=MH$165,IF($M51:$M65&gt;=MH$165,1)),0))*$B51/12,0)</f>
        <v>0</v>
      </c>
      <c r="MI216" s="156">
        <f t="array" ref="MI216">IFERROR(INDEX($N51:$N65,MATCH(1,IF($L51:$L65&lt;=MI$165,IF($M51:$M65&gt;=MI$165,1)),0))*$B51/12,0)</f>
        <v>0</v>
      </c>
      <c r="MJ216" s="156">
        <f t="array" ref="MJ216">IFERROR(INDEX($N51:$N65,MATCH(1,IF($L51:$L65&lt;=MJ$165,IF($M51:$M65&gt;=MJ$165,1)),0))*$B51/12,0)</f>
        <v>0</v>
      </c>
      <c r="MK216" s="156">
        <f t="array" ref="MK216">IFERROR(INDEX($N51:$N65,MATCH(1,IF($L51:$L65&lt;=MK$165,IF($M51:$M65&gt;=MK$165,1)),0))*$B51/12,0)</f>
        <v>0</v>
      </c>
      <c r="ML216" s="156">
        <f t="array" ref="ML216">IFERROR(INDEX($N51:$N65,MATCH(1,IF($L51:$L65&lt;=ML$165,IF($M51:$M65&gt;=ML$165,1)),0))*$B51/12,0)</f>
        <v>0</v>
      </c>
      <c r="MM216" s="156">
        <f t="array" ref="MM216">IFERROR(INDEX($N51:$N65,MATCH(1,IF($L51:$L65&lt;=MM$165,IF($M51:$M65&gt;=MM$165,1)),0))*$B51/12,0)</f>
        <v>0</v>
      </c>
      <c r="MN216" s="156">
        <f t="array" ref="MN216">IFERROR(INDEX($N51:$N65,MATCH(1,IF($L51:$L65&lt;=MN$165,IF($M51:$M65&gt;=MN$165,1)),0))*$B51/12,0)</f>
        <v>0</v>
      </c>
      <c r="MO216" s="156">
        <f t="array" ref="MO216">IFERROR(INDEX($N51:$N65,MATCH(1,IF($L51:$L65&lt;=MO$165,IF($M51:$M65&gt;=MO$165,1)),0))*$B51/12,0)</f>
        <v>0</v>
      </c>
      <c r="MP216" s="156">
        <f t="array" ref="MP216">IFERROR(INDEX($N51:$N65,MATCH(1,IF($L51:$L65&lt;=MP$165,IF($M51:$M65&gt;=MP$165,1)),0))*$B51/12,0)</f>
        <v>0</v>
      </c>
      <c r="MQ216" s="156">
        <f t="array" ref="MQ216">IFERROR(INDEX($N51:$N65,MATCH(1,IF($L51:$L65&lt;=MQ$165,IF($M51:$M65&gt;=MQ$165,1)),0))*$B51/12,0)</f>
        <v>0</v>
      </c>
      <c r="MR216" s="156">
        <f t="array" ref="MR216">IFERROR(INDEX($N51:$N65,MATCH(1,IF($L51:$L65&lt;=MR$165,IF($M51:$M65&gt;=MR$165,1)),0))*$B51/12,0)</f>
        <v>0</v>
      </c>
      <c r="MS216" s="156">
        <f t="array" ref="MS216">IFERROR(INDEX($N51:$N65,MATCH(1,IF($L51:$L65&lt;=MS$165,IF($M51:$M65&gt;=MS$165,1)),0))*$B51/12,0)</f>
        <v>0</v>
      </c>
      <c r="MT216" s="156">
        <f t="array" ref="MT216">IFERROR(INDEX($N51:$N65,MATCH(1,IF($L51:$L65&lt;=MT$165,IF($M51:$M65&gt;=MT$165,1)),0))*$B51/12,0)</f>
        <v>0</v>
      </c>
      <c r="MU216" s="156">
        <f t="array" ref="MU216">IFERROR(INDEX($N51:$N65,MATCH(1,IF($L51:$L65&lt;=MU$165,IF($M51:$M65&gt;=MU$165,1)),0))*$B51/12,0)</f>
        <v>0</v>
      </c>
      <c r="MV216" s="156">
        <f t="array" ref="MV216">IFERROR(INDEX($N51:$N65,MATCH(1,IF($L51:$L65&lt;=MV$165,IF($M51:$M65&gt;=MV$165,1)),0))*$B51/12,0)</f>
        <v>0</v>
      </c>
      <c r="MW216" s="156">
        <f t="array" ref="MW216">IFERROR(INDEX($N51:$N65,MATCH(1,IF($L51:$L65&lt;=MW$165,IF($M51:$M65&gt;=MW$165,1)),0))*$B51/12,0)</f>
        <v>0</v>
      </c>
      <c r="MX216" s="156">
        <f t="array" ref="MX216">IFERROR(INDEX($N51:$N65,MATCH(1,IF($L51:$L65&lt;=MX$165,IF($M51:$M65&gt;=MX$165,1)),0))*$B51/12,0)</f>
        <v>0</v>
      </c>
      <c r="MY216" s="156">
        <f t="array" ref="MY216">IFERROR(INDEX($N51:$N65,MATCH(1,IF($L51:$L65&lt;=MY$165,IF($M51:$M65&gt;=MY$165,1)),0))*$B51/12,0)</f>
        <v>0</v>
      </c>
      <c r="MZ216" s="156">
        <f t="array" ref="MZ216">IFERROR(INDEX($N51:$N65,MATCH(1,IF($L51:$L65&lt;=MZ$165,IF($M51:$M65&gt;=MZ$165,1)),0))*$B51/12,0)</f>
        <v>0</v>
      </c>
      <c r="NA216" s="156">
        <f t="array" ref="NA216">IFERROR(INDEX($N51:$N65,MATCH(1,IF($L51:$L65&lt;=NA$165,IF($M51:$M65&gt;=NA$165,1)),0))*$B51/12,0)</f>
        <v>0</v>
      </c>
      <c r="NB216" s="156">
        <f t="array" ref="NB216">IFERROR(INDEX($N51:$N65,MATCH(1,IF($L51:$L65&lt;=NB$165,IF($M51:$M65&gt;=NB$165,1)),0))*$B51/12,0)</f>
        <v>0</v>
      </c>
      <c r="NC216" s="156">
        <f t="array" ref="NC216">IFERROR(INDEX($N51:$N65,MATCH(1,IF($L51:$L65&lt;=NC$165,IF($M51:$M65&gt;=NC$165,1)),0))*$B51/12,0)</f>
        <v>0</v>
      </c>
      <c r="ND216" s="156">
        <f t="array" ref="ND216">IFERROR(INDEX($N51:$N65,MATCH(1,IF($L51:$L65&lt;=ND$165,IF($M51:$M65&gt;=ND$165,1)),0))*$B51/12,0)</f>
        <v>0</v>
      </c>
      <c r="NE216" s="156">
        <f t="array" ref="NE216">IFERROR(INDEX($N51:$N65,MATCH(1,IF($L51:$L65&lt;=NE$165,IF($M51:$M65&gt;=NE$165,1)),0))*$B51/12,0)</f>
        <v>0</v>
      </c>
      <c r="NF216" s="156">
        <f t="array" ref="NF216">IFERROR(INDEX($N51:$N65,MATCH(1,IF($L51:$L65&lt;=NF$165,IF($M51:$M65&gt;=NF$165,1)),0))*$B51/12,0)</f>
        <v>0</v>
      </c>
      <c r="NG216" s="156">
        <f t="array" ref="NG216">IFERROR(INDEX($N51:$N65,MATCH(1,IF($L51:$L65&lt;=NG$165,IF($M51:$M65&gt;=NG$165,1)),0))*$B51/12,0)</f>
        <v>0</v>
      </c>
      <c r="NH216" s="156">
        <f t="array" ref="NH216">IFERROR(INDEX($N51:$N65,MATCH(1,IF($L51:$L65&lt;=NH$165,IF($M51:$M65&gt;=NH$165,1)),0))*$B51/12,0)</f>
        <v>0</v>
      </c>
      <c r="NI216" s="156">
        <f t="array" ref="NI216">IFERROR(INDEX($N51:$N65,MATCH(1,IF($L51:$L65&lt;=NI$165,IF($M51:$M65&gt;=NI$165,1)),0))*$B51/12,0)</f>
        <v>0</v>
      </c>
      <c r="NJ216" s="156">
        <f t="array" ref="NJ216">IFERROR(INDEX($N51:$N65,MATCH(1,IF($L51:$L65&lt;=NJ$165,IF($M51:$M65&gt;=NJ$165,1)),0))*$B51/12,0)</f>
        <v>0</v>
      </c>
      <c r="NK216" s="157">
        <f t="array" ref="NK216">IFERROR(INDEX($N51:$N65,MATCH(1,IF($L51:$L65&lt;=NK$165,IF($M51:$M65&gt;=NK$165,1)),0))*$B51/12,0)</f>
        <v>0</v>
      </c>
    </row>
    <row r="217" spans="1:375" x14ac:dyDescent="0.25">
      <c r="A217" s="154">
        <f t="shared" ref="A217:A223" ca="1" si="244">SUM(D217:NK217)</f>
        <v>177551.34169589786</v>
      </c>
      <c r="B217" s="35" t="s">
        <v>119</v>
      </c>
      <c r="C217" s="89" t="s">
        <v>154</v>
      </c>
      <c r="D217" s="156">
        <f>IF(AND(D$165&lt;=$E51,D$165&gt;=EOMONTH($D51,0)),IF($G51="NNN",SUM(Expenses!B$35:B$39)*$F51,IF($G51="FSG",0,IF($G51="MG",SUMPRODUCT($I51:$I55,Expenses!B$35:B$39)*$F51,MAX((Expenses!B$35-$K51/12)*$J51*$F51,0)+MAX((Expenses!B$36-$K52/12)*$J52*$F51,0)+MAX((Expenses!B$37-$K53/12)*$J53*$F51,0)+MAX((Expenses!B$38-$K54/12)*$J54*$F51,0)+MAX((Expenses!B$39-$K55/12)*$J55*$F51,0)))),0)</f>
        <v>0</v>
      </c>
      <c r="E217" s="156">
        <f>IF(AND(E$165&lt;=$E51,E$165&gt;=EOMONTH($D51,0)),IF($G51="NNN",SUM(Expenses!C$35:C$39)*$F51,IF($G51="FSG",0,IF($G51="MG",SUMPRODUCT($I51:$I55,Expenses!C$35:C$39)*$F51,MAX((Expenses!C$35-$K51/12)*$J51*$F51,0)+MAX((Expenses!C$36-$K52/12)*$J52*$F51,0)+MAX((Expenses!C$37-$K53/12)*$J53*$F51,0)+MAX((Expenses!C$38-$K54/12)*$J54*$F51,0)+MAX((Expenses!C$39-$K55/12)*$J55*$F51,0)))),0)</f>
        <v>0</v>
      </c>
      <c r="F217" s="156">
        <f>IF(AND(F$165&lt;=$E51,F$165&gt;=EOMONTH($D51,0)),IF($G51="NNN",SUM(Expenses!D$35:D$39)*$F51,IF($G51="FSG",0,IF($G51="MG",SUMPRODUCT($I51:$I55,Expenses!D$35:D$39)*$F51,MAX((Expenses!D$35-$K51/12)*$J51*$F51,0)+MAX((Expenses!D$36-$K52/12)*$J52*$F51,0)+MAX((Expenses!D$37-$K53/12)*$J53*$F51,0)+MAX((Expenses!D$38-$K54/12)*$J54*$F51,0)+MAX((Expenses!D$39-$K55/12)*$J55*$F51,0)))),0)</f>
        <v>0</v>
      </c>
      <c r="G217" s="156">
        <f>IF(AND(G$165&lt;=$E51,G$165&gt;=EOMONTH($D51,0)),IF($G51="NNN",SUM(Expenses!E$35:E$39)*$F51,IF($G51="FSG",0,IF($G51="MG",SUMPRODUCT($I51:$I55,Expenses!E$35:E$39)*$F51,MAX((Expenses!E$35-$K51/12)*$J51*$F51,0)+MAX((Expenses!E$36-$K52/12)*$J52*$F51,0)+MAX((Expenses!E$37-$K53/12)*$J53*$F51,0)+MAX((Expenses!E$38-$K54/12)*$J54*$F51,0)+MAX((Expenses!E$39-$K55/12)*$J55*$F51,0)))),0)</f>
        <v>0</v>
      </c>
      <c r="H217" s="156">
        <f>IF(AND(H$165&lt;=$E51,H$165&gt;=EOMONTH($D51,0)),IF($G51="NNN",SUM(Expenses!F$35:F$39)*$F51,IF($G51="FSG",0,IF($G51="MG",SUMPRODUCT($I51:$I55,Expenses!F$35:F$39)*$F51,MAX((Expenses!F$35-$K51/12)*$J51*$F51,0)+MAX((Expenses!F$36-$K52/12)*$J52*$F51,0)+MAX((Expenses!F$37-$K53/12)*$J53*$F51,0)+MAX((Expenses!F$38-$K54/12)*$J54*$F51,0)+MAX((Expenses!F$39-$K55/12)*$J55*$F51,0)))),0)</f>
        <v>0</v>
      </c>
      <c r="I217" s="156">
        <f>IF(AND(I$165&lt;=$E51,I$165&gt;=EOMONTH($D51,0)),IF($G51="NNN",SUM(Expenses!G$35:G$39)*$F51,IF($G51="FSG",0,IF($G51="MG",SUMPRODUCT($I51:$I55,Expenses!G$35:G$39)*$F51,MAX((Expenses!G$35-$K51/12)*$J51*$F51,0)+MAX((Expenses!G$36-$K52/12)*$J52*$F51,0)+MAX((Expenses!G$37-$K53/12)*$J53*$F51,0)+MAX((Expenses!G$38-$K54/12)*$J54*$F51,0)+MAX((Expenses!G$39-$K55/12)*$J55*$F51,0)))),0)</f>
        <v>0</v>
      </c>
      <c r="J217" s="156">
        <f>IF(AND(J$165&lt;=$E51,J$165&gt;=EOMONTH($D51,0)),IF($G51="NNN",SUM(Expenses!H$35:H$39)*$F51,IF($G51="FSG",0,IF($G51="MG",SUMPRODUCT($I51:$I55,Expenses!H$35:H$39)*$F51,MAX((Expenses!H$35-$K51/12)*$J51*$F51,0)+MAX((Expenses!H$36-$K52/12)*$J52*$F51,0)+MAX((Expenses!H$37-$K53/12)*$J53*$F51,0)+MAX((Expenses!H$38-$K54/12)*$J54*$F51,0)+MAX((Expenses!H$39-$K55/12)*$J55*$F51,0)))),0)</f>
        <v>0</v>
      </c>
      <c r="K217" s="156">
        <f>IF(AND(K$165&lt;=$E51,K$165&gt;=EOMONTH($D51,0)),IF($G51="NNN",SUM(Expenses!I$35:I$39)*$F51,IF($G51="FSG",0,IF($G51="MG",SUMPRODUCT($I51:$I55,Expenses!I$35:I$39)*$F51,MAX((Expenses!I$35-$K51/12)*$J51*$F51,0)+MAX((Expenses!I$36-$K52/12)*$J52*$F51,0)+MAX((Expenses!I$37-$K53/12)*$J53*$F51,0)+MAX((Expenses!I$38-$K54/12)*$J54*$F51,0)+MAX((Expenses!I$39-$K55/12)*$J55*$F51,0)))),0)</f>
        <v>0</v>
      </c>
      <c r="L217" s="156">
        <f>IF(AND(L$165&lt;=$E51,L$165&gt;=EOMONTH($D51,0)),IF($G51="NNN",SUM(Expenses!J$35:J$39)*$F51,IF($G51="FSG",0,IF($G51="MG",SUMPRODUCT($I51:$I55,Expenses!J$35:J$39)*$F51,MAX((Expenses!J$35-$K51/12)*$J51*$F51,0)+MAX((Expenses!J$36-$K52/12)*$J52*$F51,0)+MAX((Expenses!J$37-$K53/12)*$J53*$F51,0)+MAX((Expenses!J$38-$K54/12)*$J54*$F51,0)+MAX((Expenses!J$39-$K55/12)*$J55*$F51,0)))),0)</f>
        <v>0</v>
      </c>
      <c r="M217" s="156">
        <f>IF(AND(M$165&lt;=$E51,M$165&gt;=EOMONTH($D51,0)),IF($G51="NNN",SUM(Expenses!K$35:K$39)*$F51,IF($G51="FSG",0,IF($G51="MG",SUMPRODUCT($I51:$I55,Expenses!K$35:K$39)*$F51,MAX((Expenses!K$35-$K51/12)*$J51*$F51,0)+MAX((Expenses!K$36-$K52/12)*$J52*$F51,0)+MAX((Expenses!K$37-$K53/12)*$J53*$F51,0)+MAX((Expenses!K$38-$K54/12)*$J54*$F51,0)+MAX((Expenses!K$39-$K55/12)*$J55*$F51,0)))),0)</f>
        <v>0</v>
      </c>
      <c r="N217" s="156">
        <f>IF(AND(N$165&lt;=$E51,N$165&gt;=EOMONTH($D51,0)),IF($G51="NNN",SUM(Expenses!L$35:L$39)*$F51,IF($G51="FSG",0,IF($G51="MG",SUMPRODUCT($I51:$I55,Expenses!L$35:L$39)*$F51,MAX((Expenses!L$35-$K51/12)*$J51*$F51,0)+MAX((Expenses!L$36-$K52/12)*$J52*$F51,0)+MAX((Expenses!L$37-$K53/12)*$J53*$F51,0)+MAX((Expenses!L$38-$K54/12)*$J54*$F51,0)+MAX((Expenses!L$39-$K55/12)*$J55*$F51,0)))),0)</f>
        <v>0</v>
      </c>
      <c r="O217" s="156">
        <f>IF(AND(O$165&lt;=$E51,O$165&gt;=EOMONTH($D51,0)),IF($G51="NNN",SUM(Expenses!M$35:M$39)*$F51,IF($G51="FSG",0,IF($G51="MG",SUMPRODUCT($I51:$I55,Expenses!M$35:M$39)*$F51,MAX((Expenses!M$35-$K51/12)*$J51*$F51,0)+MAX((Expenses!M$36-$K52/12)*$J52*$F51,0)+MAX((Expenses!M$37-$K53/12)*$J53*$F51,0)+MAX((Expenses!M$38-$K54/12)*$J54*$F51,0)+MAX((Expenses!M$39-$K55/12)*$J55*$F51,0)))),0)</f>
        <v>0</v>
      </c>
      <c r="P217" s="156">
        <f>IF(AND(P$165&lt;=$E51,P$165&gt;=EOMONTH($D51,0)),IF($G51="NNN",SUM(Expenses!N$35:N$39)*$F51,IF($G51="FSG",0,IF($G51="MG",SUMPRODUCT($I51:$I55,Expenses!N$35:N$39)*$F51,MAX((Expenses!N$35-$K51/12)*$J51*$F51,0)+MAX((Expenses!N$36-$K52/12)*$J52*$F51,0)+MAX((Expenses!N$37-$K53/12)*$J53*$F51,0)+MAX((Expenses!N$38-$K54/12)*$J54*$F51,0)+MAX((Expenses!N$39-$K55/12)*$J55*$F51,0)))),0)</f>
        <v>0</v>
      </c>
      <c r="Q217" s="156">
        <f>IF(AND(Q$165&lt;=$E51,Q$165&gt;=EOMONTH($D51,0)),IF($G51="NNN",SUM(Expenses!O$35:O$39)*$F51,IF($G51="FSG",0,IF($G51="MG",SUMPRODUCT($I51:$I55,Expenses!O$35:O$39)*$F51,MAX((Expenses!O$35-$K51/12)*$J51*$F51,0)+MAX((Expenses!O$36-$K52/12)*$J52*$F51,0)+MAX((Expenses!O$37-$K53/12)*$J53*$F51,0)+MAX((Expenses!O$38-$K54/12)*$J54*$F51,0)+MAX((Expenses!O$39-$K55/12)*$J55*$F51,0)))),0)</f>
        <v>0</v>
      </c>
      <c r="R217" s="156">
        <f>IF(AND(R$165&lt;=$E51,R$165&gt;=EOMONTH($D51,0)),IF($G51="NNN",SUM(Expenses!P$35:P$39)*$F51,IF($G51="FSG",0,IF($G51="MG",SUMPRODUCT($I51:$I55,Expenses!P$35:P$39)*$F51,MAX((Expenses!P$35-$K51/12)*$J51*$F51,0)+MAX((Expenses!P$36-$K52/12)*$J52*$F51,0)+MAX((Expenses!P$37-$K53/12)*$J53*$F51,0)+MAX((Expenses!P$38-$K54/12)*$J54*$F51,0)+MAX((Expenses!P$39-$K55/12)*$J55*$F51,0)))),0)</f>
        <v>0</v>
      </c>
      <c r="S217" s="156">
        <f>IF(AND(S$165&lt;=$E51,S$165&gt;=EOMONTH($D51,0)),IF($G51="NNN",SUM(Expenses!Q$35:Q$39)*$F51,IF($G51="FSG",0,IF($G51="MG",SUMPRODUCT($I51:$I55,Expenses!Q$35:Q$39)*$F51,MAX((Expenses!Q$35-$K51/12)*$J51*$F51,0)+MAX((Expenses!Q$36-$K52/12)*$J52*$F51,0)+MAX((Expenses!Q$37-$K53/12)*$J53*$F51,0)+MAX((Expenses!Q$38-$K54/12)*$J54*$F51,0)+MAX((Expenses!Q$39-$K55/12)*$J55*$F51,0)))),0)</f>
        <v>0</v>
      </c>
      <c r="T217" s="156">
        <f>IF(AND(T$165&lt;=$E51,T$165&gt;=EOMONTH($D51,0)),IF($G51="NNN",SUM(Expenses!R$35:R$39)*$F51,IF($G51="FSG",0,IF($G51="MG",SUMPRODUCT($I51:$I55,Expenses!R$35:R$39)*$F51,MAX((Expenses!R$35-$K51/12)*$J51*$F51,0)+MAX((Expenses!R$36-$K52/12)*$J52*$F51,0)+MAX((Expenses!R$37-$K53/12)*$J53*$F51,0)+MAX((Expenses!R$38-$K54/12)*$J54*$F51,0)+MAX((Expenses!R$39-$K55/12)*$J55*$F51,0)))),0)</f>
        <v>0</v>
      </c>
      <c r="U217" s="156">
        <f>IF(AND(U$165&lt;=$E51,U$165&gt;=EOMONTH($D51,0)),IF($G51="NNN",SUM(Expenses!S$35:S$39)*$F51,IF($G51="FSG",0,IF($G51="MG",SUMPRODUCT($I51:$I55,Expenses!S$35:S$39)*$F51,MAX((Expenses!S$35-$K51/12)*$J51*$F51,0)+MAX((Expenses!S$36-$K52/12)*$J52*$F51,0)+MAX((Expenses!S$37-$K53/12)*$J53*$F51,0)+MAX((Expenses!S$38-$K54/12)*$J54*$F51,0)+MAX((Expenses!S$39-$K55/12)*$J55*$F51,0)))),0)</f>
        <v>0</v>
      </c>
      <c r="V217" s="156">
        <f>IF(AND(V$165&lt;=$E51,V$165&gt;=EOMONTH($D51,0)),IF($G51="NNN",SUM(Expenses!T$35:T$39)*$F51,IF($G51="FSG",0,IF($G51="MG",SUMPRODUCT($I51:$I55,Expenses!T$35:T$39)*$F51,MAX((Expenses!T$35-$K51/12)*$J51*$F51,0)+MAX((Expenses!T$36-$K52/12)*$J52*$F51,0)+MAX((Expenses!T$37-$K53/12)*$J53*$F51,0)+MAX((Expenses!T$38-$K54/12)*$J54*$F51,0)+MAX((Expenses!T$39-$K55/12)*$J55*$F51,0)))),0)</f>
        <v>0</v>
      </c>
      <c r="W217" s="156">
        <f>IF(AND(W$165&lt;=$E51,W$165&gt;=EOMONTH($D51,0)),IF($G51="NNN",SUM(Expenses!U$35:U$39)*$F51,IF($G51="FSG",0,IF($G51="MG",SUMPRODUCT($I51:$I55,Expenses!U$35:U$39)*$F51,MAX((Expenses!U$35-$K51/12)*$J51*$F51,0)+MAX((Expenses!U$36-$K52/12)*$J52*$F51,0)+MAX((Expenses!U$37-$K53/12)*$J53*$F51,0)+MAX((Expenses!U$38-$K54/12)*$J54*$F51,0)+MAX((Expenses!U$39-$K55/12)*$J55*$F51,0)))),0)</f>
        <v>0</v>
      </c>
      <c r="X217" s="156">
        <f>IF(AND(X$165&lt;=$E51,X$165&gt;=EOMONTH($D51,0)),IF($G51="NNN",SUM(Expenses!V$35:V$39)*$F51,IF($G51="FSG",0,IF($G51="MG",SUMPRODUCT($I51:$I55,Expenses!V$35:V$39)*$F51,MAX((Expenses!V$35-$K51/12)*$J51*$F51,0)+MAX((Expenses!V$36-$K52/12)*$J52*$F51,0)+MAX((Expenses!V$37-$K53/12)*$J53*$F51,0)+MAX((Expenses!V$38-$K54/12)*$J54*$F51,0)+MAX((Expenses!V$39-$K55/12)*$J55*$F51,0)))),0)</f>
        <v>0</v>
      </c>
      <c r="Y217" s="156">
        <f>IF(AND(Y$165&lt;=$E51,Y$165&gt;=EOMONTH($D51,0)),IF($G51="NNN",SUM(Expenses!W$35:W$39)*$F51,IF($G51="FSG",0,IF($G51="MG",SUMPRODUCT($I51:$I55,Expenses!W$35:W$39)*$F51,MAX((Expenses!W$35-$K51/12)*$J51*$F51,0)+MAX((Expenses!W$36-$K52/12)*$J52*$F51,0)+MAX((Expenses!W$37-$K53/12)*$J53*$F51,0)+MAX((Expenses!W$38-$K54/12)*$J54*$F51,0)+MAX((Expenses!W$39-$K55/12)*$J55*$F51,0)))),0)</f>
        <v>0</v>
      </c>
      <c r="Z217" s="156">
        <f>IF(AND(Z$165&lt;=$E51,Z$165&gt;=EOMONTH($D51,0)),IF($G51="NNN",SUM(Expenses!X$35:X$39)*$F51,IF($G51="FSG",0,IF($G51="MG",SUMPRODUCT($I51:$I55,Expenses!X$35:X$39)*$F51,MAX((Expenses!X$35-$K51/12)*$J51*$F51,0)+MAX((Expenses!X$36-$K52/12)*$J52*$F51,0)+MAX((Expenses!X$37-$K53/12)*$J53*$F51,0)+MAX((Expenses!X$38-$K54/12)*$J54*$F51,0)+MAX((Expenses!X$39-$K55/12)*$J55*$F51,0)))),0)</f>
        <v>0</v>
      </c>
      <c r="AA217" s="156">
        <f>IF(AND(AA$165&lt;=$E51,AA$165&gt;=EOMONTH($D51,0)),IF($G51="NNN",SUM(Expenses!Y$35:Y$39)*$F51,IF($G51="FSG",0,IF($G51="MG",SUMPRODUCT($I51:$I55,Expenses!Y$35:Y$39)*$F51,MAX((Expenses!Y$35-$K51/12)*$J51*$F51,0)+MAX((Expenses!Y$36-$K52/12)*$J52*$F51,0)+MAX((Expenses!Y$37-$K53/12)*$J53*$F51,0)+MAX((Expenses!Y$38-$K54/12)*$J54*$F51,0)+MAX((Expenses!Y$39-$K55/12)*$J55*$F51,0)))),0)</f>
        <v>0</v>
      </c>
      <c r="AB217" s="156">
        <f ca="1">IF(AND(AB$165&lt;=$E51,AB$165&gt;=EOMONTH($D51,0)),IF($G51="NNN",SUM(Expenses!Z$35:Z$39)*$F51,IF($G51="FSG",0,IF($G51="MG",SUMPRODUCT($I51:$I55,Expenses!Z$35:Z$39)*$F51,MAX((Expenses!Z$35-$K51/12)*$J51*$F51,0)+MAX((Expenses!Z$36-$K52/12)*$J52*$F51,0)+MAX((Expenses!Z$37-$K53/12)*$J53*$F51,0)+MAX((Expenses!Z$38-$K54/12)*$J54*$F51,0)+MAX((Expenses!Z$39-$K55/12)*$J55*$F51,0)))),0)</f>
        <v>1465.4790947554163</v>
      </c>
      <c r="AC217" s="156">
        <f ca="1">IF(AND(AC$165&lt;=$E51,AC$165&gt;=EOMONTH($D51,0)),IF($G51="NNN",SUM(Expenses!AA$35:AA$39)*$F51,IF($G51="FSG",0,IF($G51="MG",SUMPRODUCT($I51:$I55,Expenses!AA$35:AA$39)*$F51,MAX((Expenses!AA$35-$K51/12)*$J51*$F51,0)+MAX((Expenses!AA$36-$K52/12)*$J52*$F51,0)+MAX((Expenses!AA$37-$K53/12)*$J53*$F51,0)+MAX((Expenses!AA$38-$K54/12)*$J54*$F51,0)+MAX((Expenses!AA$39-$K55/12)*$J55*$F51,0)))),0)</f>
        <v>1675.8276979264149</v>
      </c>
      <c r="AD217" s="156">
        <f ca="1">IF(AND(AD$165&lt;=$E51,AD$165&gt;=EOMONTH($D51,0)),IF($G51="NNN",SUM(Expenses!AB$35:AB$39)*$F51,IF($G51="FSG",0,IF($G51="MG",SUMPRODUCT($I51:$I55,Expenses!AB$35:AB$39)*$F51,MAX((Expenses!AB$35-$K51/12)*$J51*$F51,0)+MAX((Expenses!AB$36-$K52/12)*$J52*$F51,0)+MAX((Expenses!AB$37-$K53/12)*$J53*$F51,0)+MAX((Expenses!AB$38-$K54/12)*$J54*$F51,0)+MAX((Expenses!AB$39-$K55/12)*$J55*$F51,0)))),0)</f>
        <v>1689.0605744639604</v>
      </c>
      <c r="AE217" s="156">
        <f ca="1">IF(AND(AE$165&lt;=$E51,AE$165&gt;=EOMONTH($D51,0)),IF($G51="NNN",SUM(Expenses!AC$35:AC$39)*$F51,IF($G51="FSG",0,IF($G51="MG",SUMPRODUCT($I51:$I55,Expenses!AC$35:AC$39)*$F51,MAX((Expenses!AC$35-$K51/12)*$J51*$F51,0)+MAX((Expenses!AC$36-$K52/12)*$J52*$F51,0)+MAX((Expenses!AC$37-$K53/12)*$J53*$F51,0)+MAX((Expenses!AC$38-$K54/12)*$J54*$F51,0)+MAX((Expenses!AC$39-$K55/12)*$J55*$F51,0)))),0)</f>
        <v>1696.9600081276828</v>
      </c>
      <c r="AF217" s="156">
        <f ca="1">IF(AND(AF$165&lt;=$E51,AF$165&gt;=EOMONTH($D51,0)),IF($G51="NNN",SUM(Expenses!AD$35:AD$39)*$F51,IF($G51="FSG",0,IF($G51="MG",SUMPRODUCT($I51:$I55,Expenses!AD$35:AD$39)*$F51,MAX((Expenses!AD$35-$K51/12)*$J51*$F51,0)+MAX((Expenses!AD$36-$K52/12)*$J52*$F51,0)+MAX((Expenses!AD$37-$K53/12)*$J53*$F51,0)+MAX((Expenses!AD$38-$K54/12)*$J54*$F51,0)+MAX((Expenses!AD$39-$K55/12)*$J55*$F51,0)))),0)</f>
        <v>1760.984997036149</v>
      </c>
      <c r="AG217" s="156">
        <f ca="1">IF(AND(AG$165&lt;=$E51,AG$165&gt;=EOMONTH($D51,0)),IF($G51="NNN",SUM(Expenses!AE$35:AE$39)*$F51,IF($G51="FSG",0,IF($G51="MG",SUMPRODUCT($I51:$I55,Expenses!AE$35:AE$39)*$F51,MAX((Expenses!AE$35-$K51/12)*$J51*$F51,0)+MAX((Expenses!AE$36-$K52/12)*$J52*$F51,0)+MAX((Expenses!AE$37-$K53/12)*$J53*$F51,0)+MAX((Expenses!AE$38-$K54/12)*$J54*$F51,0)+MAX((Expenses!AE$39-$K55/12)*$J55*$F51,0)))),0)</f>
        <v>1902.5561721090255</v>
      </c>
      <c r="AH217" s="156">
        <f ca="1">IF(AND(AH$165&lt;=$E51,AH$165&gt;=EOMONTH($D51,0)),IF($G51="NNN",SUM(Expenses!AF$35:AF$39)*$F51,IF($G51="FSG",0,IF($G51="MG",SUMPRODUCT($I51:$I55,Expenses!AF$35:AF$39)*$F51,MAX((Expenses!AF$35-$K51/12)*$J51*$F51,0)+MAX((Expenses!AF$36-$K52/12)*$J52*$F51,0)+MAX((Expenses!AF$37-$K53/12)*$J53*$F51,0)+MAX((Expenses!AF$38-$K54/12)*$J54*$F51,0)+MAX((Expenses!AF$39-$K55/12)*$J55*$F51,0)))),0)</f>
        <v>1942.6941581482361</v>
      </c>
      <c r="AI217" s="156">
        <f ca="1">IF(AND(AI$165&lt;=$E51,AI$165&gt;=EOMONTH($D51,0)),IF($G51="NNN",SUM(Expenses!AG$35:AG$39)*$F51,IF($G51="FSG",0,IF($G51="MG",SUMPRODUCT($I51:$I55,Expenses!AG$35:AG$39)*$F51,MAX((Expenses!AG$35-$K51/12)*$J51*$F51,0)+MAX((Expenses!AG$36-$K52/12)*$J52*$F51,0)+MAX((Expenses!AG$37-$K53/12)*$J53*$F51,0)+MAX((Expenses!AG$38-$K54/12)*$J54*$F51,0)+MAX((Expenses!AG$39-$K55/12)*$J55*$F51,0)))),0)</f>
        <v>1944.110832485266</v>
      </c>
      <c r="AJ217" s="156">
        <f ca="1">IF(AND(AJ$165&lt;=$E51,AJ$165&gt;=EOMONTH($D51,0)),IF($G51="NNN",SUM(Expenses!AH$35:AH$39)*$F51,IF($G51="FSG",0,IF($G51="MG",SUMPRODUCT($I51:$I55,Expenses!AH$35:AH$39)*$F51,MAX((Expenses!AH$35-$K51/12)*$J51*$F51,0)+MAX((Expenses!AH$36-$K52/12)*$J52*$F51,0)+MAX((Expenses!AH$37-$K53/12)*$J53*$F51,0)+MAX((Expenses!AH$38-$K54/12)*$J54*$F51,0)+MAX((Expenses!AH$39-$K55/12)*$J55*$F51,0)))),0)</f>
        <v>1949.2462103301777</v>
      </c>
      <c r="AK217" s="156">
        <f ca="1">IF(AND(AK$165&lt;=$E51,AK$165&gt;=EOMONTH($D51,0)),IF($G51="NNN",SUM(Expenses!AI$35:AI$39)*$F51,IF($G51="FSG",0,IF($G51="MG",SUMPRODUCT($I51:$I55,Expenses!AI$35:AI$39)*$F51,MAX((Expenses!AI$35-$K51/12)*$J51*$F51,0)+MAX((Expenses!AI$36-$K52/12)*$J52*$F51,0)+MAX((Expenses!AI$37-$K53/12)*$J53*$F51,0)+MAX((Expenses!AI$38-$K54/12)*$J54*$F51,0)+MAX((Expenses!AI$39-$K55/12)*$J55*$F51,0)))),0)</f>
        <v>1973.1658269397794</v>
      </c>
      <c r="AL217" s="156">
        <f ca="1">IF(AND(AL$165&lt;=$E51,AL$165&gt;=EOMONTH($D51,0)),IF($G51="NNN",SUM(Expenses!AJ$35:AJ$39)*$F51,IF($G51="FSG",0,IF($G51="MG",SUMPRODUCT($I51:$I55,Expenses!AJ$35:AJ$39)*$F51,MAX((Expenses!AJ$35-$K51/12)*$J51*$F51,0)+MAX((Expenses!AJ$36-$K52/12)*$J52*$F51,0)+MAX((Expenses!AJ$37-$K53/12)*$J53*$F51,0)+MAX((Expenses!AJ$38-$K54/12)*$J54*$F51,0)+MAX((Expenses!AJ$39-$K55/12)*$J55*$F51,0)))),0)</f>
        <v>2016.5272221993746</v>
      </c>
      <c r="AM217" s="156">
        <f ca="1">IF(AND(AM$165&lt;=$E51,AM$165&gt;=EOMONTH($D51,0)),IF($G51="NNN",SUM(Expenses!AK$35:AK$39)*$F51,IF($G51="FSG",0,IF($G51="MG",SUMPRODUCT($I51:$I55,Expenses!AK$35:AK$39)*$F51,MAX((Expenses!AK$35-$K51/12)*$J51*$F51,0)+MAX((Expenses!AK$36-$K52/12)*$J52*$F51,0)+MAX((Expenses!AK$37-$K53/12)*$J53*$F51,0)+MAX((Expenses!AK$38-$K54/12)*$J54*$F51,0)+MAX((Expenses!AK$39-$K55/12)*$J55*$F51,0)))),0)</f>
        <v>2017.9579239272575</v>
      </c>
      <c r="AN217" s="156">
        <f ca="1">IF(AND(AN$165&lt;=$E51,AN$165&gt;=EOMONTH($D51,0)),IF($G51="NNN",SUM(Expenses!AL$35:AL$39)*$F51,IF($G51="FSG",0,IF($G51="MG",SUMPRODUCT($I51:$I55,Expenses!AL$35:AL$39)*$F51,MAX((Expenses!AL$35-$K51/12)*$J51*$F51,0)+MAX((Expenses!AL$36-$K52/12)*$J52*$F51,0)+MAX((Expenses!AL$37-$K53/12)*$J53*$F51,0)+MAX((Expenses!AL$38-$K54/12)*$J54*$F51,0)+MAX((Expenses!AL$39-$K55/12)*$J55*$F51,0)))),0)</f>
        <v>2488.3385892396041</v>
      </c>
      <c r="AO217" s="156">
        <f ca="1">IF(AND(AO$165&lt;=$E51,AO$165&gt;=EOMONTH($D51,0)),IF($G51="NNN",SUM(Expenses!AM$35:AM$39)*$F51,IF($G51="FSG",0,IF($G51="MG",SUMPRODUCT($I51:$I55,Expenses!AM$35:AM$39)*$F51,MAX((Expenses!AM$35-$K51/12)*$J51*$F51,0)+MAX((Expenses!AM$36-$K52/12)*$J52*$F51,0)+MAX((Expenses!AM$37-$K53/12)*$J53*$F51,0)+MAX((Expenses!AM$38-$K54/12)*$J54*$F51,0)+MAX((Expenses!AM$39-$K55/12)*$J55*$F51,0)))),0)</f>
        <v>2490.9381005727869</v>
      </c>
      <c r="AP217" s="156">
        <f ca="1">IF(AND(AP$165&lt;=$E51,AP$165&gt;=EOMONTH($D51,0)),IF($G51="NNN",SUM(Expenses!AN$35:AN$39)*$F51,IF($G51="FSG",0,IF($G51="MG",SUMPRODUCT($I51:$I55,Expenses!AN$35:AN$39)*$F51,MAX((Expenses!AN$35-$K51/12)*$J51*$F51,0)+MAX((Expenses!AN$36-$K52/12)*$J52*$F51,0)+MAX((Expenses!AN$37-$K53/12)*$J53*$F51,0)+MAX((Expenses!AN$38-$K54/12)*$J54*$F51,0)+MAX((Expenses!AN$39-$K55/12)*$J55*$F51,0)))),0)</f>
        <v>2492.3794139180777</v>
      </c>
      <c r="AQ217" s="156">
        <f ca="1">IF(AND(AQ$165&lt;=$E51,AQ$165&gt;=EOMONTH($D51,0)),IF($G51="NNN",SUM(Expenses!AO$35:AO$39)*$F51,IF($G51="FSG",0,IF($G51="MG",SUMPRODUCT($I51:$I55,Expenses!AO$35:AO$39)*$F51,MAX((Expenses!AO$35-$K51/12)*$J51*$F51,0)+MAX((Expenses!AO$36-$K52/12)*$J52*$F51,0)+MAX((Expenses!AO$37-$K53/12)*$J53*$F51,0)+MAX((Expenses!AO$38-$K54/12)*$J54*$F51,0)+MAX((Expenses!AO$39-$K55/12)*$J55*$F51,0)))),0)</f>
        <v>2493.8242819309053</v>
      </c>
      <c r="AR217" s="156">
        <f ca="1">IF(AND(AR$165&lt;=$E51,AR$165&gt;=EOMONTH($D51,0)),IF($G51="NNN",SUM(Expenses!AP$35:AP$39)*$F51,IF($G51="FSG",0,IF($G51="MG",SUMPRODUCT($I51:$I55,Expenses!AP$35:AP$39)*$F51,MAX((Expenses!AP$35-$K51/12)*$J51*$F51,0)+MAX((Expenses!AP$36-$K52/12)*$J52*$F51,0)+MAX((Expenses!AP$37-$K53/12)*$J53*$F51,0)+MAX((Expenses!AP$38-$K54/12)*$J54*$F51,0)+MAX((Expenses!AP$39-$K55/12)*$J55*$F51,0)))),0)</f>
        <v>2495.9365670410243</v>
      </c>
      <c r="AS217" s="156">
        <f ca="1">IF(AND(AS$165&lt;=$E51,AS$165&gt;=EOMONTH($D51,0)),IF($G51="NNN",SUM(Expenses!AQ$35:AQ$39)*$F51,IF($G51="FSG",0,IF($G51="MG",SUMPRODUCT($I51:$I55,Expenses!AQ$35:AQ$39)*$F51,MAX((Expenses!AQ$35-$K51/12)*$J51*$F51,0)+MAX((Expenses!AQ$36-$K52/12)*$J52*$F51,0)+MAX((Expenses!AQ$37-$K53/12)*$J53*$F51,0)+MAX((Expenses!AQ$38-$K54/12)*$J54*$F51,0)+MAX((Expenses!AQ$39-$K55/12)*$J55*$F51,0)))),0)</f>
        <v>2498.6404090467699</v>
      </c>
      <c r="AT217" s="156">
        <f ca="1">IF(AND(AT$165&lt;=$E51,AT$165&gt;=EOMONTH($D51,0)),IF($G51="NNN",SUM(Expenses!AR$35:AR$39)*$F51,IF($G51="FSG",0,IF($G51="MG",SUMPRODUCT($I51:$I55,Expenses!AR$35:AR$39)*$F51,MAX((Expenses!AR$35-$K51/12)*$J51*$F51,0)+MAX((Expenses!AR$36-$K52/12)*$J52*$F51,0)+MAX((Expenses!AR$37-$K53/12)*$J53*$F51,0)+MAX((Expenses!AR$38-$K54/12)*$J54*$F51,0)+MAX((Expenses!AR$39-$K55/12)*$J55*$F51,0)))),0)</f>
        <v>2500.0959937493567</v>
      </c>
      <c r="AU217" s="156">
        <f ca="1">IF(AND(AU$165&lt;=$E51,AU$165&gt;=EOMONTH($D51,0)),IF($G51="NNN",SUM(Expenses!AS$35:AS$39)*$F51,IF($G51="FSG",0,IF($G51="MG",SUMPRODUCT($I51:$I55,Expenses!AS$35:AS$39)*$F51,MAX((Expenses!AS$35-$K51/12)*$J51*$F51,0)+MAX((Expenses!AS$36-$K52/12)*$J52*$F51,0)+MAX((Expenses!AS$37-$K53/12)*$J53*$F51,0)+MAX((Expenses!AS$38-$K54/12)*$J54*$F51,0)+MAX((Expenses!AS$39-$K55/12)*$J55*$F51,0)))),0)</f>
        <v>2501.5551683164977</v>
      </c>
      <c r="AV217" s="156">
        <f ca="1">IF(AND(AV$165&lt;=$E51,AV$165&gt;=EOMONTH($D51,0)),IF($G51="NNN",SUM(Expenses!AT$35:AT$39)*$F51,IF($G51="FSG",0,IF($G51="MG",SUMPRODUCT($I51:$I55,Expenses!AT$35:AT$39)*$F51,MAX((Expenses!AT$35-$K51/12)*$J51*$F51,0)+MAX((Expenses!AT$36-$K52/12)*$J52*$F51,0)+MAX((Expenses!AT$37-$K53/12)*$J53*$F51,0)+MAX((Expenses!AT$38-$K54/12)*$J54*$F51,0)+MAX((Expenses!AT$39-$K55/12)*$J55*$F51,0)))),0)</f>
        <v>2506.8446074967565</v>
      </c>
      <c r="AW217" s="156">
        <f ca="1">IF(AND(AW$165&lt;=$E51,AW$165&gt;=EOMONTH($D51,0)),IF($G51="NNN",SUM(Expenses!AU$35:AU$39)*$F51,IF($G51="FSG",0,IF($G51="MG",SUMPRODUCT($I51:$I55,Expenses!AU$35:AU$39)*$F51,MAX((Expenses!AU$35-$K51/12)*$J51*$F51,0)+MAX((Expenses!AU$36-$K52/12)*$J52*$F51,0)+MAX((Expenses!AU$37-$K53/12)*$J53*$F51,0)+MAX((Expenses!AU$38-$K54/12)*$J54*$F51,0)+MAX((Expenses!AU$39-$K55/12)*$J55*$F51,0)))),0)</f>
        <v>2508.6895035087605</v>
      </c>
      <c r="AX217" s="156">
        <f ca="1">IF(AND(AX$165&lt;=$E51,AX$165&gt;=EOMONTH($D51,0)),IF($G51="NNN",SUM(Expenses!AV$35:AV$39)*$F51,IF($G51="FSG",0,IF($G51="MG",SUMPRODUCT($I51:$I55,Expenses!AV$35:AV$39)*$F51,MAX((Expenses!AV$35-$K51/12)*$J51*$F51,0)+MAX((Expenses!AV$36-$K52/12)*$J52*$F51,0)+MAX((Expenses!AV$37-$K53/12)*$J53*$F51,0)+MAX((Expenses!AV$38-$K54/12)*$J54*$F51,0)+MAX((Expenses!AV$39-$K55/12)*$J55*$F51,0)))),0)</f>
        <v>2510.3719577596175</v>
      </c>
      <c r="AY217" s="156">
        <f ca="1">IF(AND(AY$165&lt;=$E51,AY$165&gt;=EOMONTH($D51,0)),IF($G51="NNN",SUM(Expenses!AW$35:AW$39)*$F51,IF($G51="FSG",0,IF($G51="MG",SUMPRODUCT($I51:$I55,Expenses!AW$35:AW$39)*$F51,MAX((Expenses!AW$35-$K51/12)*$J51*$F51,0)+MAX((Expenses!AW$36-$K52/12)*$J52*$F51,0)+MAX((Expenses!AW$37-$K53/12)*$J53*$F51,0)+MAX((Expenses!AW$38-$K54/12)*$J54*$F51,0)+MAX((Expenses!AW$39-$K55/12)*$J55*$F51,0)))),0)</f>
        <v>2511.8455805393364</v>
      </c>
      <c r="AZ217" s="156">
        <f ca="1">IF(AND(AZ$165&lt;=$E51,AZ$165&gt;=EOMONTH($D51,0)),IF($G51="NNN",SUM(Expenses!AX$35:AX$39)*$F51,IF($G51="FSG",0,IF($G51="MG",SUMPRODUCT($I51:$I55,Expenses!AX$35:AX$39)*$F51,MAX((Expenses!AX$35-$K51/12)*$J51*$F51,0)+MAX((Expenses!AX$36-$K52/12)*$J52*$F51,0)+MAX((Expenses!AX$37-$K53/12)*$J53*$F51,0)+MAX((Expenses!AX$38-$K54/12)*$J54*$F51,0)+MAX((Expenses!AX$39-$K55/12)*$J55*$F51,0)))),0)</f>
        <v>2549.1584622712307</v>
      </c>
      <c r="BA217" s="156">
        <f ca="1">IF(AND(BA$165&lt;=$E51,BA$165&gt;=EOMONTH($D51,0)),IF($G51="NNN",SUM(Expenses!AY$35:AY$39)*$F51,IF($G51="FSG",0,IF($G51="MG",SUMPRODUCT($I51:$I55,Expenses!AY$35:AY$39)*$F51,MAX((Expenses!AY$35-$K51/12)*$J51*$F51,0)+MAX((Expenses!AY$36-$K52/12)*$J52*$F51,0)+MAX((Expenses!AY$37-$K53/12)*$J53*$F51,0)+MAX((Expenses!AY$38-$K54/12)*$J54*$F51,0)+MAX((Expenses!AY$39-$K55/12)*$J55*$F51,0)))),0)</f>
        <v>2551.8359589444094</v>
      </c>
      <c r="BB217" s="156">
        <f ca="1">IF(AND(BB$165&lt;=$E51,BB$165&gt;=EOMONTH($D51,0)),IF($G51="NNN",SUM(Expenses!AZ$35:AZ$39)*$F51,IF($G51="FSG",0,IF($G51="MG",SUMPRODUCT($I51:$I55,Expenses!AZ$35:AZ$39)*$F51,MAX((Expenses!AZ$35-$K51/12)*$J51*$F51,0)+MAX((Expenses!AZ$36-$K52/12)*$J52*$F51,0)+MAX((Expenses!AZ$37-$K53/12)*$J53*$F51,0)+MAX((Expenses!AZ$38-$K54/12)*$J54*$F51,0)+MAX((Expenses!AZ$39-$K55/12)*$J55*$F51,0)))),0)</f>
        <v>2553.3205116900594</v>
      </c>
      <c r="BC217" s="156">
        <f ca="1">IF(AND(BC$165&lt;=$E51,BC$165&gt;=EOMONTH($D51,0)),IF($G51="NNN",SUM(Expenses!BA$35:BA$39)*$F51,IF($G51="FSG",0,IF($G51="MG",SUMPRODUCT($I51:$I55,Expenses!BA$35:BA$39)*$F51,MAX((Expenses!BA$35-$K51/12)*$J51*$F51,0)+MAX((Expenses!BA$36-$K52/12)*$J52*$F51,0)+MAX((Expenses!BA$37-$K53/12)*$J53*$F51,0)+MAX((Expenses!BA$38-$K54/12)*$J54*$F51,0)+MAX((Expenses!BA$39-$K55/12)*$J55*$F51,0)))),0)</f>
        <v>2554.8087257432708</v>
      </c>
      <c r="BD217" s="156">
        <f ca="1">IF(AND(BD$165&lt;=$E51,BD$165&gt;=EOMONTH($D51,0)),IF($G51="NNN",SUM(Expenses!BB$35:BB$39)*$F51,IF($G51="FSG",0,IF($G51="MG",SUMPRODUCT($I51:$I55,Expenses!BB$35:BB$39)*$F51,MAX((Expenses!BB$35-$K51/12)*$J51*$F51,0)+MAX((Expenses!BB$36-$K52/12)*$J52*$F51,0)+MAX((Expenses!BB$37-$K53/12)*$J53*$F51,0)+MAX((Expenses!BB$38-$K54/12)*$J54*$F51,0)+MAX((Expenses!BB$39-$K55/12)*$J55*$F51,0)))),0)</f>
        <v>2556.9843794066933</v>
      </c>
      <c r="BE217" s="156">
        <f ca="1">IF(AND(BE$165&lt;=$E51,BE$165&gt;=EOMONTH($D51,0)),IF($G51="NNN",SUM(Expenses!BC$35:BC$39)*$F51,IF($G51="FSG",0,IF($G51="MG",SUMPRODUCT($I51:$I55,Expenses!BC$35:BC$39)*$F51,MAX((Expenses!BC$35-$K51/12)*$J51*$F51,0)+MAX((Expenses!BC$36-$K52/12)*$J52*$F51,0)+MAX((Expenses!BC$37-$K53/12)*$J53*$F51,0)+MAX((Expenses!BC$38-$K54/12)*$J54*$F51,0)+MAX((Expenses!BC$39-$K55/12)*$J55*$F51,0)))),0)</f>
        <v>2559.7693366726112</v>
      </c>
      <c r="BF217" s="156">
        <f ca="1">IF(AND(BF$165&lt;=$E51,BF$165&gt;=EOMONTH($D51,0)),IF($G51="NNN",SUM(Expenses!BD$35:BD$39)*$F51,IF($G51="FSG",0,IF($G51="MG",SUMPRODUCT($I51:$I55,Expenses!BD$35:BD$39)*$F51,MAX((Expenses!BD$35-$K51/12)*$J51*$F51,0)+MAX((Expenses!BD$36-$K52/12)*$J52*$F51,0)+MAX((Expenses!BD$37-$K53/12)*$J53*$F51,0)+MAX((Expenses!BD$38-$K54/12)*$J54*$F51,0)+MAX((Expenses!BD$39-$K55/12)*$J55*$F51,0)))),0)</f>
        <v>2561.2685889162758</v>
      </c>
      <c r="BG217" s="156">
        <f ca="1">IF(AND(BG$165&lt;=$E51,BG$165&gt;=EOMONTH($D51,0)),IF($G51="NNN",SUM(Expenses!BE$35:BE$39)*$F51,IF($G51="FSG",0,IF($G51="MG",SUMPRODUCT($I51:$I55,Expenses!BE$35:BE$39)*$F51,MAX((Expenses!BE$35-$K51/12)*$J51*$F51,0)+MAX((Expenses!BE$36-$K52/12)*$J52*$F51,0)+MAX((Expenses!BE$37-$K53/12)*$J53*$F51,0)+MAX((Expenses!BE$38-$K54/12)*$J54*$F51,0)+MAX((Expenses!BE$39-$K55/12)*$J55*$F51,0)))),0)</f>
        <v>2562.7715387204303</v>
      </c>
      <c r="BH217" s="156">
        <f ca="1">IF(AND(BH$165&lt;=$E51,BH$165&gt;=EOMONTH($D51,0)),IF($G51="NNN",SUM(Expenses!BF$35:BF$39)*$F51,IF($G51="FSG",0,IF($G51="MG",SUMPRODUCT($I51:$I55,Expenses!BF$35:BF$39)*$F51,MAX((Expenses!BF$35-$K51/12)*$J51*$F51,0)+MAX((Expenses!BF$36-$K52/12)*$J52*$F51,0)+MAX((Expenses!BF$37-$K53/12)*$J53*$F51,0)+MAX((Expenses!BF$38-$K54/12)*$J54*$F51,0)+MAX((Expenses!BF$39-$K55/12)*$J55*$F51,0)))),0)</f>
        <v>2084.1519302580168</v>
      </c>
      <c r="BI217" s="156">
        <f ca="1">IF(AND(BI$165&lt;=$E51,BI$165&gt;=EOMONTH($D51,0)),IF($G51="NNN",SUM(Expenses!BG$35:BG$39)*$F51,IF($G51="FSG",0,IF($G51="MG",SUMPRODUCT($I51:$I55,Expenses!BG$35:BG$39)*$F51,MAX((Expenses!BG$35-$K51/12)*$J51*$F51,0)+MAX((Expenses!BG$36-$K52/12)*$J52*$F51,0)+MAX((Expenses!BG$37-$K53/12)*$J53*$F51,0)+MAX((Expenses!BG$38-$K54/12)*$J54*$F51,0)+MAX((Expenses!BG$39-$K55/12)*$J55*$F51,0)))),0)</f>
        <v>2038.4283270206013</v>
      </c>
      <c r="BJ217" s="156">
        <f ca="1">IF(AND(BJ$165&lt;=$E51,BJ$165&gt;=EOMONTH($D51,0)),IF($G51="NNN",SUM(Expenses!BH$35:BH$39)*$F51,IF($G51="FSG",0,IF($G51="MG",SUMPRODUCT($I51:$I55,Expenses!BH$35:BH$39)*$F51,MAX((Expenses!BH$35-$K51/12)*$J51*$F51,0)+MAX((Expenses!BH$36-$K52/12)*$J52*$F51,0)+MAX((Expenses!BH$37-$K53/12)*$J53*$F51,0)+MAX((Expenses!BH$38-$K54/12)*$J54*$F51,0)+MAX((Expenses!BH$39-$K55/12)*$J55*$F51,0)))),0)</f>
        <v>2039.3960730886843</v>
      </c>
      <c r="BK217" s="156">
        <f ca="1">IF(AND(BK$165&lt;=$E51,BK$165&gt;=EOMONTH($D51,0)),IF($G51="NNN",SUM(Expenses!BI$35:BI$39)*$F51,IF($G51="FSG",0,IF($G51="MG",SUMPRODUCT($I51:$I55,Expenses!BI$35:BI$39)*$F51,MAX((Expenses!BI$35-$K51/12)*$J51*$F51,0)+MAX((Expenses!BI$36-$K52/12)*$J52*$F51,0)+MAX((Expenses!BI$37-$K53/12)*$J53*$F51,0)+MAX((Expenses!BI$38-$K54/12)*$J54*$F51,0)+MAX((Expenses!BI$39-$K55/12)*$J55*$F51,0)))),0)</f>
        <v>2389.8515167887831</v>
      </c>
      <c r="BL217" s="156">
        <f ca="1">IF(AND(BL$165&lt;=$E51,BL$165&gt;=EOMONTH($D51,0)),IF($G51="NNN",SUM(Expenses!BJ$35:BJ$39)*$F51,IF($G51="FSG",0,IF($G51="MG",SUMPRODUCT($I51:$I55,Expenses!BJ$35:BJ$39)*$F51,MAX((Expenses!BJ$35-$K51/12)*$J51*$F51,0)+MAX((Expenses!BJ$36-$K52/12)*$J52*$F51,0)+MAX((Expenses!BJ$37-$K53/12)*$J53*$F51,0)+MAX((Expenses!BJ$38-$K54/12)*$J54*$F51,0)+MAX((Expenses!BJ$39-$K55/12)*$J55*$F51,0)))),0)</f>
        <v>2462.8171073739722</v>
      </c>
      <c r="BM217" s="156">
        <f ca="1">IF(AND(BM$165&lt;=$E51,BM$165&gt;=EOMONTH($D51,0)),IF($G51="NNN",SUM(Expenses!BK$35:BK$39)*$F51,IF($G51="FSG",0,IF($G51="MG",SUMPRODUCT($I51:$I55,Expenses!BK$35:BK$39)*$F51,MAX((Expenses!BK$35-$K51/12)*$J51*$F51,0)+MAX((Expenses!BK$36-$K52/12)*$J52*$F51,0)+MAX((Expenses!BK$37-$K53/12)*$J53*$F51,0)+MAX((Expenses!BK$38-$K54/12)*$J54*$F51,0)+MAX((Expenses!BK$39-$K55/12)*$J55*$F51,0)))),0)</f>
        <v>2474.2544047580154</v>
      </c>
      <c r="BN217" s="156">
        <f ca="1">IF(AND(BN$165&lt;=$E51,BN$165&gt;=EOMONTH($D51,0)),IF($G51="NNN",SUM(Expenses!BL$35:BL$39)*$F51,IF($G51="FSG",0,IF($G51="MG",SUMPRODUCT($I51:$I55,Expenses!BL$35:BL$39)*$F51,MAX((Expenses!BL$35-$K51/12)*$J51*$F51,0)+MAX((Expenses!BL$36-$K52/12)*$J52*$F51,0)+MAX((Expenses!BL$37-$K53/12)*$J53*$F51,0)+MAX((Expenses!BL$38-$K54/12)*$J54*$F51,0)+MAX((Expenses!BL$39-$K55/12)*$J55*$F51,0)))),0)</f>
        <v>2490.1918065134414</v>
      </c>
      <c r="BO217" s="156">
        <f ca="1">IF(AND(BO$165&lt;=$E51,BO$165&gt;=EOMONTH($D51,0)),IF($G51="NNN",SUM(Expenses!BM$35:BM$39)*$F51,IF($G51="FSG",0,IF($G51="MG",SUMPRODUCT($I51:$I55,Expenses!BM$35:BM$39)*$F51,MAX((Expenses!BM$35-$K51/12)*$J51*$F51,0)+MAX((Expenses!BM$36-$K52/12)*$J52*$F51,0)+MAX((Expenses!BM$37-$K53/12)*$J53*$F51,0)+MAX((Expenses!BM$38-$K54/12)*$J54*$F51,0)+MAX((Expenses!BM$39-$K55/12)*$J55*$F51,0)))),0)</f>
        <v>2491.5296288473119</v>
      </c>
      <c r="BP217" s="156">
        <f ca="1">IF(AND(BP$165&lt;=$E51,BP$165&gt;=EOMONTH($D51,0)),IF($G51="NNN",SUM(Expenses!BN$35:BN$39)*$F51,IF($G51="FSG",0,IF($G51="MG",SUMPRODUCT($I51:$I55,Expenses!BN$35:BN$39)*$F51,MAX((Expenses!BN$35-$K51/12)*$J51*$F51,0)+MAX((Expenses!BN$36-$K52/12)*$J52*$F51,0)+MAX((Expenses!BN$37-$K53/12)*$J53*$F51,0)+MAX((Expenses!BN$38-$K54/12)*$J54*$F51,0)+MAX((Expenses!BN$39-$K55/12)*$J55*$F51,0)))),0)</f>
        <v>2592.7410167648427</v>
      </c>
      <c r="BQ217" s="156">
        <f ca="1">IF(AND(BQ$165&lt;=$E51,BQ$165&gt;=EOMONTH($D51,0)),IF($G51="NNN",SUM(Expenses!BO$35:BO$39)*$F51,IF($G51="FSG",0,IF($G51="MG",SUMPRODUCT($I51:$I55,Expenses!BO$35:BO$39)*$F51,MAX((Expenses!BO$35-$K51/12)*$J51*$F51,0)+MAX((Expenses!BO$36-$K52/12)*$J52*$F51,0)+MAX((Expenses!BO$37-$K53/12)*$J53*$F51,0)+MAX((Expenses!BO$38-$K54/12)*$J54*$F51,0)+MAX((Expenses!BO$39-$K55/12)*$J55*$F51,0)))),0)</f>
        <v>2595.6095227487381</v>
      </c>
      <c r="BR217" s="156">
        <f ca="1">IF(AND(BR$165&lt;=$E51,BR$165&gt;=EOMONTH($D51,0)),IF($G51="NNN",SUM(Expenses!BP$35:BP$39)*$F51,IF($G51="FSG",0,IF($G51="MG",SUMPRODUCT($I51:$I55,Expenses!BP$35:BP$39)*$F51,MAX((Expenses!BP$35-$K51/12)*$J51*$F51,0)+MAX((Expenses!BP$36-$K52/12)*$J52*$F51,0)+MAX((Expenses!BP$37-$K53/12)*$J53*$F51,0)+MAX((Expenses!BP$38-$K54/12)*$J54*$F51,0)+MAX((Expenses!BP$39-$K55/12)*$J55*$F51,0)))),0)</f>
        <v>2638.1984640599726</v>
      </c>
      <c r="BS217" s="156">
        <f ca="1">IF(AND(BS$165&lt;=$E51,BS$165&gt;=EOMONTH($D51,0)),IF($G51="NNN",SUM(Expenses!BQ$35:BQ$39)*$F51,IF($G51="FSG",0,IF($G51="MG",SUMPRODUCT($I51:$I55,Expenses!BQ$35:BQ$39)*$F51,MAX((Expenses!BQ$35-$K51/12)*$J51*$F51,0)+MAX((Expenses!BQ$36-$K52/12)*$J52*$F51,0)+MAX((Expenses!BQ$37-$K53/12)*$J53*$F51,0)+MAX((Expenses!BQ$38-$K54/12)*$J54*$F51,0)+MAX((Expenses!BQ$39-$K55/12)*$J55*$F51,0)))),0)</f>
        <v>2639.7465023582522</v>
      </c>
      <c r="BT217" s="156">
        <f ca="1">IF(AND(BT$165&lt;=$E51,BT$165&gt;=EOMONTH($D51,0)),IF($G51="NNN",SUM(Expenses!BR$35:BR$39)*$F51,IF($G51="FSG",0,IF($G51="MG",SUMPRODUCT($I51:$I55,Expenses!BR$35:BR$39)*$F51,MAX((Expenses!BR$35-$K51/12)*$J51*$F51,0)+MAX((Expenses!BR$36-$K52/12)*$J52*$F51,0)+MAX((Expenses!BR$37-$K53/12)*$J53*$F51,0)+MAX((Expenses!BR$38-$K54/12)*$J54*$F51,0)+MAX((Expenses!BR$39-$K55/12)*$J55*$F51,0)))),0)</f>
        <v>2641.2983585365928</v>
      </c>
      <c r="BU217" s="156">
        <f ca="1">IF(AND(BU$165&lt;=$E51,BU$165&gt;=EOMONTH($D51,0)),IF($G51="NNN",SUM(Expenses!BS$35:BS$39)*$F51,IF($G51="FSG",0,IF($G51="MG",SUMPRODUCT($I51:$I55,Expenses!BS$35:BS$39)*$F51,MAX((Expenses!BS$35-$K51/12)*$J51*$F51,0)+MAX((Expenses!BS$36-$K52/12)*$J52*$F51,0)+MAX((Expenses!BS$37-$K53/12)*$J53*$F51,0)+MAX((Expenses!BS$38-$K54/12)*$J54*$F51,0)+MAX((Expenses!BS$39-$K55/12)*$J55*$F51,0)))),0)</f>
        <v>2642.8540420109166</v>
      </c>
      <c r="BV217" s="156">
        <f ca="1">IF(AND(BV$165&lt;=$E51,BV$165&gt;=EOMONTH($D51,0)),IF($G51="NNN",SUM(Expenses!BT$35:BT$39)*$F51,IF($G51="FSG",0,IF($G51="MG",SUMPRODUCT($I51:$I55,Expenses!BT$35:BT$39)*$F51,MAX((Expenses!BT$35-$K51/12)*$J51*$F51,0)+MAX((Expenses!BT$36-$K52/12)*$J52*$F51,0)+MAX((Expenses!BT$37-$K53/12)*$J53*$F51,0)+MAX((Expenses!BT$38-$K54/12)*$J54*$F51,0)+MAX((Expenses!BT$39-$K55/12)*$J55*$F51,0)))),0)</f>
        <v>2644.6389577256505</v>
      </c>
      <c r="BW217" s="156">
        <f ca="1">IF(AND(BW$165&lt;=$E51,BW$165&gt;=EOMONTH($D51,0)),IF($G51="NNN",SUM(Expenses!BU$35:BU$39)*$F51,IF($G51="FSG",0,IF($G51="MG",SUMPRODUCT($I51:$I55,Expenses!BU$35:BU$39)*$F51,MAX((Expenses!BU$35-$K51/12)*$J51*$F51,0)+MAX((Expenses!BU$36-$K52/12)*$J52*$F51,0)+MAX((Expenses!BU$37-$K53/12)*$J53*$F51,0)+MAX((Expenses!BU$38-$K54/12)*$J54*$F51,0)+MAX((Expenses!BU$39-$K55/12)*$J55*$F51,0)))),0)</f>
        <v>2646.2023241326547</v>
      </c>
      <c r="BX217" s="156">
        <f ca="1">IF(AND(BX$165&lt;=$E51,BX$165&gt;=EOMONTH($D51,0)),IF($G51="NNN",SUM(Expenses!BV$35:BV$39)*$F51,IF($G51="FSG",0,IF($G51="MG",SUMPRODUCT($I51:$I55,Expenses!BV$35:BV$39)*$F51,MAX((Expenses!BV$35-$K51/12)*$J51*$F51,0)+MAX((Expenses!BV$36-$K52/12)*$J52*$F51,0)+MAX((Expenses!BV$37-$K53/12)*$J53*$F51,0)+MAX((Expenses!BV$38-$K54/12)*$J54*$F51,0)+MAX((Expenses!BV$39-$K55/12)*$J55*$F51,0)))),0)</f>
        <v>2685.220518691553</v>
      </c>
      <c r="BY217" s="156">
        <f ca="1">IF(AND(BY$165&lt;=$E51,BY$165&gt;=EOMONTH($D51,0)),IF($G51="NNN",SUM(Expenses!BW$35:BW$39)*$F51,IF($G51="FSG",0,IF($G51="MG",SUMPRODUCT($I51:$I55,Expenses!BW$35:BW$39)*$F51,MAX((Expenses!BW$35-$K51/12)*$J51*$F51,0)+MAX((Expenses!BW$36-$K52/12)*$J52*$F51,0)+MAX((Expenses!BW$37-$K53/12)*$J53*$F51,0)+MAX((Expenses!BW$38-$K54/12)*$J54*$F51,0)+MAX((Expenses!BW$39-$K55/12)*$J55*$F51,0)))),0)</f>
        <v>2692.9483126993759</v>
      </c>
      <c r="BZ217" s="156">
        <f ca="1">IF(AND(BZ$165&lt;=$E51,BZ$165&gt;=EOMONTH($D51,0)),IF($G51="NNN",SUM(Expenses!BX$35:BX$39)*$F51,IF($G51="FSG",0,IF($G51="MG",SUMPRODUCT($I51:$I55,Expenses!BX$35:BX$39)*$F51,MAX((Expenses!BX$35-$K51/12)*$J51*$F51,0)+MAX((Expenses!BX$36-$K52/12)*$J52*$F51,0)+MAX((Expenses!BX$37-$K53/12)*$J53*$F51,0)+MAX((Expenses!BX$38-$K54/12)*$J54*$F51,0)+MAX((Expenses!BX$39-$K55/12)*$J55*$F51,0)))),0)</f>
        <v>2694.5232747072364</v>
      </c>
      <c r="CA217" s="156">
        <f ca="1">IF(AND(CA$165&lt;=$E51,CA$165&gt;=EOMONTH($D51,0)),IF($G51="NNN",SUM(Expenses!BY$35:BY$39)*$F51,IF($G51="FSG",0,IF($G51="MG",SUMPRODUCT($I51:$I55,Expenses!BY$35:BY$39)*$F51,MAX((Expenses!BY$35-$K51/12)*$J51*$F51,0)+MAX((Expenses!BY$36-$K52/12)*$J52*$F51,0)+MAX((Expenses!BY$37-$K53/12)*$J53*$F51,0)+MAX((Expenses!BY$38-$K54/12)*$J54*$F51,0)+MAX((Expenses!BY$39-$K55/12)*$J55*$F51,0)))),0)</f>
        <v>2696.1021209962887</v>
      </c>
      <c r="CB217" s="156">
        <f ca="1">IF(AND(CB$165&lt;=$E51,CB$165&gt;=EOMONTH($D51,0)),IF($G51="NNN",SUM(Expenses!BZ$35:BZ$39)*$F51,IF($G51="FSG",0,IF($G51="MG",SUMPRODUCT($I51:$I55,Expenses!BZ$35:BZ$39)*$F51,MAX((Expenses!BZ$35-$K51/12)*$J51*$F51,0)+MAX((Expenses!BZ$36-$K52/12)*$J52*$F51,0)+MAX((Expenses!BZ$37-$K53/12)*$J53*$F51,0)+MAX((Expenses!BZ$38-$K54/12)*$J54*$F51,0)+MAX((Expenses!BZ$39-$K55/12)*$J55*$F51,0)))),0)</f>
        <v>2698.4102719678135</v>
      </c>
      <c r="CC217" s="156">
        <f ca="1">IF(AND(CC$165&lt;=$E51,CC$165&gt;=EOMONTH($D51,0)),IF($G51="NNN",SUM(Expenses!CA$35:CA$39)*$F51,IF($G51="FSG",0,IF($G51="MG",SUMPRODUCT($I51:$I55,Expenses!CA$35:CA$39)*$F51,MAX((Expenses!CA$35-$K51/12)*$J51*$F51,0)+MAX((Expenses!CA$36-$K52/12)*$J52*$F51,0)+MAX((Expenses!CA$37-$K53/12)*$J53*$F51,0)+MAX((Expenses!CA$38-$K54/12)*$J54*$F51,0)+MAX((Expenses!CA$39-$K55/12)*$J55*$F51,0)))),0)</f>
        <v>2701.3648331312256</v>
      </c>
      <c r="CD217" s="156">
        <f ca="1">IF(AND(CD$165&lt;=$E51,CD$165&gt;=EOMONTH($D51,0)),IF($G51="NNN",SUM(Expenses!CB$35:CB$39)*$F51,IF($G51="FSG",0,IF($G51="MG",SUMPRODUCT($I51:$I55,Expenses!CB$35:CB$39)*$F51,MAX((Expenses!CB$35-$K51/12)*$J51*$F51,0)+MAX((Expenses!CB$36-$K52/12)*$J52*$F51,0)+MAX((Expenses!CB$37-$K53/12)*$J53*$F51,0)+MAX((Expenses!CB$38-$K54/12)*$J54*$F51,0)+MAX((Expenses!CB$39-$K55/12)*$J55*$F51,0)))),0)</f>
        <v>2702.9553898365298</v>
      </c>
      <c r="CE217" s="156">
        <f ca="1">IF(AND(CE$165&lt;=$E51,CE$165&gt;=EOMONTH($D51,0)),IF($G51="NNN",SUM(Expenses!CC$35:CC$39)*$F51,IF($G51="FSG",0,IF($G51="MG",SUMPRODUCT($I51:$I55,Expenses!CC$35:CC$39)*$F51,MAX((Expenses!CC$35-$K51/12)*$J51*$F51,0)+MAX((Expenses!CC$36-$K52/12)*$J52*$F51,0)+MAX((Expenses!CC$37-$K53/12)*$J53*$F51,0)+MAX((Expenses!CC$38-$K54/12)*$J54*$F51,0)+MAX((Expenses!CC$39-$K55/12)*$J55*$F51,0)))),0)</f>
        <v>2704.5498692837573</v>
      </c>
      <c r="CF217" s="156">
        <f ca="1">IF(AND(CF$165&lt;=$E51,CF$165&gt;=EOMONTH($D51,0)),IF($G51="NNN",SUM(Expenses!CD$35:CD$39)*$F51,IF($G51="FSG",0,IF($G51="MG",SUMPRODUCT($I51:$I55,Expenses!CD$35:CD$39)*$F51,MAX((Expenses!CD$35-$K51/12)*$J51*$F51,0)+MAX((Expenses!CD$36-$K52/12)*$J52*$F51,0)+MAX((Expenses!CD$37-$K53/12)*$J53*$F51,0)+MAX((Expenses!CD$38-$K54/12)*$J54*$F51,0)+MAX((Expenses!CD$39-$K55/12)*$J55*$F51,0)))),0)</f>
        <v>2706.148281147448</v>
      </c>
      <c r="CG217" s="156">
        <f ca="1">IF(AND(CG$165&lt;=$E51,CG$165&gt;=EOMONTH($D51,0)),IF($G51="NNN",SUM(Expenses!CE$35:CE$39)*$F51,IF($G51="FSG",0,IF($G51="MG",SUMPRODUCT($I51:$I55,Expenses!CE$35:CE$39)*$F51,MAX((Expenses!CE$35-$K51/12)*$J51*$F51,0)+MAX((Expenses!CE$36-$K52/12)*$J52*$F51,0)+MAX((Expenses!CE$37-$K53/12)*$J53*$F51,0)+MAX((Expenses!CE$38-$K54/12)*$J54*$F51,0)+MAX((Expenses!CE$39-$K55/12)*$J55*$F51,0)))),0)</f>
        <v>2707.7506351260022</v>
      </c>
      <c r="CH217" s="156">
        <f ca="1">IF(AND(CH$165&lt;=$E51,CH$165&gt;=EOMONTH($D51,0)),IF($G51="NNN",SUM(Expenses!CF$35:CF$39)*$F51,IF($G51="FSG",0,IF($G51="MG",SUMPRODUCT($I51:$I55,Expenses!CF$35:CF$39)*$F51,MAX((Expenses!CF$35-$K51/12)*$J51*$F51,0)+MAX((Expenses!CF$36-$K52/12)*$J52*$F51,0)+MAX((Expenses!CF$37-$K53/12)*$J53*$F51,0)+MAX((Expenses!CF$38-$K54/12)*$J54*$F51,0)+MAX((Expenses!CF$39-$K55/12)*$J55*$F51,0)))),0)</f>
        <v>2709.5890983121776</v>
      </c>
      <c r="CI217" s="156">
        <f ca="1">IF(AND(CI$165&lt;=$E51,CI$165&gt;=EOMONTH($D51,0)),IF($G51="NNN",SUM(Expenses!CG$35:CG$39)*$F51,IF($G51="FSG",0,IF($G51="MG",SUMPRODUCT($I51:$I55,Expenses!CG$35:CG$39)*$F51,MAX((Expenses!CG$35-$K51/12)*$J51*$F51,0)+MAX((Expenses!CG$36-$K52/12)*$J52*$F51,0)+MAX((Expenses!CG$37-$K53/12)*$J53*$F51,0)+MAX((Expenses!CG$38-$K54/12)*$J54*$F51,0)+MAX((Expenses!CG$39-$K55/12)*$J55*$F51,0)))),0)</f>
        <v>2711.1993657113917</v>
      </c>
      <c r="CJ217" s="156">
        <f ca="1">IF(AND(CJ$165&lt;=$E51,CJ$165&gt;=EOMONTH($D51,0)),IF($G51="NNN",SUM(Expenses!CH$35:CH$39)*$F51,IF($G51="FSG",0,IF($G51="MG",SUMPRODUCT($I51:$I55,Expenses!CH$35:CH$39)*$F51,MAX((Expenses!CH$35-$K51/12)*$J51*$F51,0)+MAX((Expenses!CH$36-$K52/12)*$J52*$F51,0)+MAX((Expenses!CH$37-$K53/12)*$J53*$F51,0)+MAX((Expenses!CH$38-$K54/12)*$J54*$F51,0)+MAX((Expenses!CH$39-$K55/12)*$J55*$F51,0)))),0)</f>
        <v>2751.1003255441533</v>
      </c>
      <c r="CK217" s="156">
        <f ca="1">IF(AND(CK$165&lt;=$E51,CK$165&gt;=EOMONTH($D51,0)),IF($G51="NNN",SUM(Expenses!CI$35:CI$39)*$F51,IF($G51="FSG",0,IF($G51="MG",SUMPRODUCT($I51:$I55,Expenses!CI$35:CI$39)*$F51,MAX((Expenses!CI$35-$K51/12)*$J51*$F51,0)+MAX((Expenses!CI$36-$K52/12)*$J52*$F51,0)+MAX((Expenses!CI$37-$K53/12)*$J53*$F51,0)+MAX((Expenses!CI$38-$K54/12)*$J54*$F51,0)+MAX((Expenses!CI$39-$K55/12)*$J55*$F51,0)))),0)</f>
        <v>2759.0599533722107</v>
      </c>
      <c r="CL217" s="156">
        <f ca="1">IF(AND(CL$165&lt;=$E51,CL$165&gt;=EOMONTH($D51,0)),IF($G51="NNN",SUM(Expenses!CJ$35:CJ$39)*$F51,IF($G51="FSG",0,IF($G51="MG",SUMPRODUCT($I51:$I55,Expenses!CJ$35:CJ$39)*$F51,MAX((Expenses!CJ$35-$K51/12)*$J51*$F51,0)+MAX((Expenses!CJ$36-$K52/12)*$J52*$F51,0)+MAX((Expenses!CJ$37-$K53/12)*$J53*$F51,0)+MAX((Expenses!CJ$38-$K54/12)*$J54*$F51,0)+MAX((Expenses!CJ$39-$K55/12)*$J55*$F51,0)))),0)</f>
        <v>2760.6821642403065</v>
      </c>
      <c r="CM217" s="156">
        <f ca="1">IF(AND(CM$165&lt;=$E51,CM$165&gt;=EOMONTH($D51,0)),IF($G51="NNN",SUM(Expenses!CK$35:CK$39)*$F51,IF($G51="FSG",0,IF($G51="MG",SUMPRODUCT($I51:$I55,Expenses!CK$35:CK$39)*$F51,MAX((Expenses!CK$35-$K51/12)*$J51*$F51,0)+MAX((Expenses!CK$36-$K52/12)*$J52*$F51,0)+MAX((Expenses!CK$37-$K53/12)*$J53*$F51,0)+MAX((Expenses!CK$38-$K54/12)*$J54*$F51,0)+MAX((Expenses!CK$39-$K55/12)*$J55*$F51,0)))),0)</f>
        <v>2762.3083759180304</v>
      </c>
      <c r="CN217" s="156">
        <f ca="1">IF(AND(CN$165&lt;=$E51,CN$165&gt;=EOMONTH($D51,0)),IF($G51="NNN",SUM(Expenses!CL$35:CL$39)*$F51,IF($G51="FSG",0,IF($G51="MG",SUMPRODUCT($I51:$I55,Expenses!CL$35:CL$39)*$F51,MAX((Expenses!CL$35-$K51/12)*$J51*$F51,0)+MAX((Expenses!CL$36-$K52/12)*$J52*$F51,0)+MAX((Expenses!CL$37-$K53/12)*$J53*$F51,0)+MAX((Expenses!CL$38-$K54/12)*$J54*$F51,0)+MAX((Expenses!CL$39-$K55/12)*$J55*$F51,0)))),0)</f>
        <v>2764.6857714187004</v>
      </c>
      <c r="CO217" s="156">
        <f ca="1">IF(AND(CO$165&lt;=$E51,CO$165&gt;=EOMONTH($D51,0)),IF($G51="NNN",SUM(Expenses!CM$35:CM$39)*$F51,IF($G51="FSG",0,IF($G51="MG",SUMPRODUCT($I51:$I55,Expenses!CM$35:CM$39)*$F51,MAX((Expenses!CM$35-$K51/12)*$J51*$F51,0)+MAX((Expenses!CM$36-$K52/12)*$J52*$F51,0)+MAX((Expenses!CM$37-$K53/12)*$J53*$F51,0)+MAX((Expenses!CM$38-$K54/12)*$J54*$F51,0)+MAX((Expenses!CM$39-$K55/12)*$J55*$F51,0)))),0)</f>
        <v>2767.7289694170158</v>
      </c>
      <c r="CP217" s="156">
        <f ca="1">IF(AND(CP$165&lt;=$E51,CP$165&gt;=EOMONTH($D51,0)),IF($G51="NNN",SUM(Expenses!CN$35:CN$39)*$F51,IF($G51="FSG",0,IF($G51="MG",SUMPRODUCT($I51:$I55,Expenses!CN$35:CN$39)*$F51,MAX((Expenses!CN$35-$K51/12)*$J51*$F51,0)+MAX((Expenses!CN$36-$K52/12)*$J52*$F51,0)+MAX((Expenses!CN$37-$K53/12)*$J53*$F51,0)+MAX((Expenses!CN$38-$K54/12)*$J54*$F51,0)+MAX((Expenses!CN$39-$K55/12)*$J55*$F51,0)))),0)</f>
        <v>2769.3672428234786</v>
      </c>
      <c r="CQ217" s="156">
        <f ca="1">IF(AND(CQ$165&lt;=$E51,CQ$165&gt;=EOMONTH($D51,0)),IF($G51="NNN",SUM(Expenses!CO$35:CO$39)*$F51,IF($G51="FSG",0,IF($G51="MG",SUMPRODUCT($I51:$I55,Expenses!CO$35:CO$39)*$F51,MAX((Expenses!CO$35-$K51/12)*$J51*$F51,0)+MAX((Expenses!CO$36-$K52/12)*$J52*$F51,0)+MAX((Expenses!CO$37-$K53/12)*$J53*$F51,0)+MAX((Expenses!CO$38-$K54/12)*$J54*$F51,0)+MAX((Expenses!CO$39-$K55/12)*$J55*$F51,0)))),0)</f>
        <v>2771.0095566541227</v>
      </c>
      <c r="CR217" s="156">
        <f ca="1">IF(AND(CR$165&lt;=$E51,CR$165&gt;=EOMONTH($D51,0)),IF($G51="NNN",SUM(Expenses!CP$35:CP$39)*$F51,IF($G51="FSG",0,IF($G51="MG",SUMPRODUCT($I51:$I55,Expenses!CP$35:CP$39)*$F51,MAX((Expenses!CP$35-$K51/12)*$J51*$F51,0)+MAX((Expenses!CP$36-$K52/12)*$J52*$F51,0)+MAX((Expenses!CP$37-$K53/12)*$J53*$F51,0)+MAX((Expenses!CP$38-$K54/12)*$J54*$F51,0)+MAX((Expenses!CP$39-$K55/12)*$J55*$F51,0)))),0)</f>
        <v>2772.6559208737249</v>
      </c>
      <c r="CS217" s="156">
        <f ca="1">IF(AND(CS$165&lt;=$E51,CS$165&gt;=EOMONTH($D51,0)),IF($G51="NNN",SUM(Expenses!CQ$35:CQ$39)*$F51,IF($G51="FSG",0,IF($G51="MG",SUMPRODUCT($I51:$I55,Expenses!CQ$35:CQ$39)*$F51,MAX((Expenses!CQ$35-$K51/12)*$J51*$F51,0)+MAX((Expenses!CQ$36-$K52/12)*$J52*$F51,0)+MAX((Expenses!CQ$37-$K53/12)*$J53*$F51,0)+MAX((Expenses!CQ$38-$K54/12)*$J54*$F51,0)+MAX((Expenses!CQ$39-$K55/12)*$J55*$F51,0)))),0)</f>
        <v>2774.3063454716357</v>
      </c>
      <c r="CT217" s="156">
        <f ca="1">IF(AND(CT$165&lt;=$E51,CT$165&gt;=EOMONTH($D51,0)),IF($G51="NNN",SUM(Expenses!CR$35:CR$39)*$F51,IF($G51="FSG",0,IF($G51="MG",SUMPRODUCT($I51:$I55,Expenses!CR$35:CR$39)*$F51,MAX((Expenses!CR$35-$K51/12)*$J51*$F51,0)+MAX((Expenses!CR$36-$K52/12)*$J52*$F51,0)+MAX((Expenses!CR$37-$K53/12)*$J53*$F51,0)+MAX((Expenses!CR$38-$K54/12)*$J54*$F51,0)+MAX((Expenses!CR$39-$K55/12)*$J55*$F51,0)))),0)</f>
        <v>2745.1017518952199</v>
      </c>
      <c r="CU217" s="156">
        <f ca="1">IF(AND(CU$165&lt;=$E51,CU$165&gt;=EOMONTH($D51,0)),IF($G51="NNN",SUM(Expenses!CS$35:CS$39)*$F51,IF($G51="FSG",0,IF($G51="MG",SUMPRODUCT($I51:$I55,Expenses!CS$35:CS$39)*$F51,MAX((Expenses!CS$35-$K51/12)*$J51*$F51,0)+MAX((Expenses!CS$36-$K52/12)*$J52*$F51,0)+MAX((Expenses!CS$37-$K53/12)*$J53*$F51,0)+MAX((Expenses!CS$38-$K54/12)*$J54*$F51,0)+MAX((Expenses!CS$39-$K55/12)*$J55*$F51,0)))),0)</f>
        <v>2746.7149697388027</v>
      </c>
      <c r="CV217" s="156">
        <f>IF(AND(CV$165&lt;=$E51,CV$165&gt;=EOMONTH($D51,0)),IF($G51="NNN",SUM(Expenses!CT$35:CT$39)*$F51,IF($G51="FSG",0,IF($G51="MG",SUMPRODUCT($I51:$I55,Expenses!CT$35:CT$39)*$F51,MAX((Expenses!CT$35-$K51/12)*$J51*$F51,0)+MAX((Expenses!CT$36-$K52/12)*$J52*$F51,0)+MAX((Expenses!CT$37-$K53/12)*$J53*$F51,0)+MAX((Expenses!CT$38-$K54/12)*$J54*$F51,0)+MAX((Expenses!CT$39-$K55/12)*$J55*$F51,0)))),0)</f>
        <v>0</v>
      </c>
      <c r="CW217" s="156">
        <f>IF(AND(CW$165&lt;=$E51,CW$165&gt;=EOMONTH($D51,0)),IF($G51="NNN",SUM(Expenses!CU$35:CU$39)*$F51,IF($G51="FSG",0,IF($G51="MG",SUMPRODUCT($I51:$I55,Expenses!CU$35:CU$39)*$F51,MAX((Expenses!CU$35-$K51/12)*$J51*$F51,0)+MAX((Expenses!CU$36-$K52/12)*$J52*$F51,0)+MAX((Expenses!CU$37-$K53/12)*$J53*$F51,0)+MAX((Expenses!CU$38-$K54/12)*$J54*$F51,0)+MAX((Expenses!CU$39-$K55/12)*$J55*$F51,0)))),0)</f>
        <v>0</v>
      </c>
      <c r="CX217" s="156">
        <f>IF(AND(CX$165&lt;=$E51,CX$165&gt;=EOMONTH($D51,0)),IF($G51="NNN",SUM(Expenses!CV$35:CV$39)*$F51,IF($G51="FSG",0,IF($G51="MG",SUMPRODUCT($I51:$I55,Expenses!CV$35:CV$39)*$F51,MAX((Expenses!CV$35-$K51/12)*$J51*$F51,0)+MAX((Expenses!CV$36-$K52/12)*$J52*$F51,0)+MAX((Expenses!CV$37-$K53/12)*$J53*$F51,0)+MAX((Expenses!CV$38-$K54/12)*$J54*$F51,0)+MAX((Expenses!CV$39-$K55/12)*$J55*$F51,0)))),0)</f>
        <v>0</v>
      </c>
      <c r="CY217" s="156">
        <f>IF(AND(CY$165&lt;=$E51,CY$165&gt;=EOMONTH($D51,0)),IF($G51="NNN",SUM(Expenses!CW$35:CW$39)*$F51,IF($G51="FSG",0,IF($G51="MG",SUMPRODUCT($I51:$I55,Expenses!CW$35:CW$39)*$F51,MAX((Expenses!CW$35-$K51/12)*$J51*$F51,0)+MAX((Expenses!CW$36-$K52/12)*$J52*$F51,0)+MAX((Expenses!CW$37-$K53/12)*$J53*$F51,0)+MAX((Expenses!CW$38-$K54/12)*$J54*$F51,0)+MAX((Expenses!CW$39-$K55/12)*$J55*$F51,0)))),0)</f>
        <v>0</v>
      </c>
      <c r="CZ217" s="156">
        <f>IF(AND(CZ$165&lt;=$E51,CZ$165&gt;=EOMONTH($D51,0)),IF($G51="NNN",SUM(Expenses!CX$35:CX$39)*$F51,IF($G51="FSG",0,IF($G51="MG",SUMPRODUCT($I51:$I55,Expenses!CX$35:CX$39)*$F51,MAX((Expenses!CX$35-$K51/12)*$J51*$F51,0)+MAX((Expenses!CX$36-$K52/12)*$J52*$F51,0)+MAX((Expenses!CX$37-$K53/12)*$J53*$F51,0)+MAX((Expenses!CX$38-$K54/12)*$J54*$F51,0)+MAX((Expenses!CX$39-$K55/12)*$J55*$F51,0)))),0)</f>
        <v>0</v>
      </c>
      <c r="DA217" s="156">
        <f>IF(AND(DA$165&lt;=$E51,DA$165&gt;=EOMONTH($D51,0)),IF($G51="NNN",SUM(Expenses!CY$35:CY$39)*$F51,IF($G51="FSG",0,IF($G51="MG",SUMPRODUCT($I51:$I55,Expenses!CY$35:CY$39)*$F51,MAX((Expenses!CY$35-$K51/12)*$J51*$F51,0)+MAX((Expenses!CY$36-$K52/12)*$J52*$F51,0)+MAX((Expenses!CY$37-$K53/12)*$J53*$F51,0)+MAX((Expenses!CY$38-$K54/12)*$J54*$F51,0)+MAX((Expenses!CY$39-$K55/12)*$J55*$F51,0)))),0)</f>
        <v>0</v>
      </c>
      <c r="DB217" s="156">
        <f>IF(AND(DB$165&lt;=$E51,DB$165&gt;=EOMONTH($D51,0)),IF($G51="NNN",SUM(Expenses!CZ$35:CZ$39)*$F51,IF($G51="FSG",0,IF($G51="MG",SUMPRODUCT($I51:$I55,Expenses!CZ$35:CZ$39)*$F51,MAX((Expenses!CZ$35-$K51/12)*$J51*$F51,0)+MAX((Expenses!CZ$36-$K52/12)*$J52*$F51,0)+MAX((Expenses!CZ$37-$K53/12)*$J53*$F51,0)+MAX((Expenses!CZ$38-$K54/12)*$J54*$F51,0)+MAX((Expenses!CZ$39-$K55/12)*$J55*$F51,0)))),0)</f>
        <v>0</v>
      </c>
      <c r="DC217" s="156">
        <f>IF(AND(DC$165&lt;=$E51,DC$165&gt;=EOMONTH($D51,0)),IF($G51="NNN",SUM(Expenses!DA$35:DA$39)*$F51,IF($G51="FSG",0,IF($G51="MG",SUMPRODUCT($I51:$I55,Expenses!DA$35:DA$39)*$F51,MAX((Expenses!DA$35-$K51/12)*$J51*$F51,0)+MAX((Expenses!DA$36-$K52/12)*$J52*$F51,0)+MAX((Expenses!DA$37-$K53/12)*$J53*$F51,0)+MAX((Expenses!DA$38-$K54/12)*$J54*$F51,0)+MAX((Expenses!DA$39-$K55/12)*$J55*$F51,0)))),0)</f>
        <v>0</v>
      </c>
      <c r="DD217" s="156">
        <f>IF(AND(DD$165&lt;=$E51,DD$165&gt;=EOMONTH($D51,0)),IF($G51="NNN",SUM(Expenses!DB$35:DB$39)*$F51,IF($G51="FSG",0,IF($G51="MG",SUMPRODUCT($I51:$I55,Expenses!DB$35:DB$39)*$F51,MAX((Expenses!DB$35-$K51/12)*$J51*$F51,0)+MAX((Expenses!DB$36-$K52/12)*$J52*$F51,0)+MAX((Expenses!DB$37-$K53/12)*$J53*$F51,0)+MAX((Expenses!DB$38-$K54/12)*$J54*$F51,0)+MAX((Expenses!DB$39-$K55/12)*$J55*$F51,0)))),0)</f>
        <v>0</v>
      </c>
      <c r="DE217" s="156">
        <f>IF(AND(DE$165&lt;=$E51,DE$165&gt;=EOMONTH($D51,0)),IF($G51="NNN",SUM(Expenses!DC$35:DC$39)*$F51,IF($G51="FSG",0,IF($G51="MG",SUMPRODUCT($I51:$I55,Expenses!DC$35:DC$39)*$F51,MAX((Expenses!DC$35-$K51/12)*$J51*$F51,0)+MAX((Expenses!DC$36-$K52/12)*$J52*$F51,0)+MAX((Expenses!DC$37-$K53/12)*$J53*$F51,0)+MAX((Expenses!DC$38-$K54/12)*$J54*$F51,0)+MAX((Expenses!DC$39-$K55/12)*$J55*$F51,0)))),0)</f>
        <v>0</v>
      </c>
      <c r="DF217" s="156">
        <f>IF(AND(DF$165&lt;=$E51,DF$165&gt;=EOMONTH($D51,0)),IF($G51="NNN",SUM(Expenses!DD$35:DD$39)*$F51,IF($G51="FSG",0,IF($G51="MG",SUMPRODUCT($I51:$I55,Expenses!DD$35:DD$39)*$F51,MAX((Expenses!DD$35-$K51/12)*$J51*$F51,0)+MAX((Expenses!DD$36-$K52/12)*$J52*$F51,0)+MAX((Expenses!DD$37-$K53/12)*$J53*$F51,0)+MAX((Expenses!DD$38-$K54/12)*$J54*$F51,0)+MAX((Expenses!DD$39-$K55/12)*$J55*$F51,0)))),0)</f>
        <v>0</v>
      </c>
      <c r="DG217" s="156">
        <f>IF(AND(DG$165&lt;=$E51,DG$165&gt;=EOMONTH($D51,0)),IF($G51="NNN",SUM(Expenses!DE$35:DE$39)*$F51,IF($G51="FSG",0,IF($G51="MG",SUMPRODUCT($I51:$I55,Expenses!DE$35:DE$39)*$F51,MAX((Expenses!DE$35-$K51/12)*$J51*$F51,0)+MAX((Expenses!DE$36-$K52/12)*$J52*$F51,0)+MAX((Expenses!DE$37-$K53/12)*$J53*$F51,0)+MAX((Expenses!DE$38-$K54/12)*$J54*$F51,0)+MAX((Expenses!DE$39-$K55/12)*$J55*$F51,0)))),0)</f>
        <v>0</v>
      </c>
      <c r="DH217" s="156">
        <f>IF(AND(DH$165&lt;=$E51,DH$165&gt;=EOMONTH($D51,0)),IF($G51="NNN",SUM(Expenses!DF$35:DF$39)*$F51,IF($G51="FSG",0,IF($G51="MG",SUMPRODUCT($I51:$I55,Expenses!DF$35:DF$39)*$F51,MAX((Expenses!DF$35-$K51/12)*$J51*$F51,0)+MAX((Expenses!DF$36-$K52/12)*$J52*$F51,0)+MAX((Expenses!DF$37-$K53/12)*$J53*$F51,0)+MAX((Expenses!DF$38-$K54/12)*$J54*$F51,0)+MAX((Expenses!DF$39-$K55/12)*$J55*$F51,0)))),0)</f>
        <v>0</v>
      </c>
      <c r="DI217" s="156">
        <f>IF(AND(DI$165&lt;=$E51,DI$165&gt;=EOMONTH($D51,0)),IF($G51="NNN",SUM(Expenses!DG$35:DG$39)*$F51,IF($G51="FSG",0,IF($G51="MG",SUMPRODUCT($I51:$I55,Expenses!DG$35:DG$39)*$F51,MAX((Expenses!DG$35-$K51/12)*$J51*$F51,0)+MAX((Expenses!DG$36-$K52/12)*$J52*$F51,0)+MAX((Expenses!DG$37-$K53/12)*$J53*$F51,0)+MAX((Expenses!DG$38-$K54/12)*$J54*$F51,0)+MAX((Expenses!DG$39-$K55/12)*$J55*$F51,0)))),0)</f>
        <v>0</v>
      </c>
      <c r="DJ217" s="156">
        <f>IF(AND(DJ$165&lt;=$E51,DJ$165&gt;=EOMONTH($D51,0)),IF($G51="NNN",SUM(Expenses!DH$35:DH$39)*$F51,IF($G51="FSG",0,IF($G51="MG",SUMPRODUCT($I51:$I55,Expenses!DH$35:DH$39)*$F51,MAX((Expenses!DH$35-$K51/12)*$J51*$F51,0)+MAX((Expenses!DH$36-$K52/12)*$J52*$F51,0)+MAX((Expenses!DH$37-$K53/12)*$J53*$F51,0)+MAX((Expenses!DH$38-$K54/12)*$J54*$F51,0)+MAX((Expenses!DH$39-$K55/12)*$J55*$F51,0)))),0)</f>
        <v>0</v>
      </c>
      <c r="DK217" s="156">
        <f>IF(AND(DK$165&lt;=$E51,DK$165&gt;=EOMONTH($D51,0)),IF($G51="NNN",SUM(Expenses!DI$35:DI$39)*$F51,IF($G51="FSG",0,IF($G51="MG",SUMPRODUCT($I51:$I55,Expenses!DI$35:DI$39)*$F51,MAX((Expenses!DI$35-$K51/12)*$J51*$F51,0)+MAX((Expenses!DI$36-$K52/12)*$J52*$F51,0)+MAX((Expenses!DI$37-$K53/12)*$J53*$F51,0)+MAX((Expenses!DI$38-$K54/12)*$J54*$F51,0)+MAX((Expenses!DI$39-$K55/12)*$J55*$F51,0)))),0)</f>
        <v>0</v>
      </c>
      <c r="DL217" s="156">
        <f>IF(AND(DL$165&lt;=$E51,DL$165&gt;=EOMONTH($D51,0)),IF($G51="NNN",SUM(Expenses!DJ$35:DJ$39)*$F51,IF($G51="FSG",0,IF($G51="MG",SUMPRODUCT($I51:$I55,Expenses!DJ$35:DJ$39)*$F51,MAX((Expenses!DJ$35-$K51/12)*$J51*$F51,0)+MAX((Expenses!DJ$36-$K52/12)*$J52*$F51,0)+MAX((Expenses!DJ$37-$K53/12)*$J53*$F51,0)+MAX((Expenses!DJ$38-$K54/12)*$J54*$F51,0)+MAX((Expenses!DJ$39-$K55/12)*$J55*$F51,0)))),0)</f>
        <v>0</v>
      </c>
      <c r="DM217" s="156">
        <f>IF(AND(DM$165&lt;=$E51,DM$165&gt;=EOMONTH($D51,0)),IF($G51="NNN",SUM(Expenses!DK$35:DK$39)*$F51,IF($G51="FSG",0,IF($G51="MG",SUMPRODUCT($I51:$I55,Expenses!DK$35:DK$39)*$F51,MAX((Expenses!DK$35-$K51/12)*$J51*$F51,0)+MAX((Expenses!DK$36-$K52/12)*$J52*$F51,0)+MAX((Expenses!DK$37-$K53/12)*$J53*$F51,0)+MAX((Expenses!DK$38-$K54/12)*$J54*$F51,0)+MAX((Expenses!DK$39-$K55/12)*$J55*$F51,0)))),0)</f>
        <v>0</v>
      </c>
      <c r="DN217" s="156">
        <f>IF(AND(DN$165&lt;=$E51,DN$165&gt;=EOMONTH($D51,0)),IF($G51="NNN",SUM(Expenses!DL$35:DL$39)*$F51,IF($G51="FSG",0,IF($G51="MG",SUMPRODUCT($I51:$I55,Expenses!DL$35:DL$39)*$F51,MAX((Expenses!DL$35-$K51/12)*$J51*$F51,0)+MAX((Expenses!DL$36-$K52/12)*$J52*$F51,0)+MAX((Expenses!DL$37-$K53/12)*$J53*$F51,0)+MAX((Expenses!DL$38-$K54/12)*$J54*$F51,0)+MAX((Expenses!DL$39-$K55/12)*$J55*$F51,0)))),0)</f>
        <v>0</v>
      </c>
      <c r="DO217" s="156">
        <f>IF(AND(DO$165&lt;=$E51,DO$165&gt;=EOMONTH($D51,0)),IF($G51="NNN",SUM(Expenses!DM$35:DM$39)*$F51,IF($G51="FSG",0,IF($G51="MG",SUMPRODUCT($I51:$I55,Expenses!DM$35:DM$39)*$F51,MAX((Expenses!DM$35-$K51/12)*$J51*$F51,0)+MAX((Expenses!DM$36-$K52/12)*$J52*$F51,0)+MAX((Expenses!DM$37-$K53/12)*$J53*$F51,0)+MAX((Expenses!DM$38-$K54/12)*$J54*$F51,0)+MAX((Expenses!DM$39-$K55/12)*$J55*$F51,0)))),0)</f>
        <v>0</v>
      </c>
      <c r="DP217" s="156">
        <f>IF(AND(DP$165&lt;=$E51,DP$165&gt;=EOMONTH($D51,0)),IF($G51="NNN",SUM(Expenses!DN$35:DN$39)*$F51,IF($G51="FSG",0,IF($G51="MG",SUMPRODUCT($I51:$I55,Expenses!DN$35:DN$39)*$F51,MAX((Expenses!DN$35-$K51/12)*$J51*$F51,0)+MAX((Expenses!DN$36-$K52/12)*$J52*$F51,0)+MAX((Expenses!DN$37-$K53/12)*$J53*$F51,0)+MAX((Expenses!DN$38-$K54/12)*$J54*$F51,0)+MAX((Expenses!DN$39-$K55/12)*$J55*$F51,0)))),0)</f>
        <v>0</v>
      </c>
      <c r="DQ217" s="156">
        <f>IF(AND(DQ$165&lt;=$E51,DQ$165&gt;=EOMONTH($D51,0)),IF($G51="NNN",SUM(Expenses!DO$35:DO$39)*$F51,IF($G51="FSG",0,IF($G51="MG",SUMPRODUCT($I51:$I55,Expenses!DO$35:DO$39)*$F51,MAX((Expenses!DO$35-$K51/12)*$J51*$F51,0)+MAX((Expenses!DO$36-$K52/12)*$J52*$F51,0)+MAX((Expenses!DO$37-$K53/12)*$J53*$F51,0)+MAX((Expenses!DO$38-$K54/12)*$J54*$F51,0)+MAX((Expenses!DO$39-$K55/12)*$J55*$F51,0)))),0)</f>
        <v>0</v>
      </c>
      <c r="DR217" s="156">
        <f>IF(AND(DR$165&lt;=$E51,DR$165&gt;=EOMONTH($D51,0)),IF($G51="NNN",SUM(Expenses!DP$35:DP$39)*$F51,IF($G51="FSG",0,IF($G51="MG",SUMPRODUCT($I51:$I55,Expenses!DP$35:DP$39)*$F51,MAX((Expenses!DP$35-$K51/12)*$J51*$F51,0)+MAX((Expenses!DP$36-$K52/12)*$J52*$F51,0)+MAX((Expenses!DP$37-$K53/12)*$J53*$F51,0)+MAX((Expenses!DP$38-$K54/12)*$J54*$F51,0)+MAX((Expenses!DP$39-$K55/12)*$J55*$F51,0)))),0)</f>
        <v>0</v>
      </c>
      <c r="DS217" s="156">
        <f>IF(AND(DS$165&lt;=$E51,DS$165&gt;=EOMONTH($D51,0)),IF($G51="NNN",SUM(Expenses!DQ$35:DQ$39)*$F51,IF($G51="FSG",0,IF($G51="MG",SUMPRODUCT($I51:$I55,Expenses!DQ$35:DQ$39)*$F51,MAX((Expenses!DQ$35-$K51/12)*$J51*$F51,0)+MAX((Expenses!DQ$36-$K52/12)*$J52*$F51,0)+MAX((Expenses!DQ$37-$K53/12)*$J53*$F51,0)+MAX((Expenses!DQ$38-$K54/12)*$J54*$F51,0)+MAX((Expenses!DQ$39-$K55/12)*$J55*$F51,0)))),0)</f>
        <v>0</v>
      </c>
      <c r="DT217" s="156">
        <f>IF(AND(DT$165&lt;=$E51,DT$165&gt;=EOMONTH($D51,0)),IF($G51="NNN",SUM(Expenses!DR$35:DR$39)*$F51,IF($G51="FSG",0,IF($G51="MG",SUMPRODUCT($I51:$I55,Expenses!DR$35:DR$39)*$F51,MAX((Expenses!DR$35-$K51/12)*$J51*$F51,0)+MAX((Expenses!DR$36-$K52/12)*$J52*$F51,0)+MAX((Expenses!DR$37-$K53/12)*$J53*$F51,0)+MAX((Expenses!DR$38-$K54/12)*$J54*$F51,0)+MAX((Expenses!DR$39-$K55/12)*$J55*$F51,0)))),0)</f>
        <v>0</v>
      </c>
      <c r="DU217" s="156">
        <f>IF(AND(DU$165&lt;=$E51,DU$165&gt;=EOMONTH($D51,0)),IF($G51="NNN",SUM(Expenses!DS$35:DS$39)*$F51,IF($G51="FSG",0,IF($G51="MG",SUMPRODUCT($I51:$I55,Expenses!DS$35:DS$39)*$F51,MAX((Expenses!DS$35-$K51/12)*$J51*$F51,0)+MAX((Expenses!DS$36-$K52/12)*$J52*$F51,0)+MAX((Expenses!DS$37-$K53/12)*$J53*$F51,0)+MAX((Expenses!DS$38-$K54/12)*$J54*$F51,0)+MAX((Expenses!DS$39-$K55/12)*$J55*$F51,0)))),0)</f>
        <v>0</v>
      </c>
      <c r="DV217" s="156">
        <f>IF(AND(DV$165&lt;=$E51,DV$165&gt;=EOMONTH($D51,0)),IF($G51="NNN",SUM(Expenses!DT$35:DT$39)*$F51,IF($G51="FSG",0,IF($G51="MG",SUMPRODUCT($I51:$I55,Expenses!DT$35:DT$39)*$F51,MAX((Expenses!DT$35-$K51/12)*$J51*$F51,0)+MAX((Expenses!DT$36-$K52/12)*$J52*$F51,0)+MAX((Expenses!DT$37-$K53/12)*$J53*$F51,0)+MAX((Expenses!DT$38-$K54/12)*$J54*$F51,0)+MAX((Expenses!DT$39-$K55/12)*$J55*$F51,0)))),0)</f>
        <v>0</v>
      </c>
      <c r="DW217" s="156">
        <f>IF(AND(DW$165&lt;=$E51,DW$165&gt;=EOMONTH($D51,0)),IF($G51="NNN",SUM(Expenses!DU$35:DU$39)*$F51,IF($G51="FSG",0,IF($G51="MG",SUMPRODUCT($I51:$I55,Expenses!DU$35:DU$39)*$F51,MAX((Expenses!DU$35-$K51/12)*$J51*$F51,0)+MAX((Expenses!DU$36-$K52/12)*$J52*$F51,0)+MAX((Expenses!DU$37-$K53/12)*$J53*$F51,0)+MAX((Expenses!DU$38-$K54/12)*$J54*$F51,0)+MAX((Expenses!DU$39-$K55/12)*$J55*$F51,0)))),0)</f>
        <v>0</v>
      </c>
      <c r="DX217" s="156">
        <f>IF(AND(DX$165&lt;=$E51,DX$165&gt;=EOMONTH($D51,0)),IF($G51="NNN",SUM(Expenses!DV$35:DV$39)*$F51,IF($G51="FSG",0,IF($G51="MG",SUMPRODUCT($I51:$I55,Expenses!DV$35:DV$39)*$F51,MAX((Expenses!DV$35-$K51/12)*$J51*$F51,0)+MAX((Expenses!DV$36-$K52/12)*$J52*$F51,0)+MAX((Expenses!DV$37-$K53/12)*$J53*$F51,0)+MAX((Expenses!DV$38-$K54/12)*$J54*$F51,0)+MAX((Expenses!DV$39-$K55/12)*$J55*$F51,0)))),0)</f>
        <v>0</v>
      </c>
      <c r="DY217" s="156">
        <f>IF(AND(DY$165&lt;=$E51,DY$165&gt;=EOMONTH($D51,0)),IF($G51="NNN",SUM(Expenses!DW$35:DW$39)*$F51,IF($G51="FSG",0,IF($G51="MG",SUMPRODUCT($I51:$I55,Expenses!DW$35:DW$39)*$F51,MAX((Expenses!DW$35-$K51/12)*$J51*$F51,0)+MAX((Expenses!DW$36-$K52/12)*$J52*$F51,0)+MAX((Expenses!DW$37-$K53/12)*$J53*$F51,0)+MAX((Expenses!DW$38-$K54/12)*$J54*$F51,0)+MAX((Expenses!DW$39-$K55/12)*$J55*$F51,0)))),0)</f>
        <v>0</v>
      </c>
      <c r="DZ217" s="156">
        <f>IF(AND(DZ$165&lt;=$E51,DZ$165&gt;=EOMONTH($D51,0)),IF($G51="NNN",SUM(Expenses!DX$35:DX$39)*$F51,IF($G51="FSG",0,IF($G51="MG",SUMPRODUCT($I51:$I55,Expenses!DX$35:DX$39)*$F51,MAX((Expenses!DX$35-$K51/12)*$J51*$F51,0)+MAX((Expenses!DX$36-$K52/12)*$J52*$F51,0)+MAX((Expenses!DX$37-$K53/12)*$J53*$F51,0)+MAX((Expenses!DX$38-$K54/12)*$J54*$F51,0)+MAX((Expenses!DX$39-$K55/12)*$J55*$F51,0)))),0)</f>
        <v>0</v>
      </c>
      <c r="EA217" s="156">
        <f>IF(AND(EA$165&lt;=$E51,EA$165&gt;=EOMONTH($D51,0)),IF($G51="NNN",SUM(Expenses!DY$35:DY$39)*$F51,IF($G51="FSG",0,IF($G51="MG",SUMPRODUCT($I51:$I55,Expenses!DY$35:DY$39)*$F51,MAX((Expenses!DY$35-$K51/12)*$J51*$F51,0)+MAX((Expenses!DY$36-$K52/12)*$J52*$F51,0)+MAX((Expenses!DY$37-$K53/12)*$J53*$F51,0)+MAX((Expenses!DY$38-$K54/12)*$J54*$F51,0)+MAX((Expenses!DY$39-$K55/12)*$J55*$F51,0)))),0)</f>
        <v>0</v>
      </c>
      <c r="EB217" s="156">
        <f>IF(AND(EB$165&lt;=$E51,EB$165&gt;=EOMONTH($D51,0)),IF($G51="NNN",SUM(Expenses!DZ$35:DZ$39)*$F51,IF($G51="FSG",0,IF($G51="MG",SUMPRODUCT($I51:$I55,Expenses!DZ$35:DZ$39)*$F51,MAX((Expenses!DZ$35-$K51/12)*$J51*$F51,0)+MAX((Expenses!DZ$36-$K52/12)*$J52*$F51,0)+MAX((Expenses!DZ$37-$K53/12)*$J53*$F51,0)+MAX((Expenses!DZ$38-$K54/12)*$J54*$F51,0)+MAX((Expenses!DZ$39-$K55/12)*$J55*$F51,0)))),0)</f>
        <v>0</v>
      </c>
      <c r="EC217" s="156">
        <f>IF(AND(EC$165&lt;=$E51,EC$165&gt;=EOMONTH($D51,0)),IF($G51="NNN",SUM(Expenses!EA$35:EA$39)*$F51,IF($G51="FSG",0,IF($G51="MG",SUMPRODUCT($I51:$I55,Expenses!EA$35:EA$39)*$F51,MAX((Expenses!EA$35-$K51/12)*$J51*$F51,0)+MAX((Expenses!EA$36-$K52/12)*$J52*$F51,0)+MAX((Expenses!EA$37-$K53/12)*$J53*$F51,0)+MAX((Expenses!EA$38-$K54/12)*$J54*$F51,0)+MAX((Expenses!EA$39-$K55/12)*$J55*$F51,0)))),0)</f>
        <v>0</v>
      </c>
      <c r="ED217" s="156">
        <f>IF(AND(ED$165&lt;=$E51,ED$165&gt;=EOMONTH($D51,0)),IF($G51="NNN",SUM(Expenses!EB$35:EB$39)*$F51,IF($G51="FSG",0,IF($G51="MG",SUMPRODUCT($I51:$I55,Expenses!EB$35:EB$39)*$F51,MAX((Expenses!EB$35-$K51/12)*$J51*$F51,0)+MAX((Expenses!EB$36-$K52/12)*$J52*$F51,0)+MAX((Expenses!EB$37-$K53/12)*$J53*$F51,0)+MAX((Expenses!EB$38-$K54/12)*$J54*$F51,0)+MAX((Expenses!EB$39-$K55/12)*$J55*$F51,0)))),0)</f>
        <v>0</v>
      </c>
      <c r="EE217" s="156">
        <f>IF(AND(EE$165&lt;=$E51,EE$165&gt;=EOMONTH($D51,0)),IF($G51="NNN",SUM(Expenses!EC$35:EC$39)*$F51,IF($G51="FSG",0,IF($G51="MG",SUMPRODUCT($I51:$I55,Expenses!EC$35:EC$39)*$F51,MAX((Expenses!EC$35-$K51/12)*$J51*$F51,0)+MAX((Expenses!EC$36-$K52/12)*$J52*$F51,0)+MAX((Expenses!EC$37-$K53/12)*$J53*$F51,0)+MAX((Expenses!EC$38-$K54/12)*$J54*$F51,0)+MAX((Expenses!EC$39-$K55/12)*$J55*$F51,0)))),0)</f>
        <v>0</v>
      </c>
      <c r="EF217" s="156">
        <f>IF(AND(EF$165&lt;=$E51,EF$165&gt;=EOMONTH($D51,0)),IF($G51="NNN",SUM(Expenses!ED$35:ED$39)*$F51,IF($G51="FSG",0,IF($G51="MG",SUMPRODUCT($I51:$I55,Expenses!ED$35:ED$39)*$F51,MAX((Expenses!ED$35-$K51/12)*$J51*$F51,0)+MAX((Expenses!ED$36-$K52/12)*$J52*$F51,0)+MAX((Expenses!ED$37-$K53/12)*$J53*$F51,0)+MAX((Expenses!ED$38-$K54/12)*$J54*$F51,0)+MAX((Expenses!ED$39-$K55/12)*$J55*$F51,0)))),0)</f>
        <v>0</v>
      </c>
      <c r="EG217" s="156">
        <f>IF(AND(EG$165&lt;=$E51,EG$165&gt;=EOMONTH($D51,0)),IF($G51="NNN",SUM(Expenses!EE$35:EE$39)*$F51,IF($G51="FSG",0,IF($G51="MG",SUMPRODUCT($I51:$I55,Expenses!EE$35:EE$39)*$F51,MAX((Expenses!EE$35-$K51/12)*$J51*$F51,0)+MAX((Expenses!EE$36-$K52/12)*$J52*$F51,0)+MAX((Expenses!EE$37-$K53/12)*$J53*$F51,0)+MAX((Expenses!EE$38-$K54/12)*$J54*$F51,0)+MAX((Expenses!EE$39-$K55/12)*$J55*$F51,0)))),0)</f>
        <v>0</v>
      </c>
      <c r="EH217" s="156">
        <f>IF(AND(EH$165&lt;=$E51,EH$165&gt;=EOMONTH($D51,0)),IF($G51="NNN",SUM(Expenses!EF$35:EF$39)*$F51,IF($G51="FSG",0,IF($G51="MG",SUMPRODUCT($I51:$I55,Expenses!EF$35:EF$39)*$F51,MAX((Expenses!EF$35-$K51/12)*$J51*$F51,0)+MAX((Expenses!EF$36-$K52/12)*$J52*$F51,0)+MAX((Expenses!EF$37-$K53/12)*$J53*$F51,0)+MAX((Expenses!EF$38-$K54/12)*$J54*$F51,0)+MAX((Expenses!EF$39-$K55/12)*$J55*$F51,0)))),0)</f>
        <v>0</v>
      </c>
      <c r="EI217" s="156">
        <f>IF(AND(EI$165&lt;=$E51,EI$165&gt;=EOMONTH($D51,0)),IF($G51="NNN",SUM(Expenses!EG$35:EG$39)*$F51,IF($G51="FSG",0,IF($G51="MG",SUMPRODUCT($I51:$I55,Expenses!EG$35:EG$39)*$F51,MAX((Expenses!EG$35-$K51/12)*$J51*$F51,0)+MAX((Expenses!EG$36-$K52/12)*$J52*$F51,0)+MAX((Expenses!EG$37-$K53/12)*$J53*$F51,0)+MAX((Expenses!EG$38-$K54/12)*$J54*$F51,0)+MAX((Expenses!EG$39-$K55/12)*$J55*$F51,0)))),0)</f>
        <v>0</v>
      </c>
      <c r="EJ217" s="156">
        <f>IF(AND(EJ$165&lt;=$E51,EJ$165&gt;=EOMONTH($D51,0)),IF($G51="NNN",SUM(Expenses!EH$35:EH$39)*$F51,IF($G51="FSG",0,IF($G51="MG",SUMPRODUCT($I51:$I55,Expenses!EH$35:EH$39)*$F51,MAX((Expenses!EH$35-$K51/12)*$J51*$F51,0)+MAX((Expenses!EH$36-$K52/12)*$J52*$F51,0)+MAX((Expenses!EH$37-$K53/12)*$J53*$F51,0)+MAX((Expenses!EH$38-$K54/12)*$J54*$F51,0)+MAX((Expenses!EH$39-$K55/12)*$J55*$F51,0)))),0)</f>
        <v>0</v>
      </c>
      <c r="EK217" s="156">
        <f>IF(AND(EK$165&lt;=$E51,EK$165&gt;=EOMONTH($D51,0)),IF($G51="NNN",SUM(Expenses!EI$35:EI$39)*$F51,IF($G51="FSG",0,IF($G51="MG",SUMPRODUCT($I51:$I55,Expenses!EI$35:EI$39)*$F51,MAX((Expenses!EI$35-$K51/12)*$J51*$F51,0)+MAX((Expenses!EI$36-$K52/12)*$J52*$F51,0)+MAX((Expenses!EI$37-$K53/12)*$J53*$F51,0)+MAX((Expenses!EI$38-$K54/12)*$J54*$F51,0)+MAX((Expenses!EI$39-$K55/12)*$J55*$F51,0)))),0)</f>
        <v>0</v>
      </c>
      <c r="EL217" s="156">
        <f>IF(AND(EL$165&lt;=$E51,EL$165&gt;=EOMONTH($D51,0)),IF($G51="NNN",SUM(Expenses!EJ$35:EJ$39)*$F51,IF($G51="FSG",0,IF($G51="MG",SUMPRODUCT($I51:$I55,Expenses!EJ$35:EJ$39)*$F51,MAX((Expenses!EJ$35-$K51/12)*$J51*$F51,0)+MAX((Expenses!EJ$36-$K52/12)*$J52*$F51,0)+MAX((Expenses!EJ$37-$K53/12)*$J53*$F51,0)+MAX((Expenses!EJ$38-$K54/12)*$J54*$F51,0)+MAX((Expenses!EJ$39-$K55/12)*$J55*$F51,0)))),0)</f>
        <v>0</v>
      </c>
      <c r="EM217" s="156">
        <f>IF(AND(EM$165&lt;=$E51,EM$165&gt;=EOMONTH($D51,0)),IF($G51="NNN",SUM(Expenses!EK$35:EK$39)*$F51,IF($G51="FSG",0,IF($G51="MG",SUMPRODUCT($I51:$I55,Expenses!EK$35:EK$39)*$F51,MAX((Expenses!EK$35-$K51/12)*$J51*$F51,0)+MAX((Expenses!EK$36-$K52/12)*$J52*$F51,0)+MAX((Expenses!EK$37-$K53/12)*$J53*$F51,0)+MAX((Expenses!EK$38-$K54/12)*$J54*$F51,0)+MAX((Expenses!EK$39-$K55/12)*$J55*$F51,0)))),0)</f>
        <v>0</v>
      </c>
      <c r="EN217" s="156">
        <f>IF(AND(EN$165&lt;=$E51,EN$165&gt;=EOMONTH($D51,0)),IF($G51="NNN",SUM(Expenses!EL$35:EL$39)*$F51,IF($G51="FSG",0,IF($G51="MG",SUMPRODUCT($I51:$I55,Expenses!EL$35:EL$39)*$F51,MAX((Expenses!EL$35-$K51/12)*$J51*$F51,0)+MAX((Expenses!EL$36-$K52/12)*$J52*$F51,0)+MAX((Expenses!EL$37-$K53/12)*$J53*$F51,0)+MAX((Expenses!EL$38-$K54/12)*$J54*$F51,0)+MAX((Expenses!EL$39-$K55/12)*$J55*$F51,0)))),0)</f>
        <v>0</v>
      </c>
      <c r="EO217" s="156">
        <f>IF(AND(EO$165&lt;=$E51,EO$165&gt;=EOMONTH($D51,0)),IF($G51="NNN",SUM(Expenses!EM$35:EM$39)*$F51,IF($G51="FSG",0,IF($G51="MG",SUMPRODUCT($I51:$I55,Expenses!EM$35:EM$39)*$F51,MAX((Expenses!EM$35-$K51/12)*$J51*$F51,0)+MAX((Expenses!EM$36-$K52/12)*$J52*$F51,0)+MAX((Expenses!EM$37-$K53/12)*$J53*$F51,0)+MAX((Expenses!EM$38-$K54/12)*$J54*$F51,0)+MAX((Expenses!EM$39-$K55/12)*$J55*$F51,0)))),0)</f>
        <v>0</v>
      </c>
      <c r="EP217" s="156">
        <f>IF(AND(EP$165&lt;=$E51,EP$165&gt;=EOMONTH($D51,0)),IF($G51="NNN",SUM(Expenses!EN$35:EN$39)*$F51,IF($G51="FSG",0,IF($G51="MG",SUMPRODUCT($I51:$I55,Expenses!EN$35:EN$39)*$F51,MAX((Expenses!EN$35-$K51/12)*$J51*$F51,0)+MAX((Expenses!EN$36-$K52/12)*$J52*$F51,0)+MAX((Expenses!EN$37-$K53/12)*$J53*$F51,0)+MAX((Expenses!EN$38-$K54/12)*$J54*$F51,0)+MAX((Expenses!EN$39-$K55/12)*$J55*$F51,0)))),0)</f>
        <v>0</v>
      </c>
      <c r="EQ217" s="156">
        <f>IF(AND(EQ$165&lt;=$E51,EQ$165&gt;=EOMONTH($D51,0)),IF($G51="NNN",SUM(Expenses!EO$35:EO$39)*$F51,IF($G51="FSG",0,IF($G51="MG",SUMPRODUCT($I51:$I55,Expenses!EO$35:EO$39)*$F51,MAX((Expenses!EO$35-$K51/12)*$J51*$F51,0)+MAX((Expenses!EO$36-$K52/12)*$J52*$F51,0)+MAX((Expenses!EO$37-$K53/12)*$J53*$F51,0)+MAX((Expenses!EO$38-$K54/12)*$J54*$F51,0)+MAX((Expenses!EO$39-$K55/12)*$J55*$F51,0)))),0)</f>
        <v>0</v>
      </c>
      <c r="ER217" s="156">
        <f>IF(AND(ER$165&lt;=$E51,ER$165&gt;=EOMONTH($D51,0)),IF($G51="NNN",SUM(Expenses!EP$35:EP$39)*$F51,IF($G51="FSG",0,IF($G51="MG",SUMPRODUCT($I51:$I55,Expenses!EP$35:EP$39)*$F51,MAX((Expenses!EP$35-$K51/12)*$J51*$F51,0)+MAX((Expenses!EP$36-$K52/12)*$J52*$F51,0)+MAX((Expenses!EP$37-$K53/12)*$J53*$F51,0)+MAX((Expenses!EP$38-$K54/12)*$J54*$F51,0)+MAX((Expenses!EP$39-$K55/12)*$J55*$F51,0)))),0)</f>
        <v>0</v>
      </c>
      <c r="ES217" s="156">
        <f>IF(AND(ES$165&lt;=$E51,ES$165&gt;=EOMONTH($D51,0)),IF($G51="NNN",SUM(Expenses!EQ$35:EQ$39)*$F51,IF($G51="FSG",0,IF($G51="MG",SUMPRODUCT($I51:$I55,Expenses!EQ$35:EQ$39)*$F51,MAX((Expenses!EQ$35-$K51/12)*$J51*$F51,0)+MAX((Expenses!EQ$36-$K52/12)*$J52*$F51,0)+MAX((Expenses!EQ$37-$K53/12)*$J53*$F51,0)+MAX((Expenses!EQ$38-$K54/12)*$J54*$F51,0)+MAX((Expenses!EQ$39-$K55/12)*$J55*$F51,0)))),0)</f>
        <v>0</v>
      </c>
      <c r="ET217" s="156">
        <f>IF(AND(ET$165&lt;=$E51,ET$165&gt;=EOMONTH($D51,0)),IF($G51="NNN",SUM(Expenses!ER$35:ER$39)*$F51,IF($G51="FSG",0,IF($G51="MG",SUMPRODUCT($I51:$I55,Expenses!ER$35:ER$39)*$F51,MAX((Expenses!ER$35-$K51/12)*$J51*$F51,0)+MAX((Expenses!ER$36-$K52/12)*$J52*$F51,0)+MAX((Expenses!ER$37-$K53/12)*$J53*$F51,0)+MAX((Expenses!ER$38-$K54/12)*$J54*$F51,0)+MAX((Expenses!ER$39-$K55/12)*$J55*$F51,0)))),0)</f>
        <v>0</v>
      </c>
      <c r="EU217" s="156">
        <f>IF(AND(EU$165&lt;=$E51,EU$165&gt;=EOMONTH($D51,0)),IF($G51="NNN",SUM(Expenses!ES$35:ES$39)*$F51,IF($G51="FSG",0,IF($G51="MG",SUMPRODUCT($I51:$I55,Expenses!ES$35:ES$39)*$F51,MAX((Expenses!ES$35-$K51/12)*$J51*$F51,0)+MAX((Expenses!ES$36-$K52/12)*$J52*$F51,0)+MAX((Expenses!ES$37-$K53/12)*$J53*$F51,0)+MAX((Expenses!ES$38-$K54/12)*$J54*$F51,0)+MAX((Expenses!ES$39-$K55/12)*$J55*$F51,0)))),0)</f>
        <v>0</v>
      </c>
      <c r="EV217" s="156">
        <f>IF(AND(EV$165&lt;=$E51,EV$165&gt;=EOMONTH($D51,0)),IF($G51="NNN",SUM(Expenses!ET$35:ET$39)*$F51,IF($G51="FSG",0,IF($G51="MG",SUMPRODUCT($I51:$I55,Expenses!ET$35:ET$39)*$F51,MAX((Expenses!ET$35-$K51/12)*$J51*$F51,0)+MAX((Expenses!ET$36-$K52/12)*$J52*$F51,0)+MAX((Expenses!ET$37-$K53/12)*$J53*$F51,0)+MAX((Expenses!ET$38-$K54/12)*$J54*$F51,0)+MAX((Expenses!ET$39-$K55/12)*$J55*$F51,0)))),0)</f>
        <v>0</v>
      </c>
      <c r="EW217" s="156">
        <f>IF(AND(EW$165&lt;=$E51,EW$165&gt;=EOMONTH($D51,0)),IF($G51="NNN",SUM(Expenses!EU$35:EU$39)*$F51,IF($G51="FSG",0,IF($G51="MG",SUMPRODUCT($I51:$I55,Expenses!EU$35:EU$39)*$F51,MAX((Expenses!EU$35-$K51/12)*$J51*$F51,0)+MAX((Expenses!EU$36-$K52/12)*$J52*$F51,0)+MAX((Expenses!EU$37-$K53/12)*$J53*$F51,0)+MAX((Expenses!EU$38-$K54/12)*$J54*$F51,0)+MAX((Expenses!EU$39-$K55/12)*$J55*$F51,0)))),0)</f>
        <v>0</v>
      </c>
      <c r="EX217" s="156">
        <f>IF(AND(EX$165&lt;=$E51,EX$165&gt;=EOMONTH($D51,0)),IF($G51="NNN",SUM(Expenses!EV$35:EV$39)*$F51,IF($G51="FSG",0,IF($G51="MG",SUMPRODUCT($I51:$I55,Expenses!EV$35:EV$39)*$F51,MAX((Expenses!EV$35-$K51/12)*$J51*$F51,0)+MAX((Expenses!EV$36-$K52/12)*$J52*$F51,0)+MAX((Expenses!EV$37-$K53/12)*$J53*$F51,0)+MAX((Expenses!EV$38-$K54/12)*$J54*$F51,0)+MAX((Expenses!EV$39-$K55/12)*$J55*$F51,0)))),0)</f>
        <v>0</v>
      </c>
      <c r="EY217" s="156">
        <f>IF(AND(EY$165&lt;=$E51,EY$165&gt;=EOMONTH($D51,0)),IF($G51="NNN",SUM(Expenses!EW$35:EW$39)*$F51,IF($G51="FSG",0,IF($G51="MG",SUMPRODUCT($I51:$I55,Expenses!EW$35:EW$39)*$F51,MAX((Expenses!EW$35-$K51/12)*$J51*$F51,0)+MAX((Expenses!EW$36-$K52/12)*$J52*$F51,0)+MAX((Expenses!EW$37-$K53/12)*$J53*$F51,0)+MAX((Expenses!EW$38-$K54/12)*$J54*$F51,0)+MAX((Expenses!EW$39-$K55/12)*$J55*$F51,0)))),0)</f>
        <v>0</v>
      </c>
      <c r="EZ217" s="156">
        <f>IF(AND(EZ$165&lt;=$E51,EZ$165&gt;=EOMONTH($D51,0)),IF($G51="NNN",SUM(Expenses!EX$35:EX$39)*$F51,IF($G51="FSG",0,IF($G51="MG",SUMPRODUCT($I51:$I55,Expenses!EX$35:EX$39)*$F51,MAX((Expenses!EX$35-$K51/12)*$J51*$F51,0)+MAX((Expenses!EX$36-$K52/12)*$J52*$F51,0)+MAX((Expenses!EX$37-$K53/12)*$J53*$F51,0)+MAX((Expenses!EX$38-$K54/12)*$J54*$F51,0)+MAX((Expenses!EX$39-$K55/12)*$J55*$F51,0)))),0)</f>
        <v>0</v>
      </c>
      <c r="FA217" s="156">
        <f>IF(AND(FA$165&lt;=$E51,FA$165&gt;=EOMONTH($D51,0)),IF($G51="NNN",SUM(Expenses!EY$35:EY$39)*$F51,IF($G51="FSG",0,IF($G51="MG",SUMPRODUCT($I51:$I55,Expenses!EY$35:EY$39)*$F51,MAX((Expenses!EY$35-$K51/12)*$J51*$F51,0)+MAX((Expenses!EY$36-$K52/12)*$J52*$F51,0)+MAX((Expenses!EY$37-$K53/12)*$J53*$F51,0)+MAX((Expenses!EY$38-$K54/12)*$J54*$F51,0)+MAX((Expenses!EY$39-$K55/12)*$J55*$F51,0)))),0)</f>
        <v>0</v>
      </c>
      <c r="FB217" s="156">
        <f>IF(AND(FB$165&lt;=$E51,FB$165&gt;=EOMONTH($D51,0)),IF($G51="NNN",SUM(Expenses!EZ$35:EZ$39)*$F51,IF($G51="FSG",0,IF($G51="MG",SUMPRODUCT($I51:$I55,Expenses!EZ$35:EZ$39)*$F51,MAX((Expenses!EZ$35-$K51/12)*$J51*$F51,0)+MAX((Expenses!EZ$36-$K52/12)*$J52*$F51,0)+MAX((Expenses!EZ$37-$K53/12)*$J53*$F51,0)+MAX((Expenses!EZ$38-$K54/12)*$J54*$F51,0)+MAX((Expenses!EZ$39-$K55/12)*$J55*$F51,0)))),0)</f>
        <v>0</v>
      </c>
      <c r="FC217" s="156">
        <f>IF(AND(FC$165&lt;=$E51,FC$165&gt;=EOMONTH($D51,0)),IF($G51="NNN",SUM(Expenses!FA$35:FA$39)*$F51,IF($G51="FSG",0,IF($G51="MG",SUMPRODUCT($I51:$I55,Expenses!FA$35:FA$39)*$F51,MAX((Expenses!FA$35-$K51/12)*$J51*$F51,0)+MAX((Expenses!FA$36-$K52/12)*$J52*$F51,0)+MAX((Expenses!FA$37-$K53/12)*$J53*$F51,0)+MAX((Expenses!FA$38-$K54/12)*$J54*$F51,0)+MAX((Expenses!FA$39-$K55/12)*$J55*$F51,0)))),0)</f>
        <v>0</v>
      </c>
      <c r="FD217" s="156">
        <f>IF(AND(FD$165&lt;=$E51,FD$165&gt;=EOMONTH($D51,0)),IF($G51="NNN",SUM(Expenses!FB$35:FB$39)*$F51,IF($G51="FSG",0,IF($G51="MG",SUMPRODUCT($I51:$I55,Expenses!FB$35:FB$39)*$F51,MAX((Expenses!FB$35-$K51/12)*$J51*$F51,0)+MAX((Expenses!FB$36-$K52/12)*$J52*$F51,0)+MAX((Expenses!FB$37-$K53/12)*$J53*$F51,0)+MAX((Expenses!FB$38-$K54/12)*$J54*$F51,0)+MAX((Expenses!FB$39-$K55/12)*$J55*$F51,0)))),0)</f>
        <v>0</v>
      </c>
      <c r="FE217" s="156">
        <f>IF(AND(FE$165&lt;=$E51,FE$165&gt;=EOMONTH($D51,0)),IF($G51="NNN",SUM(Expenses!FC$35:FC$39)*$F51,IF($G51="FSG",0,IF($G51="MG",SUMPRODUCT($I51:$I55,Expenses!FC$35:FC$39)*$F51,MAX((Expenses!FC$35-$K51/12)*$J51*$F51,0)+MAX((Expenses!FC$36-$K52/12)*$J52*$F51,0)+MAX((Expenses!FC$37-$K53/12)*$J53*$F51,0)+MAX((Expenses!FC$38-$K54/12)*$J54*$F51,0)+MAX((Expenses!FC$39-$K55/12)*$J55*$F51,0)))),0)</f>
        <v>0</v>
      </c>
      <c r="FF217" s="156">
        <f>IF(AND(FF$165&lt;=$E51,FF$165&gt;=EOMONTH($D51,0)),IF($G51="NNN",SUM(Expenses!FD$35:FD$39)*$F51,IF($G51="FSG",0,IF($G51="MG",SUMPRODUCT($I51:$I55,Expenses!FD$35:FD$39)*$F51,MAX((Expenses!FD$35-$K51/12)*$J51*$F51,0)+MAX((Expenses!FD$36-$K52/12)*$J52*$F51,0)+MAX((Expenses!FD$37-$K53/12)*$J53*$F51,0)+MAX((Expenses!FD$38-$K54/12)*$J54*$F51,0)+MAX((Expenses!FD$39-$K55/12)*$J55*$F51,0)))),0)</f>
        <v>0</v>
      </c>
      <c r="FG217" s="156">
        <f>IF(AND(FG$165&lt;=$E51,FG$165&gt;=EOMONTH($D51,0)),IF($G51="NNN",SUM(Expenses!FE$35:FE$39)*$F51,IF($G51="FSG",0,IF($G51="MG",SUMPRODUCT($I51:$I55,Expenses!FE$35:FE$39)*$F51,MAX((Expenses!FE$35-$K51/12)*$J51*$F51,0)+MAX((Expenses!FE$36-$K52/12)*$J52*$F51,0)+MAX((Expenses!FE$37-$K53/12)*$J53*$F51,0)+MAX((Expenses!FE$38-$K54/12)*$J54*$F51,0)+MAX((Expenses!FE$39-$K55/12)*$J55*$F51,0)))),0)</f>
        <v>0</v>
      </c>
      <c r="FH217" s="156">
        <f>IF(AND(FH$165&lt;=$E51,FH$165&gt;=EOMONTH($D51,0)),IF($G51="NNN",SUM(Expenses!FF$35:FF$39)*$F51,IF($G51="FSG",0,IF($G51="MG",SUMPRODUCT($I51:$I55,Expenses!FF$35:FF$39)*$F51,MAX((Expenses!FF$35-$K51/12)*$J51*$F51,0)+MAX((Expenses!FF$36-$K52/12)*$J52*$F51,0)+MAX((Expenses!FF$37-$K53/12)*$J53*$F51,0)+MAX((Expenses!FF$38-$K54/12)*$J54*$F51,0)+MAX((Expenses!FF$39-$K55/12)*$J55*$F51,0)))),0)</f>
        <v>0</v>
      </c>
      <c r="FI217" s="156">
        <f>IF(AND(FI$165&lt;=$E51,FI$165&gt;=EOMONTH($D51,0)),IF($G51="NNN",SUM(Expenses!FG$35:FG$39)*$F51,IF($G51="FSG",0,IF($G51="MG",SUMPRODUCT($I51:$I55,Expenses!FG$35:FG$39)*$F51,MAX((Expenses!FG$35-$K51/12)*$J51*$F51,0)+MAX((Expenses!FG$36-$K52/12)*$J52*$F51,0)+MAX((Expenses!FG$37-$K53/12)*$J53*$F51,0)+MAX((Expenses!FG$38-$K54/12)*$J54*$F51,0)+MAX((Expenses!FG$39-$K55/12)*$J55*$F51,0)))),0)</f>
        <v>0</v>
      </c>
      <c r="FJ217" s="156">
        <f>IF(AND(FJ$165&lt;=$E51,FJ$165&gt;=EOMONTH($D51,0)),IF($G51="NNN",SUM(Expenses!FH$35:FH$39)*$F51,IF($G51="FSG",0,IF($G51="MG",SUMPRODUCT($I51:$I55,Expenses!FH$35:FH$39)*$F51,MAX((Expenses!FH$35-$K51/12)*$J51*$F51,0)+MAX((Expenses!FH$36-$K52/12)*$J52*$F51,0)+MAX((Expenses!FH$37-$K53/12)*$J53*$F51,0)+MAX((Expenses!FH$38-$K54/12)*$J54*$F51,0)+MAX((Expenses!FH$39-$K55/12)*$J55*$F51,0)))),0)</f>
        <v>0</v>
      </c>
      <c r="FK217" s="156">
        <f>IF(AND(FK$165&lt;=$E51,FK$165&gt;=EOMONTH($D51,0)),IF($G51="NNN",SUM(Expenses!FI$35:FI$39)*$F51,IF($G51="FSG",0,IF($G51="MG",SUMPRODUCT($I51:$I55,Expenses!FI$35:FI$39)*$F51,MAX((Expenses!FI$35-$K51/12)*$J51*$F51,0)+MAX((Expenses!FI$36-$K52/12)*$J52*$F51,0)+MAX((Expenses!FI$37-$K53/12)*$J53*$F51,0)+MAX((Expenses!FI$38-$K54/12)*$J54*$F51,0)+MAX((Expenses!FI$39-$K55/12)*$J55*$F51,0)))),0)</f>
        <v>0</v>
      </c>
      <c r="FL217" s="156">
        <f>IF(AND(FL$165&lt;=$E51,FL$165&gt;=EOMONTH($D51,0)),IF($G51="NNN",SUM(Expenses!FJ$35:FJ$39)*$F51,IF($G51="FSG",0,IF($G51="MG",SUMPRODUCT($I51:$I55,Expenses!FJ$35:FJ$39)*$F51,MAX((Expenses!FJ$35-$K51/12)*$J51*$F51,0)+MAX((Expenses!FJ$36-$K52/12)*$J52*$F51,0)+MAX((Expenses!FJ$37-$K53/12)*$J53*$F51,0)+MAX((Expenses!FJ$38-$K54/12)*$J54*$F51,0)+MAX((Expenses!FJ$39-$K55/12)*$J55*$F51,0)))),0)</f>
        <v>0</v>
      </c>
      <c r="FM217" s="156">
        <f>IF(AND(FM$165&lt;=$E51,FM$165&gt;=EOMONTH($D51,0)),IF($G51="NNN",SUM(Expenses!FK$35:FK$39)*$F51,IF($G51="FSG",0,IF($G51="MG",SUMPRODUCT($I51:$I55,Expenses!FK$35:FK$39)*$F51,MAX((Expenses!FK$35-$K51/12)*$J51*$F51,0)+MAX((Expenses!FK$36-$K52/12)*$J52*$F51,0)+MAX((Expenses!FK$37-$K53/12)*$J53*$F51,0)+MAX((Expenses!FK$38-$K54/12)*$J54*$F51,0)+MAX((Expenses!FK$39-$K55/12)*$J55*$F51,0)))),0)</f>
        <v>0</v>
      </c>
      <c r="FN217" s="156">
        <f>IF(AND(FN$165&lt;=$E51,FN$165&gt;=EOMONTH($D51,0)),IF($G51="NNN",SUM(Expenses!FL$35:FL$39)*$F51,IF($G51="FSG",0,IF($G51="MG",SUMPRODUCT($I51:$I55,Expenses!FL$35:FL$39)*$F51,MAX((Expenses!FL$35-$K51/12)*$J51*$F51,0)+MAX((Expenses!FL$36-$K52/12)*$J52*$F51,0)+MAX((Expenses!FL$37-$K53/12)*$J53*$F51,0)+MAX((Expenses!FL$38-$K54/12)*$J54*$F51,0)+MAX((Expenses!FL$39-$K55/12)*$J55*$F51,0)))),0)</f>
        <v>0</v>
      </c>
      <c r="FO217" s="156">
        <f>IF(AND(FO$165&lt;=$E51,FO$165&gt;=EOMONTH($D51,0)),IF($G51="NNN",SUM(Expenses!FM$35:FM$39)*$F51,IF($G51="FSG",0,IF($G51="MG",SUMPRODUCT($I51:$I55,Expenses!FM$35:FM$39)*$F51,MAX((Expenses!FM$35-$K51/12)*$J51*$F51,0)+MAX((Expenses!FM$36-$K52/12)*$J52*$F51,0)+MAX((Expenses!FM$37-$K53/12)*$J53*$F51,0)+MAX((Expenses!FM$38-$K54/12)*$J54*$F51,0)+MAX((Expenses!FM$39-$K55/12)*$J55*$F51,0)))),0)</f>
        <v>0</v>
      </c>
      <c r="FP217" s="156">
        <f>IF(AND(FP$165&lt;=$E51,FP$165&gt;=EOMONTH($D51,0)),IF($G51="NNN",SUM(Expenses!FN$35:FN$39)*$F51,IF($G51="FSG",0,IF($G51="MG",SUMPRODUCT($I51:$I55,Expenses!FN$35:FN$39)*$F51,MAX((Expenses!FN$35-$K51/12)*$J51*$F51,0)+MAX((Expenses!FN$36-$K52/12)*$J52*$F51,0)+MAX((Expenses!FN$37-$K53/12)*$J53*$F51,0)+MAX((Expenses!FN$38-$K54/12)*$J54*$F51,0)+MAX((Expenses!FN$39-$K55/12)*$J55*$F51,0)))),0)</f>
        <v>0</v>
      </c>
      <c r="FQ217" s="156">
        <f>IF(AND(FQ$165&lt;=$E51,FQ$165&gt;=EOMONTH($D51,0)),IF($G51="NNN",SUM(Expenses!FO$35:FO$39)*$F51,IF($G51="FSG",0,IF($G51="MG",SUMPRODUCT($I51:$I55,Expenses!FO$35:FO$39)*$F51,MAX((Expenses!FO$35-$K51/12)*$J51*$F51,0)+MAX((Expenses!FO$36-$K52/12)*$J52*$F51,0)+MAX((Expenses!FO$37-$K53/12)*$J53*$F51,0)+MAX((Expenses!FO$38-$K54/12)*$J54*$F51,0)+MAX((Expenses!FO$39-$K55/12)*$J55*$F51,0)))),0)</f>
        <v>0</v>
      </c>
      <c r="FR217" s="156">
        <f>IF(AND(FR$165&lt;=$E51,FR$165&gt;=EOMONTH($D51,0)),IF($G51="NNN",SUM(Expenses!FP$35:FP$39)*$F51,IF($G51="FSG",0,IF($G51="MG",SUMPRODUCT($I51:$I55,Expenses!FP$35:FP$39)*$F51,MAX((Expenses!FP$35-$K51/12)*$J51*$F51,0)+MAX((Expenses!FP$36-$K52/12)*$J52*$F51,0)+MAX((Expenses!FP$37-$K53/12)*$J53*$F51,0)+MAX((Expenses!FP$38-$K54/12)*$J54*$F51,0)+MAX((Expenses!FP$39-$K55/12)*$J55*$F51,0)))),0)</f>
        <v>0</v>
      </c>
      <c r="FS217" s="156">
        <f>IF(AND(FS$165&lt;=$E51,FS$165&gt;=EOMONTH($D51,0)),IF($G51="NNN",SUM(Expenses!FQ$35:FQ$39)*$F51,IF($G51="FSG",0,IF($G51="MG",SUMPRODUCT($I51:$I55,Expenses!FQ$35:FQ$39)*$F51,MAX((Expenses!FQ$35-$K51/12)*$J51*$F51,0)+MAX((Expenses!FQ$36-$K52/12)*$J52*$F51,0)+MAX((Expenses!FQ$37-$K53/12)*$J53*$F51,0)+MAX((Expenses!FQ$38-$K54/12)*$J54*$F51,0)+MAX((Expenses!FQ$39-$K55/12)*$J55*$F51,0)))),0)</f>
        <v>0</v>
      </c>
      <c r="FT217" s="156">
        <f>IF(AND(FT$165&lt;=$E51,FT$165&gt;=EOMONTH($D51,0)),IF($G51="NNN",SUM(Expenses!FR$35:FR$39)*$F51,IF($G51="FSG",0,IF($G51="MG",SUMPRODUCT($I51:$I55,Expenses!FR$35:FR$39)*$F51,MAX((Expenses!FR$35-$K51/12)*$J51*$F51,0)+MAX((Expenses!FR$36-$K52/12)*$J52*$F51,0)+MAX((Expenses!FR$37-$K53/12)*$J53*$F51,0)+MAX((Expenses!FR$38-$K54/12)*$J54*$F51,0)+MAX((Expenses!FR$39-$K55/12)*$J55*$F51,0)))),0)</f>
        <v>0</v>
      </c>
      <c r="FU217" s="156">
        <f>IF(AND(FU$165&lt;=$E51,FU$165&gt;=EOMONTH($D51,0)),IF($G51="NNN",SUM(Expenses!FS$35:FS$39)*$F51,IF($G51="FSG",0,IF($G51="MG",SUMPRODUCT($I51:$I55,Expenses!FS$35:FS$39)*$F51,MAX((Expenses!FS$35-$K51/12)*$J51*$F51,0)+MAX((Expenses!FS$36-$K52/12)*$J52*$F51,0)+MAX((Expenses!FS$37-$K53/12)*$J53*$F51,0)+MAX((Expenses!FS$38-$K54/12)*$J54*$F51,0)+MAX((Expenses!FS$39-$K55/12)*$J55*$F51,0)))),0)</f>
        <v>0</v>
      </c>
      <c r="FV217" s="156">
        <f>IF(AND(FV$165&lt;=$E51,FV$165&gt;=EOMONTH($D51,0)),IF($G51="NNN",SUM(Expenses!FT$35:FT$39)*$F51,IF($G51="FSG",0,IF($G51="MG",SUMPRODUCT($I51:$I55,Expenses!FT$35:FT$39)*$F51,MAX((Expenses!FT$35-$K51/12)*$J51*$F51,0)+MAX((Expenses!FT$36-$K52/12)*$J52*$F51,0)+MAX((Expenses!FT$37-$K53/12)*$J53*$F51,0)+MAX((Expenses!FT$38-$K54/12)*$J54*$F51,0)+MAX((Expenses!FT$39-$K55/12)*$J55*$F51,0)))),0)</f>
        <v>0</v>
      </c>
      <c r="FW217" s="156">
        <f>IF(AND(FW$165&lt;=$E51,FW$165&gt;=EOMONTH($D51,0)),IF($G51="NNN",SUM(Expenses!FU$35:FU$39)*$F51,IF($G51="FSG",0,IF($G51="MG",SUMPRODUCT($I51:$I55,Expenses!FU$35:FU$39)*$F51,MAX((Expenses!FU$35-$K51/12)*$J51*$F51,0)+MAX((Expenses!FU$36-$K52/12)*$J52*$F51,0)+MAX((Expenses!FU$37-$K53/12)*$J53*$F51,0)+MAX((Expenses!FU$38-$K54/12)*$J54*$F51,0)+MAX((Expenses!FU$39-$K55/12)*$J55*$F51,0)))),0)</f>
        <v>0</v>
      </c>
      <c r="FX217" s="156">
        <f>IF(AND(FX$165&lt;=$E51,FX$165&gt;=EOMONTH($D51,0)),IF($G51="NNN",SUM(Expenses!FV$35:FV$39)*$F51,IF($G51="FSG",0,IF($G51="MG",SUMPRODUCT($I51:$I55,Expenses!FV$35:FV$39)*$F51,MAX((Expenses!FV$35-$K51/12)*$J51*$F51,0)+MAX((Expenses!FV$36-$K52/12)*$J52*$F51,0)+MAX((Expenses!FV$37-$K53/12)*$J53*$F51,0)+MAX((Expenses!FV$38-$K54/12)*$J54*$F51,0)+MAX((Expenses!FV$39-$K55/12)*$J55*$F51,0)))),0)</f>
        <v>0</v>
      </c>
      <c r="FY217" s="156">
        <f>IF(AND(FY$165&lt;=$E51,FY$165&gt;=EOMONTH($D51,0)),IF($G51="NNN",SUM(Expenses!FW$35:FW$39)*$F51,IF($G51="FSG",0,IF($G51="MG",SUMPRODUCT($I51:$I55,Expenses!FW$35:FW$39)*$F51,MAX((Expenses!FW$35-$K51/12)*$J51*$F51,0)+MAX((Expenses!FW$36-$K52/12)*$J52*$F51,0)+MAX((Expenses!FW$37-$K53/12)*$J53*$F51,0)+MAX((Expenses!FW$38-$K54/12)*$J54*$F51,0)+MAX((Expenses!FW$39-$K55/12)*$J55*$F51,0)))),0)</f>
        <v>0</v>
      </c>
      <c r="FZ217" s="156">
        <f>IF(AND(FZ$165&lt;=$E51,FZ$165&gt;=EOMONTH($D51,0)),IF($G51="NNN",SUM(Expenses!FX$35:FX$39)*$F51,IF($G51="FSG",0,IF($G51="MG",SUMPRODUCT($I51:$I55,Expenses!FX$35:FX$39)*$F51,MAX((Expenses!FX$35-$K51/12)*$J51*$F51,0)+MAX((Expenses!FX$36-$K52/12)*$J52*$F51,0)+MAX((Expenses!FX$37-$K53/12)*$J53*$F51,0)+MAX((Expenses!FX$38-$K54/12)*$J54*$F51,0)+MAX((Expenses!FX$39-$K55/12)*$J55*$F51,0)))),0)</f>
        <v>0</v>
      </c>
      <c r="GA217" s="156">
        <f>IF(AND(GA$165&lt;=$E51,GA$165&gt;=EOMONTH($D51,0)),IF($G51="NNN",SUM(Expenses!FY$35:FY$39)*$F51,IF($G51="FSG",0,IF($G51="MG",SUMPRODUCT($I51:$I55,Expenses!FY$35:FY$39)*$F51,MAX((Expenses!FY$35-$K51/12)*$J51*$F51,0)+MAX((Expenses!FY$36-$K52/12)*$J52*$F51,0)+MAX((Expenses!FY$37-$K53/12)*$J53*$F51,0)+MAX((Expenses!FY$38-$K54/12)*$J54*$F51,0)+MAX((Expenses!FY$39-$K55/12)*$J55*$F51,0)))),0)</f>
        <v>0</v>
      </c>
      <c r="GB217" s="156">
        <f>IF(AND(GB$165&lt;=$E51,GB$165&gt;=EOMONTH($D51,0)),IF($G51="NNN",SUM(Expenses!FZ$35:FZ$39)*$F51,IF($G51="FSG",0,IF($G51="MG",SUMPRODUCT($I51:$I55,Expenses!FZ$35:FZ$39)*$F51,MAX((Expenses!FZ$35-$K51/12)*$J51*$F51,0)+MAX((Expenses!FZ$36-$K52/12)*$J52*$F51,0)+MAX((Expenses!FZ$37-$K53/12)*$J53*$F51,0)+MAX((Expenses!FZ$38-$K54/12)*$J54*$F51,0)+MAX((Expenses!FZ$39-$K55/12)*$J55*$F51,0)))),0)</f>
        <v>0</v>
      </c>
      <c r="GC217" s="156">
        <f>IF(AND(GC$165&lt;=$E51,GC$165&gt;=EOMONTH($D51,0)),IF($G51="NNN",SUM(Expenses!GA$35:GA$39)*$F51,IF($G51="FSG",0,IF($G51="MG",SUMPRODUCT($I51:$I55,Expenses!GA$35:GA$39)*$F51,MAX((Expenses!GA$35-$K51/12)*$J51*$F51,0)+MAX((Expenses!GA$36-$K52/12)*$J52*$F51,0)+MAX((Expenses!GA$37-$K53/12)*$J53*$F51,0)+MAX((Expenses!GA$38-$K54/12)*$J54*$F51,0)+MAX((Expenses!GA$39-$K55/12)*$J55*$F51,0)))),0)</f>
        <v>0</v>
      </c>
      <c r="GD217" s="156">
        <f>IF(AND(GD$165&lt;=$E51,GD$165&gt;=EOMONTH($D51,0)),IF($G51="NNN",SUM(Expenses!GB$35:GB$39)*$F51,IF($G51="FSG",0,IF($G51="MG",SUMPRODUCT($I51:$I55,Expenses!GB$35:GB$39)*$F51,MAX((Expenses!GB$35-$K51/12)*$J51*$F51,0)+MAX((Expenses!GB$36-$K52/12)*$J52*$F51,0)+MAX((Expenses!GB$37-$K53/12)*$J53*$F51,0)+MAX((Expenses!GB$38-$K54/12)*$J54*$F51,0)+MAX((Expenses!GB$39-$K55/12)*$J55*$F51,0)))),0)</f>
        <v>0</v>
      </c>
      <c r="GE217" s="156">
        <f>IF(AND(GE$165&lt;=$E51,GE$165&gt;=EOMONTH($D51,0)),IF($G51="NNN",SUM(Expenses!GC$35:GC$39)*$F51,IF($G51="FSG",0,IF($G51="MG",SUMPRODUCT($I51:$I55,Expenses!GC$35:GC$39)*$F51,MAX((Expenses!GC$35-$K51/12)*$J51*$F51,0)+MAX((Expenses!GC$36-$K52/12)*$J52*$F51,0)+MAX((Expenses!GC$37-$K53/12)*$J53*$F51,0)+MAX((Expenses!GC$38-$K54/12)*$J54*$F51,0)+MAX((Expenses!GC$39-$K55/12)*$J55*$F51,0)))),0)</f>
        <v>0</v>
      </c>
      <c r="GF217" s="156">
        <f>IF(AND(GF$165&lt;=$E51,GF$165&gt;=EOMONTH($D51,0)),IF($G51="NNN",SUM(Expenses!GD$35:GD$39)*$F51,IF($G51="FSG",0,IF($G51="MG",SUMPRODUCT($I51:$I55,Expenses!GD$35:GD$39)*$F51,MAX((Expenses!GD$35-$K51/12)*$J51*$F51,0)+MAX((Expenses!GD$36-$K52/12)*$J52*$F51,0)+MAX((Expenses!GD$37-$K53/12)*$J53*$F51,0)+MAX((Expenses!GD$38-$K54/12)*$J54*$F51,0)+MAX((Expenses!GD$39-$K55/12)*$J55*$F51,0)))),0)</f>
        <v>0</v>
      </c>
      <c r="GG217" s="156">
        <f>IF(AND(GG$165&lt;=$E51,GG$165&gt;=EOMONTH($D51,0)),IF($G51="NNN",SUM(Expenses!GE$35:GE$39)*$F51,IF($G51="FSG",0,IF($G51="MG",SUMPRODUCT($I51:$I55,Expenses!GE$35:GE$39)*$F51,MAX((Expenses!GE$35-$K51/12)*$J51*$F51,0)+MAX((Expenses!GE$36-$K52/12)*$J52*$F51,0)+MAX((Expenses!GE$37-$K53/12)*$J53*$F51,0)+MAX((Expenses!GE$38-$K54/12)*$J54*$F51,0)+MAX((Expenses!GE$39-$K55/12)*$J55*$F51,0)))),0)</f>
        <v>0</v>
      </c>
      <c r="GH217" s="156">
        <f>IF(AND(GH$165&lt;=$E51,GH$165&gt;=EOMONTH($D51,0)),IF($G51="NNN",SUM(Expenses!GF$35:GF$39)*$F51,IF($G51="FSG",0,IF($G51="MG",SUMPRODUCT($I51:$I55,Expenses!GF$35:GF$39)*$F51,MAX((Expenses!GF$35-$K51/12)*$J51*$F51,0)+MAX((Expenses!GF$36-$K52/12)*$J52*$F51,0)+MAX((Expenses!GF$37-$K53/12)*$J53*$F51,0)+MAX((Expenses!GF$38-$K54/12)*$J54*$F51,0)+MAX((Expenses!GF$39-$K55/12)*$J55*$F51,0)))),0)</f>
        <v>0</v>
      </c>
      <c r="GI217" s="156">
        <f>IF(AND(GI$165&lt;=$E51,GI$165&gt;=EOMONTH($D51,0)),IF($G51="NNN",SUM(Expenses!GG$35:GG$39)*$F51,IF($G51="FSG",0,IF($G51="MG",SUMPRODUCT($I51:$I55,Expenses!GG$35:GG$39)*$F51,MAX((Expenses!GG$35-$K51/12)*$J51*$F51,0)+MAX((Expenses!GG$36-$K52/12)*$J52*$F51,0)+MAX((Expenses!GG$37-$K53/12)*$J53*$F51,0)+MAX((Expenses!GG$38-$K54/12)*$J54*$F51,0)+MAX((Expenses!GG$39-$K55/12)*$J55*$F51,0)))),0)</f>
        <v>0</v>
      </c>
      <c r="GJ217" s="156">
        <f>IF(AND(GJ$165&lt;=$E51,GJ$165&gt;=EOMONTH($D51,0)),IF($G51="NNN",SUM(Expenses!GH$35:GH$39)*$F51,IF($G51="FSG",0,IF($G51="MG",SUMPRODUCT($I51:$I55,Expenses!GH$35:GH$39)*$F51,MAX((Expenses!GH$35-$K51/12)*$J51*$F51,0)+MAX((Expenses!GH$36-$K52/12)*$J52*$F51,0)+MAX((Expenses!GH$37-$K53/12)*$J53*$F51,0)+MAX((Expenses!GH$38-$K54/12)*$J54*$F51,0)+MAX((Expenses!GH$39-$K55/12)*$J55*$F51,0)))),0)</f>
        <v>0</v>
      </c>
      <c r="GK217" s="156">
        <f>IF(AND(GK$165&lt;=$E51,GK$165&gt;=EOMONTH($D51,0)),IF($G51="NNN",SUM(Expenses!GI$35:GI$39)*$F51,IF($G51="FSG",0,IF($G51="MG",SUMPRODUCT($I51:$I55,Expenses!GI$35:GI$39)*$F51,MAX((Expenses!GI$35-$K51/12)*$J51*$F51,0)+MAX((Expenses!GI$36-$K52/12)*$J52*$F51,0)+MAX((Expenses!GI$37-$K53/12)*$J53*$F51,0)+MAX((Expenses!GI$38-$K54/12)*$J54*$F51,0)+MAX((Expenses!GI$39-$K55/12)*$J55*$F51,0)))),0)</f>
        <v>0</v>
      </c>
      <c r="GL217" s="156">
        <f>IF(AND(GL$165&lt;=$E51,GL$165&gt;=EOMONTH($D51,0)),IF($G51="NNN",SUM(Expenses!GJ$35:GJ$39)*$F51,IF($G51="FSG",0,IF($G51="MG",SUMPRODUCT($I51:$I55,Expenses!GJ$35:GJ$39)*$F51,MAX((Expenses!GJ$35-$K51/12)*$J51*$F51,0)+MAX((Expenses!GJ$36-$K52/12)*$J52*$F51,0)+MAX((Expenses!GJ$37-$K53/12)*$J53*$F51,0)+MAX((Expenses!GJ$38-$K54/12)*$J54*$F51,0)+MAX((Expenses!GJ$39-$K55/12)*$J55*$F51,0)))),0)</f>
        <v>0</v>
      </c>
      <c r="GM217" s="156">
        <f>IF(AND(GM$165&lt;=$E51,GM$165&gt;=EOMONTH($D51,0)),IF($G51="NNN",SUM(Expenses!GK$35:GK$39)*$F51,IF($G51="FSG",0,IF($G51="MG",SUMPRODUCT($I51:$I55,Expenses!GK$35:GK$39)*$F51,MAX((Expenses!GK$35-$K51/12)*$J51*$F51,0)+MAX((Expenses!GK$36-$K52/12)*$J52*$F51,0)+MAX((Expenses!GK$37-$K53/12)*$J53*$F51,0)+MAX((Expenses!GK$38-$K54/12)*$J54*$F51,0)+MAX((Expenses!GK$39-$K55/12)*$J55*$F51,0)))),0)</f>
        <v>0</v>
      </c>
      <c r="GN217" s="156">
        <f>IF(AND(GN$165&lt;=$E51,GN$165&gt;=EOMONTH($D51,0)),IF($G51="NNN",SUM(Expenses!GL$35:GL$39)*$F51,IF($G51="FSG",0,IF($G51="MG",SUMPRODUCT($I51:$I55,Expenses!GL$35:GL$39)*$F51,MAX((Expenses!GL$35-$K51/12)*$J51*$F51,0)+MAX((Expenses!GL$36-$K52/12)*$J52*$F51,0)+MAX((Expenses!GL$37-$K53/12)*$J53*$F51,0)+MAX((Expenses!GL$38-$K54/12)*$J54*$F51,0)+MAX((Expenses!GL$39-$K55/12)*$J55*$F51,0)))),0)</f>
        <v>0</v>
      </c>
      <c r="GO217" s="156">
        <f>IF(AND(GO$165&lt;=$E51,GO$165&gt;=EOMONTH($D51,0)),IF($G51="NNN",SUM(Expenses!GM$35:GM$39)*$F51,IF($G51="FSG",0,IF($G51="MG",SUMPRODUCT($I51:$I55,Expenses!GM$35:GM$39)*$F51,MAX((Expenses!GM$35-$K51/12)*$J51*$F51,0)+MAX((Expenses!GM$36-$K52/12)*$J52*$F51,0)+MAX((Expenses!GM$37-$K53/12)*$J53*$F51,0)+MAX((Expenses!GM$38-$K54/12)*$J54*$F51,0)+MAX((Expenses!GM$39-$K55/12)*$J55*$F51,0)))),0)</f>
        <v>0</v>
      </c>
      <c r="GP217" s="156">
        <f>IF(AND(GP$165&lt;=$E51,GP$165&gt;=EOMONTH($D51,0)),IF($G51="NNN",SUM(Expenses!GN$35:GN$39)*$F51,IF($G51="FSG",0,IF($G51="MG",SUMPRODUCT($I51:$I55,Expenses!GN$35:GN$39)*$F51,MAX((Expenses!GN$35-$K51/12)*$J51*$F51,0)+MAX((Expenses!GN$36-$K52/12)*$J52*$F51,0)+MAX((Expenses!GN$37-$K53/12)*$J53*$F51,0)+MAX((Expenses!GN$38-$K54/12)*$J54*$F51,0)+MAX((Expenses!GN$39-$K55/12)*$J55*$F51,0)))),0)</f>
        <v>0</v>
      </c>
      <c r="GQ217" s="156">
        <f>IF(AND(GQ$165&lt;=$E51,GQ$165&gt;=EOMONTH($D51,0)),IF($G51="NNN",SUM(Expenses!GO$35:GO$39)*$F51,IF($G51="FSG",0,IF($G51="MG",SUMPRODUCT($I51:$I55,Expenses!GO$35:GO$39)*$F51,MAX((Expenses!GO$35-$K51/12)*$J51*$F51,0)+MAX((Expenses!GO$36-$K52/12)*$J52*$F51,0)+MAX((Expenses!GO$37-$K53/12)*$J53*$F51,0)+MAX((Expenses!GO$38-$K54/12)*$J54*$F51,0)+MAX((Expenses!GO$39-$K55/12)*$J55*$F51,0)))),0)</f>
        <v>0</v>
      </c>
      <c r="GR217" s="156">
        <f>IF(AND(GR$165&lt;=$E51,GR$165&gt;=EOMONTH($D51,0)),IF($G51="NNN",SUM(Expenses!GP$35:GP$39)*$F51,IF($G51="FSG",0,IF($G51="MG",SUMPRODUCT($I51:$I55,Expenses!GP$35:GP$39)*$F51,MAX((Expenses!GP$35-$K51/12)*$J51*$F51,0)+MAX((Expenses!GP$36-$K52/12)*$J52*$F51,0)+MAX((Expenses!GP$37-$K53/12)*$J53*$F51,0)+MAX((Expenses!GP$38-$K54/12)*$J54*$F51,0)+MAX((Expenses!GP$39-$K55/12)*$J55*$F51,0)))),0)</f>
        <v>0</v>
      </c>
      <c r="GS217" s="156">
        <f>IF(AND(GS$165&lt;=$E51,GS$165&gt;=EOMONTH($D51,0)),IF($G51="NNN",SUM(Expenses!GQ$35:GQ$39)*$F51,IF($G51="FSG",0,IF($G51="MG",SUMPRODUCT($I51:$I55,Expenses!GQ$35:GQ$39)*$F51,MAX((Expenses!GQ$35-$K51/12)*$J51*$F51,0)+MAX((Expenses!GQ$36-$K52/12)*$J52*$F51,0)+MAX((Expenses!GQ$37-$K53/12)*$J53*$F51,0)+MAX((Expenses!GQ$38-$K54/12)*$J54*$F51,0)+MAX((Expenses!GQ$39-$K55/12)*$J55*$F51,0)))),0)</f>
        <v>0</v>
      </c>
      <c r="GT217" s="156">
        <f>IF(AND(GT$165&lt;=$E51,GT$165&gt;=EOMONTH($D51,0)),IF($G51="NNN",SUM(Expenses!GR$35:GR$39)*$F51,IF($G51="FSG",0,IF($G51="MG",SUMPRODUCT($I51:$I55,Expenses!GR$35:GR$39)*$F51,MAX((Expenses!GR$35-$K51/12)*$J51*$F51,0)+MAX((Expenses!GR$36-$K52/12)*$J52*$F51,0)+MAX((Expenses!GR$37-$K53/12)*$J53*$F51,0)+MAX((Expenses!GR$38-$K54/12)*$J54*$F51,0)+MAX((Expenses!GR$39-$K55/12)*$J55*$F51,0)))),0)</f>
        <v>0</v>
      </c>
      <c r="GU217" s="156">
        <f>IF(AND(GU$165&lt;=$E51,GU$165&gt;=EOMONTH($D51,0)),IF($G51="NNN",SUM(Expenses!GS$35:GS$39)*$F51,IF($G51="FSG",0,IF($G51="MG",SUMPRODUCT($I51:$I55,Expenses!GS$35:GS$39)*$F51,MAX((Expenses!GS$35-$K51/12)*$J51*$F51,0)+MAX((Expenses!GS$36-$K52/12)*$J52*$F51,0)+MAX((Expenses!GS$37-$K53/12)*$J53*$F51,0)+MAX((Expenses!GS$38-$K54/12)*$J54*$F51,0)+MAX((Expenses!GS$39-$K55/12)*$J55*$F51,0)))),0)</f>
        <v>0</v>
      </c>
      <c r="GV217" s="156">
        <f>IF(AND(GV$165&lt;=$E51,GV$165&gt;=EOMONTH($D51,0)),IF($G51="NNN",SUM(Expenses!GT$35:GT$39)*$F51,IF($G51="FSG",0,IF($G51="MG",SUMPRODUCT($I51:$I55,Expenses!GT$35:GT$39)*$F51,MAX((Expenses!GT$35-$K51/12)*$J51*$F51,0)+MAX((Expenses!GT$36-$K52/12)*$J52*$F51,0)+MAX((Expenses!GT$37-$K53/12)*$J53*$F51,0)+MAX((Expenses!GT$38-$K54/12)*$J54*$F51,0)+MAX((Expenses!GT$39-$K55/12)*$J55*$F51,0)))),0)</f>
        <v>0</v>
      </c>
      <c r="GW217" s="156">
        <f>IF(AND(GW$165&lt;=$E51,GW$165&gt;=EOMONTH($D51,0)),IF($G51="NNN",SUM(Expenses!GU$35:GU$39)*$F51,IF($G51="FSG",0,IF($G51="MG",SUMPRODUCT($I51:$I55,Expenses!GU$35:GU$39)*$F51,MAX((Expenses!GU$35-$K51/12)*$J51*$F51,0)+MAX((Expenses!GU$36-$K52/12)*$J52*$F51,0)+MAX((Expenses!GU$37-$K53/12)*$J53*$F51,0)+MAX((Expenses!GU$38-$K54/12)*$J54*$F51,0)+MAX((Expenses!GU$39-$K55/12)*$J55*$F51,0)))),0)</f>
        <v>0</v>
      </c>
      <c r="GX217" s="156">
        <f>IF(AND(GX$165&lt;=$E51,GX$165&gt;=EOMONTH($D51,0)),IF($G51="NNN",SUM(Expenses!GV$35:GV$39)*$F51,IF($G51="FSG",0,IF($G51="MG",SUMPRODUCT($I51:$I55,Expenses!GV$35:GV$39)*$F51,MAX((Expenses!GV$35-$K51/12)*$J51*$F51,0)+MAX((Expenses!GV$36-$K52/12)*$J52*$F51,0)+MAX((Expenses!GV$37-$K53/12)*$J53*$F51,0)+MAX((Expenses!GV$38-$K54/12)*$J54*$F51,0)+MAX((Expenses!GV$39-$K55/12)*$J55*$F51,0)))),0)</f>
        <v>0</v>
      </c>
      <c r="GY217" s="156">
        <f>IF(AND(GY$165&lt;=$E51,GY$165&gt;=EOMONTH($D51,0)),IF($G51="NNN",SUM(Expenses!GW$35:GW$39)*$F51,IF($G51="FSG",0,IF($G51="MG",SUMPRODUCT($I51:$I55,Expenses!GW$35:GW$39)*$F51,MAX((Expenses!GW$35-$K51/12)*$J51*$F51,0)+MAX((Expenses!GW$36-$K52/12)*$J52*$F51,0)+MAX((Expenses!GW$37-$K53/12)*$J53*$F51,0)+MAX((Expenses!GW$38-$K54/12)*$J54*$F51,0)+MAX((Expenses!GW$39-$K55/12)*$J55*$F51,0)))),0)</f>
        <v>0</v>
      </c>
      <c r="GZ217" s="156">
        <f>IF(AND(GZ$165&lt;=$E51,GZ$165&gt;=EOMONTH($D51,0)),IF($G51="NNN",SUM(Expenses!GX$35:GX$39)*$F51,IF($G51="FSG",0,IF($G51="MG",SUMPRODUCT($I51:$I55,Expenses!GX$35:GX$39)*$F51,MAX((Expenses!GX$35-$K51/12)*$J51*$F51,0)+MAX((Expenses!GX$36-$K52/12)*$J52*$F51,0)+MAX((Expenses!GX$37-$K53/12)*$J53*$F51,0)+MAX((Expenses!GX$38-$K54/12)*$J54*$F51,0)+MAX((Expenses!GX$39-$K55/12)*$J55*$F51,0)))),0)</f>
        <v>0</v>
      </c>
      <c r="HA217" s="156">
        <f>IF(AND(HA$165&lt;=$E51,HA$165&gt;=EOMONTH($D51,0)),IF($G51="NNN",SUM(Expenses!GY$35:GY$39)*$F51,IF($G51="FSG",0,IF($G51="MG",SUMPRODUCT($I51:$I55,Expenses!GY$35:GY$39)*$F51,MAX((Expenses!GY$35-$K51/12)*$J51*$F51,0)+MAX((Expenses!GY$36-$K52/12)*$J52*$F51,0)+MAX((Expenses!GY$37-$K53/12)*$J53*$F51,0)+MAX((Expenses!GY$38-$K54/12)*$J54*$F51,0)+MAX((Expenses!GY$39-$K55/12)*$J55*$F51,0)))),0)</f>
        <v>0</v>
      </c>
      <c r="HB217" s="156">
        <f>IF(AND(HB$165&lt;=$E51,HB$165&gt;=EOMONTH($D51,0)),IF($G51="NNN",SUM(Expenses!GZ$35:GZ$39)*$F51,IF($G51="FSG",0,IF($G51="MG",SUMPRODUCT($I51:$I55,Expenses!GZ$35:GZ$39)*$F51,MAX((Expenses!GZ$35-$K51/12)*$J51*$F51,0)+MAX((Expenses!GZ$36-$K52/12)*$J52*$F51,0)+MAX((Expenses!GZ$37-$K53/12)*$J53*$F51,0)+MAX((Expenses!GZ$38-$K54/12)*$J54*$F51,0)+MAX((Expenses!GZ$39-$K55/12)*$J55*$F51,0)))),0)</f>
        <v>0</v>
      </c>
      <c r="HC217" s="156">
        <f>IF(AND(HC$165&lt;=$E51,HC$165&gt;=EOMONTH($D51,0)),IF($G51="NNN",SUM(Expenses!HA$35:HA$39)*$F51,IF($G51="FSG",0,IF($G51="MG",SUMPRODUCT($I51:$I55,Expenses!HA$35:HA$39)*$F51,MAX((Expenses!HA$35-$K51/12)*$J51*$F51,0)+MAX((Expenses!HA$36-$K52/12)*$J52*$F51,0)+MAX((Expenses!HA$37-$K53/12)*$J53*$F51,0)+MAX((Expenses!HA$38-$K54/12)*$J54*$F51,0)+MAX((Expenses!HA$39-$K55/12)*$J55*$F51,0)))),0)</f>
        <v>0</v>
      </c>
      <c r="HD217" s="156">
        <f>IF(AND(HD$165&lt;=$E51,HD$165&gt;=EOMONTH($D51,0)),IF($G51="NNN",SUM(Expenses!HB$35:HB$39)*$F51,IF($G51="FSG",0,IF($G51="MG",SUMPRODUCT($I51:$I55,Expenses!HB$35:HB$39)*$F51,MAX((Expenses!HB$35-$K51/12)*$J51*$F51,0)+MAX((Expenses!HB$36-$K52/12)*$J52*$F51,0)+MAX((Expenses!HB$37-$K53/12)*$J53*$F51,0)+MAX((Expenses!HB$38-$K54/12)*$J54*$F51,0)+MAX((Expenses!HB$39-$K55/12)*$J55*$F51,0)))),0)</f>
        <v>0</v>
      </c>
      <c r="HE217" s="156">
        <f>IF(AND(HE$165&lt;=$E51,HE$165&gt;=EOMONTH($D51,0)),IF($G51="NNN",SUM(Expenses!HC$35:HC$39)*$F51,IF($G51="FSG",0,IF($G51="MG",SUMPRODUCT($I51:$I55,Expenses!HC$35:HC$39)*$F51,MAX((Expenses!HC$35-$K51/12)*$J51*$F51,0)+MAX((Expenses!HC$36-$K52/12)*$J52*$F51,0)+MAX((Expenses!HC$37-$K53/12)*$J53*$F51,0)+MAX((Expenses!HC$38-$K54/12)*$J54*$F51,0)+MAX((Expenses!HC$39-$K55/12)*$J55*$F51,0)))),0)</f>
        <v>0</v>
      </c>
      <c r="HF217" s="156">
        <f>IF(AND(HF$165&lt;=$E51,HF$165&gt;=EOMONTH($D51,0)),IF($G51="NNN",SUM(Expenses!HD$35:HD$39)*$F51,IF($G51="FSG",0,IF($G51="MG",SUMPRODUCT($I51:$I55,Expenses!HD$35:HD$39)*$F51,MAX((Expenses!HD$35-$K51/12)*$J51*$F51,0)+MAX((Expenses!HD$36-$K52/12)*$J52*$F51,0)+MAX((Expenses!HD$37-$K53/12)*$J53*$F51,0)+MAX((Expenses!HD$38-$K54/12)*$J54*$F51,0)+MAX((Expenses!HD$39-$K55/12)*$J55*$F51,0)))),0)</f>
        <v>0</v>
      </c>
      <c r="HG217" s="156">
        <f>IF(AND(HG$165&lt;=$E51,HG$165&gt;=EOMONTH($D51,0)),IF($G51="NNN",SUM(Expenses!HE$35:HE$39)*$F51,IF($G51="FSG",0,IF($G51="MG",SUMPRODUCT($I51:$I55,Expenses!HE$35:HE$39)*$F51,MAX((Expenses!HE$35-$K51/12)*$J51*$F51,0)+MAX((Expenses!HE$36-$K52/12)*$J52*$F51,0)+MAX((Expenses!HE$37-$K53/12)*$J53*$F51,0)+MAX((Expenses!HE$38-$K54/12)*$J54*$F51,0)+MAX((Expenses!HE$39-$K55/12)*$J55*$F51,0)))),0)</f>
        <v>0</v>
      </c>
      <c r="HH217" s="156">
        <f>IF(AND(HH$165&lt;=$E51,HH$165&gt;=EOMONTH($D51,0)),IF($G51="NNN",SUM(Expenses!HF$35:HF$39)*$F51,IF($G51="FSG",0,IF($G51="MG",SUMPRODUCT($I51:$I55,Expenses!HF$35:HF$39)*$F51,MAX((Expenses!HF$35-$K51/12)*$J51*$F51,0)+MAX((Expenses!HF$36-$K52/12)*$J52*$F51,0)+MAX((Expenses!HF$37-$K53/12)*$J53*$F51,0)+MAX((Expenses!HF$38-$K54/12)*$J54*$F51,0)+MAX((Expenses!HF$39-$K55/12)*$J55*$F51,0)))),0)</f>
        <v>0</v>
      </c>
      <c r="HI217" s="156">
        <f>IF(AND(HI$165&lt;=$E51,HI$165&gt;=EOMONTH($D51,0)),IF($G51="NNN",SUM(Expenses!HG$35:HG$39)*$F51,IF($G51="FSG",0,IF($G51="MG",SUMPRODUCT($I51:$I55,Expenses!HG$35:HG$39)*$F51,MAX((Expenses!HG$35-$K51/12)*$J51*$F51,0)+MAX((Expenses!HG$36-$K52/12)*$J52*$F51,0)+MAX((Expenses!HG$37-$K53/12)*$J53*$F51,0)+MAX((Expenses!HG$38-$K54/12)*$J54*$F51,0)+MAX((Expenses!HG$39-$K55/12)*$J55*$F51,0)))),0)</f>
        <v>0</v>
      </c>
      <c r="HJ217" s="156">
        <f>IF(AND(HJ$165&lt;=$E51,HJ$165&gt;=EOMONTH($D51,0)),IF($G51="NNN",SUM(Expenses!HH$35:HH$39)*$F51,IF($G51="FSG",0,IF($G51="MG",SUMPRODUCT($I51:$I55,Expenses!HH$35:HH$39)*$F51,MAX((Expenses!HH$35-$K51/12)*$J51*$F51,0)+MAX((Expenses!HH$36-$K52/12)*$J52*$F51,0)+MAX((Expenses!HH$37-$K53/12)*$J53*$F51,0)+MAX((Expenses!HH$38-$K54/12)*$J54*$F51,0)+MAX((Expenses!HH$39-$K55/12)*$J55*$F51,0)))),0)</f>
        <v>0</v>
      </c>
      <c r="HK217" s="156">
        <f>IF(AND(HK$165&lt;=$E51,HK$165&gt;=EOMONTH($D51,0)),IF($G51="NNN",SUM(Expenses!HI$35:HI$39)*$F51,IF($G51="FSG",0,IF($G51="MG",SUMPRODUCT($I51:$I55,Expenses!HI$35:HI$39)*$F51,MAX((Expenses!HI$35-$K51/12)*$J51*$F51,0)+MAX((Expenses!HI$36-$K52/12)*$J52*$F51,0)+MAX((Expenses!HI$37-$K53/12)*$J53*$F51,0)+MAX((Expenses!HI$38-$K54/12)*$J54*$F51,0)+MAX((Expenses!HI$39-$K55/12)*$J55*$F51,0)))),0)</f>
        <v>0</v>
      </c>
      <c r="HL217" s="156">
        <f>IF(AND(HL$165&lt;=$E51,HL$165&gt;=EOMONTH($D51,0)),IF($G51="NNN",SUM(Expenses!HJ$35:HJ$39)*$F51,IF($G51="FSG",0,IF($G51="MG",SUMPRODUCT($I51:$I55,Expenses!HJ$35:HJ$39)*$F51,MAX((Expenses!HJ$35-$K51/12)*$J51*$F51,0)+MAX((Expenses!HJ$36-$K52/12)*$J52*$F51,0)+MAX((Expenses!HJ$37-$K53/12)*$J53*$F51,0)+MAX((Expenses!HJ$38-$K54/12)*$J54*$F51,0)+MAX((Expenses!HJ$39-$K55/12)*$J55*$F51,0)))),0)</f>
        <v>0</v>
      </c>
      <c r="HM217" s="156">
        <f>IF(AND(HM$165&lt;=$E51,HM$165&gt;=EOMONTH($D51,0)),IF($G51="NNN",SUM(Expenses!HK$35:HK$39)*$F51,IF($G51="FSG",0,IF($G51="MG",SUMPRODUCT($I51:$I55,Expenses!HK$35:HK$39)*$F51,MAX((Expenses!HK$35-$K51/12)*$J51*$F51,0)+MAX((Expenses!HK$36-$K52/12)*$J52*$F51,0)+MAX((Expenses!HK$37-$K53/12)*$J53*$F51,0)+MAX((Expenses!HK$38-$K54/12)*$J54*$F51,0)+MAX((Expenses!HK$39-$K55/12)*$J55*$F51,0)))),0)</f>
        <v>0</v>
      </c>
      <c r="HN217" s="156">
        <f>IF(AND(HN$165&lt;=$E51,HN$165&gt;=EOMONTH($D51,0)),IF($G51="NNN",SUM(Expenses!HL$35:HL$39)*$F51,IF($G51="FSG",0,IF($G51="MG",SUMPRODUCT($I51:$I55,Expenses!HL$35:HL$39)*$F51,MAX((Expenses!HL$35-$K51/12)*$J51*$F51,0)+MAX((Expenses!HL$36-$K52/12)*$J52*$F51,0)+MAX((Expenses!HL$37-$K53/12)*$J53*$F51,0)+MAX((Expenses!HL$38-$K54/12)*$J54*$F51,0)+MAX((Expenses!HL$39-$K55/12)*$J55*$F51,0)))),0)</f>
        <v>0</v>
      </c>
      <c r="HO217" s="156">
        <f>IF(AND(HO$165&lt;=$E51,HO$165&gt;=EOMONTH($D51,0)),IF($G51="NNN",SUM(Expenses!HM$35:HM$39)*$F51,IF($G51="FSG",0,IF($G51="MG",SUMPRODUCT($I51:$I55,Expenses!HM$35:HM$39)*$F51,MAX((Expenses!HM$35-$K51/12)*$J51*$F51,0)+MAX((Expenses!HM$36-$K52/12)*$J52*$F51,0)+MAX((Expenses!HM$37-$K53/12)*$J53*$F51,0)+MAX((Expenses!HM$38-$K54/12)*$J54*$F51,0)+MAX((Expenses!HM$39-$K55/12)*$J55*$F51,0)))),0)</f>
        <v>0</v>
      </c>
      <c r="HP217" s="156">
        <f>IF(AND(HP$165&lt;=$E51,HP$165&gt;=EOMONTH($D51,0)),IF($G51="NNN",SUM(Expenses!HN$35:HN$39)*$F51,IF($G51="FSG",0,IF($G51="MG",SUMPRODUCT($I51:$I55,Expenses!HN$35:HN$39)*$F51,MAX((Expenses!HN$35-$K51/12)*$J51*$F51,0)+MAX((Expenses!HN$36-$K52/12)*$J52*$F51,0)+MAX((Expenses!HN$37-$K53/12)*$J53*$F51,0)+MAX((Expenses!HN$38-$K54/12)*$J54*$F51,0)+MAX((Expenses!HN$39-$K55/12)*$J55*$F51,0)))),0)</f>
        <v>0</v>
      </c>
      <c r="HQ217" s="156">
        <f>IF(AND(HQ$165&lt;=$E51,HQ$165&gt;=EOMONTH($D51,0)),IF($G51="NNN",SUM(Expenses!HO$35:HO$39)*$F51,IF($G51="FSG",0,IF($G51="MG",SUMPRODUCT($I51:$I55,Expenses!HO$35:HO$39)*$F51,MAX((Expenses!HO$35-$K51/12)*$J51*$F51,0)+MAX((Expenses!HO$36-$K52/12)*$J52*$F51,0)+MAX((Expenses!HO$37-$K53/12)*$J53*$F51,0)+MAX((Expenses!HO$38-$K54/12)*$J54*$F51,0)+MAX((Expenses!HO$39-$K55/12)*$J55*$F51,0)))),0)</f>
        <v>0</v>
      </c>
      <c r="HR217" s="156">
        <f>IF(AND(HR$165&lt;=$E51,HR$165&gt;=EOMONTH($D51,0)),IF($G51="NNN",SUM(Expenses!HP$35:HP$39)*$F51,IF($G51="FSG",0,IF($G51="MG",SUMPRODUCT($I51:$I55,Expenses!HP$35:HP$39)*$F51,MAX((Expenses!HP$35-$K51/12)*$J51*$F51,0)+MAX((Expenses!HP$36-$K52/12)*$J52*$F51,0)+MAX((Expenses!HP$37-$K53/12)*$J53*$F51,0)+MAX((Expenses!HP$38-$K54/12)*$J54*$F51,0)+MAX((Expenses!HP$39-$K55/12)*$J55*$F51,0)))),0)</f>
        <v>0</v>
      </c>
      <c r="HS217" s="156">
        <f>IF(AND(HS$165&lt;=$E51,HS$165&gt;=EOMONTH($D51,0)),IF($G51="NNN",SUM(Expenses!HQ$35:HQ$39)*$F51,IF($G51="FSG",0,IF($G51="MG",SUMPRODUCT($I51:$I55,Expenses!HQ$35:HQ$39)*$F51,MAX((Expenses!HQ$35-$K51/12)*$J51*$F51,0)+MAX((Expenses!HQ$36-$K52/12)*$J52*$F51,0)+MAX((Expenses!HQ$37-$K53/12)*$J53*$F51,0)+MAX((Expenses!HQ$38-$K54/12)*$J54*$F51,0)+MAX((Expenses!HQ$39-$K55/12)*$J55*$F51,0)))),0)</f>
        <v>0</v>
      </c>
      <c r="HT217" s="156">
        <f>IF(AND(HT$165&lt;=$E51,HT$165&gt;=EOMONTH($D51,0)),IF($G51="NNN",SUM(Expenses!HR$35:HR$39)*$F51,IF($G51="FSG",0,IF($G51="MG",SUMPRODUCT($I51:$I55,Expenses!HR$35:HR$39)*$F51,MAX((Expenses!HR$35-$K51/12)*$J51*$F51,0)+MAX((Expenses!HR$36-$K52/12)*$J52*$F51,0)+MAX((Expenses!HR$37-$K53/12)*$J53*$F51,0)+MAX((Expenses!HR$38-$K54/12)*$J54*$F51,0)+MAX((Expenses!HR$39-$K55/12)*$J55*$F51,0)))),0)</f>
        <v>0</v>
      </c>
      <c r="HU217" s="156">
        <f>IF(AND(HU$165&lt;=$E51,HU$165&gt;=EOMONTH($D51,0)),IF($G51="NNN",SUM(Expenses!HS$35:HS$39)*$F51,IF($G51="FSG",0,IF($G51="MG",SUMPRODUCT($I51:$I55,Expenses!HS$35:HS$39)*$F51,MAX((Expenses!HS$35-$K51/12)*$J51*$F51,0)+MAX((Expenses!HS$36-$K52/12)*$J52*$F51,0)+MAX((Expenses!HS$37-$K53/12)*$J53*$F51,0)+MAX((Expenses!HS$38-$K54/12)*$J54*$F51,0)+MAX((Expenses!HS$39-$K55/12)*$J55*$F51,0)))),0)</f>
        <v>0</v>
      </c>
      <c r="HV217" s="156">
        <f>IF(AND(HV$165&lt;=$E51,HV$165&gt;=EOMONTH($D51,0)),IF($G51="NNN",SUM(Expenses!HT$35:HT$39)*$F51,IF($G51="FSG",0,IF($G51="MG",SUMPRODUCT($I51:$I55,Expenses!HT$35:HT$39)*$F51,MAX((Expenses!HT$35-$K51/12)*$J51*$F51,0)+MAX((Expenses!HT$36-$K52/12)*$J52*$F51,0)+MAX((Expenses!HT$37-$K53/12)*$J53*$F51,0)+MAX((Expenses!HT$38-$K54/12)*$J54*$F51,0)+MAX((Expenses!HT$39-$K55/12)*$J55*$F51,0)))),0)</f>
        <v>0</v>
      </c>
      <c r="HW217" s="156">
        <f>IF(AND(HW$165&lt;=$E51,HW$165&gt;=EOMONTH($D51,0)),IF($G51="NNN",SUM(Expenses!HU$35:HU$39)*$F51,IF($G51="FSG",0,IF($G51="MG",SUMPRODUCT($I51:$I55,Expenses!HU$35:HU$39)*$F51,MAX((Expenses!HU$35-$K51/12)*$J51*$F51,0)+MAX((Expenses!HU$36-$K52/12)*$J52*$F51,0)+MAX((Expenses!HU$37-$K53/12)*$J53*$F51,0)+MAX((Expenses!HU$38-$K54/12)*$J54*$F51,0)+MAX((Expenses!HU$39-$K55/12)*$J55*$F51,0)))),0)</f>
        <v>0</v>
      </c>
      <c r="HX217" s="156">
        <f>IF(AND(HX$165&lt;=$E51,HX$165&gt;=EOMONTH($D51,0)),IF($G51="NNN",SUM(Expenses!HV$35:HV$39)*$F51,IF($G51="FSG",0,IF($G51="MG",SUMPRODUCT($I51:$I55,Expenses!HV$35:HV$39)*$F51,MAX((Expenses!HV$35-$K51/12)*$J51*$F51,0)+MAX((Expenses!HV$36-$K52/12)*$J52*$F51,0)+MAX((Expenses!HV$37-$K53/12)*$J53*$F51,0)+MAX((Expenses!HV$38-$K54/12)*$J54*$F51,0)+MAX((Expenses!HV$39-$K55/12)*$J55*$F51,0)))),0)</f>
        <v>0</v>
      </c>
      <c r="HY217" s="156">
        <f>IF(AND(HY$165&lt;=$E51,HY$165&gt;=EOMONTH($D51,0)),IF($G51="NNN",SUM(Expenses!HW$35:HW$39)*$F51,IF($G51="FSG",0,IF($G51="MG",SUMPRODUCT($I51:$I55,Expenses!HW$35:HW$39)*$F51,MAX((Expenses!HW$35-$K51/12)*$J51*$F51,0)+MAX((Expenses!HW$36-$K52/12)*$J52*$F51,0)+MAX((Expenses!HW$37-$K53/12)*$J53*$F51,0)+MAX((Expenses!HW$38-$K54/12)*$J54*$F51,0)+MAX((Expenses!HW$39-$K55/12)*$J55*$F51,0)))),0)</f>
        <v>0</v>
      </c>
      <c r="HZ217" s="156">
        <f>IF(AND(HZ$165&lt;=$E51,HZ$165&gt;=EOMONTH($D51,0)),IF($G51="NNN",SUM(Expenses!HX$35:HX$39)*$F51,IF($G51="FSG",0,IF($G51="MG",SUMPRODUCT($I51:$I55,Expenses!HX$35:HX$39)*$F51,MAX((Expenses!HX$35-$K51/12)*$J51*$F51,0)+MAX((Expenses!HX$36-$K52/12)*$J52*$F51,0)+MAX((Expenses!HX$37-$K53/12)*$J53*$F51,0)+MAX((Expenses!HX$38-$K54/12)*$J54*$F51,0)+MAX((Expenses!HX$39-$K55/12)*$J55*$F51,0)))),0)</f>
        <v>0</v>
      </c>
      <c r="IA217" s="156">
        <f>IF(AND(IA$165&lt;=$E51,IA$165&gt;=EOMONTH($D51,0)),IF($G51="NNN",SUM(Expenses!HY$35:HY$39)*$F51,IF($G51="FSG",0,IF($G51="MG",SUMPRODUCT($I51:$I55,Expenses!HY$35:HY$39)*$F51,MAX((Expenses!HY$35-$K51/12)*$J51*$F51,0)+MAX((Expenses!HY$36-$K52/12)*$J52*$F51,0)+MAX((Expenses!HY$37-$K53/12)*$J53*$F51,0)+MAX((Expenses!HY$38-$K54/12)*$J54*$F51,0)+MAX((Expenses!HY$39-$K55/12)*$J55*$F51,0)))),0)</f>
        <v>0</v>
      </c>
      <c r="IB217" s="156">
        <f>IF(AND(IB$165&lt;=$E51,IB$165&gt;=EOMONTH($D51,0)),IF($G51="NNN",SUM(Expenses!HZ$35:HZ$39)*$F51,IF($G51="FSG",0,IF($G51="MG",SUMPRODUCT($I51:$I55,Expenses!HZ$35:HZ$39)*$F51,MAX((Expenses!HZ$35-$K51/12)*$J51*$F51,0)+MAX((Expenses!HZ$36-$K52/12)*$J52*$F51,0)+MAX((Expenses!HZ$37-$K53/12)*$J53*$F51,0)+MAX((Expenses!HZ$38-$K54/12)*$J54*$F51,0)+MAX((Expenses!HZ$39-$K55/12)*$J55*$F51,0)))),0)</f>
        <v>0</v>
      </c>
      <c r="IC217" s="156">
        <f>IF(AND(IC$165&lt;=$E51,IC$165&gt;=EOMONTH($D51,0)),IF($G51="NNN",SUM(Expenses!IA$35:IA$39)*$F51,IF($G51="FSG",0,IF($G51="MG",SUMPRODUCT($I51:$I55,Expenses!IA$35:IA$39)*$F51,MAX((Expenses!IA$35-$K51/12)*$J51*$F51,0)+MAX((Expenses!IA$36-$K52/12)*$J52*$F51,0)+MAX((Expenses!IA$37-$K53/12)*$J53*$F51,0)+MAX((Expenses!IA$38-$K54/12)*$J54*$F51,0)+MAX((Expenses!IA$39-$K55/12)*$J55*$F51,0)))),0)</f>
        <v>0</v>
      </c>
      <c r="ID217" s="156">
        <f>IF(AND(ID$165&lt;=$E51,ID$165&gt;=EOMONTH($D51,0)),IF($G51="NNN",SUM(Expenses!IB$35:IB$39)*$F51,IF($G51="FSG",0,IF($G51="MG",SUMPRODUCT($I51:$I55,Expenses!IB$35:IB$39)*$F51,MAX((Expenses!IB$35-$K51/12)*$J51*$F51,0)+MAX((Expenses!IB$36-$K52/12)*$J52*$F51,0)+MAX((Expenses!IB$37-$K53/12)*$J53*$F51,0)+MAX((Expenses!IB$38-$K54/12)*$J54*$F51,0)+MAX((Expenses!IB$39-$K55/12)*$J55*$F51,0)))),0)</f>
        <v>0</v>
      </c>
      <c r="IE217" s="156">
        <f>IF(AND(IE$165&lt;=$E51,IE$165&gt;=EOMONTH($D51,0)),IF($G51="NNN",SUM(Expenses!IC$35:IC$39)*$F51,IF($G51="FSG",0,IF($G51="MG",SUMPRODUCT($I51:$I55,Expenses!IC$35:IC$39)*$F51,MAX((Expenses!IC$35-$K51/12)*$J51*$F51,0)+MAX((Expenses!IC$36-$K52/12)*$J52*$F51,0)+MAX((Expenses!IC$37-$K53/12)*$J53*$F51,0)+MAX((Expenses!IC$38-$K54/12)*$J54*$F51,0)+MAX((Expenses!IC$39-$K55/12)*$J55*$F51,0)))),0)</f>
        <v>0</v>
      </c>
      <c r="IF217" s="156">
        <f>IF(AND(IF$165&lt;=$E51,IF$165&gt;=EOMONTH($D51,0)),IF($G51="NNN",SUM(Expenses!ID$35:ID$39)*$F51,IF($G51="FSG",0,IF($G51="MG",SUMPRODUCT($I51:$I55,Expenses!ID$35:ID$39)*$F51,MAX((Expenses!ID$35-$K51/12)*$J51*$F51,0)+MAX((Expenses!ID$36-$K52/12)*$J52*$F51,0)+MAX((Expenses!ID$37-$K53/12)*$J53*$F51,0)+MAX((Expenses!ID$38-$K54/12)*$J54*$F51,0)+MAX((Expenses!ID$39-$K55/12)*$J55*$F51,0)))),0)</f>
        <v>0</v>
      </c>
      <c r="IG217" s="156">
        <f>IF(AND(IG$165&lt;=$E51,IG$165&gt;=EOMONTH($D51,0)),IF($G51="NNN",SUM(Expenses!IE$35:IE$39)*$F51,IF($G51="FSG",0,IF($G51="MG",SUMPRODUCT($I51:$I55,Expenses!IE$35:IE$39)*$F51,MAX((Expenses!IE$35-$K51/12)*$J51*$F51,0)+MAX((Expenses!IE$36-$K52/12)*$J52*$F51,0)+MAX((Expenses!IE$37-$K53/12)*$J53*$F51,0)+MAX((Expenses!IE$38-$K54/12)*$J54*$F51,0)+MAX((Expenses!IE$39-$K55/12)*$J55*$F51,0)))),0)</f>
        <v>0</v>
      </c>
      <c r="IH217" s="156">
        <f>IF(AND(IH$165&lt;=$E51,IH$165&gt;=EOMONTH($D51,0)),IF($G51="NNN",SUM(Expenses!IF$35:IF$39)*$F51,IF($G51="FSG",0,IF($G51="MG",SUMPRODUCT($I51:$I55,Expenses!IF$35:IF$39)*$F51,MAX((Expenses!IF$35-$K51/12)*$J51*$F51,0)+MAX((Expenses!IF$36-$K52/12)*$J52*$F51,0)+MAX((Expenses!IF$37-$K53/12)*$J53*$F51,0)+MAX((Expenses!IF$38-$K54/12)*$J54*$F51,0)+MAX((Expenses!IF$39-$K55/12)*$J55*$F51,0)))),0)</f>
        <v>0</v>
      </c>
      <c r="II217" s="156">
        <f>IF(AND(II$165&lt;=$E51,II$165&gt;=EOMONTH($D51,0)),IF($G51="NNN",SUM(Expenses!IG$35:IG$39)*$F51,IF($G51="FSG",0,IF($G51="MG",SUMPRODUCT($I51:$I55,Expenses!IG$35:IG$39)*$F51,MAX((Expenses!IG$35-$K51/12)*$J51*$F51,0)+MAX((Expenses!IG$36-$K52/12)*$J52*$F51,0)+MAX((Expenses!IG$37-$K53/12)*$J53*$F51,0)+MAX((Expenses!IG$38-$K54/12)*$J54*$F51,0)+MAX((Expenses!IG$39-$K55/12)*$J55*$F51,0)))),0)</f>
        <v>0</v>
      </c>
      <c r="IJ217" s="156">
        <f>IF(AND(IJ$165&lt;=$E51,IJ$165&gt;=EOMONTH($D51,0)),IF($G51="NNN",SUM(Expenses!IH$35:IH$39)*$F51,IF($G51="FSG",0,IF($G51="MG",SUMPRODUCT($I51:$I55,Expenses!IH$35:IH$39)*$F51,MAX((Expenses!IH$35-$K51/12)*$J51*$F51,0)+MAX((Expenses!IH$36-$K52/12)*$J52*$F51,0)+MAX((Expenses!IH$37-$K53/12)*$J53*$F51,0)+MAX((Expenses!IH$38-$K54/12)*$J54*$F51,0)+MAX((Expenses!IH$39-$K55/12)*$J55*$F51,0)))),0)</f>
        <v>0</v>
      </c>
      <c r="IK217" s="156">
        <f>IF(AND(IK$165&lt;=$E51,IK$165&gt;=EOMONTH($D51,0)),IF($G51="NNN",SUM(Expenses!II$35:II$39)*$F51,IF($G51="FSG",0,IF($G51="MG",SUMPRODUCT($I51:$I55,Expenses!II$35:II$39)*$F51,MAX((Expenses!II$35-$K51/12)*$J51*$F51,0)+MAX((Expenses!II$36-$K52/12)*$J52*$F51,0)+MAX((Expenses!II$37-$K53/12)*$J53*$F51,0)+MAX((Expenses!II$38-$K54/12)*$J54*$F51,0)+MAX((Expenses!II$39-$K55/12)*$J55*$F51,0)))),0)</f>
        <v>0</v>
      </c>
      <c r="IL217" s="156">
        <f>IF(AND(IL$165&lt;=$E51,IL$165&gt;=EOMONTH($D51,0)),IF($G51="NNN",SUM(Expenses!IJ$35:IJ$39)*$F51,IF($G51="FSG",0,IF($G51="MG",SUMPRODUCT($I51:$I55,Expenses!IJ$35:IJ$39)*$F51,MAX((Expenses!IJ$35-$K51/12)*$J51*$F51,0)+MAX((Expenses!IJ$36-$K52/12)*$J52*$F51,0)+MAX((Expenses!IJ$37-$K53/12)*$J53*$F51,0)+MAX((Expenses!IJ$38-$K54/12)*$J54*$F51,0)+MAX((Expenses!IJ$39-$K55/12)*$J55*$F51,0)))),0)</f>
        <v>0</v>
      </c>
      <c r="IM217" s="156">
        <f>IF(AND(IM$165&lt;=$E51,IM$165&gt;=EOMONTH($D51,0)),IF($G51="NNN",SUM(Expenses!IK$35:IK$39)*$F51,IF($G51="FSG",0,IF($G51="MG",SUMPRODUCT($I51:$I55,Expenses!IK$35:IK$39)*$F51,MAX((Expenses!IK$35-$K51/12)*$J51*$F51,0)+MAX((Expenses!IK$36-$K52/12)*$J52*$F51,0)+MAX((Expenses!IK$37-$K53/12)*$J53*$F51,0)+MAX((Expenses!IK$38-$K54/12)*$J54*$F51,0)+MAX((Expenses!IK$39-$K55/12)*$J55*$F51,0)))),0)</f>
        <v>0</v>
      </c>
      <c r="IN217" s="156">
        <f>IF(AND(IN$165&lt;=$E51,IN$165&gt;=EOMONTH($D51,0)),IF($G51="NNN",SUM(Expenses!IL$35:IL$39)*$F51,IF($G51="FSG",0,IF($G51="MG",SUMPRODUCT($I51:$I55,Expenses!IL$35:IL$39)*$F51,MAX((Expenses!IL$35-$K51/12)*$J51*$F51,0)+MAX((Expenses!IL$36-$K52/12)*$J52*$F51,0)+MAX((Expenses!IL$37-$K53/12)*$J53*$F51,0)+MAX((Expenses!IL$38-$K54/12)*$J54*$F51,0)+MAX((Expenses!IL$39-$K55/12)*$J55*$F51,0)))),0)</f>
        <v>0</v>
      </c>
      <c r="IO217" s="156">
        <f>IF(AND(IO$165&lt;=$E51,IO$165&gt;=EOMONTH($D51,0)),IF($G51="NNN",SUM(Expenses!IM$35:IM$39)*$F51,IF($G51="FSG",0,IF($G51="MG",SUMPRODUCT($I51:$I55,Expenses!IM$35:IM$39)*$F51,MAX((Expenses!IM$35-$K51/12)*$J51*$F51,0)+MAX((Expenses!IM$36-$K52/12)*$J52*$F51,0)+MAX((Expenses!IM$37-$K53/12)*$J53*$F51,0)+MAX((Expenses!IM$38-$K54/12)*$J54*$F51,0)+MAX((Expenses!IM$39-$K55/12)*$J55*$F51,0)))),0)</f>
        <v>0</v>
      </c>
      <c r="IP217" s="156">
        <f>IF(AND(IP$165&lt;=$E51,IP$165&gt;=EOMONTH($D51,0)),IF($G51="NNN",SUM(Expenses!IN$35:IN$39)*$F51,IF($G51="FSG",0,IF($G51="MG",SUMPRODUCT($I51:$I55,Expenses!IN$35:IN$39)*$F51,MAX((Expenses!IN$35-$K51/12)*$J51*$F51,0)+MAX((Expenses!IN$36-$K52/12)*$J52*$F51,0)+MAX((Expenses!IN$37-$K53/12)*$J53*$F51,0)+MAX((Expenses!IN$38-$K54/12)*$J54*$F51,0)+MAX((Expenses!IN$39-$K55/12)*$J55*$F51,0)))),0)</f>
        <v>0</v>
      </c>
      <c r="IQ217" s="156">
        <f>IF(AND(IQ$165&lt;=$E51,IQ$165&gt;=EOMONTH($D51,0)),IF($G51="NNN",SUM(Expenses!IO$35:IO$39)*$F51,IF($G51="FSG",0,IF($G51="MG",SUMPRODUCT($I51:$I55,Expenses!IO$35:IO$39)*$F51,MAX((Expenses!IO$35-$K51/12)*$J51*$F51,0)+MAX((Expenses!IO$36-$K52/12)*$J52*$F51,0)+MAX((Expenses!IO$37-$K53/12)*$J53*$F51,0)+MAX((Expenses!IO$38-$K54/12)*$J54*$F51,0)+MAX((Expenses!IO$39-$K55/12)*$J55*$F51,0)))),0)</f>
        <v>0</v>
      </c>
      <c r="IR217" s="156">
        <f>IF(AND(IR$165&lt;=$E51,IR$165&gt;=EOMONTH($D51,0)),IF($G51="NNN",SUM(Expenses!IP$35:IP$39)*$F51,IF($G51="FSG",0,IF($G51="MG",SUMPRODUCT($I51:$I55,Expenses!IP$35:IP$39)*$F51,MAX((Expenses!IP$35-$K51/12)*$J51*$F51,0)+MAX((Expenses!IP$36-$K52/12)*$J52*$F51,0)+MAX((Expenses!IP$37-$K53/12)*$J53*$F51,0)+MAX((Expenses!IP$38-$K54/12)*$J54*$F51,0)+MAX((Expenses!IP$39-$K55/12)*$J55*$F51,0)))),0)</f>
        <v>0</v>
      </c>
      <c r="IS217" s="156">
        <f>IF(AND(IS$165&lt;=$E51,IS$165&gt;=EOMONTH($D51,0)),IF($G51="NNN",SUM(Expenses!IQ$35:IQ$39)*$F51,IF($G51="FSG",0,IF($G51="MG",SUMPRODUCT($I51:$I55,Expenses!IQ$35:IQ$39)*$F51,MAX((Expenses!IQ$35-$K51/12)*$J51*$F51,0)+MAX((Expenses!IQ$36-$K52/12)*$J52*$F51,0)+MAX((Expenses!IQ$37-$K53/12)*$J53*$F51,0)+MAX((Expenses!IQ$38-$K54/12)*$J54*$F51,0)+MAX((Expenses!IQ$39-$K55/12)*$J55*$F51,0)))),0)</f>
        <v>0</v>
      </c>
      <c r="IT217" s="156">
        <f>IF(AND(IT$165&lt;=$E51,IT$165&gt;=EOMONTH($D51,0)),IF($G51="NNN",SUM(Expenses!IR$35:IR$39)*$F51,IF($G51="FSG",0,IF($G51="MG",SUMPRODUCT($I51:$I55,Expenses!IR$35:IR$39)*$F51,MAX((Expenses!IR$35-$K51/12)*$J51*$F51,0)+MAX((Expenses!IR$36-$K52/12)*$J52*$F51,0)+MAX((Expenses!IR$37-$K53/12)*$J53*$F51,0)+MAX((Expenses!IR$38-$K54/12)*$J54*$F51,0)+MAX((Expenses!IR$39-$K55/12)*$J55*$F51,0)))),0)</f>
        <v>0</v>
      </c>
      <c r="IU217" s="156">
        <f>IF(AND(IU$165&lt;=$E51,IU$165&gt;=EOMONTH($D51,0)),IF($G51="NNN",SUM(Expenses!IS$35:IS$39)*$F51,IF($G51="FSG",0,IF($G51="MG",SUMPRODUCT($I51:$I55,Expenses!IS$35:IS$39)*$F51,MAX((Expenses!IS$35-$K51/12)*$J51*$F51,0)+MAX((Expenses!IS$36-$K52/12)*$J52*$F51,0)+MAX((Expenses!IS$37-$K53/12)*$J53*$F51,0)+MAX((Expenses!IS$38-$K54/12)*$J54*$F51,0)+MAX((Expenses!IS$39-$K55/12)*$J55*$F51,0)))),0)</f>
        <v>0</v>
      </c>
      <c r="IV217" s="156">
        <f>IF(AND(IV$165&lt;=$E51,IV$165&gt;=EOMONTH($D51,0)),IF($G51="NNN",SUM(Expenses!IT$35:IT$39)*$F51,IF($G51="FSG",0,IF($G51="MG",SUMPRODUCT($I51:$I55,Expenses!IT$35:IT$39)*$F51,MAX((Expenses!IT$35-$K51/12)*$J51*$F51,0)+MAX((Expenses!IT$36-$K52/12)*$J52*$F51,0)+MAX((Expenses!IT$37-$K53/12)*$J53*$F51,0)+MAX((Expenses!IT$38-$K54/12)*$J54*$F51,0)+MAX((Expenses!IT$39-$K55/12)*$J55*$F51,0)))),0)</f>
        <v>0</v>
      </c>
      <c r="IW217" s="156">
        <f>IF(AND(IW$165&lt;=$E51,IW$165&gt;=EOMONTH($D51,0)),IF($G51="NNN",SUM(Expenses!IU$35:IU$39)*$F51,IF($G51="FSG",0,IF($G51="MG",SUMPRODUCT($I51:$I55,Expenses!IU$35:IU$39)*$F51,MAX((Expenses!IU$35-$K51/12)*$J51*$F51,0)+MAX((Expenses!IU$36-$K52/12)*$J52*$F51,0)+MAX((Expenses!IU$37-$K53/12)*$J53*$F51,0)+MAX((Expenses!IU$38-$K54/12)*$J54*$F51,0)+MAX((Expenses!IU$39-$K55/12)*$J55*$F51,0)))),0)</f>
        <v>0</v>
      </c>
      <c r="IX217" s="156">
        <f>IF(AND(IX$165&lt;=$E51,IX$165&gt;=EOMONTH($D51,0)),IF($G51="NNN",SUM(Expenses!IV$35:IV$39)*$F51,IF($G51="FSG",0,IF($G51="MG",SUMPRODUCT($I51:$I55,Expenses!IV$35:IV$39)*$F51,MAX((Expenses!IV$35-$K51/12)*$J51*$F51,0)+MAX((Expenses!IV$36-$K52/12)*$J52*$F51,0)+MAX((Expenses!IV$37-$K53/12)*$J53*$F51,0)+MAX((Expenses!IV$38-$K54/12)*$J54*$F51,0)+MAX((Expenses!IV$39-$K55/12)*$J55*$F51,0)))),0)</f>
        <v>0</v>
      </c>
      <c r="IY217" s="156">
        <f>IF(AND(IY$165&lt;=$E51,IY$165&gt;=EOMONTH($D51,0)),IF($G51="NNN",SUM(Expenses!IW$35:IW$39)*$F51,IF($G51="FSG",0,IF($G51="MG",SUMPRODUCT($I51:$I55,Expenses!IW$35:IW$39)*$F51,MAX((Expenses!IW$35-$K51/12)*$J51*$F51,0)+MAX((Expenses!IW$36-$K52/12)*$J52*$F51,0)+MAX((Expenses!IW$37-$K53/12)*$J53*$F51,0)+MAX((Expenses!IW$38-$K54/12)*$J54*$F51,0)+MAX((Expenses!IW$39-$K55/12)*$J55*$F51,0)))),0)</f>
        <v>0</v>
      </c>
      <c r="IZ217" s="156">
        <f>IF(AND(IZ$165&lt;=$E51,IZ$165&gt;=EOMONTH($D51,0)),IF($G51="NNN",SUM(Expenses!IX$35:IX$39)*$F51,IF($G51="FSG",0,IF($G51="MG",SUMPRODUCT($I51:$I55,Expenses!IX$35:IX$39)*$F51,MAX((Expenses!IX$35-$K51/12)*$J51*$F51,0)+MAX((Expenses!IX$36-$K52/12)*$J52*$F51,0)+MAX((Expenses!IX$37-$K53/12)*$J53*$F51,0)+MAX((Expenses!IX$38-$K54/12)*$J54*$F51,0)+MAX((Expenses!IX$39-$K55/12)*$J55*$F51,0)))),0)</f>
        <v>0</v>
      </c>
      <c r="JA217" s="156">
        <f>IF(AND(JA$165&lt;=$E51,JA$165&gt;=EOMONTH($D51,0)),IF($G51="NNN",SUM(Expenses!IY$35:IY$39)*$F51,IF($G51="FSG",0,IF($G51="MG",SUMPRODUCT($I51:$I55,Expenses!IY$35:IY$39)*$F51,MAX((Expenses!IY$35-$K51/12)*$J51*$F51,0)+MAX((Expenses!IY$36-$K52/12)*$J52*$F51,0)+MAX((Expenses!IY$37-$K53/12)*$J53*$F51,0)+MAX((Expenses!IY$38-$K54/12)*$J54*$F51,0)+MAX((Expenses!IY$39-$K55/12)*$J55*$F51,0)))),0)</f>
        <v>0</v>
      </c>
      <c r="JB217" s="156">
        <f>IF(AND(JB$165&lt;=$E51,JB$165&gt;=EOMONTH($D51,0)),IF($G51="NNN",SUM(Expenses!IZ$35:IZ$39)*$F51,IF($G51="FSG",0,IF($G51="MG",SUMPRODUCT($I51:$I55,Expenses!IZ$35:IZ$39)*$F51,MAX((Expenses!IZ$35-$K51/12)*$J51*$F51,0)+MAX((Expenses!IZ$36-$K52/12)*$J52*$F51,0)+MAX((Expenses!IZ$37-$K53/12)*$J53*$F51,0)+MAX((Expenses!IZ$38-$K54/12)*$J54*$F51,0)+MAX((Expenses!IZ$39-$K55/12)*$J55*$F51,0)))),0)</f>
        <v>0</v>
      </c>
      <c r="JC217" s="156">
        <f>IF(AND(JC$165&lt;=$E51,JC$165&gt;=EOMONTH($D51,0)),IF($G51="NNN",SUM(Expenses!JA$35:JA$39)*$F51,IF($G51="FSG",0,IF($G51="MG",SUMPRODUCT($I51:$I55,Expenses!JA$35:JA$39)*$F51,MAX((Expenses!JA$35-$K51/12)*$J51*$F51,0)+MAX((Expenses!JA$36-$K52/12)*$J52*$F51,0)+MAX((Expenses!JA$37-$K53/12)*$J53*$F51,0)+MAX((Expenses!JA$38-$K54/12)*$J54*$F51,0)+MAX((Expenses!JA$39-$K55/12)*$J55*$F51,0)))),0)</f>
        <v>0</v>
      </c>
      <c r="JD217" s="156">
        <f>IF(AND(JD$165&lt;=$E51,JD$165&gt;=EOMONTH($D51,0)),IF($G51="NNN",SUM(Expenses!JB$35:JB$39)*$F51,IF($G51="FSG",0,IF($G51="MG",SUMPRODUCT($I51:$I55,Expenses!JB$35:JB$39)*$F51,MAX((Expenses!JB$35-$K51/12)*$J51*$F51,0)+MAX((Expenses!JB$36-$K52/12)*$J52*$F51,0)+MAX((Expenses!JB$37-$K53/12)*$J53*$F51,0)+MAX((Expenses!JB$38-$K54/12)*$J54*$F51,0)+MAX((Expenses!JB$39-$K55/12)*$J55*$F51,0)))),0)</f>
        <v>0</v>
      </c>
      <c r="JE217" s="156">
        <f>IF(AND(JE$165&lt;=$E51,JE$165&gt;=EOMONTH($D51,0)),IF($G51="NNN",SUM(Expenses!JC$35:JC$39)*$F51,IF($G51="FSG",0,IF($G51="MG",SUMPRODUCT($I51:$I55,Expenses!JC$35:JC$39)*$F51,MAX((Expenses!JC$35-$K51/12)*$J51*$F51,0)+MAX((Expenses!JC$36-$K52/12)*$J52*$F51,0)+MAX((Expenses!JC$37-$K53/12)*$J53*$F51,0)+MAX((Expenses!JC$38-$K54/12)*$J54*$F51,0)+MAX((Expenses!JC$39-$K55/12)*$J55*$F51,0)))),0)</f>
        <v>0</v>
      </c>
      <c r="JF217" s="156">
        <f>IF(AND(JF$165&lt;=$E51,JF$165&gt;=EOMONTH($D51,0)),IF($G51="NNN",SUM(Expenses!JD$35:JD$39)*$F51,IF($G51="FSG",0,IF($G51="MG",SUMPRODUCT($I51:$I55,Expenses!JD$35:JD$39)*$F51,MAX((Expenses!JD$35-$K51/12)*$J51*$F51,0)+MAX((Expenses!JD$36-$K52/12)*$J52*$F51,0)+MAX((Expenses!JD$37-$K53/12)*$J53*$F51,0)+MAX((Expenses!JD$38-$K54/12)*$J54*$F51,0)+MAX((Expenses!JD$39-$K55/12)*$J55*$F51,0)))),0)</f>
        <v>0</v>
      </c>
      <c r="JG217" s="156">
        <f>IF(AND(JG$165&lt;=$E51,JG$165&gt;=EOMONTH($D51,0)),IF($G51="NNN",SUM(Expenses!JE$35:JE$39)*$F51,IF($G51="FSG",0,IF($G51="MG",SUMPRODUCT($I51:$I55,Expenses!JE$35:JE$39)*$F51,MAX((Expenses!JE$35-$K51/12)*$J51*$F51,0)+MAX((Expenses!JE$36-$K52/12)*$J52*$F51,0)+MAX((Expenses!JE$37-$K53/12)*$J53*$F51,0)+MAX((Expenses!JE$38-$K54/12)*$J54*$F51,0)+MAX((Expenses!JE$39-$K55/12)*$J55*$F51,0)))),0)</f>
        <v>0</v>
      </c>
      <c r="JH217" s="156">
        <f>IF(AND(JH$165&lt;=$E51,JH$165&gt;=EOMONTH($D51,0)),IF($G51="NNN",SUM(Expenses!JF$35:JF$39)*$F51,IF($G51="FSG",0,IF($G51="MG",SUMPRODUCT($I51:$I55,Expenses!JF$35:JF$39)*$F51,MAX((Expenses!JF$35-$K51/12)*$J51*$F51,0)+MAX((Expenses!JF$36-$K52/12)*$J52*$F51,0)+MAX((Expenses!JF$37-$K53/12)*$J53*$F51,0)+MAX((Expenses!JF$38-$K54/12)*$J54*$F51,0)+MAX((Expenses!JF$39-$K55/12)*$J55*$F51,0)))),0)</f>
        <v>0</v>
      </c>
      <c r="JI217" s="156">
        <f>IF(AND(JI$165&lt;=$E51,JI$165&gt;=EOMONTH($D51,0)),IF($G51="NNN",SUM(Expenses!JG$35:JG$39)*$F51,IF($G51="FSG",0,IF($G51="MG",SUMPRODUCT($I51:$I55,Expenses!JG$35:JG$39)*$F51,MAX((Expenses!JG$35-$K51/12)*$J51*$F51,0)+MAX((Expenses!JG$36-$K52/12)*$J52*$F51,0)+MAX((Expenses!JG$37-$K53/12)*$J53*$F51,0)+MAX((Expenses!JG$38-$K54/12)*$J54*$F51,0)+MAX((Expenses!JG$39-$K55/12)*$J55*$F51,0)))),0)</f>
        <v>0</v>
      </c>
      <c r="JJ217" s="156">
        <f>IF(AND(JJ$165&lt;=$E51,JJ$165&gt;=EOMONTH($D51,0)),IF($G51="NNN",SUM(Expenses!JH$35:JH$39)*$F51,IF($G51="FSG",0,IF($G51="MG",SUMPRODUCT($I51:$I55,Expenses!JH$35:JH$39)*$F51,MAX((Expenses!JH$35-$K51/12)*$J51*$F51,0)+MAX((Expenses!JH$36-$K52/12)*$J52*$F51,0)+MAX((Expenses!JH$37-$K53/12)*$J53*$F51,0)+MAX((Expenses!JH$38-$K54/12)*$J54*$F51,0)+MAX((Expenses!JH$39-$K55/12)*$J55*$F51,0)))),0)</f>
        <v>0</v>
      </c>
      <c r="JK217" s="156">
        <f>IF(AND(JK$165&lt;=$E51,JK$165&gt;=EOMONTH($D51,0)),IF($G51="NNN",SUM(Expenses!JI$35:JI$39)*$F51,IF($G51="FSG",0,IF($G51="MG",SUMPRODUCT($I51:$I55,Expenses!JI$35:JI$39)*$F51,MAX((Expenses!JI$35-$K51/12)*$J51*$F51,0)+MAX((Expenses!JI$36-$K52/12)*$J52*$F51,0)+MAX((Expenses!JI$37-$K53/12)*$J53*$F51,0)+MAX((Expenses!JI$38-$K54/12)*$J54*$F51,0)+MAX((Expenses!JI$39-$K55/12)*$J55*$F51,0)))),0)</f>
        <v>0</v>
      </c>
      <c r="JL217" s="156">
        <f>IF(AND(JL$165&lt;=$E51,JL$165&gt;=EOMONTH($D51,0)),IF($G51="NNN",SUM(Expenses!JJ$35:JJ$39)*$F51,IF($G51="FSG",0,IF($G51="MG",SUMPRODUCT($I51:$I55,Expenses!JJ$35:JJ$39)*$F51,MAX((Expenses!JJ$35-$K51/12)*$J51*$F51,0)+MAX((Expenses!JJ$36-$K52/12)*$J52*$F51,0)+MAX((Expenses!JJ$37-$K53/12)*$J53*$F51,0)+MAX((Expenses!JJ$38-$K54/12)*$J54*$F51,0)+MAX((Expenses!JJ$39-$K55/12)*$J55*$F51,0)))),0)</f>
        <v>0</v>
      </c>
      <c r="JM217" s="156">
        <f>IF(AND(JM$165&lt;=$E51,JM$165&gt;=EOMONTH($D51,0)),IF($G51="NNN",SUM(Expenses!JK$35:JK$39)*$F51,IF($G51="FSG",0,IF($G51="MG",SUMPRODUCT($I51:$I55,Expenses!JK$35:JK$39)*$F51,MAX((Expenses!JK$35-$K51/12)*$J51*$F51,0)+MAX((Expenses!JK$36-$K52/12)*$J52*$F51,0)+MAX((Expenses!JK$37-$K53/12)*$J53*$F51,0)+MAX((Expenses!JK$38-$K54/12)*$J54*$F51,0)+MAX((Expenses!JK$39-$K55/12)*$J55*$F51,0)))),0)</f>
        <v>0</v>
      </c>
      <c r="JN217" s="156">
        <f>IF(AND(JN$165&lt;=$E51,JN$165&gt;=EOMONTH($D51,0)),IF($G51="NNN",SUM(Expenses!JL$35:JL$39)*$F51,IF($G51="FSG",0,IF($G51="MG",SUMPRODUCT($I51:$I55,Expenses!JL$35:JL$39)*$F51,MAX((Expenses!JL$35-$K51/12)*$J51*$F51,0)+MAX((Expenses!JL$36-$K52/12)*$J52*$F51,0)+MAX((Expenses!JL$37-$K53/12)*$J53*$F51,0)+MAX((Expenses!JL$38-$K54/12)*$J54*$F51,0)+MAX((Expenses!JL$39-$K55/12)*$J55*$F51,0)))),0)</f>
        <v>0</v>
      </c>
      <c r="JO217" s="156">
        <f>IF(AND(JO$165&lt;=$E51,JO$165&gt;=EOMONTH($D51,0)),IF($G51="NNN",SUM(Expenses!JM$35:JM$39)*$F51,IF($G51="FSG",0,IF($G51="MG",SUMPRODUCT($I51:$I55,Expenses!JM$35:JM$39)*$F51,MAX((Expenses!JM$35-$K51/12)*$J51*$F51,0)+MAX((Expenses!JM$36-$K52/12)*$J52*$F51,0)+MAX((Expenses!JM$37-$K53/12)*$J53*$F51,0)+MAX((Expenses!JM$38-$K54/12)*$J54*$F51,0)+MAX((Expenses!JM$39-$K55/12)*$J55*$F51,0)))),0)</f>
        <v>0</v>
      </c>
      <c r="JP217" s="156">
        <f>IF(AND(JP$165&lt;=$E51,JP$165&gt;=EOMONTH($D51,0)),IF($G51="NNN",SUM(Expenses!JN$35:JN$39)*$F51,IF($G51="FSG",0,IF($G51="MG",SUMPRODUCT($I51:$I55,Expenses!JN$35:JN$39)*$F51,MAX((Expenses!JN$35-$K51/12)*$J51*$F51,0)+MAX((Expenses!JN$36-$K52/12)*$J52*$F51,0)+MAX((Expenses!JN$37-$K53/12)*$J53*$F51,0)+MAX((Expenses!JN$38-$K54/12)*$J54*$F51,0)+MAX((Expenses!JN$39-$K55/12)*$J55*$F51,0)))),0)</f>
        <v>0</v>
      </c>
      <c r="JQ217" s="156">
        <f>IF(AND(JQ$165&lt;=$E51,JQ$165&gt;=EOMONTH($D51,0)),IF($G51="NNN",SUM(Expenses!JO$35:JO$39)*$F51,IF($G51="FSG",0,IF($G51="MG",SUMPRODUCT($I51:$I55,Expenses!JO$35:JO$39)*$F51,MAX((Expenses!JO$35-$K51/12)*$J51*$F51,0)+MAX((Expenses!JO$36-$K52/12)*$J52*$F51,0)+MAX((Expenses!JO$37-$K53/12)*$J53*$F51,0)+MAX((Expenses!JO$38-$K54/12)*$J54*$F51,0)+MAX((Expenses!JO$39-$K55/12)*$J55*$F51,0)))),0)</f>
        <v>0</v>
      </c>
      <c r="JR217" s="156">
        <f>IF(AND(JR$165&lt;=$E51,JR$165&gt;=EOMONTH($D51,0)),IF($G51="NNN",SUM(Expenses!JP$35:JP$39)*$F51,IF($G51="FSG",0,IF($G51="MG",SUMPRODUCT($I51:$I55,Expenses!JP$35:JP$39)*$F51,MAX((Expenses!JP$35-$K51/12)*$J51*$F51,0)+MAX((Expenses!JP$36-$K52/12)*$J52*$F51,0)+MAX((Expenses!JP$37-$K53/12)*$J53*$F51,0)+MAX((Expenses!JP$38-$K54/12)*$J54*$F51,0)+MAX((Expenses!JP$39-$K55/12)*$J55*$F51,0)))),0)</f>
        <v>0</v>
      </c>
      <c r="JS217" s="156">
        <f>IF(AND(JS$165&lt;=$E51,JS$165&gt;=EOMONTH($D51,0)),IF($G51="NNN",SUM(Expenses!JQ$35:JQ$39)*$F51,IF($G51="FSG",0,IF($G51="MG",SUMPRODUCT($I51:$I55,Expenses!JQ$35:JQ$39)*$F51,MAX((Expenses!JQ$35-$K51/12)*$J51*$F51,0)+MAX((Expenses!JQ$36-$K52/12)*$J52*$F51,0)+MAX((Expenses!JQ$37-$K53/12)*$J53*$F51,0)+MAX((Expenses!JQ$38-$K54/12)*$J54*$F51,0)+MAX((Expenses!JQ$39-$K55/12)*$J55*$F51,0)))),0)</f>
        <v>0</v>
      </c>
      <c r="JT217" s="156">
        <f>IF(AND(JT$165&lt;=$E51,JT$165&gt;=EOMONTH($D51,0)),IF($G51="NNN",SUM(Expenses!JR$35:JR$39)*$F51,IF($G51="FSG",0,IF($G51="MG",SUMPRODUCT($I51:$I55,Expenses!JR$35:JR$39)*$F51,MAX((Expenses!JR$35-$K51/12)*$J51*$F51,0)+MAX((Expenses!JR$36-$K52/12)*$J52*$F51,0)+MAX((Expenses!JR$37-$K53/12)*$J53*$F51,0)+MAX((Expenses!JR$38-$K54/12)*$J54*$F51,0)+MAX((Expenses!JR$39-$K55/12)*$J55*$F51,0)))),0)</f>
        <v>0</v>
      </c>
      <c r="JU217" s="156">
        <f>IF(AND(JU$165&lt;=$E51,JU$165&gt;=EOMONTH($D51,0)),IF($G51="NNN",SUM(Expenses!JS$35:JS$39)*$F51,IF($G51="FSG",0,IF($G51="MG",SUMPRODUCT($I51:$I55,Expenses!JS$35:JS$39)*$F51,MAX((Expenses!JS$35-$K51/12)*$J51*$F51,0)+MAX((Expenses!JS$36-$K52/12)*$J52*$F51,0)+MAX((Expenses!JS$37-$K53/12)*$J53*$F51,0)+MAX((Expenses!JS$38-$K54/12)*$J54*$F51,0)+MAX((Expenses!JS$39-$K55/12)*$J55*$F51,0)))),0)</f>
        <v>0</v>
      </c>
      <c r="JV217" s="156">
        <f>IF(AND(JV$165&lt;=$E51,JV$165&gt;=EOMONTH($D51,0)),IF($G51="NNN",SUM(Expenses!JT$35:JT$39)*$F51,IF($G51="FSG",0,IF($G51="MG",SUMPRODUCT($I51:$I55,Expenses!JT$35:JT$39)*$F51,MAX((Expenses!JT$35-$K51/12)*$J51*$F51,0)+MAX((Expenses!JT$36-$K52/12)*$J52*$F51,0)+MAX((Expenses!JT$37-$K53/12)*$J53*$F51,0)+MAX((Expenses!JT$38-$K54/12)*$J54*$F51,0)+MAX((Expenses!JT$39-$K55/12)*$J55*$F51,0)))),0)</f>
        <v>0</v>
      </c>
      <c r="JW217" s="156">
        <f>IF(AND(JW$165&lt;=$E51,JW$165&gt;=EOMONTH($D51,0)),IF($G51="NNN",SUM(Expenses!JU$35:JU$39)*$F51,IF($G51="FSG",0,IF($G51="MG",SUMPRODUCT($I51:$I55,Expenses!JU$35:JU$39)*$F51,MAX((Expenses!JU$35-$K51/12)*$J51*$F51,0)+MAX((Expenses!JU$36-$K52/12)*$J52*$F51,0)+MAX((Expenses!JU$37-$K53/12)*$J53*$F51,0)+MAX((Expenses!JU$38-$K54/12)*$J54*$F51,0)+MAX((Expenses!JU$39-$K55/12)*$J55*$F51,0)))),0)</f>
        <v>0</v>
      </c>
      <c r="JX217" s="156">
        <f>IF(AND(JX$165&lt;=$E51,JX$165&gt;=EOMONTH($D51,0)),IF($G51="NNN",SUM(Expenses!JV$35:JV$39)*$F51,IF($G51="FSG",0,IF($G51="MG",SUMPRODUCT($I51:$I55,Expenses!JV$35:JV$39)*$F51,MAX((Expenses!JV$35-$K51/12)*$J51*$F51,0)+MAX((Expenses!JV$36-$K52/12)*$J52*$F51,0)+MAX((Expenses!JV$37-$K53/12)*$J53*$F51,0)+MAX((Expenses!JV$38-$K54/12)*$J54*$F51,0)+MAX((Expenses!JV$39-$K55/12)*$J55*$F51,0)))),0)</f>
        <v>0</v>
      </c>
      <c r="JY217" s="156">
        <f>IF(AND(JY$165&lt;=$E51,JY$165&gt;=EOMONTH($D51,0)),IF($G51="NNN",SUM(Expenses!JW$35:JW$39)*$F51,IF($G51="FSG",0,IF($G51="MG",SUMPRODUCT($I51:$I55,Expenses!JW$35:JW$39)*$F51,MAX((Expenses!JW$35-$K51/12)*$J51*$F51,0)+MAX((Expenses!JW$36-$K52/12)*$J52*$F51,0)+MAX((Expenses!JW$37-$K53/12)*$J53*$F51,0)+MAX((Expenses!JW$38-$K54/12)*$J54*$F51,0)+MAX((Expenses!JW$39-$K55/12)*$J55*$F51,0)))),0)</f>
        <v>0</v>
      </c>
      <c r="JZ217" s="156">
        <f>IF(AND(JZ$165&lt;=$E51,JZ$165&gt;=EOMONTH($D51,0)),IF($G51="NNN",SUM(Expenses!JX$35:JX$39)*$F51,IF($G51="FSG",0,IF($G51="MG",SUMPRODUCT($I51:$I55,Expenses!JX$35:JX$39)*$F51,MAX((Expenses!JX$35-$K51/12)*$J51*$F51,0)+MAX((Expenses!JX$36-$K52/12)*$J52*$F51,0)+MAX((Expenses!JX$37-$K53/12)*$J53*$F51,0)+MAX((Expenses!JX$38-$K54/12)*$J54*$F51,0)+MAX((Expenses!JX$39-$K55/12)*$J55*$F51,0)))),0)</f>
        <v>0</v>
      </c>
      <c r="KA217" s="156">
        <f>IF(AND(KA$165&lt;=$E51,KA$165&gt;=EOMONTH($D51,0)),IF($G51="NNN",SUM(Expenses!JY$35:JY$39)*$F51,IF($G51="FSG",0,IF($G51="MG",SUMPRODUCT($I51:$I55,Expenses!JY$35:JY$39)*$F51,MAX((Expenses!JY$35-$K51/12)*$J51*$F51,0)+MAX((Expenses!JY$36-$K52/12)*$J52*$F51,0)+MAX((Expenses!JY$37-$K53/12)*$J53*$F51,0)+MAX((Expenses!JY$38-$K54/12)*$J54*$F51,0)+MAX((Expenses!JY$39-$K55/12)*$J55*$F51,0)))),0)</f>
        <v>0</v>
      </c>
      <c r="KB217" s="156">
        <f>IF(AND(KB$165&lt;=$E51,KB$165&gt;=EOMONTH($D51,0)),IF($G51="NNN",SUM(Expenses!JZ$35:JZ$39)*$F51,IF($G51="FSG",0,IF($G51="MG",SUMPRODUCT($I51:$I55,Expenses!JZ$35:JZ$39)*$F51,MAX((Expenses!JZ$35-$K51/12)*$J51*$F51,0)+MAX((Expenses!JZ$36-$K52/12)*$J52*$F51,0)+MAX((Expenses!JZ$37-$K53/12)*$J53*$F51,0)+MAX((Expenses!JZ$38-$K54/12)*$J54*$F51,0)+MAX((Expenses!JZ$39-$K55/12)*$J55*$F51,0)))),0)</f>
        <v>0</v>
      </c>
      <c r="KC217" s="156">
        <f>IF(AND(KC$165&lt;=$E51,KC$165&gt;=EOMONTH($D51,0)),IF($G51="NNN",SUM(Expenses!KA$35:KA$39)*$F51,IF($G51="FSG",0,IF($G51="MG",SUMPRODUCT($I51:$I55,Expenses!KA$35:KA$39)*$F51,MAX((Expenses!KA$35-$K51/12)*$J51*$F51,0)+MAX((Expenses!KA$36-$K52/12)*$J52*$F51,0)+MAX((Expenses!KA$37-$K53/12)*$J53*$F51,0)+MAX((Expenses!KA$38-$K54/12)*$J54*$F51,0)+MAX((Expenses!KA$39-$K55/12)*$J55*$F51,0)))),0)</f>
        <v>0</v>
      </c>
      <c r="KD217" s="156">
        <f>IF(AND(KD$165&lt;=$E51,KD$165&gt;=EOMONTH($D51,0)),IF($G51="NNN",SUM(Expenses!KB$35:KB$39)*$F51,IF($G51="FSG",0,IF($G51="MG",SUMPRODUCT($I51:$I55,Expenses!KB$35:KB$39)*$F51,MAX((Expenses!KB$35-$K51/12)*$J51*$F51,0)+MAX((Expenses!KB$36-$K52/12)*$J52*$F51,0)+MAX((Expenses!KB$37-$K53/12)*$J53*$F51,0)+MAX((Expenses!KB$38-$K54/12)*$J54*$F51,0)+MAX((Expenses!KB$39-$K55/12)*$J55*$F51,0)))),0)</f>
        <v>0</v>
      </c>
      <c r="KE217" s="156">
        <f>IF(AND(KE$165&lt;=$E51,KE$165&gt;=EOMONTH($D51,0)),IF($G51="NNN",SUM(Expenses!KC$35:KC$39)*$F51,IF($G51="FSG",0,IF($G51="MG",SUMPRODUCT($I51:$I55,Expenses!KC$35:KC$39)*$F51,MAX((Expenses!KC$35-$K51/12)*$J51*$F51,0)+MAX((Expenses!KC$36-$K52/12)*$J52*$F51,0)+MAX((Expenses!KC$37-$K53/12)*$J53*$F51,0)+MAX((Expenses!KC$38-$K54/12)*$J54*$F51,0)+MAX((Expenses!KC$39-$K55/12)*$J55*$F51,0)))),0)</f>
        <v>0</v>
      </c>
      <c r="KF217" s="156">
        <f>IF(AND(KF$165&lt;=$E51,KF$165&gt;=EOMONTH($D51,0)),IF($G51="NNN",SUM(Expenses!KD$35:KD$39)*$F51,IF($G51="FSG",0,IF($G51="MG",SUMPRODUCT($I51:$I55,Expenses!KD$35:KD$39)*$F51,MAX((Expenses!KD$35-$K51/12)*$J51*$F51,0)+MAX((Expenses!KD$36-$K52/12)*$J52*$F51,0)+MAX((Expenses!KD$37-$K53/12)*$J53*$F51,0)+MAX((Expenses!KD$38-$K54/12)*$J54*$F51,0)+MAX((Expenses!KD$39-$K55/12)*$J55*$F51,0)))),0)</f>
        <v>0</v>
      </c>
      <c r="KG217" s="156">
        <f>IF(AND(KG$165&lt;=$E51,KG$165&gt;=EOMONTH($D51,0)),IF($G51="NNN",SUM(Expenses!KE$35:KE$39)*$F51,IF($G51="FSG",0,IF($G51="MG",SUMPRODUCT($I51:$I55,Expenses!KE$35:KE$39)*$F51,MAX((Expenses!KE$35-$K51/12)*$J51*$F51,0)+MAX((Expenses!KE$36-$K52/12)*$J52*$F51,0)+MAX((Expenses!KE$37-$K53/12)*$J53*$F51,0)+MAX((Expenses!KE$38-$K54/12)*$J54*$F51,0)+MAX((Expenses!KE$39-$K55/12)*$J55*$F51,0)))),0)</f>
        <v>0</v>
      </c>
      <c r="KH217" s="156">
        <f>IF(AND(KH$165&lt;=$E51,KH$165&gt;=EOMONTH($D51,0)),IF($G51="NNN",SUM(Expenses!KF$35:KF$39)*$F51,IF($G51="FSG",0,IF($G51="MG",SUMPRODUCT($I51:$I55,Expenses!KF$35:KF$39)*$F51,MAX((Expenses!KF$35-$K51/12)*$J51*$F51,0)+MAX((Expenses!KF$36-$K52/12)*$J52*$F51,0)+MAX((Expenses!KF$37-$K53/12)*$J53*$F51,0)+MAX((Expenses!KF$38-$K54/12)*$J54*$F51,0)+MAX((Expenses!KF$39-$K55/12)*$J55*$F51,0)))),0)</f>
        <v>0</v>
      </c>
      <c r="KI217" s="156">
        <f>IF(AND(KI$165&lt;=$E51,KI$165&gt;=EOMONTH($D51,0)),IF($G51="NNN",SUM(Expenses!KG$35:KG$39)*$F51,IF($G51="FSG",0,IF($G51="MG",SUMPRODUCT($I51:$I55,Expenses!KG$35:KG$39)*$F51,MAX((Expenses!KG$35-$K51/12)*$J51*$F51,0)+MAX((Expenses!KG$36-$K52/12)*$J52*$F51,0)+MAX((Expenses!KG$37-$K53/12)*$J53*$F51,0)+MAX((Expenses!KG$38-$K54/12)*$J54*$F51,0)+MAX((Expenses!KG$39-$K55/12)*$J55*$F51,0)))),0)</f>
        <v>0</v>
      </c>
      <c r="KJ217" s="156">
        <f>IF(AND(KJ$165&lt;=$E51,KJ$165&gt;=EOMONTH($D51,0)),IF($G51="NNN",SUM(Expenses!KH$35:KH$39)*$F51,IF($G51="FSG",0,IF($G51="MG",SUMPRODUCT($I51:$I55,Expenses!KH$35:KH$39)*$F51,MAX((Expenses!KH$35-$K51/12)*$J51*$F51,0)+MAX((Expenses!KH$36-$K52/12)*$J52*$F51,0)+MAX((Expenses!KH$37-$K53/12)*$J53*$F51,0)+MAX((Expenses!KH$38-$K54/12)*$J54*$F51,0)+MAX((Expenses!KH$39-$K55/12)*$J55*$F51,0)))),0)</f>
        <v>0</v>
      </c>
      <c r="KK217" s="156">
        <f>IF(AND(KK$165&lt;=$E51,KK$165&gt;=EOMONTH($D51,0)),IF($G51="NNN",SUM(Expenses!KI$35:KI$39)*$F51,IF($G51="FSG",0,IF($G51="MG",SUMPRODUCT($I51:$I55,Expenses!KI$35:KI$39)*$F51,MAX((Expenses!KI$35-$K51/12)*$J51*$F51,0)+MAX((Expenses!KI$36-$K52/12)*$J52*$F51,0)+MAX((Expenses!KI$37-$K53/12)*$J53*$F51,0)+MAX((Expenses!KI$38-$K54/12)*$J54*$F51,0)+MAX((Expenses!KI$39-$K55/12)*$J55*$F51,0)))),0)</f>
        <v>0</v>
      </c>
      <c r="KL217" s="156">
        <f>IF(AND(KL$165&lt;=$E51,KL$165&gt;=EOMONTH($D51,0)),IF($G51="NNN",SUM(Expenses!KJ$35:KJ$39)*$F51,IF($G51="FSG",0,IF($G51="MG",SUMPRODUCT($I51:$I55,Expenses!KJ$35:KJ$39)*$F51,MAX((Expenses!KJ$35-$K51/12)*$J51*$F51,0)+MAX((Expenses!KJ$36-$K52/12)*$J52*$F51,0)+MAX((Expenses!KJ$37-$K53/12)*$J53*$F51,0)+MAX((Expenses!KJ$38-$K54/12)*$J54*$F51,0)+MAX((Expenses!KJ$39-$K55/12)*$J55*$F51,0)))),0)</f>
        <v>0</v>
      </c>
      <c r="KM217" s="156">
        <f>IF(AND(KM$165&lt;=$E51,KM$165&gt;=EOMONTH($D51,0)),IF($G51="NNN",SUM(Expenses!KK$35:KK$39)*$F51,IF($G51="FSG",0,IF($G51="MG",SUMPRODUCT($I51:$I55,Expenses!KK$35:KK$39)*$F51,MAX((Expenses!KK$35-$K51/12)*$J51*$F51,0)+MAX((Expenses!KK$36-$K52/12)*$J52*$F51,0)+MAX((Expenses!KK$37-$K53/12)*$J53*$F51,0)+MAX((Expenses!KK$38-$K54/12)*$J54*$F51,0)+MAX((Expenses!KK$39-$K55/12)*$J55*$F51,0)))),0)</f>
        <v>0</v>
      </c>
      <c r="KN217" s="156">
        <f>IF(AND(KN$165&lt;=$E51,KN$165&gt;=EOMONTH($D51,0)),IF($G51="NNN",SUM(Expenses!KL$35:KL$39)*$F51,IF($G51="FSG",0,IF($G51="MG",SUMPRODUCT($I51:$I55,Expenses!KL$35:KL$39)*$F51,MAX((Expenses!KL$35-$K51/12)*$J51*$F51,0)+MAX((Expenses!KL$36-$K52/12)*$J52*$F51,0)+MAX((Expenses!KL$37-$K53/12)*$J53*$F51,0)+MAX((Expenses!KL$38-$K54/12)*$J54*$F51,0)+MAX((Expenses!KL$39-$K55/12)*$J55*$F51,0)))),0)</f>
        <v>0</v>
      </c>
      <c r="KO217" s="156">
        <f>IF(AND(KO$165&lt;=$E51,KO$165&gt;=EOMONTH($D51,0)),IF($G51="NNN",SUM(Expenses!KM$35:KM$39)*$F51,IF($G51="FSG",0,IF($G51="MG",SUMPRODUCT($I51:$I55,Expenses!KM$35:KM$39)*$F51,MAX((Expenses!KM$35-$K51/12)*$J51*$F51,0)+MAX((Expenses!KM$36-$K52/12)*$J52*$F51,0)+MAX((Expenses!KM$37-$K53/12)*$J53*$F51,0)+MAX((Expenses!KM$38-$K54/12)*$J54*$F51,0)+MAX((Expenses!KM$39-$K55/12)*$J55*$F51,0)))),0)</f>
        <v>0</v>
      </c>
      <c r="KP217" s="156">
        <f>IF(AND(KP$165&lt;=$E51,KP$165&gt;=EOMONTH($D51,0)),IF($G51="NNN",SUM(Expenses!KN$35:KN$39)*$F51,IF($G51="FSG",0,IF($G51="MG",SUMPRODUCT($I51:$I55,Expenses!KN$35:KN$39)*$F51,MAX((Expenses!KN$35-$K51/12)*$J51*$F51,0)+MAX((Expenses!KN$36-$K52/12)*$J52*$F51,0)+MAX((Expenses!KN$37-$K53/12)*$J53*$F51,0)+MAX((Expenses!KN$38-$K54/12)*$J54*$F51,0)+MAX((Expenses!KN$39-$K55/12)*$J55*$F51,0)))),0)</f>
        <v>0</v>
      </c>
      <c r="KQ217" s="156">
        <f>IF(AND(KQ$165&lt;=$E51,KQ$165&gt;=EOMONTH($D51,0)),IF($G51="NNN",SUM(Expenses!KO$35:KO$39)*$F51,IF($G51="FSG",0,IF($G51="MG",SUMPRODUCT($I51:$I55,Expenses!KO$35:KO$39)*$F51,MAX((Expenses!KO$35-$K51/12)*$J51*$F51,0)+MAX((Expenses!KO$36-$K52/12)*$J52*$F51,0)+MAX((Expenses!KO$37-$K53/12)*$J53*$F51,0)+MAX((Expenses!KO$38-$K54/12)*$J54*$F51,0)+MAX((Expenses!KO$39-$K55/12)*$J55*$F51,0)))),0)</f>
        <v>0</v>
      </c>
      <c r="KR217" s="156">
        <f>IF(AND(KR$165&lt;=$E51,KR$165&gt;=EOMONTH($D51,0)),IF($G51="NNN",SUM(Expenses!KP$35:KP$39)*$F51,IF($G51="FSG",0,IF($G51="MG",SUMPRODUCT($I51:$I55,Expenses!KP$35:KP$39)*$F51,MAX((Expenses!KP$35-$K51/12)*$J51*$F51,0)+MAX((Expenses!KP$36-$K52/12)*$J52*$F51,0)+MAX((Expenses!KP$37-$K53/12)*$J53*$F51,0)+MAX((Expenses!KP$38-$K54/12)*$J54*$F51,0)+MAX((Expenses!KP$39-$K55/12)*$J55*$F51,0)))),0)</f>
        <v>0</v>
      </c>
      <c r="KS217" s="156">
        <f>IF(AND(KS$165&lt;=$E51,KS$165&gt;=EOMONTH($D51,0)),IF($G51="NNN",SUM(Expenses!KQ$35:KQ$39)*$F51,IF($G51="FSG",0,IF($G51="MG",SUMPRODUCT($I51:$I55,Expenses!KQ$35:KQ$39)*$F51,MAX((Expenses!KQ$35-$K51/12)*$J51*$F51,0)+MAX((Expenses!KQ$36-$K52/12)*$J52*$F51,0)+MAX((Expenses!KQ$37-$K53/12)*$J53*$F51,0)+MAX((Expenses!KQ$38-$K54/12)*$J54*$F51,0)+MAX((Expenses!KQ$39-$K55/12)*$J55*$F51,0)))),0)</f>
        <v>0</v>
      </c>
      <c r="KT217" s="156">
        <f>IF(AND(KT$165&lt;=$E51,KT$165&gt;=EOMONTH($D51,0)),IF($G51="NNN",SUM(Expenses!KR$35:KR$39)*$F51,IF($G51="FSG",0,IF($G51="MG",SUMPRODUCT($I51:$I55,Expenses!KR$35:KR$39)*$F51,MAX((Expenses!KR$35-$K51/12)*$J51*$F51,0)+MAX((Expenses!KR$36-$K52/12)*$J52*$F51,0)+MAX((Expenses!KR$37-$K53/12)*$J53*$F51,0)+MAX((Expenses!KR$38-$K54/12)*$J54*$F51,0)+MAX((Expenses!KR$39-$K55/12)*$J55*$F51,0)))),0)</f>
        <v>0</v>
      </c>
      <c r="KU217" s="156">
        <f>IF(AND(KU$165&lt;=$E51,KU$165&gt;=EOMONTH($D51,0)),IF($G51="NNN",SUM(Expenses!KS$35:KS$39)*$F51,IF($G51="FSG",0,IF($G51="MG",SUMPRODUCT($I51:$I55,Expenses!KS$35:KS$39)*$F51,MAX((Expenses!KS$35-$K51/12)*$J51*$F51,0)+MAX((Expenses!KS$36-$K52/12)*$J52*$F51,0)+MAX((Expenses!KS$37-$K53/12)*$J53*$F51,0)+MAX((Expenses!KS$38-$K54/12)*$J54*$F51,0)+MAX((Expenses!KS$39-$K55/12)*$J55*$F51,0)))),0)</f>
        <v>0</v>
      </c>
      <c r="KV217" s="156">
        <f>IF(AND(KV$165&lt;=$E51,KV$165&gt;=EOMONTH($D51,0)),IF($G51="NNN",SUM(Expenses!KT$35:KT$39)*$F51,IF($G51="FSG",0,IF($G51="MG",SUMPRODUCT($I51:$I55,Expenses!KT$35:KT$39)*$F51,MAX((Expenses!KT$35-$K51/12)*$J51*$F51,0)+MAX((Expenses!KT$36-$K52/12)*$J52*$F51,0)+MAX((Expenses!KT$37-$K53/12)*$J53*$F51,0)+MAX((Expenses!KT$38-$K54/12)*$J54*$F51,0)+MAX((Expenses!KT$39-$K55/12)*$J55*$F51,0)))),0)</f>
        <v>0</v>
      </c>
      <c r="KW217" s="156">
        <f>IF(AND(KW$165&lt;=$E51,KW$165&gt;=EOMONTH($D51,0)),IF($G51="NNN",SUM(Expenses!KU$35:KU$39)*$F51,IF($G51="FSG",0,IF($G51="MG",SUMPRODUCT($I51:$I55,Expenses!KU$35:KU$39)*$F51,MAX((Expenses!KU$35-$K51/12)*$J51*$F51,0)+MAX((Expenses!KU$36-$K52/12)*$J52*$F51,0)+MAX((Expenses!KU$37-$K53/12)*$J53*$F51,0)+MAX((Expenses!KU$38-$K54/12)*$J54*$F51,0)+MAX((Expenses!KU$39-$K55/12)*$J55*$F51,0)))),0)</f>
        <v>0</v>
      </c>
      <c r="KX217" s="156">
        <f>IF(AND(KX$165&lt;=$E51,KX$165&gt;=EOMONTH($D51,0)),IF($G51="NNN",SUM(Expenses!KV$35:KV$39)*$F51,IF($G51="FSG",0,IF($G51="MG",SUMPRODUCT($I51:$I55,Expenses!KV$35:KV$39)*$F51,MAX((Expenses!KV$35-$K51/12)*$J51*$F51,0)+MAX((Expenses!KV$36-$K52/12)*$J52*$F51,0)+MAX((Expenses!KV$37-$K53/12)*$J53*$F51,0)+MAX((Expenses!KV$38-$K54/12)*$J54*$F51,0)+MAX((Expenses!KV$39-$K55/12)*$J55*$F51,0)))),0)</f>
        <v>0</v>
      </c>
      <c r="KY217" s="156">
        <f>IF(AND(KY$165&lt;=$E51,KY$165&gt;=EOMONTH($D51,0)),IF($G51="NNN",SUM(Expenses!KW$35:KW$39)*$F51,IF($G51="FSG",0,IF($G51="MG",SUMPRODUCT($I51:$I55,Expenses!KW$35:KW$39)*$F51,MAX((Expenses!KW$35-$K51/12)*$J51*$F51,0)+MAX((Expenses!KW$36-$K52/12)*$J52*$F51,0)+MAX((Expenses!KW$37-$K53/12)*$J53*$F51,0)+MAX((Expenses!KW$38-$K54/12)*$J54*$F51,0)+MAX((Expenses!KW$39-$K55/12)*$J55*$F51,0)))),0)</f>
        <v>0</v>
      </c>
      <c r="KZ217" s="156">
        <f>IF(AND(KZ$165&lt;=$E51,KZ$165&gt;=EOMONTH($D51,0)),IF($G51="NNN",SUM(Expenses!KX$35:KX$39)*$F51,IF($G51="FSG",0,IF($G51="MG",SUMPRODUCT($I51:$I55,Expenses!KX$35:KX$39)*$F51,MAX((Expenses!KX$35-$K51/12)*$J51*$F51,0)+MAX((Expenses!KX$36-$K52/12)*$J52*$F51,0)+MAX((Expenses!KX$37-$K53/12)*$J53*$F51,0)+MAX((Expenses!KX$38-$K54/12)*$J54*$F51,0)+MAX((Expenses!KX$39-$K55/12)*$J55*$F51,0)))),0)</f>
        <v>0</v>
      </c>
      <c r="LA217" s="156">
        <f>IF(AND(LA$165&lt;=$E51,LA$165&gt;=EOMONTH($D51,0)),IF($G51="NNN",SUM(Expenses!KY$35:KY$39)*$F51,IF($G51="FSG",0,IF($G51="MG",SUMPRODUCT($I51:$I55,Expenses!KY$35:KY$39)*$F51,MAX((Expenses!KY$35-$K51/12)*$J51*$F51,0)+MAX((Expenses!KY$36-$K52/12)*$J52*$F51,0)+MAX((Expenses!KY$37-$K53/12)*$J53*$F51,0)+MAX((Expenses!KY$38-$K54/12)*$J54*$F51,0)+MAX((Expenses!KY$39-$K55/12)*$J55*$F51,0)))),0)</f>
        <v>0</v>
      </c>
      <c r="LB217" s="156">
        <f>IF(AND(LB$165&lt;=$E51,LB$165&gt;=EOMONTH($D51,0)),IF($G51="NNN",SUM(Expenses!KZ$35:KZ$39)*$F51,IF($G51="FSG",0,IF($G51="MG",SUMPRODUCT($I51:$I55,Expenses!KZ$35:KZ$39)*$F51,MAX((Expenses!KZ$35-$K51/12)*$J51*$F51,0)+MAX((Expenses!KZ$36-$K52/12)*$J52*$F51,0)+MAX((Expenses!KZ$37-$K53/12)*$J53*$F51,0)+MAX((Expenses!KZ$38-$K54/12)*$J54*$F51,0)+MAX((Expenses!KZ$39-$K55/12)*$J55*$F51,0)))),0)</f>
        <v>0</v>
      </c>
      <c r="LC217" s="156">
        <f>IF(AND(LC$165&lt;=$E51,LC$165&gt;=EOMONTH($D51,0)),IF($G51="NNN",SUM(Expenses!LA$35:LA$39)*$F51,IF($G51="FSG",0,IF($G51="MG",SUMPRODUCT($I51:$I55,Expenses!LA$35:LA$39)*$F51,MAX((Expenses!LA$35-$K51/12)*$J51*$F51,0)+MAX((Expenses!LA$36-$K52/12)*$J52*$F51,0)+MAX((Expenses!LA$37-$K53/12)*$J53*$F51,0)+MAX((Expenses!LA$38-$K54/12)*$J54*$F51,0)+MAX((Expenses!LA$39-$K55/12)*$J55*$F51,0)))),0)</f>
        <v>0</v>
      </c>
      <c r="LD217" s="156">
        <f>IF(AND(LD$165&lt;=$E51,LD$165&gt;=EOMONTH($D51,0)),IF($G51="NNN",SUM(Expenses!LB$35:LB$39)*$F51,IF($G51="FSG",0,IF($G51="MG",SUMPRODUCT($I51:$I55,Expenses!LB$35:LB$39)*$F51,MAX((Expenses!LB$35-$K51/12)*$J51*$F51,0)+MAX((Expenses!LB$36-$K52/12)*$J52*$F51,0)+MAX((Expenses!LB$37-$K53/12)*$J53*$F51,0)+MAX((Expenses!LB$38-$K54/12)*$J54*$F51,0)+MAX((Expenses!LB$39-$K55/12)*$J55*$F51,0)))),0)</f>
        <v>0</v>
      </c>
      <c r="LE217" s="156">
        <f>IF(AND(LE$165&lt;=$E51,LE$165&gt;=EOMONTH($D51,0)),IF($G51="NNN",SUM(Expenses!LC$35:LC$39)*$F51,IF($G51="FSG",0,IF($G51="MG",SUMPRODUCT($I51:$I55,Expenses!LC$35:LC$39)*$F51,MAX((Expenses!LC$35-$K51/12)*$J51*$F51,0)+MAX((Expenses!LC$36-$K52/12)*$J52*$F51,0)+MAX((Expenses!LC$37-$K53/12)*$J53*$F51,0)+MAX((Expenses!LC$38-$K54/12)*$J54*$F51,0)+MAX((Expenses!LC$39-$K55/12)*$J55*$F51,0)))),0)</f>
        <v>0</v>
      </c>
      <c r="LF217" s="156">
        <f>IF(AND(LF$165&lt;=$E51,LF$165&gt;=EOMONTH($D51,0)),IF($G51="NNN",SUM(Expenses!LD$35:LD$39)*$F51,IF($G51="FSG",0,IF($G51="MG",SUMPRODUCT($I51:$I55,Expenses!LD$35:LD$39)*$F51,MAX((Expenses!LD$35-$K51/12)*$J51*$F51,0)+MAX((Expenses!LD$36-$K52/12)*$J52*$F51,0)+MAX((Expenses!LD$37-$K53/12)*$J53*$F51,0)+MAX((Expenses!LD$38-$K54/12)*$J54*$F51,0)+MAX((Expenses!LD$39-$K55/12)*$J55*$F51,0)))),0)</f>
        <v>0</v>
      </c>
      <c r="LG217" s="156">
        <f>IF(AND(LG$165&lt;=$E51,LG$165&gt;=EOMONTH($D51,0)),IF($G51="NNN",SUM(Expenses!LE$35:LE$39)*$F51,IF($G51="FSG",0,IF($G51="MG",SUMPRODUCT($I51:$I55,Expenses!LE$35:LE$39)*$F51,MAX((Expenses!LE$35-$K51/12)*$J51*$F51,0)+MAX((Expenses!LE$36-$K52/12)*$J52*$F51,0)+MAX((Expenses!LE$37-$K53/12)*$J53*$F51,0)+MAX((Expenses!LE$38-$K54/12)*$J54*$F51,0)+MAX((Expenses!LE$39-$K55/12)*$J55*$F51,0)))),0)</f>
        <v>0</v>
      </c>
      <c r="LH217" s="156">
        <f>IF(AND(LH$165&lt;=$E51,LH$165&gt;=EOMONTH($D51,0)),IF($G51="NNN",SUM(Expenses!LF$35:LF$39)*$F51,IF($G51="FSG",0,IF($G51="MG",SUMPRODUCT($I51:$I55,Expenses!LF$35:LF$39)*$F51,MAX((Expenses!LF$35-$K51/12)*$J51*$F51,0)+MAX((Expenses!LF$36-$K52/12)*$J52*$F51,0)+MAX((Expenses!LF$37-$K53/12)*$J53*$F51,0)+MAX((Expenses!LF$38-$K54/12)*$J54*$F51,0)+MAX((Expenses!LF$39-$K55/12)*$J55*$F51,0)))),0)</f>
        <v>0</v>
      </c>
      <c r="LI217" s="156">
        <f>IF(AND(LI$165&lt;=$E51,LI$165&gt;=EOMONTH($D51,0)),IF($G51="NNN",SUM(Expenses!LG$35:LG$39)*$F51,IF($G51="FSG",0,IF($G51="MG",SUMPRODUCT($I51:$I55,Expenses!LG$35:LG$39)*$F51,MAX((Expenses!LG$35-$K51/12)*$J51*$F51,0)+MAX((Expenses!LG$36-$K52/12)*$J52*$F51,0)+MAX((Expenses!LG$37-$K53/12)*$J53*$F51,0)+MAX((Expenses!LG$38-$K54/12)*$J54*$F51,0)+MAX((Expenses!LG$39-$K55/12)*$J55*$F51,0)))),0)</f>
        <v>0</v>
      </c>
      <c r="LJ217" s="156">
        <f>IF(AND(LJ$165&lt;=$E51,LJ$165&gt;=EOMONTH($D51,0)),IF($G51="NNN",SUM(Expenses!LH$35:LH$39)*$F51,IF($G51="FSG",0,IF($G51="MG",SUMPRODUCT($I51:$I55,Expenses!LH$35:LH$39)*$F51,MAX((Expenses!LH$35-$K51/12)*$J51*$F51,0)+MAX((Expenses!LH$36-$K52/12)*$J52*$F51,0)+MAX((Expenses!LH$37-$K53/12)*$J53*$F51,0)+MAX((Expenses!LH$38-$K54/12)*$J54*$F51,0)+MAX((Expenses!LH$39-$K55/12)*$J55*$F51,0)))),0)</f>
        <v>0</v>
      </c>
      <c r="LK217" s="156">
        <f>IF(AND(LK$165&lt;=$E51,LK$165&gt;=EOMONTH($D51,0)),IF($G51="NNN",SUM(Expenses!LI$35:LI$39)*$F51,IF($G51="FSG",0,IF($G51="MG",SUMPRODUCT($I51:$I55,Expenses!LI$35:LI$39)*$F51,MAX((Expenses!LI$35-$K51/12)*$J51*$F51,0)+MAX((Expenses!LI$36-$K52/12)*$J52*$F51,0)+MAX((Expenses!LI$37-$K53/12)*$J53*$F51,0)+MAX((Expenses!LI$38-$K54/12)*$J54*$F51,0)+MAX((Expenses!LI$39-$K55/12)*$J55*$F51,0)))),0)</f>
        <v>0</v>
      </c>
      <c r="LL217" s="156">
        <f>IF(AND(LL$165&lt;=$E51,LL$165&gt;=EOMONTH($D51,0)),IF($G51="NNN",SUM(Expenses!LJ$35:LJ$39)*$F51,IF($G51="FSG",0,IF($G51="MG",SUMPRODUCT($I51:$I55,Expenses!LJ$35:LJ$39)*$F51,MAX((Expenses!LJ$35-$K51/12)*$J51*$F51,0)+MAX((Expenses!LJ$36-$K52/12)*$J52*$F51,0)+MAX((Expenses!LJ$37-$K53/12)*$J53*$F51,0)+MAX((Expenses!LJ$38-$K54/12)*$J54*$F51,0)+MAX((Expenses!LJ$39-$K55/12)*$J55*$F51,0)))),0)</f>
        <v>0</v>
      </c>
      <c r="LM217" s="156">
        <f>IF(AND(LM$165&lt;=$E51,LM$165&gt;=EOMONTH($D51,0)),IF($G51="NNN",SUM(Expenses!LK$35:LK$39)*$F51,IF($G51="FSG",0,IF($G51="MG",SUMPRODUCT($I51:$I55,Expenses!LK$35:LK$39)*$F51,MAX((Expenses!LK$35-$K51/12)*$J51*$F51,0)+MAX((Expenses!LK$36-$K52/12)*$J52*$F51,0)+MAX((Expenses!LK$37-$K53/12)*$J53*$F51,0)+MAX((Expenses!LK$38-$K54/12)*$J54*$F51,0)+MAX((Expenses!LK$39-$K55/12)*$J55*$F51,0)))),0)</f>
        <v>0</v>
      </c>
      <c r="LN217" s="156">
        <f>IF(AND(LN$165&lt;=$E51,LN$165&gt;=EOMONTH($D51,0)),IF($G51="NNN",SUM(Expenses!LL$35:LL$39)*$F51,IF($G51="FSG",0,IF($G51="MG",SUMPRODUCT($I51:$I55,Expenses!LL$35:LL$39)*$F51,MAX((Expenses!LL$35-$K51/12)*$J51*$F51,0)+MAX((Expenses!LL$36-$K52/12)*$J52*$F51,0)+MAX((Expenses!LL$37-$K53/12)*$J53*$F51,0)+MAX((Expenses!LL$38-$K54/12)*$J54*$F51,0)+MAX((Expenses!LL$39-$K55/12)*$J55*$F51,0)))),0)</f>
        <v>0</v>
      </c>
      <c r="LO217" s="156">
        <f>IF(AND(LO$165&lt;=$E51,LO$165&gt;=EOMONTH($D51,0)),IF($G51="NNN",SUM(Expenses!LM$35:LM$39)*$F51,IF($G51="FSG",0,IF($G51="MG",SUMPRODUCT($I51:$I55,Expenses!LM$35:LM$39)*$F51,MAX((Expenses!LM$35-$K51/12)*$J51*$F51,0)+MAX((Expenses!LM$36-$K52/12)*$J52*$F51,0)+MAX((Expenses!LM$37-$K53/12)*$J53*$F51,0)+MAX((Expenses!LM$38-$K54/12)*$J54*$F51,0)+MAX((Expenses!LM$39-$K55/12)*$J55*$F51,0)))),0)</f>
        <v>0</v>
      </c>
      <c r="LP217" s="156">
        <f>IF(AND(LP$165&lt;=$E51,LP$165&gt;=EOMONTH($D51,0)),IF($G51="NNN",SUM(Expenses!LN$35:LN$39)*$F51,IF($G51="FSG",0,IF($G51="MG",SUMPRODUCT($I51:$I55,Expenses!LN$35:LN$39)*$F51,MAX((Expenses!LN$35-$K51/12)*$J51*$F51,0)+MAX((Expenses!LN$36-$K52/12)*$J52*$F51,0)+MAX((Expenses!LN$37-$K53/12)*$J53*$F51,0)+MAX((Expenses!LN$38-$K54/12)*$J54*$F51,0)+MAX((Expenses!LN$39-$K55/12)*$J55*$F51,0)))),0)</f>
        <v>0</v>
      </c>
      <c r="LQ217" s="156">
        <f>IF(AND(LQ$165&lt;=$E51,LQ$165&gt;=EOMONTH($D51,0)),IF($G51="NNN",SUM(Expenses!LO$35:LO$39)*$F51,IF($G51="FSG",0,IF($G51="MG",SUMPRODUCT($I51:$I55,Expenses!LO$35:LO$39)*$F51,MAX((Expenses!LO$35-$K51/12)*$J51*$F51,0)+MAX((Expenses!LO$36-$K52/12)*$J52*$F51,0)+MAX((Expenses!LO$37-$K53/12)*$J53*$F51,0)+MAX((Expenses!LO$38-$K54/12)*$J54*$F51,0)+MAX((Expenses!LO$39-$K55/12)*$J55*$F51,0)))),0)</f>
        <v>0</v>
      </c>
      <c r="LR217" s="156">
        <f>IF(AND(LR$165&lt;=$E51,LR$165&gt;=EOMONTH($D51,0)),IF($G51="NNN",SUM(Expenses!LP$35:LP$39)*$F51,IF($G51="FSG",0,IF($G51="MG",SUMPRODUCT($I51:$I55,Expenses!LP$35:LP$39)*$F51,MAX((Expenses!LP$35-$K51/12)*$J51*$F51,0)+MAX((Expenses!LP$36-$K52/12)*$J52*$F51,0)+MAX((Expenses!LP$37-$K53/12)*$J53*$F51,0)+MAX((Expenses!LP$38-$K54/12)*$J54*$F51,0)+MAX((Expenses!LP$39-$K55/12)*$J55*$F51,0)))),0)</f>
        <v>0</v>
      </c>
      <c r="LS217" s="156">
        <f>IF(AND(LS$165&lt;=$E51,LS$165&gt;=EOMONTH($D51,0)),IF($G51="NNN",SUM(Expenses!LQ$35:LQ$39)*$F51,IF($G51="FSG",0,IF($G51="MG",SUMPRODUCT($I51:$I55,Expenses!LQ$35:LQ$39)*$F51,MAX((Expenses!LQ$35-$K51/12)*$J51*$F51,0)+MAX((Expenses!LQ$36-$K52/12)*$J52*$F51,0)+MAX((Expenses!LQ$37-$K53/12)*$J53*$F51,0)+MAX((Expenses!LQ$38-$K54/12)*$J54*$F51,0)+MAX((Expenses!LQ$39-$K55/12)*$J55*$F51,0)))),0)</f>
        <v>0</v>
      </c>
      <c r="LT217" s="156">
        <f>IF(AND(LT$165&lt;=$E51,LT$165&gt;=EOMONTH($D51,0)),IF($G51="NNN",SUM(Expenses!LR$35:LR$39)*$F51,IF($G51="FSG",0,IF($G51="MG",SUMPRODUCT($I51:$I55,Expenses!LR$35:LR$39)*$F51,MAX((Expenses!LR$35-$K51/12)*$J51*$F51,0)+MAX((Expenses!LR$36-$K52/12)*$J52*$F51,0)+MAX((Expenses!LR$37-$K53/12)*$J53*$F51,0)+MAX((Expenses!LR$38-$K54/12)*$J54*$F51,0)+MAX((Expenses!LR$39-$K55/12)*$J55*$F51,0)))),0)</f>
        <v>0</v>
      </c>
      <c r="LU217" s="156">
        <f>IF(AND(LU$165&lt;=$E51,LU$165&gt;=EOMONTH($D51,0)),IF($G51="NNN",SUM(Expenses!LS$35:LS$39)*$F51,IF($G51="FSG",0,IF($G51="MG",SUMPRODUCT($I51:$I55,Expenses!LS$35:LS$39)*$F51,MAX((Expenses!LS$35-$K51/12)*$J51*$F51,0)+MAX((Expenses!LS$36-$K52/12)*$J52*$F51,0)+MAX((Expenses!LS$37-$K53/12)*$J53*$F51,0)+MAX((Expenses!LS$38-$K54/12)*$J54*$F51,0)+MAX((Expenses!LS$39-$K55/12)*$J55*$F51,0)))),0)</f>
        <v>0</v>
      </c>
      <c r="LV217" s="156">
        <f>IF(AND(LV$165&lt;=$E51,LV$165&gt;=EOMONTH($D51,0)),IF($G51="NNN",SUM(Expenses!LT$35:LT$39)*$F51,IF($G51="FSG",0,IF($G51="MG",SUMPRODUCT($I51:$I55,Expenses!LT$35:LT$39)*$F51,MAX((Expenses!LT$35-$K51/12)*$J51*$F51,0)+MAX((Expenses!LT$36-$K52/12)*$J52*$F51,0)+MAX((Expenses!LT$37-$K53/12)*$J53*$F51,0)+MAX((Expenses!LT$38-$K54/12)*$J54*$F51,0)+MAX((Expenses!LT$39-$K55/12)*$J55*$F51,0)))),0)</f>
        <v>0</v>
      </c>
      <c r="LW217" s="156">
        <f>IF(AND(LW$165&lt;=$E51,LW$165&gt;=EOMONTH($D51,0)),IF($G51="NNN",SUM(Expenses!LU$35:LU$39)*$F51,IF($G51="FSG",0,IF($G51="MG",SUMPRODUCT($I51:$I55,Expenses!LU$35:LU$39)*$F51,MAX((Expenses!LU$35-$K51/12)*$J51*$F51,0)+MAX((Expenses!LU$36-$K52/12)*$J52*$F51,0)+MAX((Expenses!LU$37-$K53/12)*$J53*$F51,0)+MAX((Expenses!LU$38-$K54/12)*$J54*$F51,0)+MAX((Expenses!LU$39-$K55/12)*$J55*$F51,0)))),0)</f>
        <v>0</v>
      </c>
      <c r="LX217" s="156">
        <f>IF(AND(LX$165&lt;=$E51,LX$165&gt;=EOMONTH($D51,0)),IF($G51="NNN",SUM(Expenses!LV$35:LV$39)*$F51,IF($G51="FSG",0,IF($G51="MG",SUMPRODUCT($I51:$I55,Expenses!LV$35:LV$39)*$F51,MAX((Expenses!LV$35-$K51/12)*$J51*$F51,0)+MAX((Expenses!LV$36-$K52/12)*$J52*$F51,0)+MAX((Expenses!LV$37-$K53/12)*$J53*$F51,0)+MAX((Expenses!LV$38-$K54/12)*$J54*$F51,0)+MAX((Expenses!LV$39-$K55/12)*$J55*$F51,0)))),0)</f>
        <v>0</v>
      </c>
      <c r="LY217" s="156">
        <f>IF(AND(LY$165&lt;=$E51,LY$165&gt;=EOMONTH($D51,0)),IF($G51="NNN",SUM(Expenses!LW$35:LW$39)*$F51,IF($G51="FSG",0,IF($G51="MG",SUMPRODUCT($I51:$I55,Expenses!LW$35:LW$39)*$F51,MAX((Expenses!LW$35-$K51/12)*$J51*$F51,0)+MAX((Expenses!LW$36-$K52/12)*$J52*$F51,0)+MAX((Expenses!LW$37-$K53/12)*$J53*$F51,0)+MAX((Expenses!LW$38-$K54/12)*$J54*$F51,0)+MAX((Expenses!LW$39-$K55/12)*$J55*$F51,0)))),0)</f>
        <v>0</v>
      </c>
      <c r="LZ217" s="156">
        <f>IF(AND(LZ$165&lt;=$E51,LZ$165&gt;=EOMONTH($D51,0)),IF($G51="NNN",SUM(Expenses!LX$35:LX$39)*$F51,IF($G51="FSG",0,IF($G51="MG",SUMPRODUCT($I51:$I55,Expenses!LX$35:LX$39)*$F51,MAX((Expenses!LX$35-$K51/12)*$J51*$F51,0)+MAX((Expenses!LX$36-$K52/12)*$J52*$F51,0)+MAX((Expenses!LX$37-$K53/12)*$J53*$F51,0)+MAX((Expenses!LX$38-$K54/12)*$J54*$F51,0)+MAX((Expenses!LX$39-$K55/12)*$J55*$F51,0)))),0)</f>
        <v>0</v>
      </c>
      <c r="MA217" s="156">
        <f>IF(AND(MA$165&lt;=$E51,MA$165&gt;=EOMONTH($D51,0)),IF($G51="NNN",SUM(Expenses!LY$35:LY$39)*$F51,IF($G51="FSG",0,IF($G51="MG",SUMPRODUCT($I51:$I55,Expenses!LY$35:LY$39)*$F51,MAX((Expenses!LY$35-$K51/12)*$J51*$F51,0)+MAX((Expenses!LY$36-$K52/12)*$J52*$F51,0)+MAX((Expenses!LY$37-$K53/12)*$J53*$F51,0)+MAX((Expenses!LY$38-$K54/12)*$J54*$F51,0)+MAX((Expenses!LY$39-$K55/12)*$J55*$F51,0)))),0)</f>
        <v>0</v>
      </c>
      <c r="MB217" s="156">
        <f>IF(AND(MB$165&lt;=$E51,MB$165&gt;=EOMONTH($D51,0)),IF($G51="NNN",SUM(Expenses!LZ$35:LZ$39)*$F51,IF($G51="FSG",0,IF($G51="MG",SUMPRODUCT($I51:$I55,Expenses!LZ$35:LZ$39)*$F51,MAX((Expenses!LZ$35-$K51/12)*$J51*$F51,0)+MAX((Expenses!LZ$36-$K52/12)*$J52*$F51,0)+MAX((Expenses!LZ$37-$K53/12)*$J53*$F51,0)+MAX((Expenses!LZ$38-$K54/12)*$J54*$F51,0)+MAX((Expenses!LZ$39-$K55/12)*$J55*$F51,0)))),0)</f>
        <v>0</v>
      </c>
      <c r="MC217" s="156">
        <f>IF(AND(MC$165&lt;=$E51,MC$165&gt;=EOMONTH($D51,0)),IF($G51="NNN",SUM(Expenses!MA$35:MA$39)*$F51,IF($G51="FSG",0,IF($G51="MG",SUMPRODUCT($I51:$I55,Expenses!MA$35:MA$39)*$F51,MAX((Expenses!MA$35-$K51/12)*$J51*$F51,0)+MAX((Expenses!MA$36-$K52/12)*$J52*$F51,0)+MAX((Expenses!MA$37-$K53/12)*$J53*$F51,0)+MAX((Expenses!MA$38-$K54/12)*$J54*$F51,0)+MAX((Expenses!MA$39-$K55/12)*$J55*$F51,0)))),0)</f>
        <v>0</v>
      </c>
      <c r="MD217" s="156">
        <f>IF(AND(MD$165&lt;=$E51,MD$165&gt;=EOMONTH($D51,0)),IF($G51="NNN",SUM(Expenses!MB$35:MB$39)*$F51,IF($G51="FSG",0,IF($G51="MG",SUMPRODUCT($I51:$I55,Expenses!MB$35:MB$39)*$F51,MAX((Expenses!MB$35-$K51/12)*$J51*$F51,0)+MAX((Expenses!MB$36-$K52/12)*$J52*$F51,0)+MAX((Expenses!MB$37-$K53/12)*$J53*$F51,0)+MAX((Expenses!MB$38-$K54/12)*$J54*$F51,0)+MAX((Expenses!MB$39-$K55/12)*$J55*$F51,0)))),0)</f>
        <v>0</v>
      </c>
      <c r="ME217" s="156">
        <f>IF(AND(ME$165&lt;=$E51,ME$165&gt;=EOMONTH($D51,0)),IF($G51="NNN",SUM(Expenses!MC$35:MC$39)*$F51,IF($G51="FSG",0,IF($G51="MG",SUMPRODUCT($I51:$I55,Expenses!MC$35:MC$39)*$F51,MAX((Expenses!MC$35-$K51/12)*$J51*$F51,0)+MAX((Expenses!MC$36-$K52/12)*$J52*$F51,0)+MAX((Expenses!MC$37-$K53/12)*$J53*$F51,0)+MAX((Expenses!MC$38-$K54/12)*$J54*$F51,0)+MAX((Expenses!MC$39-$K55/12)*$J55*$F51,0)))),0)</f>
        <v>0</v>
      </c>
      <c r="MF217" s="156">
        <f>IF(AND(MF$165&lt;=$E51,MF$165&gt;=EOMONTH($D51,0)),IF($G51="NNN",SUM(Expenses!MD$35:MD$39)*$F51,IF($G51="FSG",0,IF($G51="MG",SUMPRODUCT($I51:$I55,Expenses!MD$35:MD$39)*$F51,MAX((Expenses!MD$35-$K51/12)*$J51*$F51,0)+MAX((Expenses!MD$36-$K52/12)*$J52*$F51,0)+MAX((Expenses!MD$37-$K53/12)*$J53*$F51,0)+MAX((Expenses!MD$38-$K54/12)*$J54*$F51,0)+MAX((Expenses!MD$39-$K55/12)*$J55*$F51,0)))),0)</f>
        <v>0</v>
      </c>
      <c r="MG217" s="156">
        <f>IF(AND(MG$165&lt;=$E51,MG$165&gt;=EOMONTH($D51,0)),IF($G51="NNN",SUM(Expenses!ME$35:ME$39)*$F51,IF($G51="FSG",0,IF($G51="MG",SUMPRODUCT($I51:$I55,Expenses!ME$35:ME$39)*$F51,MAX((Expenses!ME$35-$K51/12)*$J51*$F51,0)+MAX((Expenses!ME$36-$K52/12)*$J52*$F51,0)+MAX((Expenses!ME$37-$K53/12)*$J53*$F51,0)+MAX((Expenses!ME$38-$K54/12)*$J54*$F51,0)+MAX((Expenses!ME$39-$K55/12)*$J55*$F51,0)))),0)</f>
        <v>0</v>
      </c>
      <c r="MH217" s="156">
        <f>IF(AND(MH$165&lt;=$E51,MH$165&gt;=EOMONTH($D51,0)),IF($G51="NNN",SUM(Expenses!MF$35:MF$39)*$F51,IF($G51="FSG",0,IF($G51="MG",SUMPRODUCT($I51:$I55,Expenses!MF$35:MF$39)*$F51,MAX((Expenses!MF$35-$K51/12)*$J51*$F51,0)+MAX((Expenses!MF$36-$K52/12)*$J52*$F51,0)+MAX((Expenses!MF$37-$K53/12)*$J53*$F51,0)+MAX((Expenses!MF$38-$K54/12)*$J54*$F51,0)+MAX((Expenses!MF$39-$K55/12)*$J55*$F51,0)))),0)</f>
        <v>0</v>
      </c>
      <c r="MI217" s="156">
        <f>IF(AND(MI$165&lt;=$E51,MI$165&gt;=EOMONTH($D51,0)),IF($G51="NNN",SUM(Expenses!MG$35:MG$39)*$F51,IF($G51="FSG",0,IF($G51="MG",SUMPRODUCT($I51:$I55,Expenses!MG$35:MG$39)*$F51,MAX((Expenses!MG$35-$K51/12)*$J51*$F51,0)+MAX((Expenses!MG$36-$K52/12)*$J52*$F51,0)+MAX((Expenses!MG$37-$K53/12)*$J53*$F51,0)+MAX((Expenses!MG$38-$K54/12)*$J54*$F51,0)+MAX((Expenses!MG$39-$K55/12)*$J55*$F51,0)))),0)</f>
        <v>0</v>
      </c>
      <c r="MJ217" s="156">
        <f>IF(AND(MJ$165&lt;=$E51,MJ$165&gt;=EOMONTH($D51,0)),IF($G51="NNN",SUM(Expenses!MH$35:MH$39)*$F51,IF($G51="FSG",0,IF($G51="MG",SUMPRODUCT($I51:$I55,Expenses!MH$35:MH$39)*$F51,MAX((Expenses!MH$35-$K51/12)*$J51*$F51,0)+MAX((Expenses!MH$36-$K52/12)*$J52*$F51,0)+MAX((Expenses!MH$37-$K53/12)*$J53*$F51,0)+MAX((Expenses!MH$38-$K54/12)*$J54*$F51,0)+MAX((Expenses!MH$39-$K55/12)*$J55*$F51,0)))),0)</f>
        <v>0</v>
      </c>
      <c r="MK217" s="156">
        <f>IF(AND(MK$165&lt;=$E51,MK$165&gt;=EOMONTH($D51,0)),IF($G51="NNN",SUM(Expenses!MI$35:MI$39)*$F51,IF($G51="FSG",0,IF($G51="MG",SUMPRODUCT($I51:$I55,Expenses!MI$35:MI$39)*$F51,MAX((Expenses!MI$35-$K51/12)*$J51*$F51,0)+MAX((Expenses!MI$36-$K52/12)*$J52*$F51,0)+MAX((Expenses!MI$37-$K53/12)*$J53*$F51,0)+MAX((Expenses!MI$38-$K54/12)*$J54*$F51,0)+MAX((Expenses!MI$39-$K55/12)*$J55*$F51,0)))),0)</f>
        <v>0</v>
      </c>
      <c r="ML217" s="156">
        <f>IF(AND(ML$165&lt;=$E51,ML$165&gt;=EOMONTH($D51,0)),IF($G51="NNN",SUM(Expenses!MJ$35:MJ$39)*$F51,IF($G51="FSG",0,IF($G51="MG",SUMPRODUCT($I51:$I55,Expenses!MJ$35:MJ$39)*$F51,MAX((Expenses!MJ$35-$K51/12)*$J51*$F51,0)+MAX((Expenses!MJ$36-$K52/12)*$J52*$F51,0)+MAX((Expenses!MJ$37-$K53/12)*$J53*$F51,0)+MAX((Expenses!MJ$38-$K54/12)*$J54*$F51,0)+MAX((Expenses!MJ$39-$K55/12)*$J55*$F51,0)))),0)</f>
        <v>0</v>
      </c>
      <c r="MM217" s="156">
        <f>IF(AND(MM$165&lt;=$E51,MM$165&gt;=EOMONTH($D51,0)),IF($G51="NNN",SUM(Expenses!MK$35:MK$39)*$F51,IF($G51="FSG",0,IF($G51="MG",SUMPRODUCT($I51:$I55,Expenses!MK$35:MK$39)*$F51,MAX((Expenses!MK$35-$K51/12)*$J51*$F51,0)+MAX((Expenses!MK$36-$K52/12)*$J52*$F51,0)+MAX((Expenses!MK$37-$K53/12)*$J53*$F51,0)+MAX((Expenses!MK$38-$K54/12)*$J54*$F51,0)+MAX((Expenses!MK$39-$K55/12)*$J55*$F51,0)))),0)</f>
        <v>0</v>
      </c>
      <c r="MN217" s="156">
        <f>IF(AND(MN$165&lt;=$E51,MN$165&gt;=EOMONTH($D51,0)),IF($G51="NNN",SUM(Expenses!ML$35:ML$39)*$F51,IF($G51="FSG",0,IF($G51="MG",SUMPRODUCT($I51:$I55,Expenses!ML$35:ML$39)*$F51,MAX((Expenses!ML$35-$K51/12)*$J51*$F51,0)+MAX((Expenses!ML$36-$K52/12)*$J52*$F51,0)+MAX((Expenses!ML$37-$K53/12)*$J53*$F51,0)+MAX((Expenses!ML$38-$K54/12)*$J54*$F51,0)+MAX((Expenses!ML$39-$K55/12)*$J55*$F51,0)))),0)</f>
        <v>0</v>
      </c>
      <c r="MO217" s="156">
        <f>IF(AND(MO$165&lt;=$E51,MO$165&gt;=EOMONTH($D51,0)),IF($G51="NNN",SUM(Expenses!MM$35:MM$39)*$F51,IF($G51="FSG",0,IF($G51="MG",SUMPRODUCT($I51:$I55,Expenses!MM$35:MM$39)*$F51,MAX((Expenses!MM$35-$K51/12)*$J51*$F51,0)+MAX((Expenses!MM$36-$K52/12)*$J52*$F51,0)+MAX((Expenses!MM$37-$K53/12)*$J53*$F51,0)+MAX((Expenses!MM$38-$K54/12)*$J54*$F51,0)+MAX((Expenses!MM$39-$K55/12)*$J55*$F51,0)))),0)</f>
        <v>0</v>
      </c>
      <c r="MP217" s="156">
        <f>IF(AND(MP$165&lt;=$E51,MP$165&gt;=EOMONTH($D51,0)),IF($G51="NNN",SUM(Expenses!MN$35:MN$39)*$F51,IF($G51="FSG",0,IF($G51="MG",SUMPRODUCT($I51:$I55,Expenses!MN$35:MN$39)*$F51,MAX((Expenses!MN$35-$K51/12)*$J51*$F51,0)+MAX((Expenses!MN$36-$K52/12)*$J52*$F51,0)+MAX((Expenses!MN$37-$K53/12)*$J53*$F51,0)+MAX((Expenses!MN$38-$K54/12)*$J54*$F51,0)+MAX((Expenses!MN$39-$K55/12)*$J55*$F51,0)))),0)</f>
        <v>0</v>
      </c>
      <c r="MQ217" s="156">
        <f>IF(AND(MQ$165&lt;=$E51,MQ$165&gt;=EOMONTH($D51,0)),IF($G51="NNN",SUM(Expenses!MO$35:MO$39)*$F51,IF($G51="FSG",0,IF($G51="MG",SUMPRODUCT($I51:$I55,Expenses!MO$35:MO$39)*$F51,MAX((Expenses!MO$35-$K51/12)*$J51*$F51,0)+MAX((Expenses!MO$36-$K52/12)*$J52*$F51,0)+MAX((Expenses!MO$37-$K53/12)*$J53*$F51,0)+MAX((Expenses!MO$38-$K54/12)*$J54*$F51,0)+MAX((Expenses!MO$39-$K55/12)*$J55*$F51,0)))),0)</f>
        <v>0</v>
      </c>
      <c r="MR217" s="156">
        <f>IF(AND(MR$165&lt;=$E51,MR$165&gt;=EOMONTH($D51,0)),IF($G51="NNN",SUM(Expenses!MP$35:MP$39)*$F51,IF($G51="FSG",0,IF($G51="MG",SUMPRODUCT($I51:$I55,Expenses!MP$35:MP$39)*$F51,MAX((Expenses!MP$35-$K51/12)*$J51*$F51,0)+MAX((Expenses!MP$36-$K52/12)*$J52*$F51,0)+MAX((Expenses!MP$37-$K53/12)*$J53*$F51,0)+MAX((Expenses!MP$38-$K54/12)*$J54*$F51,0)+MAX((Expenses!MP$39-$K55/12)*$J55*$F51,0)))),0)</f>
        <v>0</v>
      </c>
      <c r="MS217" s="156">
        <f>IF(AND(MS$165&lt;=$E51,MS$165&gt;=EOMONTH($D51,0)),IF($G51="NNN",SUM(Expenses!MQ$35:MQ$39)*$F51,IF($G51="FSG",0,IF($G51="MG",SUMPRODUCT($I51:$I55,Expenses!MQ$35:MQ$39)*$F51,MAX((Expenses!MQ$35-$K51/12)*$J51*$F51,0)+MAX((Expenses!MQ$36-$K52/12)*$J52*$F51,0)+MAX((Expenses!MQ$37-$K53/12)*$J53*$F51,0)+MAX((Expenses!MQ$38-$K54/12)*$J54*$F51,0)+MAX((Expenses!MQ$39-$K55/12)*$J55*$F51,0)))),0)</f>
        <v>0</v>
      </c>
      <c r="MT217" s="156">
        <f>IF(AND(MT$165&lt;=$E51,MT$165&gt;=EOMONTH($D51,0)),IF($G51="NNN",SUM(Expenses!MR$35:MR$39)*$F51,IF($G51="FSG",0,IF($G51="MG",SUMPRODUCT($I51:$I55,Expenses!MR$35:MR$39)*$F51,MAX((Expenses!MR$35-$K51/12)*$J51*$F51,0)+MAX((Expenses!MR$36-$K52/12)*$J52*$F51,0)+MAX((Expenses!MR$37-$K53/12)*$J53*$F51,0)+MAX((Expenses!MR$38-$K54/12)*$J54*$F51,0)+MAX((Expenses!MR$39-$K55/12)*$J55*$F51,0)))),0)</f>
        <v>0</v>
      </c>
      <c r="MU217" s="156">
        <f>IF(AND(MU$165&lt;=$E51,MU$165&gt;=EOMONTH($D51,0)),IF($G51="NNN",SUM(Expenses!MS$35:MS$39)*$F51,IF($G51="FSG",0,IF($G51="MG",SUMPRODUCT($I51:$I55,Expenses!MS$35:MS$39)*$F51,MAX((Expenses!MS$35-$K51/12)*$J51*$F51,0)+MAX((Expenses!MS$36-$K52/12)*$J52*$F51,0)+MAX((Expenses!MS$37-$K53/12)*$J53*$F51,0)+MAX((Expenses!MS$38-$K54/12)*$J54*$F51,0)+MAX((Expenses!MS$39-$K55/12)*$J55*$F51,0)))),0)</f>
        <v>0</v>
      </c>
      <c r="MV217" s="156">
        <f>IF(AND(MV$165&lt;=$E51,MV$165&gt;=EOMONTH($D51,0)),IF($G51="NNN",SUM(Expenses!MT$35:MT$39)*$F51,IF($G51="FSG",0,IF($G51="MG",SUMPRODUCT($I51:$I55,Expenses!MT$35:MT$39)*$F51,MAX((Expenses!MT$35-$K51/12)*$J51*$F51,0)+MAX((Expenses!MT$36-$K52/12)*$J52*$F51,0)+MAX((Expenses!MT$37-$K53/12)*$J53*$F51,0)+MAX((Expenses!MT$38-$K54/12)*$J54*$F51,0)+MAX((Expenses!MT$39-$K55/12)*$J55*$F51,0)))),0)</f>
        <v>0</v>
      </c>
      <c r="MW217" s="156">
        <f>IF(AND(MW$165&lt;=$E51,MW$165&gt;=EOMONTH($D51,0)),IF($G51="NNN",SUM(Expenses!MU$35:MU$39)*$F51,IF($G51="FSG",0,IF($G51="MG",SUMPRODUCT($I51:$I55,Expenses!MU$35:MU$39)*$F51,MAX((Expenses!MU$35-$K51/12)*$J51*$F51,0)+MAX((Expenses!MU$36-$K52/12)*$J52*$F51,0)+MAX((Expenses!MU$37-$K53/12)*$J53*$F51,0)+MAX((Expenses!MU$38-$K54/12)*$J54*$F51,0)+MAX((Expenses!MU$39-$K55/12)*$J55*$F51,0)))),0)</f>
        <v>0</v>
      </c>
      <c r="MX217" s="156">
        <f>IF(AND(MX$165&lt;=$E51,MX$165&gt;=EOMONTH($D51,0)),IF($G51="NNN",SUM(Expenses!MV$35:MV$39)*$F51,IF($G51="FSG",0,IF($G51="MG",SUMPRODUCT($I51:$I55,Expenses!MV$35:MV$39)*$F51,MAX((Expenses!MV$35-$K51/12)*$J51*$F51,0)+MAX((Expenses!MV$36-$K52/12)*$J52*$F51,0)+MAX((Expenses!MV$37-$K53/12)*$J53*$F51,0)+MAX((Expenses!MV$38-$K54/12)*$J54*$F51,0)+MAX((Expenses!MV$39-$K55/12)*$J55*$F51,0)))),0)</f>
        <v>0</v>
      </c>
      <c r="MY217" s="156">
        <f>IF(AND(MY$165&lt;=$E51,MY$165&gt;=EOMONTH($D51,0)),IF($G51="NNN",SUM(Expenses!MW$35:MW$39)*$F51,IF($G51="FSG",0,IF($G51="MG",SUMPRODUCT($I51:$I55,Expenses!MW$35:MW$39)*$F51,MAX((Expenses!MW$35-$K51/12)*$J51*$F51,0)+MAX((Expenses!MW$36-$K52/12)*$J52*$F51,0)+MAX((Expenses!MW$37-$K53/12)*$J53*$F51,0)+MAX((Expenses!MW$38-$K54/12)*$J54*$F51,0)+MAX((Expenses!MW$39-$K55/12)*$J55*$F51,0)))),0)</f>
        <v>0</v>
      </c>
      <c r="MZ217" s="156">
        <f>IF(AND(MZ$165&lt;=$E51,MZ$165&gt;=EOMONTH($D51,0)),IF($G51="NNN",SUM(Expenses!MX$35:MX$39)*$F51,IF($G51="FSG",0,IF($G51="MG",SUMPRODUCT($I51:$I55,Expenses!MX$35:MX$39)*$F51,MAX((Expenses!MX$35-$K51/12)*$J51*$F51,0)+MAX((Expenses!MX$36-$K52/12)*$J52*$F51,0)+MAX((Expenses!MX$37-$K53/12)*$J53*$F51,0)+MAX((Expenses!MX$38-$K54/12)*$J54*$F51,0)+MAX((Expenses!MX$39-$K55/12)*$J55*$F51,0)))),0)</f>
        <v>0</v>
      </c>
      <c r="NA217" s="156">
        <f>IF(AND(NA$165&lt;=$E51,NA$165&gt;=EOMONTH($D51,0)),IF($G51="NNN",SUM(Expenses!MY$35:MY$39)*$F51,IF($G51="FSG",0,IF($G51="MG",SUMPRODUCT($I51:$I55,Expenses!MY$35:MY$39)*$F51,MAX((Expenses!MY$35-$K51/12)*$J51*$F51,0)+MAX((Expenses!MY$36-$K52/12)*$J52*$F51,0)+MAX((Expenses!MY$37-$K53/12)*$J53*$F51,0)+MAX((Expenses!MY$38-$K54/12)*$J54*$F51,0)+MAX((Expenses!MY$39-$K55/12)*$J55*$F51,0)))),0)</f>
        <v>0</v>
      </c>
      <c r="NB217" s="156">
        <f>IF(AND(NB$165&lt;=$E51,NB$165&gt;=EOMONTH($D51,0)),IF($G51="NNN",SUM(Expenses!MZ$35:MZ$39)*$F51,IF($G51="FSG",0,IF($G51="MG",SUMPRODUCT($I51:$I55,Expenses!MZ$35:MZ$39)*$F51,MAX((Expenses!MZ$35-$K51/12)*$J51*$F51,0)+MAX((Expenses!MZ$36-$K52/12)*$J52*$F51,0)+MAX((Expenses!MZ$37-$K53/12)*$J53*$F51,0)+MAX((Expenses!MZ$38-$K54/12)*$J54*$F51,0)+MAX((Expenses!MZ$39-$K55/12)*$J55*$F51,0)))),0)</f>
        <v>0</v>
      </c>
      <c r="NC217" s="156">
        <f>IF(AND(NC$165&lt;=$E51,NC$165&gt;=EOMONTH($D51,0)),IF($G51="NNN",SUM(Expenses!NA$35:NA$39)*$F51,IF($G51="FSG",0,IF($G51="MG",SUMPRODUCT($I51:$I55,Expenses!NA$35:NA$39)*$F51,MAX((Expenses!NA$35-$K51/12)*$J51*$F51,0)+MAX((Expenses!NA$36-$K52/12)*$J52*$F51,0)+MAX((Expenses!NA$37-$K53/12)*$J53*$F51,0)+MAX((Expenses!NA$38-$K54/12)*$J54*$F51,0)+MAX((Expenses!NA$39-$K55/12)*$J55*$F51,0)))),0)</f>
        <v>0</v>
      </c>
      <c r="ND217" s="156">
        <f>IF(AND(ND$165&lt;=$E51,ND$165&gt;=EOMONTH($D51,0)),IF($G51="NNN",SUM(Expenses!NB$35:NB$39)*$F51,IF($G51="FSG",0,IF($G51="MG",SUMPRODUCT($I51:$I55,Expenses!NB$35:NB$39)*$F51,MAX((Expenses!NB$35-$K51/12)*$J51*$F51,0)+MAX((Expenses!NB$36-$K52/12)*$J52*$F51,0)+MAX((Expenses!NB$37-$K53/12)*$J53*$F51,0)+MAX((Expenses!NB$38-$K54/12)*$J54*$F51,0)+MAX((Expenses!NB$39-$K55/12)*$J55*$F51,0)))),0)</f>
        <v>0</v>
      </c>
      <c r="NE217" s="156">
        <f>IF(AND(NE$165&lt;=$E51,NE$165&gt;=EOMONTH($D51,0)),IF($G51="NNN",SUM(Expenses!NC$35:NC$39)*$F51,IF($G51="FSG",0,IF($G51="MG",SUMPRODUCT($I51:$I55,Expenses!NC$35:NC$39)*$F51,MAX((Expenses!NC$35-$K51/12)*$J51*$F51,0)+MAX((Expenses!NC$36-$K52/12)*$J52*$F51,0)+MAX((Expenses!NC$37-$K53/12)*$J53*$F51,0)+MAX((Expenses!NC$38-$K54/12)*$J54*$F51,0)+MAX((Expenses!NC$39-$K55/12)*$J55*$F51,0)))),0)</f>
        <v>0</v>
      </c>
      <c r="NF217" s="156">
        <f>IF(AND(NF$165&lt;=$E51,NF$165&gt;=EOMONTH($D51,0)),IF($G51="NNN",SUM(Expenses!ND$35:ND$39)*$F51,IF($G51="FSG",0,IF($G51="MG",SUMPRODUCT($I51:$I55,Expenses!ND$35:ND$39)*$F51,MAX((Expenses!ND$35-$K51/12)*$J51*$F51,0)+MAX((Expenses!ND$36-$K52/12)*$J52*$F51,0)+MAX((Expenses!ND$37-$K53/12)*$J53*$F51,0)+MAX((Expenses!ND$38-$K54/12)*$J54*$F51,0)+MAX((Expenses!ND$39-$K55/12)*$J55*$F51,0)))),0)</f>
        <v>0</v>
      </c>
      <c r="NG217" s="156">
        <f>IF(AND(NG$165&lt;=$E51,NG$165&gt;=EOMONTH($D51,0)),IF($G51="NNN",SUM(Expenses!NE$35:NE$39)*$F51,IF($G51="FSG",0,IF($G51="MG",SUMPRODUCT($I51:$I55,Expenses!NE$35:NE$39)*$F51,MAX((Expenses!NE$35-$K51/12)*$J51*$F51,0)+MAX((Expenses!NE$36-$K52/12)*$J52*$F51,0)+MAX((Expenses!NE$37-$K53/12)*$J53*$F51,0)+MAX((Expenses!NE$38-$K54/12)*$J54*$F51,0)+MAX((Expenses!NE$39-$K55/12)*$J55*$F51,0)))),0)</f>
        <v>0</v>
      </c>
      <c r="NH217" s="156">
        <f>IF(AND(NH$165&lt;=$E51,NH$165&gt;=EOMONTH($D51,0)),IF($G51="NNN",SUM(Expenses!NF$35:NF$39)*$F51,IF($G51="FSG",0,IF($G51="MG",SUMPRODUCT($I51:$I55,Expenses!NF$35:NF$39)*$F51,MAX((Expenses!NF$35-$K51/12)*$J51*$F51,0)+MAX((Expenses!NF$36-$K52/12)*$J52*$F51,0)+MAX((Expenses!NF$37-$K53/12)*$J53*$F51,0)+MAX((Expenses!NF$38-$K54/12)*$J54*$F51,0)+MAX((Expenses!NF$39-$K55/12)*$J55*$F51,0)))),0)</f>
        <v>0</v>
      </c>
      <c r="NI217" s="156">
        <f>IF(AND(NI$165&lt;=$E51,NI$165&gt;=EOMONTH($D51,0)),IF($G51="NNN",SUM(Expenses!NG$35:NG$39)*$F51,IF($G51="FSG",0,IF($G51="MG",SUMPRODUCT($I51:$I55,Expenses!NG$35:NG$39)*$F51,MAX((Expenses!NG$35-$K51/12)*$J51*$F51,0)+MAX((Expenses!NG$36-$K52/12)*$J52*$F51,0)+MAX((Expenses!NG$37-$K53/12)*$J53*$F51,0)+MAX((Expenses!NG$38-$K54/12)*$J54*$F51,0)+MAX((Expenses!NG$39-$K55/12)*$J55*$F51,0)))),0)</f>
        <v>0</v>
      </c>
      <c r="NJ217" s="156">
        <f>IF(AND(NJ$165&lt;=$E51,NJ$165&gt;=EOMONTH($D51,0)),IF($G51="NNN",SUM(Expenses!NH$35:NH$39)*$F51,IF($G51="FSG",0,IF($G51="MG",SUMPRODUCT($I51:$I55,Expenses!NH$35:NH$39)*$F51,MAX((Expenses!NH$35-$K51/12)*$J51*$F51,0)+MAX((Expenses!NH$36-$K52/12)*$J52*$F51,0)+MAX((Expenses!NH$37-$K53/12)*$J53*$F51,0)+MAX((Expenses!NH$38-$K54/12)*$J54*$F51,0)+MAX((Expenses!NH$39-$K55/12)*$J55*$F51,0)))),0)</f>
        <v>0</v>
      </c>
      <c r="NK217" s="158">
        <f>IF(AND(NK$165&lt;=$E51,NK$165&gt;=EOMONTH($D51,0)),IF($G51="NNN",SUM(Expenses!NI$35:NI$39)*$F51,IF($G51="FSG",0,IF($G51="MG",SUMPRODUCT($I51:$I55,Expenses!NI$35:NI$39)*$F51,MAX((Expenses!NI$35-$K51/12)*$J51*$F51,0)+MAX((Expenses!NI$36-$K52/12)*$J52*$F51,0)+MAX((Expenses!NI$37-$K53/12)*$J53*$F51,0)+MAX((Expenses!NI$38-$K54/12)*$J54*$F51,0)+MAX((Expenses!NI$39-$K55/12)*$J55*$F51,0)))),0)</f>
        <v>0</v>
      </c>
    </row>
    <row r="218" spans="1:375" x14ac:dyDescent="0.25">
      <c r="A218" s="154">
        <f t="shared" si="244"/>
        <v>0</v>
      </c>
      <c r="B218" s="35" t="s">
        <v>168</v>
      </c>
      <c r="C218" s="89" t="s">
        <v>155</v>
      </c>
      <c r="D218" s="156">
        <f t="shared" ref="D218:BO218" si="245">IF(OR($AL51=0,D$165&gt;$E51,D$165&lt;EOMONTH($D51,0)),0,IF(((($AJ51*((1+$AN51)^(D$163-1))/12))-(D216/$AM51))*$AM51&lt;0,0,((($AJ51*((1+$AN51)^(D$163-1))/12))-(D216/$AM51))*$AM51))</f>
        <v>0</v>
      </c>
      <c r="E218" s="156">
        <f t="shared" si="245"/>
        <v>0</v>
      </c>
      <c r="F218" s="156">
        <f t="shared" si="245"/>
        <v>0</v>
      </c>
      <c r="G218" s="156">
        <f t="shared" si="245"/>
        <v>0</v>
      </c>
      <c r="H218" s="156">
        <f t="shared" si="245"/>
        <v>0</v>
      </c>
      <c r="I218" s="156">
        <f t="shared" si="245"/>
        <v>0</v>
      </c>
      <c r="J218" s="156">
        <f t="shared" si="245"/>
        <v>0</v>
      </c>
      <c r="K218" s="156">
        <f t="shared" si="245"/>
        <v>0</v>
      </c>
      <c r="L218" s="156">
        <f t="shared" si="245"/>
        <v>0</v>
      </c>
      <c r="M218" s="156">
        <f t="shared" si="245"/>
        <v>0</v>
      </c>
      <c r="N218" s="156">
        <f t="shared" si="245"/>
        <v>0</v>
      </c>
      <c r="O218" s="156">
        <f t="shared" si="245"/>
        <v>0</v>
      </c>
      <c r="P218" s="156">
        <f t="shared" si="245"/>
        <v>0</v>
      </c>
      <c r="Q218" s="156">
        <f t="shared" si="245"/>
        <v>0</v>
      </c>
      <c r="R218" s="156">
        <f t="shared" si="245"/>
        <v>0</v>
      </c>
      <c r="S218" s="156">
        <f t="shared" si="245"/>
        <v>0</v>
      </c>
      <c r="T218" s="156">
        <f t="shared" si="245"/>
        <v>0</v>
      </c>
      <c r="U218" s="156">
        <f t="shared" si="245"/>
        <v>0</v>
      </c>
      <c r="V218" s="156">
        <f t="shared" si="245"/>
        <v>0</v>
      </c>
      <c r="W218" s="156">
        <f t="shared" si="245"/>
        <v>0</v>
      </c>
      <c r="X218" s="156">
        <f t="shared" si="245"/>
        <v>0</v>
      </c>
      <c r="Y218" s="156">
        <f t="shared" si="245"/>
        <v>0</v>
      </c>
      <c r="Z218" s="156">
        <f t="shared" si="245"/>
        <v>0</v>
      </c>
      <c r="AA218" s="156">
        <f t="shared" si="245"/>
        <v>0</v>
      </c>
      <c r="AB218" s="156">
        <f t="shared" si="245"/>
        <v>0</v>
      </c>
      <c r="AC218" s="156">
        <f t="shared" si="245"/>
        <v>0</v>
      </c>
      <c r="AD218" s="156">
        <f t="shared" si="245"/>
        <v>0</v>
      </c>
      <c r="AE218" s="156">
        <f t="shared" si="245"/>
        <v>0</v>
      </c>
      <c r="AF218" s="156">
        <f t="shared" si="245"/>
        <v>0</v>
      </c>
      <c r="AG218" s="156">
        <f t="shared" si="245"/>
        <v>0</v>
      </c>
      <c r="AH218" s="156">
        <f t="shared" si="245"/>
        <v>0</v>
      </c>
      <c r="AI218" s="156">
        <f t="shared" si="245"/>
        <v>0</v>
      </c>
      <c r="AJ218" s="156">
        <f t="shared" si="245"/>
        <v>0</v>
      </c>
      <c r="AK218" s="156">
        <f t="shared" si="245"/>
        <v>0</v>
      </c>
      <c r="AL218" s="156">
        <f t="shared" si="245"/>
        <v>0</v>
      </c>
      <c r="AM218" s="156">
        <f t="shared" si="245"/>
        <v>0</v>
      </c>
      <c r="AN218" s="156">
        <f t="shared" si="245"/>
        <v>0</v>
      </c>
      <c r="AO218" s="156">
        <f t="shared" si="245"/>
        <v>0</v>
      </c>
      <c r="AP218" s="156">
        <f t="shared" si="245"/>
        <v>0</v>
      </c>
      <c r="AQ218" s="156">
        <f t="shared" si="245"/>
        <v>0</v>
      </c>
      <c r="AR218" s="156">
        <f t="shared" si="245"/>
        <v>0</v>
      </c>
      <c r="AS218" s="156">
        <f t="shared" si="245"/>
        <v>0</v>
      </c>
      <c r="AT218" s="156">
        <f t="shared" si="245"/>
        <v>0</v>
      </c>
      <c r="AU218" s="156">
        <f t="shared" si="245"/>
        <v>0</v>
      </c>
      <c r="AV218" s="156">
        <f t="shared" si="245"/>
        <v>0</v>
      </c>
      <c r="AW218" s="156">
        <f t="shared" si="245"/>
        <v>0</v>
      </c>
      <c r="AX218" s="156">
        <f t="shared" si="245"/>
        <v>0</v>
      </c>
      <c r="AY218" s="156">
        <f t="shared" si="245"/>
        <v>0</v>
      </c>
      <c r="AZ218" s="156">
        <f t="shared" si="245"/>
        <v>0</v>
      </c>
      <c r="BA218" s="156">
        <f t="shared" si="245"/>
        <v>0</v>
      </c>
      <c r="BB218" s="156">
        <f t="shared" si="245"/>
        <v>0</v>
      </c>
      <c r="BC218" s="156">
        <f t="shared" si="245"/>
        <v>0</v>
      </c>
      <c r="BD218" s="156">
        <f t="shared" si="245"/>
        <v>0</v>
      </c>
      <c r="BE218" s="156">
        <f t="shared" si="245"/>
        <v>0</v>
      </c>
      <c r="BF218" s="156">
        <f t="shared" si="245"/>
        <v>0</v>
      </c>
      <c r="BG218" s="156">
        <f t="shared" si="245"/>
        <v>0</v>
      </c>
      <c r="BH218" s="156">
        <f t="shared" si="245"/>
        <v>0</v>
      </c>
      <c r="BI218" s="156">
        <f t="shared" si="245"/>
        <v>0</v>
      </c>
      <c r="BJ218" s="156">
        <f t="shared" si="245"/>
        <v>0</v>
      </c>
      <c r="BK218" s="156">
        <f t="shared" si="245"/>
        <v>0</v>
      </c>
      <c r="BL218" s="156">
        <f t="shared" si="245"/>
        <v>0</v>
      </c>
      <c r="BM218" s="156">
        <f t="shared" si="245"/>
        <v>0</v>
      </c>
      <c r="BN218" s="156">
        <f t="shared" si="245"/>
        <v>0</v>
      </c>
      <c r="BO218" s="156">
        <f t="shared" si="245"/>
        <v>0</v>
      </c>
      <c r="BP218" s="156">
        <f t="shared" ref="BP218:EA218" si="246">IF(OR($AL51=0,BP$165&gt;$E51,BP$165&lt;EOMONTH($D51,0)),0,IF(((($AJ51*((1+$AN51)^(BP$163-1))/12))-(BP216/$AM51))*$AM51&lt;0,0,((($AJ51*((1+$AN51)^(BP$163-1))/12))-(BP216/$AM51))*$AM51))</f>
        <v>0</v>
      </c>
      <c r="BQ218" s="156">
        <f t="shared" si="246"/>
        <v>0</v>
      </c>
      <c r="BR218" s="156">
        <f t="shared" si="246"/>
        <v>0</v>
      </c>
      <c r="BS218" s="156">
        <f t="shared" si="246"/>
        <v>0</v>
      </c>
      <c r="BT218" s="156">
        <f t="shared" si="246"/>
        <v>0</v>
      </c>
      <c r="BU218" s="156">
        <f t="shared" si="246"/>
        <v>0</v>
      </c>
      <c r="BV218" s="156">
        <f t="shared" si="246"/>
        <v>0</v>
      </c>
      <c r="BW218" s="156">
        <f t="shared" si="246"/>
        <v>0</v>
      </c>
      <c r="BX218" s="156">
        <f t="shared" si="246"/>
        <v>0</v>
      </c>
      <c r="BY218" s="156">
        <f t="shared" si="246"/>
        <v>0</v>
      </c>
      <c r="BZ218" s="156">
        <f t="shared" si="246"/>
        <v>0</v>
      </c>
      <c r="CA218" s="156">
        <f t="shared" si="246"/>
        <v>0</v>
      </c>
      <c r="CB218" s="156">
        <f t="shared" si="246"/>
        <v>0</v>
      </c>
      <c r="CC218" s="156">
        <f t="shared" si="246"/>
        <v>0</v>
      </c>
      <c r="CD218" s="156">
        <f t="shared" si="246"/>
        <v>0</v>
      </c>
      <c r="CE218" s="156">
        <f t="shared" si="246"/>
        <v>0</v>
      </c>
      <c r="CF218" s="156">
        <f t="shared" si="246"/>
        <v>0</v>
      </c>
      <c r="CG218" s="156">
        <f t="shared" si="246"/>
        <v>0</v>
      </c>
      <c r="CH218" s="156">
        <f t="shared" si="246"/>
        <v>0</v>
      </c>
      <c r="CI218" s="156">
        <f t="shared" si="246"/>
        <v>0</v>
      </c>
      <c r="CJ218" s="156">
        <f t="shared" si="246"/>
        <v>0</v>
      </c>
      <c r="CK218" s="156">
        <f t="shared" si="246"/>
        <v>0</v>
      </c>
      <c r="CL218" s="156">
        <f t="shared" si="246"/>
        <v>0</v>
      </c>
      <c r="CM218" s="156">
        <f t="shared" si="246"/>
        <v>0</v>
      </c>
      <c r="CN218" s="156">
        <f t="shared" si="246"/>
        <v>0</v>
      </c>
      <c r="CO218" s="156">
        <f t="shared" si="246"/>
        <v>0</v>
      </c>
      <c r="CP218" s="156">
        <f t="shared" si="246"/>
        <v>0</v>
      </c>
      <c r="CQ218" s="156">
        <f t="shared" si="246"/>
        <v>0</v>
      </c>
      <c r="CR218" s="156">
        <f t="shared" si="246"/>
        <v>0</v>
      </c>
      <c r="CS218" s="156">
        <f t="shared" si="246"/>
        <v>0</v>
      </c>
      <c r="CT218" s="156">
        <f t="shared" si="246"/>
        <v>0</v>
      </c>
      <c r="CU218" s="156">
        <f t="shared" si="246"/>
        <v>0</v>
      </c>
      <c r="CV218" s="156">
        <f t="shared" si="246"/>
        <v>0</v>
      </c>
      <c r="CW218" s="156">
        <f t="shared" si="246"/>
        <v>0</v>
      </c>
      <c r="CX218" s="156">
        <f t="shared" si="246"/>
        <v>0</v>
      </c>
      <c r="CY218" s="156">
        <f t="shared" si="246"/>
        <v>0</v>
      </c>
      <c r="CZ218" s="156">
        <f t="shared" si="246"/>
        <v>0</v>
      </c>
      <c r="DA218" s="156">
        <f t="shared" si="246"/>
        <v>0</v>
      </c>
      <c r="DB218" s="156">
        <f t="shared" si="246"/>
        <v>0</v>
      </c>
      <c r="DC218" s="156">
        <f t="shared" si="246"/>
        <v>0</v>
      </c>
      <c r="DD218" s="156">
        <f t="shared" si="246"/>
        <v>0</v>
      </c>
      <c r="DE218" s="156">
        <f t="shared" si="246"/>
        <v>0</v>
      </c>
      <c r="DF218" s="156">
        <f t="shared" si="246"/>
        <v>0</v>
      </c>
      <c r="DG218" s="156">
        <f t="shared" si="246"/>
        <v>0</v>
      </c>
      <c r="DH218" s="156">
        <f t="shared" si="246"/>
        <v>0</v>
      </c>
      <c r="DI218" s="156">
        <f t="shared" si="246"/>
        <v>0</v>
      </c>
      <c r="DJ218" s="156">
        <f t="shared" si="246"/>
        <v>0</v>
      </c>
      <c r="DK218" s="156">
        <f t="shared" si="246"/>
        <v>0</v>
      </c>
      <c r="DL218" s="156">
        <f t="shared" si="246"/>
        <v>0</v>
      </c>
      <c r="DM218" s="156">
        <f t="shared" si="246"/>
        <v>0</v>
      </c>
      <c r="DN218" s="156">
        <f t="shared" si="246"/>
        <v>0</v>
      </c>
      <c r="DO218" s="156">
        <f t="shared" si="246"/>
        <v>0</v>
      </c>
      <c r="DP218" s="156">
        <f t="shared" si="246"/>
        <v>0</v>
      </c>
      <c r="DQ218" s="156">
        <f t="shared" si="246"/>
        <v>0</v>
      </c>
      <c r="DR218" s="156">
        <f t="shared" si="246"/>
        <v>0</v>
      </c>
      <c r="DS218" s="156">
        <f t="shared" si="246"/>
        <v>0</v>
      </c>
      <c r="DT218" s="156">
        <f t="shared" si="246"/>
        <v>0</v>
      </c>
      <c r="DU218" s="156">
        <f t="shared" si="246"/>
        <v>0</v>
      </c>
      <c r="DV218" s="156">
        <f t="shared" si="246"/>
        <v>0</v>
      </c>
      <c r="DW218" s="156">
        <f t="shared" si="246"/>
        <v>0</v>
      </c>
      <c r="DX218" s="156">
        <f t="shared" si="246"/>
        <v>0</v>
      </c>
      <c r="DY218" s="156">
        <f t="shared" si="246"/>
        <v>0</v>
      </c>
      <c r="DZ218" s="156">
        <f t="shared" si="246"/>
        <v>0</v>
      </c>
      <c r="EA218" s="156">
        <f t="shared" si="246"/>
        <v>0</v>
      </c>
      <c r="EB218" s="156">
        <f t="shared" ref="EB218:GM218" si="247">IF(OR($AL51=0,EB$165&gt;$E51,EB$165&lt;EOMONTH($D51,0)),0,IF(((($AJ51*((1+$AN51)^(EB$163-1))/12))-(EB216/$AM51))*$AM51&lt;0,0,((($AJ51*((1+$AN51)^(EB$163-1))/12))-(EB216/$AM51))*$AM51))</f>
        <v>0</v>
      </c>
      <c r="EC218" s="156">
        <f t="shared" si="247"/>
        <v>0</v>
      </c>
      <c r="ED218" s="156">
        <f t="shared" si="247"/>
        <v>0</v>
      </c>
      <c r="EE218" s="156">
        <f t="shared" si="247"/>
        <v>0</v>
      </c>
      <c r="EF218" s="156">
        <f t="shared" si="247"/>
        <v>0</v>
      </c>
      <c r="EG218" s="156">
        <f t="shared" si="247"/>
        <v>0</v>
      </c>
      <c r="EH218" s="156">
        <f t="shared" si="247"/>
        <v>0</v>
      </c>
      <c r="EI218" s="156">
        <f t="shared" si="247"/>
        <v>0</v>
      </c>
      <c r="EJ218" s="156">
        <f t="shared" si="247"/>
        <v>0</v>
      </c>
      <c r="EK218" s="156">
        <f t="shared" si="247"/>
        <v>0</v>
      </c>
      <c r="EL218" s="156">
        <f t="shared" si="247"/>
        <v>0</v>
      </c>
      <c r="EM218" s="156">
        <f t="shared" si="247"/>
        <v>0</v>
      </c>
      <c r="EN218" s="156">
        <f t="shared" si="247"/>
        <v>0</v>
      </c>
      <c r="EO218" s="156">
        <f t="shared" si="247"/>
        <v>0</v>
      </c>
      <c r="EP218" s="156">
        <f t="shared" si="247"/>
        <v>0</v>
      </c>
      <c r="EQ218" s="156">
        <f t="shared" si="247"/>
        <v>0</v>
      </c>
      <c r="ER218" s="156">
        <f t="shared" si="247"/>
        <v>0</v>
      </c>
      <c r="ES218" s="156">
        <f t="shared" si="247"/>
        <v>0</v>
      </c>
      <c r="ET218" s="156">
        <f t="shared" si="247"/>
        <v>0</v>
      </c>
      <c r="EU218" s="156">
        <f t="shared" si="247"/>
        <v>0</v>
      </c>
      <c r="EV218" s="156">
        <f t="shared" si="247"/>
        <v>0</v>
      </c>
      <c r="EW218" s="156">
        <f t="shared" si="247"/>
        <v>0</v>
      </c>
      <c r="EX218" s="156">
        <f t="shared" si="247"/>
        <v>0</v>
      </c>
      <c r="EY218" s="156">
        <f t="shared" si="247"/>
        <v>0</v>
      </c>
      <c r="EZ218" s="156">
        <f t="shared" si="247"/>
        <v>0</v>
      </c>
      <c r="FA218" s="156">
        <f t="shared" si="247"/>
        <v>0</v>
      </c>
      <c r="FB218" s="156">
        <f t="shared" si="247"/>
        <v>0</v>
      </c>
      <c r="FC218" s="156">
        <f t="shared" si="247"/>
        <v>0</v>
      </c>
      <c r="FD218" s="156">
        <f t="shared" si="247"/>
        <v>0</v>
      </c>
      <c r="FE218" s="156">
        <f t="shared" si="247"/>
        <v>0</v>
      </c>
      <c r="FF218" s="156">
        <f t="shared" si="247"/>
        <v>0</v>
      </c>
      <c r="FG218" s="156">
        <f t="shared" si="247"/>
        <v>0</v>
      </c>
      <c r="FH218" s="156">
        <f t="shared" si="247"/>
        <v>0</v>
      </c>
      <c r="FI218" s="156">
        <f t="shared" si="247"/>
        <v>0</v>
      </c>
      <c r="FJ218" s="156">
        <f t="shared" si="247"/>
        <v>0</v>
      </c>
      <c r="FK218" s="156">
        <f t="shared" si="247"/>
        <v>0</v>
      </c>
      <c r="FL218" s="156">
        <f t="shared" si="247"/>
        <v>0</v>
      </c>
      <c r="FM218" s="156">
        <f t="shared" si="247"/>
        <v>0</v>
      </c>
      <c r="FN218" s="156">
        <f t="shared" si="247"/>
        <v>0</v>
      </c>
      <c r="FO218" s="156">
        <f t="shared" si="247"/>
        <v>0</v>
      </c>
      <c r="FP218" s="156">
        <f t="shared" si="247"/>
        <v>0</v>
      </c>
      <c r="FQ218" s="156">
        <f t="shared" si="247"/>
        <v>0</v>
      </c>
      <c r="FR218" s="156">
        <f t="shared" si="247"/>
        <v>0</v>
      </c>
      <c r="FS218" s="156">
        <f t="shared" si="247"/>
        <v>0</v>
      </c>
      <c r="FT218" s="156">
        <f t="shared" si="247"/>
        <v>0</v>
      </c>
      <c r="FU218" s="156">
        <f t="shared" si="247"/>
        <v>0</v>
      </c>
      <c r="FV218" s="156">
        <f t="shared" si="247"/>
        <v>0</v>
      </c>
      <c r="FW218" s="156">
        <f t="shared" si="247"/>
        <v>0</v>
      </c>
      <c r="FX218" s="156">
        <f t="shared" si="247"/>
        <v>0</v>
      </c>
      <c r="FY218" s="156">
        <f t="shared" si="247"/>
        <v>0</v>
      </c>
      <c r="FZ218" s="156">
        <f t="shared" si="247"/>
        <v>0</v>
      </c>
      <c r="GA218" s="156">
        <f t="shared" si="247"/>
        <v>0</v>
      </c>
      <c r="GB218" s="156">
        <f t="shared" si="247"/>
        <v>0</v>
      </c>
      <c r="GC218" s="156">
        <f t="shared" si="247"/>
        <v>0</v>
      </c>
      <c r="GD218" s="156">
        <f t="shared" si="247"/>
        <v>0</v>
      </c>
      <c r="GE218" s="156">
        <f t="shared" si="247"/>
        <v>0</v>
      </c>
      <c r="GF218" s="156">
        <f t="shared" si="247"/>
        <v>0</v>
      </c>
      <c r="GG218" s="156">
        <f t="shared" si="247"/>
        <v>0</v>
      </c>
      <c r="GH218" s="156">
        <f t="shared" si="247"/>
        <v>0</v>
      </c>
      <c r="GI218" s="156">
        <f t="shared" si="247"/>
        <v>0</v>
      </c>
      <c r="GJ218" s="156">
        <f t="shared" si="247"/>
        <v>0</v>
      </c>
      <c r="GK218" s="156">
        <f t="shared" si="247"/>
        <v>0</v>
      </c>
      <c r="GL218" s="156">
        <f t="shared" si="247"/>
        <v>0</v>
      </c>
      <c r="GM218" s="156">
        <f t="shared" si="247"/>
        <v>0</v>
      </c>
      <c r="GN218" s="156">
        <f t="shared" ref="GN218:IY218" si="248">IF(OR($AL51=0,GN$165&gt;$E51,GN$165&lt;EOMONTH($D51,0)),0,IF(((($AJ51*((1+$AN51)^(GN$163-1))/12))-(GN216/$AM51))*$AM51&lt;0,0,((($AJ51*((1+$AN51)^(GN$163-1))/12))-(GN216/$AM51))*$AM51))</f>
        <v>0</v>
      </c>
      <c r="GO218" s="156">
        <f t="shared" si="248"/>
        <v>0</v>
      </c>
      <c r="GP218" s="156">
        <f t="shared" si="248"/>
        <v>0</v>
      </c>
      <c r="GQ218" s="156">
        <f t="shared" si="248"/>
        <v>0</v>
      </c>
      <c r="GR218" s="156">
        <f t="shared" si="248"/>
        <v>0</v>
      </c>
      <c r="GS218" s="156">
        <f t="shared" si="248"/>
        <v>0</v>
      </c>
      <c r="GT218" s="156">
        <f t="shared" si="248"/>
        <v>0</v>
      </c>
      <c r="GU218" s="156">
        <f t="shared" si="248"/>
        <v>0</v>
      </c>
      <c r="GV218" s="156">
        <f t="shared" si="248"/>
        <v>0</v>
      </c>
      <c r="GW218" s="156">
        <f t="shared" si="248"/>
        <v>0</v>
      </c>
      <c r="GX218" s="156">
        <f t="shared" si="248"/>
        <v>0</v>
      </c>
      <c r="GY218" s="156">
        <f t="shared" si="248"/>
        <v>0</v>
      </c>
      <c r="GZ218" s="156">
        <f t="shared" si="248"/>
        <v>0</v>
      </c>
      <c r="HA218" s="156">
        <f t="shared" si="248"/>
        <v>0</v>
      </c>
      <c r="HB218" s="156">
        <f t="shared" si="248"/>
        <v>0</v>
      </c>
      <c r="HC218" s="156">
        <f t="shared" si="248"/>
        <v>0</v>
      </c>
      <c r="HD218" s="156">
        <f t="shared" si="248"/>
        <v>0</v>
      </c>
      <c r="HE218" s="156">
        <f t="shared" si="248"/>
        <v>0</v>
      </c>
      <c r="HF218" s="156">
        <f t="shared" si="248"/>
        <v>0</v>
      </c>
      <c r="HG218" s="156">
        <f t="shared" si="248"/>
        <v>0</v>
      </c>
      <c r="HH218" s="156">
        <f t="shared" si="248"/>
        <v>0</v>
      </c>
      <c r="HI218" s="156">
        <f t="shared" si="248"/>
        <v>0</v>
      </c>
      <c r="HJ218" s="156">
        <f t="shared" si="248"/>
        <v>0</v>
      </c>
      <c r="HK218" s="156">
        <f t="shared" si="248"/>
        <v>0</v>
      </c>
      <c r="HL218" s="156">
        <f t="shared" si="248"/>
        <v>0</v>
      </c>
      <c r="HM218" s="156">
        <f t="shared" si="248"/>
        <v>0</v>
      </c>
      <c r="HN218" s="156">
        <f t="shared" si="248"/>
        <v>0</v>
      </c>
      <c r="HO218" s="156">
        <f t="shared" si="248"/>
        <v>0</v>
      </c>
      <c r="HP218" s="156">
        <f t="shared" si="248"/>
        <v>0</v>
      </c>
      <c r="HQ218" s="156">
        <f t="shared" si="248"/>
        <v>0</v>
      </c>
      <c r="HR218" s="156">
        <f t="shared" si="248"/>
        <v>0</v>
      </c>
      <c r="HS218" s="156">
        <f t="shared" si="248"/>
        <v>0</v>
      </c>
      <c r="HT218" s="156">
        <f t="shared" si="248"/>
        <v>0</v>
      </c>
      <c r="HU218" s="156">
        <f t="shared" si="248"/>
        <v>0</v>
      </c>
      <c r="HV218" s="156">
        <f t="shared" si="248"/>
        <v>0</v>
      </c>
      <c r="HW218" s="156">
        <f t="shared" si="248"/>
        <v>0</v>
      </c>
      <c r="HX218" s="156">
        <f t="shared" si="248"/>
        <v>0</v>
      </c>
      <c r="HY218" s="156">
        <f t="shared" si="248"/>
        <v>0</v>
      </c>
      <c r="HZ218" s="156">
        <f t="shared" si="248"/>
        <v>0</v>
      </c>
      <c r="IA218" s="156">
        <f t="shared" si="248"/>
        <v>0</v>
      </c>
      <c r="IB218" s="156">
        <f t="shared" si="248"/>
        <v>0</v>
      </c>
      <c r="IC218" s="156">
        <f t="shared" si="248"/>
        <v>0</v>
      </c>
      <c r="ID218" s="156">
        <f t="shared" si="248"/>
        <v>0</v>
      </c>
      <c r="IE218" s="156">
        <f t="shared" si="248"/>
        <v>0</v>
      </c>
      <c r="IF218" s="156">
        <f t="shared" si="248"/>
        <v>0</v>
      </c>
      <c r="IG218" s="156">
        <f t="shared" si="248"/>
        <v>0</v>
      </c>
      <c r="IH218" s="156">
        <f t="shared" si="248"/>
        <v>0</v>
      </c>
      <c r="II218" s="156">
        <f t="shared" si="248"/>
        <v>0</v>
      </c>
      <c r="IJ218" s="156">
        <f t="shared" si="248"/>
        <v>0</v>
      </c>
      <c r="IK218" s="156">
        <f t="shared" si="248"/>
        <v>0</v>
      </c>
      <c r="IL218" s="156">
        <f t="shared" si="248"/>
        <v>0</v>
      </c>
      <c r="IM218" s="156">
        <f t="shared" si="248"/>
        <v>0</v>
      </c>
      <c r="IN218" s="156">
        <f t="shared" si="248"/>
        <v>0</v>
      </c>
      <c r="IO218" s="156">
        <f t="shared" si="248"/>
        <v>0</v>
      </c>
      <c r="IP218" s="156">
        <f t="shared" si="248"/>
        <v>0</v>
      </c>
      <c r="IQ218" s="156">
        <f t="shared" si="248"/>
        <v>0</v>
      </c>
      <c r="IR218" s="156">
        <f t="shared" si="248"/>
        <v>0</v>
      </c>
      <c r="IS218" s="156">
        <f t="shared" si="248"/>
        <v>0</v>
      </c>
      <c r="IT218" s="156">
        <f t="shared" si="248"/>
        <v>0</v>
      </c>
      <c r="IU218" s="156">
        <f t="shared" si="248"/>
        <v>0</v>
      </c>
      <c r="IV218" s="156">
        <f t="shared" si="248"/>
        <v>0</v>
      </c>
      <c r="IW218" s="156">
        <f t="shared" si="248"/>
        <v>0</v>
      </c>
      <c r="IX218" s="156">
        <f t="shared" si="248"/>
        <v>0</v>
      </c>
      <c r="IY218" s="156">
        <f t="shared" si="248"/>
        <v>0</v>
      </c>
      <c r="IZ218" s="156">
        <f t="shared" ref="IZ218:LK218" si="249">IF(OR($AL51=0,IZ$165&gt;$E51,IZ$165&lt;EOMONTH($D51,0)),0,IF(((($AJ51*((1+$AN51)^(IZ$163-1))/12))-(IZ216/$AM51))*$AM51&lt;0,0,((($AJ51*((1+$AN51)^(IZ$163-1))/12))-(IZ216/$AM51))*$AM51))</f>
        <v>0</v>
      </c>
      <c r="JA218" s="156">
        <f t="shared" si="249"/>
        <v>0</v>
      </c>
      <c r="JB218" s="156">
        <f t="shared" si="249"/>
        <v>0</v>
      </c>
      <c r="JC218" s="156">
        <f t="shared" si="249"/>
        <v>0</v>
      </c>
      <c r="JD218" s="156">
        <f t="shared" si="249"/>
        <v>0</v>
      </c>
      <c r="JE218" s="156">
        <f t="shared" si="249"/>
        <v>0</v>
      </c>
      <c r="JF218" s="156">
        <f t="shared" si="249"/>
        <v>0</v>
      </c>
      <c r="JG218" s="156">
        <f t="shared" si="249"/>
        <v>0</v>
      </c>
      <c r="JH218" s="156">
        <f t="shared" si="249"/>
        <v>0</v>
      </c>
      <c r="JI218" s="156">
        <f t="shared" si="249"/>
        <v>0</v>
      </c>
      <c r="JJ218" s="156">
        <f t="shared" si="249"/>
        <v>0</v>
      </c>
      <c r="JK218" s="156">
        <f t="shared" si="249"/>
        <v>0</v>
      </c>
      <c r="JL218" s="156">
        <f t="shared" si="249"/>
        <v>0</v>
      </c>
      <c r="JM218" s="156">
        <f t="shared" si="249"/>
        <v>0</v>
      </c>
      <c r="JN218" s="156">
        <f t="shared" si="249"/>
        <v>0</v>
      </c>
      <c r="JO218" s="156">
        <f t="shared" si="249"/>
        <v>0</v>
      </c>
      <c r="JP218" s="156">
        <f t="shared" si="249"/>
        <v>0</v>
      </c>
      <c r="JQ218" s="156">
        <f t="shared" si="249"/>
        <v>0</v>
      </c>
      <c r="JR218" s="156">
        <f t="shared" si="249"/>
        <v>0</v>
      </c>
      <c r="JS218" s="156">
        <f t="shared" si="249"/>
        <v>0</v>
      </c>
      <c r="JT218" s="156">
        <f t="shared" si="249"/>
        <v>0</v>
      </c>
      <c r="JU218" s="156">
        <f t="shared" si="249"/>
        <v>0</v>
      </c>
      <c r="JV218" s="156">
        <f t="shared" si="249"/>
        <v>0</v>
      </c>
      <c r="JW218" s="156">
        <f t="shared" si="249"/>
        <v>0</v>
      </c>
      <c r="JX218" s="156">
        <f t="shared" si="249"/>
        <v>0</v>
      </c>
      <c r="JY218" s="156">
        <f t="shared" si="249"/>
        <v>0</v>
      </c>
      <c r="JZ218" s="156">
        <f t="shared" si="249"/>
        <v>0</v>
      </c>
      <c r="KA218" s="156">
        <f t="shared" si="249"/>
        <v>0</v>
      </c>
      <c r="KB218" s="156">
        <f t="shared" si="249"/>
        <v>0</v>
      </c>
      <c r="KC218" s="156">
        <f t="shared" si="249"/>
        <v>0</v>
      </c>
      <c r="KD218" s="156">
        <f t="shared" si="249"/>
        <v>0</v>
      </c>
      <c r="KE218" s="156">
        <f t="shared" si="249"/>
        <v>0</v>
      </c>
      <c r="KF218" s="156">
        <f t="shared" si="249"/>
        <v>0</v>
      </c>
      <c r="KG218" s="156">
        <f t="shared" si="249"/>
        <v>0</v>
      </c>
      <c r="KH218" s="156">
        <f t="shared" si="249"/>
        <v>0</v>
      </c>
      <c r="KI218" s="156">
        <f t="shared" si="249"/>
        <v>0</v>
      </c>
      <c r="KJ218" s="156">
        <f t="shared" si="249"/>
        <v>0</v>
      </c>
      <c r="KK218" s="156">
        <f t="shared" si="249"/>
        <v>0</v>
      </c>
      <c r="KL218" s="156">
        <f t="shared" si="249"/>
        <v>0</v>
      </c>
      <c r="KM218" s="156">
        <f t="shared" si="249"/>
        <v>0</v>
      </c>
      <c r="KN218" s="156">
        <f t="shared" si="249"/>
        <v>0</v>
      </c>
      <c r="KO218" s="156">
        <f t="shared" si="249"/>
        <v>0</v>
      </c>
      <c r="KP218" s="156">
        <f t="shared" si="249"/>
        <v>0</v>
      </c>
      <c r="KQ218" s="156">
        <f t="shared" si="249"/>
        <v>0</v>
      </c>
      <c r="KR218" s="156">
        <f t="shared" si="249"/>
        <v>0</v>
      </c>
      <c r="KS218" s="156">
        <f t="shared" si="249"/>
        <v>0</v>
      </c>
      <c r="KT218" s="156">
        <f t="shared" si="249"/>
        <v>0</v>
      </c>
      <c r="KU218" s="156">
        <f t="shared" si="249"/>
        <v>0</v>
      </c>
      <c r="KV218" s="156">
        <f t="shared" si="249"/>
        <v>0</v>
      </c>
      <c r="KW218" s="156">
        <f t="shared" si="249"/>
        <v>0</v>
      </c>
      <c r="KX218" s="156">
        <f t="shared" si="249"/>
        <v>0</v>
      </c>
      <c r="KY218" s="156">
        <f t="shared" si="249"/>
        <v>0</v>
      </c>
      <c r="KZ218" s="156">
        <f t="shared" si="249"/>
        <v>0</v>
      </c>
      <c r="LA218" s="156">
        <f t="shared" si="249"/>
        <v>0</v>
      </c>
      <c r="LB218" s="156">
        <f t="shared" si="249"/>
        <v>0</v>
      </c>
      <c r="LC218" s="156">
        <f t="shared" si="249"/>
        <v>0</v>
      </c>
      <c r="LD218" s="156">
        <f t="shared" si="249"/>
        <v>0</v>
      </c>
      <c r="LE218" s="156">
        <f t="shared" si="249"/>
        <v>0</v>
      </c>
      <c r="LF218" s="156">
        <f t="shared" si="249"/>
        <v>0</v>
      </c>
      <c r="LG218" s="156">
        <f t="shared" si="249"/>
        <v>0</v>
      </c>
      <c r="LH218" s="156">
        <f t="shared" si="249"/>
        <v>0</v>
      </c>
      <c r="LI218" s="156">
        <f t="shared" si="249"/>
        <v>0</v>
      </c>
      <c r="LJ218" s="156">
        <f t="shared" si="249"/>
        <v>0</v>
      </c>
      <c r="LK218" s="156">
        <f t="shared" si="249"/>
        <v>0</v>
      </c>
      <c r="LL218" s="156">
        <f t="shared" ref="LL218:NK218" si="250">IF(OR($AL51=0,LL$165&gt;$E51,LL$165&lt;EOMONTH($D51,0)),0,IF(((($AJ51*((1+$AN51)^(LL$163-1))/12))-(LL216/$AM51))*$AM51&lt;0,0,((($AJ51*((1+$AN51)^(LL$163-1))/12))-(LL216/$AM51))*$AM51))</f>
        <v>0</v>
      </c>
      <c r="LM218" s="156">
        <f t="shared" si="250"/>
        <v>0</v>
      </c>
      <c r="LN218" s="156">
        <f t="shared" si="250"/>
        <v>0</v>
      </c>
      <c r="LO218" s="156">
        <f t="shared" si="250"/>
        <v>0</v>
      </c>
      <c r="LP218" s="156">
        <f t="shared" si="250"/>
        <v>0</v>
      </c>
      <c r="LQ218" s="156">
        <f t="shared" si="250"/>
        <v>0</v>
      </c>
      <c r="LR218" s="156">
        <f t="shared" si="250"/>
        <v>0</v>
      </c>
      <c r="LS218" s="156">
        <f t="shared" si="250"/>
        <v>0</v>
      </c>
      <c r="LT218" s="156">
        <f t="shared" si="250"/>
        <v>0</v>
      </c>
      <c r="LU218" s="156">
        <f t="shared" si="250"/>
        <v>0</v>
      </c>
      <c r="LV218" s="156">
        <f t="shared" si="250"/>
        <v>0</v>
      </c>
      <c r="LW218" s="156">
        <f t="shared" si="250"/>
        <v>0</v>
      </c>
      <c r="LX218" s="156">
        <f t="shared" si="250"/>
        <v>0</v>
      </c>
      <c r="LY218" s="156">
        <f t="shared" si="250"/>
        <v>0</v>
      </c>
      <c r="LZ218" s="156">
        <f t="shared" si="250"/>
        <v>0</v>
      </c>
      <c r="MA218" s="156">
        <f t="shared" si="250"/>
        <v>0</v>
      </c>
      <c r="MB218" s="156">
        <f t="shared" si="250"/>
        <v>0</v>
      </c>
      <c r="MC218" s="156">
        <f t="shared" si="250"/>
        <v>0</v>
      </c>
      <c r="MD218" s="156">
        <f t="shared" si="250"/>
        <v>0</v>
      </c>
      <c r="ME218" s="156">
        <f t="shared" si="250"/>
        <v>0</v>
      </c>
      <c r="MF218" s="156">
        <f t="shared" si="250"/>
        <v>0</v>
      </c>
      <c r="MG218" s="156">
        <f t="shared" si="250"/>
        <v>0</v>
      </c>
      <c r="MH218" s="156">
        <f t="shared" si="250"/>
        <v>0</v>
      </c>
      <c r="MI218" s="156">
        <f t="shared" si="250"/>
        <v>0</v>
      </c>
      <c r="MJ218" s="156">
        <f t="shared" si="250"/>
        <v>0</v>
      </c>
      <c r="MK218" s="156">
        <f t="shared" si="250"/>
        <v>0</v>
      </c>
      <c r="ML218" s="156">
        <f t="shared" si="250"/>
        <v>0</v>
      </c>
      <c r="MM218" s="156">
        <f t="shared" si="250"/>
        <v>0</v>
      </c>
      <c r="MN218" s="156">
        <f t="shared" si="250"/>
        <v>0</v>
      </c>
      <c r="MO218" s="156">
        <f t="shared" si="250"/>
        <v>0</v>
      </c>
      <c r="MP218" s="156">
        <f t="shared" si="250"/>
        <v>0</v>
      </c>
      <c r="MQ218" s="156">
        <f t="shared" si="250"/>
        <v>0</v>
      </c>
      <c r="MR218" s="156">
        <f t="shared" si="250"/>
        <v>0</v>
      </c>
      <c r="MS218" s="156">
        <f t="shared" si="250"/>
        <v>0</v>
      </c>
      <c r="MT218" s="156">
        <f t="shared" si="250"/>
        <v>0</v>
      </c>
      <c r="MU218" s="156">
        <f t="shared" si="250"/>
        <v>0</v>
      </c>
      <c r="MV218" s="156">
        <f t="shared" si="250"/>
        <v>0</v>
      </c>
      <c r="MW218" s="156">
        <f t="shared" si="250"/>
        <v>0</v>
      </c>
      <c r="MX218" s="156">
        <f t="shared" si="250"/>
        <v>0</v>
      </c>
      <c r="MY218" s="156">
        <f t="shared" si="250"/>
        <v>0</v>
      </c>
      <c r="MZ218" s="156">
        <f t="shared" si="250"/>
        <v>0</v>
      </c>
      <c r="NA218" s="156">
        <f t="shared" si="250"/>
        <v>0</v>
      </c>
      <c r="NB218" s="156">
        <f t="shared" si="250"/>
        <v>0</v>
      </c>
      <c r="NC218" s="156">
        <f t="shared" si="250"/>
        <v>0</v>
      </c>
      <c r="ND218" s="156">
        <f t="shared" si="250"/>
        <v>0</v>
      </c>
      <c r="NE218" s="156">
        <f t="shared" si="250"/>
        <v>0</v>
      </c>
      <c r="NF218" s="156">
        <f t="shared" si="250"/>
        <v>0</v>
      </c>
      <c r="NG218" s="156">
        <f t="shared" si="250"/>
        <v>0</v>
      </c>
      <c r="NH218" s="156">
        <f t="shared" si="250"/>
        <v>0</v>
      </c>
      <c r="NI218" s="156">
        <f t="shared" si="250"/>
        <v>0</v>
      </c>
      <c r="NJ218" s="156">
        <f t="shared" si="250"/>
        <v>0</v>
      </c>
      <c r="NK218" s="158">
        <f t="shared" si="250"/>
        <v>0</v>
      </c>
    </row>
    <row r="219" spans="1:375" x14ac:dyDescent="0.25">
      <c r="A219" s="154">
        <f t="shared" si="244"/>
        <v>-51041.666666666672</v>
      </c>
      <c r="B219" s="35" t="s">
        <v>169</v>
      </c>
      <c r="C219" s="89" t="s">
        <v>156</v>
      </c>
      <c r="D219" s="156">
        <f t="shared" ref="D219:BO219" si="251">IF(AND(D$165&gt;=EOMONTH($D51,0),D$165&lt;EOMONTH($D51,$S51)),-D216,0)</f>
        <v>0</v>
      </c>
      <c r="E219" s="156">
        <f t="shared" si="251"/>
        <v>0</v>
      </c>
      <c r="F219" s="156">
        <f t="shared" si="251"/>
        <v>0</v>
      </c>
      <c r="G219" s="156">
        <f t="shared" si="251"/>
        <v>0</v>
      </c>
      <c r="H219" s="156">
        <f t="shared" si="251"/>
        <v>0</v>
      </c>
      <c r="I219" s="156">
        <f t="shared" si="251"/>
        <v>0</v>
      </c>
      <c r="J219" s="156">
        <f t="shared" si="251"/>
        <v>0</v>
      </c>
      <c r="K219" s="156">
        <f t="shared" si="251"/>
        <v>0</v>
      </c>
      <c r="L219" s="156">
        <f t="shared" si="251"/>
        <v>0</v>
      </c>
      <c r="M219" s="156">
        <f t="shared" si="251"/>
        <v>0</v>
      </c>
      <c r="N219" s="156">
        <f t="shared" si="251"/>
        <v>0</v>
      </c>
      <c r="O219" s="156">
        <f t="shared" si="251"/>
        <v>0</v>
      </c>
      <c r="P219" s="156">
        <f t="shared" si="251"/>
        <v>0</v>
      </c>
      <c r="Q219" s="156">
        <f t="shared" si="251"/>
        <v>0</v>
      </c>
      <c r="R219" s="156">
        <f t="shared" si="251"/>
        <v>0</v>
      </c>
      <c r="S219" s="156">
        <f t="shared" si="251"/>
        <v>0</v>
      </c>
      <c r="T219" s="156">
        <f t="shared" si="251"/>
        <v>0</v>
      </c>
      <c r="U219" s="156">
        <f t="shared" si="251"/>
        <v>0</v>
      </c>
      <c r="V219" s="156">
        <f t="shared" si="251"/>
        <v>0</v>
      </c>
      <c r="W219" s="156">
        <f t="shared" si="251"/>
        <v>0</v>
      </c>
      <c r="X219" s="156">
        <f t="shared" si="251"/>
        <v>0</v>
      </c>
      <c r="Y219" s="156">
        <f t="shared" si="251"/>
        <v>0</v>
      </c>
      <c r="Z219" s="156">
        <f t="shared" si="251"/>
        <v>0</v>
      </c>
      <c r="AA219" s="156">
        <f t="shared" si="251"/>
        <v>0</v>
      </c>
      <c r="AB219" s="156">
        <f t="shared" si="251"/>
        <v>-10208.333333333334</v>
      </c>
      <c r="AC219" s="156">
        <f t="shared" si="251"/>
        <v>-10208.333333333334</v>
      </c>
      <c r="AD219" s="156">
        <f t="shared" si="251"/>
        <v>-10208.333333333334</v>
      </c>
      <c r="AE219" s="156">
        <f t="shared" si="251"/>
        <v>-10208.333333333334</v>
      </c>
      <c r="AF219" s="156">
        <f t="shared" si="251"/>
        <v>-10208.333333333334</v>
      </c>
      <c r="AG219" s="156">
        <f t="shared" si="251"/>
        <v>0</v>
      </c>
      <c r="AH219" s="156">
        <f t="shared" si="251"/>
        <v>0</v>
      </c>
      <c r="AI219" s="156">
        <f t="shared" si="251"/>
        <v>0</v>
      </c>
      <c r="AJ219" s="156">
        <f t="shared" si="251"/>
        <v>0</v>
      </c>
      <c r="AK219" s="156">
        <f t="shared" si="251"/>
        <v>0</v>
      </c>
      <c r="AL219" s="156">
        <f t="shared" si="251"/>
        <v>0</v>
      </c>
      <c r="AM219" s="156">
        <f t="shared" si="251"/>
        <v>0</v>
      </c>
      <c r="AN219" s="156">
        <f t="shared" si="251"/>
        <v>0</v>
      </c>
      <c r="AO219" s="156">
        <f t="shared" si="251"/>
        <v>0</v>
      </c>
      <c r="AP219" s="156">
        <f t="shared" si="251"/>
        <v>0</v>
      </c>
      <c r="AQ219" s="156">
        <f t="shared" si="251"/>
        <v>0</v>
      </c>
      <c r="AR219" s="156">
        <f t="shared" si="251"/>
        <v>0</v>
      </c>
      <c r="AS219" s="156">
        <f t="shared" si="251"/>
        <v>0</v>
      </c>
      <c r="AT219" s="156">
        <f t="shared" si="251"/>
        <v>0</v>
      </c>
      <c r="AU219" s="156">
        <f t="shared" si="251"/>
        <v>0</v>
      </c>
      <c r="AV219" s="156">
        <f t="shared" si="251"/>
        <v>0</v>
      </c>
      <c r="AW219" s="156">
        <f t="shared" si="251"/>
        <v>0</v>
      </c>
      <c r="AX219" s="156">
        <f t="shared" si="251"/>
        <v>0</v>
      </c>
      <c r="AY219" s="156">
        <f t="shared" si="251"/>
        <v>0</v>
      </c>
      <c r="AZ219" s="156">
        <f t="shared" si="251"/>
        <v>0</v>
      </c>
      <c r="BA219" s="156">
        <f t="shared" si="251"/>
        <v>0</v>
      </c>
      <c r="BB219" s="156">
        <f t="shared" si="251"/>
        <v>0</v>
      </c>
      <c r="BC219" s="156">
        <f t="shared" si="251"/>
        <v>0</v>
      </c>
      <c r="BD219" s="156">
        <f t="shared" si="251"/>
        <v>0</v>
      </c>
      <c r="BE219" s="156">
        <f t="shared" si="251"/>
        <v>0</v>
      </c>
      <c r="BF219" s="156">
        <f t="shared" si="251"/>
        <v>0</v>
      </c>
      <c r="BG219" s="156">
        <f t="shared" si="251"/>
        <v>0</v>
      </c>
      <c r="BH219" s="156">
        <f t="shared" si="251"/>
        <v>0</v>
      </c>
      <c r="BI219" s="156">
        <f t="shared" si="251"/>
        <v>0</v>
      </c>
      <c r="BJ219" s="156">
        <f t="shared" si="251"/>
        <v>0</v>
      </c>
      <c r="BK219" s="156">
        <f t="shared" si="251"/>
        <v>0</v>
      </c>
      <c r="BL219" s="156">
        <f t="shared" si="251"/>
        <v>0</v>
      </c>
      <c r="BM219" s="156">
        <f t="shared" si="251"/>
        <v>0</v>
      </c>
      <c r="BN219" s="156">
        <f t="shared" si="251"/>
        <v>0</v>
      </c>
      <c r="BO219" s="156">
        <f t="shared" si="251"/>
        <v>0</v>
      </c>
      <c r="BP219" s="156">
        <f t="shared" ref="BP219:EA219" si="252">IF(AND(BP$165&gt;=EOMONTH($D51,0),BP$165&lt;EOMONTH($D51,$S51)),-BP216,0)</f>
        <v>0</v>
      </c>
      <c r="BQ219" s="156">
        <f t="shared" si="252"/>
        <v>0</v>
      </c>
      <c r="BR219" s="156">
        <f t="shared" si="252"/>
        <v>0</v>
      </c>
      <c r="BS219" s="156">
        <f t="shared" si="252"/>
        <v>0</v>
      </c>
      <c r="BT219" s="156">
        <f t="shared" si="252"/>
        <v>0</v>
      </c>
      <c r="BU219" s="156">
        <f t="shared" si="252"/>
        <v>0</v>
      </c>
      <c r="BV219" s="156">
        <f t="shared" si="252"/>
        <v>0</v>
      </c>
      <c r="BW219" s="156">
        <f t="shared" si="252"/>
        <v>0</v>
      </c>
      <c r="BX219" s="156">
        <f t="shared" si="252"/>
        <v>0</v>
      </c>
      <c r="BY219" s="156">
        <f t="shared" si="252"/>
        <v>0</v>
      </c>
      <c r="BZ219" s="156">
        <f t="shared" si="252"/>
        <v>0</v>
      </c>
      <c r="CA219" s="156">
        <f t="shared" si="252"/>
        <v>0</v>
      </c>
      <c r="CB219" s="156">
        <f t="shared" si="252"/>
        <v>0</v>
      </c>
      <c r="CC219" s="156">
        <f t="shared" si="252"/>
        <v>0</v>
      </c>
      <c r="CD219" s="156">
        <f t="shared" si="252"/>
        <v>0</v>
      </c>
      <c r="CE219" s="156">
        <f t="shared" si="252"/>
        <v>0</v>
      </c>
      <c r="CF219" s="156">
        <f t="shared" si="252"/>
        <v>0</v>
      </c>
      <c r="CG219" s="156">
        <f t="shared" si="252"/>
        <v>0</v>
      </c>
      <c r="CH219" s="156">
        <f t="shared" si="252"/>
        <v>0</v>
      </c>
      <c r="CI219" s="156">
        <f t="shared" si="252"/>
        <v>0</v>
      </c>
      <c r="CJ219" s="156">
        <f t="shared" si="252"/>
        <v>0</v>
      </c>
      <c r="CK219" s="156">
        <f t="shared" si="252"/>
        <v>0</v>
      </c>
      <c r="CL219" s="156">
        <f t="shared" si="252"/>
        <v>0</v>
      </c>
      <c r="CM219" s="156">
        <f t="shared" si="252"/>
        <v>0</v>
      </c>
      <c r="CN219" s="156">
        <f t="shared" si="252"/>
        <v>0</v>
      </c>
      <c r="CO219" s="156">
        <f t="shared" si="252"/>
        <v>0</v>
      </c>
      <c r="CP219" s="156">
        <f t="shared" si="252"/>
        <v>0</v>
      </c>
      <c r="CQ219" s="156">
        <f t="shared" si="252"/>
        <v>0</v>
      </c>
      <c r="CR219" s="156">
        <f t="shared" si="252"/>
        <v>0</v>
      </c>
      <c r="CS219" s="156">
        <f t="shared" si="252"/>
        <v>0</v>
      </c>
      <c r="CT219" s="156">
        <f t="shared" si="252"/>
        <v>0</v>
      </c>
      <c r="CU219" s="156">
        <f t="shared" si="252"/>
        <v>0</v>
      </c>
      <c r="CV219" s="156">
        <f t="shared" si="252"/>
        <v>0</v>
      </c>
      <c r="CW219" s="156">
        <f t="shared" si="252"/>
        <v>0</v>
      </c>
      <c r="CX219" s="156">
        <f t="shared" si="252"/>
        <v>0</v>
      </c>
      <c r="CY219" s="156">
        <f t="shared" si="252"/>
        <v>0</v>
      </c>
      <c r="CZ219" s="156">
        <f t="shared" si="252"/>
        <v>0</v>
      </c>
      <c r="DA219" s="156">
        <f t="shared" si="252"/>
        <v>0</v>
      </c>
      <c r="DB219" s="156">
        <f t="shared" si="252"/>
        <v>0</v>
      </c>
      <c r="DC219" s="156">
        <f t="shared" si="252"/>
        <v>0</v>
      </c>
      <c r="DD219" s="156">
        <f t="shared" si="252"/>
        <v>0</v>
      </c>
      <c r="DE219" s="156">
        <f t="shared" si="252"/>
        <v>0</v>
      </c>
      <c r="DF219" s="156">
        <f t="shared" si="252"/>
        <v>0</v>
      </c>
      <c r="DG219" s="156">
        <f t="shared" si="252"/>
        <v>0</v>
      </c>
      <c r="DH219" s="156">
        <f t="shared" si="252"/>
        <v>0</v>
      </c>
      <c r="DI219" s="156">
        <f t="shared" si="252"/>
        <v>0</v>
      </c>
      <c r="DJ219" s="156">
        <f t="shared" si="252"/>
        <v>0</v>
      </c>
      <c r="DK219" s="156">
        <f t="shared" si="252"/>
        <v>0</v>
      </c>
      <c r="DL219" s="156">
        <f t="shared" si="252"/>
        <v>0</v>
      </c>
      <c r="DM219" s="156">
        <f t="shared" si="252"/>
        <v>0</v>
      </c>
      <c r="DN219" s="156">
        <f t="shared" si="252"/>
        <v>0</v>
      </c>
      <c r="DO219" s="156">
        <f t="shared" si="252"/>
        <v>0</v>
      </c>
      <c r="DP219" s="156">
        <f t="shared" si="252"/>
        <v>0</v>
      </c>
      <c r="DQ219" s="156">
        <f t="shared" si="252"/>
        <v>0</v>
      </c>
      <c r="DR219" s="156">
        <f t="shared" si="252"/>
        <v>0</v>
      </c>
      <c r="DS219" s="156">
        <f t="shared" si="252"/>
        <v>0</v>
      </c>
      <c r="DT219" s="156">
        <f t="shared" si="252"/>
        <v>0</v>
      </c>
      <c r="DU219" s="156">
        <f t="shared" si="252"/>
        <v>0</v>
      </c>
      <c r="DV219" s="156">
        <f t="shared" si="252"/>
        <v>0</v>
      </c>
      <c r="DW219" s="156">
        <f t="shared" si="252"/>
        <v>0</v>
      </c>
      <c r="DX219" s="156">
        <f t="shared" si="252"/>
        <v>0</v>
      </c>
      <c r="DY219" s="156">
        <f t="shared" si="252"/>
        <v>0</v>
      </c>
      <c r="DZ219" s="156">
        <f t="shared" si="252"/>
        <v>0</v>
      </c>
      <c r="EA219" s="156">
        <f t="shared" si="252"/>
        <v>0</v>
      </c>
      <c r="EB219" s="156">
        <f t="shared" ref="EB219:GM219" si="253">IF(AND(EB$165&gt;=EOMONTH($D51,0),EB$165&lt;EOMONTH($D51,$S51)),-EB216,0)</f>
        <v>0</v>
      </c>
      <c r="EC219" s="156">
        <f t="shared" si="253"/>
        <v>0</v>
      </c>
      <c r="ED219" s="156">
        <f t="shared" si="253"/>
        <v>0</v>
      </c>
      <c r="EE219" s="156">
        <f t="shared" si="253"/>
        <v>0</v>
      </c>
      <c r="EF219" s="156">
        <f t="shared" si="253"/>
        <v>0</v>
      </c>
      <c r="EG219" s="156">
        <f t="shared" si="253"/>
        <v>0</v>
      </c>
      <c r="EH219" s="156">
        <f t="shared" si="253"/>
        <v>0</v>
      </c>
      <c r="EI219" s="156">
        <f t="shared" si="253"/>
        <v>0</v>
      </c>
      <c r="EJ219" s="156">
        <f t="shared" si="253"/>
        <v>0</v>
      </c>
      <c r="EK219" s="156">
        <f t="shared" si="253"/>
        <v>0</v>
      </c>
      <c r="EL219" s="156">
        <f t="shared" si="253"/>
        <v>0</v>
      </c>
      <c r="EM219" s="156">
        <f t="shared" si="253"/>
        <v>0</v>
      </c>
      <c r="EN219" s="156">
        <f t="shared" si="253"/>
        <v>0</v>
      </c>
      <c r="EO219" s="156">
        <f t="shared" si="253"/>
        <v>0</v>
      </c>
      <c r="EP219" s="156">
        <f t="shared" si="253"/>
        <v>0</v>
      </c>
      <c r="EQ219" s="156">
        <f t="shared" si="253"/>
        <v>0</v>
      </c>
      <c r="ER219" s="156">
        <f t="shared" si="253"/>
        <v>0</v>
      </c>
      <c r="ES219" s="156">
        <f t="shared" si="253"/>
        <v>0</v>
      </c>
      <c r="ET219" s="156">
        <f t="shared" si="253"/>
        <v>0</v>
      </c>
      <c r="EU219" s="156">
        <f t="shared" si="253"/>
        <v>0</v>
      </c>
      <c r="EV219" s="156">
        <f t="shared" si="253"/>
        <v>0</v>
      </c>
      <c r="EW219" s="156">
        <f t="shared" si="253"/>
        <v>0</v>
      </c>
      <c r="EX219" s="156">
        <f t="shared" si="253"/>
        <v>0</v>
      </c>
      <c r="EY219" s="156">
        <f t="shared" si="253"/>
        <v>0</v>
      </c>
      <c r="EZ219" s="156">
        <f t="shared" si="253"/>
        <v>0</v>
      </c>
      <c r="FA219" s="156">
        <f t="shared" si="253"/>
        <v>0</v>
      </c>
      <c r="FB219" s="156">
        <f t="shared" si="253"/>
        <v>0</v>
      </c>
      <c r="FC219" s="156">
        <f t="shared" si="253"/>
        <v>0</v>
      </c>
      <c r="FD219" s="156">
        <f t="shared" si="253"/>
        <v>0</v>
      </c>
      <c r="FE219" s="156">
        <f t="shared" si="253"/>
        <v>0</v>
      </c>
      <c r="FF219" s="156">
        <f t="shared" si="253"/>
        <v>0</v>
      </c>
      <c r="FG219" s="156">
        <f t="shared" si="253"/>
        <v>0</v>
      </c>
      <c r="FH219" s="156">
        <f t="shared" si="253"/>
        <v>0</v>
      </c>
      <c r="FI219" s="156">
        <f t="shared" si="253"/>
        <v>0</v>
      </c>
      <c r="FJ219" s="156">
        <f t="shared" si="253"/>
        <v>0</v>
      </c>
      <c r="FK219" s="156">
        <f t="shared" si="253"/>
        <v>0</v>
      </c>
      <c r="FL219" s="156">
        <f t="shared" si="253"/>
        <v>0</v>
      </c>
      <c r="FM219" s="156">
        <f t="shared" si="253"/>
        <v>0</v>
      </c>
      <c r="FN219" s="156">
        <f t="shared" si="253"/>
        <v>0</v>
      </c>
      <c r="FO219" s="156">
        <f t="shared" si="253"/>
        <v>0</v>
      </c>
      <c r="FP219" s="156">
        <f t="shared" si="253"/>
        <v>0</v>
      </c>
      <c r="FQ219" s="156">
        <f t="shared" si="253"/>
        <v>0</v>
      </c>
      <c r="FR219" s="156">
        <f t="shared" si="253"/>
        <v>0</v>
      </c>
      <c r="FS219" s="156">
        <f t="shared" si="253"/>
        <v>0</v>
      </c>
      <c r="FT219" s="156">
        <f t="shared" si="253"/>
        <v>0</v>
      </c>
      <c r="FU219" s="156">
        <f t="shared" si="253"/>
        <v>0</v>
      </c>
      <c r="FV219" s="156">
        <f t="shared" si="253"/>
        <v>0</v>
      </c>
      <c r="FW219" s="156">
        <f t="shared" si="253"/>
        <v>0</v>
      </c>
      <c r="FX219" s="156">
        <f t="shared" si="253"/>
        <v>0</v>
      </c>
      <c r="FY219" s="156">
        <f t="shared" si="253"/>
        <v>0</v>
      </c>
      <c r="FZ219" s="156">
        <f t="shared" si="253"/>
        <v>0</v>
      </c>
      <c r="GA219" s="156">
        <f t="shared" si="253"/>
        <v>0</v>
      </c>
      <c r="GB219" s="156">
        <f t="shared" si="253"/>
        <v>0</v>
      </c>
      <c r="GC219" s="156">
        <f t="shared" si="253"/>
        <v>0</v>
      </c>
      <c r="GD219" s="156">
        <f t="shared" si="253"/>
        <v>0</v>
      </c>
      <c r="GE219" s="156">
        <f t="shared" si="253"/>
        <v>0</v>
      </c>
      <c r="GF219" s="156">
        <f t="shared" si="253"/>
        <v>0</v>
      </c>
      <c r="GG219" s="156">
        <f t="shared" si="253"/>
        <v>0</v>
      </c>
      <c r="GH219" s="156">
        <f t="shared" si="253"/>
        <v>0</v>
      </c>
      <c r="GI219" s="156">
        <f t="shared" si="253"/>
        <v>0</v>
      </c>
      <c r="GJ219" s="156">
        <f t="shared" si="253"/>
        <v>0</v>
      </c>
      <c r="GK219" s="156">
        <f t="shared" si="253"/>
        <v>0</v>
      </c>
      <c r="GL219" s="156">
        <f t="shared" si="253"/>
        <v>0</v>
      </c>
      <c r="GM219" s="156">
        <f t="shared" si="253"/>
        <v>0</v>
      </c>
      <c r="GN219" s="156">
        <f t="shared" ref="GN219:IY219" si="254">IF(AND(GN$165&gt;=EOMONTH($D51,0),GN$165&lt;EOMONTH($D51,$S51)),-GN216,0)</f>
        <v>0</v>
      </c>
      <c r="GO219" s="156">
        <f t="shared" si="254"/>
        <v>0</v>
      </c>
      <c r="GP219" s="156">
        <f t="shared" si="254"/>
        <v>0</v>
      </c>
      <c r="GQ219" s="156">
        <f t="shared" si="254"/>
        <v>0</v>
      </c>
      <c r="GR219" s="156">
        <f t="shared" si="254"/>
        <v>0</v>
      </c>
      <c r="GS219" s="156">
        <f t="shared" si="254"/>
        <v>0</v>
      </c>
      <c r="GT219" s="156">
        <f t="shared" si="254"/>
        <v>0</v>
      </c>
      <c r="GU219" s="156">
        <f t="shared" si="254"/>
        <v>0</v>
      </c>
      <c r="GV219" s="156">
        <f t="shared" si="254"/>
        <v>0</v>
      </c>
      <c r="GW219" s="156">
        <f t="shared" si="254"/>
        <v>0</v>
      </c>
      <c r="GX219" s="156">
        <f t="shared" si="254"/>
        <v>0</v>
      </c>
      <c r="GY219" s="156">
        <f t="shared" si="254"/>
        <v>0</v>
      </c>
      <c r="GZ219" s="156">
        <f t="shared" si="254"/>
        <v>0</v>
      </c>
      <c r="HA219" s="156">
        <f t="shared" si="254"/>
        <v>0</v>
      </c>
      <c r="HB219" s="156">
        <f t="shared" si="254"/>
        <v>0</v>
      </c>
      <c r="HC219" s="156">
        <f t="shared" si="254"/>
        <v>0</v>
      </c>
      <c r="HD219" s="156">
        <f t="shared" si="254"/>
        <v>0</v>
      </c>
      <c r="HE219" s="156">
        <f t="shared" si="254"/>
        <v>0</v>
      </c>
      <c r="HF219" s="156">
        <f t="shared" si="254"/>
        <v>0</v>
      </c>
      <c r="HG219" s="156">
        <f t="shared" si="254"/>
        <v>0</v>
      </c>
      <c r="HH219" s="156">
        <f t="shared" si="254"/>
        <v>0</v>
      </c>
      <c r="HI219" s="156">
        <f t="shared" si="254"/>
        <v>0</v>
      </c>
      <c r="HJ219" s="156">
        <f t="shared" si="254"/>
        <v>0</v>
      </c>
      <c r="HK219" s="156">
        <f t="shared" si="254"/>
        <v>0</v>
      </c>
      <c r="HL219" s="156">
        <f t="shared" si="254"/>
        <v>0</v>
      </c>
      <c r="HM219" s="156">
        <f t="shared" si="254"/>
        <v>0</v>
      </c>
      <c r="HN219" s="156">
        <f t="shared" si="254"/>
        <v>0</v>
      </c>
      <c r="HO219" s="156">
        <f t="shared" si="254"/>
        <v>0</v>
      </c>
      <c r="HP219" s="156">
        <f t="shared" si="254"/>
        <v>0</v>
      </c>
      <c r="HQ219" s="156">
        <f t="shared" si="254"/>
        <v>0</v>
      </c>
      <c r="HR219" s="156">
        <f t="shared" si="254"/>
        <v>0</v>
      </c>
      <c r="HS219" s="156">
        <f t="shared" si="254"/>
        <v>0</v>
      </c>
      <c r="HT219" s="156">
        <f t="shared" si="254"/>
        <v>0</v>
      </c>
      <c r="HU219" s="156">
        <f t="shared" si="254"/>
        <v>0</v>
      </c>
      <c r="HV219" s="156">
        <f t="shared" si="254"/>
        <v>0</v>
      </c>
      <c r="HW219" s="156">
        <f t="shared" si="254"/>
        <v>0</v>
      </c>
      <c r="HX219" s="156">
        <f t="shared" si="254"/>
        <v>0</v>
      </c>
      <c r="HY219" s="156">
        <f t="shared" si="254"/>
        <v>0</v>
      </c>
      <c r="HZ219" s="156">
        <f t="shared" si="254"/>
        <v>0</v>
      </c>
      <c r="IA219" s="156">
        <f t="shared" si="254"/>
        <v>0</v>
      </c>
      <c r="IB219" s="156">
        <f t="shared" si="254"/>
        <v>0</v>
      </c>
      <c r="IC219" s="156">
        <f t="shared" si="254"/>
        <v>0</v>
      </c>
      <c r="ID219" s="156">
        <f t="shared" si="254"/>
        <v>0</v>
      </c>
      <c r="IE219" s="156">
        <f t="shared" si="254"/>
        <v>0</v>
      </c>
      <c r="IF219" s="156">
        <f t="shared" si="254"/>
        <v>0</v>
      </c>
      <c r="IG219" s="156">
        <f t="shared" si="254"/>
        <v>0</v>
      </c>
      <c r="IH219" s="156">
        <f t="shared" si="254"/>
        <v>0</v>
      </c>
      <c r="II219" s="156">
        <f t="shared" si="254"/>
        <v>0</v>
      </c>
      <c r="IJ219" s="156">
        <f t="shared" si="254"/>
        <v>0</v>
      </c>
      <c r="IK219" s="156">
        <f t="shared" si="254"/>
        <v>0</v>
      </c>
      <c r="IL219" s="156">
        <f t="shared" si="254"/>
        <v>0</v>
      </c>
      <c r="IM219" s="156">
        <f t="shared" si="254"/>
        <v>0</v>
      </c>
      <c r="IN219" s="156">
        <f t="shared" si="254"/>
        <v>0</v>
      </c>
      <c r="IO219" s="156">
        <f t="shared" si="254"/>
        <v>0</v>
      </c>
      <c r="IP219" s="156">
        <f t="shared" si="254"/>
        <v>0</v>
      </c>
      <c r="IQ219" s="156">
        <f t="shared" si="254"/>
        <v>0</v>
      </c>
      <c r="IR219" s="156">
        <f t="shared" si="254"/>
        <v>0</v>
      </c>
      <c r="IS219" s="156">
        <f t="shared" si="254"/>
        <v>0</v>
      </c>
      <c r="IT219" s="156">
        <f t="shared" si="254"/>
        <v>0</v>
      </c>
      <c r="IU219" s="156">
        <f t="shared" si="254"/>
        <v>0</v>
      </c>
      <c r="IV219" s="156">
        <f t="shared" si="254"/>
        <v>0</v>
      </c>
      <c r="IW219" s="156">
        <f t="shared" si="254"/>
        <v>0</v>
      </c>
      <c r="IX219" s="156">
        <f t="shared" si="254"/>
        <v>0</v>
      </c>
      <c r="IY219" s="156">
        <f t="shared" si="254"/>
        <v>0</v>
      </c>
      <c r="IZ219" s="156">
        <f t="shared" ref="IZ219:LK219" si="255">IF(AND(IZ$165&gt;=EOMONTH($D51,0),IZ$165&lt;EOMONTH($D51,$S51)),-IZ216,0)</f>
        <v>0</v>
      </c>
      <c r="JA219" s="156">
        <f t="shared" si="255"/>
        <v>0</v>
      </c>
      <c r="JB219" s="156">
        <f t="shared" si="255"/>
        <v>0</v>
      </c>
      <c r="JC219" s="156">
        <f t="shared" si="255"/>
        <v>0</v>
      </c>
      <c r="JD219" s="156">
        <f t="shared" si="255"/>
        <v>0</v>
      </c>
      <c r="JE219" s="156">
        <f t="shared" si="255"/>
        <v>0</v>
      </c>
      <c r="JF219" s="156">
        <f t="shared" si="255"/>
        <v>0</v>
      </c>
      <c r="JG219" s="156">
        <f t="shared" si="255"/>
        <v>0</v>
      </c>
      <c r="JH219" s="156">
        <f t="shared" si="255"/>
        <v>0</v>
      </c>
      <c r="JI219" s="156">
        <f t="shared" si="255"/>
        <v>0</v>
      </c>
      <c r="JJ219" s="156">
        <f t="shared" si="255"/>
        <v>0</v>
      </c>
      <c r="JK219" s="156">
        <f t="shared" si="255"/>
        <v>0</v>
      </c>
      <c r="JL219" s="156">
        <f t="shared" si="255"/>
        <v>0</v>
      </c>
      <c r="JM219" s="156">
        <f t="shared" si="255"/>
        <v>0</v>
      </c>
      <c r="JN219" s="156">
        <f t="shared" si="255"/>
        <v>0</v>
      </c>
      <c r="JO219" s="156">
        <f t="shared" si="255"/>
        <v>0</v>
      </c>
      <c r="JP219" s="156">
        <f t="shared" si="255"/>
        <v>0</v>
      </c>
      <c r="JQ219" s="156">
        <f t="shared" si="255"/>
        <v>0</v>
      </c>
      <c r="JR219" s="156">
        <f t="shared" si="255"/>
        <v>0</v>
      </c>
      <c r="JS219" s="156">
        <f t="shared" si="255"/>
        <v>0</v>
      </c>
      <c r="JT219" s="156">
        <f t="shared" si="255"/>
        <v>0</v>
      </c>
      <c r="JU219" s="156">
        <f t="shared" si="255"/>
        <v>0</v>
      </c>
      <c r="JV219" s="156">
        <f t="shared" si="255"/>
        <v>0</v>
      </c>
      <c r="JW219" s="156">
        <f t="shared" si="255"/>
        <v>0</v>
      </c>
      <c r="JX219" s="156">
        <f t="shared" si="255"/>
        <v>0</v>
      </c>
      <c r="JY219" s="156">
        <f t="shared" si="255"/>
        <v>0</v>
      </c>
      <c r="JZ219" s="156">
        <f t="shared" si="255"/>
        <v>0</v>
      </c>
      <c r="KA219" s="156">
        <f t="shared" si="255"/>
        <v>0</v>
      </c>
      <c r="KB219" s="156">
        <f t="shared" si="255"/>
        <v>0</v>
      </c>
      <c r="KC219" s="156">
        <f t="shared" si="255"/>
        <v>0</v>
      </c>
      <c r="KD219" s="156">
        <f t="shared" si="255"/>
        <v>0</v>
      </c>
      <c r="KE219" s="156">
        <f t="shared" si="255"/>
        <v>0</v>
      </c>
      <c r="KF219" s="156">
        <f t="shared" si="255"/>
        <v>0</v>
      </c>
      <c r="KG219" s="156">
        <f t="shared" si="255"/>
        <v>0</v>
      </c>
      <c r="KH219" s="156">
        <f t="shared" si="255"/>
        <v>0</v>
      </c>
      <c r="KI219" s="156">
        <f t="shared" si="255"/>
        <v>0</v>
      </c>
      <c r="KJ219" s="156">
        <f t="shared" si="255"/>
        <v>0</v>
      </c>
      <c r="KK219" s="156">
        <f t="shared" si="255"/>
        <v>0</v>
      </c>
      <c r="KL219" s="156">
        <f t="shared" si="255"/>
        <v>0</v>
      </c>
      <c r="KM219" s="156">
        <f t="shared" si="255"/>
        <v>0</v>
      </c>
      <c r="KN219" s="156">
        <f t="shared" si="255"/>
        <v>0</v>
      </c>
      <c r="KO219" s="156">
        <f t="shared" si="255"/>
        <v>0</v>
      </c>
      <c r="KP219" s="156">
        <f t="shared" si="255"/>
        <v>0</v>
      </c>
      <c r="KQ219" s="156">
        <f t="shared" si="255"/>
        <v>0</v>
      </c>
      <c r="KR219" s="156">
        <f t="shared" si="255"/>
        <v>0</v>
      </c>
      <c r="KS219" s="156">
        <f t="shared" si="255"/>
        <v>0</v>
      </c>
      <c r="KT219" s="156">
        <f t="shared" si="255"/>
        <v>0</v>
      </c>
      <c r="KU219" s="156">
        <f t="shared" si="255"/>
        <v>0</v>
      </c>
      <c r="KV219" s="156">
        <f t="shared" si="255"/>
        <v>0</v>
      </c>
      <c r="KW219" s="156">
        <f t="shared" si="255"/>
        <v>0</v>
      </c>
      <c r="KX219" s="156">
        <f t="shared" si="255"/>
        <v>0</v>
      </c>
      <c r="KY219" s="156">
        <f t="shared" si="255"/>
        <v>0</v>
      </c>
      <c r="KZ219" s="156">
        <f t="shared" si="255"/>
        <v>0</v>
      </c>
      <c r="LA219" s="156">
        <f t="shared" si="255"/>
        <v>0</v>
      </c>
      <c r="LB219" s="156">
        <f t="shared" si="255"/>
        <v>0</v>
      </c>
      <c r="LC219" s="156">
        <f t="shared" si="255"/>
        <v>0</v>
      </c>
      <c r="LD219" s="156">
        <f t="shared" si="255"/>
        <v>0</v>
      </c>
      <c r="LE219" s="156">
        <f t="shared" si="255"/>
        <v>0</v>
      </c>
      <c r="LF219" s="156">
        <f t="shared" si="255"/>
        <v>0</v>
      </c>
      <c r="LG219" s="156">
        <f t="shared" si="255"/>
        <v>0</v>
      </c>
      <c r="LH219" s="156">
        <f t="shared" si="255"/>
        <v>0</v>
      </c>
      <c r="LI219" s="156">
        <f t="shared" si="255"/>
        <v>0</v>
      </c>
      <c r="LJ219" s="156">
        <f t="shared" si="255"/>
        <v>0</v>
      </c>
      <c r="LK219" s="156">
        <f t="shared" si="255"/>
        <v>0</v>
      </c>
      <c r="LL219" s="156">
        <f t="shared" ref="LL219:NK219" si="256">IF(AND(LL$165&gt;=EOMONTH($D51,0),LL$165&lt;EOMONTH($D51,$S51)),-LL216,0)</f>
        <v>0</v>
      </c>
      <c r="LM219" s="156">
        <f t="shared" si="256"/>
        <v>0</v>
      </c>
      <c r="LN219" s="156">
        <f t="shared" si="256"/>
        <v>0</v>
      </c>
      <c r="LO219" s="156">
        <f t="shared" si="256"/>
        <v>0</v>
      </c>
      <c r="LP219" s="156">
        <f t="shared" si="256"/>
        <v>0</v>
      </c>
      <c r="LQ219" s="156">
        <f t="shared" si="256"/>
        <v>0</v>
      </c>
      <c r="LR219" s="156">
        <f t="shared" si="256"/>
        <v>0</v>
      </c>
      <c r="LS219" s="156">
        <f t="shared" si="256"/>
        <v>0</v>
      </c>
      <c r="LT219" s="156">
        <f t="shared" si="256"/>
        <v>0</v>
      </c>
      <c r="LU219" s="156">
        <f t="shared" si="256"/>
        <v>0</v>
      </c>
      <c r="LV219" s="156">
        <f t="shared" si="256"/>
        <v>0</v>
      </c>
      <c r="LW219" s="156">
        <f t="shared" si="256"/>
        <v>0</v>
      </c>
      <c r="LX219" s="156">
        <f t="shared" si="256"/>
        <v>0</v>
      </c>
      <c r="LY219" s="156">
        <f t="shared" si="256"/>
        <v>0</v>
      </c>
      <c r="LZ219" s="156">
        <f t="shared" si="256"/>
        <v>0</v>
      </c>
      <c r="MA219" s="156">
        <f t="shared" si="256"/>
        <v>0</v>
      </c>
      <c r="MB219" s="156">
        <f t="shared" si="256"/>
        <v>0</v>
      </c>
      <c r="MC219" s="156">
        <f t="shared" si="256"/>
        <v>0</v>
      </c>
      <c r="MD219" s="156">
        <f t="shared" si="256"/>
        <v>0</v>
      </c>
      <c r="ME219" s="156">
        <f t="shared" si="256"/>
        <v>0</v>
      </c>
      <c r="MF219" s="156">
        <f t="shared" si="256"/>
        <v>0</v>
      </c>
      <c r="MG219" s="156">
        <f t="shared" si="256"/>
        <v>0</v>
      </c>
      <c r="MH219" s="156">
        <f t="shared" si="256"/>
        <v>0</v>
      </c>
      <c r="MI219" s="156">
        <f t="shared" si="256"/>
        <v>0</v>
      </c>
      <c r="MJ219" s="156">
        <f t="shared" si="256"/>
        <v>0</v>
      </c>
      <c r="MK219" s="156">
        <f t="shared" si="256"/>
        <v>0</v>
      </c>
      <c r="ML219" s="156">
        <f t="shared" si="256"/>
        <v>0</v>
      </c>
      <c r="MM219" s="156">
        <f t="shared" si="256"/>
        <v>0</v>
      </c>
      <c r="MN219" s="156">
        <f t="shared" si="256"/>
        <v>0</v>
      </c>
      <c r="MO219" s="156">
        <f t="shared" si="256"/>
        <v>0</v>
      </c>
      <c r="MP219" s="156">
        <f t="shared" si="256"/>
        <v>0</v>
      </c>
      <c r="MQ219" s="156">
        <f t="shared" si="256"/>
        <v>0</v>
      </c>
      <c r="MR219" s="156">
        <f t="shared" si="256"/>
        <v>0</v>
      </c>
      <c r="MS219" s="156">
        <f t="shared" si="256"/>
        <v>0</v>
      </c>
      <c r="MT219" s="156">
        <f t="shared" si="256"/>
        <v>0</v>
      </c>
      <c r="MU219" s="156">
        <f t="shared" si="256"/>
        <v>0</v>
      </c>
      <c r="MV219" s="156">
        <f t="shared" si="256"/>
        <v>0</v>
      </c>
      <c r="MW219" s="156">
        <f t="shared" si="256"/>
        <v>0</v>
      </c>
      <c r="MX219" s="156">
        <f t="shared" si="256"/>
        <v>0</v>
      </c>
      <c r="MY219" s="156">
        <f t="shared" si="256"/>
        <v>0</v>
      </c>
      <c r="MZ219" s="156">
        <f t="shared" si="256"/>
        <v>0</v>
      </c>
      <c r="NA219" s="156">
        <f t="shared" si="256"/>
        <v>0</v>
      </c>
      <c r="NB219" s="156">
        <f t="shared" si="256"/>
        <v>0</v>
      </c>
      <c r="NC219" s="156">
        <f t="shared" si="256"/>
        <v>0</v>
      </c>
      <c r="ND219" s="156">
        <f t="shared" si="256"/>
        <v>0</v>
      </c>
      <c r="NE219" s="156">
        <f t="shared" si="256"/>
        <v>0</v>
      </c>
      <c r="NF219" s="156">
        <f t="shared" si="256"/>
        <v>0</v>
      </c>
      <c r="NG219" s="156">
        <f t="shared" si="256"/>
        <v>0</v>
      </c>
      <c r="NH219" s="156">
        <f t="shared" si="256"/>
        <v>0</v>
      </c>
      <c r="NI219" s="156">
        <f t="shared" si="256"/>
        <v>0</v>
      </c>
      <c r="NJ219" s="156">
        <f t="shared" si="256"/>
        <v>0</v>
      </c>
      <c r="NK219" s="158">
        <f t="shared" si="256"/>
        <v>0</v>
      </c>
    </row>
    <row r="220" spans="1:375" x14ac:dyDescent="0.25">
      <c r="A220" s="154">
        <f t="shared" si="244"/>
        <v>1179818.5770493757</v>
      </c>
      <c r="B220" s="35" t="s">
        <v>167</v>
      </c>
      <c r="C220" s="89" t="s">
        <v>157</v>
      </c>
      <c r="D220" s="156">
        <f t="shared" ref="D220:BO220" si="257">IF(OR(D$165&lt;=EOMONTH($E51,$R51*(1-$O51)),D$165&gt;EOMONTH($E51,$P51*12*(1-$O51)+$Q51*12*$O51+$R51*(1-$O51))),0,FV($W51,ROUNDDOWN(YEARFRAC($D$165,D$165,1),0),0,-($U51*(1-$O51)+$V51*$O51)*$B51/12,0))</f>
        <v>0</v>
      </c>
      <c r="E220" s="156">
        <f t="shared" si="257"/>
        <v>0</v>
      </c>
      <c r="F220" s="156">
        <f t="shared" si="257"/>
        <v>0</v>
      </c>
      <c r="G220" s="156">
        <f t="shared" si="257"/>
        <v>0</v>
      </c>
      <c r="H220" s="156">
        <f t="shared" si="257"/>
        <v>0</v>
      </c>
      <c r="I220" s="156">
        <f t="shared" si="257"/>
        <v>0</v>
      </c>
      <c r="J220" s="156">
        <f t="shared" si="257"/>
        <v>0</v>
      </c>
      <c r="K220" s="156">
        <f t="shared" si="257"/>
        <v>0</v>
      </c>
      <c r="L220" s="156">
        <f t="shared" si="257"/>
        <v>0</v>
      </c>
      <c r="M220" s="156">
        <f t="shared" si="257"/>
        <v>0</v>
      </c>
      <c r="N220" s="156">
        <f t="shared" si="257"/>
        <v>0</v>
      </c>
      <c r="O220" s="156">
        <f t="shared" si="257"/>
        <v>0</v>
      </c>
      <c r="P220" s="156">
        <f t="shared" si="257"/>
        <v>0</v>
      </c>
      <c r="Q220" s="156">
        <f t="shared" si="257"/>
        <v>0</v>
      </c>
      <c r="R220" s="156">
        <f t="shared" si="257"/>
        <v>0</v>
      </c>
      <c r="S220" s="156">
        <f t="shared" si="257"/>
        <v>0</v>
      </c>
      <c r="T220" s="156">
        <f t="shared" si="257"/>
        <v>0</v>
      </c>
      <c r="U220" s="156">
        <f t="shared" si="257"/>
        <v>0</v>
      </c>
      <c r="V220" s="156">
        <f t="shared" si="257"/>
        <v>0</v>
      </c>
      <c r="W220" s="156">
        <f t="shared" si="257"/>
        <v>0</v>
      </c>
      <c r="X220" s="156">
        <f t="shared" si="257"/>
        <v>0</v>
      </c>
      <c r="Y220" s="156">
        <f t="shared" si="257"/>
        <v>0</v>
      </c>
      <c r="Z220" s="156">
        <f t="shared" si="257"/>
        <v>0</v>
      </c>
      <c r="AA220" s="156">
        <f t="shared" si="257"/>
        <v>0</v>
      </c>
      <c r="AB220" s="156">
        <f t="shared" si="257"/>
        <v>0</v>
      </c>
      <c r="AC220" s="156">
        <f t="shared" si="257"/>
        <v>0</v>
      </c>
      <c r="AD220" s="156">
        <f t="shared" si="257"/>
        <v>0</v>
      </c>
      <c r="AE220" s="156">
        <f t="shared" si="257"/>
        <v>0</v>
      </c>
      <c r="AF220" s="156">
        <f t="shared" si="257"/>
        <v>0</v>
      </c>
      <c r="AG220" s="156">
        <f t="shared" si="257"/>
        <v>0</v>
      </c>
      <c r="AH220" s="156">
        <f t="shared" si="257"/>
        <v>0</v>
      </c>
      <c r="AI220" s="156">
        <f t="shared" si="257"/>
        <v>0</v>
      </c>
      <c r="AJ220" s="156">
        <f t="shared" si="257"/>
        <v>0</v>
      </c>
      <c r="AK220" s="156">
        <f t="shared" si="257"/>
        <v>0</v>
      </c>
      <c r="AL220" s="156">
        <f t="shared" si="257"/>
        <v>0</v>
      </c>
      <c r="AM220" s="156">
        <f t="shared" si="257"/>
        <v>0</v>
      </c>
      <c r="AN220" s="156">
        <f t="shared" si="257"/>
        <v>0</v>
      </c>
      <c r="AO220" s="156">
        <f t="shared" si="257"/>
        <v>0</v>
      </c>
      <c r="AP220" s="156">
        <f t="shared" si="257"/>
        <v>0</v>
      </c>
      <c r="AQ220" s="156">
        <f t="shared" si="257"/>
        <v>0</v>
      </c>
      <c r="AR220" s="156">
        <f t="shared" si="257"/>
        <v>0</v>
      </c>
      <c r="AS220" s="156">
        <f t="shared" si="257"/>
        <v>0</v>
      </c>
      <c r="AT220" s="156">
        <f t="shared" si="257"/>
        <v>0</v>
      </c>
      <c r="AU220" s="156">
        <f t="shared" si="257"/>
        <v>0</v>
      </c>
      <c r="AV220" s="156">
        <f t="shared" si="257"/>
        <v>0</v>
      </c>
      <c r="AW220" s="156">
        <f t="shared" si="257"/>
        <v>0</v>
      </c>
      <c r="AX220" s="156">
        <f t="shared" si="257"/>
        <v>0</v>
      </c>
      <c r="AY220" s="156">
        <f t="shared" si="257"/>
        <v>0</v>
      </c>
      <c r="AZ220" s="156">
        <f t="shared" si="257"/>
        <v>0</v>
      </c>
      <c r="BA220" s="156">
        <f t="shared" si="257"/>
        <v>0</v>
      </c>
      <c r="BB220" s="156">
        <f t="shared" si="257"/>
        <v>0</v>
      </c>
      <c r="BC220" s="156">
        <f t="shared" si="257"/>
        <v>0</v>
      </c>
      <c r="BD220" s="156">
        <f t="shared" si="257"/>
        <v>0</v>
      </c>
      <c r="BE220" s="156">
        <f t="shared" si="257"/>
        <v>0</v>
      </c>
      <c r="BF220" s="156">
        <f t="shared" si="257"/>
        <v>0</v>
      </c>
      <c r="BG220" s="156">
        <f t="shared" si="257"/>
        <v>0</v>
      </c>
      <c r="BH220" s="156">
        <f t="shared" si="257"/>
        <v>0</v>
      </c>
      <c r="BI220" s="156">
        <f t="shared" si="257"/>
        <v>0</v>
      </c>
      <c r="BJ220" s="156">
        <f t="shared" si="257"/>
        <v>0</v>
      </c>
      <c r="BK220" s="156">
        <f t="shared" si="257"/>
        <v>0</v>
      </c>
      <c r="BL220" s="156">
        <f t="shared" si="257"/>
        <v>0</v>
      </c>
      <c r="BM220" s="156">
        <f t="shared" si="257"/>
        <v>0</v>
      </c>
      <c r="BN220" s="156">
        <f t="shared" si="257"/>
        <v>0</v>
      </c>
      <c r="BO220" s="156">
        <f t="shared" si="257"/>
        <v>0</v>
      </c>
      <c r="BP220" s="156">
        <f t="shared" ref="BP220:EA220" si="258">IF(OR(BP$165&lt;=EOMONTH($E51,$R51*(1-$O51)),BP$165&gt;EOMONTH($E51,$P51*12*(1-$O51)+$Q51*12*$O51+$R51*(1-$O51))),0,FV($W51,ROUNDDOWN(YEARFRAC($D$165,BP$165,1),0),0,-($U51*(1-$O51)+$V51*$O51)*$B51/12,0))</f>
        <v>0</v>
      </c>
      <c r="BQ220" s="156">
        <f t="shared" si="258"/>
        <v>0</v>
      </c>
      <c r="BR220" s="156">
        <f t="shared" si="258"/>
        <v>0</v>
      </c>
      <c r="BS220" s="156">
        <f t="shared" si="258"/>
        <v>0</v>
      </c>
      <c r="BT220" s="156">
        <f t="shared" si="258"/>
        <v>0</v>
      </c>
      <c r="BU220" s="156">
        <f t="shared" si="258"/>
        <v>0</v>
      </c>
      <c r="BV220" s="156">
        <f t="shared" si="258"/>
        <v>0</v>
      </c>
      <c r="BW220" s="156">
        <f t="shared" si="258"/>
        <v>0</v>
      </c>
      <c r="BX220" s="156">
        <f t="shared" si="258"/>
        <v>0</v>
      </c>
      <c r="BY220" s="156">
        <f t="shared" si="258"/>
        <v>0</v>
      </c>
      <c r="BZ220" s="156">
        <f t="shared" si="258"/>
        <v>0</v>
      </c>
      <c r="CA220" s="156">
        <f t="shared" si="258"/>
        <v>0</v>
      </c>
      <c r="CB220" s="156">
        <f t="shared" si="258"/>
        <v>0</v>
      </c>
      <c r="CC220" s="156">
        <f t="shared" si="258"/>
        <v>0</v>
      </c>
      <c r="CD220" s="156">
        <f t="shared" si="258"/>
        <v>0</v>
      </c>
      <c r="CE220" s="156">
        <f t="shared" si="258"/>
        <v>0</v>
      </c>
      <c r="CF220" s="156">
        <f t="shared" si="258"/>
        <v>0</v>
      </c>
      <c r="CG220" s="156">
        <f t="shared" si="258"/>
        <v>0</v>
      </c>
      <c r="CH220" s="156">
        <f t="shared" si="258"/>
        <v>0</v>
      </c>
      <c r="CI220" s="156">
        <f t="shared" si="258"/>
        <v>0</v>
      </c>
      <c r="CJ220" s="156">
        <f t="shared" si="258"/>
        <v>0</v>
      </c>
      <c r="CK220" s="156">
        <f t="shared" si="258"/>
        <v>0</v>
      </c>
      <c r="CL220" s="156">
        <f t="shared" si="258"/>
        <v>0</v>
      </c>
      <c r="CM220" s="156">
        <f t="shared" si="258"/>
        <v>0</v>
      </c>
      <c r="CN220" s="156">
        <f t="shared" si="258"/>
        <v>0</v>
      </c>
      <c r="CO220" s="156">
        <f t="shared" si="258"/>
        <v>0</v>
      </c>
      <c r="CP220" s="156">
        <f t="shared" si="258"/>
        <v>0</v>
      </c>
      <c r="CQ220" s="156">
        <f t="shared" si="258"/>
        <v>0</v>
      </c>
      <c r="CR220" s="156">
        <f t="shared" si="258"/>
        <v>0</v>
      </c>
      <c r="CS220" s="156">
        <f t="shared" si="258"/>
        <v>0</v>
      </c>
      <c r="CT220" s="156">
        <f t="shared" si="258"/>
        <v>0</v>
      </c>
      <c r="CU220" s="156">
        <f t="shared" si="258"/>
        <v>0</v>
      </c>
      <c r="CV220" s="156">
        <f t="shared" si="258"/>
        <v>0</v>
      </c>
      <c r="CW220" s="156">
        <f t="shared" si="258"/>
        <v>0</v>
      </c>
      <c r="CX220" s="156">
        <f t="shared" si="258"/>
        <v>0</v>
      </c>
      <c r="CY220" s="156">
        <f t="shared" si="258"/>
        <v>11823.187426284416</v>
      </c>
      <c r="CZ220" s="156">
        <f t="shared" si="258"/>
        <v>11823.187426284416</v>
      </c>
      <c r="DA220" s="156">
        <f t="shared" si="258"/>
        <v>11823.187426284416</v>
      </c>
      <c r="DB220" s="156">
        <f t="shared" si="258"/>
        <v>11823.187426284416</v>
      </c>
      <c r="DC220" s="156">
        <f t="shared" si="258"/>
        <v>11823.187426284416</v>
      </c>
      <c r="DD220" s="156">
        <f t="shared" si="258"/>
        <v>11823.187426284416</v>
      </c>
      <c r="DE220" s="156">
        <f t="shared" si="258"/>
        <v>11823.187426284416</v>
      </c>
      <c r="DF220" s="156">
        <f t="shared" si="258"/>
        <v>11823.187426284416</v>
      </c>
      <c r="DG220" s="156">
        <f t="shared" si="258"/>
        <v>11823.187426284416</v>
      </c>
      <c r="DH220" s="156">
        <f t="shared" si="258"/>
        <v>11823.187426284416</v>
      </c>
      <c r="DI220" s="156">
        <f t="shared" si="258"/>
        <v>12177.883049072949</v>
      </c>
      <c r="DJ220" s="156">
        <f t="shared" si="258"/>
        <v>12177.883049072949</v>
      </c>
      <c r="DK220" s="156">
        <f t="shared" si="258"/>
        <v>12177.883049072949</v>
      </c>
      <c r="DL220" s="156">
        <f t="shared" si="258"/>
        <v>12177.883049072949</v>
      </c>
      <c r="DM220" s="156">
        <f t="shared" si="258"/>
        <v>12177.883049072949</v>
      </c>
      <c r="DN220" s="156">
        <f t="shared" si="258"/>
        <v>12177.883049072949</v>
      </c>
      <c r="DO220" s="156">
        <f t="shared" si="258"/>
        <v>12177.883049072949</v>
      </c>
      <c r="DP220" s="156">
        <f t="shared" si="258"/>
        <v>12177.883049072949</v>
      </c>
      <c r="DQ220" s="156">
        <f t="shared" si="258"/>
        <v>12177.883049072949</v>
      </c>
      <c r="DR220" s="156">
        <f t="shared" si="258"/>
        <v>12177.883049072949</v>
      </c>
      <c r="DS220" s="156">
        <f t="shared" si="258"/>
        <v>12177.883049072949</v>
      </c>
      <c r="DT220" s="156">
        <f t="shared" si="258"/>
        <v>12177.883049072949</v>
      </c>
      <c r="DU220" s="156">
        <f t="shared" si="258"/>
        <v>12543.219540545137</v>
      </c>
      <c r="DV220" s="156">
        <f t="shared" si="258"/>
        <v>12543.219540545137</v>
      </c>
      <c r="DW220" s="156">
        <f t="shared" si="258"/>
        <v>12543.219540545137</v>
      </c>
      <c r="DX220" s="156">
        <f t="shared" si="258"/>
        <v>12543.219540545137</v>
      </c>
      <c r="DY220" s="156">
        <f t="shared" si="258"/>
        <v>12543.219540545137</v>
      </c>
      <c r="DZ220" s="156">
        <f t="shared" si="258"/>
        <v>12543.219540545137</v>
      </c>
      <c r="EA220" s="156">
        <f t="shared" si="258"/>
        <v>12543.219540545137</v>
      </c>
      <c r="EB220" s="156">
        <f t="shared" ref="EB220:GM220" si="259">IF(OR(EB$165&lt;=EOMONTH($E51,$R51*(1-$O51)),EB$165&gt;EOMONTH($E51,$P51*12*(1-$O51)+$Q51*12*$O51+$R51*(1-$O51))),0,FV($W51,ROUNDDOWN(YEARFRAC($D$165,EB$165,1),0),0,-($U51*(1-$O51)+$V51*$O51)*$B51/12,0))</f>
        <v>12543.219540545137</v>
      </c>
      <c r="EC220" s="156">
        <f t="shared" si="259"/>
        <v>12543.219540545137</v>
      </c>
      <c r="ED220" s="156">
        <f t="shared" si="259"/>
        <v>12543.219540545137</v>
      </c>
      <c r="EE220" s="156">
        <f t="shared" si="259"/>
        <v>12543.219540545137</v>
      </c>
      <c r="EF220" s="156">
        <f t="shared" si="259"/>
        <v>12543.219540545137</v>
      </c>
      <c r="EG220" s="156">
        <f t="shared" si="259"/>
        <v>12919.516126761491</v>
      </c>
      <c r="EH220" s="156">
        <f t="shared" si="259"/>
        <v>12919.516126761491</v>
      </c>
      <c r="EI220" s="156">
        <f t="shared" si="259"/>
        <v>12919.516126761491</v>
      </c>
      <c r="EJ220" s="156">
        <f t="shared" si="259"/>
        <v>12919.516126761491</v>
      </c>
      <c r="EK220" s="156">
        <f t="shared" si="259"/>
        <v>12919.516126761491</v>
      </c>
      <c r="EL220" s="156">
        <f t="shared" si="259"/>
        <v>12919.516126761491</v>
      </c>
      <c r="EM220" s="156">
        <f t="shared" si="259"/>
        <v>12919.516126761491</v>
      </c>
      <c r="EN220" s="156">
        <f t="shared" si="259"/>
        <v>12919.516126761491</v>
      </c>
      <c r="EO220" s="156">
        <f t="shared" si="259"/>
        <v>12919.516126761491</v>
      </c>
      <c r="EP220" s="156">
        <f t="shared" si="259"/>
        <v>12919.516126761491</v>
      </c>
      <c r="EQ220" s="156">
        <f t="shared" si="259"/>
        <v>12919.516126761491</v>
      </c>
      <c r="ER220" s="156">
        <f t="shared" si="259"/>
        <v>12919.516126761491</v>
      </c>
      <c r="ES220" s="156">
        <f t="shared" si="259"/>
        <v>13307.101610564334</v>
      </c>
      <c r="ET220" s="156">
        <f t="shared" si="259"/>
        <v>13307.101610564334</v>
      </c>
      <c r="EU220" s="156">
        <f t="shared" si="259"/>
        <v>13307.101610564334</v>
      </c>
      <c r="EV220" s="156">
        <f t="shared" si="259"/>
        <v>13307.101610564334</v>
      </c>
      <c r="EW220" s="156">
        <f t="shared" si="259"/>
        <v>13307.101610564334</v>
      </c>
      <c r="EX220" s="156">
        <f t="shared" si="259"/>
        <v>13307.101610564334</v>
      </c>
      <c r="EY220" s="156">
        <f t="shared" si="259"/>
        <v>13307.101610564334</v>
      </c>
      <c r="EZ220" s="156">
        <f t="shared" si="259"/>
        <v>13307.101610564334</v>
      </c>
      <c r="FA220" s="156">
        <f t="shared" si="259"/>
        <v>13307.101610564334</v>
      </c>
      <c r="FB220" s="156">
        <f t="shared" si="259"/>
        <v>13307.101610564334</v>
      </c>
      <c r="FC220" s="156">
        <f t="shared" si="259"/>
        <v>13307.101610564334</v>
      </c>
      <c r="FD220" s="156">
        <f t="shared" si="259"/>
        <v>13307.101610564334</v>
      </c>
      <c r="FE220" s="156">
        <f t="shared" si="259"/>
        <v>13706.314658881263</v>
      </c>
      <c r="FF220" s="156">
        <f t="shared" si="259"/>
        <v>13706.314658881263</v>
      </c>
      <c r="FG220" s="156">
        <f t="shared" si="259"/>
        <v>13706.314658881263</v>
      </c>
      <c r="FH220" s="156">
        <f t="shared" si="259"/>
        <v>13706.314658881263</v>
      </c>
      <c r="FI220" s="156">
        <f t="shared" si="259"/>
        <v>13706.314658881263</v>
      </c>
      <c r="FJ220" s="156">
        <f t="shared" si="259"/>
        <v>13706.314658881263</v>
      </c>
      <c r="FK220" s="156">
        <f t="shared" si="259"/>
        <v>13706.314658881263</v>
      </c>
      <c r="FL220" s="156">
        <f t="shared" si="259"/>
        <v>13706.314658881263</v>
      </c>
      <c r="FM220" s="156">
        <f t="shared" si="259"/>
        <v>13706.314658881263</v>
      </c>
      <c r="FN220" s="156">
        <f t="shared" si="259"/>
        <v>13706.314658881263</v>
      </c>
      <c r="FO220" s="156">
        <f t="shared" si="259"/>
        <v>13706.314658881263</v>
      </c>
      <c r="FP220" s="156">
        <f t="shared" si="259"/>
        <v>13706.314658881263</v>
      </c>
      <c r="FQ220" s="156">
        <f t="shared" si="259"/>
        <v>14117.504098647703</v>
      </c>
      <c r="FR220" s="156">
        <f t="shared" si="259"/>
        <v>14117.504098647703</v>
      </c>
      <c r="FS220" s="156">
        <f t="shared" si="259"/>
        <v>14117.504098647703</v>
      </c>
      <c r="FT220" s="156">
        <f t="shared" si="259"/>
        <v>14117.504098647703</v>
      </c>
      <c r="FU220" s="156">
        <f t="shared" si="259"/>
        <v>14117.504098647703</v>
      </c>
      <c r="FV220" s="156">
        <f t="shared" si="259"/>
        <v>14117.504098647703</v>
      </c>
      <c r="FW220" s="156">
        <f t="shared" si="259"/>
        <v>14117.504098647703</v>
      </c>
      <c r="FX220" s="156">
        <f t="shared" si="259"/>
        <v>14117.504098647703</v>
      </c>
      <c r="FY220" s="156">
        <f t="shared" si="259"/>
        <v>14117.504098647703</v>
      </c>
      <c r="FZ220" s="156">
        <f t="shared" si="259"/>
        <v>14117.504098647703</v>
      </c>
      <c r="GA220" s="156">
        <f t="shared" si="259"/>
        <v>14117.504098647703</v>
      </c>
      <c r="GB220" s="156">
        <f t="shared" si="259"/>
        <v>14117.504098647703</v>
      </c>
      <c r="GC220" s="156">
        <f t="shared" si="259"/>
        <v>14541.029221607136</v>
      </c>
      <c r="GD220" s="156">
        <f t="shared" si="259"/>
        <v>14541.029221607136</v>
      </c>
      <c r="GE220" s="156">
        <f t="shared" si="259"/>
        <v>14541.029221607136</v>
      </c>
      <c r="GF220" s="156">
        <f t="shared" si="259"/>
        <v>14541.029221607136</v>
      </c>
      <c r="GG220" s="156">
        <f t="shared" si="259"/>
        <v>14541.029221607136</v>
      </c>
      <c r="GH220" s="156">
        <f t="shared" si="259"/>
        <v>14541.029221607136</v>
      </c>
      <c r="GI220" s="156">
        <f t="shared" si="259"/>
        <v>14541.029221607136</v>
      </c>
      <c r="GJ220" s="156">
        <f t="shared" si="259"/>
        <v>14541.029221607136</v>
      </c>
      <c r="GK220" s="156">
        <f t="shared" si="259"/>
        <v>0</v>
      </c>
      <c r="GL220" s="156">
        <f t="shared" si="259"/>
        <v>0</v>
      </c>
      <c r="GM220" s="156">
        <f t="shared" si="259"/>
        <v>0</v>
      </c>
      <c r="GN220" s="156">
        <f t="shared" ref="GN220:IY220" si="260">IF(OR(GN$165&lt;=EOMONTH($E51,$R51*(1-$O51)),GN$165&gt;EOMONTH($E51,$P51*12*(1-$O51)+$Q51*12*$O51+$R51*(1-$O51))),0,FV($W51,ROUNDDOWN(YEARFRAC($D$165,GN$165,1),0),0,-($U51*(1-$O51)+$V51*$O51)*$B51/12,0))</f>
        <v>0</v>
      </c>
      <c r="GO220" s="156">
        <f t="shared" si="260"/>
        <v>0</v>
      </c>
      <c r="GP220" s="156">
        <f t="shared" si="260"/>
        <v>0</v>
      </c>
      <c r="GQ220" s="156">
        <f t="shared" si="260"/>
        <v>0</v>
      </c>
      <c r="GR220" s="156">
        <f t="shared" si="260"/>
        <v>0</v>
      </c>
      <c r="GS220" s="156">
        <f t="shared" si="260"/>
        <v>0</v>
      </c>
      <c r="GT220" s="156">
        <f t="shared" si="260"/>
        <v>0</v>
      </c>
      <c r="GU220" s="156">
        <f t="shared" si="260"/>
        <v>0</v>
      </c>
      <c r="GV220" s="156">
        <f t="shared" si="260"/>
        <v>0</v>
      </c>
      <c r="GW220" s="156">
        <f t="shared" si="260"/>
        <v>0</v>
      </c>
      <c r="GX220" s="156">
        <f t="shared" si="260"/>
        <v>0</v>
      </c>
      <c r="GY220" s="156">
        <f t="shared" si="260"/>
        <v>0</v>
      </c>
      <c r="GZ220" s="156">
        <f t="shared" si="260"/>
        <v>0</v>
      </c>
      <c r="HA220" s="156">
        <f t="shared" si="260"/>
        <v>0</v>
      </c>
      <c r="HB220" s="156">
        <f t="shared" si="260"/>
        <v>0</v>
      </c>
      <c r="HC220" s="156">
        <f t="shared" si="260"/>
        <v>0</v>
      </c>
      <c r="HD220" s="156">
        <f t="shared" si="260"/>
        <v>0</v>
      </c>
      <c r="HE220" s="156">
        <f t="shared" si="260"/>
        <v>0</v>
      </c>
      <c r="HF220" s="156">
        <f t="shared" si="260"/>
        <v>0</v>
      </c>
      <c r="HG220" s="156">
        <f t="shared" si="260"/>
        <v>0</v>
      </c>
      <c r="HH220" s="156">
        <f t="shared" si="260"/>
        <v>0</v>
      </c>
      <c r="HI220" s="156">
        <f t="shared" si="260"/>
        <v>0</v>
      </c>
      <c r="HJ220" s="156">
        <f t="shared" si="260"/>
        <v>0</v>
      </c>
      <c r="HK220" s="156">
        <f t="shared" si="260"/>
        <v>0</v>
      </c>
      <c r="HL220" s="156">
        <f t="shared" si="260"/>
        <v>0</v>
      </c>
      <c r="HM220" s="156">
        <f t="shared" si="260"/>
        <v>0</v>
      </c>
      <c r="HN220" s="156">
        <f t="shared" si="260"/>
        <v>0</v>
      </c>
      <c r="HO220" s="156">
        <f t="shared" si="260"/>
        <v>0</v>
      </c>
      <c r="HP220" s="156">
        <f t="shared" si="260"/>
        <v>0</v>
      </c>
      <c r="HQ220" s="156">
        <f t="shared" si="260"/>
        <v>0</v>
      </c>
      <c r="HR220" s="156">
        <f t="shared" si="260"/>
        <v>0</v>
      </c>
      <c r="HS220" s="156">
        <f t="shared" si="260"/>
        <v>0</v>
      </c>
      <c r="HT220" s="156">
        <f t="shared" si="260"/>
        <v>0</v>
      </c>
      <c r="HU220" s="156">
        <f t="shared" si="260"/>
        <v>0</v>
      </c>
      <c r="HV220" s="156">
        <f t="shared" si="260"/>
        <v>0</v>
      </c>
      <c r="HW220" s="156">
        <f t="shared" si="260"/>
        <v>0</v>
      </c>
      <c r="HX220" s="156">
        <f t="shared" si="260"/>
        <v>0</v>
      </c>
      <c r="HY220" s="156">
        <f t="shared" si="260"/>
        <v>0</v>
      </c>
      <c r="HZ220" s="156">
        <f t="shared" si="260"/>
        <v>0</v>
      </c>
      <c r="IA220" s="156">
        <f t="shared" si="260"/>
        <v>0</v>
      </c>
      <c r="IB220" s="156">
        <f t="shared" si="260"/>
        <v>0</v>
      </c>
      <c r="IC220" s="156">
        <f t="shared" si="260"/>
        <v>0</v>
      </c>
      <c r="ID220" s="156">
        <f t="shared" si="260"/>
        <v>0</v>
      </c>
      <c r="IE220" s="156">
        <f t="shared" si="260"/>
        <v>0</v>
      </c>
      <c r="IF220" s="156">
        <f t="shared" si="260"/>
        <v>0</v>
      </c>
      <c r="IG220" s="156">
        <f t="shared" si="260"/>
        <v>0</v>
      </c>
      <c r="IH220" s="156">
        <f t="shared" si="260"/>
        <v>0</v>
      </c>
      <c r="II220" s="156">
        <f t="shared" si="260"/>
        <v>0</v>
      </c>
      <c r="IJ220" s="156">
        <f t="shared" si="260"/>
        <v>0</v>
      </c>
      <c r="IK220" s="156">
        <f t="shared" si="260"/>
        <v>0</v>
      </c>
      <c r="IL220" s="156">
        <f t="shared" si="260"/>
        <v>0</v>
      </c>
      <c r="IM220" s="156">
        <f t="shared" si="260"/>
        <v>0</v>
      </c>
      <c r="IN220" s="156">
        <f t="shared" si="260"/>
        <v>0</v>
      </c>
      <c r="IO220" s="156">
        <f t="shared" si="260"/>
        <v>0</v>
      </c>
      <c r="IP220" s="156">
        <f t="shared" si="260"/>
        <v>0</v>
      </c>
      <c r="IQ220" s="156">
        <f t="shared" si="260"/>
        <v>0</v>
      </c>
      <c r="IR220" s="156">
        <f t="shared" si="260"/>
        <v>0</v>
      </c>
      <c r="IS220" s="156">
        <f t="shared" si="260"/>
        <v>0</v>
      </c>
      <c r="IT220" s="156">
        <f t="shared" si="260"/>
        <v>0</v>
      </c>
      <c r="IU220" s="156">
        <f t="shared" si="260"/>
        <v>0</v>
      </c>
      <c r="IV220" s="156">
        <f t="shared" si="260"/>
        <v>0</v>
      </c>
      <c r="IW220" s="156">
        <f t="shared" si="260"/>
        <v>0</v>
      </c>
      <c r="IX220" s="156">
        <f t="shared" si="260"/>
        <v>0</v>
      </c>
      <c r="IY220" s="156">
        <f t="shared" si="260"/>
        <v>0</v>
      </c>
      <c r="IZ220" s="156">
        <f t="shared" ref="IZ220:LK220" si="261">IF(OR(IZ$165&lt;=EOMONTH($E51,$R51*(1-$O51)),IZ$165&gt;EOMONTH($E51,$P51*12*(1-$O51)+$Q51*12*$O51+$R51*(1-$O51))),0,FV($W51,ROUNDDOWN(YEARFRAC($D$165,IZ$165,1),0),0,-($U51*(1-$O51)+$V51*$O51)*$B51/12,0))</f>
        <v>0</v>
      </c>
      <c r="JA220" s="156">
        <f t="shared" si="261"/>
        <v>0</v>
      </c>
      <c r="JB220" s="156">
        <f t="shared" si="261"/>
        <v>0</v>
      </c>
      <c r="JC220" s="156">
        <f t="shared" si="261"/>
        <v>0</v>
      </c>
      <c r="JD220" s="156">
        <f t="shared" si="261"/>
        <v>0</v>
      </c>
      <c r="JE220" s="156">
        <f t="shared" si="261"/>
        <v>0</v>
      </c>
      <c r="JF220" s="156">
        <f t="shared" si="261"/>
        <v>0</v>
      </c>
      <c r="JG220" s="156">
        <f t="shared" si="261"/>
        <v>0</v>
      </c>
      <c r="JH220" s="156">
        <f t="shared" si="261"/>
        <v>0</v>
      </c>
      <c r="JI220" s="156">
        <f t="shared" si="261"/>
        <v>0</v>
      </c>
      <c r="JJ220" s="156">
        <f t="shared" si="261"/>
        <v>0</v>
      </c>
      <c r="JK220" s="156">
        <f t="shared" si="261"/>
        <v>0</v>
      </c>
      <c r="JL220" s="156">
        <f t="shared" si="261"/>
        <v>0</v>
      </c>
      <c r="JM220" s="156">
        <f t="shared" si="261"/>
        <v>0</v>
      </c>
      <c r="JN220" s="156">
        <f t="shared" si="261"/>
        <v>0</v>
      </c>
      <c r="JO220" s="156">
        <f t="shared" si="261"/>
        <v>0</v>
      </c>
      <c r="JP220" s="156">
        <f t="shared" si="261"/>
        <v>0</v>
      </c>
      <c r="JQ220" s="156">
        <f t="shared" si="261"/>
        <v>0</v>
      </c>
      <c r="JR220" s="156">
        <f t="shared" si="261"/>
        <v>0</v>
      </c>
      <c r="JS220" s="156">
        <f t="shared" si="261"/>
        <v>0</v>
      </c>
      <c r="JT220" s="156">
        <f t="shared" si="261"/>
        <v>0</v>
      </c>
      <c r="JU220" s="156">
        <f t="shared" si="261"/>
        <v>0</v>
      </c>
      <c r="JV220" s="156">
        <f t="shared" si="261"/>
        <v>0</v>
      </c>
      <c r="JW220" s="156">
        <f t="shared" si="261"/>
        <v>0</v>
      </c>
      <c r="JX220" s="156">
        <f t="shared" si="261"/>
        <v>0</v>
      </c>
      <c r="JY220" s="156">
        <f t="shared" si="261"/>
        <v>0</v>
      </c>
      <c r="JZ220" s="156">
        <f t="shared" si="261"/>
        <v>0</v>
      </c>
      <c r="KA220" s="156">
        <f t="shared" si="261"/>
        <v>0</v>
      </c>
      <c r="KB220" s="156">
        <f t="shared" si="261"/>
        <v>0</v>
      </c>
      <c r="KC220" s="156">
        <f t="shared" si="261"/>
        <v>0</v>
      </c>
      <c r="KD220" s="156">
        <f t="shared" si="261"/>
        <v>0</v>
      </c>
      <c r="KE220" s="156">
        <f t="shared" si="261"/>
        <v>0</v>
      </c>
      <c r="KF220" s="156">
        <f t="shared" si="261"/>
        <v>0</v>
      </c>
      <c r="KG220" s="156">
        <f t="shared" si="261"/>
        <v>0</v>
      </c>
      <c r="KH220" s="156">
        <f t="shared" si="261"/>
        <v>0</v>
      </c>
      <c r="KI220" s="156">
        <f t="shared" si="261"/>
        <v>0</v>
      </c>
      <c r="KJ220" s="156">
        <f t="shared" si="261"/>
        <v>0</v>
      </c>
      <c r="KK220" s="156">
        <f t="shared" si="261"/>
        <v>0</v>
      </c>
      <c r="KL220" s="156">
        <f t="shared" si="261"/>
        <v>0</v>
      </c>
      <c r="KM220" s="156">
        <f t="shared" si="261"/>
        <v>0</v>
      </c>
      <c r="KN220" s="156">
        <f t="shared" si="261"/>
        <v>0</v>
      </c>
      <c r="KO220" s="156">
        <f t="shared" si="261"/>
        <v>0</v>
      </c>
      <c r="KP220" s="156">
        <f t="shared" si="261"/>
        <v>0</v>
      </c>
      <c r="KQ220" s="156">
        <f t="shared" si="261"/>
        <v>0</v>
      </c>
      <c r="KR220" s="156">
        <f t="shared" si="261"/>
        <v>0</v>
      </c>
      <c r="KS220" s="156">
        <f t="shared" si="261"/>
        <v>0</v>
      </c>
      <c r="KT220" s="156">
        <f t="shared" si="261"/>
        <v>0</v>
      </c>
      <c r="KU220" s="156">
        <f t="shared" si="261"/>
        <v>0</v>
      </c>
      <c r="KV220" s="156">
        <f t="shared" si="261"/>
        <v>0</v>
      </c>
      <c r="KW220" s="156">
        <f t="shared" si="261"/>
        <v>0</v>
      </c>
      <c r="KX220" s="156">
        <f t="shared" si="261"/>
        <v>0</v>
      </c>
      <c r="KY220" s="156">
        <f t="shared" si="261"/>
        <v>0</v>
      </c>
      <c r="KZ220" s="156">
        <f t="shared" si="261"/>
        <v>0</v>
      </c>
      <c r="LA220" s="156">
        <f t="shared" si="261"/>
        <v>0</v>
      </c>
      <c r="LB220" s="156">
        <f t="shared" si="261"/>
        <v>0</v>
      </c>
      <c r="LC220" s="156">
        <f t="shared" si="261"/>
        <v>0</v>
      </c>
      <c r="LD220" s="156">
        <f t="shared" si="261"/>
        <v>0</v>
      </c>
      <c r="LE220" s="156">
        <f t="shared" si="261"/>
        <v>0</v>
      </c>
      <c r="LF220" s="156">
        <f t="shared" si="261"/>
        <v>0</v>
      </c>
      <c r="LG220" s="156">
        <f t="shared" si="261"/>
        <v>0</v>
      </c>
      <c r="LH220" s="156">
        <f t="shared" si="261"/>
        <v>0</v>
      </c>
      <c r="LI220" s="156">
        <f t="shared" si="261"/>
        <v>0</v>
      </c>
      <c r="LJ220" s="156">
        <f t="shared" si="261"/>
        <v>0</v>
      </c>
      <c r="LK220" s="156">
        <f t="shared" si="261"/>
        <v>0</v>
      </c>
      <c r="LL220" s="156">
        <f t="shared" ref="LL220:NK220" si="262">IF(OR(LL$165&lt;=EOMONTH($E51,$R51*(1-$O51)),LL$165&gt;EOMONTH($E51,$P51*12*(1-$O51)+$Q51*12*$O51+$R51*(1-$O51))),0,FV($W51,ROUNDDOWN(YEARFRAC($D$165,LL$165,1),0),0,-($U51*(1-$O51)+$V51*$O51)*$B51/12,0))</f>
        <v>0</v>
      </c>
      <c r="LM220" s="156">
        <f t="shared" si="262"/>
        <v>0</v>
      </c>
      <c r="LN220" s="156">
        <f t="shared" si="262"/>
        <v>0</v>
      </c>
      <c r="LO220" s="156">
        <f t="shared" si="262"/>
        <v>0</v>
      </c>
      <c r="LP220" s="156">
        <f t="shared" si="262"/>
        <v>0</v>
      </c>
      <c r="LQ220" s="156">
        <f t="shared" si="262"/>
        <v>0</v>
      </c>
      <c r="LR220" s="156">
        <f t="shared" si="262"/>
        <v>0</v>
      </c>
      <c r="LS220" s="156">
        <f t="shared" si="262"/>
        <v>0</v>
      </c>
      <c r="LT220" s="156">
        <f t="shared" si="262"/>
        <v>0</v>
      </c>
      <c r="LU220" s="156">
        <f t="shared" si="262"/>
        <v>0</v>
      </c>
      <c r="LV220" s="156">
        <f t="shared" si="262"/>
        <v>0</v>
      </c>
      <c r="LW220" s="156">
        <f t="shared" si="262"/>
        <v>0</v>
      </c>
      <c r="LX220" s="156">
        <f t="shared" si="262"/>
        <v>0</v>
      </c>
      <c r="LY220" s="156">
        <f t="shared" si="262"/>
        <v>0</v>
      </c>
      <c r="LZ220" s="156">
        <f t="shared" si="262"/>
        <v>0</v>
      </c>
      <c r="MA220" s="156">
        <f t="shared" si="262"/>
        <v>0</v>
      </c>
      <c r="MB220" s="156">
        <f t="shared" si="262"/>
        <v>0</v>
      </c>
      <c r="MC220" s="156">
        <f t="shared" si="262"/>
        <v>0</v>
      </c>
      <c r="MD220" s="156">
        <f t="shared" si="262"/>
        <v>0</v>
      </c>
      <c r="ME220" s="156">
        <f t="shared" si="262"/>
        <v>0</v>
      </c>
      <c r="MF220" s="156">
        <f t="shared" si="262"/>
        <v>0</v>
      </c>
      <c r="MG220" s="156">
        <f t="shared" si="262"/>
        <v>0</v>
      </c>
      <c r="MH220" s="156">
        <f t="shared" si="262"/>
        <v>0</v>
      </c>
      <c r="MI220" s="156">
        <f t="shared" si="262"/>
        <v>0</v>
      </c>
      <c r="MJ220" s="156">
        <f t="shared" si="262"/>
        <v>0</v>
      </c>
      <c r="MK220" s="156">
        <f t="shared" si="262"/>
        <v>0</v>
      </c>
      <c r="ML220" s="156">
        <f t="shared" si="262"/>
        <v>0</v>
      </c>
      <c r="MM220" s="156">
        <f t="shared" si="262"/>
        <v>0</v>
      </c>
      <c r="MN220" s="156">
        <f t="shared" si="262"/>
        <v>0</v>
      </c>
      <c r="MO220" s="156">
        <f t="shared" si="262"/>
        <v>0</v>
      </c>
      <c r="MP220" s="156">
        <f t="shared" si="262"/>
        <v>0</v>
      </c>
      <c r="MQ220" s="156">
        <f t="shared" si="262"/>
        <v>0</v>
      </c>
      <c r="MR220" s="156">
        <f t="shared" si="262"/>
        <v>0</v>
      </c>
      <c r="MS220" s="156">
        <f t="shared" si="262"/>
        <v>0</v>
      </c>
      <c r="MT220" s="156">
        <f t="shared" si="262"/>
        <v>0</v>
      </c>
      <c r="MU220" s="156">
        <f t="shared" si="262"/>
        <v>0</v>
      </c>
      <c r="MV220" s="156">
        <f t="shared" si="262"/>
        <v>0</v>
      </c>
      <c r="MW220" s="156">
        <f t="shared" si="262"/>
        <v>0</v>
      </c>
      <c r="MX220" s="156">
        <f t="shared" si="262"/>
        <v>0</v>
      </c>
      <c r="MY220" s="156">
        <f t="shared" si="262"/>
        <v>0</v>
      </c>
      <c r="MZ220" s="156">
        <f t="shared" si="262"/>
        <v>0</v>
      </c>
      <c r="NA220" s="156">
        <f t="shared" si="262"/>
        <v>0</v>
      </c>
      <c r="NB220" s="156">
        <f t="shared" si="262"/>
        <v>0</v>
      </c>
      <c r="NC220" s="156">
        <f t="shared" si="262"/>
        <v>0</v>
      </c>
      <c r="ND220" s="156">
        <f t="shared" si="262"/>
        <v>0</v>
      </c>
      <c r="NE220" s="156">
        <f t="shared" si="262"/>
        <v>0</v>
      </c>
      <c r="NF220" s="156">
        <f t="shared" si="262"/>
        <v>0</v>
      </c>
      <c r="NG220" s="156">
        <f t="shared" si="262"/>
        <v>0</v>
      </c>
      <c r="NH220" s="156">
        <f t="shared" si="262"/>
        <v>0</v>
      </c>
      <c r="NI220" s="156">
        <f t="shared" si="262"/>
        <v>0</v>
      </c>
      <c r="NJ220" s="156">
        <f t="shared" si="262"/>
        <v>0</v>
      </c>
      <c r="NK220" s="158">
        <f t="shared" si="262"/>
        <v>0</v>
      </c>
    </row>
    <row r="221" spans="1:375" x14ac:dyDescent="0.25">
      <c r="A221" s="154">
        <f t="shared" si="244"/>
        <v>-23646.374852568832</v>
      </c>
      <c r="B221" s="35" t="s">
        <v>169</v>
      </c>
      <c r="C221" s="89" t="s">
        <v>158</v>
      </c>
      <c r="D221" s="156">
        <f t="shared" ref="D221:BO221" si="263">IF(AND(D$165&gt;EOMONTH($E51,$R51*(1-$O51)),D$165&lt;=EOMONTH($E51,$R51*(1-$O51)+$S51*(1-$O51)+$T51*$O51)),-D220,0)</f>
        <v>0</v>
      </c>
      <c r="E221" s="156">
        <f t="shared" si="263"/>
        <v>0</v>
      </c>
      <c r="F221" s="156">
        <f t="shared" si="263"/>
        <v>0</v>
      </c>
      <c r="G221" s="156">
        <f t="shared" si="263"/>
        <v>0</v>
      </c>
      <c r="H221" s="156">
        <f t="shared" si="263"/>
        <v>0</v>
      </c>
      <c r="I221" s="156">
        <f t="shared" si="263"/>
        <v>0</v>
      </c>
      <c r="J221" s="156">
        <f t="shared" si="263"/>
        <v>0</v>
      </c>
      <c r="K221" s="156">
        <f t="shared" si="263"/>
        <v>0</v>
      </c>
      <c r="L221" s="156">
        <f t="shared" si="263"/>
        <v>0</v>
      </c>
      <c r="M221" s="156">
        <f t="shared" si="263"/>
        <v>0</v>
      </c>
      <c r="N221" s="156">
        <f t="shared" si="263"/>
        <v>0</v>
      </c>
      <c r="O221" s="156">
        <f t="shared" si="263"/>
        <v>0</v>
      </c>
      <c r="P221" s="156">
        <f t="shared" si="263"/>
        <v>0</v>
      </c>
      <c r="Q221" s="156">
        <f t="shared" si="263"/>
        <v>0</v>
      </c>
      <c r="R221" s="156">
        <f t="shared" si="263"/>
        <v>0</v>
      </c>
      <c r="S221" s="156">
        <f t="shared" si="263"/>
        <v>0</v>
      </c>
      <c r="T221" s="156">
        <f t="shared" si="263"/>
        <v>0</v>
      </c>
      <c r="U221" s="156">
        <f t="shared" si="263"/>
        <v>0</v>
      </c>
      <c r="V221" s="156">
        <f t="shared" si="263"/>
        <v>0</v>
      </c>
      <c r="W221" s="156">
        <f t="shared" si="263"/>
        <v>0</v>
      </c>
      <c r="X221" s="156">
        <f t="shared" si="263"/>
        <v>0</v>
      </c>
      <c r="Y221" s="156">
        <f t="shared" si="263"/>
        <v>0</v>
      </c>
      <c r="Z221" s="156">
        <f t="shared" si="263"/>
        <v>0</v>
      </c>
      <c r="AA221" s="156">
        <f t="shared" si="263"/>
        <v>0</v>
      </c>
      <c r="AB221" s="156">
        <f t="shared" si="263"/>
        <v>0</v>
      </c>
      <c r="AC221" s="156">
        <f t="shared" si="263"/>
        <v>0</v>
      </c>
      <c r="AD221" s="156">
        <f t="shared" si="263"/>
        <v>0</v>
      </c>
      <c r="AE221" s="156">
        <f t="shared" si="263"/>
        <v>0</v>
      </c>
      <c r="AF221" s="156">
        <f t="shared" si="263"/>
        <v>0</v>
      </c>
      <c r="AG221" s="156">
        <f t="shared" si="263"/>
        <v>0</v>
      </c>
      <c r="AH221" s="156">
        <f t="shared" si="263"/>
        <v>0</v>
      </c>
      <c r="AI221" s="156">
        <f t="shared" si="263"/>
        <v>0</v>
      </c>
      <c r="AJ221" s="156">
        <f t="shared" si="263"/>
        <v>0</v>
      </c>
      <c r="AK221" s="156">
        <f t="shared" si="263"/>
        <v>0</v>
      </c>
      <c r="AL221" s="156">
        <f t="shared" si="263"/>
        <v>0</v>
      </c>
      <c r="AM221" s="156">
        <f t="shared" si="263"/>
        <v>0</v>
      </c>
      <c r="AN221" s="156">
        <f t="shared" si="263"/>
        <v>0</v>
      </c>
      <c r="AO221" s="156">
        <f t="shared" si="263"/>
        <v>0</v>
      </c>
      <c r="AP221" s="156">
        <f t="shared" si="263"/>
        <v>0</v>
      </c>
      <c r="AQ221" s="156">
        <f t="shared" si="263"/>
        <v>0</v>
      </c>
      <c r="AR221" s="156">
        <f t="shared" si="263"/>
        <v>0</v>
      </c>
      <c r="AS221" s="156">
        <f t="shared" si="263"/>
        <v>0</v>
      </c>
      <c r="AT221" s="156">
        <f t="shared" si="263"/>
        <v>0</v>
      </c>
      <c r="AU221" s="156">
        <f t="shared" si="263"/>
        <v>0</v>
      </c>
      <c r="AV221" s="156">
        <f t="shared" si="263"/>
        <v>0</v>
      </c>
      <c r="AW221" s="156">
        <f t="shared" si="263"/>
        <v>0</v>
      </c>
      <c r="AX221" s="156">
        <f t="shared" si="263"/>
        <v>0</v>
      </c>
      <c r="AY221" s="156">
        <f t="shared" si="263"/>
        <v>0</v>
      </c>
      <c r="AZ221" s="156">
        <f t="shared" si="263"/>
        <v>0</v>
      </c>
      <c r="BA221" s="156">
        <f t="shared" si="263"/>
        <v>0</v>
      </c>
      <c r="BB221" s="156">
        <f t="shared" si="263"/>
        <v>0</v>
      </c>
      <c r="BC221" s="156">
        <f t="shared" si="263"/>
        <v>0</v>
      </c>
      <c r="BD221" s="156">
        <f t="shared" si="263"/>
        <v>0</v>
      </c>
      <c r="BE221" s="156">
        <f t="shared" si="263"/>
        <v>0</v>
      </c>
      <c r="BF221" s="156">
        <f t="shared" si="263"/>
        <v>0</v>
      </c>
      <c r="BG221" s="156">
        <f t="shared" si="263"/>
        <v>0</v>
      </c>
      <c r="BH221" s="156">
        <f t="shared" si="263"/>
        <v>0</v>
      </c>
      <c r="BI221" s="156">
        <f t="shared" si="263"/>
        <v>0</v>
      </c>
      <c r="BJ221" s="156">
        <f t="shared" si="263"/>
        <v>0</v>
      </c>
      <c r="BK221" s="156">
        <f t="shared" si="263"/>
        <v>0</v>
      </c>
      <c r="BL221" s="156">
        <f t="shared" si="263"/>
        <v>0</v>
      </c>
      <c r="BM221" s="156">
        <f t="shared" si="263"/>
        <v>0</v>
      </c>
      <c r="BN221" s="156">
        <f t="shared" si="263"/>
        <v>0</v>
      </c>
      <c r="BO221" s="156">
        <f t="shared" si="263"/>
        <v>0</v>
      </c>
      <c r="BP221" s="156">
        <f t="shared" ref="BP221:EA221" si="264">IF(AND(BP$165&gt;EOMONTH($E51,$R51*(1-$O51)),BP$165&lt;=EOMONTH($E51,$R51*(1-$O51)+$S51*(1-$O51)+$T51*$O51)),-BP220,0)</f>
        <v>0</v>
      </c>
      <c r="BQ221" s="156">
        <f t="shared" si="264"/>
        <v>0</v>
      </c>
      <c r="BR221" s="156">
        <f t="shared" si="264"/>
        <v>0</v>
      </c>
      <c r="BS221" s="156">
        <f t="shared" si="264"/>
        <v>0</v>
      </c>
      <c r="BT221" s="156">
        <f t="shared" si="264"/>
        <v>0</v>
      </c>
      <c r="BU221" s="156">
        <f t="shared" si="264"/>
        <v>0</v>
      </c>
      <c r="BV221" s="156">
        <f t="shared" si="264"/>
        <v>0</v>
      </c>
      <c r="BW221" s="156">
        <f t="shared" si="264"/>
        <v>0</v>
      </c>
      <c r="BX221" s="156">
        <f t="shared" si="264"/>
        <v>0</v>
      </c>
      <c r="BY221" s="156">
        <f t="shared" si="264"/>
        <v>0</v>
      </c>
      <c r="BZ221" s="156">
        <f t="shared" si="264"/>
        <v>0</v>
      </c>
      <c r="CA221" s="156">
        <f t="shared" si="264"/>
        <v>0</v>
      </c>
      <c r="CB221" s="156">
        <f t="shared" si="264"/>
        <v>0</v>
      </c>
      <c r="CC221" s="156">
        <f t="shared" si="264"/>
        <v>0</v>
      </c>
      <c r="CD221" s="156">
        <f t="shared" si="264"/>
        <v>0</v>
      </c>
      <c r="CE221" s="156">
        <f t="shared" si="264"/>
        <v>0</v>
      </c>
      <c r="CF221" s="156">
        <f t="shared" si="264"/>
        <v>0</v>
      </c>
      <c r="CG221" s="156">
        <f t="shared" si="264"/>
        <v>0</v>
      </c>
      <c r="CH221" s="156">
        <f t="shared" si="264"/>
        <v>0</v>
      </c>
      <c r="CI221" s="156">
        <f t="shared" si="264"/>
        <v>0</v>
      </c>
      <c r="CJ221" s="156">
        <f t="shared" si="264"/>
        <v>0</v>
      </c>
      <c r="CK221" s="156">
        <f t="shared" si="264"/>
        <v>0</v>
      </c>
      <c r="CL221" s="156">
        <f t="shared" si="264"/>
        <v>0</v>
      </c>
      <c r="CM221" s="156">
        <f t="shared" si="264"/>
        <v>0</v>
      </c>
      <c r="CN221" s="156">
        <f t="shared" si="264"/>
        <v>0</v>
      </c>
      <c r="CO221" s="156">
        <f t="shared" si="264"/>
        <v>0</v>
      </c>
      <c r="CP221" s="156">
        <f t="shared" si="264"/>
        <v>0</v>
      </c>
      <c r="CQ221" s="156">
        <f t="shared" si="264"/>
        <v>0</v>
      </c>
      <c r="CR221" s="156">
        <f t="shared" si="264"/>
        <v>0</v>
      </c>
      <c r="CS221" s="156">
        <f t="shared" si="264"/>
        <v>0</v>
      </c>
      <c r="CT221" s="156">
        <f t="shared" si="264"/>
        <v>0</v>
      </c>
      <c r="CU221" s="156">
        <f t="shared" si="264"/>
        <v>0</v>
      </c>
      <c r="CV221" s="156">
        <f t="shared" si="264"/>
        <v>0</v>
      </c>
      <c r="CW221" s="156">
        <f t="shared" si="264"/>
        <v>0</v>
      </c>
      <c r="CX221" s="156">
        <f t="shared" si="264"/>
        <v>0</v>
      </c>
      <c r="CY221" s="156">
        <f t="shared" si="264"/>
        <v>-11823.187426284416</v>
      </c>
      <c r="CZ221" s="156">
        <f t="shared" si="264"/>
        <v>-11823.187426284416</v>
      </c>
      <c r="DA221" s="156">
        <f t="shared" si="264"/>
        <v>0</v>
      </c>
      <c r="DB221" s="156">
        <f t="shared" si="264"/>
        <v>0</v>
      </c>
      <c r="DC221" s="156">
        <f t="shared" si="264"/>
        <v>0</v>
      </c>
      <c r="DD221" s="156">
        <f t="shared" si="264"/>
        <v>0</v>
      </c>
      <c r="DE221" s="156">
        <f t="shared" si="264"/>
        <v>0</v>
      </c>
      <c r="DF221" s="156">
        <f t="shared" si="264"/>
        <v>0</v>
      </c>
      <c r="DG221" s="156">
        <f t="shared" si="264"/>
        <v>0</v>
      </c>
      <c r="DH221" s="156">
        <f t="shared" si="264"/>
        <v>0</v>
      </c>
      <c r="DI221" s="156">
        <f t="shared" si="264"/>
        <v>0</v>
      </c>
      <c r="DJ221" s="156">
        <f t="shared" si="264"/>
        <v>0</v>
      </c>
      <c r="DK221" s="156">
        <f t="shared" si="264"/>
        <v>0</v>
      </c>
      <c r="DL221" s="156">
        <f t="shared" si="264"/>
        <v>0</v>
      </c>
      <c r="DM221" s="156">
        <f t="shared" si="264"/>
        <v>0</v>
      </c>
      <c r="DN221" s="156">
        <f t="shared" si="264"/>
        <v>0</v>
      </c>
      <c r="DO221" s="156">
        <f t="shared" si="264"/>
        <v>0</v>
      </c>
      <c r="DP221" s="156">
        <f t="shared" si="264"/>
        <v>0</v>
      </c>
      <c r="DQ221" s="156">
        <f t="shared" si="264"/>
        <v>0</v>
      </c>
      <c r="DR221" s="156">
        <f t="shared" si="264"/>
        <v>0</v>
      </c>
      <c r="DS221" s="156">
        <f t="shared" si="264"/>
        <v>0</v>
      </c>
      <c r="DT221" s="156">
        <f t="shared" si="264"/>
        <v>0</v>
      </c>
      <c r="DU221" s="156">
        <f t="shared" si="264"/>
        <v>0</v>
      </c>
      <c r="DV221" s="156">
        <f t="shared" si="264"/>
        <v>0</v>
      </c>
      <c r="DW221" s="156">
        <f t="shared" si="264"/>
        <v>0</v>
      </c>
      <c r="DX221" s="156">
        <f t="shared" si="264"/>
        <v>0</v>
      </c>
      <c r="DY221" s="156">
        <f t="shared" si="264"/>
        <v>0</v>
      </c>
      <c r="DZ221" s="156">
        <f t="shared" si="264"/>
        <v>0</v>
      </c>
      <c r="EA221" s="156">
        <f t="shared" si="264"/>
        <v>0</v>
      </c>
      <c r="EB221" s="156">
        <f t="shared" ref="EB221:GM221" si="265">IF(AND(EB$165&gt;EOMONTH($E51,$R51*(1-$O51)),EB$165&lt;=EOMONTH($E51,$R51*(1-$O51)+$S51*(1-$O51)+$T51*$O51)),-EB220,0)</f>
        <v>0</v>
      </c>
      <c r="EC221" s="156">
        <f t="shared" si="265"/>
        <v>0</v>
      </c>
      <c r="ED221" s="156">
        <f t="shared" si="265"/>
        <v>0</v>
      </c>
      <c r="EE221" s="156">
        <f t="shared" si="265"/>
        <v>0</v>
      </c>
      <c r="EF221" s="156">
        <f t="shared" si="265"/>
        <v>0</v>
      </c>
      <c r="EG221" s="156">
        <f t="shared" si="265"/>
        <v>0</v>
      </c>
      <c r="EH221" s="156">
        <f t="shared" si="265"/>
        <v>0</v>
      </c>
      <c r="EI221" s="156">
        <f t="shared" si="265"/>
        <v>0</v>
      </c>
      <c r="EJ221" s="156">
        <f t="shared" si="265"/>
        <v>0</v>
      </c>
      <c r="EK221" s="156">
        <f t="shared" si="265"/>
        <v>0</v>
      </c>
      <c r="EL221" s="156">
        <f t="shared" si="265"/>
        <v>0</v>
      </c>
      <c r="EM221" s="156">
        <f t="shared" si="265"/>
        <v>0</v>
      </c>
      <c r="EN221" s="156">
        <f t="shared" si="265"/>
        <v>0</v>
      </c>
      <c r="EO221" s="156">
        <f t="shared" si="265"/>
        <v>0</v>
      </c>
      <c r="EP221" s="156">
        <f t="shared" si="265"/>
        <v>0</v>
      </c>
      <c r="EQ221" s="156">
        <f t="shared" si="265"/>
        <v>0</v>
      </c>
      <c r="ER221" s="156">
        <f t="shared" si="265"/>
        <v>0</v>
      </c>
      <c r="ES221" s="156">
        <f t="shared" si="265"/>
        <v>0</v>
      </c>
      <c r="ET221" s="156">
        <f t="shared" si="265"/>
        <v>0</v>
      </c>
      <c r="EU221" s="156">
        <f t="shared" si="265"/>
        <v>0</v>
      </c>
      <c r="EV221" s="156">
        <f t="shared" si="265"/>
        <v>0</v>
      </c>
      <c r="EW221" s="156">
        <f t="shared" si="265"/>
        <v>0</v>
      </c>
      <c r="EX221" s="156">
        <f t="shared" si="265"/>
        <v>0</v>
      </c>
      <c r="EY221" s="156">
        <f t="shared" si="265"/>
        <v>0</v>
      </c>
      <c r="EZ221" s="156">
        <f t="shared" si="265"/>
        <v>0</v>
      </c>
      <c r="FA221" s="156">
        <f t="shared" si="265"/>
        <v>0</v>
      </c>
      <c r="FB221" s="156">
        <f t="shared" si="265"/>
        <v>0</v>
      </c>
      <c r="FC221" s="156">
        <f t="shared" si="265"/>
        <v>0</v>
      </c>
      <c r="FD221" s="156">
        <f t="shared" si="265"/>
        <v>0</v>
      </c>
      <c r="FE221" s="156">
        <f t="shared" si="265"/>
        <v>0</v>
      </c>
      <c r="FF221" s="156">
        <f t="shared" si="265"/>
        <v>0</v>
      </c>
      <c r="FG221" s="156">
        <f t="shared" si="265"/>
        <v>0</v>
      </c>
      <c r="FH221" s="156">
        <f t="shared" si="265"/>
        <v>0</v>
      </c>
      <c r="FI221" s="156">
        <f t="shared" si="265"/>
        <v>0</v>
      </c>
      <c r="FJ221" s="156">
        <f t="shared" si="265"/>
        <v>0</v>
      </c>
      <c r="FK221" s="156">
        <f t="shared" si="265"/>
        <v>0</v>
      </c>
      <c r="FL221" s="156">
        <f t="shared" si="265"/>
        <v>0</v>
      </c>
      <c r="FM221" s="156">
        <f t="shared" si="265"/>
        <v>0</v>
      </c>
      <c r="FN221" s="156">
        <f t="shared" si="265"/>
        <v>0</v>
      </c>
      <c r="FO221" s="156">
        <f t="shared" si="265"/>
        <v>0</v>
      </c>
      <c r="FP221" s="156">
        <f t="shared" si="265"/>
        <v>0</v>
      </c>
      <c r="FQ221" s="156">
        <f t="shared" si="265"/>
        <v>0</v>
      </c>
      <c r="FR221" s="156">
        <f t="shared" si="265"/>
        <v>0</v>
      </c>
      <c r="FS221" s="156">
        <f t="shared" si="265"/>
        <v>0</v>
      </c>
      <c r="FT221" s="156">
        <f t="shared" si="265"/>
        <v>0</v>
      </c>
      <c r="FU221" s="156">
        <f t="shared" si="265"/>
        <v>0</v>
      </c>
      <c r="FV221" s="156">
        <f t="shared" si="265"/>
        <v>0</v>
      </c>
      <c r="FW221" s="156">
        <f t="shared" si="265"/>
        <v>0</v>
      </c>
      <c r="FX221" s="156">
        <f t="shared" si="265"/>
        <v>0</v>
      </c>
      <c r="FY221" s="156">
        <f t="shared" si="265"/>
        <v>0</v>
      </c>
      <c r="FZ221" s="156">
        <f t="shared" si="265"/>
        <v>0</v>
      </c>
      <c r="GA221" s="156">
        <f t="shared" si="265"/>
        <v>0</v>
      </c>
      <c r="GB221" s="156">
        <f t="shared" si="265"/>
        <v>0</v>
      </c>
      <c r="GC221" s="156">
        <f t="shared" si="265"/>
        <v>0</v>
      </c>
      <c r="GD221" s="156">
        <f t="shared" si="265"/>
        <v>0</v>
      </c>
      <c r="GE221" s="156">
        <f t="shared" si="265"/>
        <v>0</v>
      </c>
      <c r="GF221" s="156">
        <f t="shared" si="265"/>
        <v>0</v>
      </c>
      <c r="GG221" s="156">
        <f t="shared" si="265"/>
        <v>0</v>
      </c>
      <c r="GH221" s="156">
        <f t="shared" si="265"/>
        <v>0</v>
      </c>
      <c r="GI221" s="156">
        <f t="shared" si="265"/>
        <v>0</v>
      </c>
      <c r="GJ221" s="156">
        <f t="shared" si="265"/>
        <v>0</v>
      </c>
      <c r="GK221" s="156">
        <f t="shared" si="265"/>
        <v>0</v>
      </c>
      <c r="GL221" s="156">
        <f t="shared" si="265"/>
        <v>0</v>
      </c>
      <c r="GM221" s="156">
        <f t="shared" si="265"/>
        <v>0</v>
      </c>
      <c r="GN221" s="156">
        <f t="shared" ref="GN221:IY221" si="266">IF(AND(GN$165&gt;EOMONTH($E51,$R51*(1-$O51)),GN$165&lt;=EOMONTH($E51,$R51*(1-$O51)+$S51*(1-$O51)+$T51*$O51)),-GN220,0)</f>
        <v>0</v>
      </c>
      <c r="GO221" s="156">
        <f t="shared" si="266"/>
        <v>0</v>
      </c>
      <c r="GP221" s="156">
        <f t="shared" si="266"/>
        <v>0</v>
      </c>
      <c r="GQ221" s="156">
        <f t="shared" si="266"/>
        <v>0</v>
      </c>
      <c r="GR221" s="156">
        <f t="shared" si="266"/>
        <v>0</v>
      </c>
      <c r="GS221" s="156">
        <f t="shared" si="266"/>
        <v>0</v>
      </c>
      <c r="GT221" s="156">
        <f t="shared" si="266"/>
        <v>0</v>
      </c>
      <c r="GU221" s="156">
        <f t="shared" si="266"/>
        <v>0</v>
      </c>
      <c r="GV221" s="156">
        <f t="shared" si="266"/>
        <v>0</v>
      </c>
      <c r="GW221" s="156">
        <f t="shared" si="266"/>
        <v>0</v>
      </c>
      <c r="GX221" s="156">
        <f t="shared" si="266"/>
        <v>0</v>
      </c>
      <c r="GY221" s="156">
        <f t="shared" si="266"/>
        <v>0</v>
      </c>
      <c r="GZ221" s="156">
        <f t="shared" si="266"/>
        <v>0</v>
      </c>
      <c r="HA221" s="156">
        <f t="shared" si="266"/>
        <v>0</v>
      </c>
      <c r="HB221" s="156">
        <f t="shared" si="266"/>
        <v>0</v>
      </c>
      <c r="HC221" s="156">
        <f t="shared" si="266"/>
        <v>0</v>
      </c>
      <c r="HD221" s="156">
        <f t="shared" si="266"/>
        <v>0</v>
      </c>
      <c r="HE221" s="156">
        <f t="shared" si="266"/>
        <v>0</v>
      </c>
      <c r="HF221" s="156">
        <f t="shared" si="266"/>
        <v>0</v>
      </c>
      <c r="HG221" s="156">
        <f t="shared" si="266"/>
        <v>0</v>
      </c>
      <c r="HH221" s="156">
        <f t="shared" si="266"/>
        <v>0</v>
      </c>
      <c r="HI221" s="156">
        <f t="shared" si="266"/>
        <v>0</v>
      </c>
      <c r="HJ221" s="156">
        <f t="shared" si="266"/>
        <v>0</v>
      </c>
      <c r="HK221" s="156">
        <f t="shared" si="266"/>
        <v>0</v>
      </c>
      <c r="HL221" s="156">
        <f t="shared" si="266"/>
        <v>0</v>
      </c>
      <c r="HM221" s="156">
        <f t="shared" si="266"/>
        <v>0</v>
      </c>
      <c r="HN221" s="156">
        <f t="shared" si="266"/>
        <v>0</v>
      </c>
      <c r="HO221" s="156">
        <f t="shared" si="266"/>
        <v>0</v>
      </c>
      <c r="HP221" s="156">
        <f t="shared" si="266"/>
        <v>0</v>
      </c>
      <c r="HQ221" s="156">
        <f t="shared" si="266"/>
        <v>0</v>
      </c>
      <c r="HR221" s="156">
        <f t="shared" si="266"/>
        <v>0</v>
      </c>
      <c r="HS221" s="156">
        <f t="shared" si="266"/>
        <v>0</v>
      </c>
      <c r="HT221" s="156">
        <f t="shared" si="266"/>
        <v>0</v>
      </c>
      <c r="HU221" s="156">
        <f t="shared" si="266"/>
        <v>0</v>
      </c>
      <c r="HV221" s="156">
        <f t="shared" si="266"/>
        <v>0</v>
      </c>
      <c r="HW221" s="156">
        <f t="shared" si="266"/>
        <v>0</v>
      </c>
      <c r="HX221" s="156">
        <f t="shared" si="266"/>
        <v>0</v>
      </c>
      <c r="HY221" s="156">
        <f t="shared" si="266"/>
        <v>0</v>
      </c>
      <c r="HZ221" s="156">
        <f t="shared" si="266"/>
        <v>0</v>
      </c>
      <c r="IA221" s="156">
        <f t="shared" si="266"/>
        <v>0</v>
      </c>
      <c r="IB221" s="156">
        <f t="shared" si="266"/>
        <v>0</v>
      </c>
      <c r="IC221" s="156">
        <f t="shared" si="266"/>
        <v>0</v>
      </c>
      <c r="ID221" s="156">
        <f t="shared" si="266"/>
        <v>0</v>
      </c>
      <c r="IE221" s="156">
        <f t="shared" si="266"/>
        <v>0</v>
      </c>
      <c r="IF221" s="156">
        <f t="shared" si="266"/>
        <v>0</v>
      </c>
      <c r="IG221" s="156">
        <f t="shared" si="266"/>
        <v>0</v>
      </c>
      <c r="IH221" s="156">
        <f t="shared" si="266"/>
        <v>0</v>
      </c>
      <c r="II221" s="156">
        <f t="shared" si="266"/>
        <v>0</v>
      </c>
      <c r="IJ221" s="156">
        <f t="shared" si="266"/>
        <v>0</v>
      </c>
      <c r="IK221" s="156">
        <f t="shared" si="266"/>
        <v>0</v>
      </c>
      <c r="IL221" s="156">
        <f t="shared" si="266"/>
        <v>0</v>
      </c>
      <c r="IM221" s="156">
        <f t="shared" si="266"/>
        <v>0</v>
      </c>
      <c r="IN221" s="156">
        <f t="shared" si="266"/>
        <v>0</v>
      </c>
      <c r="IO221" s="156">
        <f t="shared" si="266"/>
        <v>0</v>
      </c>
      <c r="IP221" s="156">
        <f t="shared" si="266"/>
        <v>0</v>
      </c>
      <c r="IQ221" s="156">
        <f t="shared" si="266"/>
        <v>0</v>
      </c>
      <c r="IR221" s="156">
        <f t="shared" si="266"/>
        <v>0</v>
      </c>
      <c r="IS221" s="156">
        <f t="shared" si="266"/>
        <v>0</v>
      </c>
      <c r="IT221" s="156">
        <f t="shared" si="266"/>
        <v>0</v>
      </c>
      <c r="IU221" s="156">
        <f t="shared" si="266"/>
        <v>0</v>
      </c>
      <c r="IV221" s="156">
        <f t="shared" si="266"/>
        <v>0</v>
      </c>
      <c r="IW221" s="156">
        <f t="shared" si="266"/>
        <v>0</v>
      </c>
      <c r="IX221" s="156">
        <f t="shared" si="266"/>
        <v>0</v>
      </c>
      <c r="IY221" s="156">
        <f t="shared" si="266"/>
        <v>0</v>
      </c>
      <c r="IZ221" s="156">
        <f t="shared" ref="IZ221:LK221" si="267">IF(AND(IZ$165&gt;EOMONTH($E51,$R51*(1-$O51)),IZ$165&lt;=EOMONTH($E51,$R51*(1-$O51)+$S51*(1-$O51)+$T51*$O51)),-IZ220,0)</f>
        <v>0</v>
      </c>
      <c r="JA221" s="156">
        <f t="shared" si="267"/>
        <v>0</v>
      </c>
      <c r="JB221" s="156">
        <f t="shared" si="267"/>
        <v>0</v>
      </c>
      <c r="JC221" s="156">
        <f t="shared" si="267"/>
        <v>0</v>
      </c>
      <c r="JD221" s="156">
        <f t="shared" si="267"/>
        <v>0</v>
      </c>
      <c r="JE221" s="156">
        <f t="shared" si="267"/>
        <v>0</v>
      </c>
      <c r="JF221" s="156">
        <f t="shared" si="267"/>
        <v>0</v>
      </c>
      <c r="JG221" s="156">
        <f t="shared" si="267"/>
        <v>0</v>
      </c>
      <c r="JH221" s="156">
        <f t="shared" si="267"/>
        <v>0</v>
      </c>
      <c r="JI221" s="156">
        <f t="shared" si="267"/>
        <v>0</v>
      </c>
      <c r="JJ221" s="156">
        <f t="shared" si="267"/>
        <v>0</v>
      </c>
      <c r="JK221" s="156">
        <f t="shared" si="267"/>
        <v>0</v>
      </c>
      <c r="JL221" s="156">
        <f t="shared" si="267"/>
        <v>0</v>
      </c>
      <c r="JM221" s="156">
        <f t="shared" si="267"/>
        <v>0</v>
      </c>
      <c r="JN221" s="156">
        <f t="shared" si="267"/>
        <v>0</v>
      </c>
      <c r="JO221" s="156">
        <f t="shared" si="267"/>
        <v>0</v>
      </c>
      <c r="JP221" s="156">
        <f t="shared" si="267"/>
        <v>0</v>
      </c>
      <c r="JQ221" s="156">
        <f t="shared" si="267"/>
        <v>0</v>
      </c>
      <c r="JR221" s="156">
        <f t="shared" si="267"/>
        <v>0</v>
      </c>
      <c r="JS221" s="156">
        <f t="shared" si="267"/>
        <v>0</v>
      </c>
      <c r="JT221" s="156">
        <f t="shared" si="267"/>
        <v>0</v>
      </c>
      <c r="JU221" s="156">
        <f t="shared" si="267"/>
        <v>0</v>
      </c>
      <c r="JV221" s="156">
        <f t="shared" si="267"/>
        <v>0</v>
      </c>
      <c r="JW221" s="156">
        <f t="shared" si="267"/>
        <v>0</v>
      </c>
      <c r="JX221" s="156">
        <f t="shared" si="267"/>
        <v>0</v>
      </c>
      <c r="JY221" s="156">
        <f t="shared" si="267"/>
        <v>0</v>
      </c>
      <c r="JZ221" s="156">
        <f t="shared" si="267"/>
        <v>0</v>
      </c>
      <c r="KA221" s="156">
        <f t="shared" si="267"/>
        <v>0</v>
      </c>
      <c r="KB221" s="156">
        <f t="shared" si="267"/>
        <v>0</v>
      </c>
      <c r="KC221" s="156">
        <f t="shared" si="267"/>
        <v>0</v>
      </c>
      <c r="KD221" s="156">
        <f t="shared" si="267"/>
        <v>0</v>
      </c>
      <c r="KE221" s="156">
        <f t="shared" si="267"/>
        <v>0</v>
      </c>
      <c r="KF221" s="156">
        <f t="shared" si="267"/>
        <v>0</v>
      </c>
      <c r="KG221" s="156">
        <f t="shared" si="267"/>
        <v>0</v>
      </c>
      <c r="KH221" s="156">
        <f t="shared" si="267"/>
        <v>0</v>
      </c>
      <c r="KI221" s="156">
        <f t="shared" si="267"/>
        <v>0</v>
      </c>
      <c r="KJ221" s="156">
        <f t="shared" si="267"/>
        <v>0</v>
      </c>
      <c r="KK221" s="156">
        <f t="shared" si="267"/>
        <v>0</v>
      </c>
      <c r="KL221" s="156">
        <f t="shared" si="267"/>
        <v>0</v>
      </c>
      <c r="KM221" s="156">
        <f t="shared" si="267"/>
        <v>0</v>
      </c>
      <c r="KN221" s="156">
        <f t="shared" si="267"/>
        <v>0</v>
      </c>
      <c r="KO221" s="156">
        <f t="shared" si="267"/>
        <v>0</v>
      </c>
      <c r="KP221" s="156">
        <f t="shared" si="267"/>
        <v>0</v>
      </c>
      <c r="KQ221" s="156">
        <f t="shared" si="267"/>
        <v>0</v>
      </c>
      <c r="KR221" s="156">
        <f t="shared" si="267"/>
        <v>0</v>
      </c>
      <c r="KS221" s="156">
        <f t="shared" si="267"/>
        <v>0</v>
      </c>
      <c r="KT221" s="156">
        <f t="shared" si="267"/>
        <v>0</v>
      </c>
      <c r="KU221" s="156">
        <f t="shared" si="267"/>
        <v>0</v>
      </c>
      <c r="KV221" s="156">
        <f t="shared" si="267"/>
        <v>0</v>
      </c>
      <c r="KW221" s="156">
        <f t="shared" si="267"/>
        <v>0</v>
      </c>
      <c r="KX221" s="156">
        <f t="shared" si="267"/>
        <v>0</v>
      </c>
      <c r="KY221" s="156">
        <f t="shared" si="267"/>
        <v>0</v>
      </c>
      <c r="KZ221" s="156">
        <f t="shared" si="267"/>
        <v>0</v>
      </c>
      <c r="LA221" s="156">
        <f t="shared" si="267"/>
        <v>0</v>
      </c>
      <c r="LB221" s="156">
        <f t="shared" si="267"/>
        <v>0</v>
      </c>
      <c r="LC221" s="156">
        <f t="shared" si="267"/>
        <v>0</v>
      </c>
      <c r="LD221" s="156">
        <f t="shared" si="267"/>
        <v>0</v>
      </c>
      <c r="LE221" s="156">
        <f t="shared" si="267"/>
        <v>0</v>
      </c>
      <c r="LF221" s="156">
        <f t="shared" si="267"/>
        <v>0</v>
      </c>
      <c r="LG221" s="156">
        <f t="shared" si="267"/>
        <v>0</v>
      </c>
      <c r="LH221" s="156">
        <f t="shared" si="267"/>
        <v>0</v>
      </c>
      <c r="LI221" s="156">
        <f t="shared" si="267"/>
        <v>0</v>
      </c>
      <c r="LJ221" s="156">
        <f t="shared" si="267"/>
        <v>0</v>
      </c>
      <c r="LK221" s="156">
        <f t="shared" si="267"/>
        <v>0</v>
      </c>
      <c r="LL221" s="156">
        <f t="shared" ref="LL221:NK221" si="268">IF(AND(LL$165&gt;EOMONTH($E51,$R51*(1-$O51)),LL$165&lt;=EOMONTH($E51,$R51*(1-$O51)+$S51*(1-$O51)+$T51*$O51)),-LL220,0)</f>
        <v>0</v>
      </c>
      <c r="LM221" s="156">
        <f t="shared" si="268"/>
        <v>0</v>
      </c>
      <c r="LN221" s="156">
        <f t="shared" si="268"/>
        <v>0</v>
      </c>
      <c r="LO221" s="156">
        <f t="shared" si="268"/>
        <v>0</v>
      </c>
      <c r="LP221" s="156">
        <f t="shared" si="268"/>
        <v>0</v>
      </c>
      <c r="LQ221" s="156">
        <f t="shared" si="268"/>
        <v>0</v>
      </c>
      <c r="LR221" s="156">
        <f t="shared" si="268"/>
        <v>0</v>
      </c>
      <c r="LS221" s="156">
        <f t="shared" si="268"/>
        <v>0</v>
      </c>
      <c r="LT221" s="156">
        <f t="shared" si="268"/>
        <v>0</v>
      </c>
      <c r="LU221" s="156">
        <f t="shared" si="268"/>
        <v>0</v>
      </c>
      <c r="LV221" s="156">
        <f t="shared" si="268"/>
        <v>0</v>
      </c>
      <c r="LW221" s="156">
        <f t="shared" si="268"/>
        <v>0</v>
      </c>
      <c r="LX221" s="156">
        <f t="shared" si="268"/>
        <v>0</v>
      </c>
      <c r="LY221" s="156">
        <f t="shared" si="268"/>
        <v>0</v>
      </c>
      <c r="LZ221" s="156">
        <f t="shared" si="268"/>
        <v>0</v>
      </c>
      <c r="MA221" s="156">
        <f t="shared" si="268"/>
        <v>0</v>
      </c>
      <c r="MB221" s="156">
        <f t="shared" si="268"/>
        <v>0</v>
      </c>
      <c r="MC221" s="156">
        <f t="shared" si="268"/>
        <v>0</v>
      </c>
      <c r="MD221" s="156">
        <f t="shared" si="268"/>
        <v>0</v>
      </c>
      <c r="ME221" s="156">
        <f t="shared" si="268"/>
        <v>0</v>
      </c>
      <c r="MF221" s="156">
        <f t="shared" si="268"/>
        <v>0</v>
      </c>
      <c r="MG221" s="156">
        <f t="shared" si="268"/>
        <v>0</v>
      </c>
      <c r="MH221" s="156">
        <f t="shared" si="268"/>
        <v>0</v>
      </c>
      <c r="MI221" s="156">
        <f t="shared" si="268"/>
        <v>0</v>
      </c>
      <c r="MJ221" s="156">
        <f t="shared" si="268"/>
        <v>0</v>
      </c>
      <c r="MK221" s="156">
        <f t="shared" si="268"/>
        <v>0</v>
      </c>
      <c r="ML221" s="156">
        <f t="shared" si="268"/>
        <v>0</v>
      </c>
      <c r="MM221" s="156">
        <f t="shared" si="268"/>
        <v>0</v>
      </c>
      <c r="MN221" s="156">
        <f t="shared" si="268"/>
        <v>0</v>
      </c>
      <c r="MO221" s="156">
        <f t="shared" si="268"/>
        <v>0</v>
      </c>
      <c r="MP221" s="156">
        <f t="shared" si="268"/>
        <v>0</v>
      </c>
      <c r="MQ221" s="156">
        <f t="shared" si="268"/>
        <v>0</v>
      </c>
      <c r="MR221" s="156">
        <f t="shared" si="268"/>
        <v>0</v>
      </c>
      <c r="MS221" s="156">
        <f t="shared" si="268"/>
        <v>0</v>
      </c>
      <c r="MT221" s="156">
        <f t="shared" si="268"/>
        <v>0</v>
      </c>
      <c r="MU221" s="156">
        <f t="shared" si="268"/>
        <v>0</v>
      </c>
      <c r="MV221" s="156">
        <f t="shared" si="268"/>
        <v>0</v>
      </c>
      <c r="MW221" s="156">
        <f t="shared" si="268"/>
        <v>0</v>
      </c>
      <c r="MX221" s="156">
        <f t="shared" si="268"/>
        <v>0</v>
      </c>
      <c r="MY221" s="156">
        <f t="shared" si="268"/>
        <v>0</v>
      </c>
      <c r="MZ221" s="156">
        <f t="shared" si="268"/>
        <v>0</v>
      </c>
      <c r="NA221" s="156">
        <f t="shared" si="268"/>
        <v>0</v>
      </c>
      <c r="NB221" s="156">
        <f t="shared" si="268"/>
        <v>0</v>
      </c>
      <c r="NC221" s="156">
        <f t="shared" si="268"/>
        <v>0</v>
      </c>
      <c r="ND221" s="156">
        <f t="shared" si="268"/>
        <v>0</v>
      </c>
      <c r="NE221" s="156">
        <f t="shared" si="268"/>
        <v>0</v>
      </c>
      <c r="NF221" s="156">
        <f t="shared" si="268"/>
        <v>0</v>
      </c>
      <c r="NG221" s="156">
        <f t="shared" si="268"/>
        <v>0</v>
      </c>
      <c r="NH221" s="156">
        <f t="shared" si="268"/>
        <v>0</v>
      </c>
      <c r="NI221" s="156">
        <f t="shared" si="268"/>
        <v>0</v>
      </c>
      <c r="NJ221" s="156">
        <f t="shared" si="268"/>
        <v>0</v>
      </c>
      <c r="NK221" s="158">
        <f t="shared" si="268"/>
        <v>0</v>
      </c>
    </row>
    <row r="222" spans="1:375" x14ac:dyDescent="0.25">
      <c r="A222" s="154">
        <f t="shared" ca="1" si="244"/>
        <v>222041.76163054473</v>
      </c>
      <c r="B222" s="35" t="s">
        <v>119</v>
      </c>
      <c r="C222" s="89" t="s">
        <v>159</v>
      </c>
      <c r="D222" s="156">
        <f>IF(OR(D$165&lt;=EOMONTH($E51,$R51*(1-$O51)),D$165&gt;EOMONTH($E51,$P51*12*(1-$O51)+$Q51*12*$O51+$R51*(1-$O51))),0,IF($X51="NNN",SUM(Expenses!B$35:B$39)*$F51,IF($X51="FSG",0,IF($X51="MG",SUMPRODUCT($Z51:$Z55,Expenses!B$35:B$39)*$F51,MAX((Expenses!B$35-$AB51/12)*$AA51*$F51,0)+MAX((Expenses!B$36-$AB52/12)*$AA52*$F51,0)+MAX((Expenses!B$37-$AB53/12)*$AA53*$F51,0)+MAX((Expenses!B$38-$AB54/12)*$AA54*$F51,0)+MAX((Expenses!B$39-$AB55/12)*$AA55*$F51,0)))))</f>
        <v>0</v>
      </c>
      <c r="E222" s="156">
        <f>IF(OR(E$165&lt;=EOMONTH($E51,$R51*(1-$O51)),E$165&gt;EOMONTH($E51,$P51*12*(1-$O51)+$Q51*12*$O51+$R51*(1-$O51))),0,IF($X51="NNN",SUM(Expenses!C$35:C$39)*$F51,IF($X51="FSG",0,IF($X51="MG",SUMPRODUCT($Z51:$Z55,Expenses!C$35:C$39)*$F51,MAX((Expenses!C$35-$AB51/12)*$AA51*$F51,0)+MAX((Expenses!C$36-$AB52/12)*$AA52*$F51,0)+MAX((Expenses!C$37-$AB53/12)*$AA53*$F51,0)+MAX((Expenses!C$38-$AB54/12)*$AA54*$F51,0)+MAX((Expenses!C$39-$AB55/12)*$AA55*$F51,0)))))</f>
        <v>0</v>
      </c>
      <c r="F222" s="156">
        <f>IF(OR(F$165&lt;=EOMONTH($E51,$R51*(1-$O51)),F$165&gt;EOMONTH($E51,$P51*12*(1-$O51)+$Q51*12*$O51+$R51*(1-$O51))),0,IF($X51="NNN",SUM(Expenses!D$35:D$39)*$F51,IF($X51="FSG",0,IF($X51="MG",SUMPRODUCT($Z51:$Z55,Expenses!D$35:D$39)*$F51,MAX((Expenses!D$35-$AB51/12)*$AA51*$F51,0)+MAX((Expenses!D$36-$AB52/12)*$AA52*$F51,0)+MAX((Expenses!D$37-$AB53/12)*$AA53*$F51,0)+MAX((Expenses!D$38-$AB54/12)*$AA54*$F51,0)+MAX((Expenses!D$39-$AB55/12)*$AA55*$F51,0)))))</f>
        <v>0</v>
      </c>
      <c r="G222" s="156">
        <f>IF(OR(G$165&lt;=EOMONTH($E51,$R51*(1-$O51)),G$165&gt;EOMONTH($E51,$P51*12*(1-$O51)+$Q51*12*$O51+$R51*(1-$O51))),0,IF($X51="NNN",SUM(Expenses!E$35:E$39)*$F51,IF($X51="FSG",0,IF($X51="MG",SUMPRODUCT($Z51:$Z55,Expenses!E$35:E$39)*$F51,MAX((Expenses!E$35-$AB51/12)*$AA51*$F51,0)+MAX((Expenses!E$36-$AB52/12)*$AA52*$F51,0)+MAX((Expenses!E$37-$AB53/12)*$AA53*$F51,0)+MAX((Expenses!E$38-$AB54/12)*$AA54*$F51,0)+MAX((Expenses!E$39-$AB55/12)*$AA55*$F51,0)))))</f>
        <v>0</v>
      </c>
      <c r="H222" s="156">
        <f>IF(OR(H$165&lt;=EOMONTH($E51,$R51*(1-$O51)),H$165&gt;EOMONTH($E51,$P51*12*(1-$O51)+$Q51*12*$O51+$R51*(1-$O51))),0,IF($X51="NNN",SUM(Expenses!F$35:F$39)*$F51,IF($X51="FSG",0,IF($X51="MG",SUMPRODUCT($Z51:$Z55,Expenses!F$35:F$39)*$F51,MAX((Expenses!F$35-$AB51/12)*$AA51*$F51,0)+MAX((Expenses!F$36-$AB52/12)*$AA52*$F51,0)+MAX((Expenses!F$37-$AB53/12)*$AA53*$F51,0)+MAX((Expenses!F$38-$AB54/12)*$AA54*$F51,0)+MAX((Expenses!F$39-$AB55/12)*$AA55*$F51,0)))))</f>
        <v>0</v>
      </c>
      <c r="I222" s="156">
        <f>IF(OR(I$165&lt;=EOMONTH($E51,$R51*(1-$O51)),I$165&gt;EOMONTH($E51,$P51*12*(1-$O51)+$Q51*12*$O51+$R51*(1-$O51))),0,IF($X51="NNN",SUM(Expenses!G$35:G$39)*$F51,IF($X51="FSG",0,IF($X51="MG",SUMPRODUCT($Z51:$Z55,Expenses!G$35:G$39)*$F51,MAX((Expenses!G$35-$AB51/12)*$AA51*$F51,0)+MAX((Expenses!G$36-$AB52/12)*$AA52*$F51,0)+MAX((Expenses!G$37-$AB53/12)*$AA53*$F51,0)+MAX((Expenses!G$38-$AB54/12)*$AA54*$F51,0)+MAX((Expenses!G$39-$AB55/12)*$AA55*$F51,0)))))</f>
        <v>0</v>
      </c>
      <c r="J222" s="156">
        <f>IF(OR(J$165&lt;=EOMONTH($E51,$R51*(1-$O51)),J$165&gt;EOMONTH($E51,$P51*12*(1-$O51)+$Q51*12*$O51+$R51*(1-$O51))),0,IF($X51="NNN",SUM(Expenses!H$35:H$39)*$F51,IF($X51="FSG",0,IF($X51="MG",SUMPRODUCT($Z51:$Z55,Expenses!H$35:H$39)*$F51,MAX((Expenses!H$35-$AB51/12)*$AA51*$F51,0)+MAX((Expenses!H$36-$AB52/12)*$AA52*$F51,0)+MAX((Expenses!H$37-$AB53/12)*$AA53*$F51,0)+MAX((Expenses!H$38-$AB54/12)*$AA54*$F51,0)+MAX((Expenses!H$39-$AB55/12)*$AA55*$F51,0)))))</f>
        <v>0</v>
      </c>
      <c r="K222" s="156">
        <f>IF(OR(K$165&lt;=EOMONTH($E51,$R51*(1-$O51)),K$165&gt;EOMONTH($E51,$P51*12*(1-$O51)+$Q51*12*$O51+$R51*(1-$O51))),0,IF($X51="NNN",SUM(Expenses!I$35:I$39)*$F51,IF($X51="FSG",0,IF($X51="MG",SUMPRODUCT($Z51:$Z55,Expenses!I$35:I$39)*$F51,MAX((Expenses!I$35-$AB51/12)*$AA51*$F51,0)+MAX((Expenses!I$36-$AB52/12)*$AA52*$F51,0)+MAX((Expenses!I$37-$AB53/12)*$AA53*$F51,0)+MAX((Expenses!I$38-$AB54/12)*$AA54*$F51,0)+MAX((Expenses!I$39-$AB55/12)*$AA55*$F51,0)))))</f>
        <v>0</v>
      </c>
      <c r="L222" s="156">
        <f>IF(OR(L$165&lt;=EOMONTH($E51,$R51*(1-$O51)),L$165&gt;EOMONTH($E51,$P51*12*(1-$O51)+$Q51*12*$O51+$R51*(1-$O51))),0,IF($X51="NNN",SUM(Expenses!J$35:J$39)*$F51,IF($X51="FSG",0,IF($X51="MG",SUMPRODUCT($Z51:$Z55,Expenses!J$35:J$39)*$F51,MAX((Expenses!J$35-$AB51/12)*$AA51*$F51,0)+MAX((Expenses!J$36-$AB52/12)*$AA52*$F51,0)+MAX((Expenses!J$37-$AB53/12)*$AA53*$F51,0)+MAX((Expenses!J$38-$AB54/12)*$AA54*$F51,0)+MAX((Expenses!J$39-$AB55/12)*$AA55*$F51,0)))))</f>
        <v>0</v>
      </c>
      <c r="M222" s="156">
        <f>IF(OR(M$165&lt;=EOMONTH($E51,$R51*(1-$O51)),M$165&gt;EOMONTH($E51,$P51*12*(1-$O51)+$Q51*12*$O51+$R51*(1-$O51))),0,IF($X51="NNN",SUM(Expenses!K$35:K$39)*$F51,IF($X51="FSG",0,IF($X51="MG",SUMPRODUCT($Z51:$Z55,Expenses!K$35:K$39)*$F51,MAX((Expenses!K$35-$AB51/12)*$AA51*$F51,0)+MAX((Expenses!K$36-$AB52/12)*$AA52*$F51,0)+MAX((Expenses!K$37-$AB53/12)*$AA53*$F51,0)+MAX((Expenses!K$38-$AB54/12)*$AA54*$F51,0)+MAX((Expenses!K$39-$AB55/12)*$AA55*$F51,0)))))</f>
        <v>0</v>
      </c>
      <c r="N222" s="156">
        <f>IF(OR(N$165&lt;=EOMONTH($E51,$R51*(1-$O51)),N$165&gt;EOMONTH($E51,$P51*12*(1-$O51)+$Q51*12*$O51+$R51*(1-$O51))),0,IF($X51="NNN",SUM(Expenses!L$35:L$39)*$F51,IF($X51="FSG",0,IF($X51="MG",SUMPRODUCT($Z51:$Z55,Expenses!L$35:L$39)*$F51,MAX((Expenses!L$35-$AB51/12)*$AA51*$F51,0)+MAX((Expenses!L$36-$AB52/12)*$AA52*$F51,0)+MAX((Expenses!L$37-$AB53/12)*$AA53*$F51,0)+MAX((Expenses!L$38-$AB54/12)*$AA54*$F51,0)+MAX((Expenses!L$39-$AB55/12)*$AA55*$F51,0)))))</f>
        <v>0</v>
      </c>
      <c r="O222" s="156">
        <f>IF(OR(O$165&lt;=EOMONTH($E51,$R51*(1-$O51)),O$165&gt;EOMONTH($E51,$P51*12*(1-$O51)+$Q51*12*$O51+$R51*(1-$O51))),0,IF($X51="NNN",SUM(Expenses!M$35:M$39)*$F51,IF($X51="FSG",0,IF($X51="MG",SUMPRODUCT($Z51:$Z55,Expenses!M$35:M$39)*$F51,MAX((Expenses!M$35-$AB51/12)*$AA51*$F51,0)+MAX((Expenses!M$36-$AB52/12)*$AA52*$F51,0)+MAX((Expenses!M$37-$AB53/12)*$AA53*$F51,0)+MAX((Expenses!M$38-$AB54/12)*$AA54*$F51,0)+MAX((Expenses!M$39-$AB55/12)*$AA55*$F51,0)))))</f>
        <v>0</v>
      </c>
      <c r="P222" s="156">
        <f>IF(OR(P$165&lt;=EOMONTH($E51,$R51*(1-$O51)),P$165&gt;EOMONTH($E51,$P51*12*(1-$O51)+$Q51*12*$O51+$R51*(1-$O51))),0,IF($X51="NNN",SUM(Expenses!N$35:N$39)*$F51,IF($X51="FSG",0,IF($X51="MG",SUMPRODUCT($Z51:$Z55,Expenses!N$35:N$39)*$F51,MAX((Expenses!N$35-$AB51/12)*$AA51*$F51,0)+MAX((Expenses!N$36-$AB52/12)*$AA52*$F51,0)+MAX((Expenses!N$37-$AB53/12)*$AA53*$F51,0)+MAX((Expenses!N$38-$AB54/12)*$AA54*$F51,0)+MAX((Expenses!N$39-$AB55/12)*$AA55*$F51,0)))))</f>
        <v>0</v>
      </c>
      <c r="Q222" s="156">
        <f>IF(OR(Q$165&lt;=EOMONTH($E51,$R51*(1-$O51)),Q$165&gt;EOMONTH($E51,$P51*12*(1-$O51)+$Q51*12*$O51+$R51*(1-$O51))),0,IF($X51="NNN",SUM(Expenses!O$35:O$39)*$F51,IF($X51="FSG",0,IF($X51="MG",SUMPRODUCT($Z51:$Z55,Expenses!O$35:O$39)*$F51,MAX((Expenses!O$35-$AB51/12)*$AA51*$F51,0)+MAX((Expenses!O$36-$AB52/12)*$AA52*$F51,0)+MAX((Expenses!O$37-$AB53/12)*$AA53*$F51,0)+MAX((Expenses!O$38-$AB54/12)*$AA54*$F51,0)+MAX((Expenses!O$39-$AB55/12)*$AA55*$F51,0)))))</f>
        <v>0</v>
      </c>
      <c r="R222" s="156">
        <f>IF(OR(R$165&lt;=EOMONTH($E51,$R51*(1-$O51)),R$165&gt;EOMONTH($E51,$P51*12*(1-$O51)+$Q51*12*$O51+$R51*(1-$O51))),0,IF($X51="NNN",SUM(Expenses!P$35:P$39)*$F51,IF($X51="FSG",0,IF($X51="MG",SUMPRODUCT($Z51:$Z55,Expenses!P$35:P$39)*$F51,MAX((Expenses!P$35-$AB51/12)*$AA51*$F51,0)+MAX((Expenses!P$36-$AB52/12)*$AA52*$F51,0)+MAX((Expenses!P$37-$AB53/12)*$AA53*$F51,0)+MAX((Expenses!P$38-$AB54/12)*$AA54*$F51,0)+MAX((Expenses!P$39-$AB55/12)*$AA55*$F51,0)))))</f>
        <v>0</v>
      </c>
      <c r="S222" s="156">
        <f>IF(OR(S$165&lt;=EOMONTH($E51,$R51*(1-$O51)),S$165&gt;EOMONTH($E51,$P51*12*(1-$O51)+$Q51*12*$O51+$R51*(1-$O51))),0,IF($X51="NNN",SUM(Expenses!Q$35:Q$39)*$F51,IF($X51="FSG",0,IF($X51="MG",SUMPRODUCT($Z51:$Z55,Expenses!Q$35:Q$39)*$F51,MAX((Expenses!Q$35-$AB51/12)*$AA51*$F51,0)+MAX((Expenses!Q$36-$AB52/12)*$AA52*$F51,0)+MAX((Expenses!Q$37-$AB53/12)*$AA53*$F51,0)+MAX((Expenses!Q$38-$AB54/12)*$AA54*$F51,0)+MAX((Expenses!Q$39-$AB55/12)*$AA55*$F51,0)))))</f>
        <v>0</v>
      </c>
      <c r="T222" s="156">
        <f>IF(OR(T$165&lt;=EOMONTH($E51,$R51*(1-$O51)),T$165&gt;EOMONTH($E51,$P51*12*(1-$O51)+$Q51*12*$O51+$R51*(1-$O51))),0,IF($X51="NNN",SUM(Expenses!R$35:R$39)*$F51,IF($X51="FSG",0,IF($X51="MG",SUMPRODUCT($Z51:$Z55,Expenses!R$35:R$39)*$F51,MAX((Expenses!R$35-$AB51/12)*$AA51*$F51,0)+MAX((Expenses!R$36-$AB52/12)*$AA52*$F51,0)+MAX((Expenses!R$37-$AB53/12)*$AA53*$F51,0)+MAX((Expenses!R$38-$AB54/12)*$AA54*$F51,0)+MAX((Expenses!R$39-$AB55/12)*$AA55*$F51,0)))))</f>
        <v>0</v>
      </c>
      <c r="U222" s="156">
        <f>IF(OR(U$165&lt;=EOMONTH($E51,$R51*(1-$O51)),U$165&gt;EOMONTH($E51,$P51*12*(1-$O51)+$Q51*12*$O51+$R51*(1-$O51))),0,IF($X51="NNN",SUM(Expenses!S$35:S$39)*$F51,IF($X51="FSG",0,IF($X51="MG",SUMPRODUCT($Z51:$Z55,Expenses!S$35:S$39)*$F51,MAX((Expenses!S$35-$AB51/12)*$AA51*$F51,0)+MAX((Expenses!S$36-$AB52/12)*$AA52*$F51,0)+MAX((Expenses!S$37-$AB53/12)*$AA53*$F51,0)+MAX((Expenses!S$38-$AB54/12)*$AA54*$F51,0)+MAX((Expenses!S$39-$AB55/12)*$AA55*$F51,0)))))</f>
        <v>0</v>
      </c>
      <c r="V222" s="156">
        <f>IF(OR(V$165&lt;=EOMONTH($E51,$R51*(1-$O51)),V$165&gt;EOMONTH($E51,$P51*12*(1-$O51)+$Q51*12*$O51+$R51*(1-$O51))),0,IF($X51="NNN",SUM(Expenses!T$35:T$39)*$F51,IF($X51="FSG",0,IF($X51="MG",SUMPRODUCT($Z51:$Z55,Expenses!T$35:T$39)*$F51,MAX((Expenses!T$35-$AB51/12)*$AA51*$F51,0)+MAX((Expenses!T$36-$AB52/12)*$AA52*$F51,0)+MAX((Expenses!T$37-$AB53/12)*$AA53*$F51,0)+MAX((Expenses!T$38-$AB54/12)*$AA54*$F51,0)+MAX((Expenses!T$39-$AB55/12)*$AA55*$F51,0)))))</f>
        <v>0</v>
      </c>
      <c r="W222" s="156">
        <f>IF(OR(W$165&lt;=EOMONTH($E51,$R51*(1-$O51)),W$165&gt;EOMONTH($E51,$P51*12*(1-$O51)+$Q51*12*$O51+$R51*(1-$O51))),0,IF($X51="NNN",SUM(Expenses!U$35:U$39)*$F51,IF($X51="FSG",0,IF($X51="MG",SUMPRODUCT($Z51:$Z55,Expenses!U$35:U$39)*$F51,MAX((Expenses!U$35-$AB51/12)*$AA51*$F51,0)+MAX((Expenses!U$36-$AB52/12)*$AA52*$F51,0)+MAX((Expenses!U$37-$AB53/12)*$AA53*$F51,0)+MAX((Expenses!U$38-$AB54/12)*$AA54*$F51,0)+MAX((Expenses!U$39-$AB55/12)*$AA55*$F51,0)))))</f>
        <v>0</v>
      </c>
      <c r="X222" s="156">
        <f>IF(OR(X$165&lt;=EOMONTH($E51,$R51*(1-$O51)),X$165&gt;EOMONTH($E51,$P51*12*(1-$O51)+$Q51*12*$O51+$R51*(1-$O51))),0,IF($X51="NNN",SUM(Expenses!V$35:V$39)*$F51,IF($X51="FSG",0,IF($X51="MG",SUMPRODUCT($Z51:$Z55,Expenses!V$35:V$39)*$F51,MAX((Expenses!V$35-$AB51/12)*$AA51*$F51,0)+MAX((Expenses!V$36-$AB52/12)*$AA52*$F51,0)+MAX((Expenses!V$37-$AB53/12)*$AA53*$F51,0)+MAX((Expenses!V$38-$AB54/12)*$AA54*$F51,0)+MAX((Expenses!V$39-$AB55/12)*$AA55*$F51,0)))))</f>
        <v>0</v>
      </c>
      <c r="Y222" s="156">
        <f>IF(OR(Y$165&lt;=EOMONTH($E51,$R51*(1-$O51)),Y$165&gt;EOMONTH($E51,$P51*12*(1-$O51)+$Q51*12*$O51+$R51*(1-$O51))),0,IF($X51="NNN",SUM(Expenses!W$35:W$39)*$F51,IF($X51="FSG",0,IF($X51="MG",SUMPRODUCT($Z51:$Z55,Expenses!W$35:W$39)*$F51,MAX((Expenses!W$35-$AB51/12)*$AA51*$F51,0)+MAX((Expenses!W$36-$AB52/12)*$AA52*$F51,0)+MAX((Expenses!W$37-$AB53/12)*$AA53*$F51,0)+MAX((Expenses!W$38-$AB54/12)*$AA54*$F51,0)+MAX((Expenses!W$39-$AB55/12)*$AA55*$F51,0)))))</f>
        <v>0</v>
      </c>
      <c r="Z222" s="156">
        <f>IF(OR(Z$165&lt;=EOMONTH($E51,$R51*(1-$O51)),Z$165&gt;EOMONTH($E51,$P51*12*(1-$O51)+$Q51*12*$O51+$R51*(1-$O51))),0,IF($X51="NNN",SUM(Expenses!X$35:X$39)*$F51,IF($X51="FSG",0,IF($X51="MG",SUMPRODUCT($Z51:$Z55,Expenses!X$35:X$39)*$F51,MAX((Expenses!X$35-$AB51/12)*$AA51*$F51,0)+MAX((Expenses!X$36-$AB52/12)*$AA52*$F51,0)+MAX((Expenses!X$37-$AB53/12)*$AA53*$F51,0)+MAX((Expenses!X$38-$AB54/12)*$AA54*$F51,0)+MAX((Expenses!X$39-$AB55/12)*$AA55*$F51,0)))))</f>
        <v>0</v>
      </c>
      <c r="AA222" s="156">
        <f>IF(OR(AA$165&lt;=EOMONTH($E51,$R51*(1-$O51)),AA$165&gt;EOMONTH($E51,$P51*12*(1-$O51)+$Q51*12*$O51+$R51*(1-$O51))),0,IF($X51="NNN",SUM(Expenses!Y$35:Y$39)*$F51,IF($X51="FSG",0,IF($X51="MG",SUMPRODUCT($Z51:$Z55,Expenses!Y$35:Y$39)*$F51,MAX((Expenses!Y$35-$AB51/12)*$AA51*$F51,0)+MAX((Expenses!Y$36-$AB52/12)*$AA52*$F51,0)+MAX((Expenses!Y$37-$AB53/12)*$AA53*$F51,0)+MAX((Expenses!Y$38-$AB54/12)*$AA54*$F51,0)+MAX((Expenses!Y$39-$AB55/12)*$AA55*$F51,0)))))</f>
        <v>0</v>
      </c>
      <c r="AB222" s="156">
        <f>IF(OR(AB$165&lt;=EOMONTH($E51,$R51*(1-$O51)),AB$165&gt;EOMONTH($E51,$P51*12*(1-$O51)+$Q51*12*$O51+$R51*(1-$O51))),0,IF($X51="NNN",SUM(Expenses!Z$35:Z$39)*$F51,IF($X51="FSG",0,IF($X51="MG",SUMPRODUCT($Z51:$Z55,Expenses!Z$35:Z$39)*$F51,MAX((Expenses!Z$35-$AB51/12)*$AA51*$F51,0)+MAX((Expenses!Z$36-$AB52/12)*$AA52*$F51,0)+MAX((Expenses!Z$37-$AB53/12)*$AA53*$F51,0)+MAX((Expenses!Z$38-$AB54/12)*$AA54*$F51,0)+MAX((Expenses!Z$39-$AB55/12)*$AA55*$F51,0)))))</f>
        <v>0</v>
      </c>
      <c r="AC222" s="156">
        <f>IF(OR(AC$165&lt;=EOMONTH($E51,$R51*(1-$O51)),AC$165&gt;EOMONTH($E51,$P51*12*(1-$O51)+$Q51*12*$O51+$R51*(1-$O51))),0,IF($X51="NNN",SUM(Expenses!AA$35:AA$39)*$F51,IF($X51="FSG",0,IF($X51="MG",SUMPRODUCT($Z51:$Z55,Expenses!AA$35:AA$39)*$F51,MAX((Expenses!AA$35-$AB51/12)*$AA51*$F51,0)+MAX((Expenses!AA$36-$AB52/12)*$AA52*$F51,0)+MAX((Expenses!AA$37-$AB53/12)*$AA53*$F51,0)+MAX((Expenses!AA$38-$AB54/12)*$AA54*$F51,0)+MAX((Expenses!AA$39-$AB55/12)*$AA55*$F51,0)))))</f>
        <v>0</v>
      </c>
      <c r="AD222" s="156">
        <f>IF(OR(AD$165&lt;=EOMONTH($E51,$R51*(1-$O51)),AD$165&gt;EOMONTH($E51,$P51*12*(1-$O51)+$Q51*12*$O51+$R51*(1-$O51))),0,IF($X51="NNN",SUM(Expenses!AB$35:AB$39)*$F51,IF($X51="FSG",0,IF($X51="MG",SUMPRODUCT($Z51:$Z55,Expenses!AB$35:AB$39)*$F51,MAX((Expenses!AB$35-$AB51/12)*$AA51*$F51,0)+MAX((Expenses!AB$36-$AB52/12)*$AA52*$F51,0)+MAX((Expenses!AB$37-$AB53/12)*$AA53*$F51,0)+MAX((Expenses!AB$38-$AB54/12)*$AA54*$F51,0)+MAX((Expenses!AB$39-$AB55/12)*$AA55*$F51,0)))))</f>
        <v>0</v>
      </c>
      <c r="AE222" s="156">
        <f>IF(OR(AE$165&lt;=EOMONTH($E51,$R51*(1-$O51)),AE$165&gt;EOMONTH($E51,$P51*12*(1-$O51)+$Q51*12*$O51+$R51*(1-$O51))),0,IF($X51="NNN",SUM(Expenses!AC$35:AC$39)*$F51,IF($X51="FSG",0,IF($X51="MG",SUMPRODUCT($Z51:$Z55,Expenses!AC$35:AC$39)*$F51,MAX((Expenses!AC$35-$AB51/12)*$AA51*$F51,0)+MAX((Expenses!AC$36-$AB52/12)*$AA52*$F51,0)+MAX((Expenses!AC$37-$AB53/12)*$AA53*$F51,0)+MAX((Expenses!AC$38-$AB54/12)*$AA54*$F51,0)+MAX((Expenses!AC$39-$AB55/12)*$AA55*$F51,0)))))</f>
        <v>0</v>
      </c>
      <c r="AF222" s="156">
        <f>IF(OR(AF$165&lt;=EOMONTH($E51,$R51*(1-$O51)),AF$165&gt;EOMONTH($E51,$P51*12*(1-$O51)+$Q51*12*$O51+$R51*(1-$O51))),0,IF($X51="NNN",SUM(Expenses!AD$35:AD$39)*$F51,IF($X51="FSG",0,IF($X51="MG",SUMPRODUCT($Z51:$Z55,Expenses!AD$35:AD$39)*$F51,MAX((Expenses!AD$35-$AB51/12)*$AA51*$F51,0)+MAX((Expenses!AD$36-$AB52/12)*$AA52*$F51,0)+MAX((Expenses!AD$37-$AB53/12)*$AA53*$F51,0)+MAX((Expenses!AD$38-$AB54/12)*$AA54*$F51,0)+MAX((Expenses!AD$39-$AB55/12)*$AA55*$F51,0)))))</f>
        <v>0</v>
      </c>
      <c r="AG222" s="156">
        <f>IF(OR(AG$165&lt;=EOMONTH($E51,$R51*(1-$O51)),AG$165&gt;EOMONTH($E51,$P51*12*(1-$O51)+$Q51*12*$O51+$R51*(1-$O51))),0,IF($X51="NNN",SUM(Expenses!AE$35:AE$39)*$F51,IF($X51="FSG",0,IF($X51="MG",SUMPRODUCT($Z51:$Z55,Expenses!AE$35:AE$39)*$F51,MAX((Expenses!AE$35-$AB51/12)*$AA51*$F51,0)+MAX((Expenses!AE$36-$AB52/12)*$AA52*$F51,0)+MAX((Expenses!AE$37-$AB53/12)*$AA53*$F51,0)+MAX((Expenses!AE$38-$AB54/12)*$AA54*$F51,0)+MAX((Expenses!AE$39-$AB55/12)*$AA55*$F51,0)))))</f>
        <v>0</v>
      </c>
      <c r="AH222" s="156">
        <f>IF(OR(AH$165&lt;=EOMONTH($E51,$R51*(1-$O51)),AH$165&gt;EOMONTH($E51,$P51*12*(1-$O51)+$Q51*12*$O51+$R51*(1-$O51))),0,IF($X51="NNN",SUM(Expenses!AF$35:AF$39)*$F51,IF($X51="FSG",0,IF($X51="MG",SUMPRODUCT($Z51:$Z55,Expenses!AF$35:AF$39)*$F51,MAX((Expenses!AF$35-$AB51/12)*$AA51*$F51,0)+MAX((Expenses!AF$36-$AB52/12)*$AA52*$F51,0)+MAX((Expenses!AF$37-$AB53/12)*$AA53*$F51,0)+MAX((Expenses!AF$38-$AB54/12)*$AA54*$F51,0)+MAX((Expenses!AF$39-$AB55/12)*$AA55*$F51,0)))))</f>
        <v>0</v>
      </c>
      <c r="AI222" s="156">
        <f>IF(OR(AI$165&lt;=EOMONTH($E51,$R51*(1-$O51)),AI$165&gt;EOMONTH($E51,$P51*12*(1-$O51)+$Q51*12*$O51+$R51*(1-$O51))),0,IF($X51="NNN",SUM(Expenses!AG$35:AG$39)*$F51,IF($X51="FSG",0,IF($X51="MG",SUMPRODUCT($Z51:$Z55,Expenses!AG$35:AG$39)*$F51,MAX((Expenses!AG$35-$AB51/12)*$AA51*$F51,0)+MAX((Expenses!AG$36-$AB52/12)*$AA52*$F51,0)+MAX((Expenses!AG$37-$AB53/12)*$AA53*$F51,0)+MAX((Expenses!AG$38-$AB54/12)*$AA54*$F51,0)+MAX((Expenses!AG$39-$AB55/12)*$AA55*$F51,0)))))</f>
        <v>0</v>
      </c>
      <c r="AJ222" s="156">
        <f>IF(OR(AJ$165&lt;=EOMONTH($E51,$R51*(1-$O51)),AJ$165&gt;EOMONTH($E51,$P51*12*(1-$O51)+$Q51*12*$O51+$R51*(1-$O51))),0,IF($X51="NNN",SUM(Expenses!AH$35:AH$39)*$F51,IF($X51="FSG",0,IF($X51="MG",SUMPRODUCT($Z51:$Z55,Expenses!AH$35:AH$39)*$F51,MAX((Expenses!AH$35-$AB51/12)*$AA51*$F51,0)+MAX((Expenses!AH$36-$AB52/12)*$AA52*$F51,0)+MAX((Expenses!AH$37-$AB53/12)*$AA53*$F51,0)+MAX((Expenses!AH$38-$AB54/12)*$AA54*$F51,0)+MAX((Expenses!AH$39-$AB55/12)*$AA55*$F51,0)))))</f>
        <v>0</v>
      </c>
      <c r="AK222" s="156">
        <f>IF(OR(AK$165&lt;=EOMONTH($E51,$R51*(1-$O51)),AK$165&gt;EOMONTH($E51,$P51*12*(1-$O51)+$Q51*12*$O51+$R51*(1-$O51))),0,IF($X51="NNN",SUM(Expenses!AI$35:AI$39)*$F51,IF($X51="FSG",0,IF($X51="MG",SUMPRODUCT($Z51:$Z55,Expenses!AI$35:AI$39)*$F51,MAX((Expenses!AI$35-$AB51/12)*$AA51*$F51,0)+MAX((Expenses!AI$36-$AB52/12)*$AA52*$F51,0)+MAX((Expenses!AI$37-$AB53/12)*$AA53*$F51,0)+MAX((Expenses!AI$38-$AB54/12)*$AA54*$F51,0)+MAX((Expenses!AI$39-$AB55/12)*$AA55*$F51,0)))))</f>
        <v>0</v>
      </c>
      <c r="AL222" s="156">
        <f>IF(OR(AL$165&lt;=EOMONTH($E51,$R51*(1-$O51)),AL$165&gt;EOMONTH($E51,$P51*12*(1-$O51)+$Q51*12*$O51+$R51*(1-$O51))),0,IF($X51="NNN",SUM(Expenses!AJ$35:AJ$39)*$F51,IF($X51="FSG",0,IF($X51="MG",SUMPRODUCT($Z51:$Z55,Expenses!AJ$35:AJ$39)*$F51,MAX((Expenses!AJ$35-$AB51/12)*$AA51*$F51,0)+MAX((Expenses!AJ$36-$AB52/12)*$AA52*$F51,0)+MAX((Expenses!AJ$37-$AB53/12)*$AA53*$F51,0)+MAX((Expenses!AJ$38-$AB54/12)*$AA54*$F51,0)+MAX((Expenses!AJ$39-$AB55/12)*$AA55*$F51,0)))))</f>
        <v>0</v>
      </c>
      <c r="AM222" s="156">
        <f>IF(OR(AM$165&lt;=EOMONTH($E51,$R51*(1-$O51)),AM$165&gt;EOMONTH($E51,$P51*12*(1-$O51)+$Q51*12*$O51+$R51*(1-$O51))),0,IF($X51="NNN",SUM(Expenses!AK$35:AK$39)*$F51,IF($X51="FSG",0,IF($X51="MG",SUMPRODUCT($Z51:$Z55,Expenses!AK$35:AK$39)*$F51,MAX((Expenses!AK$35-$AB51/12)*$AA51*$F51,0)+MAX((Expenses!AK$36-$AB52/12)*$AA52*$F51,0)+MAX((Expenses!AK$37-$AB53/12)*$AA53*$F51,0)+MAX((Expenses!AK$38-$AB54/12)*$AA54*$F51,0)+MAX((Expenses!AK$39-$AB55/12)*$AA55*$F51,0)))))</f>
        <v>0</v>
      </c>
      <c r="AN222" s="156">
        <f>IF(OR(AN$165&lt;=EOMONTH($E51,$R51*(1-$O51)),AN$165&gt;EOMONTH($E51,$P51*12*(1-$O51)+$Q51*12*$O51+$R51*(1-$O51))),0,IF($X51="NNN",SUM(Expenses!AL$35:AL$39)*$F51,IF($X51="FSG",0,IF($X51="MG",SUMPRODUCT($Z51:$Z55,Expenses!AL$35:AL$39)*$F51,MAX((Expenses!AL$35-$AB51/12)*$AA51*$F51,0)+MAX((Expenses!AL$36-$AB52/12)*$AA52*$F51,0)+MAX((Expenses!AL$37-$AB53/12)*$AA53*$F51,0)+MAX((Expenses!AL$38-$AB54/12)*$AA54*$F51,0)+MAX((Expenses!AL$39-$AB55/12)*$AA55*$F51,0)))))</f>
        <v>0</v>
      </c>
      <c r="AO222" s="156">
        <f>IF(OR(AO$165&lt;=EOMONTH($E51,$R51*(1-$O51)),AO$165&gt;EOMONTH($E51,$P51*12*(1-$O51)+$Q51*12*$O51+$R51*(1-$O51))),0,IF($X51="NNN",SUM(Expenses!AM$35:AM$39)*$F51,IF($X51="FSG",0,IF($X51="MG",SUMPRODUCT($Z51:$Z55,Expenses!AM$35:AM$39)*$F51,MAX((Expenses!AM$35-$AB51/12)*$AA51*$F51,0)+MAX((Expenses!AM$36-$AB52/12)*$AA52*$F51,0)+MAX((Expenses!AM$37-$AB53/12)*$AA53*$F51,0)+MAX((Expenses!AM$38-$AB54/12)*$AA54*$F51,0)+MAX((Expenses!AM$39-$AB55/12)*$AA55*$F51,0)))))</f>
        <v>0</v>
      </c>
      <c r="AP222" s="156">
        <f>IF(OR(AP$165&lt;=EOMONTH($E51,$R51*(1-$O51)),AP$165&gt;EOMONTH($E51,$P51*12*(1-$O51)+$Q51*12*$O51+$R51*(1-$O51))),0,IF($X51="NNN",SUM(Expenses!AN$35:AN$39)*$F51,IF($X51="FSG",0,IF($X51="MG",SUMPRODUCT($Z51:$Z55,Expenses!AN$35:AN$39)*$F51,MAX((Expenses!AN$35-$AB51/12)*$AA51*$F51,0)+MAX((Expenses!AN$36-$AB52/12)*$AA52*$F51,0)+MAX((Expenses!AN$37-$AB53/12)*$AA53*$F51,0)+MAX((Expenses!AN$38-$AB54/12)*$AA54*$F51,0)+MAX((Expenses!AN$39-$AB55/12)*$AA55*$F51,0)))))</f>
        <v>0</v>
      </c>
      <c r="AQ222" s="156">
        <f>IF(OR(AQ$165&lt;=EOMONTH($E51,$R51*(1-$O51)),AQ$165&gt;EOMONTH($E51,$P51*12*(1-$O51)+$Q51*12*$O51+$R51*(1-$O51))),0,IF($X51="NNN",SUM(Expenses!AO$35:AO$39)*$F51,IF($X51="FSG",0,IF($X51="MG",SUMPRODUCT($Z51:$Z55,Expenses!AO$35:AO$39)*$F51,MAX((Expenses!AO$35-$AB51/12)*$AA51*$F51,0)+MAX((Expenses!AO$36-$AB52/12)*$AA52*$F51,0)+MAX((Expenses!AO$37-$AB53/12)*$AA53*$F51,0)+MAX((Expenses!AO$38-$AB54/12)*$AA54*$F51,0)+MAX((Expenses!AO$39-$AB55/12)*$AA55*$F51,0)))))</f>
        <v>0</v>
      </c>
      <c r="AR222" s="156">
        <f>IF(OR(AR$165&lt;=EOMONTH($E51,$R51*(1-$O51)),AR$165&gt;EOMONTH($E51,$P51*12*(1-$O51)+$Q51*12*$O51+$R51*(1-$O51))),0,IF($X51="NNN",SUM(Expenses!AP$35:AP$39)*$F51,IF($X51="FSG",0,IF($X51="MG",SUMPRODUCT($Z51:$Z55,Expenses!AP$35:AP$39)*$F51,MAX((Expenses!AP$35-$AB51/12)*$AA51*$F51,0)+MAX((Expenses!AP$36-$AB52/12)*$AA52*$F51,0)+MAX((Expenses!AP$37-$AB53/12)*$AA53*$F51,0)+MAX((Expenses!AP$38-$AB54/12)*$AA54*$F51,0)+MAX((Expenses!AP$39-$AB55/12)*$AA55*$F51,0)))))</f>
        <v>0</v>
      </c>
      <c r="AS222" s="156">
        <f>IF(OR(AS$165&lt;=EOMONTH($E51,$R51*(1-$O51)),AS$165&gt;EOMONTH($E51,$P51*12*(1-$O51)+$Q51*12*$O51+$R51*(1-$O51))),0,IF($X51="NNN",SUM(Expenses!AQ$35:AQ$39)*$F51,IF($X51="FSG",0,IF($X51="MG",SUMPRODUCT($Z51:$Z55,Expenses!AQ$35:AQ$39)*$F51,MAX((Expenses!AQ$35-$AB51/12)*$AA51*$F51,0)+MAX((Expenses!AQ$36-$AB52/12)*$AA52*$F51,0)+MAX((Expenses!AQ$37-$AB53/12)*$AA53*$F51,0)+MAX((Expenses!AQ$38-$AB54/12)*$AA54*$F51,0)+MAX((Expenses!AQ$39-$AB55/12)*$AA55*$F51,0)))))</f>
        <v>0</v>
      </c>
      <c r="AT222" s="156">
        <f>IF(OR(AT$165&lt;=EOMONTH($E51,$R51*(1-$O51)),AT$165&gt;EOMONTH($E51,$P51*12*(1-$O51)+$Q51*12*$O51+$R51*(1-$O51))),0,IF($X51="NNN",SUM(Expenses!AR$35:AR$39)*$F51,IF($X51="FSG",0,IF($X51="MG",SUMPRODUCT($Z51:$Z55,Expenses!AR$35:AR$39)*$F51,MAX((Expenses!AR$35-$AB51/12)*$AA51*$F51,0)+MAX((Expenses!AR$36-$AB52/12)*$AA52*$F51,0)+MAX((Expenses!AR$37-$AB53/12)*$AA53*$F51,0)+MAX((Expenses!AR$38-$AB54/12)*$AA54*$F51,0)+MAX((Expenses!AR$39-$AB55/12)*$AA55*$F51,0)))))</f>
        <v>0</v>
      </c>
      <c r="AU222" s="156">
        <f>IF(OR(AU$165&lt;=EOMONTH($E51,$R51*(1-$O51)),AU$165&gt;EOMONTH($E51,$P51*12*(1-$O51)+$Q51*12*$O51+$R51*(1-$O51))),0,IF($X51="NNN",SUM(Expenses!AS$35:AS$39)*$F51,IF($X51="FSG",0,IF($X51="MG",SUMPRODUCT($Z51:$Z55,Expenses!AS$35:AS$39)*$F51,MAX((Expenses!AS$35-$AB51/12)*$AA51*$F51,0)+MAX((Expenses!AS$36-$AB52/12)*$AA52*$F51,0)+MAX((Expenses!AS$37-$AB53/12)*$AA53*$F51,0)+MAX((Expenses!AS$38-$AB54/12)*$AA54*$F51,0)+MAX((Expenses!AS$39-$AB55/12)*$AA55*$F51,0)))))</f>
        <v>0</v>
      </c>
      <c r="AV222" s="156">
        <f>IF(OR(AV$165&lt;=EOMONTH($E51,$R51*(1-$O51)),AV$165&gt;EOMONTH($E51,$P51*12*(1-$O51)+$Q51*12*$O51+$R51*(1-$O51))),0,IF($X51="NNN",SUM(Expenses!AT$35:AT$39)*$F51,IF($X51="FSG",0,IF($X51="MG",SUMPRODUCT($Z51:$Z55,Expenses!AT$35:AT$39)*$F51,MAX((Expenses!AT$35-$AB51/12)*$AA51*$F51,0)+MAX((Expenses!AT$36-$AB52/12)*$AA52*$F51,0)+MAX((Expenses!AT$37-$AB53/12)*$AA53*$F51,0)+MAX((Expenses!AT$38-$AB54/12)*$AA54*$F51,0)+MAX((Expenses!AT$39-$AB55/12)*$AA55*$F51,0)))))</f>
        <v>0</v>
      </c>
      <c r="AW222" s="156">
        <f>IF(OR(AW$165&lt;=EOMONTH($E51,$R51*(1-$O51)),AW$165&gt;EOMONTH($E51,$P51*12*(1-$O51)+$Q51*12*$O51+$R51*(1-$O51))),0,IF($X51="NNN",SUM(Expenses!AU$35:AU$39)*$F51,IF($X51="FSG",0,IF($X51="MG",SUMPRODUCT($Z51:$Z55,Expenses!AU$35:AU$39)*$F51,MAX((Expenses!AU$35-$AB51/12)*$AA51*$F51,0)+MAX((Expenses!AU$36-$AB52/12)*$AA52*$F51,0)+MAX((Expenses!AU$37-$AB53/12)*$AA53*$F51,0)+MAX((Expenses!AU$38-$AB54/12)*$AA54*$F51,0)+MAX((Expenses!AU$39-$AB55/12)*$AA55*$F51,0)))))</f>
        <v>0</v>
      </c>
      <c r="AX222" s="156">
        <f>IF(OR(AX$165&lt;=EOMONTH($E51,$R51*(1-$O51)),AX$165&gt;EOMONTH($E51,$P51*12*(1-$O51)+$Q51*12*$O51+$R51*(1-$O51))),0,IF($X51="NNN",SUM(Expenses!AV$35:AV$39)*$F51,IF($X51="FSG",0,IF($X51="MG",SUMPRODUCT($Z51:$Z55,Expenses!AV$35:AV$39)*$F51,MAX((Expenses!AV$35-$AB51/12)*$AA51*$F51,0)+MAX((Expenses!AV$36-$AB52/12)*$AA52*$F51,0)+MAX((Expenses!AV$37-$AB53/12)*$AA53*$F51,0)+MAX((Expenses!AV$38-$AB54/12)*$AA54*$F51,0)+MAX((Expenses!AV$39-$AB55/12)*$AA55*$F51,0)))))</f>
        <v>0</v>
      </c>
      <c r="AY222" s="156">
        <f>IF(OR(AY$165&lt;=EOMONTH($E51,$R51*(1-$O51)),AY$165&gt;EOMONTH($E51,$P51*12*(1-$O51)+$Q51*12*$O51+$R51*(1-$O51))),0,IF($X51="NNN",SUM(Expenses!AW$35:AW$39)*$F51,IF($X51="FSG",0,IF($X51="MG",SUMPRODUCT($Z51:$Z55,Expenses!AW$35:AW$39)*$F51,MAX((Expenses!AW$35-$AB51/12)*$AA51*$F51,0)+MAX((Expenses!AW$36-$AB52/12)*$AA52*$F51,0)+MAX((Expenses!AW$37-$AB53/12)*$AA53*$F51,0)+MAX((Expenses!AW$38-$AB54/12)*$AA54*$F51,0)+MAX((Expenses!AW$39-$AB55/12)*$AA55*$F51,0)))))</f>
        <v>0</v>
      </c>
      <c r="AZ222" s="156">
        <f>IF(OR(AZ$165&lt;=EOMONTH($E51,$R51*(1-$O51)),AZ$165&gt;EOMONTH($E51,$P51*12*(1-$O51)+$Q51*12*$O51+$R51*(1-$O51))),0,IF($X51="NNN",SUM(Expenses!AX$35:AX$39)*$F51,IF($X51="FSG",0,IF($X51="MG",SUMPRODUCT($Z51:$Z55,Expenses!AX$35:AX$39)*$F51,MAX((Expenses!AX$35-$AB51/12)*$AA51*$F51,0)+MAX((Expenses!AX$36-$AB52/12)*$AA52*$F51,0)+MAX((Expenses!AX$37-$AB53/12)*$AA53*$F51,0)+MAX((Expenses!AX$38-$AB54/12)*$AA54*$F51,0)+MAX((Expenses!AX$39-$AB55/12)*$AA55*$F51,0)))))</f>
        <v>0</v>
      </c>
      <c r="BA222" s="156">
        <f>IF(OR(BA$165&lt;=EOMONTH($E51,$R51*(1-$O51)),BA$165&gt;EOMONTH($E51,$P51*12*(1-$O51)+$Q51*12*$O51+$R51*(1-$O51))),0,IF($X51="NNN",SUM(Expenses!AY$35:AY$39)*$F51,IF($X51="FSG",0,IF($X51="MG",SUMPRODUCT($Z51:$Z55,Expenses!AY$35:AY$39)*$F51,MAX((Expenses!AY$35-$AB51/12)*$AA51*$F51,0)+MAX((Expenses!AY$36-$AB52/12)*$AA52*$F51,0)+MAX((Expenses!AY$37-$AB53/12)*$AA53*$F51,0)+MAX((Expenses!AY$38-$AB54/12)*$AA54*$F51,0)+MAX((Expenses!AY$39-$AB55/12)*$AA55*$F51,0)))))</f>
        <v>0</v>
      </c>
      <c r="BB222" s="156">
        <f>IF(OR(BB$165&lt;=EOMONTH($E51,$R51*(1-$O51)),BB$165&gt;EOMONTH($E51,$P51*12*(1-$O51)+$Q51*12*$O51+$R51*(1-$O51))),0,IF($X51="NNN",SUM(Expenses!AZ$35:AZ$39)*$F51,IF($X51="FSG",0,IF($X51="MG",SUMPRODUCT($Z51:$Z55,Expenses!AZ$35:AZ$39)*$F51,MAX((Expenses!AZ$35-$AB51/12)*$AA51*$F51,0)+MAX((Expenses!AZ$36-$AB52/12)*$AA52*$F51,0)+MAX((Expenses!AZ$37-$AB53/12)*$AA53*$F51,0)+MAX((Expenses!AZ$38-$AB54/12)*$AA54*$F51,0)+MAX((Expenses!AZ$39-$AB55/12)*$AA55*$F51,0)))))</f>
        <v>0</v>
      </c>
      <c r="BC222" s="156">
        <f>IF(OR(BC$165&lt;=EOMONTH($E51,$R51*(1-$O51)),BC$165&gt;EOMONTH($E51,$P51*12*(1-$O51)+$Q51*12*$O51+$R51*(1-$O51))),0,IF($X51="NNN",SUM(Expenses!BA$35:BA$39)*$F51,IF($X51="FSG",0,IF($X51="MG",SUMPRODUCT($Z51:$Z55,Expenses!BA$35:BA$39)*$F51,MAX((Expenses!BA$35-$AB51/12)*$AA51*$F51,0)+MAX((Expenses!BA$36-$AB52/12)*$AA52*$F51,0)+MAX((Expenses!BA$37-$AB53/12)*$AA53*$F51,0)+MAX((Expenses!BA$38-$AB54/12)*$AA54*$F51,0)+MAX((Expenses!BA$39-$AB55/12)*$AA55*$F51,0)))))</f>
        <v>0</v>
      </c>
      <c r="BD222" s="156">
        <f>IF(OR(BD$165&lt;=EOMONTH($E51,$R51*(1-$O51)),BD$165&gt;EOMONTH($E51,$P51*12*(1-$O51)+$Q51*12*$O51+$R51*(1-$O51))),0,IF($X51="NNN",SUM(Expenses!BB$35:BB$39)*$F51,IF($X51="FSG",0,IF($X51="MG",SUMPRODUCT($Z51:$Z55,Expenses!BB$35:BB$39)*$F51,MAX((Expenses!BB$35-$AB51/12)*$AA51*$F51,0)+MAX((Expenses!BB$36-$AB52/12)*$AA52*$F51,0)+MAX((Expenses!BB$37-$AB53/12)*$AA53*$F51,0)+MAX((Expenses!BB$38-$AB54/12)*$AA54*$F51,0)+MAX((Expenses!BB$39-$AB55/12)*$AA55*$F51,0)))))</f>
        <v>0</v>
      </c>
      <c r="BE222" s="156">
        <f>IF(OR(BE$165&lt;=EOMONTH($E51,$R51*(1-$O51)),BE$165&gt;EOMONTH($E51,$P51*12*(1-$O51)+$Q51*12*$O51+$R51*(1-$O51))),0,IF($X51="NNN",SUM(Expenses!BC$35:BC$39)*$F51,IF($X51="FSG",0,IF($X51="MG",SUMPRODUCT($Z51:$Z55,Expenses!BC$35:BC$39)*$F51,MAX((Expenses!BC$35-$AB51/12)*$AA51*$F51,0)+MAX((Expenses!BC$36-$AB52/12)*$AA52*$F51,0)+MAX((Expenses!BC$37-$AB53/12)*$AA53*$F51,0)+MAX((Expenses!BC$38-$AB54/12)*$AA54*$F51,0)+MAX((Expenses!BC$39-$AB55/12)*$AA55*$F51,0)))))</f>
        <v>0</v>
      </c>
      <c r="BF222" s="156">
        <f>IF(OR(BF$165&lt;=EOMONTH($E51,$R51*(1-$O51)),BF$165&gt;EOMONTH($E51,$P51*12*(1-$O51)+$Q51*12*$O51+$R51*(1-$O51))),0,IF($X51="NNN",SUM(Expenses!BD$35:BD$39)*$F51,IF($X51="FSG",0,IF($X51="MG",SUMPRODUCT($Z51:$Z55,Expenses!BD$35:BD$39)*$F51,MAX((Expenses!BD$35-$AB51/12)*$AA51*$F51,0)+MAX((Expenses!BD$36-$AB52/12)*$AA52*$F51,0)+MAX((Expenses!BD$37-$AB53/12)*$AA53*$F51,0)+MAX((Expenses!BD$38-$AB54/12)*$AA54*$F51,0)+MAX((Expenses!BD$39-$AB55/12)*$AA55*$F51,0)))))</f>
        <v>0</v>
      </c>
      <c r="BG222" s="156">
        <f>IF(OR(BG$165&lt;=EOMONTH($E51,$R51*(1-$O51)),BG$165&gt;EOMONTH($E51,$P51*12*(1-$O51)+$Q51*12*$O51+$R51*(1-$O51))),0,IF($X51="NNN",SUM(Expenses!BE$35:BE$39)*$F51,IF($X51="FSG",0,IF($X51="MG",SUMPRODUCT($Z51:$Z55,Expenses!BE$35:BE$39)*$F51,MAX((Expenses!BE$35-$AB51/12)*$AA51*$F51,0)+MAX((Expenses!BE$36-$AB52/12)*$AA52*$F51,0)+MAX((Expenses!BE$37-$AB53/12)*$AA53*$F51,0)+MAX((Expenses!BE$38-$AB54/12)*$AA54*$F51,0)+MAX((Expenses!BE$39-$AB55/12)*$AA55*$F51,0)))))</f>
        <v>0</v>
      </c>
      <c r="BH222" s="156">
        <f>IF(OR(BH$165&lt;=EOMONTH($E51,$R51*(1-$O51)),BH$165&gt;EOMONTH($E51,$P51*12*(1-$O51)+$Q51*12*$O51+$R51*(1-$O51))),0,IF($X51="NNN",SUM(Expenses!BF$35:BF$39)*$F51,IF($X51="FSG",0,IF($X51="MG",SUMPRODUCT($Z51:$Z55,Expenses!BF$35:BF$39)*$F51,MAX((Expenses!BF$35-$AB51/12)*$AA51*$F51,0)+MAX((Expenses!BF$36-$AB52/12)*$AA52*$F51,0)+MAX((Expenses!BF$37-$AB53/12)*$AA53*$F51,0)+MAX((Expenses!BF$38-$AB54/12)*$AA54*$F51,0)+MAX((Expenses!BF$39-$AB55/12)*$AA55*$F51,0)))))</f>
        <v>0</v>
      </c>
      <c r="BI222" s="156">
        <f>IF(OR(BI$165&lt;=EOMONTH($E51,$R51*(1-$O51)),BI$165&gt;EOMONTH($E51,$P51*12*(1-$O51)+$Q51*12*$O51+$R51*(1-$O51))),0,IF($X51="NNN",SUM(Expenses!BG$35:BG$39)*$F51,IF($X51="FSG",0,IF($X51="MG",SUMPRODUCT($Z51:$Z55,Expenses!BG$35:BG$39)*$F51,MAX((Expenses!BG$35-$AB51/12)*$AA51*$F51,0)+MAX((Expenses!BG$36-$AB52/12)*$AA52*$F51,0)+MAX((Expenses!BG$37-$AB53/12)*$AA53*$F51,0)+MAX((Expenses!BG$38-$AB54/12)*$AA54*$F51,0)+MAX((Expenses!BG$39-$AB55/12)*$AA55*$F51,0)))))</f>
        <v>0</v>
      </c>
      <c r="BJ222" s="156">
        <f>IF(OR(BJ$165&lt;=EOMONTH($E51,$R51*(1-$O51)),BJ$165&gt;EOMONTH($E51,$P51*12*(1-$O51)+$Q51*12*$O51+$R51*(1-$O51))),0,IF($X51="NNN",SUM(Expenses!BH$35:BH$39)*$F51,IF($X51="FSG",0,IF($X51="MG",SUMPRODUCT($Z51:$Z55,Expenses!BH$35:BH$39)*$F51,MAX((Expenses!BH$35-$AB51/12)*$AA51*$F51,0)+MAX((Expenses!BH$36-$AB52/12)*$AA52*$F51,0)+MAX((Expenses!BH$37-$AB53/12)*$AA53*$F51,0)+MAX((Expenses!BH$38-$AB54/12)*$AA54*$F51,0)+MAX((Expenses!BH$39-$AB55/12)*$AA55*$F51,0)))))</f>
        <v>0</v>
      </c>
      <c r="BK222" s="156">
        <f>IF(OR(BK$165&lt;=EOMONTH($E51,$R51*(1-$O51)),BK$165&gt;EOMONTH($E51,$P51*12*(1-$O51)+$Q51*12*$O51+$R51*(1-$O51))),0,IF($X51="NNN",SUM(Expenses!BI$35:BI$39)*$F51,IF($X51="FSG",0,IF($X51="MG",SUMPRODUCT($Z51:$Z55,Expenses!BI$35:BI$39)*$F51,MAX((Expenses!BI$35-$AB51/12)*$AA51*$F51,0)+MAX((Expenses!BI$36-$AB52/12)*$AA52*$F51,0)+MAX((Expenses!BI$37-$AB53/12)*$AA53*$F51,0)+MAX((Expenses!BI$38-$AB54/12)*$AA54*$F51,0)+MAX((Expenses!BI$39-$AB55/12)*$AA55*$F51,0)))))</f>
        <v>0</v>
      </c>
      <c r="BL222" s="156">
        <f>IF(OR(BL$165&lt;=EOMONTH($E51,$R51*(1-$O51)),BL$165&gt;EOMONTH($E51,$P51*12*(1-$O51)+$Q51*12*$O51+$R51*(1-$O51))),0,IF($X51="NNN",SUM(Expenses!BJ$35:BJ$39)*$F51,IF($X51="FSG",0,IF($X51="MG",SUMPRODUCT($Z51:$Z55,Expenses!BJ$35:BJ$39)*$F51,MAX((Expenses!BJ$35-$AB51/12)*$AA51*$F51,0)+MAX((Expenses!BJ$36-$AB52/12)*$AA52*$F51,0)+MAX((Expenses!BJ$37-$AB53/12)*$AA53*$F51,0)+MAX((Expenses!BJ$38-$AB54/12)*$AA54*$F51,0)+MAX((Expenses!BJ$39-$AB55/12)*$AA55*$F51,0)))))</f>
        <v>0</v>
      </c>
      <c r="BM222" s="156">
        <f>IF(OR(BM$165&lt;=EOMONTH($E51,$R51*(1-$O51)),BM$165&gt;EOMONTH($E51,$P51*12*(1-$O51)+$Q51*12*$O51+$R51*(1-$O51))),0,IF($X51="NNN",SUM(Expenses!BK$35:BK$39)*$F51,IF($X51="FSG",0,IF($X51="MG",SUMPRODUCT($Z51:$Z55,Expenses!BK$35:BK$39)*$F51,MAX((Expenses!BK$35-$AB51/12)*$AA51*$F51,0)+MAX((Expenses!BK$36-$AB52/12)*$AA52*$F51,0)+MAX((Expenses!BK$37-$AB53/12)*$AA53*$F51,0)+MAX((Expenses!BK$38-$AB54/12)*$AA54*$F51,0)+MAX((Expenses!BK$39-$AB55/12)*$AA55*$F51,0)))))</f>
        <v>0</v>
      </c>
      <c r="BN222" s="156">
        <f>IF(OR(BN$165&lt;=EOMONTH($E51,$R51*(1-$O51)),BN$165&gt;EOMONTH($E51,$P51*12*(1-$O51)+$Q51*12*$O51+$R51*(1-$O51))),0,IF($X51="NNN",SUM(Expenses!BL$35:BL$39)*$F51,IF($X51="FSG",0,IF($X51="MG",SUMPRODUCT($Z51:$Z55,Expenses!BL$35:BL$39)*$F51,MAX((Expenses!BL$35-$AB51/12)*$AA51*$F51,0)+MAX((Expenses!BL$36-$AB52/12)*$AA52*$F51,0)+MAX((Expenses!BL$37-$AB53/12)*$AA53*$F51,0)+MAX((Expenses!BL$38-$AB54/12)*$AA54*$F51,0)+MAX((Expenses!BL$39-$AB55/12)*$AA55*$F51,0)))))</f>
        <v>0</v>
      </c>
      <c r="BO222" s="156">
        <f>IF(OR(BO$165&lt;=EOMONTH($E51,$R51*(1-$O51)),BO$165&gt;EOMONTH($E51,$P51*12*(1-$O51)+$Q51*12*$O51+$R51*(1-$O51))),0,IF($X51="NNN",SUM(Expenses!BM$35:BM$39)*$F51,IF($X51="FSG",0,IF($X51="MG",SUMPRODUCT($Z51:$Z55,Expenses!BM$35:BM$39)*$F51,MAX((Expenses!BM$35-$AB51/12)*$AA51*$F51,0)+MAX((Expenses!BM$36-$AB52/12)*$AA52*$F51,0)+MAX((Expenses!BM$37-$AB53/12)*$AA53*$F51,0)+MAX((Expenses!BM$38-$AB54/12)*$AA54*$F51,0)+MAX((Expenses!BM$39-$AB55/12)*$AA55*$F51,0)))))</f>
        <v>0</v>
      </c>
      <c r="BP222" s="156">
        <f>IF(OR(BP$165&lt;=EOMONTH($E51,$R51*(1-$O51)),BP$165&gt;EOMONTH($E51,$P51*12*(1-$O51)+$Q51*12*$O51+$R51*(1-$O51))),0,IF($X51="NNN",SUM(Expenses!BN$35:BN$39)*$F51,IF($X51="FSG",0,IF($X51="MG",SUMPRODUCT($Z51:$Z55,Expenses!BN$35:BN$39)*$F51,MAX((Expenses!BN$35-$AB51/12)*$AA51*$F51,0)+MAX((Expenses!BN$36-$AB52/12)*$AA52*$F51,0)+MAX((Expenses!BN$37-$AB53/12)*$AA53*$F51,0)+MAX((Expenses!BN$38-$AB54/12)*$AA54*$F51,0)+MAX((Expenses!BN$39-$AB55/12)*$AA55*$F51,0)))))</f>
        <v>0</v>
      </c>
      <c r="BQ222" s="156">
        <f>IF(OR(BQ$165&lt;=EOMONTH($E51,$R51*(1-$O51)),BQ$165&gt;EOMONTH($E51,$P51*12*(1-$O51)+$Q51*12*$O51+$R51*(1-$O51))),0,IF($X51="NNN",SUM(Expenses!BO$35:BO$39)*$F51,IF($X51="FSG",0,IF($X51="MG",SUMPRODUCT($Z51:$Z55,Expenses!BO$35:BO$39)*$F51,MAX((Expenses!BO$35-$AB51/12)*$AA51*$F51,0)+MAX((Expenses!BO$36-$AB52/12)*$AA52*$F51,0)+MAX((Expenses!BO$37-$AB53/12)*$AA53*$F51,0)+MAX((Expenses!BO$38-$AB54/12)*$AA54*$F51,0)+MAX((Expenses!BO$39-$AB55/12)*$AA55*$F51,0)))))</f>
        <v>0</v>
      </c>
      <c r="BR222" s="156">
        <f>IF(OR(BR$165&lt;=EOMONTH($E51,$R51*(1-$O51)),BR$165&gt;EOMONTH($E51,$P51*12*(1-$O51)+$Q51*12*$O51+$R51*(1-$O51))),0,IF($X51="NNN",SUM(Expenses!BP$35:BP$39)*$F51,IF($X51="FSG",0,IF($X51="MG",SUMPRODUCT($Z51:$Z55,Expenses!BP$35:BP$39)*$F51,MAX((Expenses!BP$35-$AB51/12)*$AA51*$F51,0)+MAX((Expenses!BP$36-$AB52/12)*$AA52*$F51,0)+MAX((Expenses!BP$37-$AB53/12)*$AA53*$F51,0)+MAX((Expenses!BP$38-$AB54/12)*$AA54*$F51,0)+MAX((Expenses!BP$39-$AB55/12)*$AA55*$F51,0)))))</f>
        <v>0</v>
      </c>
      <c r="BS222" s="156">
        <f>IF(OR(BS$165&lt;=EOMONTH($E51,$R51*(1-$O51)),BS$165&gt;EOMONTH($E51,$P51*12*(1-$O51)+$Q51*12*$O51+$R51*(1-$O51))),0,IF($X51="NNN",SUM(Expenses!BQ$35:BQ$39)*$F51,IF($X51="FSG",0,IF($X51="MG",SUMPRODUCT($Z51:$Z55,Expenses!BQ$35:BQ$39)*$F51,MAX((Expenses!BQ$35-$AB51/12)*$AA51*$F51,0)+MAX((Expenses!BQ$36-$AB52/12)*$AA52*$F51,0)+MAX((Expenses!BQ$37-$AB53/12)*$AA53*$F51,0)+MAX((Expenses!BQ$38-$AB54/12)*$AA54*$F51,0)+MAX((Expenses!BQ$39-$AB55/12)*$AA55*$F51,0)))))</f>
        <v>0</v>
      </c>
      <c r="BT222" s="156">
        <f>IF(OR(BT$165&lt;=EOMONTH($E51,$R51*(1-$O51)),BT$165&gt;EOMONTH($E51,$P51*12*(1-$O51)+$Q51*12*$O51+$R51*(1-$O51))),0,IF($X51="NNN",SUM(Expenses!BR$35:BR$39)*$F51,IF($X51="FSG",0,IF($X51="MG",SUMPRODUCT($Z51:$Z55,Expenses!BR$35:BR$39)*$F51,MAX((Expenses!BR$35-$AB51/12)*$AA51*$F51,0)+MAX((Expenses!BR$36-$AB52/12)*$AA52*$F51,0)+MAX((Expenses!BR$37-$AB53/12)*$AA53*$F51,0)+MAX((Expenses!BR$38-$AB54/12)*$AA54*$F51,0)+MAX((Expenses!BR$39-$AB55/12)*$AA55*$F51,0)))))</f>
        <v>0</v>
      </c>
      <c r="BU222" s="156">
        <f>IF(OR(BU$165&lt;=EOMONTH($E51,$R51*(1-$O51)),BU$165&gt;EOMONTH($E51,$P51*12*(1-$O51)+$Q51*12*$O51+$R51*(1-$O51))),0,IF($X51="NNN",SUM(Expenses!BS$35:BS$39)*$F51,IF($X51="FSG",0,IF($X51="MG",SUMPRODUCT($Z51:$Z55,Expenses!BS$35:BS$39)*$F51,MAX((Expenses!BS$35-$AB51/12)*$AA51*$F51,0)+MAX((Expenses!BS$36-$AB52/12)*$AA52*$F51,0)+MAX((Expenses!BS$37-$AB53/12)*$AA53*$F51,0)+MAX((Expenses!BS$38-$AB54/12)*$AA54*$F51,0)+MAX((Expenses!BS$39-$AB55/12)*$AA55*$F51,0)))))</f>
        <v>0</v>
      </c>
      <c r="BV222" s="156">
        <f>IF(OR(BV$165&lt;=EOMONTH($E51,$R51*(1-$O51)),BV$165&gt;EOMONTH($E51,$P51*12*(1-$O51)+$Q51*12*$O51+$R51*(1-$O51))),0,IF($X51="NNN",SUM(Expenses!BT$35:BT$39)*$F51,IF($X51="FSG",0,IF($X51="MG",SUMPRODUCT($Z51:$Z55,Expenses!BT$35:BT$39)*$F51,MAX((Expenses!BT$35-$AB51/12)*$AA51*$F51,0)+MAX((Expenses!BT$36-$AB52/12)*$AA52*$F51,0)+MAX((Expenses!BT$37-$AB53/12)*$AA53*$F51,0)+MAX((Expenses!BT$38-$AB54/12)*$AA54*$F51,0)+MAX((Expenses!BT$39-$AB55/12)*$AA55*$F51,0)))))</f>
        <v>0</v>
      </c>
      <c r="BW222" s="156">
        <f>IF(OR(BW$165&lt;=EOMONTH($E51,$R51*(1-$O51)),BW$165&gt;EOMONTH($E51,$P51*12*(1-$O51)+$Q51*12*$O51+$R51*(1-$O51))),0,IF($X51="NNN",SUM(Expenses!BU$35:BU$39)*$F51,IF($X51="FSG",0,IF($X51="MG",SUMPRODUCT($Z51:$Z55,Expenses!BU$35:BU$39)*$F51,MAX((Expenses!BU$35-$AB51/12)*$AA51*$F51,0)+MAX((Expenses!BU$36-$AB52/12)*$AA52*$F51,0)+MAX((Expenses!BU$37-$AB53/12)*$AA53*$F51,0)+MAX((Expenses!BU$38-$AB54/12)*$AA54*$F51,0)+MAX((Expenses!BU$39-$AB55/12)*$AA55*$F51,0)))))</f>
        <v>0</v>
      </c>
      <c r="BX222" s="156">
        <f>IF(OR(BX$165&lt;=EOMONTH($E51,$R51*(1-$O51)),BX$165&gt;EOMONTH($E51,$P51*12*(1-$O51)+$Q51*12*$O51+$R51*(1-$O51))),0,IF($X51="NNN",SUM(Expenses!BV$35:BV$39)*$F51,IF($X51="FSG",0,IF($X51="MG",SUMPRODUCT($Z51:$Z55,Expenses!BV$35:BV$39)*$F51,MAX((Expenses!BV$35-$AB51/12)*$AA51*$F51,0)+MAX((Expenses!BV$36-$AB52/12)*$AA52*$F51,0)+MAX((Expenses!BV$37-$AB53/12)*$AA53*$F51,0)+MAX((Expenses!BV$38-$AB54/12)*$AA54*$F51,0)+MAX((Expenses!BV$39-$AB55/12)*$AA55*$F51,0)))))</f>
        <v>0</v>
      </c>
      <c r="BY222" s="156">
        <f>IF(OR(BY$165&lt;=EOMONTH($E51,$R51*(1-$O51)),BY$165&gt;EOMONTH($E51,$P51*12*(1-$O51)+$Q51*12*$O51+$R51*(1-$O51))),0,IF($X51="NNN",SUM(Expenses!BW$35:BW$39)*$F51,IF($X51="FSG",0,IF($X51="MG",SUMPRODUCT($Z51:$Z55,Expenses!BW$35:BW$39)*$F51,MAX((Expenses!BW$35-$AB51/12)*$AA51*$F51,0)+MAX((Expenses!BW$36-$AB52/12)*$AA52*$F51,0)+MAX((Expenses!BW$37-$AB53/12)*$AA53*$F51,0)+MAX((Expenses!BW$38-$AB54/12)*$AA54*$F51,0)+MAX((Expenses!BW$39-$AB55/12)*$AA55*$F51,0)))))</f>
        <v>0</v>
      </c>
      <c r="BZ222" s="156">
        <f>IF(OR(BZ$165&lt;=EOMONTH($E51,$R51*(1-$O51)),BZ$165&gt;EOMONTH($E51,$P51*12*(1-$O51)+$Q51*12*$O51+$R51*(1-$O51))),0,IF($X51="NNN",SUM(Expenses!BX$35:BX$39)*$F51,IF($X51="FSG",0,IF($X51="MG",SUMPRODUCT($Z51:$Z55,Expenses!BX$35:BX$39)*$F51,MAX((Expenses!BX$35-$AB51/12)*$AA51*$F51,0)+MAX((Expenses!BX$36-$AB52/12)*$AA52*$F51,0)+MAX((Expenses!BX$37-$AB53/12)*$AA53*$F51,0)+MAX((Expenses!BX$38-$AB54/12)*$AA54*$F51,0)+MAX((Expenses!BX$39-$AB55/12)*$AA55*$F51,0)))))</f>
        <v>0</v>
      </c>
      <c r="CA222" s="156">
        <f>IF(OR(CA$165&lt;=EOMONTH($E51,$R51*(1-$O51)),CA$165&gt;EOMONTH($E51,$P51*12*(1-$O51)+$Q51*12*$O51+$R51*(1-$O51))),0,IF($X51="NNN",SUM(Expenses!BY$35:BY$39)*$F51,IF($X51="FSG",0,IF($X51="MG",SUMPRODUCT($Z51:$Z55,Expenses!BY$35:BY$39)*$F51,MAX((Expenses!BY$35-$AB51/12)*$AA51*$F51,0)+MAX((Expenses!BY$36-$AB52/12)*$AA52*$F51,0)+MAX((Expenses!BY$37-$AB53/12)*$AA53*$F51,0)+MAX((Expenses!BY$38-$AB54/12)*$AA54*$F51,0)+MAX((Expenses!BY$39-$AB55/12)*$AA55*$F51,0)))))</f>
        <v>0</v>
      </c>
      <c r="CB222" s="156">
        <f>IF(OR(CB$165&lt;=EOMONTH($E51,$R51*(1-$O51)),CB$165&gt;EOMONTH($E51,$P51*12*(1-$O51)+$Q51*12*$O51+$R51*(1-$O51))),0,IF($X51="NNN",SUM(Expenses!BZ$35:BZ$39)*$F51,IF($X51="FSG",0,IF($X51="MG",SUMPRODUCT($Z51:$Z55,Expenses!BZ$35:BZ$39)*$F51,MAX((Expenses!BZ$35-$AB51/12)*$AA51*$F51,0)+MAX((Expenses!BZ$36-$AB52/12)*$AA52*$F51,0)+MAX((Expenses!BZ$37-$AB53/12)*$AA53*$F51,0)+MAX((Expenses!BZ$38-$AB54/12)*$AA54*$F51,0)+MAX((Expenses!BZ$39-$AB55/12)*$AA55*$F51,0)))))</f>
        <v>0</v>
      </c>
      <c r="CC222" s="156">
        <f>IF(OR(CC$165&lt;=EOMONTH($E51,$R51*(1-$O51)),CC$165&gt;EOMONTH($E51,$P51*12*(1-$O51)+$Q51*12*$O51+$R51*(1-$O51))),0,IF($X51="NNN",SUM(Expenses!CA$35:CA$39)*$F51,IF($X51="FSG",0,IF($X51="MG",SUMPRODUCT($Z51:$Z55,Expenses!CA$35:CA$39)*$F51,MAX((Expenses!CA$35-$AB51/12)*$AA51*$F51,0)+MAX((Expenses!CA$36-$AB52/12)*$AA52*$F51,0)+MAX((Expenses!CA$37-$AB53/12)*$AA53*$F51,0)+MAX((Expenses!CA$38-$AB54/12)*$AA54*$F51,0)+MAX((Expenses!CA$39-$AB55/12)*$AA55*$F51,0)))))</f>
        <v>0</v>
      </c>
      <c r="CD222" s="156">
        <f>IF(OR(CD$165&lt;=EOMONTH($E51,$R51*(1-$O51)),CD$165&gt;EOMONTH($E51,$P51*12*(1-$O51)+$Q51*12*$O51+$R51*(1-$O51))),0,IF($X51="NNN",SUM(Expenses!CB$35:CB$39)*$F51,IF($X51="FSG",0,IF($X51="MG",SUMPRODUCT($Z51:$Z55,Expenses!CB$35:CB$39)*$F51,MAX((Expenses!CB$35-$AB51/12)*$AA51*$F51,0)+MAX((Expenses!CB$36-$AB52/12)*$AA52*$F51,0)+MAX((Expenses!CB$37-$AB53/12)*$AA53*$F51,0)+MAX((Expenses!CB$38-$AB54/12)*$AA54*$F51,0)+MAX((Expenses!CB$39-$AB55/12)*$AA55*$F51,0)))))</f>
        <v>0</v>
      </c>
      <c r="CE222" s="156">
        <f>IF(OR(CE$165&lt;=EOMONTH($E51,$R51*(1-$O51)),CE$165&gt;EOMONTH($E51,$P51*12*(1-$O51)+$Q51*12*$O51+$R51*(1-$O51))),0,IF($X51="NNN",SUM(Expenses!CC$35:CC$39)*$F51,IF($X51="FSG",0,IF($X51="MG",SUMPRODUCT($Z51:$Z55,Expenses!CC$35:CC$39)*$F51,MAX((Expenses!CC$35-$AB51/12)*$AA51*$F51,0)+MAX((Expenses!CC$36-$AB52/12)*$AA52*$F51,0)+MAX((Expenses!CC$37-$AB53/12)*$AA53*$F51,0)+MAX((Expenses!CC$38-$AB54/12)*$AA54*$F51,0)+MAX((Expenses!CC$39-$AB55/12)*$AA55*$F51,0)))))</f>
        <v>0</v>
      </c>
      <c r="CF222" s="156">
        <f>IF(OR(CF$165&lt;=EOMONTH($E51,$R51*(1-$O51)),CF$165&gt;EOMONTH($E51,$P51*12*(1-$O51)+$Q51*12*$O51+$R51*(1-$O51))),0,IF($X51="NNN",SUM(Expenses!CD$35:CD$39)*$F51,IF($X51="FSG",0,IF($X51="MG",SUMPRODUCT($Z51:$Z55,Expenses!CD$35:CD$39)*$F51,MAX((Expenses!CD$35-$AB51/12)*$AA51*$F51,0)+MAX((Expenses!CD$36-$AB52/12)*$AA52*$F51,0)+MAX((Expenses!CD$37-$AB53/12)*$AA53*$F51,0)+MAX((Expenses!CD$38-$AB54/12)*$AA54*$F51,0)+MAX((Expenses!CD$39-$AB55/12)*$AA55*$F51,0)))))</f>
        <v>0</v>
      </c>
      <c r="CG222" s="156">
        <f>IF(OR(CG$165&lt;=EOMONTH($E51,$R51*(1-$O51)),CG$165&gt;EOMONTH($E51,$P51*12*(1-$O51)+$Q51*12*$O51+$R51*(1-$O51))),0,IF($X51="NNN",SUM(Expenses!CE$35:CE$39)*$F51,IF($X51="FSG",0,IF($X51="MG",SUMPRODUCT($Z51:$Z55,Expenses!CE$35:CE$39)*$F51,MAX((Expenses!CE$35-$AB51/12)*$AA51*$F51,0)+MAX((Expenses!CE$36-$AB52/12)*$AA52*$F51,0)+MAX((Expenses!CE$37-$AB53/12)*$AA53*$F51,0)+MAX((Expenses!CE$38-$AB54/12)*$AA54*$F51,0)+MAX((Expenses!CE$39-$AB55/12)*$AA55*$F51,0)))))</f>
        <v>0</v>
      </c>
      <c r="CH222" s="156">
        <f>IF(OR(CH$165&lt;=EOMONTH($E51,$R51*(1-$O51)),CH$165&gt;EOMONTH($E51,$P51*12*(1-$O51)+$Q51*12*$O51+$R51*(1-$O51))),0,IF($X51="NNN",SUM(Expenses!CF$35:CF$39)*$F51,IF($X51="FSG",0,IF($X51="MG",SUMPRODUCT($Z51:$Z55,Expenses!CF$35:CF$39)*$F51,MAX((Expenses!CF$35-$AB51/12)*$AA51*$F51,0)+MAX((Expenses!CF$36-$AB52/12)*$AA52*$F51,0)+MAX((Expenses!CF$37-$AB53/12)*$AA53*$F51,0)+MAX((Expenses!CF$38-$AB54/12)*$AA54*$F51,0)+MAX((Expenses!CF$39-$AB55/12)*$AA55*$F51,0)))))</f>
        <v>0</v>
      </c>
      <c r="CI222" s="156">
        <f>IF(OR(CI$165&lt;=EOMONTH($E51,$R51*(1-$O51)),CI$165&gt;EOMONTH($E51,$P51*12*(1-$O51)+$Q51*12*$O51+$R51*(1-$O51))),0,IF($X51="NNN",SUM(Expenses!CG$35:CG$39)*$F51,IF($X51="FSG",0,IF($X51="MG",SUMPRODUCT($Z51:$Z55,Expenses!CG$35:CG$39)*$F51,MAX((Expenses!CG$35-$AB51/12)*$AA51*$F51,0)+MAX((Expenses!CG$36-$AB52/12)*$AA52*$F51,0)+MAX((Expenses!CG$37-$AB53/12)*$AA53*$F51,0)+MAX((Expenses!CG$38-$AB54/12)*$AA54*$F51,0)+MAX((Expenses!CG$39-$AB55/12)*$AA55*$F51,0)))))</f>
        <v>0</v>
      </c>
      <c r="CJ222" s="156">
        <f>IF(OR(CJ$165&lt;=EOMONTH($E51,$R51*(1-$O51)),CJ$165&gt;EOMONTH($E51,$P51*12*(1-$O51)+$Q51*12*$O51+$R51*(1-$O51))),0,IF($X51="NNN",SUM(Expenses!CH$35:CH$39)*$F51,IF($X51="FSG",0,IF($X51="MG",SUMPRODUCT($Z51:$Z55,Expenses!CH$35:CH$39)*$F51,MAX((Expenses!CH$35-$AB51/12)*$AA51*$F51,0)+MAX((Expenses!CH$36-$AB52/12)*$AA52*$F51,0)+MAX((Expenses!CH$37-$AB53/12)*$AA53*$F51,0)+MAX((Expenses!CH$38-$AB54/12)*$AA54*$F51,0)+MAX((Expenses!CH$39-$AB55/12)*$AA55*$F51,0)))))</f>
        <v>0</v>
      </c>
      <c r="CK222" s="156">
        <f>IF(OR(CK$165&lt;=EOMONTH($E51,$R51*(1-$O51)),CK$165&gt;EOMONTH($E51,$P51*12*(1-$O51)+$Q51*12*$O51+$R51*(1-$O51))),0,IF($X51="NNN",SUM(Expenses!CI$35:CI$39)*$F51,IF($X51="FSG",0,IF($X51="MG",SUMPRODUCT($Z51:$Z55,Expenses!CI$35:CI$39)*$F51,MAX((Expenses!CI$35-$AB51/12)*$AA51*$F51,0)+MAX((Expenses!CI$36-$AB52/12)*$AA52*$F51,0)+MAX((Expenses!CI$37-$AB53/12)*$AA53*$F51,0)+MAX((Expenses!CI$38-$AB54/12)*$AA54*$F51,0)+MAX((Expenses!CI$39-$AB55/12)*$AA55*$F51,0)))))</f>
        <v>0</v>
      </c>
      <c r="CL222" s="156">
        <f>IF(OR(CL$165&lt;=EOMONTH($E51,$R51*(1-$O51)),CL$165&gt;EOMONTH($E51,$P51*12*(1-$O51)+$Q51*12*$O51+$R51*(1-$O51))),0,IF($X51="NNN",SUM(Expenses!CJ$35:CJ$39)*$F51,IF($X51="FSG",0,IF($X51="MG",SUMPRODUCT($Z51:$Z55,Expenses!CJ$35:CJ$39)*$F51,MAX((Expenses!CJ$35-$AB51/12)*$AA51*$F51,0)+MAX((Expenses!CJ$36-$AB52/12)*$AA52*$F51,0)+MAX((Expenses!CJ$37-$AB53/12)*$AA53*$F51,0)+MAX((Expenses!CJ$38-$AB54/12)*$AA54*$F51,0)+MAX((Expenses!CJ$39-$AB55/12)*$AA55*$F51,0)))))</f>
        <v>0</v>
      </c>
      <c r="CM222" s="156">
        <f>IF(OR(CM$165&lt;=EOMONTH($E51,$R51*(1-$O51)),CM$165&gt;EOMONTH($E51,$P51*12*(1-$O51)+$Q51*12*$O51+$R51*(1-$O51))),0,IF($X51="NNN",SUM(Expenses!CK$35:CK$39)*$F51,IF($X51="FSG",0,IF($X51="MG",SUMPRODUCT($Z51:$Z55,Expenses!CK$35:CK$39)*$F51,MAX((Expenses!CK$35-$AB51/12)*$AA51*$F51,0)+MAX((Expenses!CK$36-$AB52/12)*$AA52*$F51,0)+MAX((Expenses!CK$37-$AB53/12)*$AA53*$F51,0)+MAX((Expenses!CK$38-$AB54/12)*$AA54*$F51,0)+MAX((Expenses!CK$39-$AB55/12)*$AA55*$F51,0)))))</f>
        <v>0</v>
      </c>
      <c r="CN222" s="156">
        <f>IF(OR(CN$165&lt;=EOMONTH($E51,$R51*(1-$O51)),CN$165&gt;EOMONTH($E51,$P51*12*(1-$O51)+$Q51*12*$O51+$R51*(1-$O51))),0,IF($X51="NNN",SUM(Expenses!CL$35:CL$39)*$F51,IF($X51="FSG",0,IF($X51="MG",SUMPRODUCT($Z51:$Z55,Expenses!CL$35:CL$39)*$F51,MAX((Expenses!CL$35-$AB51/12)*$AA51*$F51,0)+MAX((Expenses!CL$36-$AB52/12)*$AA52*$F51,0)+MAX((Expenses!CL$37-$AB53/12)*$AA53*$F51,0)+MAX((Expenses!CL$38-$AB54/12)*$AA54*$F51,0)+MAX((Expenses!CL$39-$AB55/12)*$AA55*$F51,0)))))</f>
        <v>0</v>
      </c>
      <c r="CO222" s="156">
        <f>IF(OR(CO$165&lt;=EOMONTH($E51,$R51*(1-$O51)),CO$165&gt;EOMONTH($E51,$P51*12*(1-$O51)+$Q51*12*$O51+$R51*(1-$O51))),0,IF($X51="NNN",SUM(Expenses!CM$35:CM$39)*$F51,IF($X51="FSG",0,IF($X51="MG",SUMPRODUCT($Z51:$Z55,Expenses!CM$35:CM$39)*$F51,MAX((Expenses!CM$35-$AB51/12)*$AA51*$F51,0)+MAX((Expenses!CM$36-$AB52/12)*$AA52*$F51,0)+MAX((Expenses!CM$37-$AB53/12)*$AA53*$F51,0)+MAX((Expenses!CM$38-$AB54/12)*$AA54*$F51,0)+MAX((Expenses!CM$39-$AB55/12)*$AA55*$F51,0)))))</f>
        <v>0</v>
      </c>
      <c r="CP222" s="156">
        <f>IF(OR(CP$165&lt;=EOMONTH($E51,$R51*(1-$O51)),CP$165&gt;EOMONTH($E51,$P51*12*(1-$O51)+$Q51*12*$O51+$R51*(1-$O51))),0,IF($X51="NNN",SUM(Expenses!CN$35:CN$39)*$F51,IF($X51="FSG",0,IF($X51="MG",SUMPRODUCT($Z51:$Z55,Expenses!CN$35:CN$39)*$F51,MAX((Expenses!CN$35-$AB51/12)*$AA51*$F51,0)+MAX((Expenses!CN$36-$AB52/12)*$AA52*$F51,0)+MAX((Expenses!CN$37-$AB53/12)*$AA53*$F51,0)+MAX((Expenses!CN$38-$AB54/12)*$AA54*$F51,0)+MAX((Expenses!CN$39-$AB55/12)*$AA55*$F51,0)))))</f>
        <v>0</v>
      </c>
      <c r="CQ222" s="156">
        <f>IF(OR(CQ$165&lt;=EOMONTH($E51,$R51*(1-$O51)),CQ$165&gt;EOMONTH($E51,$P51*12*(1-$O51)+$Q51*12*$O51+$R51*(1-$O51))),0,IF($X51="NNN",SUM(Expenses!CO$35:CO$39)*$F51,IF($X51="FSG",0,IF($X51="MG",SUMPRODUCT($Z51:$Z55,Expenses!CO$35:CO$39)*$F51,MAX((Expenses!CO$35-$AB51/12)*$AA51*$F51,0)+MAX((Expenses!CO$36-$AB52/12)*$AA52*$F51,0)+MAX((Expenses!CO$37-$AB53/12)*$AA53*$F51,0)+MAX((Expenses!CO$38-$AB54/12)*$AA54*$F51,0)+MAX((Expenses!CO$39-$AB55/12)*$AA55*$F51,0)))))</f>
        <v>0</v>
      </c>
      <c r="CR222" s="156">
        <f>IF(OR(CR$165&lt;=EOMONTH($E51,$R51*(1-$O51)),CR$165&gt;EOMONTH($E51,$P51*12*(1-$O51)+$Q51*12*$O51+$R51*(1-$O51))),0,IF($X51="NNN",SUM(Expenses!CP$35:CP$39)*$F51,IF($X51="FSG",0,IF($X51="MG",SUMPRODUCT($Z51:$Z55,Expenses!CP$35:CP$39)*$F51,MAX((Expenses!CP$35-$AB51/12)*$AA51*$F51,0)+MAX((Expenses!CP$36-$AB52/12)*$AA52*$F51,0)+MAX((Expenses!CP$37-$AB53/12)*$AA53*$F51,0)+MAX((Expenses!CP$38-$AB54/12)*$AA54*$F51,0)+MAX((Expenses!CP$39-$AB55/12)*$AA55*$F51,0)))))</f>
        <v>0</v>
      </c>
      <c r="CS222" s="156">
        <f>IF(OR(CS$165&lt;=EOMONTH($E51,$R51*(1-$O51)),CS$165&gt;EOMONTH($E51,$P51*12*(1-$O51)+$Q51*12*$O51+$R51*(1-$O51))),0,IF($X51="NNN",SUM(Expenses!CQ$35:CQ$39)*$F51,IF($X51="FSG",0,IF($X51="MG",SUMPRODUCT($Z51:$Z55,Expenses!CQ$35:CQ$39)*$F51,MAX((Expenses!CQ$35-$AB51/12)*$AA51*$F51,0)+MAX((Expenses!CQ$36-$AB52/12)*$AA52*$F51,0)+MAX((Expenses!CQ$37-$AB53/12)*$AA53*$F51,0)+MAX((Expenses!CQ$38-$AB54/12)*$AA54*$F51,0)+MAX((Expenses!CQ$39-$AB55/12)*$AA55*$F51,0)))))</f>
        <v>0</v>
      </c>
      <c r="CT222" s="156">
        <f>IF(OR(CT$165&lt;=EOMONTH($E51,$R51*(1-$O51)),CT$165&gt;EOMONTH($E51,$P51*12*(1-$O51)+$Q51*12*$O51+$R51*(1-$O51))),0,IF($X51="NNN",SUM(Expenses!CR$35:CR$39)*$F51,IF($X51="FSG",0,IF($X51="MG",SUMPRODUCT($Z51:$Z55,Expenses!CR$35:CR$39)*$F51,MAX((Expenses!CR$35-$AB51/12)*$AA51*$F51,0)+MAX((Expenses!CR$36-$AB52/12)*$AA52*$F51,0)+MAX((Expenses!CR$37-$AB53/12)*$AA53*$F51,0)+MAX((Expenses!CR$38-$AB54/12)*$AA54*$F51,0)+MAX((Expenses!CR$39-$AB55/12)*$AA55*$F51,0)))))</f>
        <v>0</v>
      </c>
      <c r="CU222" s="156">
        <f>IF(OR(CU$165&lt;=EOMONTH($E51,$R51*(1-$O51)),CU$165&gt;EOMONTH($E51,$P51*12*(1-$O51)+$Q51*12*$O51+$R51*(1-$O51))),0,IF($X51="NNN",SUM(Expenses!CS$35:CS$39)*$F51,IF($X51="FSG",0,IF($X51="MG",SUMPRODUCT($Z51:$Z55,Expenses!CS$35:CS$39)*$F51,MAX((Expenses!CS$35-$AB51/12)*$AA51*$F51,0)+MAX((Expenses!CS$36-$AB52/12)*$AA52*$F51,0)+MAX((Expenses!CS$37-$AB53/12)*$AA53*$F51,0)+MAX((Expenses!CS$38-$AB54/12)*$AA54*$F51,0)+MAX((Expenses!CS$39-$AB55/12)*$AA55*$F51,0)))))</f>
        <v>0</v>
      </c>
      <c r="CV222" s="156">
        <f>IF(OR(CV$165&lt;=EOMONTH($E51,$R51*(1-$O51)),CV$165&gt;EOMONTH($E51,$P51*12*(1-$O51)+$Q51*12*$O51+$R51*(1-$O51))),0,IF($X51="NNN",SUM(Expenses!CT$35:CT$39)*$F51,IF($X51="FSG",0,IF($X51="MG",SUMPRODUCT($Z51:$Z55,Expenses!CT$35:CT$39)*$F51,MAX((Expenses!CT$35-$AB51/12)*$AA51*$F51,0)+MAX((Expenses!CT$36-$AB52/12)*$AA52*$F51,0)+MAX((Expenses!CT$37-$AB53/12)*$AA53*$F51,0)+MAX((Expenses!CT$38-$AB54/12)*$AA54*$F51,0)+MAX((Expenses!CT$39-$AB55/12)*$AA55*$F51,0)))))</f>
        <v>0</v>
      </c>
      <c r="CW222" s="156">
        <f>IF(OR(CW$165&lt;=EOMONTH($E51,$R51*(1-$O51)),CW$165&gt;EOMONTH($E51,$P51*12*(1-$O51)+$Q51*12*$O51+$R51*(1-$O51))),0,IF($X51="NNN",SUM(Expenses!CU$35:CU$39)*$F51,IF($X51="FSG",0,IF($X51="MG",SUMPRODUCT($Z51:$Z55,Expenses!CU$35:CU$39)*$F51,MAX((Expenses!CU$35-$AB51/12)*$AA51*$F51,0)+MAX((Expenses!CU$36-$AB52/12)*$AA52*$F51,0)+MAX((Expenses!CU$37-$AB53/12)*$AA53*$F51,0)+MAX((Expenses!CU$38-$AB54/12)*$AA54*$F51,0)+MAX((Expenses!CU$39-$AB55/12)*$AA55*$F51,0)))))</f>
        <v>0</v>
      </c>
      <c r="CX222" s="156">
        <f>IF(OR(CX$165&lt;=EOMONTH($E51,$R51*(1-$O51)),CX$165&gt;EOMONTH($E51,$P51*12*(1-$O51)+$Q51*12*$O51+$R51*(1-$O51))),0,IF($X51="NNN",SUM(Expenses!CV$35:CV$39)*$F51,IF($X51="FSG",0,IF($X51="MG",SUMPRODUCT($Z51:$Z55,Expenses!CV$35:CV$39)*$F51,MAX((Expenses!CV$35-$AB51/12)*$AA51*$F51,0)+MAX((Expenses!CV$36-$AB52/12)*$AA52*$F51,0)+MAX((Expenses!CV$37-$AB53/12)*$AA53*$F51,0)+MAX((Expenses!CV$38-$AB54/12)*$AA54*$F51,0)+MAX((Expenses!CV$39-$AB55/12)*$AA55*$F51,0)))))</f>
        <v>0</v>
      </c>
      <c r="CY222" s="156">
        <f ca="1">IF(OR(CY$165&lt;=EOMONTH($E51,$R51*(1-$O51)),CY$165&gt;EOMONTH($E51,$P51*12*(1-$O51)+$Q51*12*$O51+$R51*(1-$O51))),0,IF($X51="NNN",SUM(Expenses!CW$35:CW$39)*$F51,IF($X51="FSG",0,IF($X51="MG",SUMPRODUCT($Z51:$Z55,Expenses!CW$35:CW$39)*$F51,MAX((Expenses!CW$35-$AB51/12)*$AA51*$F51,0)+MAX((Expenses!CW$36-$AB52/12)*$AA52*$F51,0)+MAX((Expenses!CW$37-$AB53/12)*$AA53*$F51,0)+MAX((Expenses!CW$38-$AB54/12)*$AA54*$F51,0)+MAX((Expenses!CW$39-$AB55/12)*$AA55*$F51,0)))))</f>
        <v>2785.3688477078613</v>
      </c>
      <c r="CZ222" s="156">
        <f ca="1">IF(OR(CZ$165&lt;=EOMONTH($E51,$R51*(1-$O51)),CZ$165&gt;EOMONTH($E51,$P51*12*(1-$O51)+$Q51*12*$O51+$R51*(1-$O51))),0,IF($X51="NNN",SUM(Expenses!CX$35:CX$39)*$F51,IF($X51="FSG",0,IF($X51="MG",SUMPRODUCT($Z51:$Z55,Expenses!CX$35:CX$39)*$F51,MAX((Expenses!CX$35-$AB51/12)*$AA51*$F51,0)+MAX((Expenses!CX$36-$AB52/12)*$AA52*$F51,0)+MAX((Expenses!CX$37-$AB53/12)*$AA53*$F51,0)+MAX((Expenses!CX$38-$AB54/12)*$AA54*$F51,0)+MAX((Expenses!CX$39-$AB55/12)*$AA55*$F51,0)))))</f>
        <v>2787.817565073552</v>
      </c>
      <c r="DA222" s="156">
        <f ca="1">IF(OR(DA$165&lt;=EOMONTH($E51,$R51*(1-$O51)),DA$165&gt;EOMONTH($E51,$P51*12*(1-$O51)+$Q51*12*$O51+$R51*(1-$O51))),0,IF($X51="NNN",SUM(Expenses!CY$35:CY$39)*$F51,IF($X51="FSG",0,IF($X51="MG",SUMPRODUCT($Z51:$Z55,Expenses!CY$35:CY$39)*$F51,MAX((Expenses!CY$35-$AB51/12)*$AA51*$F51,0)+MAX((Expenses!CY$36-$AB52/12)*$AA52*$F51,0)+MAX((Expenses!CY$37-$AB53/12)*$AA53*$F51,0)+MAX((Expenses!CY$38-$AB54/12)*$AA54*$F51,0)+MAX((Expenses!CY$39-$AB55/12)*$AA55*$F51,0)))))</f>
        <v>2835.8027234753599</v>
      </c>
      <c r="DB222" s="156">
        <f ca="1">IF(OR(DB$165&lt;=EOMONTH($E51,$R51*(1-$O51)),DB$165&gt;EOMONTH($E51,$P51*12*(1-$O51)+$Q51*12*$O51+$R51*(1-$O51))),0,IF($X51="NNN",SUM(Expenses!CZ$35:CZ$39)*$F51,IF($X51="FSG",0,IF($X51="MG",SUMPRODUCT($Z51:$Z55,Expenses!CZ$35:CZ$39)*$F51,MAX((Expenses!CZ$35-$AB51/12)*$AA51*$F51,0)+MAX((Expenses!CZ$36-$AB52/12)*$AA52*$F51,0)+MAX((Expenses!CZ$37-$AB53/12)*$AA53*$F51,0)+MAX((Expenses!CZ$38-$AB54/12)*$AA54*$F51,0)+MAX((Expenses!CZ$39-$AB55/12)*$AA55*$F51,0)))))</f>
        <v>2837.4901450840175</v>
      </c>
      <c r="DC222" s="156">
        <f ca="1">IF(OR(DC$165&lt;=EOMONTH($E51,$R51*(1-$O51)),DC$165&gt;EOMONTH($E51,$P51*12*(1-$O51)+$Q51*12*$O51+$R51*(1-$O51))),0,IF($X51="NNN",SUM(Expenses!DA$35:DA$39)*$F51,IF($X51="FSG",0,IF($X51="MG",SUMPRODUCT($Z51:$Z55,Expenses!DA$35:DA$39)*$F51,MAX((Expenses!DA$35-$AB51/12)*$AA51*$F51,0)+MAX((Expenses!DA$36-$AB52/12)*$AA52*$F51,0)+MAX((Expenses!DA$37-$AB53/12)*$AA53*$F51,0)+MAX((Expenses!DA$38-$AB54/12)*$AA54*$F51,0)+MAX((Expenses!DA$39-$AB55/12)*$AA55*$F51,0)))))</f>
        <v>2839.1817283295813</v>
      </c>
      <c r="DD222" s="156">
        <f ca="1">IF(OR(DD$165&lt;=EOMONTH($E51,$R51*(1-$O51)),DD$165&gt;EOMONTH($E51,$P51*12*(1-$O51)+$Q51*12*$O51+$R51*(1-$O51))),0,IF($X51="NNN",SUM(Expenses!DB$35:DB$39)*$F51,IF($X51="FSG",0,IF($X51="MG",SUMPRODUCT($Z51:$Z55,Expenses!DB$35:DB$39)*$F51,MAX((Expenses!DB$35-$AB51/12)*$AA51*$F51,0)+MAX((Expenses!DB$36-$AB52/12)*$AA52*$F51,0)+MAX((Expenses!DB$37-$AB53/12)*$AA53*$F51,0)+MAX((Expenses!DB$38-$AB54/12)*$AA54*$F51,0)+MAX((Expenses!DB$39-$AB55/12)*$AA55*$F51,0)))))</f>
        <v>2840.8774834757705</v>
      </c>
      <c r="DE222" s="156">
        <f ca="1">IF(OR(DE$165&lt;=EOMONTH($E51,$R51*(1-$O51)),DE$165&gt;EOMONTH($E51,$P51*12*(1-$O51)+$Q51*12*$O51+$R51*(1-$O51))),0,IF($X51="NNN",SUM(Expenses!DC$35:DC$39)*$F51,IF($X51="FSG",0,IF($X51="MG",SUMPRODUCT($Z51:$Z55,Expenses!DC$35:DC$39)*$F51,MAX((Expenses!DC$35-$AB51/12)*$AA51*$F51,0)+MAX((Expenses!DC$36-$AB52/12)*$AA52*$F51,0)+MAX((Expenses!DC$37-$AB53/12)*$AA53*$F51,0)+MAX((Expenses!DC$38-$AB54/12)*$AA54*$F51,0)+MAX((Expenses!DC$39-$AB55/12)*$AA55*$F51,0)))))</f>
        <v>2842.5774208116186</v>
      </c>
      <c r="DF222" s="156">
        <f ca="1">IF(OR(DF$165&lt;=EOMONTH($E51,$R51*(1-$O51)),DF$165&gt;EOMONTH($E51,$P51*12*(1-$O51)+$Q51*12*$O51+$R51*(1-$O51))),0,IF($X51="NNN",SUM(Expenses!DD$35:DD$39)*$F51,IF($X51="FSG",0,IF($X51="MG",SUMPRODUCT($Z51:$Z55,Expenses!DD$35:DD$39)*$F51,MAX((Expenses!DD$35-$AB51/12)*$AA51*$F51,0)+MAX((Expenses!DD$36-$AB52/12)*$AA52*$F51,0)+MAX((Expenses!DD$37-$AB53/12)*$AA53*$F51,0)+MAX((Expenses!DD$38-$AB54/12)*$AA54*$F51,0)+MAX((Expenses!DD$39-$AB55/12)*$AA55*$F51,0)))))</f>
        <v>2844.2815506515326</v>
      </c>
      <c r="DG222" s="156">
        <f ca="1">IF(OR(DG$165&lt;=EOMONTH($E51,$R51*(1-$O51)),DG$165&gt;EOMONTH($E51,$P51*12*(1-$O51)+$Q51*12*$O51+$R51*(1-$O51))),0,IF($X51="NNN",SUM(Expenses!DE$35:DE$39)*$F51,IF($X51="FSG",0,IF($X51="MG",SUMPRODUCT($Z51:$Z55,Expenses!DE$35:DE$39)*$F51,MAX((Expenses!DE$35-$AB51/12)*$AA51*$F51,0)+MAX((Expenses!DE$36-$AB52/12)*$AA52*$F51,0)+MAX((Expenses!DE$37-$AB53/12)*$AA53*$F51,0)+MAX((Expenses!DE$38-$AB54/12)*$AA54*$F51,0)+MAX((Expenses!DE$39-$AB55/12)*$AA55*$F51,0)))))</f>
        <v>2845.9898833353586</v>
      </c>
      <c r="DH222" s="156">
        <f ca="1">IF(OR(DH$165&lt;=EOMONTH($E51,$R51*(1-$O51)),DH$165&gt;EOMONTH($E51,$P51*12*(1-$O51)+$Q51*12*$O51+$R51*(1-$O51))),0,IF($X51="NNN",SUM(Expenses!DF$35:DF$39)*$F51,IF($X51="FSG",0,IF($X51="MG",SUMPRODUCT($Z51:$Z55,Expenses!DF$35:DF$39)*$F51,MAX((Expenses!DF$35-$AB51/12)*$AA51*$F51,0)+MAX((Expenses!DF$36-$AB52/12)*$AA52*$F51,0)+MAX((Expenses!DF$37-$AB53/12)*$AA53*$F51,0)+MAX((Expenses!DF$38-$AB54/12)*$AA54*$F51,0)+MAX((Expenses!DF$39-$AB55/12)*$AA55*$F51,0)))))</f>
        <v>2886.3318794809161</v>
      </c>
      <c r="DI222" s="156">
        <f ca="1">IF(OR(DI$165&lt;=EOMONTH($E51,$R51*(1-$O51)),DI$165&gt;EOMONTH($E51,$P51*12*(1-$O51)+$Q51*12*$O51+$R51*(1-$O51))),0,IF($X51="NNN",SUM(Expenses!DG$35:DG$39)*$F51,IF($X51="FSG",0,IF($X51="MG",SUMPRODUCT($Z51:$Z55,Expenses!DG$35:DG$39)*$F51,MAX((Expenses!DG$35-$AB51/12)*$AA51*$F51,0)+MAX((Expenses!DG$36-$AB52/12)*$AA52*$F51,0)+MAX((Expenses!DG$37-$AB53/12)*$AA53*$F51,0)+MAX((Expenses!DG$38-$AB54/12)*$AA54*$F51,0)+MAX((Expenses!DG$39-$AB55/12)*$AA55*$F51,0)))))</f>
        <v>2896.4100942777318</v>
      </c>
      <c r="DJ222" s="156">
        <f ca="1">IF(OR(DJ$165&lt;=EOMONTH($E51,$R51*(1-$O51)),DJ$165&gt;EOMONTH($E51,$P51*12*(1-$O51)+$Q51*12*$O51+$R51*(1-$O51))),0,IF($X51="NNN",SUM(Expenses!DH$35:DH$39)*$F51,IF($X51="FSG",0,IF($X51="MG",SUMPRODUCT($Z51:$Z55,Expenses!DH$35:DH$39)*$F51,MAX((Expenses!DH$35-$AB51/12)*$AA51*$F51,0)+MAX((Expenses!DH$36-$AB52/12)*$AA52*$F51,0)+MAX((Expenses!DH$37-$AB53/12)*$AA53*$F51,0)+MAX((Expenses!DH$38-$AB54/12)*$AA54*$F51,0)+MAX((Expenses!DH$39-$AB55/12)*$AA55*$F51,0)))))</f>
        <v>2898.1310977876938</v>
      </c>
      <c r="DK222" s="156">
        <f ca="1">IF(OR(DK$165&lt;=EOMONTH($E51,$R51*(1-$O51)),DK$165&gt;EOMONTH($E51,$P51*12*(1-$O51)+$Q51*12*$O51+$R51*(1-$O51))),0,IF($X51="NNN",SUM(Expenses!DI$35:DI$39)*$F51,IF($X51="FSG",0,IF($X51="MG",SUMPRODUCT($Z51:$Z55,Expenses!DI$35:DI$39)*$F51,MAX((Expenses!DI$35-$AB51/12)*$AA51*$F51,0)+MAX((Expenses!DI$36-$AB52/12)*$AA52*$F51,0)+MAX((Expenses!DI$37-$AB53/12)*$AA53*$F51,0)+MAX((Expenses!DI$38-$AB54/12)*$AA54*$F51,0)+MAX((Expenses!DI$39-$AB55/12)*$AA55*$F51,0)))))</f>
        <v>2899.8563457565915</v>
      </c>
      <c r="DL222" s="156">
        <f ca="1">IF(OR(DL$165&lt;=EOMONTH($E51,$R51*(1-$O51)),DL$165&gt;EOMONTH($E51,$P51*12*(1-$O51)+$Q51*12*$O51+$R51*(1-$O51))),0,IF($X51="NNN",SUM(Expenses!DJ$35:DJ$39)*$F51,IF($X51="FSG",0,IF($X51="MG",SUMPRODUCT($Z51:$Z55,Expenses!DJ$35:DJ$39)*$F51,MAX((Expenses!DJ$35-$AB51/12)*$AA51*$F51,0)+MAX((Expenses!DJ$36-$AB52/12)*$AA52*$F51,0)+MAX((Expenses!DJ$37-$AB53/12)*$AA53*$F51,0)+MAX((Expenses!DJ$38-$AB54/12)*$AA54*$F51,0)+MAX((Expenses!DJ$39-$AB55/12)*$AA55*$F51,0)))))</f>
        <v>2902.3785246432531</v>
      </c>
      <c r="DM222" s="156">
        <f ca="1">IF(OR(DM$165&lt;=EOMONTH($E51,$R51*(1-$O51)),DM$165&gt;EOMONTH($E51,$P51*12*(1-$O51)+$Q51*12*$O51+$R51*(1-$O51))),0,IF($X51="NNN",SUM(Expenses!DK$35:DK$39)*$F51,IF($X51="FSG",0,IF($X51="MG",SUMPRODUCT($Z51:$Z55,Expenses!DK$35:DK$39)*$F51,MAX((Expenses!DK$35-$AB51/12)*$AA51*$F51,0)+MAX((Expenses!DK$36-$AB52/12)*$AA52*$F51,0)+MAX((Expenses!DK$37-$AB53/12)*$AA53*$F51,0)+MAX((Expenses!DK$38-$AB54/12)*$AA54*$F51,0)+MAX((Expenses!DK$39-$AB55/12)*$AA55*$F51,0)))))</f>
        <v>2905.6070533996644</v>
      </c>
      <c r="DN222" s="156">
        <f ca="1">IF(OR(DN$165&lt;=EOMONTH($E51,$R51*(1-$O51)),DN$165&gt;EOMONTH($E51,$P51*12*(1-$O51)+$Q51*12*$O51+$R51*(1-$O51))),0,IF($X51="NNN",SUM(Expenses!DL$35:DL$39)*$F51,IF($X51="FSG",0,IF($X51="MG",SUMPRODUCT($Z51:$Z55,Expenses!DL$35:DL$39)*$F51,MAX((Expenses!DL$35-$AB51/12)*$AA51*$F51,0)+MAX((Expenses!DL$36-$AB52/12)*$AA52*$F51,0)+MAX((Expenses!DL$37-$AB53/12)*$AA53*$F51,0)+MAX((Expenses!DL$38-$AB54/12)*$AA54*$F51,0)+MAX((Expenses!DL$39-$AB55/12)*$AA55*$F51,0)))))</f>
        <v>2907.3450976565814</v>
      </c>
      <c r="DO222" s="156">
        <f ca="1">IF(OR(DO$165&lt;=EOMONTH($E51,$R51*(1-$O51)),DO$165&gt;EOMONTH($E51,$P51*12*(1-$O51)+$Q51*12*$O51+$R51*(1-$O51))),0,IF($X51="NNN",SUM(Expenses!DM$35:DM$39)*$F51,IF($X51="FSG",0,IF($X51="MG",SUMPRODUCT($Z51:$Z55,Expenses!DM$35:DM$39)*$F51,MAX((Expenses!DM$35-$AB51/12)*$AA51*$F51,0)+MAX((Expenses!DM$36-$AB52/12)*$AA52*$F51,0)+MAX((Expenses!DM$37-$AB53/12)*$AA53*$F51,0)+MAX((Expenses!DM$38-$AB54/12)*$AA54*$F51,0)+MAX((Expenses!DM$39-$AB55/12)*$AA55*$F51,0)))))</f>
        <v>2909.0874283995126</v>
      </c>
      <c r="DP222" s="156">
        <f ca="1">IF(OR(DP$165&lt;=EOMONTH($E51,$R51*(1-$O51)),DP$165&gt;EOMONTH($E51,$P51*12*(1-$O51)+$Q51*12*$O51+$R51*(1-$O51))),0,IF($X51="NNN",SUM(Expenses!DN$35:DN$39)*$F51,IF($X51="FSG",0,IF($X51="MG",SUMPRODUCT($Z51:$Z55,Expenses!DN$35:DN$39)*$F51,MAX((Expenses!DN$35-$AB51/12)*$AA51*$F51,0)+MAX((Expenses!DN$36-$AB52/12)*$AA52*$F51,0)+MAX((Expenses!DN$37-$AB53/12)*$AA53*$F51,0)+MAX((Expenses!DN$38-$AB54/12)*$AA54*$F51,0)+MAX((Expenses!DN$39-$AB55/12)*$AA55*$F51,0)))))</f>
        <v>2910.8340562000881</v>
      </c>
      <c r="DQ222" s="156">
        <f ca="1">IF(OR(DQ$165&lt;=EOMONTH($E51,$R51*(1-$O51)),DQ$165&gt;EOMONTH($E51,$P51*12*(1-$O51)+$Q51*12*$O51+$R51*(1-$O51))),0,IF($X51="NNN",SUM(Expenses!DO$35:DO$39)*$F51,IF($X51="FSG",0,IF($X51="MG",SUMPRODUCT($Z51:$Z55,Expenses!DO$35:DO$39)*$F51,MAX((Expenses!DO$35-$AB51/12)*$AA51*$F51,0)+MAX((Expenses!DO$36-$AB52/12)*$AA52*$F51,0)+MAX((Expenses!DO$37-$AB53/12)*$AA53*$F51,0)+MAX((Expenses!DO$38-$AB54/12)*$AA54*$F51,0)+MAX((Expenses!DO$39-$AB55/12)*$AA55*$F51,0)))))</f>
        <v>2912.5849916560119</v>
      </c>
      <c r="DR222" s="156">
        <f ca="1">IF(OR(DR$165&lt;=EOMONTH($E51,$R51*(1-$O51)),DR$165&gt;EOMONTH($E51,$P51*12*(1-$O51)+$Q51*12*$O51+$R51*(1-$O51))),0,IF($X51="NNN",SUM(Expenses!DP$35:DP$39)*$F51,IF($X51="FSG",0,IF($X51="MG",SUMPRODUCT($Z51:$Z55,Expenses!DP$35:DP$39)*$F51,MAX((Expenses!DP$35-$AB51/12)*$AA51*$F51,0)+MAX((Expenses!DP$36-$AB52/12)*$AA52*$F51,0)+MAX((Expenses!DP$37-$AB53/12)*$AA53*$F51,0)+MAX((Expenses!DP$38-$AB54/12)*$AA54*$F51,0)+MAX((Expenses!DP$39-$AB55/12)*$AA55*$F51,0)))))</f>
        <v>2914.3402453911226</v>
      </c>
      <c r="DS222" s="156">
        <f ca="1">IF(OR(DS$165&lt;=EOMONTH($E51,$R51*(1-$O51)),DS$165&gt;EOMONTH($E51,$P51*12*(1-$O51)+$Q51*12*$O51+$R51*(1-$O51))),0,IF($X51="NNN",SUM(Expenses!DQ$35:DQ$39)*$F51,IF($X51="FSG",0,IF($X51="MG",SUMPRODUCT($Z51:$Z55,Expenses!DQ$35:DQ$39)*$F51,MAX((Expenses!DQ$35-$AB51/12)*$AA51*$F51,0)+MAX((Expenses!DQ$36-$AB52/12)*$AA52*$F51,0)+MAX((Expenses!DQ$37-$AB53/12)*$AA53*$F51,0)+MAX((Expenses!DQ$38-$AB54/12)*$AA54*$F51,0)+MAX((Expenses!DQ$39-$AB55/12)*$AA55*$F51,0)))))</f>
        <v>2916.0998280554631</v>
      </c>
      <c r="DT222" s="156">
        <f ca="1">IF(OR(DT$165&lt;=EOMONTH($E51,$R51*(1-$O51)),DT$165&gt;EOMONTH($E51,$P51*12*(1-$O51)+$Q51*12*$O51+$R51*(1-$O51))),0,IF($X51="NNN",SUM(Expenses!DR$35:DR$39)*$F51,IF($X51="FSG",0,IF($X51="MG",SUMPRODUCT($Z51:$Z55,Expenses!DR$35:DR$39)*$F51,MAX((Expenses!DR$35-$AB51/12)*$AA51*$F51,0)+MAX((Expenses!DR$36-$AB52/12)*$AA52*$F51,0)+MAX((Expenses!DR$37-$AB53/12)*$AA53*$F51,0)+MAX((Expenses!DR$38-$AB54/12)*$AA54*$F51,0)+MAX((Expenses!DR$39-$AB55/12)*$AA55*$F51,0)))))</f>
        <v>2957.346689049788</v>
      </c>
      <c r="DU222" s="156">
        <f ca="1">IF(OR(DU$165&lt;=EOMONTH($E51,$R51*(1-$O51)),DU$165&gt;EOMONTH($E51,$P51*12*(1-$O51)+$Q51*12*$O51+$R51*(1-$O51))),0,IF($X51="NNN",SUM(Expenses!DS$35:DS$39)*$F51,IF($X51="FSG",0,IF($X51="MG",SUMPRODUCT($Z51:$Z55,Expenses!DS$35:DS$39)*$F51,MAX((Expenses!DS$35-$AB51/12)*$AA51*$F51,0)+MAX((Expenses!DS$36-$AB52/12)*$AA52*$F51,0)+MAX((Expenses!DS$37-$AB53/12)*$AA53*$F51,0)+MAX((Expenses!DS$38-$AB54/12)*$AA54*$F51,0)+MAX((Expenses!DS$39-$AB55/12)*$AA55*$F51,0)))))</f>
        <v>2967.7272502905089</v>
      </c>
      <c r="DV222" s="156">
        <f ca="1">IF(OR(DV$165&lt;=EOMONTH($E51,$R51*(1-$O51)),DV$165&gt;EOMONTH($E51,$P51*12*(1-$O51)+$Q51*12*$O51+$R51*(1-$O51))),0,IF($X51="NNN",SUM(Expenses!DT$35:DT$39)*$F51,IF($X51="FSG",0,IF($X51="MG",SUMPRODUCT($Z51:$Z55,Expenses!DT$35:DT$39)*$F51,MAX((Expenses!DT$35-$AB51/12)*$AA51*$F51,0)+MAX((Expenses!DT$36-$AB52/12)*$AA52*$F51,0)+MAX((Expenses!DT$37-$AB53/12)*$AA53*$F51,0)+MAX((Expenses!DT$38-$AB54/12)*$AA54*$F51,0)+MAX((Expenses!DT$39-$AB55/12)*$AA55*$F51,0)))))</f>
        <v>2969.4998839057698</v>
      </c>
      <c r="DW222" s="156">
        <f ca="1">IF(OR(DW$165&lt;=EOMONTH($E51,$R51*(1-$O51)),DW$165&gt;EOMONTH($E51,$P51*12*(1-$O51)+$Q51*12*$O51+$R51*(1-$O51))),0,IF($X51="NNN",SUM(Expenses!DU$35:DU$39)*$F51,IF($X51="FSG",0,IF($X51="MG",SUMPRODUCT($Z51:$Z55,Expenses!DU$35:DU$39)*$F51,MAX((Expenses!DU$35-$AB51/12)*$AA51*$F51,0)+MAX((Expenses!DU$36-$AB52/12)*$AA52*$F51,0)+MAX((Expenses!DU$37-$AB53/12)*$AA53*$F51,0)+MAX((Expenses!DU$38-$AB54/12)*$AA54*$F51,0)+MAX((Expenses!DU$39-$AB55/12)*$AA55*$F51,0)))))</f>
        <v>2971.2768893137345</v>
      </c>
      <c r="DX222" s="156">
        <f ca="1">IF(OR(DX$165&lt;=EOMONTH($E51,$R51*(1-$O51)),DX$165&gt;EOMONTH($E51,$P51*12*(1-$O51)+$Q51*12*$O51+$R51*(1-$O51))),0,IF($X51="NNN",SUM(Expenses!DV$35:DV$39)*$F51,IF($X51="FSG",0,IF($X51="MG",SUMPRODUCT($Z51:$Z55,Expenses!DV$35:DV$39)*$F51,MAX((Expenses!DV$35-$AB51/12)*$AA51*$F51,0)+MAX((Expenses!DV$36-$AB52/12)*$AA52*$F51,0)+MAX((Expenses!DV$37-$AB53/12)*$AA53*$F51,0)+MAX((Expenses!DV$38-$AB54/12)*$AA54*$F51,0)+MAX((Expenses!DV$39-$AB55/12)*$AA55*$F51,0)))))</f>
        <v>2973.874733566995</v>
      </c>
      <c r="DY222" s="156">
        <f ca="1">IF(OR(DY$165&lt;=EOMONTH($E51,$R51*(1-$O51)),DY$165&gt;EOMONTH($E51,$P51*12*(1-$O51)+$Q51*12*$O51+$R51*(1-$O51))),0,IF($X51="NNN",SUM(Expenses!DW$35:DW$39)*$F51,IF($X51="FSG",0,IF($X51="MG",SUMPRODUCT($Z51:$Z55,Expenses!DW$35:DW$39)*$F51,MAX((Expenses!DW$35-$AB51/12)*$AA51*$F51,0)+MAX((Expenses!DW$36-$AB52/12)*$AA52*$F51,0)+MAX((Expenses!DW$37-$AB53/12)*$AA53*$F51,0)+MAX((Expenses!DW$38-$AB54/12)*$AA54*$F51,0)+MAX((Expenses!DW$39-$AB55/12)*$AA55*$F51,0)))))</f>
        <v>2793.1279322109203</v>
      </c>
      <c r="DZ222" s="156">
        <f ca="1">IF(OR(DZ$165&lt;=EOMONTH($E51,$R51*(1-$O51)),DZ$165&gt;EOMONTH($E51,$P51*12*(1-$O51)+$Q51*12*$O51+$R51*(1-$O51))),0,IF($X51="NNN",SUM(Expenses!DX$35:DX$39)*$F51,IF($X51="FSG",0,IF($X51="MG",SUMPRODUCT($Z51:$Z55,Expenses!DX$35:DX$39)*$F51,MAX((Expenses!DX$35-$AB51/12)*$AA51*$F51,0)+MAX((Expenses!DX$36-$AB52/12)*$AA52*$F51,0)+MAX((Expenses!DX$37-$AB53/12)*$AA53*$F51,0)+MAX((Expenses!DX$38-$AB54/12)*$AA54*$F51,0)+MAX((Expenses!DX$39-$AB55/12)*$AA55*$F51,0)))))</f>
        <v>2794.6579400377645</v>
      </c>
      <c r="EA222" s="156">
        <f ca="1">IF(OR(EA$165&lt;=EOMONTH($E51,$R51*(1-$O51)),EA$165&gt;EOMONTH($E51,$P51*12*(1-$O51)+$Q51*12*$O51+$R51*(1-$O51))),0,IF($X51="NNN",SUM(Expenses!DY$35:DY$39)*$F51,IF($X51="FSG",0,IF($X51="MG",SUMPRODUCT($Z51:$Z55,Expenses!DY$35:DY$39)*$F51,MAX((Expenses!DY$35-$AB51/12)*$AA51*$F51,0)+MAX((Expenses!DY$36-$AB52/12)*$AA52*$F51,0)+MAX((Expenses!DY$37-$AB53/12)*$AA53*$F51,0)+MAX((Expenses!DY$38-$AB54/12)*$AA54*$F51,0)+MAX((Expenses!DY$39-$AB55/12)*$AA55*$F51,0)))))</f>
        <v>2796.1917212766643</v>
      </c>
      <c r="EB222" s="156">
        <f ca="1">IF(OR(EB$165&lt;=EOMONTH($E51,$R51*(1-$O51)),EB$165&gt;EOMONTH($E51,$P51*12*(1-$O51)+$Q51*12*$O51+$R51*(1-$O51))),0,IF($X51="NNN",SUM(Expenses!DZ$35:DZ$39)*$F51,IF($X51="FSG",0,IF($X51="MG",SUMPRODUCT($Z51:$Z55,Expenses!DZ$35:DZ$39)*$F51,MAX((Expenses!DZ$35-$AB51/12)*$AA51*$F51,0)+MAX((Expenses!DZ$36-$AB52/12)*$AA52*$F51,0)+MAX((Expenses!DZ$37-$AB53/12)*$AA53*$F51,0)+MAX((Expenses!DZ$38-$AB54/12)*$AA54*$F51,0)+MAX((Expenses!DZ$39-$AB55/12)*$AA55*$F51,0)))))</f>
        <v>2929.7242193813581</v>
      </c>
      <c r="EC222" s="156">
        <f ca="1">IF(OR(EC$165&lt;=EOMONTH($E51,$R51*(1-$O51)),EC$165&gt;EOMONTH($E51,$P51*12*(1-$O51)+$Q51*12*$O51+$R51*(1-$O51))),0,IF($X51="NNN",SUM(Expenses!EA$35:EA$39)*$F51,IF($X51="FSG",0,IF($X51="MG",SUMPRODUCT($Z51:$Z55,Expenses!EA$35:EA$39)*$F51,MAX((Expenses!EA$35-$AB51/12)*$AA51*$F51,0)+MAX((Expenses!EA$36-$AB52/12)*$AA52*$F51,0)+MAX((Expenses!EA$37-$AB53/12)*$AA53*$F51,0)+MAX((Expenses!EA$38-$AB54/12)*$AA54*$F51,0)+MAX((Expenses!EA$39-$AB55/12)*$AA55*$F51,0)))))</f>
        <v>2931.5276829009595</v>
      </c>
      <c r="ED222" s="156">
        <f ca="1">IF(OR(ED$165&lt;=EOMONTH($E51,$R51*(1-$O51)),ED$165&gt;EOMONTH($E51,$P51*12*(1-$O51)+$Q51*12*$O51+$R51*(1-$O51))),0,IF($X51="NNN",SUM(Expenses!EB$35:EB$39)*$F51,IF($X51="FSG",0,IF($X51="MG",SUMPRODUCT($Z51:$Z55,Expenses!EB$35:EB$39)*$F51,MAX((Expenses!EB$35-$AB51/12)*$AA51*$F51,0)+MAX((Expenses!EB$36-$AB52/12)*$AA52*$F51,0)+MAX((Expenses!EB$37-$AB53/12)*$AA53*$F51,0)+MAX((Expenses!EB$38-$AB54/12)*$AA54*$F51,0)+MAX((Expenses!EB$39-$AB55/12)*$AA55*$F51,0)))))</f>
        <v>2987.7151027388372</v>
      </c>
      <c r="EE222" s="156">
        <f ca="1">IF(OR(EE$165&lt;=EOMONTH($E51,$R51*(1-$O51)),EE$165&gt;EOMONTH($E51,$P51*12*(1-$O51)+$Q51*12*$O51+$R51*(1-$O51))),0,IF($X51="NNN",SUM(Expenses!EC$35:EC$39)*$F51,IF($X51="FSG",0,IF($X51="MG",SUMPRODUCT($Z51:$Z55,Expenses!EC$35:EC$39)*$F51,MAX((Expenses!EC$35-$AB51/12)*$AA51*$F51,0)+MAX((Expenses!EC$36-$AB52/12)*$AA52*$F51,0)+MAX((Expenses!EC$37-$AB53/12)*$AA53*$F51,0)+MAX((Expenses!EC$38-$AB54/12)*$AA54*$F51,0)+MAX((Expenses!EC$39-$AB55/12)*$AA55*$F51,0)))))</f>
        <v>2989.5274728831082</v>
      </c>
      <c r="EF222" s="156">
        <f>IF(OR(EF$165&lt;=EOMONTH($E51,$R51*(1-$O51)),EF$165&gt;EOMONTH($E51,$P51*12*(1-$O51)+$Q51*12*$O51+$R51*(1-$O51))),0,IF($X51="NNN",SUM(Expenses!ED$35:ED$39)*$F51,IF($X51="FSG",0,IF($X51="MG",SUMPRODUCT($Z51:$Z55,Expenses!ED$35:ED$39)*$F51,MAX((Expenses!ED$35-$AB51/12)*$AA51*$F51,0)+MAX((Expenses!ED$36-$AB52/12)*$AA52*$F51,0)+MAX((Expenses!ED$37-$AB53/12)*$AA53*$F51,0)+MAX((Expenses!ED$38-$AB54/12)*$AA54*$F51,0)+MAX((Expenses!ED$39-$AB55/12)*$AA55*$F51,0)))))</f>
        <v>2543.1723704864826</v>
      </c>
      <c r="EG222" s="156">
        <f>IF(OR(EG$165&lt;=EOMONTH($E51,$R51*(1-$O51)),EG$165&gt;EOMONTH($E51,$P51*12*(1-$O51)+$Q51*12*$O51+$R51*(1-$O51))),0,IF($X51="NNN",SUM(Expenses!EE$35:EE$39)*$F51,IF($X51="FSG",0,IF($X51="MG",SUMPRODUCT($Z51:$Z55,Expenses!EE$35:EE$39)*$F51,MAX((Expenses!EE$35-$AB51/12)*$AA51*$F51,0)+MAX((Expenses!EE$36-$AB52/12)*$AA52*$F51,0)+MAX((Expenses!EE$37-$AB53/12)*$AA53*$F51,0)+MAX((Expenses!EE$38-$AB54/12)*$AA54*$F51,0)+MAX((Expenses!EE$39-$AB55/12)*$AA55*$F51,0)))))</f>
        <v>2544.9390516192152</v>
      </c>
      <c r="EH222" s="156">
        <f>IF(OR(EH$165&lt;=EOMONTH($E51,$R51*(1-$O51)),EH$165&gt;EOMONTH($E51,$P51*12*(1-$O51)+$Q51*12*$O51+$R51*(1-$O51))),0,IF($X51="NNN",SUM(Expenses!EF$35:EF$39)*$F51,IF($X51="FSG",0,IF($X51="MG",SUMPRODUCT($Z51:$Z55,Expenses!EF$35:EF$39)*$F51,MAX((Expenses!EF$35-$AB51/12)*$AA51*$F51,0)+MAX((Expenses!EF$36-$AB52/12)*$AA52*$F51,0)+MAX((Expenses!EF$37-$AB53/12)*$AA53*$F51,0)+MAX((Expenses!EF$38-$AB54/12)*$AA54*$F51,0)+MAX((Expenses!EF$39-$AB55/12)*$AA55*$F51,0)))))</f>
        <v>2546.7100898642234</v>
      </c>
      <c r="EI222" s="156">
        <f>IF(OR(EI$165&lt;=EOMONTH($E51,$R51*(1-$O51)),EI$165&gt;EOMONTH($E51,$P51*12*(1-$O51)+$Q51*12*$O51+$R51*(1-$O51))),0,IF($X51="NNN",SUM(Expenses!EG$35:EG$39)*$F51,IF($X51="FSG",0,IF($X51="MG",SUMPRODUCT($Z51:$Z55,Expenses!EG$35:EG$39)*$F51,MAX((Expenses!EG$35-$AB51/12)*$AA51*$F51,0)+MAX((Expenses!EG$36-$AB52/12)*$AA52*$F51,0)+MAX((Expenses!EG$37-$AB53/12)*$AA53*$F51,0)+MAX((Expenses!EG$38-$AB54/12)*$AA54*$F51,0)+MAX((Expenses!EG$39-$AB55/12)*$AA55*$F51,0)))))</f>
        <v>2548.4854959673198</v>
      </c>
      <c r="EJ222" s="156">
        <f>IF(OR(EJ$165&lt;=EOMONTH($E51,$R51*(1-$O51)),EJ$165&gt;EOMONTH($E51,$P51*12*(1-$O51)+$Q51*12*$O51+$R51*(1-$O51))),0,IF($X51="NNN",SUM(Expenses!EH$35:EH$39)*$F51,IF($X51="FSG",0,IF($X51="MG",SUMPRODUCT($Z51:$Z55,Expenses!EH$35:EH$39)*$F51,MAX((Expenses!EH$35-$AB51/12)*$AA51*$F51,0)+MAX((Expenses!EH$36-$AB52/12)*$AA52*$F51,0)+MAX((Expenses!EH$37-$AB53/12)*$AA53*$F51,0)+MAX((Expenses!EH$38-$AB54/12)*$AA54*$F51,0)+MAX((Expenses!EH$39-$AB55/12)*$AA55*$F51,0)))))</f>
        <v>2550.2652807008226</v>
      </c>
      <c r="EK222" s="156">
        <f>IF(OR(EK$165&lt;=EOMONTH($E51,$R51*(1-$O51)),EK$165&gt;EOMONTH($E51,$P51*12*(1-$O51)+$Q51*12*$O51+$R51*(1-$O51))),0,IF($X51="NNN",SUM(Expenses!EI$35:EI$39)*$F51,IF($X51="FSG",0,IF($X51="MG",SUMPRODUCT($Z51:$Z55,Expenses!EI$35:EI$39)*$F51,MAX((Expenses!EI$35-$AB51/12)*$AA51*$F51,0)+MAX((Expenses!EI$36-$AB52/12)*$AA52*$F51,0)+MAX((Expenses!EI$37-$AB53/12)*$AA53*$F51,0)+MAX((Expenses!EI$38-$AB54/12)*$AA54*$F51,0)+MAX((Expenses!EI$39-$AB55/12)*$AA55*$F51,0)))))</f>
        <v>2552.0494548636143</v>
      </c>
      <c r="EL222" s="156">
        <f>IF(OR(EL$165&lt;=EOMONTH($E51,$R51*(1-$O51)),EL$165&gt;EOMONTH($E51,$P51*12*(1-$O51)+$Q51*12*$O51+$R51*(1-$O51))),0,IF($X51="NNN",SUM(Expenses!EJ$35:EJ$39)*$F51,IF($X51="FSG",0,IF($X51="MG",SUMPRODUCT($Z51:$Z55,Expenses!EJ$35:EJ$39)*$F51,MAX((Expenses!EJ$35-$AB51/12)*$AA51*$F51,0)+MAX((Expenses!EJ$36-$AB52/12)*$AA52*$F51,0)+MAX((Expenses!EJ$37-$AB53/12)*$AA53*$F51,0)+MAX((Expenses!EJ$38-$AB54/12)*$AA54*$F51,0)+MAX((Expenses!EJ$39-$AB55/12)*$AA55*$F51,0)))))</f>
        <v>2553.838029281213</v>
      </c>
      <c r="EM222" s="156">
        <f>IF(OR(EM$165&lt;=EOMONTH($E51,$R51*(1-$O51)),EM$165&gt;EOMONTH($E51,$P51*12*(1-$O51)+$Q51*12*$O51+$R51*(1-$O51))),0,IF($X51="NNN",SUM(Expenses!EK$35:EK$39)*$F51,IF($X51="FSG",0,IF($X51="MG",SUMPRODUCT($Z51:$Z55,Expenses!EK$35:EK$39)*$F51,MAX((Expenses!EK$35-$AB51/12)*$AA51*$F51,0)+MAX((Expenses!EK$36-$AB52/12)*$AA52*$F51,0)+MAX((Expenses!EK$37-$AB53/12)*$AA53*$F51,0)+MAX((Expenses!EK$38-$AB54/12)*$AA54*$F51,0)+MAX((Expenses!EK$39-$AB55/12)*$AA55*$F51,0)))))</f>
        <v>2555.6310148058328</v>
      </c>
      <c r="EN222" s="156">
        <f>IF(OR(EN$165&lt;=EOMONTH($E51,$R51*(1-$O51)),EN$165&gt;EOMONTH($E51,$P51*12*(1-$O51)+$Q51*12*$O51+$R51*(1-$O51))),0,IF($X51="NNN",SUM(Expenses!EL$35:EL$39)*$F51,IF($X51="FSG",0,IF($X51="MG",SUMPRODUCT($Z51:$Z55,Expenses!EL$35:EL$39)*$F51,MAX((Expenses!EL$35-$AB51/12)*$AA51*$F51,0)+MAX((Expenses!EL$36-$AB52/12)*$AA52*$F51,0)+MAX((Expenses!EL$37-$AB53/12)*$AA53*$F51,0)+MAX((Expenses!EL$38-$AB54/12)*$AA54*$F51,0)+MAX((Expenses!EL$39-$AB55/12)*$AA55*$F51,0)))))</f>
        <v>2557.4284223164545</v>
      </c>
      <c r="EO222" s="156">
        <f>IF(OR(EO$165&lt;=EOMONTH($E51,$R51*(1-$O51)),EO$165&gt;EOMONTH($E51,$P51*12*(1-$O51)+$Q51*12*$O51+$R51*(1-$O51))),0,IF($X51="NNN",SUM(Expenses!EM$35:EM$39)*$F51,IF($X51="FSG",0,IF($X51="MG",SUMPRODUCT($Z51:$Z55,Expenses!EM$35:EM$39)*$F51,MAX((Expenses!EM$35-$AB51/12)*$AA51*$F51,0)+MAX((Expenses!EM$36-$AB52/12)*$AA52*$F51,0)+MAX((Expenses!EM$37-$AB53/12)*$AA53*$F51,0)+MAX((Expenses!EM$38-$AB54/12)*$AA54*$F51,0)+MAX((Expenses!EM$39-$AB55/12)*$AA55*$F51,0)))))</f>
        <v>2559.2302627188878</v>
      </c>
      <c r="EP222" s="156">
        <f>IF(OR(EP$165&lt;=EOMONTH($E51,$R51*(1-$O51)),EP$165&gt;EOMONTH($E51,$P51*12*(1-$O51)+$Q51*12*$O51+$R51*(1-$O51))),0,IF($X51="NNN",SUM(Expenses!EN$35:EN$39)*$F51,IF($X51="FSG",0,IF($X51="MG",SUMPRODUCT($Z51:$Z55,Expenses!EN$35:EN$39)*$F51,MAX((Expenses!EN$35-$AB51/12)*$AA51*$F51,0)+MAX((Expenses!EN$36-$AB52/12)*$AA52*$F51,0)+MAX((Expenses!EN$37-$AB53/12)*$AA53*$F51,0)+MAX((Expenses!EN$38-$AB54/12)*$AA54*$F51,0)+MAX((Expenses!EN$39-$AB55/12)*$AA55*$F51,0)))))</f>
        <v>2561.0365469458402</v>
      </c>
      <c r="EQ222" s="156">
        <f>IF(OR(EQ$165&lt;=EOMONTH($E51,$R51*(1-$O51)),EQ$165&gt;EOMONTH($E51,$P51*12*(1-$O51)+$Q51*12*$O51+$R51*(1-$O51))),0,IF($X51="NNN",SUM(Expenses!EO$35:EO$39)*$F51,IF($X51="FSG",0,IF($X51="MG",SUMPRODUCT($Z51:$Z55,Expenses!EO$35:EO$39)*$F51,MAX((Expenses!EO$35-$AB51/12)*$AA51*$F51,0)+MAX((Expenses!EO$36-$AB52/12)*$AA52*$F51,0)+MAX((Expenses!EO$37-$AB53/12)*$AA53*$F51,0)+MAX((Expenses!EO$38-$AB54/12)*$AA54*$F51,0)+MAX((Expenses!EO$39-$AB55/12)*$AA55*$F51,0)))))</f>
        <v>2562.8472859569811</v>
      </c>
      <c r="ER222" s="156">
        <f>IF(OR(ER$165&lt;=EOMONTH($E51,$R51*(1-$O51)),ER$165&gt;EOMONTH($E51,$P51*12*(1-$O51)+$Q51*12*$O51+$R51*(1-$O51))),0,IF($X51="NNN",SUM(Expenses!EP$35:EP$39)*$F51,IF($X51="FSG",0,IF($X51="MG",SUMPRODUCT($Z51:$Z55,Expenses!EP$35:EP$39)*$F51,MAX((Expenses!EP$35-$AB51/12)*$AA51*$F51,0)+MAX((Expenses!EP$36-$AB52/12)*$AA52*$F51,0)+MAX((Expenses!EP$37-$AB53/12)*$AA53*$F51,0)+MAX((Expenses!EP$38-$AB54/12)*$AA54*$F51,0)+MAX((Expenses!EP$39-$AB55/12)*$AA55*$F51,0)))))</f>
        <v>2573.2373908231457</v>
      </c>
      <c r="ES222" s="156">
        <f>IF(OR(ES$165&lt;=EOMONTH($E51,$R51*(1-$O51)),ES$165&gt;EOMONTH($E51,$P51*12*(1-$O51)+$Q51*12*$O51+$R51*(1-$O51))),0,IF($X51="NNN",SUM(Expenses!EQ$35:EQ$39)*$F51,IF($X51="FSG",0,IF($X51="MG",SUMPRODUCT($Z51:$Z55,Expenses!EQ$35:EQ$39)*$F51,MAX((Expenses!EQ$35-$AB51/12)*$AA51*$F51,0)+MAX((Expenses!EQ$36-$AB52/12)*$AA52*$F51,0)+MAX((Expenses!EQ$37-$AB53/12)*$AA53*$F51,0)+MAX((Expenses!EQ$38-$AB54/12)*$AA54*$F51,0)+MAX((Expenses!EQ$39-$AB55/12)*$AA55*$F51,0)))))</f>
        <v>2575.0570723898604</v>
      </c>
      <c r="ET222" s="156">
        <f>IF(OR(ET$165&lt;=EOMONTH($E51,$R51*(1-$O51)),ET$165&gt;EOMONTH($E51,$P51*12*(1-$O51)+$Q51*12*$O51+$R51*(1-$O51))),0,IF($X51="NNN",SUM(Expenses!ER$35:ER$39)*$F51,IF($X51="FSG",0,IF($X51="MG",SUMPRODUCT($Z51:$Z55,Expenses!ER$35:ER$39)*$F51,MAX((Expenses!ER$35-$AB51/12)*$AA51*$F51,0)+MAX((Expenses!ER$36-$AB52/12)*$AA52*$F51,0)+MAX((Expenses!ER$37-$AB53/12)*$AA53*$F51,0)+MAX((Expenses!ER$38-$AB54/12)*$AA54*$F51,0)+MAX((Expenses!ER$39-$AB55/12)*$AA55*$F51,0)))))</f>
        <v>2576.8812417822187</v>
      </c>
      <c r="EU222" s="156">
        <f>IF(OR(EU$165&lt;=EOMONTH($E51,$R51*(1-$O51)),EU$165&gt;EOMONTH($E51,$P51*12*(1-$O51)+$Q51*12*$O51+$R51*(1-$O51))),0,IF($X51="NNN",SUM(Expenses!ES$35:ES$39)*$F51,IF($X51="FSG",0,IF($X51="MG",SUMPRODUCT($Z51:$Z55,Expenses!ES$35:ES$39)*$F51,MAX((Expenses!ES$35-$AB51/12)*$AA51*$F51,0)+MAX((Expenses!ES$36-$AB52/12)*$AA52*$F51,0)+MAX((Expenses!ES$37-$AB53/12)*$AA53*$F51,0)+MAX((Expenses!ES$38-$AB54/12)*$AA54*$F51,0)+MAX((Expenses!ES$39-$AB55/12)*$AA55*$F51,0)))))</f>
        <v>2578.7099100684081</v>
      </c>
      <c r="EV222" s="156">
        <f>IF(OR(EV$165&lt;=EOMONTH($E51,$R51*(1-$O51)),EV$165&gt;EOMONTH($E51,$P51*12*(1-$O51)+$Q51*12*$O51+$R51*(1-$O51))),0,IF($X51="NNN",SUM(Expenses!ET$35:ET$39)*$F51,IF($X51="FSG",0,IF($X51="MG",SUMPRODUCT($Z51:$Z55,Expenses!ET$35:ET$39)*$F51,MAX((Expenses!ET$35-$AB51/12)*$AA51*$F51,0)+MAX((Expenses!ET$36-$AB52/12)*$AA52*$F51,0)+MAX((Expenses!ET$37-$AB53/12)*$AA53*$F51,0)+MAX((Expenses!ET$38-$AB54/12)*$AA54*$F51,0)+MAX((Expenses!ET$39-$AB55/12)*$AA55*$F51,0)))))</f>
        <v>2580.5430883439162</v>
      </c>
      <c r="EW222" s="156">
        <f>IF(OR(EW$165&lt;=EOMONTH($E51,$R51*(1-$O51)),EW$165&gt;EOMONTH($E51,$P51*12*(1-$O51)+$Q51*12*$O51+$R51*(1-$O51))),0,IF($X51="NNN",SUM(Expenses!EU$35:EU$39)*$F51,IF($X51="FSG",0,IF($X51="MG",SUMPRODUCT($Z51:$Z55,Expenses!EU$35:EU$39)*$F51,MAX((Expenses!EU$35-$AB51/12)*$AA51*$F51,0)+MAX((Expenses!EU$36-$AB52/12)*$AA52*$F51,0)+MAX((Expenses!EU$37-$AB53/12)*$AA53*$F51,0)+MAX((Expenses!EU$38-$AB54/12)*$AA54*$F51,0)+MAX((Expenses!EU$39-$AB55/12)*$AA55*$F51,0)))))</f>
        <v>2192.1031432763975</v>
      </c>
      <c r="EX222" s="156">
        <f>IF(OR(EX$165&lt;=EOMONTH($E51,$R51*(1-$O51)),EX$165&gt;EOMONTH($E51,$P51*12*(1-$O51)+$Q51*12*$O51+$R51*(1-$O51))),0,IF($X51="NNN",SUM(Expenses!EV$35:EV$39)*$F51,IF($X51="FSG",0,IF($X51="MG",SUMPRODUCT($Z51:$Z55,Expenses!EV$35:EV$39)*$F51,MAX((Expenses!EV$35-$AB51/12)*$AA51*$F51,0)+MAX((Expenses!EV$36-$AB52/12)*$AA52*$F51,0)+MAX((Expenses!EV$37-$AB53/12)*$AA53*$F51,0)+MAX((Expenses!EV$38-$AB54/12)*$AA54*$F51,0)+MAX((Expenses!EV$39-$AB55/12)*$AA55*$F51,0)))))</f>
        <v>2154.7698964066644</v>
      </c>
      <c r="EY222" s="156">
        <f>IF(OR(EY$165&lt;=EOMONTH($E51,$R51*(1-$O51)),EY$165&gt;EOMONTH($E51,$P51*12*(1-$O51)+$Q51*12*$O51+$R51*(1-$O51))),0,IF($X51="NNN",SUM(Expenses!EW$35:EW$39)*$F51,IF($X51="FSG",0,IF($X51="MG",SUMPRODUCT($Z51:$Z55,Expenses!EW$35:EW$39)*$F51,MAX((Expenses!EW$35-$AB51/12)*$AA51*$F51,0)+MAX((Expenses!EW$36-$AB52/12)*$AA52*$F51,0)+MAX((Expenses!EW$37-$AB53/12)*$AA53*$F51,0)+MAX((Expenses!EW$38-$AB54/12)*$AA54*$F51,0)+MAX((Expenses!EW$39-$AB55/12)*$AA55*$F51,0)))))</f>
        <v>2155.7014555230398</v>
      </c>
      <c r="EZ222" s="156">
        <f>IF(OR(EZ$165&lt;=EOMONTH($E51,$R51*(1-$O51)),EZ$165&gt;EOMONTH($E51,$P51*12*(1-$O51)+$Q51*12*$O51+$R51*(1-$O51))),0,IF($X51="NNN",SUM(Expenses!EX$35:EX$39)*$F51,IF($X51="FSG",0,IF($X51="MG",SUMPRODUCT($Z51:$Z55,Expenses!EX$35:EX$39)*$F51,MAX((Expenses!EX$35-$AB51/12)*$AA51*$F51,0)+MAX((Expenses!EX$36-$AB52/12)*$AA52*$F51,0)+MAX((Expenses!EX$37-$AB53/12)*$AA53*$F51,0)+MAX((Expenses!EX$38-$AB54/12)*$AA54*$F51,0)+MAX((Expenses!EX$39-$AB55/12)*$AA55*$F51,0)))))</f>
        <v>2156.6353121155053</v>
      </c>
      <c r="FA222" s="156">
        <f>IF(OR(FA$165&lt;=EOMONTH($E51,$R51*(1-$O51)),FA$165&gt;EOMONTH($E51,$P51*12*(1-$O51)+$Q51*12*$O51+$R51*(1-$O51))),0,IF($X51="NNN",SUM(Expenses!EY$35:EY$39)*$F51,IF($X51="FSG",0,IF($X51="MG",SUMPRODUCT($Z51:$Z55,Expenses!EY$35:EY$39)*$F51,MAX((Expenses!EY$35-$AB51/12)*$AA51*$F51,0)+MAX((Expenses!EY$36-$AB52/12)*$AA52*$F51,0)+MAX((Expenses!EY$37-$AB53/12)*$AA53*$F51,0)+MAX((Expenses!EY$38-$AB54/12)*$AA54*$F51,0)+MAX((Expenses!EY$39-$AB55/12)*$AA55*$F51,0)))))</f>
        <v>2157.5714718502563</v>
      </c>
      <c r="FB222" s="156">
        <f>IF(OR(FB$165&lt;=EOMONTH($E51,$R51*(1-$O51)),FB$165&gt;EOMONTH($E51,$P51*12*(1-$O51)+$Q51*12*$O51+$R51*(1-$O51))),0,IF($X51="NNN",SUM(Expenses!EZ$35:EZ$39)*$F51,IF($X51="FSG",0,IF($X51="MG",SUMPRODUCT($Z51:$Z55,Expenses!EZ$35:EZ$39)*$F51,MAX((Expenses!EZ$35-$AB51/12)*$AA51*$F51,0)+MAX((Expenses!EZ$36-$AB52/12)*$AA52*$F51,0)+MAX((Expenses!EZ$37-$AB53/12)*$AA53*$F51,0)+MAX((Expenses!EZ$38-$AB54/12)*$AA54*$F51,0)+MAX((Expenses!EZ$39-$AB55/12)*$AA55*$F51,0)))))</f>
        <v>2050.2280523652585</v>
      </c>
      <c r="FC222" s="156">
        <f>IF(OR(FC$165&lt;=EOMONTH($E51,$R51*(1-$O51)),FC$165&gt;EOMONTH($E51,$P51*12*(1-$O51)+$Q51*12*$O51+$R51*(1-$O51))),0,IF($X51="NNN",SUM(Expenses!FA$35:FA$39)*$F51,IF($X51="FSG",0,IF($X51="MG",SUMPRODUCT($Z51:$Z55,Expenses!FA$35:FA$39)*$F51,MAX((Expenses!FA$35-$AB51/12)*$AA51*$F51,0)+MAX((Expenses!FA$36-$AB52/12)*$AA52*$F51,0)+MAX((Expenses!FA$37-$AB53/12)*$AA53*$F51,0)+MAX((Expenses!FA$38-$AB54/12)*$AA54*$F51,0)+MAX((Expenses!FA$39-$AB55/12)*$AA55*$F51,0)))))</f>
        <v>2050.9377659121915</v>
      </c>
      <c r="FD222" s="156">
        <f>IF(OR(FD$165&lt;=EOMONTH($E51,$R51*(1-$O51)),FD$165&gt;EOMONTH($E51,$P51*12*(1-$O51)+$Q51*12*$O51+$R51*(1-$O51))),0,IF($X51="NNN",SUM(Expenses!FB$35:FB$39)*$F51,IF($X51="FSG",0,IF($X51="MG",SUMPRODUCT($Z51:$Z55,Expenses!FB$35:FB$39)*$F51,MAX((Expenses!FB$35-$AB51/12)*$AA51*$F51,0)+MAX((Expenses!FB$36-$AB52/12)*$AA52*$F51,0)+MAX((Expenses!FB$37-$AB53/12)*$AA53*$F51,0)+MAX((Expenses!FB$38-$AB54/12)*$AA54*$F51,0)+MAX((Expenses!FB$39-$AB55/12)*$AA55*$F51,0)))))</f>
        <v>2058.2928802676074</v>
      </c>
      <c r="FE222" s="156">
        <f>IF(OR(FE$165&lt;=EOMONTH($E51,$R51*(1-$O51)),FE$165&gt;EOMONTH($E51,$P51*12*(1-$O51)+$Q51*12*$O51+$R51*(1-$O51))),0,IF($X51="NNN",SUM(Expenses!FC$35:FC$39)*$F51,IF($X51="FSG",0,IF($X51="MG",SUMPRODUCT($Z51:$Z55,Expenses!FC$35:FC$39)*$F51,MAX((Expenses!FC$35-$AB51/12)*$AA51*$F51,0)+MAX((Expenses!FC$36-$AB52/12)*$AA52*$F51,0)+MAX((Expenses!FC$37-$AB53/12)*$AA53*$F51,0)+MAX((Expenses!FC$38-$AB54/12)*$AA54*$F51,0)+MAX((Expenses!FC$39-$AB55/12)*$AA55*$F51,0)))))</f>
        <v>2059.0060988215</v>
      </c>
      <c r="FF222" s="156">
        <f>IF(OR(FF$165&lt;=EOMONTH($E51,$R51*(1-$O51)),FF$165&gt;EOMONTH($E51,$P51*12*(1-$O51)+$Q51*12*$O51+$R51*(1-$O51))),0,IF($X51="NNN",SUM(Expenses!FD$35:FD$39)*$F51,IF($X51="FSG",0,IF($X51="MG",SUMPRODUCT($Z51:$Z55,Expenses!FD$35:FD$39)*$F51,MAX((Expenses!FD$35-$AB51/12)*$AA51*$F51,0)+MAX((Expenses!FD$36-$AB52/12)*$AA52*$F51,0)+MAX((Expenses!FD$37-$AB53/12)*$AA53*$F51,0)+MAX((Expenses!FD$38-$AB54/12)*$AA54*$F51,0)+MAX((Expenses!FD$39-$AB55/12)*$AA55*$F51,0)))))</f>
        <v>2059.7210763647522</v>
      </c>
      <c r="FG222" s="156">
        <f>IF(OR(FG$165&lt;=EOMONTH($E51,$R51*(1-$O51)),FG$165&gt;EOMONTH($E51,$P51*12*(1-$O51)+$Q51*12*$O51+$R51*(1-$O51))),0,IF($X51="NNN",SUM(Expenses!FE$35:FE$39)*$F51,IF($X51="FSG",0,IF($X51="MG",SUMPRODUCT($Z51:$Z55,Expenses!FE$35:FE$39)*$F51,MAX((Expenses!FE$35-$AB51/12)*$AA51*$F51,0)+MAX((Expenses!FE$36-$AB52/12)*$AA52*$F51,0)+MAX((Expenses!FE$37-$AB53/12)*$AA53*$F51,0)+MAX((Expenses!FE$38-$AB54/12)*$AA54*$F51,0)+MAX((Expenses!FE$39-$AB55/12)*$AA55*$F51,0)))))</f>
        <v>2060.4378172355073</v>
      </c>
      <c r="FH222" s="156">
        <f>IF(OR(FH$165&lt;=EOMONTH($E51,$R51*(1-$O51)),FH$165&gt;EOMONTH($E51,$P51*12*(1-$O51)+$Q51*12*$O51+$R51*(1-$O51))),0,IF($X51="NNN",SUM(Expenses!FF$35:FF$39)*$F51,IF($X51="FSG",0,IF($X51="MG",SUMPRODUCT($Z51:$Z55,Expenses!FF$35:FF$39)*$F51,MAX((Expenses!FF$35-$AB51/12)*$AA51*$F51,0)+MAX((Expenses!FF$36-$AB52/12)*$AA52*$F51,0)+MAX((Expenses!FF$37-$AB53/12)*$AA53*$F51,0)+MAX((Expenses!FF$38-$AB54/12)*$AA54*$F51,0)+MAX((Expenses!FF$39-$AB55/12)*$AA55*$F51,0)))))</f>
        <v>2061.1563257826069</v>
      </c>
      <c r="FI222" s="156">
        <f>IF(OR(FI$165&lt;=EOMONTH($E51,$R51*(1-$O51)),FI$165&gt;EOMONTH($E51,$P51*12*(1-$O51)+$Q51*12*$O51+$R51*(1-$O51))),0,IF($X51="NNN",SUM(Expenses!FG$35:FG$39)*$F51,IF($X51="FSG",0,IF($X51="MG",SUMPRODUCT($Z51:$Z55,Expenses!FG$35:FG$39)*$F51,MAX((Expenses!FG$35-$AB51/12)*$AA51*$F51,0)+MAX((Expenses!FG$36-$AB52/12)*$AA52*$F51,0)+MAX((Expenses!FG$37-$AB53/12)*$AA53*$F51,0)+MAX((Expenses!FG$38-$AB54/12)*$AA54*$F51,0)+MAX((Expenses!FG$39-$AB55/12)*$AA55*$F51,0)))))</f>
        <v>2061.8766063656176</v>
      </c>
      <c r="FJ222" s="156">
        <f>IF(OR(FJ$165&lt;=EOMONTH($E51,$R51*(1-$O51)),FJ$165&gt;EOMONTH($E51,$P51*12*(1-$O51)+$Q51*12*$O51+$R51*(1-$O51))),0,IF($X51="NNN",SUM(Expenses!FH$35:FH$39)*$F51,IF($X51="FSG",0,IF($X51="MG",SUMPRODUCT($Z51:$Z55,Expenses!FH$35:FH$39)*$F51,MAX((Expenses!FH$35-$AB51/12)*$AA51*$F51,0)+MAX((Expenses!FH$36-$AB52/12)*$AA52*$F51,0)+MAX((Expenses!FH$37-$AB53/12)*$AA53*$F51,0)+MAX((Expenses!FH$38-$AB54/12)*$AA54*$F51,0)+MAX((Expenses!FH$39-$AB55/12)*$AA55*$F51,0)))))</f>
        <v>2062.5986633548569</v>
      </c>
      <c r="FK222" s="156">
        <f>IF(OR(FK$165&lt;=EOMONTH($E51,$R51*(1-$O51)),FK$165&gt;EOMONTH($E51,$P51*12*(1-$O51)+$Q51*12*$O51+$R51*(1-$O51))),0,IF($X51="NNN",SUM(Expenses!FI$35:FI$39)*$F51,IF($X51="FSG",0,IF($X51="MG",SUMPRODUCT($Z51:$Z55,Expenses!FI$35:FI$39)*$F51,MAX((Expenses!FI$35-$AB51/12)*$AA51*$F51,0)+MAX((Expenses!FI$36-$AB52/12)*$AA52*$F51,0)+MAX((Expenses!FI$37-$AB53/12)*$AA53*$F51,0)+MAX((Expenses!FI$38-$AB54/12)*$AA54*$F51,0)+MAX((Expenses!FI$39-$AB55/12)*$AA55*$F51,0)))))</f>
        <v>2063.322501131423</v>
      </c>
      <c r="FL222" s="156">
        <f>IF(OR(FL$165&lt;=EOMONTH($E51,$R51*(1-$O51)),FL$165&gt;EOMONTH($E51,$P51*12*(1-$O51)+$Q51*12*$O51+$R51*(1-$O51))),0,IF($X51="NNN",SUM(Expenses!FJ$35:FJ$39)*$F51,IF($X51="FSG",0,IF($X51="MG",SUMPRODUCT($Z51:$Z55,Expenses!FJ$35:FJ$39)*$F51,MAX((Expenses!FJ$35-$AB51/12)*$AA51*$F51,0)+MAX((Expenses!FJ$36-$AB52/12)*$AA52*$F51,0)+MAX((Expenses!FJ$37-$AB53/12)*$AA53*$F51,0)+MAX((Expenses!FJ$38-$AB54/12)*$AA54*$F51,0)+MAX((Expenses!FJ$39-$AB55/12)*$AA55*$F51,0)))))</f>
        <v>2064.0481240872177</v>
      </c>
      <c r="FM222" s="156">
        <f>IF(OR(FM$165&lt;=EOMONTH($E51,$R51*(1-$O51)),FM$165&gt;EOMONTH($E51,$P51*12*(1-$O51)+$Q51*12*$O51+$R51*(1-$O51))),0,IF($X51="NNN",SUM(Expenses!FK$35:FK$39)*$F51,IF($X51="FSG",0,IF($X51="MG",SUMPRODUCT($Z51:$Z55,Expenses!FK$35:FK$39)*$F51,MAX((Expenses!FK$35-$AB51/12)*$AA51*$F51,0)+MAX((Expenses!FK$36-$AB52/12)*$AA52*$F51,0)+MAX((Expenses!FK$37-$AB53/12)*$AA53*$F51,0)+MAX((Expenses!FK$38-$AB54/12)*$AA54*$F51,0)+MAX((Expenses!FK$39-$AB55/12)*$AA55*$F51,0)))))</f>
        <v>2064.7755366249739</v>
      </c>
      <c r="FN222" s="156">
        <f>IF(OR(FN$165&lt;=EOMONTH($E51,$R51*(1-$O51)),FN$165&gt;EOMONTH($E51,$P51*12*(1-$O51)+$Q51*12*$O51+$R51*(1-$O51))),0,IF($X51="NNN",SUM(Expenses!FL$35:FL$39)*$F51,IF($X51="FSG",0,IF($X51="MG",SUMPRODUCT($Z51:$Z55,Expenses!FL$35:FL$39)*$F51,MAX((Expenses!FL$35-$AB51/12)*$AA51*$F51,0)+MAX((Expenses!FL$36-$AB52/12)*$AA52*$F51,0)+MAX((Expenses!FL$37-$AB53/12)*$AA53*$F51,0)+MAX((Expenses!FL$38-$AB54/12)*$AA54*$F51,0)+MAX((Expenses!FL$39-$AB55/12)*$AA55*$F51,0)))))</f>
        <v>2065.5047431582848</v>
      </c>
      <c r="FO222" s="156">
        <f>IF(OR(FO$165&lt;=EOMONTH($E51,$R51*(1-$O51)),FO$165&gt;EOMONTH($E51,$P51*12*(1-$O51)+$Q51*12*$O51+$R51*(1-$O51))),0,IF($X51="NNN",SUM(Expenses!FM$35:FM$39)*$F51,IF($X51="FSG",0,IF($X51="MG",SUMPRODUCT($Z51:$Z55,Expenses!FM$35:FM$39)*$F51,MAX((Expenses!FM$35-$AB51/12)*$AA51*$F51,0)+MAX((Expenses!FM$36-$AB52/12)*$AA52*$F51,0)+MAX((Expenses!FM$37-$AB53/12)*$AA53*$F51,0)+MAX((Expenses!FM$38-$AB54/12)*$AA54*$F51,0)+MAX((Expenses!FM$39-$AB55/12)*$AA55*$F51,0)))))</f>
        <v>2066.235748111626</v>
      </c>
      <c r="FP222" s="156">
        <f>IF(OR(FP$165&lt;=EOMONTH($E51,$R51*(1-$O51)),FP$165&gt;EOMONTH($E51,$P51*12*(1-$O51)+$Q51*12*$O51+$R51*(1-$O51))),0,IF($X51="NNN",SUM(Expenses!FN$35:FN$39)*$F51,IF($X51="FSG",0,IF($X51="MG",SUMPRODUCT($Z51:$Z55,Expenses!FN$35:FN$39)*$F51,MAX((Expenses!FN$35-$AB51/12)*$AA51*$F51,0)+MAX((Expenses!FN$36-$AB52/12)*$AA52*$F51,0)+MAX((Expenses!FN$37-$AB53/12)*$AA53*$F51,0)+MAX((Expenses!FN$38-$AB54/12)*$AA54*$F51,0)+MAX((Expenses!FN$39-$AB55/12)*$AA55*$F51,0)))))</f>
        <v>2073.8115158977043</v>
      </c>
      <c r="FQ222" s="156">
        <f>IF(OR(FQ$165&lt;=EOMONTH($E51,$R51*(1-$O51)),FQ$165&gt;EOMONTH($E51,$P51*12*(1-$O51)+$Q51*12*$O51+$R51*(1-$O51))),0,IF($X51="NNN",SUM(Expenses!FO$35:FO$39)*$F51,IF($X51="FSG",0,IF($X51="MG",SUMPRODUCT($Z51:$Z55,Expenses!FO$35:FO$39)*$F51,MAX((Expenses!FO$35-$AB51/12)*$AA51*$F51,0)+MAX((Expenses!FO$36-$AB52/12)*$AA52*$F51,0)+MAX((Expenses!FO$37-$AB53/12)*$AA53*$F51,0)+MAX((Expenses!FO$38-$AB54/12)*$AA54*$F51,0)+MAX((Expenses!FO$39-$AB55/12)*$AA55*$F51,0)))))</f>
        <v>2074.5461310082133</v>
      </c>
      <c r="FR222" s="156">
        <f>IF(OR(FR$165&lt;=EOMONTH($E51,$R51*(1-$O51)),FR$165&gt;EOMONTH($E51,$P51*12*(1-$O51)+$Q51*12*$O51+$R51*(1-$O51))),0,IF($X51="NNN",SUM(Expenses!FP$35:FP$39)*$F51,IF($X51="FSG",0,IF($X51="MG",SUMPRODUCT($Z51:$Z55,Expenses!FP$35:FP$39)*$F51,MAX((Expenses!FP$35-$AB51/12)*$AA51*$F51,0)+MAX((Expenses!FP$36-$AB52/12)*$AA52*$F51,0)+MAX((Expenses!FP$37-$AB53/12)*$AA53*$F51,0)+MAX((Expenses!FP$38-$AB54/12)*$AA54*$F51,0)+MAX((Expenses!FP$39-$AB55/12)*$AA55*$F51,0)))))</f>
        <v>2075.2825578777638</v>
      </c>
      <c r="FS222" s="156">
        <f>IF(OR(FS$165&lt;=EOMONTH($E51,$R51*(1-$O51)),FS$165&gt;EOMONTH($E51,$P51*12*(1-$O51)+$Q51*12*$O51+$R51*(1-$O51))),0,IF($X51="NNN",SUM(Expenses!FQ$35:FQ$39)*$F51,IF($X51="FSG",0,IF($X51="MG",SUMPRODUCT($Z51:$Z55,Expenses!FQ$35:FQ$39)*$F51,MAX((Expenses!FQ$35-$AB51/12)*$AA51*$F51,0)+MAX((Expenses!FQ$36-$AB52/12)*$AA52*$F51,0)+MAX((Expenses!FQ$37-$AB53/12)*$AA53*$F51,0)+MAX((Expenses!FQ$38-$AB54/12)*$AA54*$F51,0)+MAX((Expenses!FQ$39-$AB55/12)*$AA55*$F51,0)))))</f>
        <v>2076.0208009746411</v>
      </c>
      <c r="FT222" s="156">
        <f>IF(OR(FT$165&lt;=EOMONTH($E51,$R51*(1-$O51)),FT$165&gt;EOMONTH($E51,$P51*12*(1-$O51)+$Q51*12*$O51+$R51*(1-$O51))),0,IF($X51="NNN",SUM(Expenses!FR$35:FR$39)*$F51,IF($X51="FSG",0,IF($X51="MG",SUMPRODUCT($Z51:$Z55,Expenses!FR$35:FR$39)*$F51,MAX((Expenses!FR$35-$AB51/12)*$AA51*$F51,0)+MAX((Expenses!FR$36-$AB52/12)*$AA52*$F51,0)+MAX((Expenses!FR$37-$AB53/12)*$AA53*$F51,0)+MAX((Expenses!FR$38-$AB54/12)*$AA54*$F51,0)+MAX((Expenses!FR$39-$AB55/12)*$AA55*$F51,0)))))</f>
        <v>1995.7479945543387</v>
      </c>
      <c r="FU222" s="156">
        <f>IF(OR(FU$165&lt;=EOMONTH($E51,$R51*(1-$O51)),FU$165&gt;EOMONTH($E51,$P51*12*(1-$O51)+$Q51*12*$O51+$R51*(1-$O51))),0,IF($X51="NNN",SUM(Expenses!FS$35:FS$39)*$F51,IF($X51="FSG",0,IF($X51="MG",SUMPRODUCT($Z51:$Z55,Expenses!FS$35:FS$39)*$F51,MAX((Expenses!FS$35-$AB51/12)*$AA51*$F51,0)+MAX((Expenses!FS$36-$AB52/12)*$AA52*$F51,0)+MAX((Expenses!FS$37-$AB53/12)*$AA53*$F51,0)+MAX((Expenses!FS$38-$AB54/12)*$AA54*$F51,0)+MAX((Expenses!FS$39-$AB55/12)*$AA55*$F51,0)))))</f>
        <v>1996.3173512291417</v>
      </c>
      <c r="FV222" s="156">
        <f>IF(OR(FV$165&lt;=EOMONTH($E51,$R51*(1-$O51)),FV$165&gt;EOMONTH($E51,$P51*12*(1-$O51)+$Q51*12*$O51+$R51*(1-$O51))),0,IF($X51="NNN",SUM(Expenses!FT$35:FT$39)*$F51,IF($X51="FSG",0,IF($X51="MG",SUMPRODUCT($Z51:$Z55,Expenses!FT$35:FT$39)*$F51,MAX((Expenses!FT$35-$AB51/12)*$AA51*$F51,0)+MAX((Expenses!FT$36-$AB52/12)*$AA52*$F51,0)+MAX((Expenses!FT$37-$AB53/12)*$AA53*$F51,0)+MAX((Expenses!FT$38-$AB54/12)*$AA54*$F51,0)+MAX((Expenses!FT$39-$AB55/12)*$AA55*$F51,0)))))</f>
        <v>1996.8881120911012</v>
      </c>
      <c r="FW222" s="156">
        <f>IF(OR(FW$165&lt;=EOMONTH($E51,$R51*(1-$O51)),FW$165&gt;EOMONTH($E51,$P51*12*(1-$O51)+$Q51*12*$O51+$R51*(1-$O51))),0,IF($X51="NNN",SUM(Expenses!FU$35:FU$39)*$F51,IF($X51="FSG",0,IF($X51="MG",SUMPRODUCT($Z51:$Z55,Expenses!FU$35:FU$39)*$F51,MAX((Expenses!FU$35-$AB51/12)*$AA51*$F51,0)+MAX((Expenses!FU$36-$AB52/12)*$AA52*$F51,0)+MAX((Expenses!FU$37-$AB53/12)*$AA53*$F51,0)+MAX((Expenses!FU$38-$AB54/12)*$AA54*$F51,0)+MAX((Expenses!FU$39-$AB55/12)*$AA55*$F51,0)))))</f>
        <v>2078.9920253874343</v>
      </c>
      <c r="FX222" s="156">
        <f>IF(OR(FX$165&lt;=EOMONTH($E51,$R51*(1-$O51)),FX$165&gt;EOMONTH($E51,$P51*12*(1-$O51)+$Q51*12*$O51+$R51*(1-$O51))),0,IF($X51="NNN",SUM(Expenses!FV$35:FV$39)*$F51,IF($X51="FSG",0,IF($X51="MG",SUMPRODUCT($Z51:$Z55,Expenses!FV$35:FV$39)*$F51,MAX((Expenses!FV$35-$AB51/12)*$AA51*$F51,0)+MAX((Expenses!FV$36-$AB52/12)*$AA52*$F51,0)+MAX((Expenses!FV$37-$AB53/12)*$AA53*$F51,0)+MAX((Expenses!FV$38-$AB54/12)*$AA54*$F51,0)+MAX((Expenses!FV$39-$AB55/12)*$AA55*$F51,0)))))</f>
        <v>2079.7394170319026</v>
      </c>
      <c r="FY222" s="156">
        <f>IF(OR(FY$165&lt;=EOMONTH($E51,$R51*(1-$O51)),FY$165&gt;EOMONTH($E51,$P51*12*(1-$O51)+$Q51*12*$O51+$R51*(1-$O51))),0,IF($X51="NNN",SUM(Expenses!FW$35:FW$39)*$F51,IF($X51="FSG",0,IF($X51="MG",SUMPRODUCT($Z51:$Z55,Expenses!FW$35:FW$39)*$F51,MAX((Expenses!FW$35-$AB51/12)*$AA51*$F51,0)+MAX((Expenses!FW$36-$AB52/12)*$AA52*$F51,0)+MAX((Expenses!FW$37-$AB53/12)*$AA53*$F51,0)+MAX((Expenses!FW$38-$AB54/12)*$AA54*$F51,0)+MAX((Expenses!FW$39-$AB55/12)*$AA55*$F51,0)))))</f>
        <v>2080.4886519457923</v>
      </c>
      <c r="FZ222" s="156">
        <f>IF(OR(FZ$165&lt;=EOMONTH($E51,$R51*(1-$O51)),FZ$165&gt;EOMONTH($E51,$P51*12*(1-$O51)+$Q51*12*$O51+$R51*(1-$O51))),0,IF($X51="NNN",SUM(Expenses!FX$35:FX$39)*$F51,IF($X51="FSG",0,IF($X51="MG",SUMPRODUCT($Z51:$Z55,Expenses!FX$35:FX$39)*$F51,MAX((Expenses!FX$35-$AB51/12)*$AA51*$F51,0)+MAX((Expenses!FX$36-$AB52/12)*$AA52*$F51,0)+MAX((Expenses!FX$37-$AB53/12)*$AA53*$F51,0)+MAX((Expenses!FX$38-$AB54/12)*$AA54*$F51,0)+MAX((Expenses!FX$39-$AB55/12)*$AA55*$F51,0)))))</f>
        <v>2081.2397346751018</v>
      </c>
      <c r="GA222" s="156">
        <f>IF(OR(GA$165&lt;=EOMONTH($E51,$R51*(1-$O51)),GA$165&gt;EOMONTH($E51,$P51*12*(1-$O51)+$Q51*12*$O51+$R51*(1-$O51))),0,IF($X51="NNN",SUM(Expenses!FY$35:FY$39)*$F51,IF($X51="FSG",0,IF($X51="MG",SUMPRODUCT($Z51:$Z55,Expenses!FY$35:FY$39)*$F51,MAX((Expenses!FY$35-$AB51/12)*$AA51*$F51,0)+MAX((Expenses!FY$36-$AB52/12)*$AA52*$F51,0)+MAX((Expenses!FY$37-$AB53/12)*$AA53*$F51,0)+MAX((Expenses!FY$38-$AB54/12)*$AA54*$F51,0)+MAX((Expenses!FY$39-$AB55/12)*$AA55*$F51,0)))))</f>
        <v>2081.9926697770434</v>
      </c>
      <c r="GB222" s="156">
        <f>IF(OR(GB$165&lt;=EOMONTH($E51,$R51*(1-$O51)),GB$165&gt;EOMONTH($E51,$P51*12*(1-$O51)+$Q51*12*$O51+$R51*(1-$O51))),0,IF($X51="NNN",SUM(Expenses!FZ$35:FZ$39)*$F51,IF($X51="FSG",0,IF($X51="MG",SUMPRODUCT($Z51:$Z55,Expenses!FZ$35:FZ$39)*$F51,MAX((Expenses!FZ$35-$AB51/12)*$AA51*$F51,0)+MAX((Expenses!FZ$36-$AB52/12)*$AA52*$F51,0)+MAX((Expenses!FZ$37-$AB53/12)*$AA53*$F51,0)+MAX((Expenses!FZ$38-$AB54/12)*$AA54*$F51,0)+MAX((Expenses!FZ$39-$AB55/12)*$AA55*$F51,0)))))</f>
        <v>2089.7957105967043</v>
      </c>
      <c r="GC222" s="156">
        <f>IF(OR(GC$165&lt;=EOMONTH($E51,$R51*(1-$O51)),GC$165&gt;EOMONTH($E51,$P51*12*(1-$O51)+$Q51*12*$O51+$R51*(1-$O51))),0,IF($X51="NNN",SUM(Expenses!GA$35:GA$39)*$F51,IF($X51="FSG",0,IF($X51="MG",SUMPRODUCT($Z51:$Z55,Expenses!GA$35:GA$39)*$F51,MAX((Expenses!GA$35-$AB51/12)*$AA51*$F51,0)+MAX((Expenses!GA$36-$AB52/12)*$AA52*$F51,0)+MAX((Expenses!GA$37-$AB53/12)*$AA53*$F51,0)+MAX((Expenses!GA$38-$AB54/12)*$AA54*$F51,0)+MAX((Expenses!GA$39-$AB55/12)*$AA55*$F51,0)))))</f>
        <v>2090.5523641605282</v>
      </c>
      <c r="GD222" s="156">
        <f>IF(OR(GD$165&lt;=EOMONTH($E51,$R51*(1-$O51)),GD$165&gt;EOMONTH($E51,$P51*12*(1-$O51)+$Q51*12*$O51+$R51*(1-$O51))),0,IF($X51="NNN",SUM(Expenses!GB$35:GB$39)*$F51,IF($X51="FSG",0,IF($X51="MG",SUMPRODUCT($Z51:$Z55,Expenses!GB$35:GB$39)*$F51,MAX((Expenses!GB$35-$AB51/12)*$AA51*$F51,0)+MAX((Expenses!GB$36-$AB52/12)*$AA52*$F51,0)+MAX((Expenses!GB$37-$AB53/12)*$AA53*$F51,0)+MAX((Expenses!GB$38-$AB54/12)*$AA54*$F51,0)+MAX((Expenses!GB$39-$AB55/12)*$AA55*$F51,0)))))</f>
        <v>2091.3108838361654</v>
      </c>
      <c r="GE222" s="156">
        <f>IF(OR(GE$165&lt;=EOMONTH($E51,$R51*(1-$O51)),GE$165&gt;EOMONTH($E51,$P51*12*(1-$O51)+$Q51*12*$O51+$R51*(1-$O51))),0,IF($X51="NNN",SUM(Expenses!GC$35:GC$39)*$F51,IF($X51="FSG",0,IF($X51="MG",SUMPRODUCT($Z51:$Z55,Expenses!GC$35:GC$39)*$F51,MAX((Expenses!GC$35-$AB51/12)*$AA51*$F51,0)+MAX((Expenses!GC$36-$AB52/12)*$AA52*$F51,0)+MAX((Expenses!GC$37-$AB53/12)*$AA53*$F51,0)+MAX((Expenses!GC$38-$AB54/12)*$AA54*$F51,0)+MAX((Expenses!GC$39-$AB55/12)*$AA55*$F51,0)))))</f>
        <v>2092.0712742259498</v>
      </c>
      <c r="GF222" s="156">
        <f>IF(OR(GF$165&lt;=EOMONTH($E51,$R51*(1-$O51)),GF$165&gt;EOMONTH($E51,$P51*12*(1-$O51)+$Q51*12*$O51+$R51*(1-$O51))),0,IF($X51="NNN",SUM(Expenses!GD$35:GD$39)*$F51,IF($X51="FSG",0,IF($X51="MG",SUMPRODUCT($Z51:$Z55,Expenses!GD$35:GD$39)*$F51,MAX((Expenses!GD$35-$AB51/12)*$AA51*$F51,0)+MAX((Expenses!GD$36-$AB52/12)*$AA52*$F51,0)+MAX((Expenses!GD$37-$AB53/12)*$AA53*$F51,0)+MAX((Expenses!GD$38-$AB54/12)*$AA54*$F51,0)+MAX((Expenses!GD$39-$AB55/12)*$AA55*$F51,0)))))</f>
        <v>2092.8335399435673</v>
      </c>
      <c r="GG222" s="156">
        <f>IF(OR(GG$165&lt;=EOMONTH($E51,$R51*(1-$O51)),GG$165&gt;EOMONTH($E51,$P51*12*(1-$O51)+$Q51*12*$O51+$R51*(1-$O51))),0,IF($X51="NNN",SUM(Expenses!GE$35:GE$39)*$F51,IF($X51="FSG",0,IF($X51="MG",SUMPRODUCT($Z51:$Z55,Expenses!GE$35:GE$39)*$F51,MAX((Expenses!GE$35-$AB51/12)*$AA51*$F51,0)+MAX((Expenses!GE$36-$AB52/12)*$AA52*$F51,0)+MAX((Expenses!GE$37-$AB53/12)*$AA53*$F51,0)+MAX((Expenses!GE$38-$AB54/12)*$AA54*$F51,0)+MAX((Expenses!GE$39-$AB55/12)*$AA55*$F51,0)))))</f>
        <v>2093.5976856140828</v>
      </c>
      <c r="GH222" s="156">
        <f>IF(OR(GH$165&lt;=EOMONTH($E51,$R51*(1-$O51)),GH$165&gt;EOMONTH($E51,$P51*12*(1-$O51)+$Q51*12*$O51+$R51*(1-$O51))),0,IF($X51="NNN",SUM(Expenses!GF$35:GF$39)*$F51,IF($X51="FSG",0,IF($X51="MG",SUMPRODUCT($Z51:$Z55,Expenses!GF$35:GF$39)*$F51,MAX((Expenses!GF$35-$AB51/12)*$AA51*$F51,0)+MAX((Expenses!GF$36-$AB52/12)*$AA52*$F51,0)+MAX((Expenses!GF$37-$AB53/12)*$AA53*$F51,0)+MAX((Expenses!GF$38-$AB54/12)*$AA54*$F51,0)+MAX((Expenses!GF$39-$AB55/12)*$AA55*$F51,0)))))</f>
        <v>2094.3637158739671</v>
      </c>
      <c r="GI222" s="156">
        <f>IF(OR(GI$165&lt;=EOMONTH($E51,$R51*(1-$O51)),GI$165&gt;EOMONTH($E51,$P51*12*(1-$O51)+$Q51*12*$O51+$R51*(1-$O51))),0,IF($X51="NNN",SUM(Expenses!GG$35:GG$39)*$F51,IF($X51="FSG",0,IF($X51="MG",SUMPRODUCT($Z51:$Z55,Expenses!GG$35:GG$39)*$F51,MAX((Expenses!GG$35-$AB51/12)*$AA51*$F51,0)+MAX((Expenses!GG$36-$AB52/12)*$AA52*$F51,0)+MAX((Expenses!GG$37-$AB53/12)*$AA53*$F51,0)+MAX((Expenses!GG$38-$AB54/12)*$AA54*$F51,0)+MAX((Expenses!GG$39-$AB55/12)*$AA55*$F51,0)))))</f>
        <v>2069.9383262328356</v>
      </c>
      <c r="GJ222" s="156">
        <f>IF(OR(GJ$165&lt;=EOMONTH($E51,$R51*(1-$O51)),GJ$165&gt;EOMONTH($E51,$P51*12*(1-$O51)+$Q51*12*$O51+$R51*(1-$O51))),0,IF($X51="NNN",SUM(Expenses!GH$35:GH$39)*$F51,IF($X51="FSG",0,IF($X51="MG",SUMPRODUCT($Z51:$Z55,Expenses!GH$35:GH$39)*$F51,MAX((Expenses!GH$35-$AB51/12)*$AA51*$F51,0)+MAX((Expenses!GH$36-$AB52/12)*$AA52*$F51,0)+MAX((Expenses!GH$37-$AB53/12)*$AA53*$F51,0)+MAX((Expenses!GH$38-$AB54/12)*$AA54*$F51,0)+MAX((Expenses!GH$39-$AB55/12)*$AA55*$F51,0)))))</f>
        <v>2070.6544317154421</v>
      </c>
      <c r="GK222" s="156">
        <f>IF(OR(GK$165&lt;=EOMONTH($E51,$R51*(1-$O51)),GK$165&gt;EOMONTH($E51,$P51*12*(1-$O51)+$Q51*12*$O51+$R51*(1-$O51))),0,IF($X51="NNN",SUM(Expenses!GI$35:GI$39)*$F51,IF($X51="FSG",0,IF($X51="MG",SUMPRODUCT($Z51:$Z55,Expenses!GI$35:GI$39)*$F51,MAX((Expenses!GI$35-$AB51/12)*$AA51*$F51,0)+MAX((Expenses!GI$36-$AB52/12)*$AA52*$F51,0)+MAX((Expenses!GI$37-$AB53/12)*$AA53*$F51,0)+MAX((Expenses!GI$38-$AB54/12)*$AA54*$F51,0)+MAX((Expenses!GI$39-$AB55/12)*$AA55*$F51,0)))))</f>
        <v>0</v>
      </c>
      <c r="GL222" s="156">
        <f>IF(OR(GL$165&lt;=EOMONTH($E51,$R51*(1-$O51)),GL$165&gt;EOMONTH($E51,$P51*12*(1-$O51)+$Q51*12*$O51+$R51*(1-$O51))),0,IF($X51="NNN",SUM(Expenses!GJ$35:GJ$39)*$F51,IF($X51="FSG",0,IF($X51="MG",SUMPRODUCT($Z51:$Z55,Expenses!GJ$35:GJ$39)*$F51,MAX((Expenses!GJ$35-$AB51/12)*$AA51*$F51,0)+MAX((Expenses!GJ$36-$AB52/12)*$AA52*$F51,0)+MAX((Expenses!GJ$37-$AB53/12)*$AA53*$F51,0)+MAX((Expenses!GJ$38-$AB54/12)*$AA54*$F51,0)+MAX((Expenses!GJ$39-$AB55/12)*$AA55*$F51,0)))))</f>
        <v>0</v>
      </c>
      <c r="GM222" s="156">
        <f>IF(OR(GM$165&lt;=EOMONTH($E51,$R51*(1-$O51)),GM$165&gt;EOMONTH($E51,$P51*12*(1-$O51)+$Q51*12*$O51+$R51*(1-$O51))),0,IF($X51="NNN",SUM(Expenses!GK$35:GK$39)*$F51,IF($X51="FSG",0,IF($X51="MG",SUMPRODUCT($Z51:$Z55,Expenses!GK$35:GK$39)*$F51,MAX((Expenses!GK$35-$AB51/12)*$AA51*$F51,0)+MAX((Expenses!GK$36-$AB52/12)*$AA52*$F51,0)+MAX((Expenses!GK$37-$AB53/12)*$AA53*$F51,0)+MAX((Expenses!GK$38-$AB54/12)*$AA54*$F51,0)+MAX((Expenses!GK$39-$AB55/12)*$AA55*$F51,0)))))</f>
        <v>0</v>
      </c>
      <c r="GN222" s="156">
        <f>IF(OR(GN$165&lt;=EOMONTH($E51,$R51*(1-$O51)),GN$165&gt;EOMONTH($E51,$P51*12*(1-$O51)+$Q51*12*$O51+$R51*(1-$O51))),0,IF($X51="NNN",SUM(Expenses!GL$35:GL$39)*$F51,IF($X51="FSG",0,IF($X51="MG",SUMPRODUCT($Z51:$Z55,Expenses!GL$35:GL$39)*$F51,MAX((Expenses!GL$35-$AB51/12)*$AA51*$F51,0)+MAX((Expenses!GL$36-$AB52/12)*$AA52*$F51,0)+MAX((Expenses!GL$37-$AB53/12)*$AA53*$F51,0)+MAX((Expenses!GL$38-$AB54/12)*$AA54*$F51,0)+MAX((Expenses!GL$39-$AB55/12)*$AA55*$F51,0)))))</f>
        <v>0</v>
      </c>
      <c r="GO222" s="156">
        <f>IF(OR(GO$165&lt;=EOMONTH($E51,$R51*(1-$O51)),GO$165&gt;EOMONTH($E51,$P51*12*(1-$O51)+$Q51*12*$O51+$R51*(1-$O51))),0,IF($X51="NNN",SUM(Expenses!GM$35:GM$39)*$F51,IF($X51="FSG",0,IF($X51="MG",SUMPRODUCT($Z51:$Z55,Expenses!GM$35:GM$39)*$F51,MAX((Expenses!GM$35-$AB51/12)*$AA51*$F51,0)+MAX((Expenses!GM$36-$AB52/12)*$AA52*$F51,0)+MAX((Expenses!GM$37-$AB53/12)*$AA53*$F51,0)+MAX((Expenses!GM$38-$AB54/12)*$AA54*$F51,0)+MAX((Expenses!GM$39-$AB55/12)*$AA55*$F51,0)))))</f>
        <v>0</v>
      </c>
      <c r="GP222" s="156">
        <f>IF(OR(GP$165&lt;=EOMONTH($E51,$R51*(1-$O51)),GP$165&gt;EOMONTH($E51,$P51*12*(1-$O51)+$Q51*12*$O51+$R51*(1-$O51))),0,IF($X51="NNN",SUM(Expenses!GN$35:GN$39)*$F51,IF($X51="FSG",0,IF($X51="MG",SUMPRODUCT($Z51:$Z55,Expenses!GN$35:GN$39)*$F51,MAX((Expenses!GN$35-$AB51/12)*$AA51*$F51,0)+MAX((Expenses!GN$36-$AB52/12)*$AA52*$F51,0)+MAX((Expenses!GN$37-$AB53/12)*$AA53*$F51,0)+MAX((Expenses!GN$38-$AB54/12)*$AA54*$F51,0)+MAX((Expenses!GN$39-$AB55/12)*$AA55*$F51,0)))))</f>
        <v>0</v>
      </c>
      <c r="GQ222" s="156">
        <f>IF(OR(GQ$165&lt;=EOMONTH($E51,$R51*(1-$O51)),GQ$165&gt;EOMONTH($E51,$P51*12*(1-$O51)+$Q51*12*$O51+$R51*(1-$O51))),0,IF($X51="NNN",SUM(Expenses!GO$35:GO$39)*$F51,IF($X51="FSG",0,IF($X51="MG",SUMPRODUCT($Z51:$Z55,Expenses!GO$35:GO$39)*$F51,MAX((Expenses!GO$35-$AB51/12)*$AA51*$F51,0)+MAX((Expenses!GO$36-$AB52/12)*$AA52*$F51,0)+MAX((Expenses!GO$37-$AB53/12)*$AA53*$F51,0)+MAX((Expenses!GO$38-$AB54/12)*$AA54*$F51,0)+MAX((Expenses!GO$39-$AB55/12)*$AA55*$F51,0)))))</f>
        <v>0</v>
      </c>
      <c r="GR222" s="156">
        <f>IF(OR(GR$165&lt;=EOMONTH($E51,$R51*(1-$O51)),GR$165&gt;EOMONTH($E51,$P51*12*(1-$O51)+$Q51*12*$O51+$R51*(1-$O51))),0,IF($X51="NNN",SUM(Expenses!GP$35:GP$39)*$F51,IF($X51="FSG",0,IF($X51="MG",SUMPRODUCT($Z51:$Z55,Expenses!GP$35:GP$39)*$F51,MAX((Expenses!GP$35-$AB51/12)*$AA51*$F51,0)+MAX((Expenses!GP$36-$AB52/12)*$AA52*$F51,0)+MAX((Expenses!GP$37-$AB53/12)*$AA53*$F51,0)+MAX((Expenses!GP$38-$AB54/12)*$AA54*$F51,0)+MAX((Expenses!GP$39-$AB55/12)*$AA55*$F51,0)))))</f>
        <v>0</v>
      </c>
      <c r="GS222" s="156">
        <f>IF(OR(GS$165&lt;=EOMONTH($E51,$R51*(1-$O51)),GS$165&gt;EOMONTH($E51,$P51*12*(1-$O51)+$Q51*12*$O51+$R51*(1-$O51))),0,IF($X51="NNN",SUM(Expenses!GQ$35:GQ$39)*$F51,IF($X51="FSG",0,IF($X51="MG",SUMPRODUCT($Z51:$Z55,Expenses!GQ$35:GQ$39)*$F51,MAX((Expenses!GQ$35-$AB51/12)*$AA51*$F51,0)+MAX((Expenses!GQ$36-$AB52/12)*$AA52*$F51,0)+MAX((Expenses!GQ$37-$AB53/12)*$AA53*$F51,0)+MAX((Expenses!GQ$38-$AB54/12)*$AA54*$F51,0)+MAX((Expenses!GQ$39-$AB55/12)*$AA55*$F51,0)))))</f>
        <v>0</v>
      </c>
      <c r="GT222" s="156">
        <f>IF(OR(GT$165&lt;=EOMONTH($E51,$R51*(1-$O51)),GT$165&gt;EOMONTH($E51,$P51*12*(1-$O51)+$Q51*12*$O51+$R51*(1-$O51))),0,IF($X51="NNN",SUM(Expenses!GR$35:GR$39)*$F51,IF($X51="FSG",0,IF($X51="MG",SUMPRODUCT($Z51:$Z55,Expenses!GR$35:GR$39)*$F51,MAX((Expenses!GR$35-$AB51/12)*$AA51*$F51,0)+MAX((Expenses!GR$36-$AB52/12)*$AA52*$F51,0)+MAX((Expenses!GR$37-$AB53/12)*$AA53*$F51,0)+MAX((Expenses!GR$38-$AB54/12)*$AA54*$F51,0)+MAX((Expenses!GR$39-$AB55/12)*$AA55*$F51,0)))))</f>
        <v>0</v>
      </c>
      <c r="GU222" s="156">
        <f>IF(OR(GU$165&lt;=EOMONTH($E51,$R51*(1-$O51)),GU$165&gt;EOMONTH($E51,$P51*12*(1-$O51)+$Q51*12*$O51+$R51*(1-$O51))),0,IF($X51="NNN",SUM(Expenses!GS$35:GS$39)*$F51,IF($X51="FSG",0,IF($X51="MG",SUMPRODUCT($Z51:$Z55,Expenses!GS$35:GS$39)*$F51,MAX((Expenses!GS$35-$AB51/12)*$AA51*$F51,0)+MAX((Expenses!GS$36-$AB52/12)*$AA52*$F51,0)+MAX((Expenses!GS$37-$AB53/12)*$AA53*$F51,0)+MAX((Expenses!GS$38-$AB54/12)*$AA54*$F51,0)+MAX((Expenses!GS$39-$AB55/12)*$AA55*$F51,0)))))</f>
        <v>0</v>
      </c>
      <c r="GV222" s="156">
        <f>IF(OR(GV$165&lt;=EOMONTH($E51,$R51*(1-$O51)),GV$165&gt;EOMONTH($E51,$P51*12*(1-$O51)+$Q51*12*$O51+$R51*(1-$O51))),0,IF($X51="NNN",SUM(Expenses!GT$35:GT$39)*$F51,IF($X51="FSG",0,IF($X51="MG",SUMPRODUCT($Z51:$Z55,Expenses!GT$35:GT$39)*$F51,MAX((Expenses!GT$35-$AB51/12)*$AA51*$F51,0)+MAX((Expenses!GT$36-$AB52/12)*$AA52*$F51,0)+MAX((Expenses!GT$37-$AB53/12)*$AA53*$F51,0)+MAX((Expenses!GT$38-$AB54/12)*$AA54*$F51,0)+MAX((Expenses!GT$39-$AB55/12)*$AA55*$F51,0)))))</f>
        <v>0</v>
      </c>
      <c r="GW222" s="156">
        <f>IF(OR(GW$165&lt;=EOMONTH($E51,$R51*(1-$O51)),GW$165&gt;EOMONTH($E51,$P51*12*(1-$O51)+$Q51*12*$O51+$R51*(1-$O51))),0,IF($X51="NNN",SUM(Expenses!GU$35:GU$39)*$F51,IF($X51="FSG",0,IF($X51="MG",SUMPRODUCT($Z51:$Z55,Expenses!GU$35:GU$39)*$F51,MAX((Expenses!GU$35-$AB51/12)*$AA51*$F51,0)+MAX((Expenses!GU$36-$AB52/12)*$AA52*$F51,0)+MAX((Expenses!GU$37-$AB53/12)*$AA53*$F51,0)+MAX((Expenses!GU$38-$AB54/12)*$AA54*$F51,0)+MAX((Expenses!GU$39-$AB55/12)*$AA55*$F51,0)))))</f>
        <v>0</v>
      </c>
      <c r="GX222" s="156">
        <f>IF(OR(GX$165&lt;=EOMONTH($E51,$R51*(1-$O51)),GX$165&gt;EOMONTH($E51,$P51*12*(1-$O51)+$Q51*12*$O51+$R51*(1-$O51))),0,IF($X51="NNN",SUM(Expenses!GV$35:GV$39)*$F51,IF($X51="FSG",0,IF($X51="MG",SUMPRODUCT($Z51:$Z55,Expenses!GV$35:GV$39)*$F51,MAX((Expenses!GV$35-$AB51/12)*$AA51*$F51,0)+MAX((Expenses!GV$36-$AB52/12)*$AA52*$F51,0)+MAX((Expenses!GV$37-$AB53/12)*$AA53*$F51,0)+MAX((Expenses!GV$38-$AB54/12)*$AA54*$F51,0)+MAX((Expenses!GV$39-$AB55/12)*$AA55*$F51,0)))))</f>
        <v>0</v>
      </c>
      <c r="GY222" s="156">
        <f>IF(OR(GY$165&lt;=EOMONTH($E51,$R51*(1-$O51)),GY$165&gt;EOMONTH($E51,$P51*12*(1-$O51)+$Q51*12*$O51+$R51*(1-$O51))),0,IF($X51="NNN",SUM(Expenses!GW$35:GW$39)*$F51,IF($X51="FSG",0,IF($X51="MG",SUMPRODUCT($Z51:$Z55,Expenses!GW$35:GW$39)*$F51,MAX((Expenses!GW$35-$AB51/12)*$AA51*$F51,0)+MAX((Expenses!GW$36-$AB52/12)*$AA52*$F51,0)+MAX((Expenses!GW$37-$AB53/12)*$AA53*$F51,0)+MAX((Expenses!GW$38-$AB54/12)*$AA54*$F51,0)+MAX((Expenses!GW$39-$AB55/12)*$AA55*$F51,0)))))</f>
        <v>0</v>
      </c>
      <c r="GZ222" s="156">
        <f>IF(OR(GZ$165&lt;=EOMONTH($E51,$R51*(1-$O51)),GZ$165&gt;EOMONTH($E51,$P51*12*(1-$O51)+$Q51*12*$O51+$R51*(1-$O51))),0,IF($X51="NNN",SUM(Expenses!GX$35:GX$39)*$F51,IF($X51="FSG",0,IF($X51="MG",SUMPRODUCT($Z51:$Z55,Expenses!GX$35:GX$39)*$F51,MAX((Expenses!GX$35-$AB51/12)*$AA51*$F51,0)+MAX((Expenses!GX$36-$AB52/12)*$AA52*$F51,0)+MAX((Expenses!GX$37-$AB53/12)*$AA53*$F51,0)+MAX((Expenses!GX$38-$AB54/12)*$AA54*$F51,0)+MAX((Expenses!GX$39-$AB55/12)*$AA55*$F51,0)))))</f>
        <v>0</v>
      </c>
      <c r="HA222" s="156">
        <f>IF(OR(HA$165&lt;=EOMONTH($E51,$R51*(1-$O51)),HA$165&gt;EOMONTH($E51,$P51*12*(1-$O51)+$Q51*12*$O51+$R51*(1-$O51))),0,IF($X51="NNN",SUM(Expenses!GY$35:GY$39)*$F51,IF($X51="FSG",0,IF($X51="MG",SUMPRODUCT($Z51:$Z55,Expenses!GY$35:GY$39)*$F51,MAX((Expenses!GY$35-$AB51/12)*$AA51*$F51,0)+MAX((Expenses!GY$36-$AB52/12)*$AA52*$F51,0)+MAX((Expenses!GY$37-$AB53/12)*$AA53*$F51,0)+MAX((Expenses!GY$38-$AB54/12)*$AA54*$F51,0)+MAX((Expenses!GY$39-$AB55/12)*$AA55*$F51,0)))))</f>
        <v>0</v>
      </c>
      <c r="HB222" s="156">
        <f>IF(OR(HB$165&lt;=EOMONTH($E51,$R51*(1-$O51)),HB$165&gt;EOMONTH($E51,$P51*12*(1-$O51)+$Q51*12*$O51+$R51*(1-$O51))),0,IF($X51="NNN",SUM(Expenses!GZ$35:GZ$39)*$F51,IF($X51="FSG",0,IF($X51="MG",SUMPRODUCT($Z51:$Z55,Expenses!GZ$35:GZ$39)*$F51,MAX((Expenses!GZ$35-$AB51/12)*$AA51*$F51,0)+MAX((Expenses!GZ$36-$AB52/12)*$AA52*$F51,0)+MAX((Expenses!GZ$37-$AB53/12)*$AA53*$F51,0)+MAX((Expenses!GZ$38-$AB54/12)*$AA54*$F51,0)+MAX((Expenses!GZ$39-$AB55/12)*$AA55*$F51,0)))))</f>
        <v>0</v>
      </c>
      <c r="HC222" s="156">
        <f>IF(OR(HC$165&lt;=EOMONTH($E51,$R51*(1-$O51)),HC$165&gt;EOMONTH($E51,$P51*12*(1-$O51)+$Q51*12*$O51+$R51*(1-$O51))),0,IF($X51="NNN",SUM(Expenses!HA$35:HA$39)*$F51,IF($X51="FSG",0,IF($X51="MG",SUMPRODUCT($Z51:$Z55,Expenses!HA$35:HA$39)*$F51,MAX((Expenses!HA$35-$AB51/12)*$AA51*$F51,0)+MAX((Expenses!HA$36-$AB52/12)*$AA52*$F51,0)+MAX((Expenses!HA$37-$AB53/12)*$AA53*$F51,0)+MAX((Expenses!HA$38-$AB54/12)*$AA54*$F51,0)+MAX((Expenses!HA$39-$AB55/12)*$AA55*$F51,0)))))</f>
        <v>0</v>
      </c>
      <c r="HD222" s="156">
        <f>IF(OR(HD$165&lt;=EOMONTH($E51,$R51*(1-$O51)),HD$165&gt;EOMONTH($E51,$P51*12*(1-$O51)+$Q51*12*$O51+$R51*(1-$O51))),0,IF($X51="NNN",SUM(Expenses!HB$35:HB$39)*$F51,IF($X51="FSG",0,IF($X51="MG",SUMPRODUCT($Z51:$Z55,Expenses!HB$35:HB$39)*$F51,MAX((Expenses!HB$35-$AB51/12)*$AA51*$F51,0)+MAX((Expenses!HB$36-$AB52/12)*$AA52*$F51,0)+MAX((Expenses!HB$37-$AB53/12)*$AA53*$F51,0)+MAX((Expenses!HB$38-$AB54/12)*$AA54*$F51,0)+MAX((Expenses!HB$39-$AB55/12)*$AA55*$F51,0)))))</f>
        <v>0</v>
      </c>
      <c r="HE222" s="156">
        <f>IF(OR(HE$165&lt;=EOMONTH($E51,$R51*(1-$O51)),HE$165&gt;EOMONTH($E51,$P51*12*(1-$O51)+$Q51*12*$O51+$R51*(1-$O51))),0,IF($X51="NNN",SUM(Expenses!HC$35:HC$39)*$F51,IF($X51="FSG",0,IF($X51="MG",SUMPRODUCT($Z51:$Z55,Expenses!HC$35:HC$39)*$F51,MAX((Expenses!HC$35-$AB51/12)*$AA51*$F51,0)+MAX((Expenses!HC$36-$AB52/12)*$AA52*$F51,0)+MAX((Expenses!HC$37-$AB53/12)*$AA53*$F51,0)+MAX((Expenses!HC$38-$AB54/12)*$AA54*$F51,0)+MAX((Expenses!HC$39-$AB55/12)*$AA55*$F51,0)))))</f>
        <v>0</v>
      </c>
      <c r="HF222" s="156">
        <f>IF(OR(HF$165&lt;=EOMONTH($E51,$R51*(1-$O51)),HF$165&gt;EOMONTH($E51,$P51*12*(1-$O51)+$Q51*12*$O51+$R51*(1-$O51))),0,IF($X51="NNN",SUM(Expenses!HD$35:HD$39)*$F51,IF($X51="FSG",0,IF($X51="MG",SUMPRODUCT($Z51:$Z55,Expenses!HD$35:HD$39)*$F51,MAX((Expenses!HD$35-$AB51/12)*$AA51*$F51,0)+MAX((Expenses!HD$36-$AB52/12)*$AA52*$F51,0)+MAX((Expenses!HD$37-$AB53/12)*$AA53*$F51,0)+MAX((Expenses!HD$38-$AB54/12)*$AA54*$F51,0)+MAX((Expenses!HD$39-$AB55/12)*$AA55*$F51,0)))))</f>
        <v>0</v>
      </c>
      <c r="HG222" s="156">
        <f>IF(OR(HG$165&lt;=EOMONTH($E51,$R51*(1-$O51)),HG$165&gt;EOMONTH($E51,$P51*12*(1-$O51)+$Q51*12*$O51+$R51*(1-$O51))),0,IF($X51="NNN",SUM(Expenses!HE$35:HE$39)*$F51,IF($X51="FSG",0,IF($X51="MG",SUMPRODUCT($Z51:$Z55,Expenses!HE$35:HE$39)*$F51,MAX((Expenses!HE$35-$AB51/12)*$AA51*$F51,0)+MAX((Expenses!HE$36-$AB52/12)*$AA52*$F51,0)+MAX((Expenses!HE$37-$AB53/12)*$AA53*$F51,0)+MAX((Expenses!HE$38-$AB54/12)*$AA54*$F51,0)+MAX((Expenses!HE$39-$AB55/12)*$AA55*$F51,0)))))</f>
        <v>0</v>
      </c>
      <c r="HH222" s="156">
        <f>IF(OR(HH$165&lt;=EOMONTH($E51,$R51*(1-$O51)),HH$165&gt;EOMONTH($E51,$P51*12*(1-$O51)+$Q51*12*$O51+$R51*(1-$O51))),0,IF($X51="NNN",SUM(Expenses!HF$35:HF$39)*$F51,IF($X51="FSG",0,IF($X51="MG",SUMPRODUCT($Z51:$Z55,Expenses!HF$35:HF$39)*$F51,MAX((Expenses!HF$35-$AB51/12)*$AA51*$F51,0)+MAX((Expenses!HF$36-$AB52/12)*$AA52*$F51,0)+MAX((Expenses!HF$37-$AB53/12)*$AA53*$F51,0)+MAX((Expenses!HF$38-$AB54/12)*$AA54*$F51,0)+MAX((Expenses!HF$39-$AB55/12)*$AA55*$F51,0)))))</f>
        <v>0</v>
      </c>
      <c r="HI222" s="156">
        <f>IF(OR(HI$165&lt;=EOMONTH($E51,$R51*(1-$O51)),HI$165&gt;EOMONTH($E51,$P51*12*(1-$O51)+$Q51*12*$O51+$R51*(1-$O51))),0,IF($X51="NNN",SUM(Expenses!HG$35:HG$39)*$F51,IF($X51="FSG",0,IF($X51="MG",SUMPRODUCT($Z51:$Z55,Expenses!HG$35:HG$39)*$F51,MAX((Expenses!HG$35-$AB51/12)*$AA51*$F51,0)+MAX((Expenses!HG$36-$AB52/12)*$AA52*$F51,0)+MAX((Expenses!HG$37-$AB53/12)*$AA53*$F51,0)+MAX((Expenses!HG$38-$AB54/12)*$AA54*$F51,0)+MAX((Expenses!HG$39-$AB55/12)*$AA55*$F51,0)))))</f>
        <v>0</v>
      </c>
      <c r="HJ222" s="156">
        <f>IF(OR(HJ$165&lt;=EOMONTH($E51,$R51*(1-$O51)),HJ$165&gt;EOMONTH($E51,$P51*12*(1-$O51)+$Q51*12*$O51+$R51*(1-$O51))),0,IF($X51="NNN",SUM(Expenses!HH$35:HH$39)*$F51,IF($X51="FSG",0,IF($X51="MG",SUMPRODUCT($Z51:$Z55,Expenses!HH$35:HH$39)*$F51,MAX((Expenses!HH$35-$AB51/12)*$AA51*$F51,0)+MAX((Expenses!HH$36-$AB52/12)*$AA52*$F51,0)+MAX((Expenses!HH$37-$AB53/12)*$AA53*$F51,0)+MAX((Expenses!HH$38-$AB54/12)*$AA54*$F51,0)+MAX((Expenses!HH$39-$AB55/12)*$AA55*$F51,0)))))</f>
        <v>0</v>
      </c>
      <c r="HK222" s="156">
        <f>IF(OR(HK$165&lt;=EOMONTH($E51,$R51*(1-$O51)),HK$165&gt;EOMONTH($E51,$P51*12*(1-$O51)+$Q51*12*$O51+$R51*(1-$O51))),0,IF($X51="NNN",SUM(Expenses!HI$35:HI$39)*$F51,IF($X51="FSG",0,IF($X51="MG",SUMPRODUCT($Z51:$Z55,Expenses!HI$35:HI$39)*$F51,MAX((Expenses!HI$35-$AB51/12)*$AA51*$F51,0)+MAX((Expenses!HI$36-$AB52/12)*$AA52*$F51,0)+MAX((Expenses!HI$37-$AB53/12)*$AA53*$F51,0)+MAX((Expenses!HI$38-$AB54/12)*$AA54*$F51,0)+MAX((Expenses!HI$39-$AB55/12)*$AA55*$F51,0)))))</f>
        <v>0</v>
      </c>
      <c r="HL222" s="156">
        <f>IF(OR(HL$165&lt;=EOMONTH($E51,$R51*(1-$O51)),HL$165&gt;EOMONTH($E51,$P51*12*(1-$O51)+$Q51*12*$O51+$R51*(1-$O51))),0,IF($X51="NNN",SUM(Expenses!HJ$35:HJ$39)*$F51,IF($X51="FSG",0,IF($X51="MG",SUMPRODUCT($Z51:$Z55,Expenses!HJ$35:HJ$39)*$F51,MAX((Expenses!HJ$35-$AB51/12)*$AA51*$F51,0)+MAX((Expenses!HJ$36-$AB52/12)*$AA52*$F51,0)+MAX((Expenses!HJ$37-$AB53/12)*$AA53*$F51,0)+MAX((Expenses!HJ$38-$AB54/12)*$AA54*$F51,0)+MAX((Expenses!HJ$39-$AB55/12)*$AA55*$F51,0)))))</f>
        <v>0</v>
      </c>
      <c r="HM222" s="156">
        <f>IF(OR(HM$165&lt;=EOMONTH($E51,$R51*(1-$O51)),HM$165&gt;EOMONTH($E51,$P51*12*(1-$O51)+$Q51*12*$O51+$R51*(1-$O51))),0,IF($X51="NNN",SUM(Expenses!HK$35:HK$39)*$F51,IF($X51="FSG",0,IF($X51="MG",SUMPRODUCT($Z51:$Z55,Expenses!HK$35:HK$39)*$F51,MAX((Expenses!HK$35-$AB51/12)*$AA51*$F51,0)+MAX((Expenses!HK$36-$AB52/12)*$AA52*$F51,0)+MAX((Expenses!HK$37-$AB53/12)*$AA53*$F51,0)+MAX((Expenses!HK$38-$AB54/12)*$AA54*$F51,0)+MAX((Expenses!HK$39-$AB55/12)*$AA55*$F51,0)))))</f>
        <v>0</v>
      </c>
      <c r="HN222" s="156">
        <f>IF(OR(HN$165&lt;=EOMONTH($E51,$R51*(1-$O51)),HN$165&gt;EOMONTH($E51,$P51*12*(1-$O51)+$Q51*12*$O51+$R51*(1-$O51))),0,IF($X51="NNN",SUM(Expenses!HL$35:HL$39)*$F51,IF($X51="FSG",0,IF($X51="MG",SUMPRODUCT($Z51:$Z55,Expenses!HL$35:HL$39)*$F51,MAX((Expenses!HL$35-$AB51/12)*$AA51*$F51,0)+MAX((Expenses!HL$36-$AB52/12)*$AA52*$F51,0)+MAX((Expenses!HL$37-$AB53/12)*$AA53*$F51,0)+MAX((Expenses!HL$38-$AB54/12)*$AA54*$F51,0)+MAX((Expenses!HL$39-$AB55/12)*$AA55*$F51,0)))))</f>
        <v>0</v>
      </c>
      <c r="HO222" s="156">
        <f>IF(OR(HO$165&lt;=EOMONTH($E51,$R51*(1-$O51)),HO$165&gt;EOMONTH($E51,$P51*12*(1-$O51)+$Q51*12*$O51+$R51*(1-$O51))),0,IF($X51="NNN",SUM(Expenses!HM$35:HM$39)*$F51,IF($X51="FSG",0,IF($X51="MG",SUMPRODUCT($Z51:$Z55,Expenses!HM$35:HM$39)*$F51,MAX((Expenses!HM$35-$AB51/12)*$AA51*$F51,0)+MAX((Expenses!HM$36-$AB52/12)*$AA52*$F51,0)+MAX((Expenses!HM$37-$AB53/12)*$AA53*$F51,0)+MAX((Expenses!HM$38-$AB54/12)*$AA54*$F51,0)+MAX((Expenses!HM$39-$AB55/12)*$AA55*$F51,0)))))</f>
        <v>0</v>
      </c>
      <c r="HP222" s="156">
        <f>IF(OR(HP$165&lt;=EOMONTH($E51,$R51*(1-$O51)),HP$165&gt;EOMONTH($E51,$P51*12*(1-$O51)+$Q51*12*$O51+$R51*(1-$O51))),0,IF($X51="NNN",SUM(Expenses!HN$35:HN$39)*$F51,IF($X51="FSG",0,IF($X51="MG",SUMPRODUCT($Z51:$Z55,Expenses!HN$35:HN$39)*$F51,MAX((Expenses!HN$35-$AB51/12)*$AA51*$F51,0)+MAX((Expenses!HN$36-$AB52/12)*$AA52*$F51,0)+MAX((Expenses!HN$37-$AB53/12)*$AA53*$F51,0)+MAX((Expenses!HN$38-$AB54/12)*$AA54*$F51,0)+MAX((Expenses!HN$39-$AB55/12)*$AA55*$F51,0)))))</f>
        <v>0</v>
      </c>
      <c r="HQ222" s="156">
        <f>IF(OR(HQ$165&lt;=EOMONTH($E51,$R51*(1-$O51)),HQ$165&gt;EOMONTH($E51,$P51*12*(1-$O51)+$Q51*12*$O51+$R51*(1-$O51))),0,IF($X51="NNN",SUM(Expenses!HO$35:HO$39)*$F51,IF($X51="FSG",0,IF($X51="MG",SUMPRODUCT($Z51:$Z55,Expenses!HO$35:HO$39)*$F51,MAX((Expenses!HO$35-$AB51/12)*$AA51*$F51,0)+MAX((Expenses!HO$36-$AB52/12)*$AA52*$F51,0)+MAX((Expenses!HO$37-$AB53/12)*$AA53*$F51,0)+MAX((Expenses!HO$38-$AB54/12)*$AA54*$F51,0)+MAX((Expenses!HO$39-$AB55/12)*$AA55*$F51,0)))))</f>
        <v>0</v>
      </c>
      <c r="HR222" s="156">
        <f>IF(OR(HR$165&lt;=EOMONTH($E51,$R51*(1-$O51)),HR$165&gt;EOMONTH($E51,$P51*12*(1-$O51)+$Q51*12*$O51+$R51*(1-$O51))),0,IF($X51="NNN",SUM(Expenses!HP$35:HP$39)*$F51,IF($X51="FSG",0,IF($X51="MG",SUMPRODUCT($Z51:$Z55,Expenses!HP$35:HP$39)*$F51,MAX((Expenses!HP$35-$AB51/12)*$AA51*$F51,0)+MAX((Expenses!HP$36-$AB52/12)*$AA52*$F51,0)+MAX((Expenses!HP$37-$AB53/12)*$AA53*$F51,0)+MAX((Expenses!HP$38-$AB54/12)*$AA54*$F51,0)+MAX((Expenses!HP$39-$AB55/12)*$AA55*$F51,0)))))</f>
        <v>0</v>
      </c>
      <c r="HS222" s="156">
        <f>IF(OR(HS$165&lt;=EOMONTH($E51,$R51*(1-$O51)),HS$165&gt;EOMONTH($E51,$P51*12*(1-$O51)+$Q51*12*$O51+$R51*(1-$O51))),0,IF($X51="NNN",SUM(Expenses!HQ$35:HQ$39)*$F51,IF($X51="FSG",0,IF($X51="MG",SUMPRODUCT($Z51:$Z55,Expenses!HQ$35:HQ$39)*$F51,MAX((Expenses!HQ$35-$AB51/12)*$AA51*$F51,0)+MAX((Expenses!HQ$36-$AB52/12)*$AA52*$F51,0)+MAX((Expenses!HQ$37-$AB53/12)*$AA53*$F51,0)+MAX((Expenses!HQ$38-$AB54/12)*$AA54*$F51,0)+MAX((Expenses!HQ$39-$AB55/12)*$AA55*$F51,0)))))</f>
        <v>0</v>
      </c>
      <c r="HT222" s="156">
        <f>IF(OR(HT$165&lt;=EOMONTH($E51,$R51*(1-$O51)),HT$165&gt;EOMONTH($E51,$P51*12*(1-$O51)+$Q51*12*$O51+$R51*(1-$O51))),0,IF($X51="NNN",SUM(Expenses!HR$35:HR$39)*$F51,IF($X51="FSG",0,IF($X51="MG",SUMPRODUCT($Z51:$Z55,Expenses!HR$35:HR$39)*$F51,MAX((Expenses!HR$35-$AB51/12)*$AA51*$F51,0)+MAX((Expenses!HR$36-$AB52/12)*$AA52*$F51,0)+MAX((Expenses!HR$37-$AB53/12)*$AA53*$F51,0)+MAX((Expenses!HR$38-$AB54/12)*$AA54*$F51,0)+MAX((Expenses!HR$39-$AB55/12)*$AA55*$F51,0)))))</f>
        <v>0</v>
      </c>
      <c r="HU222" s="156">
        <f>IF(OR(HU$165&lt;=EOMONTH($E51,$R51*(1-$O51)),HU$165&gt;EOMONTH($E51,$P51*12*(1-$O51)+$Q51*12*$O51+$R51*(1-$O51))),0,IF($X51="NNN",SUM(Expenses!HS$35:HS$39)*$F51,IF($X51="FSG",0,IF($X51="MG",SUMPRODUCT($Z51:$Z55,Expenses!HS$35:HS$39)*$F51,MAX((Expenses!HS$35-$AB51/12)*$AA51*$F51,0)+MAX((Expenses!HS$36-$AB52/12)*$AA52*$F51,0)+MAX((Expenses!HS$37-$AB53/12)*$AA53*$F51,0)+MAX((Expenses!HS$38-$AB54/12)*$AA54*$F51,0)+MAX((Expenses!HS$39-$AB55/12)*$AA55*$F51,0)))))</f>
        <v>0</v>
      </c>
      <c r="HV222" s="156">
        <f>IF(OR(HV$165&lt;=EOMONTH($E51,$R51*(1-$O51)),HV$165&gt;EOMONTH($E51,$P51*12*(1-$O51)+$Q51*12*$O51+$R51*(1-$O51))),0,IF($X51="NNN",SUM(Expenses!HT$35:HT$39)*$F51,IF($X51="FSG",0,IF($X51="MG",SUMPRODUCT($Z51:$Z55,Expenses!HT$35:HT$39)*$F51,MAX((Expenses!HT$35-$AB51/12)*$AA51*$F51,0)+MAX((Expenses!HT$36-$AB52/12)*$AA52*$F51,0)+MAX((Expenses!HT$37-$AB53/12)*$AA53*$F51,0)+MAX((Expenses!HT$38-$AB54/12)*$AA54*$F51,0)+MAX((Expenses!HT$39-$AB55/12)*$AA55*$F51,0)))))</f>
        <v>0</v>
      </c>
      <c r="HW222" s="156">
        <f>IF(OR(HW$165&lt;=EOMONTH($E51,$R51*(1-$O51)),HW$165&gt;EOMONTH($E51,$P51*12*(1-$O51)+$Q51*12*$O51+$R51*(1-$O51))),0,IF($X51="NNN",SUM(Expenses!HU$35:HU$39)*$F51,IF($X51="FSG",0,IF($X51="MG",SUMPRODUCT($Z51:$Z55,Expenses!HU$35:HU$39)*$F51,MAX((Expenses!HU$35-$AB51/12)*$AA51*$F51,0)+MAX((Expenses!HU$36-$AB52/12)*$AA52*$F51,0)+MAX((Expenses!HU$37-$AB53/12)*$AA53*$F51,0)+MAX((Expenses!HU$38-$AB54/12)*$AA54*$F51,0)+MAX((Expenses!HU$39-$AB55/12)*$AA55*$F51,0)))))</f>
        <v>0</v>
      </c>
      <c r="HX222" s="156">
        <f>IF(OR(HX$165&lt;=EOMONTH($E51,$R51*(1-$O51)),HX$165&gt;EOMONTH($E51,$P51*12*(1-$O51)+$Q51*12*$O51+$R51*(1-$O51))),0,IF($X51="NNN",SUM(Expenses!HV$35:HV$39)*$F51,IF($X51="FSG",0,IF($X51="MG",SUMPRODUCT($Z51:$Z55,Expenses!HV$35:HV$39)*$F51,MAX((Expenses!HV$35-$AB51/12)*$AA51*$F51,0)+MAX((Expenses!HV$36-$AB52/12)*$AA52*$F51,0)+MAX((Expenses!HV$37-$AB53/12)*$AA53*$F51,0)+MAX((Expenses!HV$38-$AB54/12)*$AA54*$F51,0)+MAX((Expenses!HV$39-$AB55/12)*$AA55*$F51,0)))))</f>
        <v>0</v>
      </c>
      <c r="HY222" s="156">
        <f>IF(OR(HY$165&lt;=EOMONTH($E51,$R51*(1-$O51)),HY$165&gt;EOMONTH($E51,$P51*12*(1-$O51)+$Q51*12*$O51+$R51*(1-$O51))),0,IF($X51="NNN",SUM(Expenses!HW$35:HW$39)*$F51,IF($X51="FSG",0,IF($X51="MG",SUMPRODUCT($Z51:$Z55,Expenses!HW$35:HW$39)*$F51,MAX((Expenses!HW$35-$AB51/12)*$AA51*$F51,0)+MAX((Expenses!HW$36-$AB52/12)*$AA52*$F51,0)+MAX((Expenses!HW$37-$AB53/12)*$AA53*$F51,0)+MAX((Expenses!HW$38-$AB54/12)*$AA54*$F51,0)+MAX((Expenses!HW$39-$AB55/12)*$AA55*$F51,0)))))</f>
        <v>0</v>
      </c>
      <c r="HZ222" s="156">
        <f>IF(OR(HZ$165&lt;=EOMONTH($E51,$R51*(1-$O51)),HZ$165&gt;EOMONTH($E51,$P51*12*(1-$O51)+$Q51*12*$O51+$R51*(1-$O51))),0,IF($X51="NNN",SUM(Expenses!HX$35:HX$39)*$F51,IF($X51="FSG",0,IF($X51="MG",SUMPRODUCT($Z51:$Z55,Expenses!HX$35:HX$39)*$F51,MAX((Expenses!HX$35-$AB51/12)*$AA51*$F51,0)+MAX((Expenses!HX$36-$AB52/12)*$AA52*$F51,0)+MAX((Expenses!HX$37-$AB53/12)*$AA53*$F51,0)+MAX((Expenses!HX$38-$AB54/12)*$AA54*$F51,0)+MAX((Expenses!HX$39-$AB55/12)*$AA55*$F51,0)))))</f>
        <v>0</v>
      </c>
      <c r="IA222" s="156">
        <f>IF(OR(IA$165&lt;=EOMONTH($E51,$R51*(1-$O51)),IA$165&gt;EOMONTH($E51,$P51*12*(1-$O51)+$Q51*12*$O51+$R51*(1-$O51))),0,IF($X51="NNN",SUM(Expenses!HY$35:HY$39)*$F51,IF($X51="FSG",0,IF($X51="MG",SUMPRODUCT($Z51:$Z55,Expenses!HY$35:HY$39)*$F51,MAX((Expenses!HY$35-$AB51/12)*$AA51*$F51,0)+MAX((Expenses!HY$36-$AB52/12)*$AA52*$F51,0)+MAX((Expenses!HY$37-$AB53/12)*$AA53*$F51,0)+MAX((Expenses!HY$38-$AB54/12)*$AA54*$F51,0)+MAX((Expenses!HY$39-$AB55/12)*$AA55*$F51,0)))))</f>
        <v>0</v>
      </c>
      <c r="IB222" s="156">
        <f>IF(OR(IB$165&lt;=EOMONTH($E51,$R51*(1-$O51)),IB$165&gt;EOMONTH($E51,$P51*12*(1-$O51)+$Q51*12*$O51+$R51*(1-$O51))),0,IF($X51="NNN",SUM(Expenses!HZ$35:HZ$39)*$F51,IF($X51="FSG",0,IF($X51="MG",SUMPRODUCT($Z51:$Z55,Expenses!HZ$35:HZ$39)*$F51,MAX((Expenses!HZ$35-$AB51/12)*$AA51*$F51,0)+MAX((Expenses!HZ$36-$AB52/12)*$AA52*$F51,0)+MAX((Expenses!HZ$37-$AB53/12)*$AA53*$F51,0)+MAX((Expenses!HZ$38-$AB54/12)*$AA54*$F51,0)+MAX((Expenses!HZ$39-$AB55/12)*$AA55*$F51,0)))))</f>
        <v>0</v>
      </c>
      <c r="IC222" s="156">
        <f>IF(OR(IC$165&lt;=EOMONTH($E51,$R51*(1-$O51)),IC$165&gt;EOMONTH($E51,$P51*12*(1-$O51)+$Q51*12*$O51+$R51*(1-$O51))),0,IF($X51="NNN",SUM(Expenses!IA$35:IA$39)*$F51,IF($X51="FSG",0,IF($X51="MG",SUMPRODUCT($Z51:$Z55,Expenses!IA$35:IA$39)*$F51,MAX((Expenses!IA$35-$AB51/12)*$AA51*$F51,0)+MAX((Expenses!IA$36-$AB52/12)*$AA52*$F51,0)+MAX((Expenses!IA$37-$AB53/12)*$AA53*$F51,0)+MAX((Expenses!IA$38-$AB54/12)*$AA54*$F51,0)+MAX((Expenses!IA$39-$AB55/12)*$AA55*$F51,0)))))</f>
        <v>0</v>
      </c>
      <c r="ID222" s="156">
        <f>IF(OR(ID$165&lt;=EOMONTH($E51,$R51*(1-$O51)),ID$165&gt;EOMONTH($E51,$P51*12*(1-$O51)+$Q51*12*$O51+$R51*(1-$O51))),0,IF($X51="NNN",SUM(Expenses!IB$35:IB$39)*$F51,IF($X51="FSG",0,IF($X51="MG",SUMPRODUCT($Z51:$Z55,Expenses!IB$35:IB$39)*$F51,MAX((Expenses!IB$35-$AB51/12)*$AA51*$F51,0)+MAX((Expenses!IB$36-$AB52/12)*$AA52*$F51,0)+MAX((Expenses!IB$37-$AB53/12)*$AA53*$F51,0)+MAX((Expenses!IB$38-$AB54/12)*$AA54*$F51,0)+MAX((Expenses!IB$39-$AB55/12)*$AA55*$F51,0)))))</f>
        <v>0</v>
      </c>
      <c r="IE222" s="156">
        <f>IF(OR(IE$165&lt;=EOMONTH($E51,$R51*(1-$O51)),IE$165&gt;EOMONTH($E51,$P51*12*(1-$O51)+$Q51*12*$O51+$R51*(1-$O51))),0,IF($X51="NNN",SUM(Expenses!IC$35:IC$39)*$F51,IF($X51="FSG",0,IF($X51="MG",SUMPRODUCT($Z51:$Z55,Expenses!IC$35:IC$39)*$F51,MAX((Expenses!IC$35-$AB51/12)*$AA51*$F51,0)+MAX((Expenses!IC$36-$AB52/12)*$AA52*$F51,0)+MAX((Expenses!IC$37-$AB53/12)*$AA53*$F51,0)+MAX((Expenses!IC$38-$AB54/12)*$AA54*$F51,0)+MAX((Expenses!IC$39-$AB55/12)*$AA55*$F51,0)))))</f>
        <v>0</v>
      </c>
      <c r="IF222" s="156">
        <f>IF(OR(IF$165&lt;=EOMONTH($E51,$R51*(1-$O51)),IF$165&gt;EOMONTH($E51,$P51*12*(1-$O51)+$Q51*12*$O51+$R51*(1-$O51))),0,IF($X51="NNN",SUM(Expenses!ID$35:ID$39)*$F51,IF($X51="FSG",0,IF($X51="MG",SUMPRODUCT($Z51:$Z55,Expenses!ID$35:ID$39)*$F51,MAX((Expenses!ID$35-$AB51/12)*$AA51*$F51,0)+MAX((Expenses!ID$36-$AB52/12)*$AA52*$F51,0)+MAX((Expenses!ID$37-$AB53/12)*$AA53*$F51,0)+MAX((Expenses!ID$38-$AB54/12)*$AA54*$F51,0)+MAX((Expenses!ID$39-$AB55/12)*$AA55*$F51,0)))))</f>
        <v>0</v>
      </c>
      <c r="IG222" s="156">
        <f>IF(OR(IG$165&lt;=EOMONTH($E51,$R51*(1-$O51)),IG$165&gt;EOMONTH($E51,$P51*12*(1-$O51)+$Q51*12*$O51+$R51*(1-$O51))),0,IF($X51="NNN",SUM(Expenses!IE$35:IE$39)*$F51,IF($X51="FSG",0,IF($X51="MG",SUMPRODUCT($Z51:$Z55,Expenses!IE$35:IE$39)*$F51,MAX((Expenses!IE$35-$AB51/12)*$AA51*$F51,0)+MAX((Expenses!IE$36-$AB52/12)*$AA52*$F51,0)+MAX((Expenses!IE$37-$AB53/12)*$AA53*$F51,0)+MAX((Expenses!IE$38-$AB54/12)*$AA54*$F51,0)+MAX((Expenses!IE$39-$AB55/12)*$AA55*$F51,0)))))</f>
        <v>0</v>
      </c>
      <c r="IH222" s="156">
        <f>IF(OR(IH$165&lt;=EOMONTH($E51,$R51*(1-$O51)),IH$165&gt;EOMONTH($E51,$P51*12*(1-$O51)+$Q51*12*$O51+$R51*(1-$O51))),0,IF($X51="NNN",SUM(Expenses!IF$35:IF$39)*$F51,IF($X51="FSG",0,IF($X51="MG",SUMPRODUCT($Z51:$Z55,Expenses!IF$35:IF$39)*$F51,MAX((Expenses!IF$35-$AB51/12)*$AA51*$F51,0)+MAX((Expenses!IF$36-$AB52/12)*$AA52*$F51,0)+MAX((Expenses!IF$37-$AB53/12)*$AA53*$F51,0)+MAX((Expenses!IF$38-$AB54/12)*$AA54*$F51,0)+MAX((Expenses!IF$39-$AB55/12)*$AA55*$F51,0)))))</f>
        <v>0</v>
      </c>
      <c r="II222" s="156">
        <f>IF(OR(II$165&lt;=EOMONTH($E51,$R51*(1-$O51)),II$165&gt;EOMONTH($E51,$P51*12*(1-$O51)+$Q51*12*$O51+$R51*(1-$O51))),0,IF($X51="NNN",SUM(Expenses!IG$35:IG$39)*$F51,IF($X51="FSG",0,IF($X51="MG",SUMPRODUCT($Z51:$Z55,Expenses!IG$35:IG$39)*$F51,MAX((Expenses!IG$35-$AB51/12)*$AA51*$F51,0)+MAX((Expenses!IG$36-$AB52/12)*$AA52*$F51,0)+MAX((Expenses!IG$37-$AB53/12)*$AA53*$F51,0)+MAX((Expenses!IG$38-$AB54/12)*$AA54*$F51,0)+MAX((Expenses!IG$39-$AB55/12)*$AA55*$F51,0)))))</f>
        <v>0</v>
      </c>
      <c r="IJ222" s="156">
        <f>IF(OR(IJ$165&lt;=EOMONTH($E51,$R51*(1-$O51)),IJ$165&gt;EOMONTH($E51,$P51*12*(1-$O51)+$Q51*12*$O51+$R51*(1-$O51))),0,IF($X51="NNN",SUM(Expenses!IH$35:IH$39)*$F51,IF($X51="FSG",0,IF($X51="MG",SUMPRODUCT($Z51:$Z55,Expenses!IH$35:IH$39)*$F51,MAX((Expenses!IH$35-$AB51/12)*$AA51*$F51,0)+MAX((Expenses!IH$36-$AB52/12)*$AA52*$F51,0)+MAX((Expenses!IH$37-$AB53/12)*$AA53*$F51,0)+MAX((Expenses!IH$38-$AB54/12)*$AA54*$F51,0)+MAX((Expenses!IH$39-$AB55/12)*$AA55*$F51,0)))))</f>
        <v>0</v>
      </c>
      <c r="IK222" s="156">
        <f>IF(OR(IK$165&lt;=EOMONTH($E51,$R51*(1-$O51)),IK$165&gt;EOMONTH($E51,$P51*12*(1-$O51)+$Q51*12*$O51+$R51*(1-$O51))),0,IF($X51="NNN",SUM(Expenses!II$35:II$39)*$F51,IF($X51="FSG",0,IF($X51="MG",SUMPRODUCT($Z51:$Z55,Expenses!II$35:II$39)*$F51,MAX((Expenses!II$35-$AB51/12)*$AA51*$F51,0)+MAX((Expenses!II$36-$AB52/12)*$AA52*$F51,0)+MAX((Expenses!II$37-$AB53/12)*$AA53*$F51,0)+MAX((Expenses!II$38-$AB54/12)*$AA54*$F51,0)+MAX((Expenses!II$39-$AB55/12)*$AA55*$F51,0)))))</f>
        <v>0</v>
      </c>
      <c r="IL222" s="156">
        <f>IF(OR(IL$165&lt;=EOMONTH($E51,$R51*(1-$O51)),IL$165&gt;EOMONTH($E51,$P51*12*(1-$O51)+$Q51*12*$O51+$R51*(1-$O51))),0,IF($X51="NNN",SUM(Expenses!IJ$35:IJ$39)*$F51,IF($X51="FSG",0,IF($X51="MG",SUMPRODUCT($Z51:$Z55,Expenses!IJ$35:IJ$39)*$F51,MAX((Expenses!IJ$35-$AB51/12)*$AA51*$F51,0)+MAX((Expenses!IJ$36-$AB52/12)*$AA52*$F51,0)+MAX((Expenses!IJ$37-$AB53/12)*$AA53*$F51,0)+MAX((Expenses!IJ$38-$AB54/12)*$AA54*$F51,0)+MAX((Expenses!IJ$39-$AB55/12)*$AA55*$F51,0)))))</f>
        <v>0</v>
      </c>
      <c r="IM222" s="156">
        <f>IF(OR(IM$165&lt;=EOMONTH($E51,$R51*(1-$O51)),IM$165&gt;EOMONTH($E51,$P51*12*(1-$O51)+$Q51*12*$O51+$R51*(1-$O51))),0,IF($X51="NNN",SUM(Expenses!IK$35:IK$39)*$F51,IF($X51="FSG",0,IF($X51="MG",SUMPRODUCT($Z51:$Z55,Expenses!IK$35:IK$39)*$F51,MAX((Expenses!IK$35-$AB51/12)*$AA51*$F51,0)+MAX((Expenses!IK$36-$AB52/12)*$AA52*$F51,0)+MAX((Expenses!IK$37-$AB53/12)*$AA53*$F51,0)+MAX((Expenses!IK$38-$AB54/12)*$AA54*$F51,0)+MAX((Expenses!IK$39-$AB55/12)*$AA55*$F51,0)))))</f>
        <v>0</v>
      </c>
      <c r="IN222" s="156">
        <f>IF(OR(IN$165&lt;=EOMONTH($E51,$R51*(1-$O51)),IN$165&gt;EOMONTH($E51,$P51*12*(1-$O51)+$Q51*12*$O51+$R51*(1-$O51))),0,IF($X51="NNN",SUM(Expenses!IL$35:IL$39)*$F51,IF($X51="FSG",0,IF($X51="MG",SUMPRODUCT($Z51:$Z55,Expenses!IL$35:IL$39)*$F51,MAX((Expenses!IL$35-$AB51/12)*$AA51*$F51,0)+MAX((Expenses!IL$36-$AB52/12)*$AA52*$F51,0)+MAX((Expenses!IL$37-$AB53/12)*$AA53*$F51,0)+MAX((Expenses!IL$38-$AB54/12)*$AA54*$F51,0)+MAX((Expenses!IL$39-$AB55/12)*$AA55*$F51,0)))))</f>
        <v>0</v>
      </c>
      <c r="IO222" s="156">
        <f>IF(OR(IO$165&lt;=EOMONTH($E51,$R51*(1-$O51)),IO$165&gt;EOMONTH($E51,$P51*12*(1-$O51)+$Q51*12*$O51+$R51*(1-$O51))),0,IF($X51="NNN",SUM(Expenses!IM$35:IM$39)*$F51,IF($X51="FSG",0,IF($X51="MG",SUMPRODUCT($Z51:$Z55,Expenses!IM$35:IM$39)*$F51,MAX((Expenses!IM$35-$AB51/12)*$AA51*$F51,0)+MAX((Expenses!IM$36-$AB52/12)*$AA52*$F51,0)+MAX((Expenses!IM$37-$AB53/12)*$AA53*$F51,0)+MAX((Expenses!IM$38-$AB54/12)*$AA54*$F51,0)+MAX((Expenses!IM$39-$AB55/12)*$AA55*$F51,0)))))</f>
        <v>0</v>
      </c>
      <c r="IP222" s="156">
        <f>IF(OR(IP$165&lt;=EOMONTH($E51,$R51*(1-$O51)),IP$165&gt;EOMONTH($E51,$P51*12*(1-$O51)+$Q51*12*$O51+$R51*(1-$O51))),0,IF($X51="NNN",SUM(Expenses!IN$35:IN$39)*$F51,IF($X51="FSG",0,IF($X51="MG",SUMPRODUCT($Z51:$Z55,Expenses!IN$35:IN$39)*$F51,MAX((Expenses!IN$35-$AB51/12)*$AA51*$F51,0)+MAX((Expenses!IN$36-$AB52/12)*$AA52*$F51,0)+MAX((Expenses!IN$37-$AB53/12)*$AA53*$F51,0)+MAX((Expenses!IN$38-$AB54/12)*$AA54*$F51,0)+MAX((Expenses!IN$39-$AB55/12)*$AA55*$F51,0)))))</f>
        <v>0</v>
      </c>
      <c r="IQ222" s="156">
        <f>IF(OR(IQ$165&lt;=EOMONTH($E51,$R51*(1-$O51)),IQ$165&gt;EOMONTH($E51,$P51*12*(1-$O51)+$Q51*12*$O51+$R51*(1-$O51))),0,IF($X51="NNN",SUM(Expenses!IO$35:IO$39)*$F51,IF($X51="FSG",0,IF($X51="MG",SUMPRODUCT($Z51:$Z55,Expenses!IO$35:IO$39)*$F51,MAX((Expenses!IO$35-$AB51/12)*$AA51*$F51,0)+MAX((Expenses!IO$36-$AB52/12)*$AA52*$F51,0)+MAX((Expenses!IO$37-$AB53/12)*$AA53*$F51,0)+MAX((Expenses!IO$38-$AB54/12)*$AA54*$F51,0)+MAX((Expenses!IO$39-$AB55/12)*$AA55*$F51,0)))))</f>
        <v>0</v>
      </c>
      <c r="IR222" s="156">
        <f>IF(OR(IR$165&lt;=EOMONTH($E51,$R51*(1-$O51)),IR$165&gt;EOMONTH($E51,$P51*12*(1-$O51)+$Q51*12*$O51+$R51*(1-$O51))),0,IF($X51="NNN",SUM(Expenses!IP$35:IP$39)*$F51,IF($X51="FSG",0,IF($X51="MG",SUMPRODUCT($Z51:$Z55,Expenses!IP$35:IP$39)*$F51,MAX((Expenses!IP$35-$AB51/12)*$AA51*$F51,0)+MAX((Expenses!IP$36-$AB52/12)*$AA52*$F51,0)+MAX((Expenses!IP$37-$AB53/12)*$AA53*$F51,0)+MAX((Expenses!IP$38-$AB54/12)*$AA54*$F51,0)+MAX((Expenses!IP$39-$AB55/12)*$AA55*$F51,0)))))</f>
        <v>0</v>
      </c>
      <c r="IS222" s="156">
        <f>IF(OR(IS$165&lt;=EOMONTH($E51,$R51*(1-$O51)),IS$165&gt;EOMONTH($E51,$P51*12*(1-$O51)+$Q51*12*$O51+$R51*(1-$O51))),0,IF($X51="NNN",SUM(Expenses!IQ$35:IQ$39)*$F51,IF($X51="FSG",0,IF($X51="MG",SUMPRODUCT($Z51:$Z55,Expenses!IQ$35:IQ$39)*$F51,MAX((Expenses!IQ$35-$AB51/12)*$AA51*$F51,0)+MAX((Expenses!IQ$36-$AB52/12)*$AA52*$F51,0)+MAX((Expenses!IQ$37-$AB53/12)*$AA53*$F51,0)+MAX((Expenses!IQ$38-$AB54/12)*$AA54*$F51,0)+MAX((Expenses!IQ$39-$AB55/12)*$AA55*$F51,0)))))</f>
        <v>0</v>
      </c>
      <c r="IT222" s="156">
        <f>IF(OR(IT$165&lt;=EOMONTH($E51,$R51*(1-$O51)),IT$165&gt;EOMONTH($E51,$P51*12*(1-$O51)+$Q51*12*$O51+$R51*(1-$O51))),0,IF($X51="NNN",SUM(Expenses!IR$35:IR$39)*$F51,IF($X51="FSG",0,IF($X51="MG",SUMPRODUCT($Z51:$Z55,Expenses!IR$35:IR$39)*$F51,MAX((Expenses!IR$35-$AB51/12)*$AA51*$F51,0)+MAX((Expenses!IR$36-$AB52/12)*$AA52*$F51,0)+MAX((Expenses!IR$37-$AB53/12)*$AA53*$F51,0)+MAX((Expenses!IR$38-$AB54/12)*$AA54*$F51,0)+MAX((Expenses!IR$39-$AB55/12)*$AA55*$F51,0)))))</f>
        <v>0</v>
      </c>
      <c r="IU222" s="156">
        <f>IF(OR(IU$165&lt;=EOMONTH($E51,$R51*(1-$O51)),IU$165&gt;EOMONTH($E51,$P51*12*(1-$O51)+$Q51*12*$O51+$R51*(1-$O51))),0,IF($X51="NNN",SUM(Expenses!IS$35:IS$39)*$F51,IF($X51="FSG",0,IF($X51="MG",SUMPRODUCT($Z51:$Z55,Expenses!IS$35:IS$39)*$F51,MAX((Expenses!IS$35-$AB51/12)*$AA51*$F51,0)+MAX((Expenses!IS$36-$AB52/12)*$AA52*$F51,0)+MAX((Expenses!IS$37-$AB53/12)*$AA53*$F51,0)+MAX((Expenses!IS$38-$AB54/12)*$AA54*$F51,0)+MAX((Expenses!IS$39-$AB55/12)*$AA55*$F51,0)))))</f>
        <v>0</v>
      </c>
      <c r="IV222" s="156">
        <f>IF(OR(IV$165&lt;=EOMONTH($E51,$R51*(1-$O51)),IV$165&gt;EOMONTH($E51,$P51*12*(1-$O51)+$Q51*12*$O51+$R51*(1-$O51))),0,IF($X51="NNN",SUM(Expenses!IT$35:IT$39)*$F51,IF($X51="FSG",0,IF($X51="MG",SUMPRODUCT($Z51:$Z55,Expenses!IT$35:IT$39)*$F51,MAX((Expenses!IT$35-$AB51/12)*$AA51*$F51,0)+MAX((Expenses!IT$36-$AB52/12)*$AA52*$F51,0)+MAX((Expenses!IT$37-$AB53/12)*$AA53*$F51,0)+MAX((Expenses!IT$38-$AB54/12)*$AA54*$F51,0)+MAX((Expenses!IT$39-$AB55/12)*$AA55*$F51,0)))))</f>
        <v>0</v>
      </c>
      <c r="IW222" s="156">
        <f>IF(OR(IW$165&lt;=EOMONTH($E51,$R51*(1-$O51)),IW$165&gt;EOMONTH($E51,$P51*12*(1-$O51)+$Q51*12*$O51+$R51*(1-$O51))),0,IF($X51="NNN",SUM(Expenses!IU$35:IU$39)*$F51,IF($X51="FSG",0,IF($X51="MG",SUMPRODUCT($Z51:$Z55,Expenses!IU$35:IU$39)*$F51,MAX((Expenses!IU$35-$AB51/12)*$AA51*$F51,0)+MAX((Expenses!IU$36-$AB52/12)*$AA52*$F51,0)+MAX((Expenses!IU$37-$AB53/12)*$AA53*$F51,0)+MAX((Expenses!IU$38-$AB54/12)*$AA54*$F51,0)+MAX((Expenses!IU$39-$AB55/12)*$AA55*$F51,0)))))</f>
        <v>0</v>
      </c>
      <c r="IX222" s="156">
        <f>IF(OR(IX$165&lt;=EOMONTH($E51,$R51*(1-$O51)),IX$165&gt;EOMONTH($E51,$P51*12*(1-$O51)+$Q51*12*$O51+$R51*(1-$O51))),0,IF($X51="NNN",SUM(Expenses!IV$35:IV$39)*$F51,IF($X51="FSG",0,IF($X51="MG",SUMPRODUCT($Z51:$Z55,Expenses!IV$35:IV$39)*$F51,MAX((Expenses!IV$35-$AB51/12)*$AA51*$F51,0)+MAX((Expenses!IV$36-$AB52/12)*$AA52*$F51,0)+MAX((Expenses!IV$37-$AB53/12)*$AA53*$F51,0)+MAX((Expenses!IV$38-$AB54/12)*$AA54*$F51,0)+MAX((Expenses!IV$39-$AB55/12)*$AA55*$F51,0)))))</f>
        <v>0</v>
      </c>
      <c r="IY222" s="156">
        <f>IF(OR(IY$165&lt;=EOMONTH($E51,$R51*(1-$O51)),IY$165&gt;EOMONTH($E51,$P51*12*(1-$O51)+$Q51*12*$O51+$R51*(1-$O51))),0,IF($X51="NNN",SUM(Expenses!IW$35:IW$39)*$F51,IF($X51="FSG",0,IF($X51="MG",SUMPRODUCT($Z51:$Z55,Expenses!IW$35:IW$39)*$F51,MAX((Expenses!IW$35-$AB51/12)*$AA51*$F51,0)+MAX((Expenses!IW$36-$AB52/12)*$AA52*$F51,0)+MAX((Expenses!IW$37-$AB53/12)*$AA53*$F51,0)+MAX((Expenses!IW$38-$AB54/12)*$AA54*$F51,0)+MAX((Expenses!IW$39-$AB55/12)*$AA55*$F51,0)))))</f>
        <v>0</v>
      </c>
      <c r="IZ222" s="156">
        <f>IF(OR(IZ$165&lt;=EOMONTH($E51,$R51*(1-$O51)),IZ$165&gt;EOMONTH($E51,$P51*12*(1-$O51)+$Q51*12*$O51+$R51*(1-$O51))),0,IF($X51="NNN",SUM(Expenses!IX$35:IX$39)*$F51,IF($X51="FSG",0,IF($X51="MG",SUMPRODUCT($Z51:$Z55,Expenses!IX$35:IX$39)*$F51,MAX((Expenses!IX$35-$AB51/12)*$AA51*$F51,0)+MAX((Expenses!IX$36-$AB52/12)*$AA52*$F51,0)+MAX((Expenses!IX$37-$AB53/12)*$AA53*$F51,0)+MAX((Expenses!IX$38-$AB54/12)*$AA54*$F51,0)+MAX((Expenses!IX$39-$AB55/12)*$AA55*$F51,0)))))</f>
        <v>0</v>
      </c>
      <c r="JA222" s="156">
        <f>IF(OR(JA$165&lt;=EOMONTH($E51,$R51*(1-$O51)),JA$165&gt;EOMONTH($E51,$P51*12*(1-$O51)+$Q51*12*$O51+$R51*(1-$O51))),0,IF($X51="NNN",SUM(Expenses!IY$35:IY$39)*$F51,IF($X51="FSG",0,IF($X51="MG",SUMPRODUCT($Z51:$Z55,Expenses!IY$35:IY$39)*$F51,MAX((Expenses!IY$35-$AB51/12)*$AA51*$F51,0)+MAX((Expenses!IY$36-$AB52/12)*$AA52*$F51,0)+MAX((Expenses!IY$37-$AB53/12)*$AA53*$F51,0)+MAX((Expenses!IY$38-$AB54/12)*$AA54*$F51,0)+MAX((Expenses!IY$39-$AB55/12)*$AA55*$F51,0)))))</f>
        <v>0</v>
      </c>
      <c r="JB222" s="156">
        <f>IF(OR(JB$165&lt;=EOMONTH($E51,$R51*(1-$O51)),JB$165&gt;EOMONTH($E51,$P51*12*(1-$O51)+$Q51*12*$O51+$R51*(1-$O51))),0,IF($X51="NNN",SUM(Expenses!IZ$35:IZ$39)*$F51,IF($X51="FSG",0,IF($X51="MG",SUMPRODUCT($Z51:$Z55,Expenses!IZ$35:IZ$39)*$F51,MAX((Expenses!IZ$35-$AB51/12)*$AA51*$F51,0)+MAX((Expenses!IZ$36-$AB52/12)*$AA52*$F51,0)+MAX((Expenses!IZ$37-$AB53/12)*$AA53*$F51,0)+MAX((Expenses!IZ$38-$AB54/12)*$AA54*$F51,0)+MAX((Expenses!IZ$39-$AB55/12)*$AA55*$F51,0)))))</f>
        <v>0</v>
      </c>
      <c r="JC222" s="156">
        <f>IF(OR(JC$165&lt;=EOMONTH($E51,$R51*(1-$O51)),JC$165&gt;EOMONTH($E51,$P51*12*(1-$O51)+$Q51*12*$O51+$R51*(1-$O51))),0,IF($X51="NNN",SUM(Expenses!JA$35:JA$39)*$F51,IF($X51="FSG",0,IF($X51="MG",SUMPRODUCT($Z51:$Z55,Expenses!JA$35:JA$39)*$F51,MAX((Expenses!JA$35-$AB51/12)*$AA51*$F51,0)+MAX((Expenses!JA$36-$AB52/12)*$AA52*$F51,0)+MAX((Expenses!JA$37-$AB53/12)*$AA53*$F51,0)+MAX((Expenses!JA$38-$AB54/12)*$AA54*$F51,0)+MAX((Expenses!JA$39-$AB55/12)*$AA55*$F51,0)))))</f>
        <v>0</v>
      </c>
      <c r="JD222" s="156">
        <f>IF(OR(JD$165&lt;=EOMONTH($E51,$R51*(1-$O51)),JD$165&gt;EOMONTH($E51,$P51*12*(1-$O51)+$Q51*12*$O51+$R51*(1-$O51))),0,IF($X51="NNN",SUM(Expenses!JB$35:JB$39)*$F51,IF($X51="FSG",0,IF($X51="MG",SUMPRODUCT($Z51:$Z55,Expenses!JB$35:JB$39)*$F51,MAX((Expenses!JB$35-$AB51/12)*$AA51*$F51,0)+MAX((Expenses!JB$36-$AB52/12)*$AA52*$F51,0)+MAX((Expenses!JB$37-$AB53/12)*$AA53*$F51,0)+MAX((Expenses!JB$38-$AB54/12)*$AA54*$F51,0)+MAX((Expenses!JB$39-$AB55/12)*$AA55*$F51,0)))))</f>
        <v>0</v>
      </c>
      <c r="JE222" s="156">
        <f>IF(OR(JE$165&lt;=EOMONTH($E51,$R51*(1-$O51)),JE$165&gt;EOMONTH($E51,$P51*12*(1-$O51)+$Q51*12*$O51+$R51*(1-$O51))),0,IF($X51="NNN",SUM(Expenses!JC$35:JC$39)*$F51,IF($X51="FSG",0,IF($X51="MG",SUMPRODUCT($Z51:$Z55,Expenses!JC$35:JC$39)*$F51,MAX((Expenses!JC$35-$AB51/12)*$AA51*$F51,0)+MAX((Expenses!JC$36-$AB52/12)*$AA52*$F51,0)+MAX((Expenses!JC$37-$AB53/12)*$AA53*$F51,0)+MAX((Expenses!JC$38-$AB54/12)*$AA54*$F51,0)+MAX((Expenses!JC$39-$AB55/12)*$AA55*$F51,0)))))</f>
        <v>0</v>
      </c>
      <c r="JF222" s="156">
        <f>IF(OR(JF$165&lt;=EOMONTH($E51,$R51*(1-$O51)),JF$165&gt;EOMONTH($E51,$P51*12*(1-$O51)+$Q51*12*$O51+$R51*(1-$O51))),0,IF($X51="NNN",SUM(Expenses!JD$35:JD$39)*$F51,IF($X51="FSG",0,IF($X51="MG",SUMPRODUCT($Z51:$Z55,Expenses!JD$35:JD$39)*$F51,MAX((Expenses!JD$35-$AB51/12)*$AA51*$F51,0)+MAX((Expenses!JD$36-$AB52/12)*$AA52*$F51,0)+MAX((Expenses!JD$37-$AB53/12)*$AA53*$F51,0)+MAX((Expenses!JD$38-$AB54/12)*$AA54*$F51,0)+MAX((Expenses!JD$39-$AB55/12)*$AA55*$F51,0)))))</f>
        <v>0</v>
      </c>
      <c r="JG222" s="156">
        <f>IF(OR(JG$165&lt;=EOMONTH($E51,$R51*(1-$O51)),JG$165&gt;EOMONTH($E51,$P51*12*(1-$O51)+$Q51*12*$O51+$R51*(1-$O51))),0,IF($X51="NNN",SUM(Expenses!JE$35:JE$39)*$F51,IF($X51="FSG",0,IF($X51="MG",SUMPRODUCT($Z51:$Z55,Expenses!JE$35:JE$39)*$F51,MAX((Expenses!JE$35-$AB51/12)*$AA51*$F51,0)+MAX((Expenses!JE$36-$AB52/12)*$AA52*$F51,0)+MAX((Expenses!JE$37-$AB53/12)*$AA53*$F51,0)+MAX((Expenses!JE$38-$AB54/12)*$AA54*$F51,0)+MAX((Expenses!JE$39-$AB55/12)*$AA55*$F51,0)))))</f>
        <v>0</v>
      </c>
      <c r="JH222" s="156">
        <f>IF(OR(JH$165&lt;=EOMONTH($E51,$R51*(1-$O51)),JH$165&gt;EOMONTH($E51,$P51*12*(1-$O51)+$Q51*12*$O51+$R51*(1-$O51))),0,IF($X51="NNN",SUM(Expenses!JF$35:JF$39)*$F51,IF($X51="FSG",0,IF($X51="MG",SUMPRODUCT($Z51:$Z55,Expenses!JF$35:JF$39)*$F51,MAX((Expenses!JF$35-$AB51/12)*$AA51*$F51,0)+MAX((Expenses!JF$36-$AB52/12)*$AA52*$F51,0)+MAX((Expenses!JF$37-$AB53/12)*$AA53*$F51,0)+MAX((Expenses!JF$38-$AB54/12)*$AA54*$F51,0)+MAX((Expenses!JF$39-$AB55/12)*$AA55*$F51,0)))))</f>
        <v>0</v>
      </c>
      <c r="JI222" s="156">
        <f>IF(OR(JI$165&lt;=EOMONTH($E51,$R51*(1-$O51)),JI$165&gt;EOMONTH($E51,$P51*12*(1-$O51)+$Q51*12*$O51+$R51*(1-$O51))),0,IF($X51="NNN",SUM(Expenses!JG$35:JG$39)*$F51,IF($X51="FSG",0,IF($X51="MG",SUMPRODUCT($Z51:$Z55,Expenses!JG$35:JG$39)*$F51,MAX((Expenses!JG$35-$AB51/12)*$AA51*$F51,0)+MAX((Expenses!JG$36-$AB52/12)*$AA52*$F51,0)+MAX((Expenses!JG$37-$AB53/12)*$AA53*$F51,0)+MAX((Expenses!JG$38-$AB54/12)*$AA54*$F51,0)+MAX((Expenses!JG$39-$AB55/12)*$AA55*$F51,0)))))</f>
        <v>0</v>
      </c>
      <c r="JJ222" s="156">
        <f>IF(OR(JJ$165&lt;=EOMONTH($E51,$R51*(1-$O51)),JJ$165&gt;EOMONTH($E51,$P51*12*(1-$O51)+$Q51*12*$O51+$R51*(1-$O51))),0,IF($X51="NNN",SUM(Expenses!JH$35:JH$39)*$F51,IF($X51="FSG",0,IF($X51="MG",SUMPRODUCT($Z51:$Z55,Expenses!JH$35:JH$39)*$F51,MAX((Expenses!JH$35-$AB51/12)*$AA51*$F51,0)+MAX((Expenses!JH$36-$AB52/12)*$AA52*$F51,0)+MAX((Expenses!JH$37-$AB53/12)*$AA53*$F51,0)+MAX((Expenses!JH$38-$AB54/12)*$AA54*$F51,0)+MAX((Expenses!JH$39-$AB55/12)*$AA55*$F51,0)))))</f>
        <v>0</v>
      </c>
      <c r="JK222" s="156">
        <f>IF(OR(JK$165&lt;=EOMONTH($E51,$R51*(1-$O51)),JK$165&gt;EOMONTH($E51,$P51*12*(1-$O51)+$Q51*12*$O51+$R51*(1-$O51))),0,IF($X51="NNN",SUM(Expenses!JI$35:JI$39)*$F51,IF($X51="FSG",0,IF($X51="MG",SUMPRODUCT($Z51:$Z55,Expenses!JI$35:JI$39)*$F51,MAX((Expenses!JI$35-$AB51/12)*$AA51*$F51,0)+MAX((Expenses!JI$36-$AB52/12)*$AA52*$F51,0)+MAX((Expenses!JI$37-$AB53/12)*$AA53*$F51,0)+MAX((Expenses!JI$38-$AB54/12)*$AA54*$F51,0)+MAX((Expenses!JI$39-$AB55/12)*$AA55*$F51,0)))))</f>
        <v>0</v>
      </c>
      <c r="JL222" s="156">
        <f>IF(OR(JL$165&lt;=EOMONTH($E51,$R51*(1-$O51)),JL$165&gt;EOMONTH($E51,$P51*12*(1-$O51)+$Q51*12*$O51+$R51*(1-$O51))),0,IF($X51="NNN",SUM(Expenses!JJ$35:JJ$39)*$F51,IF($X51="FSG",0,IF($X51="MG",SUMPRODUCT($Z51:$Z55,Expenses!JJ$35:JJ$39)*$F51,MAX((Expenses!JJ$35-$AB51/12)*$AA51*$F51,0)+MAX((Expenses!JJ$36-$AB52/12)*$AA52*$F51,0)+MAX((Expenses!JJ$37-$AB53/12)*$AA53*$F51,0)+MAX((Expenses!JJ$38-$AB54/12)*$AA54*$F51,0)+MAX((Expenses!JJ$39-$AB55/12)*$AA55*$F51,0)))))</f>
        <v>0</v>
      </c>
      <c r="JM222" s="156">
        <f>IF(OR(JM$165&lt;=EOMONTH($E51,$R51*(1-$O51)),JM$165&gt;EOMONTH($E51,$P51*12*(1-$O51)+$Q51*12*$O51+$R51*(1-$O51))),0,IF($X51="NNN",SUM(Expenses!JK$35:JK$39)*$F51,IF($X51="FSG",0,IF($X51="MG",SUMPRODUCT($Z51:$Z55,Expenses!JK$35:JK$39)*$F51,MAX((Expenses!JK$35-$AB51/12)*$AA51*$F51,0)+MAX((Expenses!JK$36-$AB52/12)*$AA52*$F51,0)+MAX((Expenses!JK$37-$AB53/12)*$AA53*$F51,0)+MAX((Expenses!JK$38-$AB54/12)*$AA54*$F51,0)+MAX((Expenses!JK$39-$AB55/12)*$AA55*$F51,0)))))</f>
        <v>0</v>
      </c>
      <c r="JN222" s="156">
        <f>IF(OR(JN$165&lt;=EOMONTH($E51,$R51*(1-$O51)),JN$165&gt;EOMONTH($E51,$P51*12*(1-$O51)+$Q51*12*$O51+$R51*(1-$O51))),0,IF($X51="NNN",SUM(Expenses!JL$35:JL$39)*$F51,IF($X51="FSG",0,IF($X51="MG",SUMPRODUCT($Z51:$Z55,Expenses!JL$35:JL$39)*$F51,MAX((Expenses!JL$35-$AB51/12)*$AA51*$F51,0)+MAX((Expenses!JL$36-$AB52/12)*$AA52*$F51,0)+MAX((Expenses!JL$37-$AB53/12)*$AA53*$F51,0)+MAX((Expenses!JL$38-$AB54/12)*$AA54*$F51,0)+MAX((Expenses!JL$39-$AB55/12)*$AA55*$F51,0)))))</f>
        <v>0</v>
      </c>
      <c r="JO222" s="156">
        <f>IF(OR(JO$165&lt;=EOMONTH($E51,$R51*(1-$O51)),JO$165&gt;EOMONTH($E51,$P51*12*(1-$O51)+$Q51*12*$O51+$R51*(1-$O51))),0,IF($X51="NNN",SUM(Expenses!JM$35:JM$39)*$F51,IF($X51="FSG",0,IF($X51="MG",SUMPRODUCT($Z51:$Z55,Expenses!JM$35:JM$39)*$F51,MAX((Expenses!JM$35-$AB51/12)*$AA51*$F51,0)+MAX((Expenses!JM$36-$AB52/12)*$AA52*$F51,0)+MAX((Expenses!JM$37-$AB53/12)*$AA53*$F51,0)+MAX((Expenses!JM$38-$AB54/12)*$AA54*$F51,0)+MAX((Expenses!JM$39-$AB55/12)*$AA55*$F51,0)))))</f>
        <v>0</v>
      </c>
      <c r="JP222" s="156">
        <f>IF(OR(JP$165&lt;=EOMONTH($E51,$R51*(1-$O51)),JP$165&gt;EOMONTH($E51,$P51*12*(1-$O51)+$Q51*12*$O51+$R51*(1-$O51))),0,IF($X51="NNN",SUM(Expenses!JN$35:JN$39)*$F51,IF($X51="FSG",0,IF($X51="MG",SUMPRODUCT($Z51:$Z55,Expenses!JN$35:JN$39)*$F51,MAX((Expenses!JN$35-$AB51/12)*$AA51*$F51,0)+MAX((Expenses!JN$36-$AB52/12)*$AA52*$F51,0)+MAX((Expenses!JN$37-$AB53/12)*$AA53*$F51,0)+MAX((Expenses!JN$38-$AB54/12)*$AA54*$F51,0)+MAX((Expenses!JN$39-$AB55/12)*$AA55*$F51,0)))))</f>
        <v>0</v>
      </c>
      <c r="JQ222" s="156">
        <f>IF(OR(JQ$165&lt;=EOMONTH($E51,$R51*(1-$O51)),JQ$165&gt;EOMONTH($E51,$P51*12*(1-$O51)+$Q51*12*$O51+$R51*(1-$O51))),0,IF($X51="NNN",SUM(Expenses!JO$35:JO$39)*$F51,IF($X51="FSG",0,IF($X51="MG",SUMPRODUCT($Z51:$Z55,Expenses!JO$35:JO$39)*$F51,MAX((Expenses!JO$35-$AB51/12)*$AA51*$F51,0)+MAX((Expenses!JO$36-$AB52/12)*$AA52*$F51,0)+MAX((Expenses!JO$37-$AB53/12)*$AA53*$F51,0)+MAX((Expenses!JO$38-$AB54/12)*$AA54*$F51,0)+MAX((Expenses!JO$39-$AB55/12)*$AA55*$F51,0)))))</f>
        <v>0</v>
      </c>
      <c r="JR222" s="156">
        <f>IF(OR(JR$165&lt;=EOMONTH($E51,$R51*(1-$O51)),JR$165&gt;EOMONTH($E51,$P51*12*(1-$O51)+$Q51*12*$O51+$R51*(1-$O51))),0,IF($X51="NNN",SUM(Expenses!JP$35:JP$39)*$F51,IF($X51="FSG",0,IF($X51="MG",SUMPRODUCT($Z51:$Z55,Expenses!JP$35:JP$39)*$F51,MAX((Expenses!JP$35-$AB51/12)*$AA51*$F51,0)+MAX((Expenses!JP$36-$AB52/12)*$AA52*$F51,0)+MAX((Expenses!JP$37-$AB53/12)*$AA53*$F51,0)+MAX((Expenses!JP$38-$AB54/12)*$AA54*$F51,0)+MAX((Expenses!JP$39-$AB55/12)*$AA55*$F51,0)))))</f>
        <v>0</v>
      </c>
      <c r="JS222" s="156">
        <f>IF(OR(JS$165&lt;=EOMONTH($E51,$R51*(1-$O51)),JS$165&gt;EOMONTH($E51,$P51*12*(1-$O51)+$Q51*12*$O51+$R51*(1-$O51))),0,IF($X51="NNN",SUM(Expenses!JQ$35:JQ$39)*$F51,IF($X51="FSG",0,IF($X51="MG",SUMPRODUCT($Z51:$Z55,Expenses!JQ$35:JQ$39)*$F51,MAX((Expenses!JQ$35-$AB51/12)*$AA51*$F51,0)+MAX((Expenses!JQ$36-$AB52/12)*$AA52*$F51,0)+MAX((Expenses!JQ$37-$AB53/12)*$AA53*$F51,0)+MAX((Expenses!JQ$38-$AB54/12)*$AA54*$F51,0)+MAX((Expenses!JQ$39-$AB55/12)*$AA55*$F51,0)))))</f>
        <v>0</v>
      </c>
      <c r="JT222" s="156">
        <f>IF(OR(JT$165&lt;=EOMONTH($E51,$R51*(1-$O51)),JT$165&gt;EOMONTH($E51,$P51*12*(1-$O51)+$Q51*12*$O51+$R51*(1-$O51))),0,IF($X51="NNN",SUM(Expenses!JR$35:JR$39)*$F51,IF($X51="FSG",0,IF($X51="MG",SUMPRODUCT($Z51:$Z55,Expenses!JR$35:JR$39)*$F51,MAX((Expenses!JR$35-$AB51/12)*$AA51*$F51,0)+MAX((Expenses!JR$36-$AB52/12)*$AA52*$F51,0)+MAX((Expenses!JR$37-$AB53/12)*$AA53*$F51,0)+MAX((Expenses!JR$38-$AB54/12)*$AA54*$F51,0)+MAX((Expenses!JR$39-$AB55/12)*$AA55*$F51,0)))))</f>
        <v>0</v>
      </c>
      <c r="JU222" s="156">
        <f>IF(OR(JU$165&lt;=EOMONTH($E51,$R51*(1-$O51)),JU$165&gt;EOMONTH($E51,$P51*12*(1-$O51)+$Q51*12*$O51+$R51*(1-$O51))),0,IF($X51="NNN",SUM(Expenses!JS$35:JS$39)*$F51,IF($X51="FSG",0,IF($X51="MG",SUMPRODUCT($Z51:$Z55,Expenses!JS$35:JS$39)*$F51,MAX((Expenses!JS$35-$AB51/12)*$AA51*$F51,0)+MAX((Expenses!JS$36-$AB52/12)*$AA52*$F51,0)+MAX((Expenses!JS$37-$AB53/12)*$AA53*$F51,0)+MAX((Expenses!JS$38-$AB54/12)*$AA54*$F51,0)+MAX((Expenses!JS$39-$AB55/12)*$AA55*$F51,0)))))</f>
        <v>0</v>
      </c>
      <c r="JV222" s="156">
        <f>IF(OR(JV$165&lt;=EOMONTH($E51,$R51*(1-$O51)),JV$165&gt;EOMONTH($E51,$P51*12*(1-$O51)+$Q51*12*$O51+$R51*(1-$O51))),0,IF($X51="NNN",SUM(Expenses!JT$35:JT$39)*$F51,IF($X51="FSG",0,IF($X51="MG",SUMPRODUCT($Z51:$Z55,Expenses!JT$35:JT$39)*$F51,MAX((Expenses!JT$35-$AB51/12)*$AA51*$F51,0)+MAX((Expenses!JT$36-$AB52/12)*$AA52*$F51,0)+MAX((Expenses!JT$37-$AB53/12)*$AA53*$F51,0)+MAX((Expenses!JT$38-$AB54/12)*$AA54*$F51,0)+MAX((Expenses!JT$39-$AB55/12)*$AA55*$F51,0)))))</f>
        <v>0</v>
      </c>
      <c r="JW222" s="156">
        <f>IF(OR(JW$165&lt;=EOMONTH($E51,$R51*(1-$O51)),JW$165&gt;EOMONTH($E51,$P51*12*(1-$O51)+$Q51*12*$O51+$R51*(1-$O51))),0,IF($X51="NNN",SUM(Expenses!JU$35:JU$39)*$F51,IF($X51="FSG",0,IF($X51="MG",SUMPRODUCT($Z51:$Z55,Expenses!JU$35:JU$39)*$F51,MAX((Expenses!JU$35-$AB51/12)*$AA51*$F51,0)+MAX((Expenses!JU$36-$AB52/12)*$AA52*$F51,0)+MAX((Expenses!JU$37-$AB53/12)*$AA53*$F51,0)+MAX((Expenses!JU$38-$AB54/12)*$AA54*$F51,0)+MAX((Expenses!JU$39-$AB55/12)*$AA55*$F51,0)))))</f>
        <v>0</v>
      </c>
      <c r="JX222" s="156">
        <f>IF(OR(JX$165&lt;=EOMONTH($E51,$R51*(1-$O51)),JX$165&gt;EOMONTH($E51,$P51*12*(1-$O51)+$Q51*12*$O51+$R51*(1-$O51))),0,IF($X51="NNN",SUM(Expenses!JV$35:JV$39)*$F51,IF($X51="FSG",0,IF($X51="MG",SUMPRODUCT($Z51:$Z55,Expenses!JV$35:JV$39)*$F51,MAX((Expenses!JV$35-$AB51/12)*$AA51*$F51,0)+MAX((Expenses!JV$36-$AB52/12)*$AA52*$F51,0)+MAX((Expenses!JV$37-$AB53/12)*$AA53*$F51,0)+MAX((Expenses!JV$38-$AB54/12)*$AA54*$F51,0)+MAX((Expenses!JV$39-$AB55/12)*$AA55*$F51,0)))))</f>
        <v>0</v>
      </c>
      <c r="JY222" s="156">
        <f>IF(OR(JY$165&lt;=EOMONTH($E51,$R51*(1-$O51)),JY$165&gt;EOMONTH($E51,$P51*12*(1-$O51)+$Q51*12*$O51+$R51*(1-$O51))),0,IF($X51="NNN",SUM(Expenses!JW$35:JW$39)*$F51,IF($X51="FSG",0,IF($X51="MG",SUMPRODUCT($Z51:$Z55,Expenses!JW$35:JW$39)*$F51,MAX((Expenses!JW$35-$AB51/12)*$AA51*$F51,0)+MAX((Expenses!JW$36-$AB52/12)*$AA52*$F51,0)+MAX((Expenses!JW$37-$AB53/12)*$AA53*$F51,0)+MAX((Expenses!JW$38-$AB54/12)*$AA54*$F51,0)+MAX((Expenses!JW$39-$AB55/12)*$AA55*$F51,0)))))</f>
        <v>0</v>
      </c>
      <c r="JZ222" s="156">
        <f>IF(OR(JZ$165&lt;=EOMONTH($E51,$R51*(1-$O51)),JZ$165&gt;EOMONTH($E51,$P51*12*(1-$O51)+$Q51*12*$O51+$R51*(1-$O51))),0,IF($X51="NNN",SUM(Expenses!JX$35:JX$39)*$F51,IF($X51="FSG",0,IF($X51="MG",SUMPRODUCT($Z51:$Z55,Expenses!JX$35:JX$39)*$F51,MAX((Expenses!JX$35-$AB51/12)*$AA51*$F51,0)+MAX((Expenses!JX$36-$AB52/12)*$AA52*$F51,0)+MAX((Expenses!JX$37-$AB53/12)*$AA53*$F51,0)+MAX((Expenses!JX$38-$AB54/12)*$AA54*$F51,0)+MAX((Expenses!JX$39-$AB55/12)*$AA55*$F51,0)))))</f>
        <v>0</v>
      </c>
      <c r="KA222" s="156">
        <f>IF(OR(KA$165&lt;=EOMONTH($E51,$R51*(1-$O51)),KA$165&gt;EOMONTH($E51,$P51*12*(1-$O51)+$Q51*12*$O51+$R51*(1-$O51))),0,IF($X51="NNN",SUM(Expenses!JY$35:JY$39)*$F51,IF($X51="FSG",0,IF($X51="MG",SUMPRODUCT($Z51:$Z55,Expenses!JY$35:JY$39)*$F51,MAX((Expenses!JY$35-$AB51/12)*$AA51*$F51,0)+MAX((Expenses!JY$36-$AB52/12)*$AA52*$F51,0)+MAX((Expenses!JY$37-$AB53/12)*$AA53*$F51,0)+MAX((Expenses!JY$38-$AB54/12)*$AA54*$F51,0)+MAX((Expenses!JY$39-$AB55/12)*$AA55*$F51,0)))))</f>
        <v>0</v>
      </c>
      <c r="KB222" s="156">
        <f>IF(OR(KB$165&lt;=EOMONTH($E51,$R51*(1-$O51)),KB$165&gt;EOMONTH($E51,$P51*12*(1-$O51)+$Q51*12*$O51+$R51*(1-$O51))),0,IF($X51="NNN",SUM(Expenses!JZ$35:JZ$39)*$F51,IF($X51="FSG",0,IF($X51="MG",SUMPRODUCT($Z51:$Z55,Expenses!JZ$35:JZ$39)*$F51,MAX((Expenses!JZ$35-$AB51/12)*$AA51*$F51,0)+MAX((Expenses!JZ$36-$AB52/12)*$AA52*$F51,0)+MAX((Expenses!JZ$37-$AB53/12)*$AA53*$F51,0)+MAX((Expenses!JZ$38-$AB54/12)*$AA54*$F51,0)+MAX((Expenses!JZ$39-$AB55/12)*$AA55*$F51,0)))))</f>
        <v>0</v>
      </c>
      <c r="KC222" s="156">
        <f>IF(OR(KC$165&lt;=EOMONTH($E51,$R51*(1-$O51)),KC$165&gt;EOMONTH($E51,$P51*12*(1-$O51)+$Q51*12*$O51+$R51*(1-$O51))),0,IF($X51="NNN",SUM(Expenses!KA$35:KA$39)*$F51,IF($X51="FSG",0,IF($X51="MG",SUMPRODUCT($Z51:$Z55,Expenses!KA$35:KA$39)*$F51,MAX((Expenses!KA$35-$AB51/12)*$AA51*$F51,0)+MAX((Expenses!KA$36-$AB52/12)*$AA52*$F51,0)+MAX((Expenses!KA$37-$AB53/12)*$AA53*$F51,0)+MAX((Expenses!KA$38-$AB54/12)*$AA54*$F51,0)+MAX((Expenses!KA$39-$AB55/12)*$AA55*$F51,0)))))</f>
        <v>0</v>
      </c>
      <c r="KD222" s="156">
        <f>IF(OR(KD$165&lt;=EOMONTH($E51,$R51*(1-$O51)),KD$165&gt;EOMONTH($E51,$P51*12*(1-$O51)+$Q51*12*$O51+$R51*(1-$O51))),0,IF($X51="NNN",SUM(Expenses!KB$35:KB$39)*$F51,IF($X51="FSG",0,IF($X51="MG",SUMPRODUCT($Z51:$Z55,Expenses!KB$35:KB$39)*$F51,MAX((Expenses!KB$35-$AB51/12)*$AA51*$F51,0)+MAX((Expenses!KB$36-$AB52/12)*$AA52*$F51,0)+MAX((Expenses!KB$37-$AB53/12)*$AA53*$F51,0)+MAX((Expenses!KB$38-$AB54/12)*$AA54*$F51,0)+MAX((Expenses!KB$39-$AB55/12)*$AA55*$F51,0)))))</f>
        <v>0</v>
      </c>
      <c r="KE222" s="156">
        <f>IF(OR(KE$165&lt;=EOMONTH($E51,$R51*(1-$O51)),KE$165&gt;EOMONTH($E51,$P51*12*(1-$O51)+$Q51*12*$O51+$R51*(1-$O51))),0,IF($X51="NNN",SUM(Expenses!KC$35:KC$39)*$F51,IF($X51="FSG",0,IF($X51="MG",SUMPRODUCT($Z51:$Z55,Expenses!KC$35:KC$39)*$F51,MAX((Expenses!KC$35-$AB51/12)*$AA51*$F51,0)+MAX((Expenses!KC$36-$AB52/12)*$AA52*$F51,0)+MAX((Expenses!KC$37-$AB53/12)*$AA53*$F51,0)+MAX((Expenses!KC$38-$AB54/12)*$AA54*$F51,0)+MAX((Expenses!KC$39-$AB55/12)*$AA55*$F51,0)))))</f>
        <v>0</v>
      </c>
      <c r="KF222" s="156">
        <f>IF(OR(KF$165&lt;=EOMONTH($E51,$R51*(1-$O51)),KF$165&gt;EOMONTH($E51,$P51*12*(1-$O51)+$Q51*12*$O51+$R51*(1-$O51))),0,IF($X51="NNN",SUM(Expenses!KD$35:KD$39)*$F51,IF($X51="FSG",0,IF($X51="MG",SUMPRODUCT($Z51:$Z55,Expenses!KD$35:KD$39)*$F51,MAX((Expenses!KD$35-$AB51/12)*$AA51*$F51,0)+MAX((Expenses!KD$36-$AB52/12)*$AA52*$F51,0)+MAX((Expenses!KD$37-$AB53/12)*$AA53*$F51,0)+MAX((Expenses!KD$38-$AB54/12)*$AA54*$F51,0)+MAX((Expenses!KD$39-$AB55/12)*$AA55*$F51,0)))))</f>
        <v>0</v>
      </c>
      <c r="KG222" s="156">
        <f>IF(OR(KG$165&lt;=EOMONTH($E51,$R51*(1-$O51)),KG$165&gt;EOMONTH($E51,$P51*12*(1-$O51)+$Q51*12*$O51+$R51*(1-$O51))),0,IF($X51="NNN",SUM(Expenses!KE$35:KE$39)*$F51,IF($X51="FSG",0,IF($X51="MG",SUMPRODUCT($Z51:$Z55,Expenses!KE$35:KE$39)*$F51,MAX((Expenses!KE$35-$AB51/12)*$AA51*$F51,0)+MAX((Expenses!KE$36-$AB52/12)*$AA52*$F51,0)+MAX((Expenses!KE$37-$AB53/12)*$AA53*$F51,0)+MAX((Expenses!KE$38-$AB54/12)*$AA54*$F51,0)+MAX((Expenses!KE$39-$AB55/12)*$AA55*$F51,0)))))</f>
        <v>0</v>
      </c>
      <c r="KH222" s="156">
        <f>IF(OR(KH$165&lt;=EOMONTH($E51,$R51*(1-$O51)),KH$165&gt;EOMONTH($E51,$P51*12*(1-$O51)+$Q51*12*$O51+$R51*(1-$O51))),0,IF($X51="NNN",SUM(Expenses!KF$35:KF$39)*$F51,IF($X51="FSG",0,IF($X51="MG",SUMPRODUCT($Z51:$Z55,Expenses!KF$35:KF$39)*$F51,MAX((Expenses!KF$35-$AB51/12)*$AA51*$F51,0)+MAX((Expenses!KF$36-$AB52/12)*$AA52*$F51,0)+MAX((Expenses!KF$37-$AB53/12)*$AA53*$F51,0)+MAX((Expenses!KF$38-$AB54/12)*$AA54*$F51,0)+MAX((Expenses!KF$39-$AB55/12)*$AA55*$F51,0)))))</f>
        <v>0</v>
      </c>
      <c r="KI222" s="156">
        <f>IF(OR(KI$165&lt;=EOMONTH($E51,$R51*(1-$O51)),KI$165&gt;EOMONTH($E51,$P51*12*(1-$O51)+$Q51*12*$O51+$R51*(1-$O51))),0,IF($X51="NNN",SUM(Expenses!KG$35:KG$39)*$F51,IF($X51="FSG",0,IF($X51="MG",SUMPRODUCT($Z51:$Z55,Expenses!KG$35:KG$39)*$F51,MAX((Expenses!KG$35-$AB51/12)*$AA51*$F51,0)+MAX((Expenses!KG$36-$AB52/12)*$AA52*$F51,0)+MAX((Expenses!KG$37-$AB53/12)*$AA53*$F51,0)+MAX((Expenses!KG$38-$AB54/12)*$AA54*$F51,0)+MAX((Expenses!KG$39-$AB55/12)*$AA55*$F51,0)))))</f>
        <v>0</v>
      </c>
      <c r="KJ222" s="156">
        <f>IF(OR(KJ$165&lt;=EOMONTH($E51,$R51*(1-$O51)),KJ$165&gt;EOMONTH($E51,$P51*12*(1-$O51)+$Q51*12*$O51+$R51*(1-$O51))),0,IF($X51="NNN",SUM(Expenses!KH$35:KH$39)*$F51,IF($X51="FSG",0,IF($X51="MG",SUMPRODUCT($Z51:$Z55,Expenses!KH$35:KH$39)*$F51,MAX((Expenses!KH$35-$AB51/12)*$AA51*$F51,0)+MAX((Expenses!KH$36-$AB52/12)*$AA52*$F51,0)+MAX((Expenses!KH$37-$AB53/12)*$AA53*$F51,0)+MAX((Expenses!KH$38-$AB54/12)*$AA54*$F51,0)+MAX((Expenses!KH$39-$AB55/12)*$AA55*$F51,0)))))</f>
        <v>0</v>
      </c>
      <c r="KK222" s="156">
        <f>IF(OR(KK$165&lt;=EOMONTH($E51,$R51*(1-$O51)),KK$165&gt;EOMONTH($E51,$P51*12*(1-$O51)+$Q51*12*$O51+$R51*(1-$O51))),0,IF($X51="NNN",SUM(Expenses!KI$35:KI$39)*$F51,IF($X51="FSG",0,IF($X51="MG",SUMPRODUCT($Z51:$Z55,Expenses!KI$35:KI$39)*$F51,MAX((Expenses!KI$35-$AB51/12)*$AA51*$F51,0)+MAX((Expenses!KI$36-$AB52/12)*$AA52*$F51,0)+MAX((Expenses!KI$37-$AB53/12)*$AA53*$F51,0)+MAX((Expenses!KI$38-$AB54/12)*$AA54*$F51,0)+MAX((Expenses!KI$39-$AB55/12)*$AA55*$F51,0)))))</f>
        <v>0</v>
      </c>
      <c r="KL222" s="156">
        <f>IF(OR(KL$165&lt;=EOMONTH($E51,$R51*(1-$O51)),KL$165&gt;EOMONTH($E51,$P51*12*(1-$O51)+$Q51*12*$O51+$R51*(1-$O51))),0,IF($X51="NNN",SUM(Expenses!KJ$35:KJ$39)*$F51,IF($X51="FSG",0,IF($X51="MG",SUMPRODUCT($Z51:$Z55,Expenses!KJ$35:KJ$39)*$F51,MAX((Expenses!KJ$35-$AB51/12)*$AA51*$F51,0)+MAX((Expenses!KJ$36-$AB52/12)*$AA52*$F51,0)+MAX((Expenses!KJ$37-$AB53/12)*$AA53*$F51,0)+MAX((Expenses!KJ$38-$AB54/12)*$AA54*$F51,0)+MAX((Expenses!KJ$39-$AB55/12)*$AA55*$F51,0)))))</f>
        <v>0</v>
      </c>
      <c r="KM222" s="156">
        <f>IF(OR(KM$165&lt;=EOMONTH($E51,$R51*(1-$O51)),KM$165&gt;EOMONTH($E51,$P51*12*(1-$O51)+$Q51*12*$O51+$R51*(1-$O51))),0,IF($X51="NNN",SUM(Expenses!KK$35:KK$39)*$F51,IF($X51="FSG",0,IF($X51="MG",SUMPRODUCT($Z51:$Z55,Expenses!KK$35:KK$39)*$F51,MAX((Expenses!KK$35-$AB51/12)*$AA51*$F51,0)+MAX((Expenses!KK$36-$AB52/12)*$AA52*$F51,0)+MAX((Expenses!KK$37-$AB53/12)*$AA53*$F51,0)+MAX((Expenses!KK$38-$AB54/12)*$AA54*$F51,0)+MAX((Expenses!KK$39-$AB55/12)*$AA55*$F51,0)))))</f>
        <v>0</v>
      </c>
      <c r="KN222" s="156">
        <f>IF(OR(KN$165&lt;=EOMONTH($E51,$R51*(1-$O51)),KN$165&gt;EOMONTH($E51,$P51*12*(1-$O51)+$Q51*12*$O51+$R51*(1-$O51))),0,IF($X51="NNN",SUM(Expenses!KL$35:KL$39)*$F51,IF($X51="FSG",0,IF($X51="MG",SUMPRODUCT($Z51:$Z55,Expenses!KL$35:KL$39)*$F51,MAX((Expenses!KL$35-$AB51/12)*$AA51*$F51,0)+MAX((Expenses!KL$36-$AB52/12)*$AA52*$F51,0)+MAX((Expenses!KL$37-$AB53/12)*$AA53*$F51,0)+MAX((Expenses!KL$38-$AB54/12)*$AA54*$F51,0)+MAX((Expenses!KL$39-$AB55/12)*$AA55*$F51,0)))))</f>
        <v>0</v>
      </c>
      <c r="KO222" s="156">
        <f>IF(OR(KO$165&lt;=EOMONTH($E51,$R51*(1-$O51)),KO$165&gt;EOMONTH($E51,$P51*12*(1-$O51)+$Q51*12*$O51+$R51*(1-$O51))),0,IF($X51="NNN",SUM(Expenses!KM$35:KM$39)*$F51,IF($X51="FSG",0,IF($X51="MG",SUMPRODUCT($Z51:$Z55,Expenses!KM$35:KM$39)*$F51,MAX((Expenses!KM$35-$AB51/12)*$AA51*$F51,0)+MAX((Expenses!KM$36-$AB52/12)*$AA52*$F51,0)+MAX((Expenses!KM$37-$AB53/12)*$AA53*$F51,0)+MAX((Expenses!KM$38-$AB54/12)*$AA54*$F51,0)+MAX((Expenses!KM$39-$AB55/12)*$AA55*$F51,0)))))</f>
        <v>0</v>
      </c>
      <c r="KP222" s="156">
        <f>IF(OR(KP$165&lt;=EOMONTH($E51,$R51*(1-$O51)),KP$165&gt;EOMONTH($E51,$P51*12*(1-$O51)+$Q51*12*$O51+$R51*(1-$O51))),0,IF($X51="NNN",SUM(Expenses!KN$35:KN$39)*$F51,IF($X51="FSG",0,IF($X51="MG",SUMPRODUCT($Z51:$Z55,Expenses!KN$35:KN$39)*$F51,MAX((Expenses!KN$35-$AB51/12)*$AA51*$F51,0)+MAX((Expenses!KN$36-$AB52/12)*$AA52*$F51,0)+MAX((Expenses!KN$37-$AB53/12)*$AA53*$F51,0)+MAX((Expenses!KN$38-$AB54/12)*$AA54*$F51,0)+MAX((Expenses!KN$39-$AB55/12)*$AA55*$F51,0)))))</f>
        <v>0</v>
      </c>
      <c r="KQ222" s="156">
        <f>IF(OR(KQ$165&lt;=EOMONTH($E51,$R51*(1-$O51)),KQ$165&gt;EOMONTH($E51,$P51*12*(1-$O51)+$Q51*12*$O51+$R51*(1-$O51))),0,IF($X51="NNN",SUM(Expenses!KO$35:KO$39)*$F51,IF($X51="FSG",0,IF($X51="MG",SUMPRODUCT($Z51:$Z55,Expenses!KO$35:KO$39)*$F51,MAX((Expenses!KO$35-$AB51/12)*$AA51*$F51,0)+MAX((Expenses!KO$36-$AB52/12)*$AA52*$F51,0)+MAX((Expenses!KO$37-$AB53/12)*$AA53*$F51,0)+MAX((Expenses!KO$38-$AB54/12)*$AA54*$F51,0)+MAX((Expenses!KO$39-$AB55/12)*$AA55*$F51,0)))))</f>
        <v>0</v>
      </c>
      <c r="KR222" s="156">
        <f>IF(OR(KR$165&lt;=EOMONTH($E51,$R51*(1-$O51)),KR$165&gt;EOMONTH($E51,$P51*12*(1-$O51)+$Q51*12*$O51+$R51*(1-$O51))),0,IF($X51="NNN",SUM(Expenses!KP$35:KP$39)*$F51,IF($X51="FSG",0,IF($X51="MG",SUMPRODUCT($Z51:$Z55,Expenses!KP$35:KP$39)*$F51,MAX((Expenses!KP$35-$AB51/12)*$AA51*$F51,0)+MAX((Expenses!KP$36-$AB52/12)*$AA52*$F51,0)+MAX((Expenses!KP$37-$AB53/12)*$AA53*$F51,0)+MAX((Expenses!KP$38-$AB54/12)*$AA54*$F51,0)+MAX((Expenses!KP$39-$AB55/12)*$AA55*$F51,0)))))</f>
        <v>0</v>
      </c>
      <c r="KS222" s="156">
        <f>IF(OR(KS$165&lt;=EOMONTH($E51,$R51*(1-$O51)),KS$165&gt;EOMONTH($E51,$P51*12*(1-$O51)+$Q51*12*$O51+$R51*(1-$O51))),0,IF($X51="NNN",SUM(Expenses!KQ$35:KQ$39)*$F51,IF($X51="FSG",0,IF($X51="MG",SUMPRODUCT($Z51:$Z55,Expenses!KQ$35:KQ$39)*$F51,MAX((Expenses!KQ$35-$AB51/12)*$AA51*$F51,0)+MAX((Expenses!KQ$36-$AB52/12)*$AA52*$F51,0)+MAX((Expenses!KQ$37-$AB53/12)*$AA53*$F51,0)+MAX((Expenses!KQ$38-$AB54/12)*$AA54*$F51,0)+MAX((Expenses!KQ$39-$AB55/12)*$AA55*$F51,0)))))</f>
        <v>0</v>
      </c>
      <c r="KT222" s="156">
        <f>IF(OR(KT$165&lt;=EOMONTH($E51,$R51*(1-$O51)),KT$165&gt;EOMONTH($E51,$P51*12*(1-$O51)+$Q51*12*$O51+$R51*(1-$O51))),0,IF($X51="NNN",SUM(Expenses!KR$35:KR$39)*$F51,IF($X51="FSG",0,IF($X51="MG",SUMPRODUCT($Z51:$Z55,Expenses!KR$35:KR$39)*$F51,MAX((Expenses!KR$35-$AB51/12)*$AA51*$F51,0)+MAX((Expenses!KR$36-$AB52/12)*$AA52*$F51,0)+MAX((Expenses!KR$37-$AB53/12)*$AA53*$F51,0)+MAX((Expenses!KR$38-$AB54/12)*$AA54*$F51,0)+MAX((Expenses!KR$39-$AB55/12)*$AA55*$F51,0)))))</f>
        <v>0</v>
      </c>
      <c r="KU222" s="156">
        <f>IF(OR(KU$165&lt;=EOMONTH($E51,$R51*(1-$O51)),KU$165&gt;EOMONTH($E51,$P51*12*(1-$O51)+$Q51*12*$O51+$R51*(1-$O51))),0,IF($X51="NNN",SUM(Expenses!KS$35:KS$39)*$F51,IF($X51="FSG",0,IF($X51="MG",SUMPRODUCT($Z51:$Z55,Expenses!KS$35:KS$39)*$F51,MAX((Expenses!KS$35-$AB51/12)*$AA51*$F51,0)+MAX((Expenses!KS$36-$AB52/12)*$AA52*$F51,0)+MAX((Expenses!KS$37-$AB53/12)*$AA53*$F51,0)+MAX((Expenses!KS$38-$AB54/12)*$AA54*$F51,0)+MAX((Expenses!KS$39-$AB55/12)*$AA55*$F51,0)))))</f>
        <v>0</v>
      </c>
      <c r="KV222" s="156">
        <f>IF(OR(KV$165&lt;=EOMONTH($E51,$R51*(1-$O51)),KV$165&gt;EOMONTH($E51,$P51*12*(1-$O51)+$Q51*12*$O51+$R51*(1-$O51))),0,IF($X51="NNN",SUM(Expenses!KT$35:KT$39)*$F51,IF($X51="FSG",0,IF($X51="MG",SUMPRODUCT($Z51:$Z55,Expenses!KT$35:KT$39)*$F51,MAX((Expenses!KT$35-$AB51/12)*$AA51*$F51,0)+MAX((Expenses!KT$36-$AB52/12)*$AA52*$F51,0)+MAX((Expenses!KT$37-$AB53/12)*$AA53*$F51,0)+MAX((Expenses!KT$38-$AB54/12)*$AA54*$F51,0)+MAX((Expenses!KT$39-$AB55/12)*$AA55*$F51,0)))))</f>
        <v>0</v>
      </c>
      <c r="KW222" s="156">
        <f>IF(OR(KW$165&lt;=EOMONTH($E51,$R51*(1-$O51)),KW$165&gt;EOMONTH($E51,$P51*12*(1-$O51)+$Q51*12*$O51+$R51*(1-$O51))),0,IF($X51="NNN",SUM(Expenses!KU$35:KU$39)*$F51,IF($X51="FSG",0,IF($X51="MG",SUMPRODUCT($Z51:$Z55,Expenses!KU$35:KU$39)*$F51,MAX((Expenses!KU$35-$AB51/12)*$AA51*$F51,0)+MAX((Expenses!KU$36-$AB52/12)*$AA52*$F51,0)+MAX((Expenses!KU$37-$AB53/12)*$AA53*$F51,0)+MAX((Expenses!KU$38-$AB54/12)*$AA54*$F51,0)+MAX((Expenses!KU$39-$AB55/12)*$AA55*$F51,0)))))</f>
        <v>0</v>
      </c>
      <c r="KX222" s="156">
        <f>IF(OR(KX$165&lt;=EOMONTH($E51,$R51*(1-$O51)),KX$165&gt;EOMONTH($E51,$P51*12*(1-$O51)+$Q51*12*$O51+$R51*(1-$O51))),0,IF($X51="NNN",SUM(Expenses!KV$35:KV$39)*$F51,IF($X51="FSG",0,IF($X51="MG",SUMPRODUCT($Z51:$Z55,Expenses!KV$35:KV$39)*$F51,MAX((Expenses!KV$35-$AB51/12)*$AA51*$F51,0)+MAX((Expenses!KV$36-$AB52/12)*$AA52*$F51,0)+MAX((Expenses!KV$37-$AB53/12)*$AA53*$F51,0)+MAX((Expenses!KV$38-$AB54/12)*$AA54*$F51,0)+MAX((Expenses!KV$39-$AB55/12)*$AA55*$F51,0)))))</f>
        <v>0</v>
      </c>
      <c r="KY222" s="156">
        <f>IF(OR(KY$165&lt;=EOMONTH($E51,$R51*(1-$O51)),KY$165&gt;EOMONTH($E51,$P51*12*(1-$O51)+$Q51*12*$O51+$R51*(1-$O51))),0,IF($X51="NNN",SUM(Expenses!KW$35:KW$39)*$F51,IF($X51="FSG",0,IF($X51="MG",SUMPRODUCT($Z51:$Z55,Expenses!KW$35:KW$39)*$F51,MAX((Expenses!KW$35-$AB51/12)*$AA51*$F51,0)+MAX((Expenses!KW$36-$AB52/12)*$AA52*$F51,0)+MAX((Expenses!KW$37-$AB53/12)*$AA53*$F51,0)+MAX((Expenses!KW$38-$AB54/12)*$AA54*$F51,0)+MAX((Expenses!KW$39-$AB55/12)*$AA55*$F51,0)))))</f>
        <v>0</v>
      </c>
      <c r="KZ222" s="156">
        <f>IF(OR(KZ$165&lt;=EOMONTH($E51,$R51*(1-$O51)),KZ$165&gt;EOMONTH($E51,$P51*12*(1-$O51)+$Q51*12*$O51+$R51*(1-$O51))),0,IF($X51="NNN",SUM(Expenses!KX$35:KX$39)*$F51,IF($X51="FSG",0,IF($X51="MG",SUMPRODUCT($Z51:$Z55,Expenses!KX$35:KX$39)*$F51,MAX((Expenses!KX$35-$AB51/12)*$AA51*$F51,0)+MAX((Expenses!KX$36-$AB52/12)*$AA52*$F51,0)+MAX((Expenses!KX$37-$AB53/12)*$AA53*$F51,0)+MAX((Expenses!KX$38-$AB54/12)*$AA54*$F51,0)+MAX((Expenses!KX$39-$AB55/12)*$AA55*$F51,0)))))</f>
        <v>0</v>
      </c>
      <c r="LA222" s="156">
        <f>IF(OR(LA$165&lt;=EOMONTH($E51,$R51*(1-$O51)),LA$165&gt;EOMONTH($E51,$P51*12*(1-$O51)+$Q51*12*$O51+$R51*(1-$O51))),0,IF($X51="NNN",SUM(Expenses!KY$35:KY$39)*$F51,IF($X51="FSG",0,IF($X51="MG",SUMPRODUCT($Z51:$Z55,Expenses!KY$35:KY$39)*$F51,MAX((Expenses!KY$35-$AB51/12)*$AA51*$F51,0)+MAX((Expenses!KY$36-$AB52/12)*$AA52*$F51,0)+MAX((Expenses!KY$37-$AB53/12)*$AA53*$F51,0)+MAX((Expenses!KY$38-$AB54/12)*$AA54*$F51,0)+MAX((Expenses!KY$39-$AB55/12)*$AA55*$F51,0)))))</f>
        <v>0</v>
      </c>
      <c r="LB222" s="156">
        <f>IF(OR(LB$165&lt;=EOMONTH($E51,$R51*(1-$O51)),LB$165&gt;EOMONTH($E51,$P51*12*(1-$O51)+$Q51*12*$O51+$R51*(1-$O51))),0,IF($X51="NNN",SUM(Expenses!KZ$35:KZ$39)*$F51,IF($X51="FSG",0,IF($X51="MG",SUMPRODUCT($Z51:$Z55,Expenses!KZ$35:KZ$39)*$F51,MAX((Expenses!KZ$35-$AB51/12)*$AA51*$F51,0)+MAX((Expenses!KZ$36-$AB52/12)*$AA52*$F51,0)+MAX((Expenses!KZ$37-$AB53/12)*$AA53*$F51,0)+MAX((Expenses!KZ$38-$AB54/12)*$AA54*$F51,0)+MAX((Expenses!KZ$39-$AB55/12)*$AA55*$F51,0)))))</f>
        <v>0</v>
      </c>
      <c r="LC222" s="156">
        <f>IF(OR(LC$165&lt;=EOMONTH($E51,$R51*(1-$O51)),LC$165&gt;EOMONTH($E51,$P51*12*(1-$O51)+$Q51*12*$O51+$R51*(1-$O51))),0,IF($X51="NNN",SUM(Expenses!LA$35:LA$39)*$F51,IF($X51="FSG",0,IF($X51="MG",SUMPRODUCT($Z51:$Z55,Expenses!LA$35:LA$39)*$F51,MAX((Expenses!LA$35-$AB51/12)*$AA51*$F51,0)+MAX((Expenses!LA$36-$AB52/12)*$AA52*$F51,0)+MAX((Expenses!LA$37-$AB53/12)*$AA53*$F51,0)+MAX((Expenses!LA$38-$AB54/12)*$AA54*$F51,0)+MAX((Expenses!LA$39-$AB55/12)*$AA55*$F51,0)))))</f>
        <v>0</v>
      </c>
      <c r="LD222" s="156">
        <f>IF(OR(LD$165&lt;=EOMONTH($E51,$R51*(1-$O51)),LD$165&gt;EOMONTH($E51,$P51*12*(1-$O51)+$Q51*12*$O51+$R51*(1-$O51))),0,IF($X51="NNN",SUM(Expenses!LB$35:LB$39)*$F51,IF($X51="FSG",0,IF($X51="MG",SUMPRODUCT($Z51:$Z55,Expenses!LB$35:LB$39)*$F51,MAX((Expenses!LB$35-$AB51/12)*$AA51*$F51,0)+MAX((Expenses!LB$36-$AB52/12)*$AA52*$F51,0)+MAX((Expenses!LB$37-$AB53/12)*$AA53*$F51,0)+MAX((Expenses!LB$38-$AB54/12)*$AA54*$F51,0)+MAX((Expenses!LB$39-$AB55/12)*$AA55*$F51,0)))))</f>
        <v>0</v>
      </c>
      <c r="LE222" s="156">
        <f>IF(OR(LE$165&lt;=EOMONTH($E51,$R51*(1-$O51)),LE$165&gt;EOMONTH($E51,$P51*12*(1-$O51)+$Q51*12*$O51+$R51*(1-$O51))),0,IF($X51="NNN",SUM(Expenses!LC$35:LC$39)*$F51,IF($X51="FSG",0,IF($X51="MG",SUMPRODUCT($Z51:$Z55,Expenses!LC$35:LC$39)*$F51,MAX((Expenses!LC$35-$AB51/12)*$AA51*$F51,0)+MAX((Expenses!LC$36-$AB52/12)*$AA52*$F51,0)+MAX((Expenses!LC$37-$AB53/12)*$AA53*$F51,0)+MAX((Expenses!LC$38-$AB54/12)*$AA54*$F51,0)+MAX((Expenses!LC$39-$AB55/12)*$AA55*$F51,0)))))</f>
        <v>0</v>
      </c>
      <c r="LF222" s="156">
        <f>IF(OR(LF$165&lt;=EOMONTH($E51,$R51*(1-$O51)),LF$165&gt;EOMONTH($E51,$P51*12*(1-$O51)+$Q51*12*$O51+$R51*(1-$O51))),0,IF($X51="NNN",SUM(Expenses!LD$35:LD$39)*$F51,IF($X51="FSG",0,IF($X51="MG",SUMPRODUCT($Z51:$Z55,Expenses!LD$35:LD$39)*$F51,MAX((Expenses!LD$35-$AB51/12)*$AA51*$F51,0)+MAX((Expenses!LD$36-$AB52/12)*$AA52*$F51,0)+MAX((Expenses!LD$37-$AB53/12)*$AA53*$F51,0)+MAX((Expenses!LD$38-$AB54/12)*$AA54*$F51,0)+MAX((Expenses!LD$39-$AB55/12)*$AA55*$F51,0)))))</f>
        <v>0</v>
      </c>
      <c r="LG222" s="156">
        <f>IF(OR(LG$165&lt;=EOMONTH($E51,$R51*(1-$O51)),LG$165&gt;EOMONTH($E51,$P51*12*(1-$O51)+$Q51*12*$O51+$R51*(1-$O51))),0,IF($X51="NNN",SUM(Expenses!LE$35:LE$39)*$F51,IF($X51="FSG",0,IF($X51="MG",SUMPRODUCT($Z51:$Z55,Expenses!LE$35:LE$39)*$F51,MAX((Expenses!LE$35-$AB51/12)*$AA51*$F51,0)+MAX((Expenses!LE$36-$AB52/12)*$AA52*$F51,0)+MAX((Expenses!LE$37-$AB53/12)*$AA53*$F51,0)+MAX((Expenses!LE$38-$AB54/12)*$AA54*$F51,0)+MAX((Expenses!LE$39-$AB55/12)*$AA55*$F51,0)))))</f>
        <v>0</v>
      </c>
      <c r="LH222" s="156">
        <f>IF(OR(LH$165&lt;=EOMONTH($E51,$R51*(1-$O51)),LH$165&gt;EOMONTH($E51,$P51*12*(1-$O51)+$Q51*12*$O51+$R51*(1-$O51))),0,IF($X51="NNN",SUM(Expenses!LF$35:LF$39)*$F51,IF($X51="FSG",0,IF($X51="MG",SUMPRODUCT($Z51:$Z55,Expenses!LF$35:LF$39)*$F51,MAX((Expenses!LF$35-$AB51/12)*$AA51*$F51,0)+MAX((Expenses!LF$36-$AB52/12)*$AA52*$F51,0)+MAX((Expenses!LF$37-$AB53/12)*$AA53*$F51,0)+MAX((Expenses!LF$38-$AB54/12)*$AA54*$F51,0)+MAX((Expenses!LF$39-$AB55/12)*$AA55*$F51,0)))))</f>
        <v>0</v>
      </c>
      <c r="LI222" s="156">
        <f>IF(OR(LI$165&lt;=EOMONTH($E51,$R51*(1-$O51)),LI$165&gt;EOMONTH($E51,$P51*12*(1-$O51)+$Q51*12*$O51+$R51*(1-$O51))),0,IF($X51="NNN",SUM(Expenses!LG$35:LG$39)*$F51,IF($X51="FSG",0,IF($X51="MG",SUMPRODUCT($Z51:$Z55,Expenses!LG$35:LG$39)*$F51,MAX((Expenses!LG$35-$AB51/12)*$AA51*$F51,0)+MAX((Expenses!LG$36-$AB52/12)*$AA52*$F51,0)+MAX((Expenses!LG$37-$AB53/12)*$AA53*$F51,0)+MAX((Expenses!LG$38-$AB54/12)*$AA54*$F51,0)+MAX((Expenses!LG$39-$AB55/12)*$AA55*$F51,0)))))</f>
        <v>0</v>
      </c>
      <c r="LJ222" s="156">
        <f>IF(OR(LJ$165&lt;=EOMONTH($E51,$R51*(1-$O51)),LJ$165&gt;EOMONTH($E51,$P51*12*(1-$O51)+$Q51*12*$O51+$R51*(1-$O51))),0,IF($X51="NNN",SUM(Expenses!LH$35:LH$39)*$F51,IF($X51="FSG",0,IF($X51="MG",SUMPRODUCT($Z51:$Z55,Expenses!LH$35:LH$39)*$F51,MAX((Expenses!LH$35-$AB51/12)*$AA51*$F51,0)+MAX((Expenses!LH$36-$AB52/12)*$AA52*$F51,0)+MAX((Expenses!LH$37-$AB53/12)*$AA53*$F51,0)+MAX((Expenses!LH$38-$AB54/12)*$AA54*$F51,0)+MAX((Expenses!LH$39-$AB55/12)*$AA55*$F51,0)))))</f>
        <v>0</v>
      </c>
      <c r="LK222" s="156">
        <f>IF(OR(LK$165&lt;=EOMONTH($E51,$R51*(1-$O51)),LK$165&gt;EOMONTH($E51,$P51*12*(1-$O51)+$Q51*12*$O51+$R51*(1-$O51))),0,IF($X51="NNN",SUM(Expenses!LI$35:LI$39)*$F51,IF($X51="FSG",0,IF($X51="MG",SUMPRODUCT($Z51:$Z55,Expenses!LI$35:LI$39)*$F51,MAX((Expenses!LI$35-$AB51/12)*$AA51*$F51,0)+MAX((Expenses!LI$36-$AB52/12)*$AA52*$F51,0)+MAX((Expenses!LI$37-$AB53/12)*$AA53*$F51,0)+MAX((Expenses!LI$38-$AB54/12)*$AA54*$F51,0)+MAX((Expenses!LI$39-$AB55/12)*$AA55*$F51,0)))))</f>
        <v>0</v>
      </c>
      <c r="LL222" s="156">
        <f>IF(OR(LL$165&lt;=EOMONTH($E51,$R51*(1-$O51)),LL$165&gt;EOMONTH($E51,$P51*12*(1-$O51)+$Q51*12*$O51+$R51*(1-$O51))),0,IF($X51="NNN",SUM(Expenses!LJ$35:LJ$39)*$F51,IF($X51="FSG",0,IF($X51="MG",SUMPRODUCT($Z51:$Z55,Expenses!LJ$35:LJ$39)*$F51,MAX((Expenses!LJ$35-$AB51/12)*$AA51*$F51,0)+MAX((Expenses!LJ$36-$AB52/12)*$AA52*$F51,0)+MAX((Expenses!LJ$37-$AB53/12)*$AA53*$F51,0)+MAX((Expenses!LJ$38-$AB54/12)*$AA54*$F51,0)+MAX((Expenses!LJ$39-$AB55/12)*$AA55*$F51,0)))))</f>
        <v>0</v>
      </c>
      <c r="LM222" s="156">
        <f>IF(OR(LM$165&lt;=EOMONTH($E51,$R51*(1-$O51)),LM$165&gt;EOMONTH($E51,$P51*12*(1-$O51)+$Q51*12*$O51+$R51*(1-$O51))),0,IF($X51="NNN",SUM(Expenses!LK$35:LK$39)*$F51,IF($X51="FSG",0,IF($X51="MG",SUMPRODUCT($Z51:$Z55,Expenses!LK$35:LK$39)*$F51,MAX((Expenses!LK$35-$AB51/12)*$AA51*$F51,0)+MAX((Expenses!LK$36-$AB52/12)*$AA52*$F51,0)+MAX((Expenses!LK$37-$AB53/12)*$AA53*$F51,0)+MAX((Expenses!LK$38-$AB54/12)*$AA54*$F51,0)+MAX((Expenses!LK$39-$AB55/12)*$AA55*$F51,0)))))</f>
        <v>0</v>
      </c>
      <c r="LN222" s="156">
        <f>IF(OR(LN$165&lt;=EOMONTH($E51,$R51*(1-$O51)),LN$165&gt;EOMONTH($E51,$P51*12*(1-$O51)+$Q51*12*$O51+$R51*(1-$O51))),0,IF($X51="NNN",SUM(Expenses!LL$35:LL$39)*$F51,IF($X51="FSG",0,IF($X51="MG",SUMPRODUCT($Z51:$Z55,Expenses!LL$35:LL$39)*$F51,MAX((Expenses!LL$35-$AB51/12)*$AA51*$F51,0)+MAX((Expenses!LL$36-$AB52/12)*$AA52*$F51,0)+MAX((Expenses!LL$37-$AB53/12)*$AA53*$F51,0)+MAX((Expenses!LL$38-$AB54/12)*$AA54*$F51,0)+MAX((Expenses!LL$39-$AB55/12)*$AA55*$F51,0)))))</f>
        <v>0</v>
      </c>
      <c r="LO222" s="156">
        <f>IF(OR(LO$165&lt;=EOMONTH($E51,$R51*(1-$O51)),LO$165&gt;EOMONTH($E51,$P51*12*(1-$O51)+$Q51*12*$O51+$R51*(1-$O51))),0,IF($X51="NNN",SUM(Expenses!LM$35:LM$39)*$F51,IF($X51="FSG",0,IF($X51="MG",SUMPRODUCT($Z51:$Z55,Expenses!LM$35:LM$39)*$F51,MAX((Expenses!LM$35-$AB51/12)*$AA51*$F51,0)+MAX((Expenses!LM$36-$AB52/12)*$AA52*$F51,0)+MAX((Expenses!LM$37-$AB53/12)*$AA53*$F51,0)+MAX((Expenses!LM$38-$AB54/12)*$AA54*$F51,0)+MAX((Expenses!LM$39-$AB55/12)*$AA55*$F51,0)))))</f>
        <v>0</v>
      </c>
      <c r="LP222" s="156">
        <f>IF(OR(LP$165&lt;=EOMONTH($E51,$R51*(1-$O51)),LP$165&gt;EOMONTH($E51,$P51*12*(1-$O51)+$Q51*12*$O51+$R51*(1-$O51))),0,IF($X51="NNN",SUM(Expenses!LN$35:LN$39)*$F51,IF($X51="FSG",0,IF($X51="MG",SUMPRODUCT($Z51:$Z55,Expenses!LN$35:LN$39)*$F51,MAX((Expenses!LN$35-$AB51/12)*$AA51*$F51,0)+MAX((Expenses!LN$36-$AB52/12)*$AA52*$F51,0)+MAX((Expenses!LN$37-$AB53/12)*$AA53*$F51,0)+MAX((Expenses!LN$38-$AB54/12)*$AA54*$F51,0)+MAX((Expenses!LN$39-$AB55/12)*$AA55*$F51,0)))))</f>
        <v>0</v>
      </c>
      <c r="LQ222" s="156">
        <f>IF(OR(LQ$165&lt;=EOMONTH($E51,$R51*(1-$O51)),LQ$165&gt;EOMONTH($E51,$P51*12*(1-$O51)+$Q51*12*$O51+$R51*(1-$O51))),0,IF($X51="NNN",SUM(Expenses!LO$35:LO$39)*$F51,IF($X51="FSG",0,IF($X51="MG",SUMPRODUCT($Z51:$Z55,Expenses!LO$35:LO$39)*$F51,MAX((Expenses!LO$35-$AB51/12)*$AA51*$F51,0)+MAX((Expenses!LO$36-$AB52/12)*$AA52*$F51,0)+MAX((Expenses!LO$37-$AB53/12)*$AA53*$F51,0)+MAX((Expenses!LO$38-$AB54/12)*$AA54*$F51,0)+MAX((Expenses!LO$39-$AB55/12)*$AA55*$F51,0)))))</f>
        <v>0</v>
      </c>
      <c r="LR222" s="156">
        <f>IF(OR(LR$165&lt;=EOMONTH($E51,$R51*(1-$O51)),LR$165&gt;EOMONTH($E51,$P51*12*(1-$O51)+$Q51*12*$O51+$R51*(1-$O51))),0,IF($X51="NNN",SUM(Expenses!LP$35:LP$39)*$F51,IF($X51="FSG",0,IF($X51="MG",SUMPRODUCT($Z51:$Z55,Expenses!LP$35:LP$39)*$F51,MAX((Expenses!LP$35-$AB51/12)*$AA51*$F51,0)+MAX((Expenses!LP$36-$AB52/12)*$AA52*$F51,0)+MAX((Expenses!LP$37-$AB53/12)*$AA53*$F51,0)+MAX((Expenses!LP$38-$AB54/12)*$AA54*$F51,0)+MAX((Expenses!LP$39-$AB55/12)*$AA55*$F51,0)))))</f>
        <v>0</v>
      </c>
      <c r="LS222" s="156">
        <f>IF(OR(LS$165&lt;=EOMONTH($E51,$R51*(1-$O51)),LS$165&gt;EOMONTH($E51,$P51*12*(1-$O51)+$Q51*12*$O51+$R51*(1-$O51))),0,IF($X51="NNN",SUM(Expenses!LQ$35:LQ$39)*$F51,IF($X51="FSG",0,IF($X51="MG",SUMPRODUCT($Z51:$Z55,Expenses!LQ$35:LQ$39)*$F51,MAX((Expenses!LQ$35-$AB51/12)*$AA51*$F51,0)+MAX((Expenses!LQ$36-$AB52/12)*$AA52*$F51,0)+MAX((Expenses!LQ$37-$AB53/12)*$AA53*$F51,0)+MAX((Expenses!LQ$38-$AB54/12)*$AA54*$F51,0)+MAX((Expenses!LQ$39-$AB55/12)*$AA55*$F51,0)))))</f>
        <v>0</v>
      </c>
      <c r="LT222" s="156">
        <f>IF(OR(LT$165&lt;=EOMONTH($E51,$R51*(1-$O51)),LT$165&gt;EOMONTH($E51,$P51*12*(1-$O51)+$Q51*12*$O51+$R51*(1-$O51))),0,IF($X51="NNN",SUM(Expenses!LR$35:LR$39)*$F51,IF($X51="FSG",0,IF($X51="MG",SUMPRODUCT($Z51:$Z55,Expenses!LR$35:LR$39)*$F51,MAX((Expenses!LR$35-$AB51/12)*$AA51*$F51,0)+MAX((Expenses!LR$36-$AB52/12)*$AA52*$F51,0)+MAX((Expenses!LR$37-$AB53/12)*$AA53*$F51,0)+MAX((Expenses!LR$38-$AB54/12)*$AA54*$F51,0)+MAX((Expenses!LR$39-$AB55/12)*$AA55*$F51,0)))))</f>
        <v>0</v>
      </c>
      <c r="LU222" s="156">
        <f>IF(OR(LU$165&lt;=EOMONTH($E51,$R51*(1-$O51)),LU$165&gt;EOMONTH($E51,$P51*12*(1-$O51)+$Q51*12*$O51+$R51*(1-$O51))),0,IF($X51="NNN",SUM(Expenses!LS$35:LS$39)*$F51,IF($X51="FSG",0,IF($X51="MG",SUMPRODUCT($Z51:$Z55,Expenses!LS$35:LS$39)*$F51,MAX((Expenses!LS$35-$AB51/12)*$AA51*$F51,0)+MAX((Expenses!LS$36-$AB52/12)*$AA52*$F51,0)+MAX((Expenses!LS$37-$AB53/12)*$AA53*$F51,0)+MAX((Expenses!LS$38-$AB54/12)*$AA54*$F51,0)+MAX((Expenses!LS$39-$AB55/12)*$AA55*$F51,0)))))</f>
        <v>0</v>
      </c>
      <c r="LV222" s="156">
        <f>IF(OR(LV$165&lt;=EOMONTH($E51,$R51*(1-$O51)),LV$165&gt;EOMONTH($E51,$P51*12*(1-$O51)+$Q51*12*$O51+$R51*(1-$O51))),0,IF($X51="NNN",SUM(Expenses!LT$35:LT$39)*$F51,IF($X51="FSG",0,IF($X51="MG",SUMPRODUCT($Z51:$Z55,Expenses!LT$35:LT$39)*$F51,MAX((Expenses!LT$35-$AB51/12)*$AA51*$F51,0)+MAX((Expenses!LT$36-$AB52/12)*$AA52*$F51,0)+MAX((Expenses!LT$37-$AB53/12)*$AA53*$F51,0)+MAX((Expenses!LT$38-$AB54/12)*$AA54*$F51,0)+MAX((Expenses!LT$39-$AB55/12)*$AA55*$F51,0)))))</f>
        <v>0</v>
      </c>
      <c r="LW222" s="156">
        <f>IF(OR(LW$165&lt;=EOMONTH($E51,$R51*(1-$O51)),LW$165&gt;EOMONTH($E51,$P51*12*(1-$O51)+$Q51*12*$O51+$R51*(1-$O51))),0,IF($X51="NNN",SUM(Expenses!LU$35:LU$39)*$F51,IF($X51="FSG",0,IF($X51="MG",SUMPRODUCT($Z51:$Z55,Expenses!LU$35:LU$39)*$F51,MAX((Expenses!LU$35-$AB51/12)*$AA51*$F51,0)+MAX((Expenses!LU$36-$AB52/12)*$AA52*$F51,0)+MAX((Expenses!LU$37-$AB53/12)*$AA53*$F51,0)+MAX((Expenses!LU$38-$AB54/12)*$AA54*$F51,0)+MAX((Expenses!LU$39-$AB55/12)*$AA55*$F51,0)))))</f>
        <v>0</v>
      </c>
      <c r="LX222" s="156">
        <f>IF(OR(LX$165&lt;=EOMONTH($E51,$R51*(1-$O51)),LX$165&gt;EOMONTH($E51,$P51*12*(1-$O51)+$Q51*12*$O51+$R51*(1-$O51))),0,IF($X51="NNN",SUM(Expenses!LV$35:LV$39)*$F51,IF($X51="FSG",0,IF($X51="MG",SUMPRODUCT($Z51:$Z55,Expenses!LV$35:LV$39)*$F51,MAX((Expenses!LV$35-$AB51/12)*$AA51*$F51,0)+MAX((Expenses!LV$36-$AB52/12)*$AA52*$F51,0)+MAX((Expenses!LV$37-$AB53/12)*$AA53*$F51,0)+MAX((Expenses!LV$38-$AB54/12)*$AA54*$F51,0)+MAX((Expenses!LV$39-$AB55/12)*$AA55*$F51,0)))))</f>
        <v>0</v>
      </c>
      <c r="LY222" s="156">
        <f>IF(OR(LY$165&lt;=EOMONTH($E51,$R51*(1-$O51)),LY$165&gt;EOMONTH($E51,$P51*12*(1-$O51)+$Q51*12*$O51+$R51*(1-$O51))),0,IF($X51="NNN",SUM(Expenses!LW$35:LW$39)*$F51,IF($X51="FSG",0,IF($X51="MG",SUMPRODUCT($Z51:$Z55,Expenses!LW$35:LW$39)*$F51,MAX((Expenses!LW$35-$AB51/12)*$AA51*$F51,0)+MAX((Expenses!LW$36-$AB52/12)*$AA52*$F51,0)+MAX((Expenses!LW$37-$AB53/12)*$AA53*$F51,0)+MAX((Expenses!LW$38-$AB54/12)*$AA54*$F51,0)+MAX((Expenses!LW$39-$AB55/12)*$AA55*$F51,0)))))</f>
        <v>0</v>
      </c>
      <c r="LZ222" s="156">
        <f>IF(OR(LZ$165&lt;=EOMONTH($E51,$R51*(1-$O51)),LZ$165&gt;EOMONTH($E51,$P51*12*(1-$O51)+$Q51*12*$O51+$R51*(1-$O51))),0,IF($X51="NNN",SUM(Expenses!LX$35:LX$39)*$F51,IF($X51="FSG",0,IF($X51="MG",SUMPRODUCT($Z51:$Z55,Expenses!LX$35:LX$39)*$F51,MAX((Expenses!LX$35-$AB51/12)*$AA51*$F51,0)+MAX((Expenses!LX$36-$AB52/12)*$AA52*$F51,0)+MAX((Expenses!LX$37-$AB53/12)*$AA53*$F51,0)+MAX((Expenses!LX$38-$AB54/12)*$AA54*$F51,0)+MAX((Expenses!LX$39-$AB55/12)*$AA55*$F51,0)))))</f>
        <v>0</v>
      </c>
      <c r="MA222" s="156">
        <f>IF(OR(MA$165&lt;=EOMONTH($E51,$R51*(1-$O51)),MA$165&gt;EOMONTH($E51,$P51*12*(1-$O51)+$Q51*12*$O51+$R51*(1-$O51))),0,IF($X51="NNN",SUM(Expenses!LY$35:LY$39)*$F51,IF($X51="FSG",0,IF($X51="MG",SUMPRODUCT($Z51:$Z55,Expenses!LY$35:LY$39)*$F51,MAX((Expenses!LY$35-$AB51/12)*$AA51*$F51,0)+MAX((Expenses!LY$36-$AB52/12)*$AA52*$F51,0)+MAX((Expenses!LY$37-$AB53/12)*$AA53*$F51,0)+MAX((Expenses!LY$38-$AB54/12)*$AA54*$F51,0)+MAX((Expenses!LY$39-$AB55/12)*$AA55*$F51,0)))))</f>
        <v>0</v>
      </c>
      <c r="MB222" s="156">
        <f>IF(OR(MB$165&lt;=EOMONTH($E51,$R51*(1-$O51)),MB$165&gt;EOMONTH($E51,$P51*12*(1-$O51)+$Q51*12*$O51+$R51*(1-$O51))),0,IF($X51="NNN",SUM(Expenses!LZ$35:LZ$39)*$F51,IF($X51="FSG",0,IF($X51="MG",SUMPRODUCT($Z51:$Z55,Expenses!LZ$35:LZ$39)*$F51,MAX((Expenses!LZ$35-$AB51/12)*$AA51*$F51,0)+MAX((Expenses!LZ$36-$AB52/12)*$AA52*$F51,0)+MAX((Expenses!LZ$37-$AB53/12)*$AA53*$F51,0)+MAX((Expenses!LZ$38-$AB54/12)*$AA54*$F51,0)+MAX((Expenses!LZ$39-$AB55/12)*$AA55*$F51,0)))))</f>
        <v>0</v>
      </c>
      <c r="MC222" s="156">
        <f>IF(OR(MC$165&lt;=EOMONTH($E51,$R51*(1-$O51)),MC$165&gt;EOMONTH($E51,$P51*12*(1-$O51)+$Q51*12*$O51+$R51*(1-$O51))),0,IF($X51="NNN",SUM(Expenses!MA$35:MA$39)*$F51,IF($X51="FSG",0,IF($X51="MG",SUMPRODUCT($Z51:$Z55,Expenses!MA$35:MA$39)*$F51,MAX((Expenses!MA$35-$AB51/12)*$AA51*$F51,0)+MAX((Expenses!MA$36-$AB52/12)*$AA52*$F51,0)+MAX((Expenses!MA$37-$AB53/12)*$AA53*$F51,0)+MAX((Expenses!MA$38-$AB54/12)*$AA54*$F51,0)+MAX((Expenses!MA$39-$AB55/12)*$AA55*$F51,0)))))</f>
        <v>0</v>
      </c>
      <c r="MD222" s="156">
        <f>IF(OR(MD$165&lt;=EOMONTH($E51,$R51*(1-$O51)),MD$165&gt;EOMONTH($E51,$P51*12*(1-$O51)+$Q51*12*$O51+$R51*(1-$O51))),0,IF($X51="NNN",SUM(Expenses!MB$35:MB$39)*$F51,IF($X51="FSG",0,IF($X51="MG",SUMPRODUCT($Z51:$Z55,Expenses!MB$35:MB$39)*$F51,MAX((Expenses!MB$35-$AB51/12)*$AA51*$F51,0)+MAX((Expenses!MB$36-$AB52/12)*$AA52*$F51,0)+MAX((Expenses!MB$37-$AB53/12)*$AA53*$F51,0)+MAX((Expenses!MB$38-$AB54/12)*$AA54*$F51,0)+MAX((Expenses!MB$39-$AB55/12)*$AA55*$F51,0)))))</f>
        <v>0</v>
      </c>
      <c r="ME222" s="156">
        <f>IF(OR(ME$165&lt;=EOMONTH($E51,$R51*(1-$O51)),ME$165&gt;EOMONTH($E51,$P51*12*(1-$O51)+$Q51*12*$O51+$R51*(1-$O51))),0,IF($X51="NNN",SUM(Expenses!MC$35:MC$39)*$F51,IF($X51="FSG",0,IF($X51="MG",SUMPRODUCT($Z51:$Z55,Expenses!MC$35:MC$39)*$F51,MAX((Expenses!MC$35-$AB51/12)*$AA51*$F51,0)+MAX((Expenses!MC$36-$AB52/12)*$AA52*$F51,0)+MAX((Expenses!MC$37-$AB53/12)*$AA53*$F51,0)+MAX((Expenses!MC$38-$AB54/12)*$AA54*$F51,0)+MAX((Expenses!MC$39-$AB55/12)*$AA55*$F51,0)))))</f>
        <v>0</v>
      </c>
      <c r="MF222" s="156">
        <f>IF(OR(MF$165&lt;=EOMONTH($E51,$R51*(1-$O51)),MF$165&gt;EOMONTH($E51,$P51*12*(1-$O51)+$Q51*12*$O51+$R51*(1-$O51))),0,IF($X51="NNN",SUM(Expenses!MD$35:MD$39)*$F51,IF($X51="FSG",0,IF($X51="MG",SUMPRODUCT($Z51:$Z55,Expenses!MD$35:MD$39)*$F51,MAX((Expenses!MD$35-$AB51/12)*$AA51*$F51,0)+MAX((Expenses!MD$36-$AB52/12)*$AA52*$F51,0)+MAX((Expenses!MD$37-$AB53/12)*$AA53*$F51,0)+MAX((Expenses!MD$38-$AB54/12)*$AA54*$F51,0)+MAX((Expenses!MD$39-$AB55/12)*$AA55*$F51,0)))))</f>
        <v>0</v>
      </c>
      <c r="MG222" s="156">
        <f>IF(OR(MG$165&lt;=EOMONTH($E51,$R51*(1-$O51)),MG$165&gt;EOMONTH($E51,$P51*12*(1-$O51)+$Q51*12*$O51+$R51*(1-$O51))),0,IF($X51="NNN",SUM(Expenses!ME$35:ME$39)*$F51,IF($X51="FSG",0,IF($X51="MG",SUMPRODUCT($Z51:$Z55,Expenses!ME$35:ME$39)*$F51,MAX((Expenses!ME$35-$AB51/12)*$AA51*$F51,0)+MAX((Expenses!ME$36-$AB52/12)*$AA52*$F51,0)+MAX((Expenses!ME$37-$AB53/12)*$AA53*$F51,0)+MAX((Expenses!ME$38-$AB54/12)*$AA54*$F51,0)+MAX((Expenses!ME$39-$AB55/12)*$AA55*$F51,0)))))</f>
        <v>0</v>
      </c>
      <c r="MH222" s="156">
        <f>IF(OR(MH$165&lt;=EOMONTH($E51,$R51*(1-$O51)),MH$165&gt;EOMONTH($E51,$P51*12*(1-$O51)+$Q51*12*$O51+$R51*(1-$O51))),0,IF($X51="NNN",SUM(Expenses!MF$35:MF$39)*$F51,IF($X51="FSG",0,IF($X51="MG",SUMPRODUCT($Z51:$Z55,Expenses!MF$35:MF$39)*$F51,MAX((Expenses!MF$35-$AB51/12)*$AA51*$F51,0)+MAX((Expenses!MF$36-$AB52/12)*$AA52*$F51,0)+MAX((Expenses!MF$37-$AB53/12)*$AA53*$F51,0)+MAX((Expenses!MF$38-$AB54/12)*$AA54*$F51,0)+MAX((Expenses!MF$39-$AB55/12)*$AA55*$F51,0)))))</f>
        <v>0</v>
      </c>
      <c r="MI222" s="156">
        <f>IF(OR(MI$165&lt;=EOMONTH($E51,$R51*(1-$O51)),MI$165&gt;EOMONTH($E51,$P51*12*(1-$O51)+$Q51*12*$O51+$R51*(1-$O51))),0,IF($X51="NNN",SUM(Expenses!MG$35:MG$39)*$F51,IF($X51="FSG",0,IF($X51="MG",SUMPRODUCT($Z51:$Z55,Expenses!MG$35:MG$39)*$F51,MAX((Expenses!MG$35-$AB51/12)*$AA51*$F51,0)+MAX((Expenses!MG$36-$AB52/12)*$AA52*$F51,0)+MAX((Expenses!MG$37-$AB53/12)*$AA53*$F51,0)+MAX((Expenses!MG$38-$AB54/12)*$AA54*$F51,0)+MAX((Expenses!MG$39-$AB55/12)*$AA55*$F51,0)))))</f>
        <v>0</v>
      </c>
      <c r="MJ222" s="156">
        <f>IF(OR(MJ$165&lt;=EOMONTH($E51,$R51*(1-$O51)),MJ$165&gt;EOMONTH($E51,$P51*12*(1-$O51)+$Q51*12*$O51+$R51*(1-$O51))),0,IF($X51="NNN",SUM(Expenses!MH$35:MH$39)*$F51,IF($X51="FSG",0,IF($X51="MG",SUMPRODUCT($Z51:$Z55,Expenses!MH$35:MH$39)*$F51,MAX((Expenses!MH$35-$AB51/12)*$AA51*$F51,0)+MAX((Expenses!MH$36-$AB52/12)*$AA52*$F51,0)+MAX((Expenses!MH$37-$AB53/12)*$AA53*$F51,0)+MAX((Expenses!MH$38-$AB54/12)*$AA54*$F51,0)+MAX((Expenses!MH$39-$AB55/12)*$AA55*$F51,0)))))</f>
        <v>0</v>
      </c>
      <c r="MK222" s="156">
        <f>IF(OR(MK$165&lt;=EOMONTH($E51,$R51*(1-$O51)),MK$165&gt;EOMONTH($E51,$P51*12*(1-$O51)+$Q51*12*$O51+$R51*(1-$O51))),0,IF($X51="NNN",SUM(Expenses!MI$35:MI$39)*$F51,IF($X51="FSG",0,IF($X51="MG",SUMPRODUCT($Z51:$Z55,Expenses!MI$35:MI$39)*$F51,MAX((Expenses!MI$35-$AB51/12)*$AA51*$F51,0)+MAX((Expenses!MI$36-$AB52/12)*$AA52*$F51,0)+MAX((Expenses!MI$37-$AB53/12)*$AA53*$F51,0)+MAX((Expenses!MI$38-$AB54/12)*$AA54*$F51,0)+MAX((Expenses!MI$39-$AB55/12)*$AA55*$F51,0)))))</f>
        <v>0</v>
      </c>
      <c r="ML222" s="156">
        <f>IF(OR(ML$165&lt;=EOMONTH($E51,$R51*(1-$O51)),ML$165&gt;EOMONTH($E51,$P51*12*(1-$O51)+$Q51*12*$O51+$R51*(1-$O51))),0,IF($X51="NNN",SUM(Expenses!MJ$35:MJ$39)*$F51,IF($X51="FSG",0,IF($X51="MG",SUMPRODUCT($Z51:$Z55,Expenses!MJ$35:MJ$39)*$F51,MAX((Expenses!MJ$35-$AB51/12)*$AA51*$F51,0)+MAX((Expenses!MJ$36-$AB52/12)*$AA52*$F51,0)+MAX((Expenses!MJ$37-$AB53/12)*$AA53*$F51,0)+MAX((Expenses!MJ$38-$AB54/12)*$AA54*$F51,0)+MAX((Expenses!MJ$39-$AB55/12)*$AA55*$F51,0)))))</f>
        <v>0</v>
      </c>
      <c r="MM222" s="156">
        <f>IF(OR(MM$165&lt;=EOMONTH($E51,$R51*(1-$O51)),MM$165&gt;EOMONTH($E51,$P51*12*(1-$O51)+$Q51*12*$O51+$R51*(1-$O51))),0,IF($X51="NNN",SUM(Expenses!MK$35:MK$39)*$F51,IF($X51="FSG",0,IF($X51="MG",SUMPRODUCT($Z51:$Z55,Expenses!MK$35:MK$39)*$F51,MAX((Expenses!MK$35-$AB51/12)*$AA51*$F51,0)+MAX((Expenses!MK$36-$AB52/12)*$AA52*$F51,0)+MAX((Expenses!MK$37-$AB53/12)*$AA53*$F51,0)+MAX((Expenses!MK$38-$AB54/12)*$AA54*$F51,0)+MAX((Expenses!MK$39-$AB55/12)*$AA55*$F51,0)))))</f>
        <v>0</v>
      </c>
      <c r="MN222" s="156">
        <f>IF(OR(MN$165&lt;=EOMONTH($E51,$R51*(1-$O51)),MN$165&gt;EOMONTH($E51,$P51*12*(1-$O51)+$Q51*12*$O51+$R51*(1-$O51))),0,IF($X51="NNN",SUM(Expenses!ML$35:ML$39)*$F51,IF($X51="FSG",0,IF($X51="MG",SUMPRODUCT($Z51:$Z55,Expenses!ML$35:ML$39)*$F51,MAX((Expenses!ML$35-$AB51/12)*$AA51*$F51,0)+MAX((Expenses!ML$36-$AB52/12)*$AA52*$F51,0)+MAX((Expenses!ML$37-$AB53/12)*$AA53*$F51,0)+MAX((Expenses!ML$38-$AB54/12)*$AA54*$F51,0)+MAX((Expenses!ML$39-$AB55/12)*$AA55*$F51,0)))))</f>
        <v>0</v>
      </c>
      <c r="MO222" s="156">
        <f>IF(OR(MO$165&lt;=EOMONTH($E51,$R51*(1-$O51)),MO$165&gt;EOMONTH($E51,$P51*12*(1-$O51)+$Q51*12*$O51+$R51*(1-$O51))),0,IF($X51="NNN",SUM(Expenses!MM$35:MM$39)*$F51,IF($X51="FSG",0,IF($X51="MG",SUMPRODUCT($Z51:$Z55,Expenses!MM$35:MM$39)*$F51,MAX((Expenses!MM$35-$AB51/12)*$AA51*$F51,0)+MAX((Expenses!MM$36-$AB52/12)*$AA52*$F51,0)+MAX((Expenses!MM$37-$AB53/12)*$AA53*$F51,0)+MAX((Expenses!MM$38-$AB54/12)*$AA54*$F51,0)+MAX((Expenses!MM$39-$AB55/12)*$AA55*$F51,0)))))</f>
        <v>0</v>
      </c>
      <c r="MP222" s="156">
        <f>IF(OR(MP$165&lt;=EOMONTH($E51,$R51*(1-$O51)),MP$165&gt;EOMONTH($E51,$P51*12*(1-$O51)+$Q51*12*$O51+$R51*(1-$O51))),0,IF($X51="NNN",SUM(Expenses!MN$35:MN$39)*$F51,IF($X51="FSG",0,IF($X51="MG",SUMPRODUCT($Z51:$Z55,Expenses!MN$35:MN$39)*$F51,MAX((Expenses!MN$35-$AB51/12)*$AA51*$F51,0)+MAX((Expenses!MN$36-$AB52/12)*$AA52*$F51,0)+MAX((Expenses!MN$37-$AB53/12)*$AA53*$F51,0)+MAX((Expenses!MN$38-$AB54/12)*$AA54*$F51,0)+MAX((Expenses!MN$39-$AB55/12)*$AA55*$F51,0)))))</f>
        <v>0</v>
      </c>
      <c r="MQ222" s="156">
        <f>IF(OR(MQ$165&lt;=EOMONTH($E51,$R51*(1-$O51)),MQ$165&gt;EOMONTH($E51,$P51*12*(1-$O51)+$Q51*12*$O51+$R51*(1-$O51))),0,IF($X51="NNN",SUM(Expenses!MO$35:MO$39)*$F51,IF($X51="FSG",0,IF($X51="MG",SUMPRODUCT($Z51:$Z55,Expenses!MO$35:MO$39)*$F51,MAX((Expenses!MO$35-$AB51/12)*$AA51*$F51,0)+MAX((Expenses!MO$36-$AB52/12)*$AA52*$F51,0)+MAX((Expenses!MO$37-$AB53/12)*$AA53*$F51,0)+MAX((Expenses!MO$38-$AB54/12)*$AA54*$F51,0)+MAX((Expenses!MO$39-$AB55/12)*$AA55*$F51,0)))))</f>
        <v>0</v>
      </c>
      <c r="MR222" s="156">
        <f>IF(OR(MR$165&lt;=EOMONTH($E51,$R51*(1-$O51)),MR$165&gt;EOMONTH($E51,$P51*12*(1-$O51)+$Q51*12*$O51+$R51*(1-$O51))),0,IF($X51="NNN",SUM(Expenses!MP$35:MP$39)*$F51,IF($X51="FSG",0,IF($X51="MG",SUMPRODUCT($Z51:$Z55,Expenses!MP$35:MP$39)*$F51,MAX((Expenses!MP$35-$AB51/12)*$AA51*$F51,0)+MAX((Expenses!MP$36-$AB52/12)*$AA52*$F51,0)+MAX((Expenses!MP$37-$AB53/12)*$AA53*$F51,0)+MAX((Expenses!MP$38-$AB54/12)*$AA54*$F51,0)+MAX((Expenses!MP$39-$AB55/12)*$AA55*$F51,0)))))</f>
        <v>0</v>
      </c>
      <c r="MS222" s="156">
        <f>IF(OR(MS$165&lt;=EOMONTH($E51,$R51*(1-$O51)),MS$165&gt;EOMONTH($E51,$P51*12*(1-$O51)+$Q51*12*$O51+$R51*(1-$O51))),0,IF($X51="NNN",SUM(Expenses!MQ$35:MQ$39)*$F51,IF($X51="FSG",0,IF($X51="MG",SUMPRODUCT($Z51:$Z55,Expenses!MQ$35:MQ$39)*$F51,MAX((Expenses!MQ$35-$AB51/12)*$AA51*$F51,0)+MAX((Expenses!MQ$36-$AB52/12)*$AA52*$F51,0)+MAX((Expenses!MQ$37-$AB53/12)*$AA53*$F51,0)+MAX((Expenses!MQ$38-$AB54/12)*$AA54*$F51,0)+MAX((Expenses!MQ$39-$AB55/12)*$AA55*$F51,0)))))</f>
        <v>0</v>
      </c>
      <c r="MT222" s="156">
        <f>IF(OR(MT$165&lt;=EOMONTH($E51,$R51*(1-$O51)),MT$165&gt;EOMONTH($E51,$P51*12*(1-$O51)+$Q51*12*$O51+$R51*(1-$O51))),0,IF($X51="NNN",SUM(Expenses!MR$35:MR$39)*$F51,IF($X51="FSG",0,IF($X51="MG",SUMPRODUCT($Z51:$Z55,Expenses!MR$35:MR$39)*$F51,MAX((Expenses!MR$35-$AB51/12)*$AA51*$F51,0)+MAX((Expenses!MR$36-$AB52/12)*$AA52*$F51,0)+MAX((Expenses!MR$37-$AB53/12)*$AA53*$F51,0)+MAX((Expenses!MR$38-$AB54/12)*$AA54*$F51,0)+MAX((Expenses!MR$39-$AB55/12)*$AA55*$F51,0)))))</f>
        <v>0</v>
      </c>
      <c r="MU222" s="156">
        <f>IF(OR(MU$165&lt;=EOMONTH($E51,$R51*(1-$O51)),MU$165&gt;EOMONTH($E51,$P51*12*(1-$O51)+$Q51*12*$O51+$R51*(1-$O51))),0,IF($X51="NNN",SUM(Expenses!MS$35:MS$39)*$F51,IF($X51="FSG",0,IF($X51="MG",SUMPRODUCT($Z51:$Z55,Expenses!MS$35:MS$39)*$F51,MAX((Expenses!MS$35-$AB51/12)*$AA51*$F51,0)+MAX((Expenses!MS$36-$AB52/12)*$AA52*$F51,0)+MAX((Expenses!MS$37-$AB53/12)*$AA53*$F51,0)+MAX((Expenses!MS$38-$AB54/12)*$AA54*$F51,0)+MAX((Expenses!MS$39-$AB55/12)*$AA55*$F51,0)))))</f>
        <v>0</v>
      </c>
      <c r="MV222" s="156">
        <f>IF(OR(MV$165&lt;=EOMONTH($E51,$R51*(1-$O51)),MV$165&gt;EOMONTH($E51,$P51*12*(1-$O51)+$Q51*12*$O51+$R51*(1-$O51))),0,IF($X51="NNN",SUM(Expenses!MT$35:MT$39)*$F51,IF($X51="FSG",0,IF($X51="MG",SUMPRODUCT($Z51:$Z55,Expenses!MT$35:MT$39)*$F51,MAX((Expenses!MT$35-$AB51/12)*$AA51*$F51,0)+MAX((Expenses!MT$36-$AB52/12)*$AA52*$F51,0)+MAX((Expenses!MT$37-$AB53/12)*$AA53*$F51,0)+MAX((Expenses!MT$38-$AB54/12)*$AA54*$F51,0)+MAX((Expenses!MT$39-$AB55/12)*$AA55*$F51,0)))))</f>
        <v>0</v>
      </c>
      <c r="MW222" s="156">
        <f>IF(OR(MW$165&lt;=EOMONTH($E51,$R51*(1-$O51)),MW$165&gt;EOMONTH($E51,$P51*12*(1-$O51)+$Q51*12*$O51+$R51*(1-$O51))),0,IF($X51="NNN",SUM(Expenses!MU$35:MU$39)*$F51,IF($X51="FSG",0,IF($X51="MG",SUMPRODUCT($Z51:$Z55,Expenses!MU$35:MU$39)*$F51,MAX((Expenses!MU$35-$AB51/12)*$AA51*$F51,0)+MAX((Expenses!MU$36-$AB52/12)*$AA52*$F51,0)+MAX((Expenses!MU$37-$AB53/12)*$AA53*$F51,0)+MAX((Expenses!MU$38-$AB54/12)*$AA54*$F51,0)+MAX((Expenses!MU$39-$AB55/12)*$AA55*$F51,0)))))</f>
        <v>0</v>
      </c>
      <c r="MX222" s="156">
        <f>IF(OR(MX$165&lt;=EOMONTH($E51,$R51*(1-$O51)),MX$165&gt;EOMONTH($E51,$P51*12*(1-$O51)+$Q51*12*$O51+$R51*(1-$O51))),0,IF($X51="NNN",SUM(Expenses!MV$35:MV$39)*$F51,IF($X51="FSG",0,IF($X51="MG",SUMPRODUCT($Z51:$Z55,Expenses!MV$35:MV$39)*$F51,MAX((Expenses!MV$35-$AB51/12)*$AA51*$F51,0)+MAX((Expenses!MV$36-$AB52/12)*$AA52*$F51,0)+MAX((Expenses!MV$37-$AB53/12)*$AA53*$F51,0)+MAX((Expenses!MV$38-$AB54/12)*$AA54*$F51,0)+MAX((Expenses!MV$39-$AB55/12)*$AA55*$F51,0)))))</f>
        <v>0</v>
      </c>
      <c r="MY222" s="156">
        <f>IF(OR(MY$165&lt;=EOMONTH($E51,$R51*(1-$O51)),MY$165&gt;EOMONTH($E51,$P51*12*(1-$O51)+$Q51*12*$O51+$R51*(1-$O51))),0,IF($X51="NNN",SUM(Expenses!MW$35:MW$39)*$F51,IF($X51="FSG",0,IF($X51="MG",SUMPRODUCT($Z51:$Z55,Expenses!MW$35:MW$39)*$F51,MAX((Expenses!MW$35-$AB51/12)*$AA51*$F51,0)+MAX((Expenses!MW$36-$AB52/12)*$AA52*$F51,0)+MAX((Expenses!MW$37-$AB53/12)*$AA53*$F51,0)+MAX((Expenses!MW$38-$AB54/12)*$AA54*$F51,0)+MAX((Expenses!MW$39-$AB55/12)*$AA55*$F51,0)))))</f>
        <v>0</v>
      </c>
      <c r="MZ222" s="156">
        <f>IF(OR(MZ$165&lt;=EOMONTH($E51,$R51*(1-$O51)),MZ$165&gt;EOMONTH($E51,$P51*12*(1-$O51)+$Q51*12*$O51+$R51*(1-$O51))),0,IF($X51="NNN",SUM(Expenses!MX$35:MX$39)*$F51,IF($X51="FSG",0,IF($X51="MG",SUMPRODUCT($Z51:$Z55,Expenses!MX$35:MX$39)*$F51,MAX((Expenses!MX$35-$AB51/12)*$AA51*$F51,0)+MAX((Expenses!MX$36-$AB52/12)*$AA52*$F51,0)+MAX((Expenses!MX$37-$AB53/12)*$AA53*$F51,0)+MAX((Expenses!MX$38-$AB54/12)*$AA54*$F51,0)+MAX((Expenses!MX$39-$AB55/12)*$AA55*$F51,0)))))</f>
        <v>0</v>
      </c>
      <c r="NA222" s="156">
        <f>IF(OR(NA$165&lt;=EOMONTH($E51,$R51*(1-$O51)),NA$165&gt;EOMONTH($E51,$P51*12*(1-$O51)+$Q51*12*$O51+$R51*(1-$O51))),0,IF($X51="NNN",SUM(Expenses!MY$35:MY$39)*$F51,IF($X51="FSG",0,IF($X51="MG",SUMPRODUCT($Z51:$Z55,Expenses!MY$35:MY$39)*$F51,MAX((Expenses!MY$35-$AB51/12)*$AA51*$F51,0)+MAX((Expenses!MY$36-$AB52/12)*$AA52*$F51,0)+MAX((Expenses!MY$37-$AB53/12)*$AA53*$F51,0)+MAX((Expenses!MY$38-$AB54/12)*$AA54*$F51,0)+MAX((Expenses!MY$39-$AB55/12)*$AA55*$F51,0)))))</f>
        <v>0</v>
      </c>
      <c r="NB222" s="156">
        <f>IF(OR(NB$165&lt;=EOMONTH($E51,$R51*(1-$O51)),NB$165&gt;EOMONTH($E51,$P51*12*(1-$O51)+$Q51*12*$O51+$R51*(1-$O51))),0,IF($X51="NNN",SUM(Expenses!MZ$35:MZ$39)*$F51,IF($X51="FSG",0,IF($X51="MG",SUMPRODUCT($Z51:$Z55,Expenses!MZ$35:MZ$39)*$F51,MAX((Expenses!MZ$35-$AB51/12)*$AA51*$F51,0)+MAX((Expenses!MZ$36-$AB52/12)*$AA52*$F51,0)+MAX((Expenses!MZ$37-$AB53/12)*$AA53*$F51,0)+MAX((Expenses!MZ$38-$AB54/12)*$AA54*$F51,0)+MAX((Expenses!MZ$39-$AB55/12)*$AA55*$F51,0)))))</f>
        <v>0</v>
      </c>
      <c r="NC222" s="156">
        <f>IF(OR(NC$165&lt;=EOMONTH($E51,$R51*(1-$O51)),NC$165&gt;EOMONTH($E51,$P51*12*(1-$O51)+$Q51*12*$O51+$R51*(1-$O51))),0,IF($X51="NNN",SUM(Expenses!NA$35:NA$39)*$F51,IF($X51="FSG",0,IF($X51="MG",SUMPRODUCT($Z51:$Z55,Expenses!NA$35:NA$39)*$F51,MAX((Expenses!NA$35-$AB51/12)*$AA51*$F51,0)+MAX((Expenses!NA$36-$AB52/12)*$AA52*$F51,0)+MAX((Expenses!NA$37-$AB53/12)*$AA53*$F51,0)+MAX((Expenses!NA$38-$AB54/12)*$AA54*$F51,0)+MAX((Expenses!NA$39-$AB55/12)*$AA55*$F51,0)))))</f>
        <v>0</v>
      </c>
      <c r="ND222" s="156">
        <f>IF(OR(ND$165&lt;=EOMONTH($E51,$R51*(1-$O51)),ND$165&gt;EOMONTH($E51,$P51*12*(1-$O51)+$Q51*12*$O51+$R51*(1-$O51))),0,IF($X51="NNN",SUM(Expenses!NB$35:NB$39)*$F51,IF($X51="FSG",0,IF($X51="MG",SUMPRODUCT($Z51:$Z55,Expenses!NB$35:NB$39)*$F51,MAX((Expenses!NB$35-$AB51/12)*$AA51*$F51,0)+MAX((Expenses!NB$36-$AB52/12)*$AA52*$F51,0)+MAX((Expenses!NB$37-$AB53/12)*$AA53*$F51,0)+MAX((Expenses!NB$38-$AB54/12)*$AA54*$F51,0)+MAX((Expenses!NB$39-$AB55/12)*$AA55*$F51,0)))))</f>
        <v>0</v>
      </c>
      <c r="NE222" s="156">
        <f>IF(OR(NE$165&lt;=EOMONTH($E51,$R51*(1-$O51)),NE$165&gt;EOMONTH($E51,$P51*12*(1-$O51)+$Q51*12*$O51+$R51*(1-$O51))),0,IF($X51="NNN",SUM(Expenses!NC$35:NC$39)*$F51,IF($X51="FSG",0,IF($X51="MG",SUMPRODUCT($Z51:$Z55,Expenses!NC$35:NC$39)*$F51,MAX((Expenses!NC$35-$AB51/12)*$AA51*$F51,0)+MAX((Expenses!NC$36-$AB52/12)*$AA52*$F51,0)+MAX((Expenses!NC$37-$AB53/12)*$AA53*$F51,0)+MAX((Expenses!NC$38-$AB54/12)*$AA54*$F51,0)+MAX((Expenses!NC$39-$AB55/12)*$AA55*$F51,0)))))</f>
        <v>0</v>
      </c>
      <c r="NF222" s="156">
        <f>IF(OR(NF$165&lt;=EOMONTH($E51,$R51*(1-$O51)),NF$165&gt;EOMONTH($E51,$P51*12*(1-$O51)+$Q51*12*$O51+$R51*(1-$O51))),0,IF($X51="NNN",SUM(Expenses!ND$35:ND$39)*$F51,IF($X51="FSG",0,IF($X51="MG",SUMPRODUCT($Z51:$Z55,Expenses!ND$35:ND$39)*$F51,MAX((Expenses!ND$35-$AB51/12)*$AA51*$F51,0)+MAX((Expenses!ND$36-$AB52/12)*$AA52*$F51,0)+MAX((Expenses!ND$37-$AB53/12)*$AA53*$F51,0)+MAX((Expenses!ND$38-$AB54/12)*$AA54*$F51,0)+MAX((Expenses!ND$39-$AB55/12)*$AA55*$F51,0)))))</f>
        <v>0</v>
      </c>
      <c r="NG222" s="156">
        <f>IF(OR(NG$165&lt;=EOMONTH($E51,$R51*(1-$O51)),NG$165&gt;EOMONTH($E51,$P51*12*(1-$O51)+$Q51*12*$O51+$R51*(1-$O51))),0,IF($X51="NNN",SUM(Expenses!NE$35:NE$39)*$F51,IF($X51="FSG",0,IF($X51="MG",SUMPRODUCT($Z51:$Z55,Expenses!NE$35:NE$39)*$F51,MAX((Expenses!NE$35-$AB51/12)*$AA51*$F51,0)+MAX((Expenses!NE$36-$AB52/12)*$AA52*$F51,0)+MAX((Expenses!NE$37-$AB53/12)*$AA53*$F51,0)+MAX((Expenses!NE$38-$AB54/12)*$AA54*$F51,0)+MAX((Expenses!NE$39-$AB55/12)*$AA55*$F51,0)))))</f>
        <v>0</v>
      </c>
      <c r="NH222" s="156">
        <f>IF(OR(NH$165&lt;=EOMONTH($E51,$R51*(1-$O51)),NH$165&gt;EOMONTH($E51,$P51*12*(1-$O51)+$Q51*12*$O51+$R51*(1-$O51))),0,IF($X51="NNN",SUM(Expenses!NF$35:NF$39)*$F51,IF($X51="FSG",0,IF($X51="MG",SUMPRODUCT($Z51:$Z55,Expenses!NF$35:NF$39)*$F51,MAX((Expenses!NF$35-$AB51/12)*$AA51*$F51,0)+MAX((Expenses!NF$36-$AB52/12)*$AA52*$F51,0)+MAX((Expenses!NF$37-$AB53/12)*$AA53*$F51,0)+MAX((Expenses!NF$38-$AB54/12)*$AA54*$F51,0)+MAX((Expenses!NF$39-$AB55/12)*$AA55*$F51,0)))))</f>
        <v>0</v>
      </c>
      <c r="NI222" s="156">
        <f>IF(OR(NI$165&lt;=EOMONTH($E51,$R51*(1-$O51)),NI$165&gt;EOMONTH($E51,$P51*12*(1-$O51)+$Q51*12*$O51+$R51*(1-$O51))),0,IF($X51="NNN",SUM(Expenses!NG$35:NG$39)*$F51,IF($X51="FSG",0,IF($X51="MG",SUMPRODUCT($Z51:$Z55,Expenses!NG$35:NG$39)*$F51,MAX((Expenses!NG$35-$AB51/12)*$AA51*$F51,0)+MAX((Expenses!NG$36-$AB52/12)*$AA52*$F51,0)+MAX((Expenses!NG$37-$AB53/12)*$AA53*$F51,0)+MAX((Expenses!NG$38-$AB54/12)*$AA54*$F51,0)+MAX((Expenses!NG$39-$AB55/12)*$AA55*$F51,0)))))</f>
        <v>0</v>
      </c>
      <c r="NJ222" s="156">
        <f>IF(OR(NJ$165&lt;=EOMONTH($E51,$R51*(1-$O51)),NJ$165&gt;EOMONTH($E51,$P51*12*(1-$O51)+$Q51*12*$O51+$R51*(1-$O51))),0,IF($X51="NNN",SUM(Expenses!NH$35:NH$39)*$F51,IF($X51="FSG",0,IF($X51="MG",SUMPRODUCT($Z51:$Z55,Expenses!NH$35:NH$39)*$F51,MAX((Expenses!NH$35-$AB51/12)*$AA51*$F51,0)+MAX((Expenses!NH$36-$AB52/12)*$AA52*$F51,0)+MAX((Expenses!NH$37-$AB53/12)*$AA53*$F51,0)+MAX((Expenses!NH$38-$AB54/12)*$AA54*$F51,0)+MAX((Expenses!NH$39-$AB55/12)*$AA55*$F51,0)))))</f>
        <v>0</v>
      </c>
      <c r="NK222" s="158">
        <f>IF(OR(NK$165&lt;=EOMONTH($E51,$R51*(1-$O51)),NK$165&gt;EOMONTH($E51,$P51*12*(1-$O51)+$Q51*12*$O51+$R51*(1-$O51))),0,IF($X51="NNN",SUM(Expenses!NI$35:NI$39)*$F51,IF($X51="FSG",0,IF($X51="MG",SUMPRODUCT($Z51:$Z55,Expenses!NI$35:NI$39)*$F51,MAX((Expenses!NI$35-$AB51/12)*$AA51*$F51,0)+MAX((Expenses!NI$36-$AB52/12)*$AA52*$F51,0)+MAX((Expenses!NI$37-$AB53/12)*$AA53*$F51,0)+MAX((Expenses!NI$38-$AB54/12)*$AA54*$F51,0)+MAX((Expenses!NI$39-$AB55/12)*$AA55*$F51,0)))))</f>
        <v>0</v>
      </c>
    </row>
    <row r="223" spans="1:375" x14ac:dyDescent="0.25">
      <c r="A223" s="159">
        <f t="shared" ca="1" si="244"/>
        <v>2297103.8496833332</v>
      </c>
      <c r="B223" s="160"/>
      <c r="C223" s="161" t="s">
        <v>160</v>
      </c>
      <c r="D223" s="162">
        <f>SUM(D216:D222)</f>
        <v>0</v>
      </c>
      <c r="E223" s="162">
        <f t="shared" ref="E223:BP223" si="269">SUM(E216:E222)</f>
        <v>0</v>
      </c>
      <c r="F223" s="162">
        <f t="shared" si="269"/>
        <v>0</v>
      </c>
      <c r="G223" s="162">
        <f t="shared" si="269"/>
        <v>0</v>
      </c>
      <c r="H223" s="162">
        <f t="shared" si="269"/>
        <v>0</v>
      </c>
      <c r="I223" s="162">
        <f t="shared" si="269"/>
        <v>0</v>
      </c>
      <c r="J223" s="162">
        <f t="shared" si="269"/>
        <v>0</v>
      </c>
      <c r="K223" s="162">
        <f t="shared" si="269"/>
        <v>0</v>
      </c>
      <c r="L223" s="162">
        <f t="shared" si="269"/>
        <v>0</v>
      </c>
      <c r="M223" s="162">
        <f t="shared" si="269"/>
        <v>0</v>
      </c>
      <c r="N223" s="162">
        <f t="shared" si="269"/>
        <v>0</v>
      </c>
      <c r="O223" s="162">
        <f t="shared" si="269"/>
        <v>0</v>
      </c>
      <c r="P223" s="162">
        <f t="shared" si="269"/>
        <v>0</v>
      </c>
      <c r="Q223" s="162">
        <f t="shared" si="269"/>
        <v>0</v>
      </c>
      <c r="R223" s="162">
        <f t="shared" si="269"/>
        <v>0</v>
      </c>
      <c r="S223" s="162">
        <f t="shared" si="269"/>
        <v>0</v>
      </c>
      <c r="T223" s="162">
        <f t="shared" si="269"/>
        <v>0</v>
      </c>
      <c r="U223" s="162">
        <f t="shared" si="269"/>
        <v>0</v>
      </c>
      <c r="V223" s="162">
        <f t="shared" si="269"/>
        <v>0</v>
      </c>
      <c r="W223" s="162">
        <f t="shared" si="269"/>
        <v>0</v>
      </c>
      <c r="X223" s="162">
        <f t="shared" si="269"/>
        <v>0</v>
      </c>
      <c r="Y223" s="162">
        <f t="shared" si="269"/>
        <v>0</v>
      </c>
      <c r="Z223" s="162">
        <f t="shared" si="269"/>
        <v>0</v>
      </c>
      <c r="AA223" s="162">
        <f t="shared" si="269"/>
        <v>0</v>
      </c>
      <c r="AB223" s="162">
        <f t="shared" ca="1" si="269"/>
        <v>1465.4790947554156</v>
      </c>
      <c r="AC223" s="162">
        <f t="shared" ca="1" si="269"/>
        <v>1675.8276979264156</v>
      </c>
      <c r="AD223" s="162">
        <f t="shared" ca="1" si="269"/>
        <v>1689.0605744639597</v>
      </c>
      <c r="AE223" s="162">
        <f t="shared" ca="1" si="269"/>
        <v>1696.9600081276822</v>
      </c>
      <c r="AF223" s="162">
        <f t="shared" ca="1" si="269"/>
        <v>1760.9849970361483</v>
      </c>
      <c r="AG223" s="162">
        <f t="shared" ca="1" si="269"/>
        <v>12110.889505442359</v>
      </c>
      <c r="AH223" s="162">
        <f t="shared" ca="1" si="269"/>
        <v>12151.027491481571</v>
      </c>
      <c r="AI223" s="162">
        <f t="shared" ca="1" si="269"/>
        <v>12152.444165818601</v>
      </c>
      <c r="AJ223" s="162">
        <f t="shared" ca="1" si="269"/>
        <v>12157.579543663513</v>
      </c>
      <c r="AK223" s="162">
        <f t="shared" ca="1" si="269"/>
        <v>12181.499160273113</v>
      </c>
      <c r="AL223" s="162">
        <f t="shared" ca="1" si="269"/>
        <v>12224.860555532709</v>
      </c>
      <c r="AM223" s="162">
        <f t="shared" ca="1" si="269"/>
        <v>12226.291257260591</v>
      </c>
      <c r="AN223" s="162">
        <f t="shared" ca="1" si="269"/>
        <v>13002.921922572938</v>
      </c>
      <c r="AO223" s="162">
        <f t="shared" ca="1" si="269"/>
        <v>13005.52143390612</v>
      </c>
      <c r="AP223" s="162">
        <f t="shared" ca="1" si="269"/>
        <v>13006.962747251411</v>
      </c>
      <c r="AQ223" s="162">
        <f t="shared" ca="1" si="269"/>
        <v>13008.407615264239</v>
      </c>
      <c r="AR223" s="162">
        <f t="shared" ca="1" si="269"/>
        <v>13010.519900374358</v>
      </c>
      <c r="AS223" s="162">
        <f t="shared" ca="1" si="269"/>
        <v>13013.223742380103</v>
      </c>
      <c r="AT223" s="162">
        <f t="shared" ca="1" si="269"/>
        <v>13014.679327082691</v>
      </c>
      <c r="AU223" s="162">
        <f t="shared" ca="1" si="269"/>
        <v>13016.138501649832</v>
      </c>
      <c r="AV223" s="162">
        <f t="shared" ca="1" si="269"/>
        <v>13021.42794083009</v>
      </c>
      <c r="AW223" s="162">
        <f t="shared" ca="1" si="269"/>
        <v>13023.272836842094</v>
      </c>
      <c r="AX223" s="162">
        <f t="shared" ca="1" si="269"/>
        <v>13024.955291092952</v>
      </c>
      <c r="AY223" s="162">
        <f t="shared" ca="1" si="269"/>
        <v>13026.428913872671</v>
      </c>
      <c r="AZ223" s="162">
        <f t="shared" ca="1" si="269"/>
        <v>13379.179295604565</v>
      </c>
      <c r="BA223" s="162">
        <f t="shared" ca="1" si="269"/>
        <v>13381.856792277744</v>
      </c>
      <c r="BB223" s="162">
        <f t="shared" ca="1" si="269"/>
        <v>13383.341345023393</v>
      </c>
      <c r="BC223" s="162">
        <f t="shared" ca="1" si="269"/>
        <v>13384.829559076605</v>
      </c>
      <c r="BD223" s="162">
        <f t="shared" ca="1" si="269"/>
        <v>13387.005212740027</v>
      </c>
      <c r="BE223" s="162">
        <f t="shared" ca="1" si="269"/>
        <v>13389.790170005945</v>
      </c>
      <c r="BF223" s="162">
        <f t="shared" ca="1" si="269"/>
        <v>13391.289422249611</v>
      </c>
      <c r="BG223" s="162">
        <f t="shared" ca="1" si="269"/>
        <v>13392.792372053764</v>
      </c>
      <c r="BH223" s="162">
        <f t="shared" ca="1" si="269"/>
        <v>12914.17276359135</v>
      </c>
      <c r="BI223" s="162">
        <f t="shared" ca="1" si="269"/>
        <v>12868.449160353935</v>
      </c>
      <c r="BJ223" s="162">
        <f t="shared" ca="1" si="269"/>
        <v>12869.416906422019</v>
      </c>
      <c r="BK223" s="162">
        <f t="shared" ca="1" si="269"/>
        <v>13219.872350122117</v>
      </c>
      <c r="BL223" s="162">
        <f t="shared" ca="1" si="269"/>
        <v>13617.738565707308</v>
      </c>
      <c r="BM223" s="162">
        <f t="shared" ca="1" si="269"/>
        <v>13629.175863091352</v>
      </c>
      <c r="BN223" s="162">
        <f t="shared" ca="1" si="269"/>
        <v>13645.113264846777</v>
      </c>
      <c r="BO223" s="162">
        <f t="shared" ca="1" si="269"/>
        <v>13646.451087180649</v>
      </c>
      <c r="BP223" s="162">
        <f t="shared" ca="1" si="269"/>
        <v>13747.662475098179</v>
      </c>
      <c r="BQ223" s="162">
        <f t="shared" ref="BQ223:EB223" ca="1" si="270">SUM(BQ216:BQ222)</f>
        <v>13750.530981082075</v>
      </c>
      <c r="BR223" s="162">
        <f t="shared" ca="1" si="270"/>
        <v>13793.119922393309</v>
      </c>
      <c r="BS223" s="162">
        <f t="shared" ca="1" si="270"/>
        <v>13794.667960691588</v>
      </c>
      <c r="BT223" s="162">
        <f t="shared" ca="1" si="270"/>
        <v>13796.219816869929</v>
      </c>
      <c r="BU223" s="162">
        <f t="shared" ca="1" si="270"/>
        <v>13797.775500344253</v>
      </c>
      <c r="BV223" s="162">
        <f t="shared" ca="1" si="270"/>
        <v>13799.560416058986</v>
      </c>
      <c r="BW223" s="162">
        <f t="shared" ca="1" si="270"/>
        <v>13801.123782465991</v>
      </c>
      <c r="BX223" s="162">
        <f t="shared" ca="1" si="270"/>
        <v>14174.789620774887</v>
      </c>
      <c r="BY223" s="162">
        <f t="shared" ca="1" si="270"/>
        <v>14182.517414782711</v>
      </c>
      <c r="BZ223" s="162">
        <f t="shared" ca="1" si="270"/>
        <v>14184.092376790572</v>
      </c>
      <c r="CA223" s="162">
        <f t="shared" ca="1" si="270"/>
        <v>14185.671223079624</v>
      </c>
      <c r="CB223" s="162">
        <f t="shared" ca="1" si="270"/>
        <v>14187.979374051149</v>
      </c>
      <c r="CC223" s="162">
        <f t="shared" ca="1" si="270"/>
        <v>14190.93393521456</v>
      </c>
      <c r="CD223" s="162">
        <f t="shared" ca="1" si="270"/>
        <v>14192.524491919865</v>
      </c>
      <c r="CE223" s="162">
        <f t="shared" ca="1" si="270"/>
        <v>14194.118971367092</v>
      </c>
      <c r="CF223" s="162">
        <f t="shared" ca="1" si="270"/>
        <v>14195.717383230782</v>
      </c>
      <c r="CG223" s="162">
        <f t="shared" ca="1" si="270"/>
        <v>14197.319737209336</v>
      </c>
      <c r="CH223" s="162">
        <f t="shared" ca="1" si="270"/>
        <v>14199.158200395512</v>
      </c>
      <c r="CI223" s="162">
        <f t="shared" ca="1" si="270"/>
        <v>14200.768467794725</v>
      </c>
      <c r="CJ223" s="162">
        <f t="shared" ca="1" si="270"/>
        <v>14585.356500689988</v>
      </c>
      <c r="CK223" s="162">
        <f t="shared" ca="1" si="270"/>
        <v>14593.316128518045</v>
      </c>
      <c r="CL223" s="162">
        <f t="shared" ca="1" si="270"/>
        <v>14594.938339386141</v>
      </c>
      <c r="CM223" s="162">
        <f t="shared" ca="1" si="270"/>
        <v>14596.564551063864</v>
      </c>
      <c r="CN223" s="162">
        <f t="shared" ca="1" si="270"/>
        <v>14598.941946564535</v>
      </c>
      <c r="CO223" s="162">
        <f t="shared" ca="1" si="270"/>
        <v>14601.98514456285</v>
      </c>
      <c r="CP223" s="162">
        <f t="shared" ca="1" si="270"/>
        <v>14603.623417969313</v>
      </c>
      <c r="CQ223" s="162">
        <f t="shared" ca="1" si="270"/>
        <v>14605.265731799956</v>
      </c>
      <c r="CR223" s="162">
        <f t="shared" ca="1" si="270"/>
        <v>14606.91209601956</v>
      </c>
      <c r="CS223" s="162">
        <f t="shared" ca="1" si="270"/>
        <v>14608.56252061747</v>
      </c>
      <c r="CT223" s="162">
        <f t="shared" ca="1" si="270"/>
        <v>14579.357927041054</v>
      </c>
      <c r="CU223" s="162">
        <f t="shared" ca="1" si="270"/>
        <v>14580.971144884637</v>
      </c>
      <c r="CV223" s="162">
        <f t="shared" si="270"/>
        <v>0</v>
      </c>
      <c r="CW223" s="162">
        <f t="shared" si="270"/>
        <v>0</v>
      </c>
      <c r="CX223" s="162">
        <f t="shared" si="270"/>
        <v>0</v>
      </c>
      <c r="CY223" s="162">
        <f t="shared" ca="1" si="270"/>
        <v>2785.3688477078613</v>
      </c>
      <c r="CZ223" s="162">
        <f t="shared" ca="1" si="270"/>
        <v>2787.817565073552</v>
      </c>
      <c r="DA223" s="162">
        <f t="shared" ca="1" si="270"/>
        <v>14658.990149759775</v>
      </c>
      <c r="DB223" s="162">
        <f t="shared" ca="1" si="270"/>
        <v>14660.677571368433</v>
      </c>
      <c r="DC223" s="162">
        <f t="shared" ca="1" si="270"/>
        <v>14662.369154613996</v>
      </c>
      <c r="DD223" s="162">
        <f t="shared" ca="1" si="270"/>
        <v>14664.064909760185</v>
      </c>
      <c r="DE223" s="162">
        <f t="shared" ca="1" si="270"/>
        <v>14665.764847096034</v>
      </c>
      <c r="DF223" s="162">
        <f t="shared" ca="1" si="270"/>
        <v>14667.468976935948</v>
      </c>
      <c r="DG223" s="162">
        <f t="shared" ca="1" si="270"/>
        <v>14669.177309619774</v>
      </c>
      <c r="DH223" s="162">
        <f t="shared" ca="1" si="270"/>
        <v>14709.519305765332</v>
      </c>
      <c r="DI223" s="162">
        <f t="shared" ca="1" si="270"/>
        <v>15074.29314335068</v>
      </c>
      <c r="DJ223" s="162">
        <f t="shared" ca="1" si="270"/>
        <v>15076.014146860642</v>
      </c>
      <c r="DK223" s="162">
        <f t="shared" ca="1" si="270"/>
        <v>15077.739394829539</v>
      </c>
      <c r="DL223" s="162">
        <f t="shared" ca="1" si="270"/>
        <v>15080.261573716201</v>
      </c>
      <c r="DM223" s="162">
        <f t="shared" ca="1" si="270"/>
        <v>15083.490102472613</v>
      </c>
      <c r="DN223" s="162">
        <f t="shared" ca="1" si="270"/>
        <v>15085.228146729531</v>
      </c>
      <c r="DO223" s="162">
        <f t="shared" ca="1" si="270"/>
        <v>15086.970477472461</v>
      </c>
      <c r="DP223" s="162">
        <f t="shared" ca="1" si="270"/>
        <v>15088.717105273037</v>
      </c>
      <c r="DQ223" s="162">
        <f t="shared" ca="1" si="270"/>
        <v>15090.46804072896</v>
      </c>
      <c r="DR223" s="162">
        <f t="shared" ca="1" si="270"/>
        <v>15092.223294464071</v>
      </c>
      <c r="DS223" s="162">
        <f t="shared" ca="1" si="270"/>
        <v>15093.982877128412</v>
      </c>
      <c r="DT223" s="162">
        <f t="shared" ca="1" si="270"/>
        <v>15135.229738122736</v>
      </c>
      <c r="DU223" s="162">
        <f t="shared" ca="1" si="270"/>
        <v>15510.946790835646</v>
      </c>
      <c r="DV223" s="162">
        <f t="shared" ca="1" si="270"/>
        <v>15512.719424450906</v>
      </c>
      <c r="DW223" s="162">
        <f t="shared" ca="1" si="270"/>
        <v>15514.496429858871</v>
      </c>
      <c r="DX223" s="162">
        <f t="shared" ca="1" si="270"/>
        <v>15517.094274112133</v>
      </c>
      <c r="DY223" s="162">
        <f t="shared" ca="1" si="270"/>
        <v>15336.347472756057</v>
      </c>
      <c r="DZ223" s="162">
        <f t="shared" ca="1" si="270"/>
        <v>15337.877480582902</v>
      </c>
      <c r="EA223" s="162">
        <f t="shared" ca="1" si="270"/>
        <v>15339.411261821801</v>
      </c>
      <c r="EB223" s="162">
        <f t="shared" ca="1" si="270"/>
        <v>15472.943759926495</v>
      </c>
      <c r="EC223" s="162">
        <f t="shared" ref="EC223:GN223" ca="1" si="271">SUM(EC216:EC222)</f>
        <v>15474.747223446097</v>
      </c>
      <c r="ED223" s="162">
        <f t="shared" ca="1" si="271"/>
        <v>15530.934643283974</v>
      </c>
      <c r="EE223" s="162">
        <f t="shared" ca="1" si="271"/>
        <v>15532.747013428245</v>
      </c>
      <c r="EF223" s="162">
        <f t="shared" si="271"/>
        <v>15086.39191103162</v>
      </c>
      <c r="EG223" s="162">
        <f t="shared" si="271"/>
        <v>15464.455178380707</v>
      </c>
      <c r="EH223" s="162">
        <f t="shared" si="271"/>
        <v>15466.226216625715</v>
      </c>
      <c r="EI223" s="162">
        <f t="shared" si="271"/>
        <v>15468.001622728811</v>
      </c>
      <c r="EJ223" s="162">
        <f t="shared" si="271"/>
        <v>15469.781407462313</v>
      </c>
      <c r="EK223" s="162">
        <f t="shared" si="271"/>
        <v>15471.565581625106</v>
      </c>
      <c r="EL223" s="162">
        <f t="shared" si="271"/>
        <v>15473.354156042704</v>
      </c>
      <c r="EM223" s="162">
        <f t="shared" si="271"/>
        <v>15475.147141567324</v>
      </c>
      <c r="EN223" s="162">
        <f t="shared" si="271"/>
        <v>15476.944549077945</v>
      </c>
      <c r="EO223" s="162">
        <f t="shared" si="271"/>
        <v>15478.746389480379</v>
      </c>
      <c r="EP223" s="162">
        <f t="shared" si="271"/>
        <v>15480.552673707331</v>
      </c>
      <c r="EQ223" s="162">
        <f t="shared" si="271"/>
        <v>15482.363412718472</v>
      </c>
      <c r="ER223" s="162">
        <f t="shared" si="271"/>
        <v>15492.753517584637</v>
      </c>
      <c r="ES223" s="162">
        <f t="shared" si="271"/>
        <v>15882.158682954194</v>
      </c>
      <c r="ET223" s="162">
        <f t="shared" si="271"/>
        <v>15883.982852346553</v>
      </c>
      <c r="EU223" s="162">
        <f t="shared" si="271"/>
        <v>15885.811520632742</v>
      </c>
      <c r="EV223" s="162">
        <f t="shared" si="271"/>
        <v>15887.644698908251</v>
      </c>
      <c r="EW223" s="162">
        <f t="shared" si="271"/>
        <v>15499.204753840731</v>
      </c>
      <c r="EX223" s="162">
        <f t="shared" si="271"/>
        <v>15461.871506970998</v>
      </c>
      <c r="EY223" s="162">
        <f t="shared" si="271"/>
        <v>15462.803066087374</v>
      </c>
      <c r="EZ223" s="162">
        <f t="shared" si="271"/>
        <v>15463.73692267984</v>
      </c>
      <c r="FA223" s="162">
        <f t="shared" si="271"/>
        <v>15464.673082414591</v>
      </c>
      <c r="FB223" s="162">
        <f t="shared" si="271"/>
        <v>15357.329662929593</v>
      </c>
      <c r="FC223" s="162">
        <f t="shared" si="271"/>
        <v>15358.039376476525</v>
      </c>
      <c r="FD223" s="162">
        <f t="shared" si="271"/>
        <v>15365.394490831941</v>
      </c>
      <c r="FE223" s="162">
        <f t="shared" si="271"/>
        <v>15765.320757702764</v>
      </c>
      <c r="FF223" s="162">
        <f t="shared" si="271"/>
        <v>15766.035735246016</v>
      </c>
      <c r="FG223" s="162">
        <f t="shared" si="271"/>
        <v>15766.75247611677</v>
      </c>
      <c r="FH223" s="162">
        <f t="shared" si="271"/>
        <v>15767.470984663871</v>
      </c>
      <c r="FI223" s="162">
        <f t="shared" si="271"/>
        <v>15768.191265246882</v>
      </c>
      <c r="FJ223" s="162">
        <f t="shared" si="271"/>
        <v>15768.91332223612</v>
      </c>
      <c r="FK223" s="162">
        <f t="shared" si="271"/>
        <v>15769.637160012686</v>
      </c>
      <c r="FL223" s="162">
        <f t="shared" si="271"/>
        <v>15770.362782968481</v>
      </c>
      <c r="FM223" s="162">
        <f t="shared" si="271"/>
        <v>15771.090195506236</v>
      </c>
      <c r="FN223" s="162">
        <f t="shared" si="271"/>
        <v>15771.819402039548</v>
      </c>
      <c r="FO223" s="162">
        <f t="shared" si="271"/>
        <v>15772.55040699289</v>
      </c>
      <c r="FP223" s="162">
        <f t="shared" si="271"/>
        <v>15780.126174778969</v>
      </c>
      <c r="FQ223" s="162">
        <f t="shared" si="271"/>
        <v>16192.050229655917</v>
      </c>
      <c r="FR223" s="162">
        <f t="shared" si="271"/>
        <v>16192.786656525466</v>
      </c>
      <c r="FS223" s="162">
        <f t="shared" si="271"/>
        <v>16193.524899622345</v>
      </c>
      <c r="FT223" s="162">
        <f t="shared" si="271"/>
        <v>16113.252093202042</v>
      </c>
      <c r="FU223" s="162">
        <f t="shared" si="271"/>
        <v>16113.821449876845</v>
      </c>
      <c r="FV223" s="162">
        <f t="shared" si="271"/>
        <v>16114.392210738804</v>
      </c>
      <c r="FW223" s="162">
        <f t="shared" si="271"/>
        <v>16196.496124035137</v>
      </c>
      <c r="FX223" s="162">
        <f t="shared" si="271"/>
        <v>16197.243515679605</v>
      </c>
      <c r="FY223" s="162">
        <f t="shared" si="271"/>
        <v>16197.992750593496</v>
      </c>
      <c r="FZ223" s="162">
        <f t="shared" si="271"/>
        <v>16198.743833322806</v>
      </c>
      <c r="GA223" s="162">
        <f t="shared" si="271"/>
        <v>16199.496768424746</v>
      </c>
      <c r="GB223" s="162">
        <f t="shared" si="271"/>
        <v>16207.299809244407</v>
      </c>
      <c r="GC223" s="162">
        <f t="shared" si="271"/>
        <v>16631.581585767664</v>
      </c>
      <c r="GD223" s="162">
        <f t="shared" si="271"/>
        <v>16632.340105443302</v>
      </c>
      <c r="GE223" s="162">
        <f t="shared" si="271"/>
        <v>16633.100495833085</v>
      </c>
      <c r="GF223" s="162">
        <f t="shared" si="271"/>
        <v>16633.862761550703</v>
      </c>
      <c r="GG223" s="162">
        <f t="shared" si="271"/>
        <v>16634.62690722122</v>
      </c>
      <c r="GH223" s="162">
        <f t="shared" si="271"/>
        <v>16635.392937481101</v>
      </c>
      <c r="GI223" s="162">
        <f t="shared" si="271"/>
        <v>16610.967547839973</v>
      </c>
      <c r="GJ223" s="162">
        <f t="shared" si="271"/>
        <v>16611.68365332258</v>
      </c>
      <c r="GK223" s="162">
        <f t="shared" si="271"/>
        <v>0</v>
      </c>
      <c r="GL223" s="162">
        <f t="shared" si="271"/>
        <v>0</v>
      </c>
      <c r="GM223" s="162">
        <f t="shared" si="271"/>
        <v>0</v>
      </c>
      <c r="GN223" s="162">
        <f t="shared" si="271"/>
        <v>0</v>
      </c>
      <c r="GO223" s="162">
        <f t="shared" ref="GO223:IZ223" si="272">SUM(GO216:GO222)</f>
        <v>0</v>
      </c>
      <c r="GP223" s="162">
        <f t="shared" si="272"/>
        <v>0</v>
      </c>
      <c r="GQ223" s="162">
        <f t="shared" si="272"/>
        <v>0</v>
      </c>
      <c r="GR223" s="162">
        <f t="shared" si="272"/>
        <v>0</v>
      </c>
      <c r="GS223" s="162">
        <f t="shared" si="272"/>
        <v>0</v>
      </c>
      <c r="GT223" s="162">
        <f t="shared" si="272"/>
        <v>0</v>
      </c>
      <c r="GU223" s="162">
        <f t="shared" si="272"/>
        <v>0</v>
      </c>
      <c r="GV223" s="162">
        <f t="shared" si="272"/>
        <v>0</v>
      </c>
      <c r="GW223" s="162">
        <f t="shared" si="272"/>
        <v>0</v>
      </c>
      <c r="GX223" s="162">
        <f t="shared" si="272"/>
        <v>0</v>
      </c>
      <c r="GY223" s="162">
        <f t="shared" si="272"/>
        <v>0</v>
      </c>
      <c r="GZ223" s="162">
        <f t="shared" si="272"/>
        <v>0</v>
      </c>
      <c r="HA223" s="162">
        <f t="shared" si="272"/>
        <v>0</v>
      </c>
      <c r="HB223" s="162">
        <f t="shared" si="272"/>
        <v>0</v>
      </c>
      <c r="HC223" s="162">
        <f t="shared" si="272"/>
        <v>0</v>
      </c>
      <c r="HD223" s="162">
        <f t="shared" si="272"/>
        <v>0</v>
      </c>
      <c r="HE223" s="162">
        <f t="shared" si="272"/>
        <v>0</v>
      </c>
      <c r="HF223" s="162">
        <f t="shared" si="272"/>
        <v>0</v>
      </c>
      <c r="HG223" s="162">
        <f t="shared" si="272"/>
        <v>0</v>
      </c>
      <c r="HH223" s="162">
        <f t="shared" si="272"/>
        <v>0</v>
      </c>
      <c r="HI223" s="162">
        <f t="shared" si="272"/>
        <v>0</v>
      </c>
      <c r="HJ223" s="162">
        <f t="shared" si="272"/>
        <v>0</v>
      </c>
      <c r="HK223" s="162">
        <f t="shared" si="272"/>
        <v>0</v>
      </c>
      <c r="HL223" s="162">
        <f t="shared" si="272"/>
        <v>0</v>
      </c>
      <c r="HM223" s="162">
        <f t="shared" si="272"/>
        <v>0</v>
      </c>
      <c r="HN223" s="162">
        <f t="shared" si="272"/>
        <v>0</v>
      </c>
      <c r="HO223" s="162">
        <f t="shared" si="272"/>
        <v>0</v>
      </c>
      <c r="HP223" s="162">
        <f t="shared" si="272"/>
        <v>0</v>
      </c>
      <c r="HQ223" s="162">
        <f t="shared" si="272"/>
        <v>0</v>
      </c>
      <c r="HR223" s="162">
        <f t="shared" si="272"/>
        <v>0</v>
      </c>
      <c r="HS223" s="162">
        <f t="shared" si="272"/>
        <v>0</v>
      </c>
      <c r="HT223" s="162">
        <f t="shared" si="272"/>
        <v>0</v>
      </c>
      <c r="HU223" s="162">
        <f t="shared" si="272"/>
        <v>0</v>
      </c>
      <c r="HV223" s="162">
        <f t="shared" si="272"/>
        <v>0</v>
      </c>
      <c r="HW223" s="162">
        <f t="shared" si="272"/>
        <v>0</v>
      </c>
      <c r="HX223" s="162">
        <f t="shared" si="272"/>
        <v>0</v>
      </c>
      <c r="HY223" s="162">
        <f t="shared" si="272"/>
        <v>0</v>
      </c>
      <c r="HZ223" s="162">
        <f t="shared" si="272"/>
        <v>0</v>
      </c>
      <c r="IA223" s="162">
        <f t="shared" si="272"/>
        <v>0</v>
      </c>
      <c r="IB223" s="162">
        <f t="shared" si="272"/>
        <v>0</v>
      </c>
      <c r="IC223" s="162">
        <f t="shared" si="272"/>
        <v>0</v>
      </c>
      <c r="ID223" s="162">
        <f t="shared" si="272"/>
        <v>0</v>
      </c>
      <c r="IE223" s="162">
        <f t="shared" si="272"/>
        <v>0</v>
      </c>
      <c r="IF223" s="162">
        <f t="shared" si="272"/>
        <v>0</v>
      </c>
      <c r="IG223" s="162">
        <f t="shared" si="272"/>
        <v>0</v>
      </c>
      <c r="IH223" s="162">
        <f t="shared" si="272"/>
        <v>0</v>
      </c>
      <c r="II223" s="162">
        <f t="shared" si="272"/>
        <v>0</v>
      </c>
      <c r="IJ223" s="162">
        <f t="shared" si="272"/>
        <v>0</v>
      </c>
      <c r="IK223" s="162">
        <f t="shared" si="272"/>
        <v>0</v>
      </c>
      <c r="IL223" s="162">
        <f t="shared" si="272"/>
        <v>0</v>
      </c>
      <c r="IM223" s="162">
        <f t="shared" si="272"/>
        <v>0</v>
      </c>
      <c r="IN223" s="162">
        <f t="shared" si="272"/>
        <v>0</v>
      </c>
      <c r="IO223" s="162">
        <f t="shared" si="272"/>
        <v>0</v>
      </c>
      <c r="IP223" s="162">
        <f t="shared" si="272"/>
        <v>0</v>
      </c>
      <c r="IQ223" s="162">
        <f t="shared" si="272"/>
        <v>0</v>
      </c>
      <c r="IR223" s="162">
        <f t="shared" si="272"/>
        <v>0</v>
      </c>
      <c r="IS223" s="162">
        <f t="shared" si="272"/>
        <v>0</v>
      </c>
      <c r="IT223" s="162">
        <f t="shared" si="272"/>
        <v>0</v>
      </c>
      <c r="IU223" s="162">
        <f t="shared" si="272"/>
        <v>0</v>
      </c>
      <c r="IV223" s="162">
        <f t="shared" si="272"/>
        <v>0</v>
      </c>
      <c r="IW223" s="162">
        <f t="shared" si="272"/>
        <v>0</v>
      </c>
      <c r="IX223" s="162">
        <f t="shared" si="272"/>
        <v>0</v>
      </c>
      <c r="IY223" s="162">
        <f t="shared" si="272"/>
        <v>0</v>
      </c>
      <c r="IZ223" s="162">
        <f t="shared" si="272"/>
        <v>0</v>
      </c>
      <c r="JA223" s="162">
        <f t="shared" ref="JA223:LL223" si="273">SUM(JA216:JA222)</f>
        <v>0</v>
      </c>
      <c r="JB223" s="162">
        <f t="shared" si="273"/>
        <v>0</v>
      </c>
      <c r="JC223" s="162">
        <f t="shared" si="273"/>
        <v>0</v>
      </c>
      <c r="JD223" s="162">
        <f t="shared" si="273"/>
        <v>0</v>
      </c>
      <c r="JE223" s="162">
        <f t="shared" si="273"/>
        <v>0</v>
      </c>
      <c r="JF223" s="162">
        <f t="shared" si="273"/>
        <v>0</v>
      </c>
      <c r="JG223" s="162">
        <f t="shared" si="273"/>
        <v>0</v>
      </c>
      <c r="JH223" s="162">
        <f t="shared" si="273"/>
        <v>0</v>
      </c>
      <c r="JI223" s="162">
        <f t="shared" si="273"/>
        <v>0</v>
      </c>
      <c r="JJ223" s="162">
        <f t="shared" si="273"/>
        <v>0</v>
      </c>
      <c r="JK223" s="162">
        <f t="shared" si="273"/>
        <v>0</v>
      </c>
      <c r="JL223" s="162">
        <f t="shared" si="273"/>
        <v>0</v>
      </c>
      <c r="JM223" s="162">
        <f t="shared" si="273"/>
        <v>0</v>
      </c>
      <c r="JN223" s="162">
        <f t="shared" si="273"/>
        <v>0</v>
      </c>
      <c r="JO223" s="162">
        <f t="shared" si="273"/>
        <v>0</v>
      </c>
      <c r="JP223" s="162">
        <f t="shared" si="273"/>
        <v>0</v>
      </c>
      <c r="JQ223" s="162">
        <f t="shared" si="273"/>
        <v>0</v>
      </c>
      <c r="JR223" s="162">
        <f t="shared" si="273"/>
        <v>0</v>
      </c>
      <c r="JS223" s="162">
        <f t="shared" si="273"/>
        <v>0</v>
      </c>
      <c r="JT223" s="162">
        <f t="shared" si="273"/>
        <v>0</v>
      </c>
      <c r="JU223" s="162">
        <f t="shared" si="273"/>
        <v>0</v>
      </c>
      <c r="JV223" s="162">
        <f t="shared" si="273"/>
        <v>0</v>
      </c>
      <c r="JW223" s="162">
        <f t="shared" si="273"/>
        <v>0</v>
      </c>
      <c r="JX223" s="162">
        <f t="shared" si="273"/>
        <v>0</v>
      </c>
      <c r="JY223" s="162">
        <f t="shared" si="273"/>
        <v>0</v>
      </c>
      <c r="JZ223" s="162">
        <f t="shared" si="273"/>
        <v>0</v>
      </c>
      <c r="KA223" s="162">
        <f t="shared" si="273"/>
        <v>0</v>
      </c>
      <c r="KB223" s="162">
        <f t="shared" si="273"/>
        <v>0</v>
      </c>
      <c r="KC223" s="162">
        <f t="shared" si="273"/>
        <v>0</v>
      </c>
      <c r="KD223" s="162">
        <f t="shared" si="273"/>
        <v>0</v>
      </c>
      <c r="KE223" s="162">
        <f t="shared" si="273"/>
        <v>0</v>
      </c>
      <c r="KF223" s="162">
        <f t="shared" si="273"/>
        <v>0</v>
      </c>
      <c r="KG223" s="162">
        <f t="shared" si="273"/>
        <v>0</v>
      </c>
      <c r="KH223" s="162">
        <f t="shared" si="273"/>
        <v>0</v>
      </c>
      <c r="KI223" s="162">
        <f t="shared" si="273"/>
        <v>0</v>
      </c>
      <c r="KJ223" s="162">
        <f t="shared" si="273"/>
        <v>0</v>
      </c>
      <c r="KK223" s="162">
        <f t="shared" si="273"/>
        <v>0</v>
      </c>
      <c r="KL223" s="162">
        <f t="shared" si="273"/>
        <v>0</v>
      </c>
      <c r="KM223" s="162">
        <f t="shared" si="273"/>
        <v>0</v>
      </c>
      <c r="KN223" s="162">
        <f t="shared" si="273"/>
        <v>0</v>
      </c>
      <c r="KO223" s="162">
        <f t="shared" si="273"/>
        <v>0</v>
      </c>
      <c r="KP223" s="162">
        <f t="shared" si="273"/>
        <v>0</v>
      </c>
      <c r="KQ223" s="162">
        <f t="shared" si="273"/>
        <v>0</v>
      </c>
      <c r="KR223" s="162">
        <f t="shared" si="273"/>
        <v>0</v>
      </c>
      <c r="KS223" s="162">
        <f t="shared" si="273"/>
        <v>0</v>
      </c>
      <c r="KT223" s="162">
        <f t="shared" si="273"/>
        <v>0</v>
      </c>
      <c r="KU223" s="162">
        <f t="shared" si="273"/>
        <v>0</v>
      </c>
      <c r="KV223" s="162">
        <f t="shared" si="273"/>
        <v>0</v>
      </c>
      <c r="KW223" s="162">
        <f t="shared" si="273"/>
        <v>0</v>
      </c>
      <c r="KX223" s="162">
        <f t="shared" si="273"/>
        <v>0</v>
      </c>
      <c r="KY223" s="162">
        <f t="shared" si="273"/>
        <v>0</v>
      </c>
      <c r="KZ223" s="162">
        <f t="shared" si="273"/>
        <v>0</v>
      </c>
      <c r="LA223" s="162">
        <f t="shared" si="273"/>
        <v>0</v>
      </c>
      <c r="LB223" s="162">
        <f t="shared" si="273"/>
        <v>0</v>
      </c>
      <c r="LC223" s="162">
        <f t="shared" si="273"/>
        <v>0</v>
      </c>
      <c r="LD223" s="162">
        <f t="shared" si="273"/>
        <v>0</v>
      </c>
      <c r="LE223" s="162">
        <f t="shared" si="273"/>
        <v>0</v>
      </c>
      <c r="LF223" s="162">
        <f t="shared" si="273"/>
        <v>0</v>
      </c>
      <c r="LG223" s="162">
        <f t="shared" si="273"/>
        <v>0</v>
      </c>
      <c r="LH223" s="162">
        <f t="shared" si="273"/>
        <v>0</v>
      </c>
      <c r="LI223" s="162">
        <f t="shared" si="273"/>
        <v>0</v>
      </c>
      <c r="LJ223" s="162">
        <f t="shared" si="273"/>
        <v>0</v>
      </c>
      <c r="LK223" s="162">
        <f t="shared" si="273"/>
        <v>0</v>
      </c>
      <c r="LL223" s="162">
        <f t="shared" si="273"/>
        <v>0</v>
      </c>
      <c r="LM223" s="162">
        <f t="shared" ref="LM223:NK223" si="274">SUM(LM216:LM222)</f>
        <v>0</v>
      </c>
      <c r="LN223" s="162">
        <f t="shared" si="274"/>
        <v>0</v>
      </c>
      <c r="LO223" s="162">
        <f t="shared" si="274"/>
        <v>0</v>
      </c>
      <c r="LP223" s="162">
        <f t="shared" si="274"/>
        <v>0</v>
      </c>
      <c r="LQ223" s="162">
        <f t="shared" si="274"/>
        <v>0</v>
      </c>
      <c r="LR223" s="162">
        <f t="shared" si="274"/>
        <v>0</v>
      </c>
      <c r="LS223" s="162">
        <f t="shared" si="274"/>
        <v>0</v>
      </c>
      <c r="LT223" s="162">
        <f t="shared" si="274"/>
        <v>0</v>
      </c>
      <c r="LU223" s="162">
        <f t="shared" si="274"/>
        <v>0</v>
      </c>
      <c r="LV223" s="162">
        <f t="shared" si="274"/>
        <v>0</v>
      </c>
      <c r="LW223" s="162">
        <f t="shared" si="274"/>
        <v>0</v>
      </c>
      <c r="LX223" s="162">
        <f t="shared" si="274"/>
        <v>0</v>
      </c>
      <c r="LY223" s="162">
        <f t="shared" si="274"/>
        <v>0</v>
      </c>
      <c r="LZ223" s="162">
        <f t="shared" si="274"/>
        <v>0</v>
      </c>
      <c r="MA223" s="162">
        <f t="shared" si="274"/>
        <v>0</v>
      </c>
      <c r="MB223" s="162">
        <f t="shared" si="274"/>
        <v>0</v>
      </c>
      <c r="MC223" s="162">
        <f t="shared" si="274"/>
        <v>0</v>
      </c>
      <c r="MD223" s="162">
        <f t="shared" si="274"/>
        <v>0</v>
      </c>
      <c r="ME223" s="162">
        <f t="shared" si="274"/>
        <v>0</v>
      </c>
      <c r="MF223" s="162">
        <f t="shared" si="274"/>
        <v>0</v>
      </c>
      <c r="MG223" s="162">
        <f t="shared" si="274"/>
        <v>0</v>
      </c>
      <c r="MH223" s="162">
        <f t="shared" si="274"/>
        <v>0</v>
      </c>
      <c r="MI223" s="162">
        <f t="shared" si="274"/>
        <v>0</v>
      </c>
      <c r="MJ223" s="162">
        <f t="shared" si="274"/>
        <v>0</v>
      </c>
      <c r="MK223" s="162">
        <f t="shared" si="274"/>
        <v>0</v>
      </c>
      <c r="ML223" s="162">
        <f t="shared" si="274"/>
        <v>0</v>
      </c>
      <c r="MM223" s="162">
        <f t="shared" si="274"/>
        <v>0</v>
      </c>
      <c r="MN223" s="162">
        <f t="shared" si="274"/>
        <v>0</v>
      </c>
      <c r="MO223" s="162">
        <f t="shared" si="274"/>
        <v>0</v>
      </c>
      <c r="MP223" s="162">
        <f t="shared" si="274"/>
        <v>0</v>
      </c>
      <c r="MQ223" s="162">
        <f t="shared" si="274"/>
        <v>0</v>
      </c>
      <c r="MR223" s="162">
        <f t="shared" si="274"/>
        <v>0</v>
      </c>
      <c r="MS223" s="162">
        <f t="shared" si="274"/>
        <v>0</v>
      </c>
      <c r="MT223" s="162">
        <f t="shared" si="274"/>
        <v>0</v>
      </c>
      <c r="MU223" s="162">
        <f t="shared" si="274"/>
        <v>0</v>
      </c>
      <c r="MV223" s="162">
        <f t="shared" si="274"/>
        <v>0</v>
      </c>
      <c r="MW223" s="162">
        <f t="shared" si="274"/>
        <v>0</v>
      </c>
      <c r="MX223" s="162">
        <f t="shared" si="274"/>
        <v>0</v>
      </c>
      <c r="MY223" s="162">
        <f t="shared" si="274"/>
        <v>0</v>
      </c>
      <c r="MZ223" s="162">
        <f t="shared" si="274"/>
        <v>0</v>
      </c>
      <c r="NA223" s="162">
        <f t="shared" si="274"/>
        <v>0</v>
      </c>
      <c r="NB223" s="162">
        <f t="shared" si="274"/>
        <v>0</v>
      </c>
      <c r="NC223" s="162">
        <f t="shared" si="274"/>
        <v>0</v>
      </c>
      <c r="ND223" s="162">
        <f t="shared" si="274"/>
        <v>0</v>
      </c>
      <c r="NE223" s="162">
        <f t="shared" si="274"/>
        <v>0</v>
      </c>
      <c r="NF223" s="162">
        <f t="shared" si="274"/>
        <v>0</v>
      </c>
      <c r="NG223" s="162">
        <f t="shared" si="274"/>
        <v>0</v>
      </c>
      <c r="NH223" s="162">
        <f t="shared" si="274"/>
        <v>0</v>
      </c>
      <c r="NI223" s="162">
        <f t="shared" si="274"/>
        <v>0</v>
      </c>
      <c r="NJ223" s="162">
        <f t="shared" si="274"/>
        <v>0</v>
      </c>
      <c r="NK223" s="163">
        <f t="shared" si="274"/>
        <v>0</v>
      </c>
    </row>
    <row r="224" spans="1:375" x14ac:dyDescent="0.25">
      <c r="A224" s="154">
        <f t="shared" ref="A224:A227" si="275">SUM(D224:NK224)</f>
        <v>-90125</v>
      </c>
      <c r="B224" s="35" t="s">
        <v>171</v>
      </c>
      <c r="C224" s="89" t="s">
        <v>161</v>
      </c>
      <c r="D224" s="156">
        <f t="shared" ref="D224:BO224" si="276">IF(D$165=EOMONTH($D51,-1),FV($AE51,ROUNDDOWN(YEARFRAC($D$165,D$165,1),0),0,$AC51*$B51,0),0)</f>
        <v>0</v>
      </c>
      <c r="E224" s="156">
        <f t="shared" si="276"/>
        <v>0</v>
      </c>
      <c r="F224" s="156">
        <f t="shared" si="276"/>
        <v>0</v>
      </c>
      <c r="G224" s="156">
        <f t="shared" si="276"/>
        <v>0</v>
      </c>
      <c r="H224" s="156">
        <f t="shared" si="276"/>
        <v>0</v>
      </c>
      <c r="I224" s="156">
        <f t="shared" si="276"/>
        <v>0</v>
      </c>
      <c r="J224" s="156">
        <f t="shared" si="276"/>
        <v>0</v>
      </c>
      <c r="K224" s="156">
        <f t="shared" si="276"/>
        <v>0</v>
      </c>
      <c r="L224" s="156">
        <f t="shared" si="276"/>
        <v>0</v>
      </c>
      <c r="M224" s="156">
        <f t="shared" si="276"/>
        <v>0</v>
      </c>
      <c r="N224" s="156">
        <f t="shared" si="276"/>
        <v>0</v>
      </c>
      <c r="O224" s="156">
        <f t="shared" si="276"/>
        <v>0</v>
      </c>
      <c r="P224" s="156">
        <f t="shared" si="276"/>
        <v>0</v>
      </c>
      <c r="Q224" s="156">
        <f t="shared" si="276"/>
        <v>0</v>
      </c>
      <c r="R224" s="156">
        <f t="shared" si="276"/>
        <v>0</v>
      </c>
      <c r="S224" s="156">
        <f t="shared" si="276"/>
        <v>0</v>
      </c>
      <c r="T224" s="156">
        <f t="shared" si="276"/>
        <v>0</v>
      </c>
      <c r="U224" s="156">
        <f t="shared" si="276"/>
        <v>0</v>
      </c>
      <c r="V224" s="156">
        <f t="shared" si="276"/>
        <v>0</v>
      </c>
      <c r="W224" s="156">
        <f t="shared" si="276"/>
        <v>0</v>
      </c>
      <c r="X224" s="156">
        <f t="shared" si="276"/>
        <v>0</v>
      </c>
      <c r="Y224" s="156">
        <f t="shared" si="276"/>
        <v>0</v>
      </c>
      <c r="Z224" s="156">
        <f t="shared" si="276"/>
        <v>0</v>
      </c>
      <c r="AA224" s="156">
        <f t="shared" si="276"/>
        <v>-90125</v>
      </c>
      <c r="AB224" s="156">
        <f t="shared" si="276"/>
        <v>0</v>
      </c>
      <c r="AC224" s="156">
        <f t="shared" si="276"/>
        <v>0</v>
      </c>
      <c r="AD224" s="156">
        <f t="shared" si="276"/>
        <v>0</v>
      </c>
      <c r="AE224" s="156">
        <f t="shared" si="276"/>
        <v>0</v>
      </c>
      <c r="AF224" s="156">
        <f t="shared" si="276"/>
        <v>0</v>
      </c>
      <c r="AG224" s="156">
        <f t="shared" si="276"/>
        <v>0</v>
      </c>
      <c r="AH224" s="156">
        <f t="shared" si="276"/>
        <v>0</v>
      </c>
      <c r="AI224" s="156">
        <f t="shared" si="276"/>
        <v>0</v>
      </c>
      <c r="AJ224" s="156">
        <f t="shared" si="276"/>
        <v>0</v>
      </c>
      <c r="AK224" s="156">
        <f t="shared" si="276"/>
        <v>0</v>
      </c>
      <c r="AL224" s="156">
        <f t="shared" si="276"/>
        <v>0</v>
      </c>
      <c r="AM224" s="156">
        <f t="shared" si="276"/>
        <v>0</v>
      </c>
      <c r="AN224" s="156">
        <f t="shared" si="276"/>
        <v>0</v>
      </c>
      <c r="AO224" s="156">
        <f t="shared" si="276"/>
        <v>0</v>
      </c>
      <c r="AP224" s="156">
        <f t="shared" si="276"/>
        <v>0</v>
      </c>
      <c r="AQ224" s="156">
        <f t="shared" si="276"/>
        <v>0</v>
      </c>
      <c r="AR224" s="156">
        <f t="shared" si="276"/>
        <v>0</v>
      </c>
      <c r="AS224" s="156">
        <f t="shared" si="276"/>
        <v>0</v>
      </c>
      <c r="AT224" s="156">
        <f t="shared" si="276"/>
        <v>0</v>
      </c>
      <c r="AU224" s="156">
        <f t="shared" si="276"/>
        <v>0</v>
      </c>
      <c r="AV224" s="156">
        <f t="shared" si="276"/>
        <v>0</v>
      </c>
      <c r="AW224" s="156">
        <f t="shared" si="276"/>
        <v>0</v>
      </c>
      <c r="AX224" s="156">
        <f t="shared" si="276"/>
        <v>0</v>
      </c>
      <c r="AY224" s="156">
        <f t="shared" si="276"/>
        <v>0</v>
      </c>
      <c r="AZ224" s="156">
        <f t="shared" si="276"/>
        <v>0</v>
      </c>
      <c r="BA224" s="156">
        <f t="shared" si="276"/>
        <v>0</v>
      </c>
      <c r="BB224" s="156">
        <f t="shared" si="276"/>
        <v>0</v>
      </c>
      <c r="BC224" s="156">
        <f t="shared" si="276"/>
        <v>0</v>
      </c>
      <c r="BD224" s="156">
        <f t="shared" si="276"/>
        <v>0</v>
      </c>
      <c r="BE224" s="156">
        <f t="shared" si="276"/>
        <v>0</v>
      </c>
      <c r="BF224" s="156">
        <f t="shared" si="276"/>
        <v>0</v>
      </c>
      <c r="BG224" s="156">
        <f t="shared" si="276"/>
        <v>0</v>
      </c>
      <c r="BH224" s="156">
        <f t="shared" si="276"/>
        <v>0</v>
      </c>
      <c r="BI224" s="156">
        <f t="shared" si="276"/>
        <v>0</v>
      </c>
      <c r="BJ224" s="156">
        <f t="shared" si="276"/>
        <v>0</v>
      </c>
      <c r="BK224" s="156">
        <f t="shared" si="276"/>
        <v>0</v>
      </c>
      <c r="BL224" s="156">
        <f t="shared" si="276"/>
        <v>0</v>
      </c>
      <c r="BM224" s="156">
        <f t="shared" si="276"/>
        <v>0</v>
      </c>
      <c r="BN224" s="156">
        <f t="shared" si="276"/>
        <v>0</v>
      </c>
      <c r="BO224" s="156">
        <f t="shared" si="276"/>
        <v>0</v>
      </c>
      <c r="BP224" s="156">
        <f t="shared" ref="BP224:EA224" si="277">IF(BP$165=EOMONTH($D51,-1),FV($AE51,ROUNDDOWN(YEARFRAC($D$165,BP$165,1),0),0,$AC51*$B51,0),0)</f>
        <v>0</v>
      </c>
      <c r="BQ224" s="156">
        <f t="shared" si="277"/>
        <v>0</v>
      </c>
      <c r="BR224" s="156">
        <f t="shared" si="277"/>
        <v>0</v>
      </c>
      <c r="BS224" s="156">
        <f t="shared" si="277"/>
        <v>0</v>
      </c>
      <c r="BT224" s="156">
        <f t="shared" si="277"/>
        <v>0</v>
      </c>
      <c r="BU224" s="156">
        <f t="shared" si="277"/>
        <v>0</v>
      </c>
      <c r="BV224" s="156">
        <f t="shared" si="277"/>
        <v>0</v>
      </c>
      <c r="BW224" s="156">
        <f t="shared" si="277"/>
        <v>0</v>
      </c>
      <c r="BX224" s="156">
        <f t="shared" si="277"/>
        <v>0</v>
      </c>
      <c r="BY224" s="156">
        <f t="shared" si="277"/>
        <v>0</v>
      </c>
      <c r="BZ224" s="156">
        <f t="shared" si="277"/>
        <v>0</v>
      </c>
      <c r="CA224" s="156">
        <f t="shared" si="277"/>
        <v>0</v>
      </c>
      <c r="CB224" s="156">
        <f t="shared" si="277"/>
        <v>0</v>
      </c>
      <c r="CC224" s="156">
        <f t="shared" si="277"/>
        <v>0</v>
      </c>
      <c r="CD224" s="156">
        <f t="shared" si="277"/>
        <v>0</v>
      </c>
      <c r="CE224" s="156">
        <f t="shared" si="277"/>
        <v>0</v>
      </c>
      <c r="CF224" s="156">
        <f t="shared" si="277"/>
        <v>0</v>
      </c>
      <c r="CG224" s="156">
        <f t="shared" si="277"/>
        <v>0</v>
      </c>
      <c r="CH224" s="156">
        <f t="shared" si="277"/>
        <v>0</v>
      </c>
      <c r="CI224" s="156">
        <f t="shared" si="277"/>
        <v>0</v>
      </c>
      <c r="CJ224" s="156">
        <f t="shared" si="277"/>
        <v>0</v>
      </c>
      <c r="CK224" s="156">
        <f t="shared" si="277"/>
        <v>0</v>
      </c>
      <c r="CL224" s="156">
        <f t="shared" si="277"/>
        <v>0</v>
      </c>
      <c r="CM224" s="156">
        <f t="shared" si="277"/>
        <v>0</v>
      </c>
      <c r="CN224" s="156">
        <f t="shared" si="277"/>
        <v>0</v>
      </c>
      <c r="CO224" s="156">
        <f t="shared" si="277"/>
        <v>0</v>
      </c>
      <c r="CP224" s="156">
        <f t="shared" si="277"/>
        <v>0</v>
      </c>
      <c r="CQ224" s="156">
        <f t="shared" si="277"/>
        <v>0</v>
      </c>
      <c r="CR224" s="156">
        <f t="shared" si="277"/>
        <v>0</v>
      </c>
      <c r="CS224" s="156">
        <f t="shared" si="277"/>
        <v>0</v>
      </c>
      <c r="CT224" s="156">
        <f t="shared" si="277"/>
        <v>0</v>
      </c>
      <c r="CU224" s="156">
        <f t="shared" si="277"/>
        <v>0</v>
      </c>
      <c r="CV224" s="156">
        <f t="shared" si="277"/>
        <v>0</v>
      </c>
      <c r="CW224" s="156">
        <f t="shared" si="277"/>
        <v>0</v>
      </c>
      <c r="CX224" s="156">
        <f t="shared" si="277"/>
        <v>0</v>
      </c>
      <c r="CY224" s="156">
        <f t="shared" si="277"/>
        <v>0</v>
      </c>
      <c r="CZ224" s="156">
        <f t="shared" si="277"/>
        <v>0</v>
      </c>
      <c r="DA224" s="156">
        <f t="shared" si="277"/>
        <v>0</v>
      </c>
      <c r="DB224" s="156">
        <f t="shared" si="277"/>
        <v>0</v>
      </c>
      <c r="DC224" s="156">
        <f t="shared" si="277"/>
        <v>0</v>
      </c>
      <c r="DD224" s="156">
        <f t="shared" si="277"/>
        <v>0</v>
      </c>
      <c r="DE224" s="156">
        <f t="shared" si="277"/>
        <v>0</v>
      </c>
      <c r="DF224" s="156">
        <f t="shared" si="277"/>
        <v>0</v>
      </c>
      <c r="DG224" s="156">
        <f t="shared" si="277"/>
        <v>0</v>
      </c>
      <c r="DH224" s="156">
        <f t="shared" si="277"/>
        <v>0</v>
      </c>
      <c r="DI224" s="156">
        <f t="shared" si="277"/>
        <v>0</v>
      </c>
      <c r="DJ224" s="156">
        <f t="shared" si="277"/>
        <v>0</v>
      </c>
      <c r="DK224" s="156">
        <f t="shared" si="277"/>
        <v>0</v>
      </c>
      <c r="DL224" s="156">
        <f t="shared" si="277"/>
        <v>0</v>
      </c>
      <c r="DM224" s="156">
        <f t="shared" si="277"/>
        <v>0</v>
      </c>
      <c r="DN224" s="156">
        <f t="shared" si="277"/>
        <v>0</v>
      </c>
      <c r="DO224" s="156">
        <f t="shared" si="277"/>
        <v>0</v>
      </c>
      <c r="DP224" s="156">
        <f t="shared" si="277"/>
        <v>0</v>
      </c>
      <c r="DQ224" s="156">
        <f t="shared" si="277"/>
        <v>0</v>
      </c>
      <c r="DR224" s="156">
        <f t="shared" si="277"/>
        <v>0</v>
      </c>
      <c r="DS224" s="156">
        <f t="shared" si="277"/>
        <v>0</v>
      </c>
      <c r="DT224" s="156">
        <f t="shared" si="277"/>
        <v>0</v>
      </c>
      <c r="DU224" s="156">
        <f t="shared" si="277"/>
        <v>0</v>
      </c>
      <c r="DV224" s="156">
        <f t="shared" si="277"/>
        <v>0</v>
      </c>
      <c r="DW224" s="156">
        <f t="shared" si="277"/>
        <v>0</v>
      </c>
      <c r="DX224" s="156">
        <f t="shared" si="277"/>
        <v>0</v>
      </c>
      <c r="DY224" s="156">
        <f t="shared" si="277"/>
        <v>0</v>
      </c>
      <c r="DZ224" s="156">
        <f t="shared" si="277"/>
        <v>0</v>
      </c>
      <c r="EA224" s="156">
        <f t="shared" si="277"/>
        <v>0</v>
      </c>
      <c r="EB224" s="156">
        <f t="shared" ref="EB224:GM224" si="278">IF(EB$165=EOMONTH($D51,-1),FV($AE51,ROUNDDOWN(YEARFRAC($D$165,EB$165,1),0),0,$AC51*$B51,0),0)</f>
        <v>0</v>
      </c>
      <c r="EC224" s="156">
        <f t="shared" si="278"/>
        <v>0</v>
      </c>
      <c r="ED224" s="156">
        <f t="shared" si="278"/>
        <v>0</v>
      </c>
      <c r="EE224" s="156">
        <f t="shared" si="278"/>
        <v>0</v>
      </c>
      <c r="EF224" s="156">
        <f t="shared" si="278"/>
        <v>0</v>
      </c>
      <c r="EG224" s="156">
        <f t="shared" si="278"/>
        <v>0</v>
      </c>
      <c r="EH224" s="156">
        <f t="shared" si="278"/>
        <v>0</v>
      </c>
      <c r="EI224" s="156">
        <f t="shared" si="278"/>
        <v>0</v>
      </c>
      <c r="EJ224" s="156">
        <f t="shared" si="278"/>
        <v>0</v>
      </c>
      <c r="EK224" s="156">
        <f t="shared" si="278"/>
        <v>0</v>
      </c>
      <c r="EL224" s="156">
        <f t="shared" si="278"/>
        <v>0</v>
      </c>
      <c r="EM224" s="156">
        <f t="shared" si="278"/>
        <v>0</v>
      </c>
      <c r="EN224" s="156">
        <f t="shared" si="278"/>
        <v>0</v>
      </c>
      <c r="EO224" s="156">
        <f t="shared" si="278"/>
        <v>0</v>
      </c>
      <c r="EP224" s="156">
        <f t="shared" si="278"/>
        <v>0</v>
      </c>
      <c r="EQ224" s="156">
        <f t="shared" si="278"/>
        <v>0</v>
      </c>
      <c r="ER224" s="156">
        <f t="shared" si="278"/>
        <v>0</v>
      </c>
      <c r="ES224" s="156">
        <f t="shared" si="278"/>
        <v>0</v>
      </c>
      <c r="ET224" s="156">
        <f t="shared" si="278"/>
        <v>0</v>
      </c>
      <c r="EU224" s="156">
        <f t="shared" si="278"/>
        <v>0</v>
      </c>
      <c r="EV224" s="156">
        <f t="shared" si="278"/>
        <v>0</v>
      </c>
      <c r="EW224" s="156">
        <f t="shared" si="278"/>
        <v>0</v>
      </c>
      <c r="EX224" s="156">
        <f t="shared" si="278"/>
        <v>0</v>
      </c>
      <c r="EY224" s="156">
        <f t="shared" si="278"/>
        <v>0</v>
      </c>
      <c r="EZ224" s="156">
        <f t="shared" si="278"/>
        <v>0</v>
      </c>
      <c r="FA224" s="156">
        <f t="shared" si="278"/>
        <v>0</v>
      </c>
      <c r="FB224" s="156">
        <f t="shared" si="278"/>
        <v>0</v>
      </c>
      <c r="FC224" s="156">
        <f t="shared" si="278"/>
        <v>0</v>
      </c>
      <c r="FD224" s="156">
        <f t="shared" si="278"/>
        <v>0</v>
      </c>
      <c r="FE224" s="156">
        <f t="shared" si="278"/>
        <v>0</v>
      </c>
      <c r="FF224" s="156">
        <f t="shared" si="278"/>
        <v>0</v>
      </c>
      <c r="FG224" s="156">
        <f t="shared" si="278"/>
        <v>0</v>
      </c>
      <c r="FH224" s="156">
        <f t="shared" si="278"/>
        <v>0</v>
      </c>
      <c r="FI224" s="156">
        <f t="shared" si="278"/>
        <v>0</v>
      </c>
      <c r="FJ224" s="156">
        <f t="shared" si="278"/>
        <v>0</v>
      </c>
      <c r="FK224" s="156">
        <f t="shared" si="278"/>
        <v>0</v>
      </c>
      <c r="FL224" s="156">
        <f t="shared" si="278"/>
        <v>0</v>
      </c>
      <c r="FM224" s="156">
        <f t="shared" si="278"/>
        <v>0</v>
      </c>
      <c r="FN224" s="156">
        <f t="shared" si="278"/>
        <v>0</v>
      </c>
      <c r="FO224" s="156">
        <f t="shared" si="278"/>
        <v>0</v>
      </c>
      <c r="FP224" s="156">
        <f t="shared" si="278"/>
        <v>0</v>
      </c>
      <c r="FQ224" s="156">
        <f t="shared" si="278"/>
        <v>0</v>
      </c>
      <c r="FR224" s="156">
        <f t="shared" si="278"/>
        <v>0</v>
      </c>
      <c r="FS224" s="156">
        <f t="shared" si="278"/>
        <v>0</v>
      </c>
      <c r="FT224" s="156">
        <f t="shared" si="278"/>
        <v>0</v>
      </c>
      <c r="FU224" s="156">
        <f t="shared" si="278"/>
        <v>0</v>
      </c>
      <c r="FV224" s="156">
        <f t="shared" si="278"/>
        <v>0</v>
      </c>
      <c r="FW224" s="156">
        <f t="shared" si="278"/>
        <v>0</v>
      </c>
      <c r="FX224" s="156">
        <f t="shared" si="278"/>
        <v>0</v>
      </c>
      <c r="FY224" s="156">
        <f t="shared" si="278"/>
        <v>0</v>
      </c>
      <c r="FZ224" s="156">
        <f t="shared" si="278"/>
        <v>0</v>
      </c>
      <c r="GA224" s="156">
        <f t="shared" si="278"/>
        <v>0</v>
      </c>
      <c r="GB224" s="156">
        <f t="shared" si="278"/>
        <v>0</v>
      </c>
      <c r="GC224" s="156">
        <f t="shared" si="278"/>
        <v>0</v>
      </c>
      <c r="GD224" s="156">
        <f t="shared" si="278"/>
        <v>0</v>
      </c>
      <c r="GE224" s="156">
        <f t="shared" si="278"/>
        <v>0</v>
      </c>
      <c r="GF224" s="156">
        <f t="shared" si="278"/>
        <v>0</v>
      </c>
      <c r="GG224" s="156">
        <f t="shared" si="278"/>
        <v>0</v>
      </c>
      <c r="GH224" s="156">
        <f t="shared" si="278"/>
        <v>0</v>
      </c>
      <c r="GI224" s="156">
        <f t="shared" si="278"/>
        <v>0</v>
      </c>
      <c r="GJ224" s="156">
        <f t="shared" si="278"/>
        <v>0</v>
      </c>
      <c r="GK224" s="156">
        <f t="shared" si="278"/>
        <v>0</v>
      </c>
      <c r="GL224" s="156">
        <f t="shared" si="278"/>
        <v>0</v>
      </c>
      <c r="GM224" s="156">
        <f t="shared" si="278"/>
        <v>0</v>
      </c>
      <c r="GN224" s="156">
        <f t="shared" ref="GN224:IY224" si="279">IF(GN$165=EOMONTH($D51,-1),FV($AE51,ROUNDDOWN(YEARFRAC($D$165,GN$165,1),0),0,$AC51*$B51,0),0)</f>
        <v>0</v>
      </c>
      <c r="GO224" s="156">
        <f t="shared" si="279"/>
        <v>0</v>
      </c>
      <c r="GP224" s="156">
        <f t="shared" si="279"/>
        <v>0</v>
      </c>
      <c r="GQ224" s="156">
        <f t="shared" si="279"/>
        <v>0</v>
      </c>
      <c r="GR224" s="156">
        <f t="shared" si="279"/>
        <v>0</v>
      </c>
      <c r="GS224" s="156">
        <f t="shared" si="279"/>
        <v>0</v>
      </c>
      <c r="GT224" s="156">
        <f t="shared" si="279"/>
        <v>0</v>
      </c>
      <c r="GU224" s="156">
        <f t="shared" si="279"/>
        <v>0</v>
      </c>
      <c r="GV224" s="156">
        <f t="shared" si="279"/>
        <v>0</v>
      </c>
      <c r="GW224" s="156">
        <f t="shared" si="279"/>
        <v>0</v>
      </c>
      <c r="GX224" s="156">
        <f t="shared" si="279"/>
        <v>0</v>
      </c>
      <c r="GY224" s="156">
        <f t="shared" si="279"/>
        <v>0</v>
      </c>
      <c r="GZ224" s="156">
        <f t="shared" si="279"/>
        <v>0</v>
      </c>
      <c r="HA224" s="156">
        <f t="shared" si="279"/>
        <v>0</v>
      </c>
      <c r="HB224" s="156">
        <f t="shared" si="279"/>
        <v>0</v>
      </c>
      <c r="HC224" s="156">
        <f t="shared" si="279"/>
        <v>0</v>
      </c>
      <c r="HD224" s="156">
        <f t="shared" si="279"/>
        <v>0</v>
      </c>
      <c r="HE224" s="156">
        <f t="shared" si="279"/>
        <v>0</v>
      </c>
      <c r="HF224" s="156">
        <f t="shared" si="279"/>
        <v>0</v>
      </c>
      <c r="HG224" s="156">
        <f t="shared" si="279"/>
        <v>0</v>
      </c>
      <c r="HH224" s="156">
        <f t="shared" si="279"/>
        <v>0</v>
      </c>
      <c r="HI224" s="156">
        <f t="shared" si="279"/>
        <v>0</v>
      </c>
      <c r="HJ224" s="156">
        <f t="shared" si="279"/>
        <v>0</v>
      </c>
      <c r="HK224" s="156">
        <f t="shared" si="279"/>
        <v>0</v>
      </c>
      <c r="HL224" s="156">
        <f t="shared" si="279"/>
        <v>0</v>
      </c>
      <c r="HM224" s="156">
        <f t="shared" si="279"/>
        <v>0</v>
      </c>
      <c r="HN224" s="156">
        <f t="shared" si="279"/>
        <v>0</v>
      </c>
      <c r="HO224" s="156">
        <f t="shared" si="279"/>
        <v>0</v>
      </c>
      <c r="HP224" s="156">
        <f t="shared" si="279"/>
        <v>0</v>
      </c>
      <c r="HQ224" s="156">
        <f t="shared" si="279"/>
        <v>0</v>
      </c>
      <c r="HR224" s="156">
        <f t="shared" si="279"/>
        <v>0</v>
      </c>
      <c r="HS224" s="156">
        <f t="shared" si="279"/>
        <v>0</v>
      </c>
      <c r="HT224" s="156">
        <f t="shared" si="279"/>
        <v>0</v>
      </c>
      <c r="HU224" s="156">
        <f t="shared" si="279"/>
        <v>0</v>
      </c>
      <c r="HV224" s="156">
        <f t="shared" si="279"/>
        <v>0</v>
      </c>
      <c r="HW224" s="156">
        <f t="shared" si="279"/>
        <v>0</v>
      </c>
      <c r="HX224" s="156">
        <f t="shared" si="279"/>
        <v>0</v>
      </c>
      <c r="HY224" s="156">
        <f t="shared" si="279"/>
        <v>0</v>
      </c>
      <c r="HZ224" s="156">
        <f t="shared" si="279"/>
        <v>0</v>
      </c>
      <c r="IA224" s="156">
        <f t="shared" si="279"/>
        <v>0</v>
      </c>
      <c r="IB224" s="156">
        <f t="shared" si="279"/>
        <v>0</v>
      </c>
      <c r="IC224" s="156">
        <f t="shared" si="279"/>
        <v>0</v>
      </c>
      <c r="ID224" s="156">
        <f t="shared" si="279"/>
        <v>0</v>
      </c>
      <c r="IE224" s="156">
        <f t="shared" si="279"/>
        <v>0</v>
      </c>
      <c r="IF224" s="156">
        <f t="shared" si="279"/>
        <v>0</v>
      </c>
      <c r="IG224" s="156">
        <f t="shared" si="279"/>
        <v>0</v>
      </c>
      <c r="IH224" s="156">
        <f t="shared" si="279"/>
        <v>0</v>
      </c>
      <c r="II224" s="156">
        <f t="shared" si="279"/>
        <v>0</v>
      </c>
      <c r="IJ224" s="156">
        <f t="shared" si="279"/>
        <v>0</v>
      </c>
      <c r="IK224" s="156">
        <f t="shared" si="279"/>
        <v>0</v>
      </c>
      <c r="IL224" s="156">
        <f t="shared" si="279"/>
        <v>0</v>
      </c>
      <c r="IM224" s="156">
        <f t="shared" si="279"/>
        <v>0</v>
      </c>
      <c r="IN224" s="156">
        <f t="shared" si="279"/>
        <v>0</v>
      </c>
      <c r="IO224" s="156">
        <f t="shared" si="279"/>
        <v>0</v>
      </c>
      <c r="IP224" s="156">
        <f t="shared" si="279"/>
        <v>0</v>
      </c>
      <c r="IQ224" s="156">
        <f t="shared" si="279"/>
        <v>0</v>
      </c>
      <c r="IR224" s="156">
        <f t="shared" si="279"/>
        <v>0</v>
      </c>
      <c r="IS224" s="156">
        <f t="shared" si="279"/>
        <v>0</v>
      </c>
      <c r="IT224" s="156">
        <f t="shared" si="279"/>
        <v>0</v>
      </c>
      <c r="IU224" s="156">
        <f t="shared" si="279"/>
        <v>0</v>
      </c>
      <c r="IV224" s="156">
        <f t="shared" si="279"/>
        <v>0</v>
      </c>
      <c r="IW224" s="156">
        <f t="shared" si="279"/>
        <v>0</v>
      </c>
      <c r="IX224" s="156">
        <f t="shared" si="279"/>
        <v>0</v>
      </c>
      <c r="IY224" s="156">
        <f t="shared" si="279"/>
        <v>0</v>
      </c>
      <c r="IZ224" s="156">
        <f t="shared" ref="IZ224:LK224" si="280">IF(IZ$165=EOMONTH($D51,-1),FV($AE51,ROUNDDOWN(YEARFRAC($D$165,IZ$165,1),0),0,$AC51*$B51,0),0)</f>
        <v>0</v>
      </c>
      <c r="JA224" s="156">
        <f t="shared" si="280"/>
        <v>0</v>
      </c>
      <c r="JB224" s="156">
        <f t="shared" si="280"/>
        <v>0</v>
      </c>
      <c r="JC224" s="156">
        <f t="shared" si="280"/>
        <v>0</v>
      </c>
      <c r="JD224" s="156">
        <f t="shared" si="280"/>
        <v>0</v>
      </c>
      <c r="JE224" s="156">
        <f t="shared" si="280"/>
        <v>0</v>
      </c>
      <c r="JF224" s="156">
        <f t="shared" si="280"/>
        <v>0</v>
      </c>
      <c r="JG224" s="156">
        <f t="shared" si="280"/>
        <v>0</v>
      </c>
      <c r="JH224" s="156">
        <f t="shared" si="280"/>
        <v>0</v>
      </c>
      <c r="JI224" s="156">
        <f t="shared" si="280"/>
        <v>0</v>
      </c>
      <c r="JJ224" s="156">
        <f t="shared" si="280"/>
        <v>0</v>
      </c>
      <c r="JK224" s="156">
        <f t="shared" si="280"/>
        <v>0</v>
      </c>
      <c r="JL224" s="156">
        <f t="shared" si="280"/>
        <v>0</v>
      </c>
      <c r="JM224" s="156">
        <f t="shared" si="280"/>
        <v>0</v>
      </c>
      <c r="JN224" s="156">
        <f t="shared" si="280"/>
        <v>0</v>
      </c>
      <c r="JO224" s="156">
        <f t="shared" si="280"/>
        <v>0</v>
      </c>
      <c r="JP224" s="156">
        <f t="shared" si="280"/>
        <v>0</v>
      </c>
      <c r="JQ224" s="156">
        <f t="shared" si="280"/>
        <v>0</v>
      </c>
      <c r="JR224" s="156">
        <f t="shared" si="280"/>
        <v>0</v>
      </c>
      <c r="JS224" s="156">
        <f t="shared" si="280"/>
        <v>0</v>
      </c>
      <c r="JT224" s="156">
        <f t="shared" si="280"/>
        <v>0</v>
      </c>
      <c r="JU224" s="156">
        <f t="shared" si="280"/>
        <v>0</v>
      </c>
      <c r="JV224" s="156">
        <f t="shared" si="280"/>
        <v>0</v>
      </c>
      <c r="JW224" s="156">
        <f t="shared" si="280"/>
        <v>0</v>
      </c>
      <c r="JX224" s="156">
        <f t="shared" si="280"/>
        <v>0</v>
      </c>
      <c r="JY224" s="156">
        <f t="shared" si="280"/>
        <v>0</v>
      </c>
      <c r="JZ224" s="156">
        <f t="shared" si="280"/>
        <v>0</v>
      </c>
      <c r="KA224" s="156">
        <f t="shared" si="280"/>
        <v>0</v>
      </c>
      <c r="KB224" s="156">
        <f t="shared" si="280"/>
        <v>0</v>
      </c>
      <c r="KC224" s="156">
        <f t="shared" si="280"/>
        <v>0</v>
      </c>
      <c r="KD224" s="156">
        <f t="shared" si="280"/>
        <v>0</v>
      </c>
      <c r="KE224" s="156">
        <f t="shared" si="280"/>
        <v>0</v>
      </c>
      <c r="KF224" s="156">
        <f t="shared" si="280"/>
        <v>0</v>
      </c>
      <c r="KG224" s="156">
        <f t="shared" si="280"/>
        <v>0</v>
      </c>
      <c r="KH224" s="156">
        <f t="shared" si="280"/>
        <v>0</v>
      </c>
      <c r="KI224" s="156">
        <f t="shared" si="280"/>
        <v>0</v>
      </c>
      <c r="KJ224" s="156">
        <f t="shared" si="280"/>
        <v>0</v>
      </c>
      <c r="KK224" s="156">
        <f t="shared" si="280"/>
        <v>0</v>
      </c>
      <c r="KL224" s="156">
        <f t="shared" si="280"/>
        <v>0</v>
      </c>
      <c r="KM224" s="156">
        <f t="shared" si="280"/>
        <v>0</v>
      </c>
      <c r="KN224" s="156">
        <f t="shared" si="280"/>
        <v>0</v>
      </c>
      <c r="KO224" s="156">
        <f t="shared" si="280"/>
        <v>0</v>
      </c>
      <c r="KP224" s="156">
        <f t="shared" si="280"/>
        <v>0</v>
      </c>
      <c r="KQ224" s="156">
        <f t="shared" si="280"/>
        <v>0</v>
      </c>
      <c r="KR224" s="156">
        <f t="shared" si="280"/>
        <v>0</v>
      </c>
      <c r="KS224" s="156">
        <f t="shared" si="280"/>
        <v>0</v>
      </c>
      <c r="KT224" s="156">
        <f t="shared" si="280"/>
        <v>0</v>
      </c>
      <c r="KU224" s="156">
        <f t="shared" si="280"/>
        <v>0</v>
      </c>
      <c r="KV224" s="156">
        <f t="shared" si="280"/>
        <v>0</v>
      </c>
      <c r="KW224" s="156">
        <f t="shared" si="280"/>
        <v>0</v>
      </c>
      <c r="KX224" s="156">
        <f t="shared" si="280"/>
        <v>0</v>
      </c>
      <c r="KY224" s="156">
        <f t="shared" si="280"/>
        <v>0</v>
      </c>
      <c r="KZ224" s="156">
        <f t="shared" si="280"/>
        <v>0</v>
      </c>
      <c r="LA224" s="156">
        <f t="shared" si="280"/>
        <v>0</v>
      </c>
      <c r="LB224" s="156">
        <f t="shared" si="280"/>
        <v>0</v>
      </c>
      <c r="LC224" s="156">
        <f t="shared" si="280"/>
        <v>0</v>
      </c>
      <c r="LD224" s="156">
        <f t="shared" si="280"/>
        <v>0</v>
      </c>
      <c r="LE224" s="156">
        <f t="shared" si="280"/>
        <v>0</v>
      </c>
      <c r="LF224" s="156">
        <f t="shared" si="280"/>
        <v>0</v>
      </c>
      <c r="LG224" s="156">
        <f t="shared" si="280"/>
        <v>0</v>
      </c>
      <c r="LH224" s="156">
        <f t="shared" si="280"/>
        <v>0</v>
      </c>
      <c r="LI224" s="156">
        <f t="shared" si="280"/>
        <v>0</v>
      </c>
      <c r="LJ224" s="156">
        <f t="shared" si="280"/>
        <v>0</v>
      </c>
      <c r="LK224" s="156">
        <f t="shared" si="280"/>
        <v>0</v>
      </c>
      <c r="LL224" s="156">
        <f t="shared" ref="LL224:NK224" si="281">IF(LL$165=EOMONTH($D51,-1),FV($AE51,ROUNDDOWN(YEARFRAC($D$165,LL$165,1),0),0,$AC51*$B51,0),0)</f>
        <v>0</v>
      </c>
      <c r="LM224" s="156">
        <f t="shared" si="281"/>
        <v>0</v>
      </c>
      <c r="LN224" s="156">
        <f t="shared" si="281"/>
        <v>0</v>
      </c>
      <c r="LO224" s="156">
        <f t="shared" si="281"/>
        <v>0</v>
      </c>
      <c r="LP224" s="156">
        <f t="shared" si="281"/>
        <v>0</v>
      </c>
      <c r="LQ224" s="156">
        <f t="shared" si="281"/>
        <v>0</v>
      </c>
      <c r="LR224" s="156">
        <f t="shared" si="281"/>
        <v>0</v>
      </c>
      <c r="LS224" s="156">
        <f t="shared" si="281"/>
        <v>0</v>
      </c>
      <c r="LT224" s="156">
        <f t="shared" si="281"/>
        <v>0</v>
      </c>
      <c r="LU224" s="156">
        <f t="shared" si="281"/>
        <v>0</v>
      </c>
      <c r="LV224" s="156">
        <f t="shared" si="281"/>
        <v>0</v>
      </c>
      <c r="LW224" s="156">
        <f t="shared" si="281"/>
        <v>0</v>
      </c>
      <c r="LX224" s="156">
        <f t="shared" si="281"/>
        <v>0</v>
      </c>
      <c r="LY224" s="156">
        <f t="shared" si="281"/>
        <v>0</v>
      </c>
      <c r="LZ224" s="156">
        <f t="shared" si="281"/>
        <v>0</v>
      </c>
      <c r="MA224" s="156">
        <f t="shared" si="281"/>
        <v>0</v>
      </c>
      <c r="MB224" s="156">
        <f t="shared" si="281"/>
        <v>0</v>
      </c>
      <c r="MC224" s="156">
        <f t="shared" si="281"/>
        <v>0</v>
      </c>
      <c r="MD224" s="156">
        <f t="shared" si="281"/>
        <v>0</v>
      </c>
      <c r="ME224" s="156">
        <f t="shared" si="281"/>
        <v>0</v>
      </c>
      <c r="MF224" s="156">
        <f t="shared" si="281"/>
        <v>0</v>
      </c>
      <c r="MG224" s="156">
        <f t="shared" si="281"/>
        <v>0</v>
      </c>
      <c r="MH224" s="156">
        <f t="shared" si="281"/>
        <v>0</v>
      </c>
      <c r="MI224" s="156">
        <f t="shared" si="281"/>
        <v>0</v>
      </c>
      <c r="MJ224" s="156">
        <f t="shared" si="281"/>
        <v>0</v>
      </c>
      <c r="MK224" s="156">
        <f t="shared" si="281"/>
        <v>0</v>
      </c>
      <c r="ML224" s="156">
        <f t="shared" si="281"/>
        <v>0</v>
      </c>
      <c r="MM224" s="156">
        <f t="shared" si="281"/>
        <v>0</v>
      </c>
      <c r="MN224" s="156">
        <f t="shared" si="281"/>
        <v>0</v>
      </c>
      <c r="MO224" s="156">
        <f t="shared" si="281"/>
        <v>0</v>
      </c>
      <c r="MP224" s="156">
        <f t="shared" si="281"/>
        <v>0</v>
      </c>
      <c r="MQ224" s="156">
        <f t="shared" si="281"/>
        <v>0</v>
      </c>
      <c r="MR224" s="156">
        <f t="shared" si="281"/>
        <v>0</v>
      </c>
      <c r="MS224" s="156">
        <f t="shared" si="281"/>
        <v>0</v>
      </c>
      <c r="MT224" s="156">
        <f t="shared" si="281"/>
        <v>0</v>
      </c>
      <c r="MU224" s="156">
        <f t="shared" si="281"/>
        <v>0</v>
      </c>
      <c r="MV224" s="156">
        <f t="shared" si="281"/>
        <v>0</v>
      </c>
      <c r="MW224" s="156">
        <f t="shared" si="281"/>
        <v>0</v>
      </c>
      <c r="MX224" s="156">
        <f t="shared" si="281"/>
        <v>0</v>
      </c>
      <c r="MY224" s="156">
        <f t="shared" si="281"/>
        <v>0</v>
      </c>
      <c r="MZ224" s="156">
        <f t="shared" si="281"/>
        <v>0</v>
      </c>
      <c r="NA224" s="156">
        <f t="shared" si="281"/>
        <v>0</v>
      </c>
      <c r="NB224" s="156">
        <f t="shared" si="281"/>
        <v>0</v>
      </c>
      <c r="NC224" s="156">
        <f t="shared" si="281"/>
        <v>0</v>
      </c>
      <c r="ND224" s="156">
        <f t="shared" si="281"/>
        <v>0</v>
      </c>
      <c r="NE224" s="156">
        <f t="shared" si="281"/>
        <v>0</v>
      </c>
      <c r="NF224" s="156">
        <f t="shared" si="281"/>
        <v>0</v>
      </c>
      <c r="NG224" s="156">
        <f t="shared" si="281"/>
        <v>0</v>
      </c>
      <c r="NH224" s="156">
        <f t="shared" si="281"/>
        <v>0</v>
      </c>
      <c r="NI224" s="156">
        <f t="shared" si="281"/>
        <v>0</v>
      </c>
      <c r="NJ224" s="156">
        <f t="shared" si="281"/>
        <v>0</v>
      </c>
      <c r="NK224" s="158">
        <f t="shared" si="281"/>
        <v>0</v>
      </c>
    </row>
    <row r="225" spans="1:375" x14ac:dyDescent="0.25">
      <c r="A225" s="154">
        <f t="shared" si="275"/>
        <v>-40219.980426552494</v>
      </c>
      <c r="B225" s="35" t="s">
        <v>170</v>
      </c>
      <c r="C225" s="89" t="s">
        <v>162</v>
      </c>
      <c r="D225" s="156">
        <f>IF(D$165=EOMONTH($D51,-1),SUMIFS($D216:$NK216,$D$165:$NK$165,"&gt;="&amp;EOMONTH($D51,$S51),$D$165:$NK$165,"&lt;"&amp;EOMONTH($D51,60))*-$AF51+SUMIFS($D216:$NK216,$D$165:$NK$165,"&gt;="&amp;EOMONTH($D51,60),$D$165:$NK$165,"&lt;"&amp;EOMONTH($D51,372))*-$AG51,0)</f>
        <v>0</v>
      </c>
      <c r="E225" s="156">
        <f t="shared" ref="E225:BP225" si="282">IF(E$165=EOMONTH($D51,-1),SUMIFS($D216:$NK216,$D$165:$NK$165,"&gt;="&amp;EOMONTH($D51,$S51),$D$165:$NK$165,"&lt;"&amp;EOMONTH($D51,60))*-$AF51+SUMIFS($D216:$NK216,$D$165:$NK$165,"&gt;="&amp;EOMONTH($D51,60),$D$165:$NK$165,"&lt;"&amp;EOMONTH($D51,372))*-$AG51,0)</f>
        <v>0</v>
      </c>
      <c r="F225" s="156">
        <f t="shared" si="282"/>
        <v>0</v>
      </c>
      <c r="G225" s="156">
        <f t="shared" si="282"/>
        <v>0</v>
      </c>
      <c r="H225" s="156">
        <f t="shared" si="282"/>
        <v>0</v>
      </c>
      <c r="I225" s="156">
        <f t="shared" si="282"/>
        <v>0</v>
      </c>
      <c r="J225" s="156">
        <f t="shared" si="282"/>
        <v>0</v>
      </c>
      <c r="K225" s="156">
        <f t="shared" si="282"/>
        <v>0</v>
      </c>
      <c r="L225" s="156">
        <f t="shared" si="282"/>
        <v>0</v>
      </c>
      <c r="M225" s="156">
        <f t="shared" si="282"/>
        <v>0</v>
      </c>
      <c r="N225" s="156">
        <f t="shared" si="282"/>
        <v>0</v>
      </c>
      <c r="O225" s="156">
        <f t="shared" si="282"/>
        <v>0</v>
      </c>
      <c r="P225" s="156">
        <f t="shared" si="282"/>
        <v>0</v>
      </c>
      <c r="Q225" s="156">
        <f t="shared" si="282"/>
        <v>0</v>
      </c>
      <c r="R225" s="156">
        <f t="shared" si="282"/>
        <v>0</v>
      </c>
      <c r="S225" s="156">
        <f t="shared" si="282"/>
        <v>0</v>
      </c>
      <c r="T225" s="156">
        <f t="shared" si="282"/>
        <v>0</v>
      </c>
      <c r="U225" s="156">
        <f t="shared" si="282"/>
        <v>0</v>
      </c>
      <c r="V225" s="156">
        <f t="shared" si="282"/>
        <v>0</v>
      </c>
      <c r="W225" s="156">
        <f t="shared" si="282"/>
        <v>0</v>
      </c>
      <c r="X225" s="156">
        <f t="shared" si="282"/>
        <v>0</v>
      </c>
      <c r="Y225" s="156">
        <f t="shared" si="282"/>
        <v>0</v>
      </c>
      <c r="Z225" s="156">
        <f t="shared" si="282"/>
        <v>0</v>
      </c>
      <c r="AA225" s="156">
        <f t="shared" si="282"/>
        <v>-40219.980426552494</v>
      </c>
      <c r="AB225" s="156">
        <f t="shared" si="282"/>
        <v>0</v>
      </c>
      <c r="AC225" s="156">
        <f t="shared" si="282"/>
        <v>0</v>
      </c>
      <c r="AD225" s="156">
        <f t="shared" si="282"/>
        <v>0</v>
      </c>
      <c r="AE225" s="156">
        <f t="shared" si="282"/>
        <v>0</v>
      </c>
      <c r="AF225" s="156">
        <f t="shared" si="282"/>
        <v>0</v>
      </c>
      <c r="AG225" s="156">
        <f t="shared" si="282"/>
        <v>0</v>
      </c>
      <c r="AH225" s="156">
        <f t="shared" si="282"/>
        <v>0</v>
      </c>
      <c r="AI225" s="156">
        <f t="shared" si="282"/>
        <v>0</v>
      </c>
      <c r="AJ225" s="156">
        <f t="shared" si="282"/>
        <v>0</v>
      </c>
      <c r="AK225" s="156">
        <f t="shared" si="282"/>
        <v>0</v>
      </c>
      <c r="AL225" s="156">
        <f t="shared" si="282"/>
        <v>0</v>
      </c>
      <c r="AM225" s="156">
        <f t="shared" si="282"/>
        <v>0</v>
      </c>
      <c r="AN225" s="156">
        <f t="shared" si="282"/>
        <v>0</v>
      </c>
      <c r="AO225" s="156">
        <f t="shared" si="282"/>
        <v>0</v>
      </c>
      <c r="AP225" s="156">
        <f t="shared" si="282"/>
        <v>0</v>
      </c>
      <c r="AQ225" s="156">
        <f t="shared" si="282"/>
        <v>0</v>
      </c>
      <c r="AR225" s="156">
        <f t="shared" si="282"/>
        <v>0</v>
      </c>
      <c r="AS225" s="156">
        <f t="shared" si="282"/>
        <v>0</v>
      </c>
      <c r="AT225" s="156">
        <f t="shared" si="282"/>
        <v>0</v>
      </c>
      <c r="AU225" s="156">
        <f t="shared" si="282"/>
        <v>0</v>
      </c>
      <c r="AV225" s="156">
        <f t="shared" si="282"/>
        <v>0</v>
      </c>
      <c r="AW225" s="156">
        <f t="shared" si="282"/>
        <v>0</v>
      </c>
      <c r="AX225" s="156">
        <f t="shared" si="282"/>
        <v>0</v>
      </c>
      <c r="AY225" s="156">
        <f t="shared" si="282"/>
        <v>0</v>
      </c>
      <c r="AZ225" s="156">
        <f t="shared" si="282"/>
        <v>0</v>
      </c>
      <c r="BA225" s="156">
        <f t="shared" si="282"/>
        <v>0</v>
      </c>
      <c r="BB225" s="156">
        <f t="shared" si="282"/>
        <v>0</v>
      </c>
      <c r="BC225" s="156">
        <f t="shared" si="282"/>
        <v>0</v>
      </c>
      <c r="BD225" s="156">
        <f t="shared" si="282"/>
        <v>0</v>
      </c>
      <c r="BE225" s="156">
        <f t="shared" si="282"/>
        <v>0</v>
      </c>
      <c r="BF225" s="156">
        <f t="shared" si="282"/>
        <v>0</v>
      </c>
      <c r="BG225" s="156">
        <f t="shared" si="282"/>
        <v>0</v>
      </c>
      <c r="BH225" s="156">
        <f t="shared" si="282"/>
        <v>0</v>
      </c>
      <c r="BI225" s="156">
        <f t="shared" si="282"/>
        <v>0</v>
      </c>
      <c r="BJ225" s="156">
        <f t="shared" si="282"/>
        <v>0</v>
      </c>
      <c r="BK225" s="156">
        <f t="shared" si="282"/>
        <v>0</v>
      </c>
      <c r="BL225" s="156">
        <f t="shared" si="282"/>
        <v>0</v>
      </c>
      <c r="BM225" s="156">
        <f t="shared" si="282"/>
        <v>0</v>
      </c>
      <c r="BN225" s="156">
        <f t="shared" si="282"/>
        <v>0</v>
      </c>
      <c r="BO225" s="156">
        <f t="shared" si="282"/>
        <v>0</v>
      </c>
      <c r="BP225" s="156">
        <f t="shared" si="282"/>
        <v>0</v>
      </c>
      <c r="BQ225" s="156">
        <f t="shared" ref="BQ225:EB225" si="283">IF(BQ$165=EOMONTH($D51,-1),SUMIFS($D216:$NK216,$D$165:$NK$165,"&gt;="&amp;EOMONTH($D51,$S51),$D$165:$NK$165,"&lt;"&amp;EOMONTH($D51,60))*-$AF51+SUMIFS($D216:$NK216,$D$165:$NK$165,"&gt;="&amp;EOMONTH($D51,60),$D$165:$NK$165,"&lt;"&amp;EOMONTH($D51,372))*-$AG51,0)</f>
        <v>0</v>
      </c>
      <c r="BR225" s="156">
        <f t="shared" si="283"/>
        <v>0</v>
      </c>
      <c r="BS225" s="156">
        <f t="shared" si="283"/>
        <v>0</v>
      </c>
      <c r="BT225" s="156">
        <f t="shared" si="283"/>
        <v>0</v>
      </c>
      <c r="BU225" s="156">
        <f t="shared" si="283"/>
        <v>0</v>
      </c>
      <c r="BV225" s="156">
        <f t="shared" si="283"/>
        <v>0</v>
      </c>
      <c r="BW225" s="156">
        <f t="shared" si="283"/>
        <v>0</v>
      </c>
      <c r="BX225" s="156">
        <f t="shared" si="283"/>
        <v>0</v>
      </c>
      <c r="BY225" s="156">
        <f t="shared" si="283"/>
        <v>0</v>
      </c>
      <c r="BZ225" s="156">
        <f t="shared" si="283"/>
        <v>0</v>
      </c>
      <c r="CA225" s="156">
        <f t="shared" si="283"/>
        <v>0</v>
      </c>
      <c r="CB225" s="156">
        <f t="shared" si="283"/>
        <v>0</v>
      </c>
      <c r="CC225" s="156">
        <f t="shared" si="283"/>
        <v>0</v>
      </c>
      <c r="CD225" s="156">
        <f t="shared" si="283"/>
        <v>0</v>
      </c>
      <c r="CE225" s="156">
        <f t="shared" si="283"/>
        <v>0</v>
      </c>
      <c r="CF225" s="156">
        <f t="shared" si="283"/>
        <v>0</v>
      </c>
      <c r="CG225" s="156">
        <f t="shared" si="283"/>
        <v>0</v>
      </c>
      <c r="CH225" s="156">
        <f t="shared" si="283"/>
        <v>0</v>
      </c>
      <c r="CI225" s="156">
        <f t="shared" si="283"/>
        <v>0</v>
      </c>
      <c r="CJ225" s="156">
        <f t="shared" si="283"/>
        <v>0</v>
      </c>
      <c r="CK225" s="156">
        <f t="shared" si="283"/>
        <v>0</v>
      </c>
      <c r="CL225" s="156">
        <f t="shared" si="283"/>
        <v>0</v>
      </c>
      <c r="CM225" s="156">
        <f t="shared" si="283"/>
        <v>0</v>
      </c>
      <c r="CN225" s="156">
        <f t="shared" si="283"/>
        <v>0</v>
      </c>
      <c r="CO225" s="156">
        <f t="shared" si="283"/>
        <v>0</v>
      </c>
      <c r="CP225" s="156">
        <f t="shared" si="283"/>
        <v>0</v>
      </c>
      <c r="CQ225" s="156">
        <f t="shared" si="283"/>
        <v>0</v>
      </c>
      <c r="CR225" s="156">
        <f t="shared" si="283"/>
        <v>0</v>
      </c>
      <c r="CS225" s="156">
        <f t="shared" si="283"/>
        <v>0</v>
      </c>
      <c r="CT225" s="156">
        <f t="shared" si="283"/>
        <v>0</v>
      </c>
      <c r="CU225" s="156">
        <f t="shared" si="283"/>
        <v>0</v>
      </c>
      <c r="CV225" s="156">
        <f t="shared" si="283"/>
        <v>0</v>
      </c>
      <c r="CW225" s="156">
        <f t="shared" si="283"/>
        <v>0</v>
      </c>
      <c r="CX225" s="156">
        <f t="shared" si="283"/>
        <v>0</v>
      </c>
      <c r="CY225" s="156">
        <f t="shared" si="283"/>
        <v>0</v>
      </c>
      <c r="CZ225" s="156">
        <f t="shared" si="283"/>
        <v>0</v>
      </c>
      <c r="DA225" s="156">
        <f t="shared" si="283"/>
        <v>0</v>
      </c>
      <c r="DB225" s="156">
        <f t="shared" si="283"/>
        <v>0</v>
      </c>
      <c r="DC225" s="156">
        <f t="shared" si="283"/>
        <v>0</v>
      </c>
      <c r="DD225" s="156">
        <f t="shared" si="283"/>
        <v>0</v>
      </c>
      <c r="DE225" s="156">
        <f t="shared" si="283"/>
        <v>0</v>
      </c>
      <c r="DF225" s="156">
        <f t="shared" si="283"/>
        <v>0</v>
      </c>
      <c r="DG225" s="156">
        <f t="shared" si="283"/>
        <v>0</v>
      </c>
      <c r="DH225" s="156">
        <f t="shared" si="283"/>
        <v>0</v>
      </c>
      <c r="DI225" s="156">
        <f t="shared" si="283"/>
        <v>0</v>
      </c>
      <c r="DJ225" s="156">
        <f t="shared" si="283"/>
        <v>0</v>
      </c>
      <c r="DK225" s="156">
        <f t="shared" si="283"/>
        <v>0</v>
      </c>
      <c r="DL225" s="156">
        <f t="shared" si="283"/>
        <v>0</v>
      </c>
      <c r="DM225" s="156">
        <f t="shared" si="283"/>
        <v>0</v>
      </c>
      <c r="DN225" s="156">
        <f t="shared" si="283"/>
        <v>0</v>
      </c>
      <c r="DO225" s="156">
        <f t="shared" si="283"/>
        <v>0</v>
      </c>
      <c r="DP225" s="156">
        <f t="shared" si="283"/>
        <v>0</v>
      </c>
      <c r="DQ225" s="156">
        <f t="shared" si="283"/>
        <v>0</v>
      </c>
      <c r="DR225" s="156">
        <f t="shared" si="283"/>
        <v>0</v>
      </c>
      <c r="DS225" s="156">
        <f t="shared" si="283"/>
        <v>0</v>
      </c>
      <c r="DT225" s="156">
        <f t="shared" si="283"/>
        <v>0</v>
      </c>
      <c r="DU225" s="156">
        <f t="shared" si="283"/>
        <v>0</v>
      </c>
      <c r="DV225" s="156">
        <f t="shared" si="283"/>
        <v>0</v>
      </c>
      <c r="DW225" s="156">
        <f t="shared" si="283"/>
        <v>0</v>
      </c>
      <c r="DX225" s="156">
        <f t="shared" si="283"/>
        <v>0</v>
      </c>
      <c r="DY225" s="156">
        <f t="shared" si="283"/>
        <v>0</v>
      </c>
      <c r="DZ225" s="156">
        <f t="shared" si="283"/>
        <v>0</v>
      </c>
      <c r="EA225" s="156">
        <f t="shared" si="283"/>
        <v>0</v>
      </c>
      <c r="EB225" s="156">
        <f t="shared" si="283"/>
        <v>0</v>
      </c>
      <c r="EC225" s="156">
        <f t="shared" ref="EC225:GN225" si="284">IF(EC$165=EOMONTH($D51,-1),SUMIFS($D216:$NK216,$D$165:$NK$165,"&gt;="&amp;EOMONTH($D51,$S51),$D$165:$NK$165,"&lt;"&amp;EOMONTH($D51,60))*-$AF51+SUMIFS($D216:$NK216,$D$165:$NK$165,"&gt;="&amp;EOMONTH($D51,60),$D$165:$NK$165,"&lt;"&amp;EOMONTH($D51,372))*-$AG51,0)</f>
        <v>0</v>
      </c>
      <c r="ED225" s="156">
        <f t="shared" si="284"/>
        <v>0</v>
      </c>
      <c r="EE225" s="156">
        <f t="shared" si="284"/>
        <v>0</v>
      </c>
      <c r="EF225" s="156">
        <f t="shared" si="284"/>
        <v>0</v>
      </c>
      <c r="EG225" s="156">
        <f t="shared" si="284"/>
        <v>0</v>
      </c>
      <c r="EH225" s="156">
        <f t="shared" si="284"/>
        <v>0</v>
      </c>
      <c r="EI225" s="156">
        <f t="shared" si="284"/>
        <v>0</v>
      </c>
      <c r="EJ225" s="156">
        <f t="shared" si="284"/>
        <v>0</v>
      </c>
      <c r="EK225" s="156">
        <f t="shared" si="284"/>
        <v>0</v>
      </c>
      <c r="EL225" s="156">
        <f t="shared" si="284"/>
        <v>0</v>
      </c>
      <c r="EM225" s="156">
        <f t="shared" si="284"/>
        <v>0</v>
      </c>
      <c r="EN225" s="156">
        <f t="shared" si="284"/>
        <v>0</v>
      </c>
      <c r="EO225" s="156">
        <f t="shared" si="284"/>
        <v>0</v>
      </c>
      <c r="EP225" s="156">
        <f t="shared" si="284"/>
        <v>0</v>
      </c>
      <c r="EQ225" s="156">
        <f t="shared" si="284"/>
        <v>0</v>
      </c>
      <c r="ER225" s="156">
        <f t="shared" si="284"/>
        <v>0</v>
      </c>
      <c r="ES225" s="156">
        <f t="shared" si="284"/>
        <v>0</v>
      </c>
      <c r="ET225" s="156">
        <f t="shared" si="284"/>
        <v>0</v>
      </c>
      <c r="EU225" s="156">
        <f t="shared" si="284"/>
        <v>0</v>
      </c>
      <c r="EV225" s="156">
        <f t="shared" si="284"/>
        <v>0</v>
      </c>
      <c r="EW225" s="156">
        <f t="shared" si="284"/>
        <v>0</v>
      </c>
      <c r="EX225" s="156">
        <f t="shared" si="284"/>
        <v>0</v>
      </c>
      <c r="EY225" s="156">
        <f t="shared" si="284"/>
        <v>0</v>
      </c>
      <c r="EZ225" s="156">
        <f t="shared" si="284"/>
        <v>0</v>
      </c>
      <c r="FA225" s="156">
        <f t="shared" si="284"/>
        <v>0</v>
      </c>
      <c r="FB225" s="156">
        <f t="shared" si="284"/>
        <v>0</v>
      </c>
      <c r="FC225" s="156">
        <f t="shared" si="284"/>
        <v>0</v>
      </c>
      <c r="FD225" s="156">
        <f t="shared" si="284"/>
        <v>0</v>
      </c>
      <c r="FE225" s="156">
        <f t="shared" si="284"/>
        <v>0</v>
      </c>
      <c r="FF225" s="156">
        <f t="shared" si="284"/>
        <v>0</v>
      </c>
      <c r="FG225" s="156">
        <f t="shared" si="284"/>
        <v>0</v>
      </c>
      <c r="FH225" s="156">
        <f t="shared" si="284"/>
        <v>0</v>
      </c>
      <c r="FI225" s="156">
        <f t="shared" si="284"/>
        <v>0</v>
      </c>
      <c r="FJ225" s="156">
        <f t="shared" si="284"/>
        <v>0</v>
      </c>
      <c r="FK225" s="156">
        <f t="shared" si="284"/>
        <v>0</v>
      </c>
      <c r="FL225" s="156">
        <f t="shared" si="284"/>
        <v>0</v>
      </c>
      <c r="FM225" s="156">
        <f t="shared" si="284"/>
        <v>0</v>
      </c>
      <c r="FN225" s="156">
        <f t="shared" si="284"/>
        <v>0</v>
      </c>
      <c r="FO225" s="156">
        <f t="shared" si="284"/>
        <v>0</v>
      </c>
      <c r="FP225" s="156">
        <f t="shared" si="284"/>
        <v>0</v>
      </c>
      <c r="FQ225" s="156">
        <f t="shared" si="284"/>
        <v>0</v>
      </c>
      <c r="FR225" s="156">
        <f t="shared" si="284"/>
        <v>0</v>
      </c>
      <c r="FS225" s="156">
        <f t="shared" si="284"/>
        <v>0</v>
      </c>
      <c r="FT225" s="156">
        <f t="shared" si="284"/>
        <v>0</v>
      </c>
      <c r="FU225" s="156">
        <f t="shared" si="284"/>
        <v>0</v>
      </c>
      <c r="FV225" s="156">
        <f t="shared" si="284"/>
        <v>0</v>
      </c>
      <c r="FW225" s="156">
        <f t="shared" si="284"/>
        <v>0</v>
      </c>
      <c r="FX225" s="156">
        <f t="shared" si="284"/>
        <v>0</v>
      </c>
      <c r="FY225" s="156">
        <f t="shared" si="284"/>
        <v>0</v>
      </c>
      <c r="FZ225" s="156">
        <f t="shared" si="284"/>
        <v>0</v>
      </c>
      <c r="GA225" s="156">
        <f t="shared" si="284"/>
        <v>0</v>
      </c>
      <c r="GB225" s="156">
        <f t="shared" si="284"/>
        <v>0</v>
      </c>
      <c r="GC225" s="156">
        <f t="shared" si="284"/>
        <v>0</v>
      </c>
      <c r="GD225" s="156">
        <f t="shared" si="284"/>
        <v>0</v>
      </c>
      <c r="GE225" s="156">
        <f t="shared" si="284"/>
        <v>0</v>
      </c>
      <c r="GF225" s="156">
        <f t="shared" si="284"/>
        <v>0</v>
      </c>
      <c r="GG225" s="156">
        <f t="shared" si="284"/>
        <v>0</v>
      </c>
      <c r="GH225" s="156">
        <f t="shared" si="284"/>
        <v>0</v>
      </c>
      <c r="GI225" s="156">
        <f t="shared" si="284"/>
        <v>0</v>
      </c>
      <c r="GJ225" s="156">
        <f t="shared" si="284"/>
        <v>0</v>
      </c>
      <c r="GK225" s="156">
        <f t="shared" si="284"/>
        <v>0</v>
      </c>
      <c r="GL225" s="156">
        <f t="shared" si="284"/>
        <v>0</v>
      </c>
      <c r="GM225" s="156">
        <f t="shared" si="284"/>
        <v>0</v>
      </c>
      <c r="GN225" s="156">
        <f t="shared" si="284"/>
        <v>0</v>
      </c>
      <c r="GO225" s="156">
        <f t="shared" ref="GO225:IZ225" si="285">IF(GO$165=EOMONTH($D51,-1),SUMIFS($D216:$NK216,$D$165:$NK$165,"&gt;="&amp;EOMONTH($D51,$S51),$D$165:$NK$165,"&lt;"&amp;EOMONTH($D51,60))*-$AF51+SUMIFS($D216:$NK216,$D$165:$NK$165,"&gt;="&amp;EOMONTH($D51,60),$D$165:$NK$165,"&lt;"&amp;EOMONTH($D51,372))*-$AG51,0)</f>
        <v>0</v>
      </c>
      <c r="GP225" s="156">
        <f t="shared" si="285"/>
        <v>0</v>
      </c>
      <c r="GQ225" s="156">
        <f t="shared" si="285"/>
        <v>0</v>
      </c>
      <c r="GR225" s="156">
        <f t="shared" si="285"/>
        <v>0</v>
      </c>
      <c r="GS225" s="156">
        <f t="shared" si="285"/>
        <v>0</v>
      </c>
      <c r="GT225" s="156">
        <f t="shared" si="285"/>
        <v>0</v>
      </c>
      <c r="GU225" s="156">
        <f t="shared" si="285"/>
        <v>0</v>
      </c>
      <c r="GV225" s="156">
        <f t="shared" si="285"/>
        <v>0</v>
      </c>
      <c r="GW225" s="156">
        <f t="shared" si="285"/>
        <v>0</v>
      </c>
      <c r="GX225" s="156">
        <f t="shared" si="285"/>
        <v>0</v>
      </c>
      <c r="GY225" s="156">
        <f t="shared" si="285"/>
        <v>0</v>
      </c>
      <c r="GZ225" s="156">
        <f t="shared" si="285"/>
        <v>0</v>
      </c>
      <c r="HA225" s="156">
        <f t="shared" si="285"/>
        <v>0</v>
      </c>
      <c r="HB225" s="156">
        <f t="shared" si="285"/>
        <v>0</v>
      </c>
      <c r="HC225" s="156">
        <f t="shared" si="285"/>
        <v>0</v>
      </c>
      <c r="HD225" s="156">
        <f t="shared" si="285"/>
        <v>0</v>
      </c>
      <c r="HE225" s="156">
        <f t="shared" si="285"/>
        <v>0</v>
      </c>
      <c r="HF225" s="156">
        <f t="shared" si="285"/>
        <v>0</v>
      </c>
      <c r="HG225" s="156">
        <f t="shared" si="285"/>
        <v>0</v>
      </c>
      <c r="HH225" s="156">
        <f t="shared" si="285"/>
        <v>0</v>
      </c>
      <c r="HI225" s="156">
        <f t="shared" si="285"/>
        <v>0</v>
      </c>
      <c r="HJ225" s="156">
        <f t="shared" si="285"/>
        <v>0</v>
      </c>
      <c r="HK225" s="156">
        <f t="shared" si="285"/>
        <v>0</v>
      </c>
      <c r="HL225" s="156">
        <f t="shared" si="285"/>
        <v>0</v>
      </c>
      <c r="HM225" s="156">
        <f t="shared" si="285"/>
        <v>0</v>
      </c>
      <c r="HN225" s="156">
        <f t="shared" si="285"/>
        <v>0</v>
      </c>
      <c r="HO225" s="156">
        <f t="shared" si="285"/>
        <v>0</v>
      </c>
      <c r="HP225" s="156">
        <f t="shared" si="285"/>
        <v>0</v>
      </c>
      <c r="HQ225" s="156">
        <f t="shared" si="285"/>
        <v>0</v>
      </c>
      <c r="HR225" s="156">
        <f t="shared" si="285"/>
        <v>0</v>
      </c>
      <c r="HS225" s="156">
        <f t="shared" si="285"/>
        <v>0</v>
      </c>
      <c r="HT225" s="156">
        <f t="shared" si="285"/>
        <v>0</v>
      </c>
      <c r="HU225" s="156">
        <f t="shared" si="285"/>
        <v>0</v>
      </c>
      <c r="HV225" s="156">
        <f t="shared" si="285"/>
        <v>0</v>
      </c>
      <c r="HW225" s="156">
        <f t="shared" si="285"/>
        <v>0</v>
      </c>
      <c r="HX225" s="156">
        <f t="shared" si="285"/>
        <v>0</v>
      </c>
      <c r="HY225" s="156">
        <f t="shared" si="285"/>
        <v>0</v>
      </c>
      <c r="HZ225" s="156">
        <f t="shared" si="285"/>
        <v>0</v>
      </c>
      <c r="IA225" s="156">
        <f t="shared" si="285"/>
        <v>0</v>
      </c>
      <c r="IB225" s="156">
        <f t="shared" si="285"/>
        <v>0</v>
      </c>
      <c r="IC225" s="156">
        <f t="shared" si="285"/>
        <v>0</v>
      </c>
      <c r="ID225" s="156">
        <f t="shared" si="285"/>
        <v>0</v>
      </c>
      <c r="IE225" s="156">
        <f t="shared" si="285"/>
        <v>0</v>
      </c>
      <c r="IF225" s="156">
        <f t="shared" si="285"/>
        <v>0</v>
      </c>
      <c r="IG225" s="156">
        <f t="shared" si="285"/>
        <v>0</v>
      </c>
      <c r="IH225" s="156">
        <f t="shared" si="285"/>
        <v>0</v>
      </c>
      <c r="II225" s="156">
        <f t="shared" si="285"/>
        <v>0</v>
      </c>
      <c r="IJ225" s="156">
        <f t="shared" si="285"/>
        <v>0</v>
      </c>
      <c r="IK225" s="156">
        <f t="shared" si="285"/>
        <v>0</v>
      </c>
      <c r="IL225" s="156">
        <f t="shared" si="285"/>
        <v>0</v>
      </c>
      <c r="IM225" s="156">
        <f t="shared" si="285"/>
        <v>0</v>
      </c>
      <c r="IN225" s="156">
        <f t="shared" si="285"/>
        <v>0</v>
      </c>
      <c r="IO225" s="156">
        <f t="shared" si="285"/>
        <v>0</v>
      </c>
      <c r="IP225" s="156">
        <f t="shared" si="285"/>
        <v>0</v>
      </c>
      <c r="IQ225" s="156">
        <f t="shared" si="285"/>
        <v>0</v>
      </c>
      <c r="IR225" s="156">
        <f t="shared" si="285"/>
        <v>0</v>
      </c>
      <c r="IS225" s="156">
        <f t="shared" si="285"/>
        <v>0</v>
      </c>
      <c r="IT225" s="156">
        <f t="shared" si="285"/>
        <v>0</v>
      </c>
      <c r="IU225" s="156">
        <f t="shared" si="285"/>
        <v>0</v>
      </c>
      <c r="IV225" s="156">
        <f t="shared" si="285"/>
        <v>0</v>
      </c>
      <c r="IW225" s="156">
        <f t="shared" si="285"/>
        <v>0</v>
      </c>
      <c r="IX225" s="156">
        <f t="shared" si="285"/>
        <v>0</v>
      </c>
      <c r="IY225" s="156">
        <f t="shared" si="285"/>
        <v>0</v>
      </c>
      <c r="IZ225" s="156">
        <f t="shared" si="285"/>
        <v>0</v>
      </c>
      <c r="JA225" s="156">
        <f t="shared" ref="JA225:LL225" si="286">IF(JA$165=EOMONTH($D51,-1),SUMIFS($D216:$NK216,$D$165:$NK$165,"&gt;="&amp;EOMONTH($D51,$S51),$D$165:$NK$165,"&lt;"&amp;EOMONTH($D51,60))*-$AF51+SUMIFS($D216:$NK216,$D$165:$NK$165,"&gt;="&amp;EOMONTH($D51,60),$D$165:$NK$165,"&lt;"&amp;EOMONTH($D51,372))*-$AG51,0)</f>
        <v>0</v>
      </c>
      <c r="JB225" s="156">
        <f t="shared" si="286"/>
        <v>0</v>
      </c>
      <c r="JC225" s="156">
        <f t="shared" si="286"/>
        <v>0</v>
      </c>
      <c r="JD225" s="156">
        <f t="shared" si="286"/>
        <v>0</v>
      </c>
      <c r="JE225" s="156">
        <f t="shared" si="286"/>
        <v>0</v>
      </c>
      <c r="JF225" s="156">
        <f t="shared" si="286"/>
        <v>0</v>
      </c>
      <c r="JG225" s="156">
        <f t="shared" si="286"/>
        <v>0</v>
      </c>
      <c r="JH225" s="156">
        <f t="shared" si="286"/>
        <v>0</v>
      </c>
      <c r="JI225" s="156">
        <f t="shared" si="286"/>
        <v>0</v>
      </c>
      <c r="JJ225" s="156">
        <f t="shared" si="286"/>
        <v>0</v>
      </c>
      <c r="JK225" s="156">
        <f t="shared" si="286"/>
        <v>0</v>
      </c>
      <c r="JL225" s="156">
        <f t="shared" si="286"/>
        <v>0</v>
      </c>
      <c r="JM225" s="156">
        <f t="shared" si="286"/>
        <v>0</v>
      </c>
      <c r="JN225" s="156">
        <f t="shared" si="286"/>
        <v>0</v>
      </c>
      <c r="JO225" s="156">
        <f t="shared" si="286"/>
        <v>0</v>
      </c>
      <c r="JP225" s="156">
        <f t="shared" si="286"/>
        <v>0</v>
      </c>
      <c r="JQ225" s="156">
        <f t="shared" si="286"/>
        <v>0</v>
      </c>
      <c r="JR225" s="156">
        <f t="shared" si="286"/>
        <v>0</v>
      </c>
      <c r="JS225" s="156">
        <f t="shared" si="286"/>
        <v>0</v>
      </c>
      <c r="JT225" s="156">
        <f t="shared" si="286"/>
        <v>0</v>
      </c>
      <c r="JU225" s="156">
        <f t="shared" si="286"/>
        <v>0</v>
      </c>
      <c r="JV225" s="156">
        <f t="shared" si="286"/>
        <v>0</v>
      </c>
      <c r="JW225" s="156">
        <f t="shared" si="286"/>
        <v>0</v>
      </c>
      <c r="JX225" s="156">
        <f t="shared" si="286"/>
        <v>0</v>
      </c>
      <c r="JY225" s="156">
        <f t="shared" si="286"/>
        <v>0</v>
      </c>
      <c r="JZ225" s="156">
        <f t="shared" si="286"/>
        <v>0</v>
      </c>
      <c r="KA225" s="156">
        <f t="shared" si="286"/>
        <v>0</v>
      </c>
      <c r="KB225" s="156">
        <f t="shared" si="286"/>
        <v>0</v>
      </c>
      <c r="KC225" s="156">
        <f t="shared" si="286"/>
        <v>0</v>
      </c>
      <c r="KD225" s="156">
        <f t="shared" si="286"/>
        <v>0</v>
      </c>
      <c r="KE225" s="156">
        <f t="shared" si="286"/>
        <v>0</v>
      </c>
      <c r="KF225" s="156">
        <f t="shared" si="286"/>
        <v>0</v>
      </c>
      <c r="KG225" s="156">
        <f t="shared" si="286"/>
        <v>0</v>
      </c>
      <c r="KH225" s="156">
        <f t="shared" si="286"/>
        <v>0</v>
      </c>
      <c r="KI225" s="156">
        <f t="shared" si="286"/>
        <v>0</v>
      </c>
      <c r="KJ225" s="156">
        <f t="shared" si="286"/>
        <v>0</v>
      </c>
      <c r="KK225" s="156">
        <f t="shared" si="286"/>
        <v>0</v>
      </c>
      <c r="KL225" s="156">
        <f t="shared" si="286"/>
        <v>0</v>
      </c>
      <c r="KM225" s="156">
        <f t="shared" si="286"/>
        <v>0</v>
      </c>
      <c r="KN225" s="156">
        <f t="shared" si="286"/>
        <v>0</v>
      </c>
      <c r="KO225" s="156">
        <f t="shared" si="286"/>
        <v>0</v>
      </c>
      <c r="KP225" s="156">
        <f t="shared" si="286"/>
        <v>0</v>
      </c>
      <c r="KQ225" s="156">
        <f t="shared" si="286"/>
        <v>0</v>
      </c>
      <c r="KR225" s="156">
        <f t="shared" si="286"/>
        <v>0</v>
      </c>
      <c r="KS225" s="156">
        <f t="shared" si="286"/>
        <v>0</v>
      </c>
      <c r="KT225" s="156">
        <f t="shared" si="286"/>
        <v>0</v>
      </c>
      <c r="KU225" s="156">
        <f t="shared" si="286"/>
        <v>0</v>
      </c>
      <c r="KV225" s="156">
        <f t="shared" si="286"/>
        <v>0</v>
      </c>
      <c r="KW225" s="156">
        <f t="shared" si="286"/>
        <v>0</v>
      </c>
      <c r="KX225" s="156">
        <f t="shared" si="286"/>
        <v>0</v>
      </c>
      <c r="KY225" s="156">
        <f t="shared" si="286"/>
        <v>0</v>
      </c>
      <c r="KZ225" s="156">
        <f t="shared" si="286"/>
        <v>0</v>
      </c>
      <c r="LA225" s="156">
        <f t="shared" si="286"/>
        <v>0</v>
      </c>
      <c r="LB225" s="156">
        <f t="shared" si="286"/>
        <v>0</v>
      </c>
      <c r="LC225" s="156">
        <f t="shared" si="286"/>
        <v>0</v>
      </c>
      <c r="LD225" s="156">
        <f t="shared" si="286"/>
        <v>0</v>
      </c>
      <c r="LE225" s="156">
        <f t="shared" si="286"/>
        <v>0</v>
      </c>
      <c r="LF225" s="156">
        <f t="shared" si="286"/>
        <v>0</v>
      </c>
      <c r="LG225" s="156">
        <f t="shared" si="286"/>
        <v>0</v>
      </c>
      <c r="LH225" s="156">
        <f t="shared" si="286"/>
        <v>0</v>
      </c>
      <c r="LI225" s="156">
        <f t="shared" si="286"/>
        <v>0</v>
      </c>
      <c r="LJ225" s="156">
        <f t="shared" si="286"/>
        <v>0</v>
      </c>
      <c r="LK225" s="156">
        <f t="shared" si="286"/>
        <v>0</v>
      </c>
      <c r="LL225" s="156">
        <f t="shared" si="286"/>
        <v>0</v>
      </c>
      <c r="LM225" s="156">
        <f t="shared" ref="LM225:NK225" si="287">IF(LM$165=EOMONTH($D51,-1),SUMIFS($D216:$NK216,$D$165:$NK$165,"&gt;="&amp;EOMONTH($D51,$S51),$D$165:$NK$165,"&lt;"&amp;EOMONTH($D51,60))*-$AF51+SUMIFS($D216:$NK216,$D$165:$NK$165,"&gt;="&amp;EOMONTH($D51,60),$D$165:$NK$165,"&lt;"&amp;EOMONTH($D51,372))*-$AG51,0)</f>
        <v>0</v>
      </c>
      <c r="LN225" s="156">
        <f t="shared" si="287"/>
        <v>0</v>
      </c>
      <c r="LO225" s="156">
        <f t="shared" si="287"/>
        <v>0</v>
      </c>
      <c r="LP225" s="156">
        <f t="shared" si="287"/>
        <v>0</v>
      </c>
      <c r="LQ225" s="156">
        <f t="shared" si="287"/>
        <v>0</v>
      </c>
      <c r="LR225" s="156">
        <f t="shared" si="287"/>
        <v>0</v>
      </c>
      <c r="LS225" s="156">
        <f t="shared" si="287"/>
        <v>0</v>
      </c>
      <c r="LT225" s="156">
        <f t="shared" si="287"/>
        <v>0</v>
      </c>
      <c r="LU225" s="156">
        <f t="shared" si="287"/>
        <v>0</v>
      </c>
      <c r="LV225" s="156">
        <f t="shared" si="287"/>
        <v>0</v>
      </c>
      <c r="LW225" s="156">
        <f t="shared" si="287"/>
        <v>0</v>
      </c>
      <c r="LX225" s="156">
        <f t="shared" si="287"/>
        <v>0</v>
      </c>
      <c r="LY225" s="156">
        <f t="shared" si="287"/>
        <v>0</v>
      </c>
      <c r="LZ225" s="156">
        <f t="shared" si="287"/>
        <v>0</v>
      </c>
      <c r="MA225" s="156">
        <f t="shared" si="287"/>
        <v>0</v>
      </c>
      <c r="MB225" s="156">
        <f t="shared" si="287"/>
        <v>0</v>
      </c>
      <c r="MC225" s="156">
        <f t="shared" si="287"/>
        <v>0</v>
      </c>
      <c r="MD225" s="156">
        <f t="shared" si="287"/>
        <v>0</v>
      </c>
      <c r="ME225" s="156">
        <f t="shared" si="287"/>
        <v>0</v>
      </c>
      <c r="MF225" s="156">
        <f t="shared" si="287"/>
        <v>0</v>
      </c>
      <c r="MG225" s="156">
        <f t="shared" si="287"/>
        <v>0</v>
      </c>
      <c r="MH225" s="156">
        <f t="shared" si="287"/>
        <v>0</v>
      </c>
      <c r="MI225" s="156">
        <f t="shared" si="287"/>
        <v>0</v>
      </c>
      <c r="MJ225" s="156">
        <f t="shared" si="287"/>
        <v>0</v>
      </c>
      <c r="MK225" s="156">
        <f t="shared" si="287"/>
        <v>0</v>
      </c>
      <c r="ML225" s="156">
        <f t="shared" si="287"/>
        <v>0</v>
      </c>
      <c r="MM225" s="156">
        <f t="shared" si="287"/>
        <v>0</v>
      </c>
      <c r="MN225" s="156">
        <f t="shared" si="287"/>
        <v>0</v>
      </c>
      <c r="MO225" s="156">
        <f t="shared" si="287"/>
        <v>0</v>
      </c>
      <c r="MP225" s="156">
        <f t="shared" si="287"/>
        <v>0</v>
      </c>
      <c r="MQ225" s="156">
        <f t="shared" si="287"/>
        <v>0</v>
      </c>
      <c r="MR225" s="156">
        <f t="shared" si="287"/>
        <v>0</v>
      </c>
      <c r="MS225" s="156">
        <f t="shared" si="287"/>
        <v>0</v>
      </c>
      <c r="MT225" s="156">
        <f t="shared" si="287"/>
        <v>0</v>
      </c>
      <c r="MU225" s="156">
        <f t="shared" si="287"/>
        <v>0</v>
      </c>
      <c r="MV225" s="156">
        <f t="shared" si="287"/>
        <v>0</v>
      </c>
      <c r="MW225" s="156">
        <f t="shared" si="287"/>
        <v>0</v>
      </c>
      <c r="MX225" s="156">
        <f t="shared" si="287"/>
        <v>0</v>
      </c>
      <c r="MY225" s="156">
        <f t="shared" si="287"/>
        <v>0</v>
      </c>
      <c r="MZ225" s="156">
        <f t="shared" si="287"/>
        <v>0</v>
      </c>
      <c r="NA225" s="156">
        <f t="shared" si="287"/>
        <v>0</v>
      </c>
      <c r="NB225" s="156">
        <f t="shared" si="287"/>
        <v>0</v>
      </c>
      <c r="NC225" s="156">
        <f t="shared" si="287"/>
        <v>0</v>
      </c>
      <c r="ND225" s="156">
        <f t="shared" si="287"/>
        <v>0</v>
      </c>
      <c r="NE225" s="156">
        <f t="shared" si="287"/>
        <v>0</v>
      </c>
      <c r="NF225" s="156">
        <f t="shared" si="287"/>
        <v>0</v>
      </c>
      <c r="NG225" s="156">
        <f t="shared" si="287"/>
        <v>0</v>
      </c>
      <c r="NH225" s="156">
        <f t="shared" si="287"/>
        <v>0</v>
      </c>
      <c r="NI225" s="156">
        <f t="shared" si="287"/>
        <v>0</v>
      </c>
      <c r="NJ225" s="156">
        <f t="shared" si="287"/>
        <v>0</v>
      </c>
      <c r="NK225" s="158">
        <f t="shared" si="287"/>
        <v>0</v>
      </c>
    </row>
    <row r="226" spans="1:375" x14ac:dyDescent="0.25">
      <c r="A226" s="154">
        <f t="shared" si="275"/>
        <v>-88673.905697133116</v>
      </c>
      <c r="B226" s="35" t="s">
        <v>171</v>
      </c>
      <c r="C226" s="89" t="s">
        <v>163</v>
      </c>
      <c r="D226" s="156">
        <f t="shared" ref="D226:BO226" si="288">IF(D$165=EOMONTH($E51,$R51*(1-$O51)),FV($AE51,ROUNDDOWN(YEARFRAC($D$165,D$165,1),0),0,($AC51*(1-$O51)+$AD51*$O51)*$B51,0),0)</f>
        <v>0</v>
      </c>
      <c r="E226" s="156">
        <f t="shared" si="288"/>
        <v>0</v>
      </c>
      <c r="F226" s="156">
        <f t="shared" si="288"/>
        <v>0</v>
      </c>
      <c r="G226" s="156">
        <f t="shared" si="288"/>
        <v>0</v>
      </c>
      <c r="H226" s="156">
        <f t="shared" si="288"/>
        <v>0</v>
      </c>
      <c r="I226" s="156">
        <f t="shared" si="288"/>
        <v>0</v>
      </c>
      <c r="J226" s="156">
        <f t="shared" si="288"/>
        <v>0</v>
      </c>
      <c r="K226" s="156">
        <f t="shared" si="288"/>
        <v>0</v>
      </c>
      <c r="L226" s="156">
        <f t="shared" si="288"/>
        <v>0</v>
      </c>
      <c r="M226" s="156">
        <f t="shared" si="288"/>
        <v>0</v>
      </c>
      <c r="N226" s="156">
        <f t="shared" si="288"/>
        <v>0</v>
      </c>
      <c r="O226" s="156">
        <f t="shared" si="288"/>
        <v>0</v>
      </c>
      <c r="P226" s="156">
        <f t="shared" si="288"/>
        <v>0</v>
      </c>
      <c r="Q226" s="156">
        <f t="shared" si="288"/>
        <v>0</v>
      </c>
      <c r="R226" s="156">
        <f t="shared" si="288"/>
        <v>0</v>
      </c>
      <c r="S226" s="156">
        <f t="shared" si="288"/>
        <v>0</v>
      </c>
      <c r="T226" s="156">
        <f t="shared" si="288"/>
        <v>0</v>
      </c>
      <c r="U226" s="156">
        <f t="shared" si="288"/>
        <v>0</v>
      </c>
      <c r="V226" s="156">
        <f t="shared" si="288"/>
        <v>0</v>
      </c>
      <c r="W226" s="156">
        <f t="shared" si="288"/>
        <v>0</v>
      </c>
      <c r="X226" s="156">
        <f t="shared" si="288"/>
        <v>0</v>
      </c>
      <c r="Y226" s="156">
        <f t="shared" si="288"/>
        <v>0</v>
      </c>
      <c r="Z226" s="156">
        <f t="shared" si="288"/>
        <v>0</v>
      </c>
      <c r="AA226" s="156">
        <f t="shared" si="288"/>
        <v>0</v>
      </c>
      <c r="AB226" s="156">
        <f t="shared" si="288"/>
        <v>0</v>
      </c>
      <c r="AC226" s="156">
        <f t="shared" si="288"/>
        <v>0</v>
      </c>
      <c r="AD226" s="156">
        <f t="shared" si="288"/>
        <v>0</v>
      </c>
      <c r="AE226" s="156">
        <f t="shared" si="288"/>
        <v>0</v>
      </c>
      <c r="AF226" s="156">
        <f t="shared" si="288"/>
        <v>0</v>
      </c>
      <c r="AG226" s="156">
        <f t="shared" si="288"/>
        <v>0</v>
      </c>
      <c r="AH226" s="156">
        <f t="shared" si="288"/>
        <v>0</v>
      </c>
      <c r="AI226" s="156">
        <f t="shared" si="288"/>
        <v>0</v>
      </c>
      <c r="AJ226" s="156">
        <f t="shared" si="288"/>
        <v>0</v>
      </c>
      <c r="AK226" s="156">
        <f t="shared" si="288"/>
        <v>0</v>
      </c>
      <c r="AL226" s="156">
        <f t="shared" si="288"/>
        <v>0</v>
      </c>
      <c r="AM226" s="156">
        <f t="shared" si="288"/>
        <v>0</v>
      </c>
      <c r="AN226" s="156">
        <f t="shared" si="288"/>
        <v>0</v>
      </c>
      <c r="AO226" s="156">
        <f t="shared" si="288"/>
        <v>0</v>
      </c>
      <c r="AP226" s="156">
        <f t="shared" si="288"/>
        <v>0</v>
      </c>
      <c r="AQ226" s="156">
        <f t="shared" si="288"/>
        <v>0</v>
      </c>
      <c r="AR226" s="156">
        <f t="shared" si="288"/>
        <v>0</v>
      </c>
      <c r="AS226" s="156">
        <f t="shared" si="288"/>
        <v>0</v>
      </c>
      <c r="AT226" s="156">
        <f t="shared" si="288"/>
        <v>0</v>
      </c>
      <c r="AU226" s="156">
        <f t="shared" si="288"/>
        <v>0</v>
      </c>
      <c r="AV226" s="156">
        <f t="shared" si="288"/>
        <v>0</v>
      </c>
      <c r="AW226" s="156">
        <f t="shared" si="288"/>
        <v>0</v>
      </c>
      <c r="AX226" s="156">
        <f t="shared" si="288"/>
        <v>0</v>
      </c>
      <c r="AY226" s="156">
        <f t="shared" si="288"/>
        <v>0</v>
      </c>
      <c r="AZ226" s="156">
        <f t="shared" si="288"/>
        <v>0</v>
      </c>
      <c r="BA226" s="156">
        <f t="shared" si="288"/>
        <v>0</v>
      </c>
      <c r="BB226" s="156">
        <f t="shared" si="288"/>
        <v>0</v>
      </c>
      <c r="BC226" s="156">
        <f t="shared" si="288"/>
        <v>0</v>
      </c>
      <c r="BD226" s="156">
        <f t="shared" si="288"/>
        <v>0</v>
      </c>
      <c r="BE226" s="156">
        <f t="shared" si="288"/>
        <v>0</v>
      </c>
      <c r="BF226" s="156">
        <f t="shared" si="288"/>
        <v>0</v>
      </c>
      <c r="BG226" s="156">
        <f t="shared" si="288"/>
        <v>0</v>
      </c>
      <c r="BH226" s="156">
        <f t="shared" si="288"/>
        <v>0</v>
      </c>
      <c r="BI226" s="156">
        <f t="shared" si="288"/>
        <v>0</v>
      </c>
      <c r="BJ226" s="156">
        <f t="shared" si="288"/>
        <v>0</v>
      </c>
      <c r="BK226" s="156">
        <f t="shared" si="288"/>
        <v>0</v>
      </c>
      <c r="BL226" s="156">
        <f t="shared" si="288"/>
        <v>0</v>
      </c>
      <c r="BM226" s="156">
        <f t="shared" si="288"/>
        <v>0</v>
      </c>
      <c r="BN226" s="156">
        <f t="shared" si="288"/>
        <v>0</v>
      </c>
      <c r="BO226" s="156">
        <f t="shared" si="288"/>
        <v>0</v>
      </c>
      <c r="BP226" s="156">
        <f t="shared" ref="BP226:EA226" si="289">IF(BP$165=EOMONTH($E51,$R51*(1-$O51)),FV($AE51,ROUNDDOWN(YEARFRAC($D$165,BP$165,1),0),0,($AC51*(1-$O51)+$AD51*$O51)*$B51,0),0)</f>
        <v>0</v>
      </c>
      <c r="BQ226" s="156">
        <f t="shared" si="289"/>
        <v>0</v>
      </c>
      <c r="BR226" s="156">
        <f t="shared" si="289"/>
        <v>0</v>
      </c>
      <c r="BS226" s="156">
        <f t="shared" si="289"/>
        <v>0</v>
      </c>
      <c r="BT226" s="156">
        <f t="shared" si="289"/>
        <v>0</v>
      </c>
      <c r="BU226" s="156">
        <f t="shared" si="289"/>
        <v>0</v>
      </c>
      <c r="BV226" s="156">
        <f t="shared" si="289"/>
        <v>0</v>
      </c>
      <c r="BW226" s="156">
        <f t="shared" si="289"/>
        <v>0</v>
      </c>
      <c r="BX226" s="156">
        <f t="shared" si="289"/>
        <v>0</v>
      </c>
      <c r="BY226" s="156">
        <f t="shared" si="289"/>
        <v>0</v>
      </c>
      <c r="BZ226" s="156">
        <f t="shared" si="289"/>
        <v>0</v>
      </c>
      <c r="CA226" s="156">
        <f t="shared" si="289"/>
        <v>0</v>
      </c>
      <c r="CB226" s="156">
        <f t="shared" si="289"/>
        <v>0</v>
      </c>
      <c r="CC226" s="156">
        <f t="shared" si="289"/>
        <v>0</v>
      </c>
      <c r="CD226" s="156">
        <f t="shared" si="289"/>
        <v>0</v>
      </c>
      <c r="CE226" s="156">
        <f t="shared" si="289"/>
        <v>0</v>
      </c>
      <c r="CF226" s="156">
        <f t="shared" si="289"/>
        <v>0</v>
      </c>
      <c r="CG226" s="156">
        <f t="shared" si="289"/>
        <v>0</v>
      </c>
      <c r="CH226" s="156">
        <f t="shared" si="289"/>
        <v>0</v>
      </c>
      <c r="CI226" s="156">
        <f t="shared" si="289"/>
        <v>0</v>
      </c>
      <c r="CJ226" s="156">
        <f t="shared" si="289"/>
        <v>0</v>
      </c>
      <c r="CK226" s="156">
        <f t="shared" si="289"/>
        <v>0</v>
      </c>
      <c r="CL226" s="156">
        <f t="shared" si="289"/>
        <v>0</v>
      </c>
      <c r="CM226" s="156">
        <f t="shared" si="289"/>
        <v>0</v>
      </c>
      <c r="CN226" s="156">
        <f t="shared" si="289"/>
        <v>0</v>
      </c>
      <c r="CO226" s="156">
        <f t="shared" si="289"/>
        <v>0</v>
      </c>
      <c r="CP226" s="156">
        <f t="shared" si="289"/>
        <v>0</v>
      </c>
      <c r="CQ226" s="156">
        <f t="shared" si="289"/>
        <v>0</v>
      </c>
      <c r="CR226" s="156">
        <f t="shared" si="289"/>
        <v>0</v>
      </c>
      <c r="CS226" s="156">
        <f t="shared" si="289"/>
        <v>0</v>
      </c>
      <c r="CT226" s="156">
        <f t="shared" si="289"/>
        <v>0</v>
      </c>
      <c r="CU226" s="156">
        <f t="shared" si="289"/>
        <v>0</v>
      </c>
      <c r="CV226" s="156">
        <f t="shared" si="289"/>
        <v>0</v>
      </c>
      <c r="CW226" s="156">
        <f t="shared" si="289"/>
        <v>0</v>
      </c>
      <c r="CX226" s="156">
        <f t="shared" si="289"/>
        <v>-88673.905697133116</v>
      </c>
      <c r="CY226" s="156">
        <f t="shared" si="289"/>
        <v>0</v>
      </c>
      <c r="CZ226" s="156">
        <f t="shared" si="289"/>
        <v>0</v>
      </c>
      <c r="DA226" s="156">
        <f t="shared" si="289"/>
        <v>0</v>
      </c>
      <c r="DB226" s="156">
        <f t="shared" si="289"/>
        <v>0</v>
      </c>
      <c r="DC226" s="156">
        <f t="shared" si="289"/>
        <v>0</v>
      </c>
      <c r="DD226" s="156">
        <f t="shared" si="289"/>
        <v>0</v>
      </c>
      <c r="DE226" s="156">
        <f t="shared" si="289"/>
        <v>0</v>
      </c>
      <c r="DF226" s="156">
        <f t="shared" si="289"/>
        <v>0</v>
      </c>
      <c r="DG226" s="156">
        <f t="shared" si="289"/>
        <v>0</v>
      </c>
      <c r="DH226" s="156">
        <f t="shared" si="289"/>
        <v>0</v>
      </c>
      <c r="DI226" s="156">
        <f t="shared" si="289"/>
        <v>0</v>
      </c>
      <c r="DJ226" s="156">
        <f t="shared" si="289"/>
        <v>0</v>
      </c>
      <c r="DK226" s="156">
        <f t="shared" si="289"/>
        <v>0</v>
      </c>
      <c r="DL226" s="156">
        <f t="shared" si="289"/>
        <v>0</v>
      </c>
      <c r="DM226" s="156">
        <f t="shared" si="289"/>
        <v>0</v>
      </c>
      <c r="DN226" s="156">
        <f t="shared" si="289"/>
        <v>0</v>
      </c>
      <c r="DO226" s="156">
        <f t="shared" si="289"/>
        <v>0</v>
      </c>
      <c r="DP226" s="156">
        <f t="shared" si="289"/>
        <v>0</v>
      </c>
      <c r="DQ226" s="156">
        <f t="shared" si="289"/>
        <v>0</v>
      </c>
      <c r="DR226" s="156">
        <f t="shared" si="289"/>
        <v>0</v>
      </c>
      <c r="DS226" s="156">
        <f t="shared" si="289"/>
        <v>0</v>
      </c>
      <c r="DT226" s="156">
        <f t="shared" si="289"/>
        <v>0</v>
      </c>
      <c r="DU226" s="156">
        <f t="shared" si="289"/>
        <v>0</v>
      </c>
      <c r="DV226" s="156">
        <f t="shared" si="289"/>
        <v>0</v>
      </c>
      <c r="DW226" s="156">
        <f t="shared" si="289"/>
        <v>0</v>
      </c>
      <c r="DX226" s="156">
        <f t="shared" si="289"/>
        <v>0</v>
      </c>
      <c r="DY226" s="156">
        <f t="shared" si="289"/>
        <v>0</v>
      </c>
      <c r="DZ226" s="156">
        <f t="shared" si="289"/>
        <v>0</v>
      </c>
      <c r="EA226" s="156">
        <f t="shared" si="289"/>
        <v>0</v>
      </c>
      <c r="EB226" s="156">
        <f t="shared" ref="EB226:GM226" si="290">IF(EB$165=EOMONTH($E51,$R51*(1-$O51)),FV($AE51,ROUNDDOWN(YEARFRAC($D$165,EB$165,1),0),0,($AC51*(1-$O51)+$AD51*$O51)*$B51,0),0)</f>
        <v>0</v>
      </c>
      <c r="EC226" s="156">
        <f t="shared" si="290"/>
        <v>0</v>
      </c>
      <c r="ED226" s="156">
        <f t="shared" si="290"/>
        <v>0</v>
      </c>
      <c r="EE226" s="156">
        <f t="shared" si="290"/>
        <v>0</v>
      </c>
      <c r="EF226" s="156">
        <f t="shared" si="290"/>
        <v>0</v>
      </c>
      <c r="EG226" s="156">
        <f t="shared" si="290"/>
        <v>0</v>
      </c>
      <c r="EH226" s="156">
        <f t="shared" si="290"/>
        <v>0</v>
      </c>
      <c r="EI226" s="156">
        <f t="shared" si="290"/>
        <v>0</v>
      </c>
      <c r="EJ226" s="156">
        <f t="shared" si="290"/>
        <v>0</v>
      </c>
      <c r="EK226" s="156">
        <f t="shared" si="290"/>
        <v>0</v>
      </c>
      <c r="EL226" s="156">
        <f t="shared" si="290"/>
        <v>0</v>
      </c>
      <c r="EM226" s="156">
        <f t="shared" si="290"/>
        <v>0</v>
      </c>
      <c r="EN226" s="156">
        <f t="shared" si="290"/>
        <v>0</v>
      </c>
      <c r="EO226" s="156">
        <f t="shared" si="290"/>
        <v>0</v>
      </c>
      <c r="EP226" s="156">
        <f t="shared" si="290"/>
        <v>0</v>
      </c>
      <c r="EQ226" s="156">
        <f t="shared" si="290"/>
        <v>0</v>
      </c>
      <c r="ER226" s="156">
        <f t="shared" si="290"/>
        <v>0</v>
      </c>
      <c r="ES226" s="156">
        <f t="shared" si="290"/>
        <v>0</v>
      </c>
      <c r="ET226" s="156">
        <f t="shared" si="290"/>
        <v>0</v>
      </c>
      <c r="EU226" s="156">
        <f t="shared" si="290"/>
        <v>0</v>
      </c>
      <c r="EV226" s="156">
        <f t="shared" si="290"/>
        <v>0</v>
      </c>
      <c r="EW226" s="156">
        <f t="shared" si="290"/>
        <v>0</v>
      </c>
      <c r="EX226" s="156">
        <f t="shared" si="290"/>
        <v>0</v>
      </c>
      <c r="EY226" s="156">
        <f t="shared" si="290"/>
        <v>0</v>
      </c>
      <c r="EZ226" s="156">
        <f t="shared" si="290"/>
        <v>0</v>
      </c>
      <c r="FA226" s="156">
        <f t="shared" si="290"/>
        <v>0</v>
      </c>
      <c r="FB226" s="156">
        <f t="shared" si="290"/>
        <v>0</v>
      </c>
      <c r="FC226" s="156">
        <f t="shared" si="290"/>
        <v>0</v>
      </c>
      <c r="FD226" s="156">
        <f t="shared" si="290"/>
        <v>0</v>
      </c>
      <c r="FE226" s="156">
        <f t="shared" si="290"/>
        <v>0</v>
      </c>
      <c r="FF226" s="156">
        <f t="shared" si="290"/>
        <v>0</v>
      </c>
      <c r="FG226" s="156">
        <f t="shared" si="290"/>
        <v>0</v>
      </c>
      <c r="FH226" s="156">
        <f t="shared" si="290"/>
        <v>0</v>
      </c>
      <c r="FI226" s="156">
        <f t="shared" si="290"/>
        <v>0</v>
      </c>
      <c r="FJ226" s="156">
        <f t="shared" si="290"/>
        <v>0</v>
      </c>
      <c r="FK226" s="156">
        <f t="shared" si="290"/>
        <v>0</v>
      </c>
      <c r="FL226" s="156">
        <f t="shared" si="290"/>
        <v>0</v>
      </c>
      <c r="FM226" s="156">
        <f t="shared" si="290"/>
        <v>0</v>
      </c>
      <c r="FN226" s="156">
        <f t="shared" si="290"/>
        <v>0</v>
      </c>
      <c r="FO226" s="156">
        <f t="shared" si="290"/>
        <v>0</v>
      </c>
      <c r="FP226" s="156">
        <f t="shared" si="290"/>
        <v>0</v>
      </c>
      <c r="FQ226" s="156">
        <f t="shared" si="290"/>
        <v>0</v>
      </c>
      <c r="FR226" s="156">
        <f t="shared" si="290"/>
        <v>0</v>
      </c>
      <c r="FS226" s="156">
        <f t="shared" si="290"/>
        <v>0</v>
      </c>
      <c r="FT226" s="156">
        <f t="shared" si="290"/>
        <v>0</v>
      </c>
      <c r="FU226" s="156">
        <f t="shared" si="290"/>
        <v>0</v>
      </c>
      <c r="FV226" s="156">
        <f t="shared" si="290"/>
        <v>0</v>
      </c>
      <c r="FW226" s="156">
        <f t="shared" si="290"/>
        <v>0</v>
      </c>
      <c r="FX226" s="156">
        <f t="shared" si="290"/>
        <v>0</v>
      </c>
      <c r="FY226" s="156">
        <f t="shared" si="290"/>
        <v>0</v>
      </c>
      <c r="FZ226" s="156">
        <f t="shared" si="290"/>
        <v>0</v>
      </c>
      <c r="GA226" s="156">
        <f t="shared" si="290"/>
        <v>0</v>
      </c>
      <c r="GB226" s="156">
        <f t="shared" si="290"/>
        <v>0</v>
      </c>
      <c r="GC226" s="156">
        <f t="shared" si="290"/>
        <v>0</v>
      </c>
      <c r="GD226" s="156">
        <f t="shared" si="290"/>
        <v>0</v>
      </c>
      <c r="GE226" s="156">
        <f t="shared" si="290"/>
        <v>0</v>
      </c>
      <c r="GF226" s="156">
        <f t="shared" si="290"/>
        <v>0</v>
      </c>
      <c r="GG226" s="156">
        <f t="shared" si="290"/>
        <v>0</v>
      </c>
      <c r="GH226" s="156">
        <f t="shared" si="290"/>
        <v>0</v>
      </c>
      <c r="GI226" s="156">
        <f t="shared" si="290"/>
        <v>0</v>
      </c>
      <c r="GJ226" s="156">
        <f t="shared" si="290"/>
        <v>0</v>
      </c>
      <c r="GK226" s="156">
        <f t="shared" si="290"/>
        <v>0</v>
      </c>
      <c r="GL226" s="156">
        <f t="shared" si="290"/>
        <v>0</v>
      </c>
      <c r="GM226" s="156">
        <f t="shared" si="290"/>
        <v>0</v>
      </c>
      <c r="GN226" s="156">
        <f t="shared" ref="GN226:IY226" si="291">IF(GN$165=EOMONTH($E51,$R51*(1-$O51)),FV($AE51,ROUNDDOWN(YEARFRAC($D$165,GN$165,1),0),0,($AC51*(1-$O51)+$AD51*$O51)*$B51,0),0)</f>
        <v>0</v>
      </c>
      <c r="GO226" s="156">
        <f t="shared" si="291"/>
        <v>0</v>
      </c>
      <c r="GP226" s="156">
        <f t="shared" si="291"/>
        <v>0</v>
      </c>
      <c r="GQ226" s="156">
        <f t="shared" si="291"/>
        <v>0</v>
      </c>
      <c r="GR226" s="156">
        <f t="shared" si="291"/>
        <v>0</v>
      </c>
      <c r="GS226" s="156">
        <f t="shared" si="291"/>
        <v>0</v>
      </c>
      <c r="GT226" s="156">
        <f t="shared" si="291"/>
        <v>0</v>
      </c>
      <c r="GU226" s="156">
        <f t="shared" si="291"/>
        <v>0</v>
      </c>
      <c r="GV226" s="156">
        <f t="shared" si="291"/>
        <v>0</v>
      </c>
      <c r="GW226" s="156">
        <f t="shared" si="291"/>
        <v>0</v>
      </c>
      <c r="GX226" s="156">
        <f t="shared" si="291"/>
        <v>0</v>
      </c>
      <c r="GY226" s="156">
        <f t="shared" si="291"/>
        <v>0</v>
      </c>
      <c r="GZ226" s="156">
        <f t="shared" si="291"/>
        <v>0</v>
      </c>
      <c r="HA226" s="156">
        <f t="shared" si="291"/>
        <v>0</v>
      </c>
      <c r="HB226" s="156">
        <f t="shared" si="291"/>
        <v>0</v>
      </c>
      <c r="HC226" s="156">
        <f t="shared" si="291"/>
        <v>0</v>
      </c>
      <c r="HD226" s="156">
        <f t="shared" si="291"/>
        <v>0</v>
      </c>
      <c r="HE226" s="156">
        <f t="shared" si="291"/>
        <v>0</v>
      </c>
      <c r="HF226" s="156">
        <f t="shared" si="291"/>
        <v>0</v>
      </c>
      <c r="HG226" s="156">
        <f t="shared" si="291"/>
        <v>0</v>
      </c>
      <c r="HH226" s="156">
        <f t="shared" si="291"/>
        <v>0</v>
      </c>
      <c r="HI226" s="156">
        <f t="shared" si="291"/>
        <v>0</v>
      </c>
      <c r="HJ226" s="156">
        <f t="shared" si="291"/>
        <v>0</v>
      </c>
      <c r="HK226" s="156">
        <f t="shared" si="291"/>
        <v>0</v>
      </c>
      <c r="HL226" s="156">
        <f t="shared" si="291"/>
        <v>0</v>
      </c>
      <c r="HM226" s="156">
        <f t="shared" si="291"/>
        <v>0</v>
      </c>
      <c r="HN226" s="156">
        <f t="shared" si="291"/>
        <v>0</v>
      </c>
      <c r="HO226" s="156">
        <f t="shared" si="291"/>
        <v>0</v>
      </c>
      <c r="HP226" s="156">
        <f t="shared" si="291"/>
        <v>0</v>
      </c>
      <c r="HQ226" s="156">
        <f t="shared" si="291"/>
        <v>0</v>
      </c>
      <c r="HR226" s="156">
        <f t="shared" si="291"/>
        <v>0</v>
      </c>
      <c r="HS226" s="156">
        <f t="shared" si="291"/>
        <v>0</v>
      </c>
      <c r="HT226" s="156">
        <f t="shared" si="291"/>
        <v>0</v>
      </c>
      <c r="HU226" s="156">
        <f t="shared" si="291"/>
        <v>0</v>
      </c>
      <c r="HV226" s="156">
        <f t="shared" si="291"/>
        <v>0</v>
      </c>
      <c r="HW226" s="156">
        <f t="shared" si="291"/>
        <v>0</v>
      </c>
      <c r="HX226" s="156">
        <f t="shared" si="291"/>
        <v>0</v>
      </c>
      <c r="HY226" s="156">
        <f t="shared" si="291"/>
        <v>0</v>
      </c>
      <c r="HZ226" s="156">
        <f t="shared" si="291"/>
        <v>0</v>
      </c>
      <c r="IA226" s="156">
        <f t="shared" si="291"/>
        <v>0</v>
      </c>
      <c r="IB226" s="156">
        <f t="shared" si="291"/>
        <v>0</v>
      </c>
      <c r="IC226" s="156">
        <f t="shared" si="291"/>
        <v>0</v>
      </c>
      <c r="ID226" s="156">
        <f t="shared" si="291"/>
        <v>0</v>
      </c>
      <c r="IE226" s="156">
        <f t="shared" si="291"/>
        <v>0</v>
      </c>
      <c r="IF226" s="156">
        <f t="shared" si="291"/>
        <v>0</v>
      </c>
      <c r="IG226" s="156">
        <f t="shared" si="291"/>
        <v>0</v>
      </c>
      <c r="IH226" s="156">
        <f t="shared" si="291"/>
        <v>0</v>
      </c>
      <c r="II226" s="156">
        <f t="shared" si="291"/>
        <v>0</v>
      </c>
      <c r="IJ226" s="156">
        <f t="shared" si="291"/>
        <v>0</v>
      </c>
      <c r="IK226" s="156">
        <f t="shared" si="291"/>
        <v>0</v>
      </c>
      <c r="IL226" s="156">
        <f t="shared" si="291"/>
        <v>0</v>
      </c>
      <c r="IM226" s="156">
        <f t="shared" si="291"/>
        <v>0</v>
      </c>
      <c r="IN226" s="156">
        <f t="shared" si="291"/>
        <v>0</v>
      </c>
      <c r="IO226" s="156">
        <f t="shared" si="291"/>
        <v>0</v>
      </c>
      <c r="IP226" s="156">
        <f t="shared" si="291"/>
        <v>0</v>
      </c>
      <c r="IQ226" s="156">
        <f t="shared" si="291"/>
        <v>0</v>
      </c>
      <c r="IR226" s="156">
        <f t="shared" si="291"/>
        <v>0</v>
      </c>
      <c r="IS226" s="156">
        <f t="shared" si="291"/>
        <v>0</v>
      </c>
      <c r="IT226" s="156">
        <f t="shared" si="291"/>
        <v>0</v>
      </c>
      <c r="IU226" s="156">
        <f t="shared" si="291"/>
        <v>0</v>
      </c>
      <c r="IV226" s="156">
        <f t="shared" si="291"/>
        <v>0</v>
      </c>
      <c r="IW226" s="156">
        <f t="shared" si="291"/>
        <v>0</v>
      </c>
      <c r="IX226" s="156">
        <f t="shared" si="291"/>
        <v>0</v>
      </c>
      <c r="IY226" s="156">
        <f t="shared" si="291"/>
        <v>0</v>
      </c>
      <c r="IZ226" s="156">
        <f t="shared" ref="IZ226:LK226" si="292">IF(IZ$165=EOMONTH($E51,$R51*(1-$O51)),FV($AE51,ROUNDDOWN(YEARFRAC($D$165,IZ$165,1),0),0,($AC51*(1-$O51)+$AD51*$O51)*$B51,0),0)</f>
        <v>0</v>
      </c>
      <c r="JA226" s="156">
        <f t="shared" si="292"/>
        <v>0</v>
      </c>
      <c r="JB226" s="156">
        <f t="shared" si="292"/>
        <v>0</v>
      </c>
      <c r="JC226" s="156">
        <f t="shared" si="292"/>
        <v>0</v>
      </c>
      <c r="JD226" s="156">
        <f t="shared" si="292"/>
        <v>0</v>
      </c>
      <c r="JE226" s="156">
        <f t="shared" si="292"/>
        <v>0</v>
      </c>
      <c r="JF226" s="156">
        <f t="shared" si="292"/>
        <v>0</v>
      </c>
      <c r="JG226" s="156">
        <f t="shared" si="292"/>
        <v>0</v>
      </c>
      <c r="JH226" s="156">
        <f t="shared" si="292"/>
        <v>0</v>
      </c>
      <c r="JI226" s="156">
        <f t="shared" si="292"/>
        <v>0</v>
      </c>
      <c r="JJ226" s="156">
        <f t="shared" si="292"/>
        <v>0</v>
      </c>
      <c r="JK226" s="156">
        <f t="shared" si="292"/>
        <v>0</v>
      </c>
      <c r="JL226" s="156">
        <f t="shared" si="292"/>
        <v>0</v>
      </c>
      <c r="JM226" s="156">
        <f t="shared" si="292"/>
        <v>0</v>
      </c>
      <c r="JN226" s="156">
        <f t="shared" si="292"/>
        <v>0</v>
      </c>
      <c r="JO226" s="156">
        <f t="shared" si="292"/>
        <v>0</v>
      </c>
      <c r="JP226" s="156">
        <f t="shared" si="292"/>
        <v>0</v>
      </c>
      <c r="JQ226" s="156">
        <f t="shared" si="292"/>
        <v>0</v>
      </c>
      <c r="JR226" s="156">
        <f t="shared" si="292"/>
        <v>0</v>
      </c>
      <c r="JS226" s="156">
        <f t="shared" si="292"/>
        <v>0</v>
      </c>
      <c r="JT226" s="156">
        <f t="shared" si="292"/>
        <v>0</v>
      </c>
      <c r="JU226" s="156">
        <f t="shared" si="292"/>
        <v>0</v>
      </c>
      <c r="JV226" s="156">
        <f t="shared" si="292"/>
        <v>0</v>
      </c>
      <c r="JW226" s="156">
        <f t="shared" si="292"/>
        <v>0</v>
      </c>
      <c r="JX226" s="156">
        <f t="shared" si="292"/>
        <v>0</v>
      </c>
      <c r="JY226" s="156">
        <f t="shared" si="292"/>
        <v>0</v>
      </c>
      <c r="JZ226" s="156">
        <f t="shared" si="292"/>
        <v>0</v>
      </c>
      <c r="KA226" s="156">
        <f t="shared" si="292"/>
        <v>0</v>
      </c>
      <c r="KB226" s="156">
        <f t="shared" si="292"/>
        <v>0</v>
      </c>
      <c r="KC226" s="156">
        <f t="shared" si="292"/>
        <v>0</v>
      </c>
      <c r="KD226" s="156">
        <f t="shared" si="292"/>
        <v>0</v>
      </c>
      <c r="KE226" s="156">
        <f t="shared" si="292"/>
        <v>0</v>
      </c>
      <c r="KF226" s="156">
        <f t="shared" si="292"/>
        <v>0</v>
      </c>
      <c r="KG226" s="156">
        <f t="shared" si="292"/>
        <v>0</v>
      </c>
      <c r="KH226" s="156">
        <f t="shared" si="292"/>
        <v>0</v>
      </c>
      <c r="KI226" s="156">
        <f t="shared" si="292"/>
        <v>0</v>
      </c>
      <c r="KJ226" s="156">
        <f t="shared" si="292"/>
        <v>0</v>
      </c>
      <c r="KK226" s="156">
        <f t="shared" si="292"/>
        <v>0</v>
      </c>
      <c r="KL226" s="156">
        <f t="shared" si="292"/>
        <v>0</v>
      </c>
      <c r="KM226" s="156">
        <f t="shared" si="292"/>
        <v>0</v>
      </c>
      <c r="KN226" s="156">
        <f t="shared" si="292"/>
        <v>0</v>
      </c>
      <c r="KO226" s="156">
        <f t="shared" si="292"/>
        <v>0</v>
      </c>
      <c r="KP226" s="156">
        <f t="shared" si="292"/>
        <v>0</v>
      </c>
      <c r="KQ226" s="156">
        <f t="shared" si="292"/>
        <v>0</v>
      </c>
      <c r="KR226" s="156">
        <f t="shared" si="292"/>
        <v>0</v>
      </c>
      <c r="KS226" s="156">
        <f t="shared" si="292"/>
        <v>0</v>
      </c>
      <c r="KT226" s="156">
        <f t="shared" si="292"/>
        <v>0</v>
      </c>
      <c r="KU226" s="156">
        <f t="shared" si="292"/>
        <v>0</v>
      </c>
      <c r="KV226" s="156">
        <f t="shared" si="292"/>
        <v>0</v>
      </c>
      <c r="KW226" s="156">
        <f t="shared" si="292"/>
        <v>0</v>
      </c>
      <c r="KX226" s="156">
        <f t="shared" si="292"/>
        <v>0</v>
      </c>
      <c r="KY226" s="156">
        <f t="shared" si="292"/>
        <v>0</v>
      </c>
      <c r="KZ226" s="156">
        <f t="shared" si="292"/>
        <v>0</v>
      </c>
      <c r="LA226" s="156">
        <f t="shared" si="292"/>
        <v>0</v>
      </c>
      <c r="LB226" s="156">
        <f t="shared" si="292"/>
        <v>0</v>
      </c>
      <c r="LC226" s="156">
        <f t="shared" si="292"/>
        <v>0</v>
      </c>
      <c r="LD226" s="156">
        <f t="shared" si="292"/>
        <v>0</v>
      </c>
      <c r="LE226" s="156">
        <f t="shared" si="292"/>
        <v>0</v>
      </c>
      <c r="LF226" s="156">
        <f t="shared" si="292"/>
        <v>0</v>
      </c>
      <c r="LG226" s="156">
        <f t="shared" si="292"/>
        <v>0</v>
      </c>
      <c r="LH226" s="156">
        <f t="shared" si="292"/>
        <v>0</v>
      </c>
      <c r="LI226" s="156">
        <f t="shared" si="292"/>
        <v>0</v>
      </c>
      <c r="LJ226" s="156">
        <f t="shared" si="292"/>
        <v>0</v>
      </c>
      <c r="LK226" s="156">
        <f t="shared" si="292"/>
        <v>0</v>
      </c>
      <c r="LL226" s="156">
        <f t="shared" ref="LL226:NK226" si="293">IF(LL$165=EOMONTH($E51,$R51*(1-$O51)),FV($AE51,ROUNDDOWN(YEARFRAC($D$165,LL$165,1),0),0,($AC51*(1-$O51)+$AD51*$O51)*$B51,0),0)</f>
        <v>0</v>
      </c>
      <c r="LM226" s="156">
        <f t="shared" si="293"/>
        <v>0</v>
      </c>
      <c r="LN226" s="156">
        <f t="shared" si="293"/>
        <v>0</v>
      </c>
      <c r="LO226" s="156">
        <f t="shared" si="293"/>
        <v>0</v>
      </c>
      <c r="LP226" s="156">
        <f t="shared" si="293"/>
        <v>0</v>
      </c>
      <c r="LQ226" s="156">
        <f t="shared" si="293"/>
        <v>0</v>
      </c>
      <c r="LR226" s="156">
        <f t="shared" si="293"/>
        <v>0</v>
      </c>
      <c r="LS226" s="156">
        <f t="shared" si="293"/>
        <v>0</v>
      </c>
      <c r="LT226" s="156">
        <f t="shared" si="293"/>
        <v>0</v>
      </c>
      <c r="LU226" s="156">
        <f t="shared" si="293"/>
        <v>0</v>
      </c>
      <c r="LV226" s="156">
        <f t="shared" si="293"/>
        <v>0</v>
      </c>
      <c r="LW226" s="156">
        <f t="shared" si="293"/>
        <v>0</v>
      </c>
      <c r="LX226" s="156">
        <f t="shared" si="293"/>
        <v>0</v>
      </c>
      <c r="LY226" s="156">
        <f t="shared" si="293"/>
        <v>0</v>
      </c>
      <c r="LZ226" s="156">
        <f t="shared" si="293"/>
        <v>0</v>
      </c>
      <c r="MA226" s="156">
        <f t="shared" si="293"/>
        <v>0</v>
      </c>
      <c r="MB226" s="156">
        <f t="shared" si="293"/>
        <v>0</v>
      </c>
      <c r="MC226" s="156">
        <f t="shared" si="293"/>
        <v>0</v>
      </c>
      <c r="MD226" s="156">
        <f t="shared" si="293"/>
        <v>0</v>
      </c>
      <c r="ME226" s="156">
        <f t="shared" si="293"/>
        <v>0</v>
      </c>
      <c r="MF226" s="156">
        <f t="shared" si="293"/>
        <v>0</v>
      </c>
      <c r="MG226" s="156">
        <f t="shared" si="293"/>
        <v>0</v>
      </c>
      <c r="MH226" s="156">
        <f t="shared" si="293"/>
        <v>0</v>
      </c>
      <c r="MI226" s="156">
        <f t="shared" si="293"/>
        <v>0</v>
      </c>
      <c r="MJ226" s="156">
        <f t="shared" si="293"/>
        <v>0</v>
      </c>
      <c r="MK226" s="156">
        <f t="shared" si="293"/>
        <v>0</v>
      </c>
      <c r="ML226" s="156">
        <f t="shared" si="293"/>
        <v>0</v>
      </c>
      <c r="MM226" s="156">
        <f t="shared" si="293"/>
        <v>0</v>
      </c>
      <c r="MN226" s="156">
        <f t="shared" si="293"/>
        <v>0</v>
      </c>
      <c r="MO226" s="156">
        <f t="shared" si="293"/>
        <v>0</v>
      </c>
      <c r="MP226" s="156">
        <f t="shared" si="293"/>
        <v>0</v>
      </c>
      <c r="MQ226" s="156">
        <f t="shared" si="293"/>
        <v>0</v>
      </c>
      <c r="MR226" s="156">
        <f t="shared" si="293"/>
        <v>0</v>
      </c>
      <c r="MS226" s="156">
        <f t="shared" si="293"/>
        <v>0</v>
      </c>
      <c r="MT226" s="156">
        <f t="shared" si="293"/>
        <v>0</v>
      </c>
      <c r="MU226" s="156">
        <f t="shared" si="293"/>
        <v>0</v>
      </c>
      <c r="MV226" s="156">
        <f t="shared" si="293"/>
        <v>0</v>
      </c>
      <c r="MW226" s="156">
        <f t="shared" si="293"/>
        <v>0</v>
      </c>
      <c r="MX226" s="156">
        <f t="shared" si="293"/>
        <v>0</v>
      </c>
      <c r="MY226" s="156">
        <f t="shared" si="293"/>
        <v>0</v>
      </c>
      <c r="MZ226" s="156">
        <f t="shared" si="293"/>
        <v>0</v>
      </c>
      <c r="NA226" s="156">
        <f t="shared" si="293"/>
        <v>0</v>
      </c>
      <c r="NB226" s="156">
        <f t="shared" si="293"/>
        <v>0</v>
      </c>
      <c r="NC226" s="156">
        <f t="shared" si="293"/>
        <v>0</v>
      </c>
      <c r="ND226" s="156">
        <f t="shared" si="293"/>
        <v>0</v>
      </c>
      <c r="NE226" s="156">
        <f t="shared" si="293"/>
        <v>0</v>
      </c>
      <c r="NF226" s="156">
        <f t="shared" si="293"/>
        <v>0</v>
      </c>
      <c r="NG226" s="156">
        <f t="shared" si="293"/>
        <v>0</v>
      </c>
      <c r="NH226" s="156">
        <f t="shared" si="293"/>
        <v>0</v>
      </c>
      <c r="NI226" s="156">
        <f t="shared" si="293"/>
        <v>0</v>
      </c>
      <c r="NJ226" s="156">
        <f t="shared" si="293"/>
        <v>0</v>
      </c>
      <c r="NK226" s="158">
        <f t="shared" si="293"/>
        <v>0</v>
      </c>
    </row>
    <row r="227" spans="1:375" x14ac:dyDescent="0.25">
      <c r="A227" s="154">
        <f t="shared" si="275"/>
        <v>-47238.574371204275</v>
      </c>
      <c r="B227" s="35" t="s">
        <v>170</v>
      </c>
      <c r="C227" s="89" t="s">
        <v>164</v>
      </c>
      <c r="D227" s="156">
        <f>IF(D$165=EOMONTH($E51,$R51*(1-$O51)),SUMIFS($D220:$NK220,$D$165:$NK$165,"&gt;"&amp;EOMONTH($E51,$R51*(1-$O51)+$S51*(1-$O51)+$T51*$O51),$D$165:$NK$165,"&lt;="&amp;EOMONTH($E51,$R51*(1-$O51)+60))*-($AF51*(1-$O51)+$AH51*$O51)+SUMIFS($D220:$NK220,$D$165:$NK$165,"&gt;"&amp;EOMONTH($E51,$R51*(1-$O51)+60),$D$165:$NK$165,"&lt;="&amp;EOMONTH($E51,$R51*(1-$O51)+372))*-($AG51*(1-$O51)+$AI51*$O51),0)</f>
        <v>0</v>
      </c>
      <c r="E227" s="156">
        <f t="shared" ref="E227:BP227" si="294">IF(E$165=EOMONTH($E51,$R51*(1-$O51)),SUMIFS($D220:$NK220,$D$165:$NK$165,"&gt;"&amp;EOMONTH($E51,$R51*(1-$O51)+$S51*(1-$O51)+$T51*$O51),$D$165:$NK$165,"&lt;="&amp;EOMONTH($E51,$R51*(1-$O51)+60))*-($AF51*(1-$O51)+$AH51*$O51)+SUMIFS($D220:$NK220,$D$165:$NK$165,"&gt;"&amp;EOMONTH($E51,$R51*(1-$O51)+60),$D$165:$NK$165,"&lt;="&amp;EOMONTH($E51,$R51*(1-$O51)+372))*-($AG51*(1-$O51)+$AI51*$O51),0)</f>
        <v>0</v>
      </c>
      <c r="F227" s="156">
        <f t="shared" si="294"/>
        <v>0</v>
      </c>
      <c r="G227" s="156">
        <f t="shared" si="294"/>
        <v>0</v>
      </c>
      <c r="H227" s="156">
        <f t="shared" si="294"/>
        <v>0</v>
      </c>
      <c r="I227" s="156">
        <f t="shared" si="294"/>
        <v>0</v>
      </c>
      <c r="J227" s="156">
        <f t="shared" si="294"/>
        <v>0</v>
      </c>
      <c r="K227" s="156">
        <f t="shared" si="294"/>
        <v>0</v>
      </c>
      <c r="L227" s="156">
        <f t="shared" si="294"/>
        <v>0</v>
      </c>
      <c r="M227" s="156">
        <f t="shared" si="294"/>
        <v>0</v>
      </c>
      <c r="N227" s="156">
        <f t="shared" si="294"/>
        <v>0</v>
      </c>
      <c r="O227" s="156">
        <f t="shared" si="294"/>
        <v>0</v>
      </c>
      <c r="P227" s="156">
        <f t="shared" si="294"/>
        <v>0</v>
      </c>
      <c r="Q227" s="156">
        <f t="shared" si="294"/>
        <v>0</v>
      </c>
      <c r="R227" s="156">
        <f t="shared" si="294"/>
        <v>0</v>
      </c>
      <c r="S227" s="156">
        <f t="shared" si="294"/>
        <v>0</v>
      </c>
      <c r="T227" s="156">
        <f t="shared" si="294"/>
        <v>0</v>
      </c>
      <c r="U227" s="156">
        <f t="shared" si="294"/>
        <v>0</v>
      </c>
      <c r="V227" s="156">
        <f t="shared" si="294"/>
        <v>0</v>
      </c>
      <c r="W227" s="156">
        <f t="shared" si="294"/>
        <v>0</v>
      </c>
      <c r="X227" s="156">
        <f t="shared" si="294"/>
        <v>0</v>
      </c>
      <c r="Y227" s="156">
        <f t="shared" si="294"/>
        <v>0</v>
      </c>
      <c r="Z227" s="156">
        <f t="shared" si="294"/>
        <v>0</v>
      </c>
      <c r="AA227" s="156">
        <f t="shared" si="294"/>
        <v>0</v>
      </c>
      <c r="AB227" s="156">
        <f t="shared" si="294"/>
        <v>0</v>
      </c>
      <c r="AC227" s="156">
        <f t="shared" si="294"/>
        <v>0</v>
      </c>
      <c r="AD227" s="156">
        <f t="shared" si="294"/>
        <v>0</v>
      </c>
      <c r="AE227" s="156">
        <f t="shared" si="294"/>
        <v>0</v>
      </c>
      <c r="AF227" s="156">
        <f t="shared" si="294"/>
        <v>0</v>
      </c>
      <c r="AG227" s="156">
        <f t="shared" si="294"/>
        <v>0</v>
      </c>
      <c r="AH227" s="156">
        <f t="shared" si="294"/>
        <v>0</v>
      </c>
      <c r="AI227" s="156">
        <f t="shared" si="294"/>
        <v>0</v>
      </c>
      <c r="AJ227" s="156">
        <f t="shared" si="294"/>
        <v>0</v>
      </c>
      <c r="AK227" s="156">
        <f t="shared" si="294"/>
        <v>0</v>
      </c>
      <c r="AL227" s="156">
        <f t="shared" si="294"/>
        <v>0</v>
      </c>
      <c r="AM227" s="156">
        <f t="shared" si="294"/>
        <v>0</v>
      </c>
      <c r="AN227" s="156">
        <f t="shared" si="294"/>
        <v>0</v>
      </c>
      <c r="AO227" s="156">
        <f t="shared" si="294"/>
        <v>0</v>
      </c>
      <c r="AP227" s="156">
        <f t="shared" si="294"/>
        <v>0</v>
      </c>
      <c r="AQ227" s="156">
        <f t="shared" si="294"/>
        <v>0</v>
      </c>
      <c r="AR227" s="156">
        <f t="shared" si="294"/>
        <v>0</v>
      </c>
      <c r="AS227" s="156">
        <f t="shared" si="294"/>
        <v>0</v>
      </c>
      <c r="AT227" s="156">
        <f t="shared" si="294"/>
        <v>0</v>
      </c>
      <c r="AU227" s="156">
        <f t="shared" si="294"/>
        <v>0</v>
      </c>
      <c r="AV227" s="156">
        <f t="shared" si="294"/>
        <v>0</v>
      </c>
      <c r="AW227" s="156">
        <f t="shared" si="294"/>
        <v>0</v>
      </c>
      <c r="AX227" s="156">
        <f t="shared" si="294"/>
        <v>0</v>
      </c>
      <c r="AY227" s="156">
        <f t="shared" si="294"/>
        <v>0</v>
      </c>
      <c r="AZ227" s="156">
        <f t="shared" si="294"/>
        <v>0</v>
      </c>
      <c r="BA227" s="156">
        <f t="shared" si="294"/>
        <v>0</v>
      </c>
      <c r="BB227" s="156">
        <f t="shared" si="294"/>
        <v>0</v>
      </c>
      <c r="BC227" s="156">
        <f t="shared" si="294"/>
        <v>0</v>
      </c>
      <c r="BD227" s="156">
        <f t="shared" si="294"/>
        <v>0</v>
      </c>
      <c r="BE227" s="156">
        <f t="shared" si="294"/>
        <v>0</v>
      </c>
      <c r="BF227" s="156">
        <f t="shared" si="294"/>
        <v>0</v>
      </c>
      <c r="BG227" s="156">
        <f t="shared" si="294"/>
        <v>0</v>
      </c>
      <c r="BH227" s="156">
        <f t="shared" si="294"/>
        <v>0</v>
      </c>
      <c r="BI227" s="156">
        <f t="shared" si="294"/>
        <v>0</v>
      </c>
      <c r="BJ227" s="156">
        <f t="shared" si="294"/>
        <v>0</v>
      </c>
      <c r="BK227" s="156">
        <f t="shared" si="294"/>
        <v>0</v>
      </c>
      <c r="BL227" s="156">
        <f t="shared" si="294"/>
        <v>0</v>
      </c>
      <c r="BM227" s="156">
        <f t="shared" si="294"/>
        <v>0</v>
      </c>
      <c r="BN227" s="156">
        <f t="shared" si="294"/>
        <v>0</v>
      </c>
      <c r="BO227" s="156">
        <f t="shared" si="294"/>
        <v>0</v>
      </c>
      <c r="BP227" s="156">
        <f t="shared" si="294"/>
        <v>0</v>
      </c>
      <c r="BQ227" s="156">
        <f t="shared" ref="BQ227:EB227" si="295">IF(BQ$165=EOMONTH($E51,$R51*(1-$O51)),SUMIFS($D220:$NK220,$D$165:$NK$165,"&gt;"&amp;EOMONTH($E51,$R51*(1-$O51)+$S51*(1-$O51)+$T51*$O51),$D$165:$NK$165,"&lt;="&amp;EOMONTH($E51,$R51*(1-$O51)+60))*-($AF51*(1-$O51)+$AH51*$O51)+SUMIFS($D220:$NK220,$D$165:$NK$165,"&gt;"&amp;EOMONTH($E51,$R51*(1-$O51)+60),$D$165:$NK$165,"&lt;="&amp;EOMONTH($E51,$R51*(1-$O51)+372))*-($AG51*(1-$O51)+$AI51*$O51),0)</f>
        <v>0</v>
      </c>
      <c r="BR227" s="156">
        <f t="shared" si="295"/>
        <v>0</v>
      </c>
      <c r="BS227" s="156">
        <f t="shared" si="295"/>
        <v>0</v>
      </c>
      <c r="BT227" s="156">
        <f t="shared" si="295"/>
        <v>0</v>
      </c>
      <c r="BU227" s="156">
        <f t="shared" si="295"/>
        <v>0</v>
      </c>
      <c r="BV227" s="156">
        <f t="shared" si="295"/>
        <v>0</v>
      </c>
      <c r="BW227" s="156">
        <f t="shared" si="295"/>
        <v>0</v>
      </c>
      <c r="BX227" s="156">
        <f t="shared" si="295"/>
        <v>0</v>
      </c>
      <c r="BY227" s="156">
        <f t="shared" si="295"/>
        <v>0</v>
      </c>
      <c r="BZ227" s="156">
        <f t="shared" si="295"/>
        <v>0</v>
      </c>
      <c r="CA227" s="156">
        <f t="shared" si="295"/>
        <v>0</v>
      </c>
      <c r="CB227" s="156">
        <f t="shared" si="295"/>
        <v>0</v>
      </c>
      <c r="CC227" s="156">
        <f t="shared" si="295"/>
        <v>0</v>
      </c>
      <c r="CD227" s="156">
        <f t="shared" si="295"/>
        <v>0</v>
      </c>
      <c r="CE227" s="156">
        <f t="shared" si="295"/>
        <v>0</v>
      </c>
      <c r="CF227" s="156">
        <f t="shared" si="295"/>
        <v>0</v>
      </c>
      <c r="CG227" s="156">
        <f t="shared" si="295"/>
        <v>0</v>
      </c>
      <c r="CH227" s="156">
        <f t="shared" si="295"/>
        <v>0</v>
      </c>
      <c r="CI227" s="156">
        <f t="shared" si="295"/>
        <v>0</v>
      </c>
      <c r="CJ227" s="156">
        <f t="shared" si="295"/>
        <v>0</v>
      </c>
      <c r="CK227" s="156">
        <f t="shared" si="295"/>
        <v>0</v>
      </c>
      <c r="CL227" s="156">
        <f t="shared" si="295"/>
        <v>0</v>
      </c>
      <c r="CM227" s="156">
        <f t="shared" si="295"/>
        <v>0</v>
      </c>
      <c r="CN227" s="156">
        <f t="shared" si="295"/>
        <v>0</v>
      </c>
      <c r="CO227" s="156">
        <f t="shared" si="295"/>
        <v>0</v>
      </c>
      <c r="CP227" s="156">
        <f t="shared" si="295"/>
        <v>0</v>
      </c>
      <c r="CQ227" s="156">
        <f t="shared" si="295"/>
        <v>0</v>
      </c>
      <c r="CR227" s="156">
        <f t="shared" si="295"/>
        <v>0</v>
      </c>
      <c r="CS227" s="156">
        <f t="shared" si="295"/>
        <v>0</v>
      </c>
      <c r="CT227" s="156">
        <f t="shared" si="295"/>
        <v>0</v>
      </c>
      <c r="CU227" s="156">
        <f t="shared" si="295"/>
        <v>0</v>
      </c>
      <c r="CV227" s="156">
        <f t="shared" si="295"/>
        <v>0</v>
      </c>
      <c r="CW227" s="156">
        <f t="shared" si="295"/>
        <v>0</v>
      </c>
      <c r="CX227" s="156">
        <f t="shared" si="295"/>
        <v>-47238.574371204275</v>
      </c>
      <c r="CY227" s="156">
        <f t="shared" si="295"/>
        <v>0</v>
      </c>
      <c r="CZ227" s="156">
        <f t="shared" si="295"/>
        <v>0</v>
      </c>
      <c r="DA227" s="156">
        <f t="shared" si="295"/>
        <v>0</v>
      </c>
      <c r="DB227" s="156">
        <f t="shared" si="295"/>
        <v>0</v>
      </c>
      <c r="DC227" s="156">
        <f t="shared" si="295"/>
        <v>0</v>
      </c>
      <c r="DD227" s="156">
        <f t="shared" si="295"/>
        <v>0</v>
      </c>
      <c r="DE227" s="156">
        <f t="shared" si="295"/>
        <v>0</v>
      </c>
      <c r="DF227" s="156">
        <f t="shared" si="295"/>
        <v>0</v>
      </c>
      <c r="DG227" s="156">
        <f t="shared" si="295"/>
        <v>0</v>
      </c>
      <c r="DH227" s="156">
        <f t="shared" si="295"/>
        <v>0</v>
      </c>
      <c r="DI227" s="156">
        <f t="shared" si="295"/>
        <v>0</v>
      </c>
      <c r="DJ227" s="156">
        <f t="shared" si="295"/>
        <v>0</v>
      </c>
      <c r="DK227" s="156">
        <f t="shared" si="295"/>
        <v>0</v>
      </c>
      <c r="DL227" s="156">
        <f t="shared" si="295"/>
        <v>0</v>
      </c>
      <c r="DM227" s="156">
        <f t="shared" si="295"/>
        <v>0</v>
      </c>
      <c r="DN227" s="156">
        <f t="shared" si="295"/>
        <v>0</v>
      </c>
      <c r="DO227" s="156">
        <f t="shared" si="295"/>
        <v>0</v>
      </c>
      <c r="DP227" s="156">
        <f t="shared" si="295"/>
        <v>0</v>
      </c>
      <c r="DQ227" s="156">
        <f t="shared" si="295"/>
        <v>0</v>
      </c>
      <c r="DR227" s="156">
        <f t="shared" si="295"/>
        <v>0</v>
      </c>
      <c r="DS227" s="156">
        <f t="shared" si="295"/>
        <v>0</v>
      </c>
      <c r="DT227" s="156">
        <f t="shared" si="295"/>
        <v>0</v>
      </c>
      <c r="DU227" s="156">
        <f t="shared" si="295"/>
        <v>0</v>
      </c>
      <c r="DV227" s="156">
        <f t="shared" si="295"/>
        <v>0</v>
      </c>
      <c r="DW227" s="156">
        <f t="shared" si="295"/>
        <v>0</v>
      </c>
      <c r="DX227" s="156">
        <f t="shared" si="295"/>
        <v>0</v>
      </c>
      <c r="DY227" s="156">
        <f t="shared" si="295"/>
        <v>0</v>
      </c>
      <c r="DZ227" s="156">
        <f t="shared" si="295"/>
        <v>0</v>
      </c>
      <c r="EA227" s="156">
        <f t="shared" si="295"/>
        <v>0</v>
      </c>
      <c r="EB227" s="156">
        <f t="shared" si="295"/>
        <v>0</v>
      </c>
      <c r="EC227" s="156">
        <f t="shared" ref="EC227:GN227" si="296">IF(EC$165=EOMONTH($E51,$R51*(1-$O51)),SUMIFS($D220:$NK220,$D$165:$NK$165,"&gt;"&amp;EOMONTH($E51,$R51*(1-$O51)+$S51*(1-$O51)+$T51*$O51),$D$165:$NK$165,"&lt;="&amp;EOMONTH($E51,$R51*(1-$O51)+60))*-($AF51*(1-$O51)+$AH51*$O51)+SUMIFS($D220:$NK220,$D$165:$NK$165,"&gt;"&amp;EOMONTH($E51,$R51*(1-$O51)+60),$D$165:$NK$165,"&lt;="&amp;EOMONTH($E51,$R51*(1-$O51)+372))*-($AG51*(1-$O51)+$AI51*$O51),0)</f>
        <v>0</v>
      </c>
      <c r="ED227" s="156">
        <f t="shared" si="296"/>
        <v>0</v>
      </c>
      <c r="EE227" s="156">
        <f t="shared" si="296"/>
        <v>0</v>
      </c>
      <c r="EF227" s="156">
        <f t="shared" si="296"/>
        <v>0</v>
      </c>
      <c r="EG227" s="156">
        <f t="shared" si="296"/>
        <v>0</v>
      </c>
      <c r="EH227" s="156">
        <f t="shared" si="296"/>
        <v>0</v>
      </c>
      <c r="EI227" s="156">
        <f t="shared" si="296"/>
        <v>0</v>
      </c>
      <c r="EJ227" s="156">
        <f t="shared" si="296"/>
        <v>0</v>
      </c>
      <c r="EK227" s="156">
        <f t="shared" si="296"/>
        <v>0</v>
      </c>
      <c r="EL227" s="156">
        <f t="shared" si="296"/>
        <v>0</v>
      </c>
      <c r="EM227" s="156">
        <f t="shared" si="296"/>
        <v>0</v>
      </c>
      <c r="EN227" s="156">
        <f t="shared" si="296"/>
        <v>0</v>
      </c>
      <c r="EO227" s="156">
        <f t="shared" si="296"/>
        <v>0</v>
      </c>
      <c r="EP227" s="156">
        <f t="shared" si="296"/>
        <v>0</v>
      </c>
      <c r="EQ227" s="156">
        <f t="shared" si="296"/>
        <v>0</v>
      </c>
      <c r="ER227" s="156">
        <f t="shared" si="296"/>
        <v>0</v>
      </c>
      <c r="ES227" s="156">
        <f t="shared" si="296"/>
        <v>0</v>
      </c>
      <c r="ET227" s="156">
        <f t="shared" si="296"/>
        <v>0</v>
      </c>
      <c r="EU227" s="156">
        <f t="shared" si="296"/>
        <v>0</v>
      </c>
      <c r="EV227" s="156">
        <f t="shared" si="296"/>
        <v>0</v>
      </c>
      <c r="EW227" s="156">
        <f t="shared" si="296"/>
        <v>0</v>
      </c>
      <c r="EX227" s="156">
        <f t="shared" si="296"/>
        <v>0</v>
      </c>
      <c r="EY227" s="156">
        <f t="shared" si="296"/>
        <v>0</v>
      </c>
      <c r="EZ227" s="156">
        <f t="shared" si="296"/>
        <v>0</v>
      </c>
      <c r="FA227" s="156">
        <f t="shared" si="296"/>
        <v>0</v>
      </c>
      <c r="FB227" s="156">
        <f t="shared" si="296"/>
        <v>0</v>
      </c>
      <c r="FC227" s="156">
        <f t="shared" si="296"/>
        <v>0</v>
      </c>
      <c r="FD227" s="156">
        <f t="shared" si="296"/>
        <v>0</v>
      </c>
      <c r="FE227" s="156">
        <f t="shared" si="296"/>
        <v>0</v>
      </c>
      <c r="FF227" s="156">
        <f t="shared" si="296"/>
        <v>0</v>
      </c>
      <c r="FG227" s="156">
        <f t="shared" si="296"/>
        <v>0</v>
      </c>
      <c r="FH227" s="156">
        <f t="shared" si="296"/>
        <v>0</v>
      </c>
      <c r="FI227" s="156">
        <f t="shared" si="296"/>
        <v>0</v>
      </c>
      <c r="FJ227" s="156">
        <f t="shared" si="296"/>
        <v>0</v>
      </c>
      <c r="FK227" s="156">
        <f t="shared" si="296"/>
        <v>0</v>
      </c>
      <c r="FL227" s="156">
        <f t="shared" si="296"/>
        <v>0</v>
      </c>
      <c r="FM227" s="156">
        <f t="shared" si="296"/>
        <v>0</v>
      </c>
      <c r="FN227" s="156">
        <f t="shared" si="296"/>
        <v>0</v>
      </c>
      <c r="FO227" s="156">
        <f t="shared" si="296"/>
        <v>0</v>
      </c>
      <c r="FP227" s="156">
        <f t="shared" si="296"/>
        <v>0</v>
      </c>
      <c r="FQ227" s="156">
        <f t="shared" si="296"/>
        <v>0</v>
      </c>
      <c r="FR227" s="156">
        <f t="shared" si="296"/>
        <v>0</v>
      </c>
      <c r="FS227" s="156">
        <f t="shared" si="296"/>
        <v>0</v>
      </c>
      <c r="FT227" s="156">
        <f t="shared" si="296"/>
        <v>0</v>
      </c>
      <c r="FU227" s="156">
        <f t="shared" si="296"/>
        <v>0</v>
      </c>
      <c r="FV227" s="156">
        <f t="shared" si="296"/>
        <v>0</v>
      </c>
      <c r="FW227" s="156">
        <f t="shared" si="296"/>
        <v>0</v>
      </c>
      <c r="FX227" s="156">
        <f t="shared" si="296"/>
        <v>0</v>
      </c>
      <c r="FY227" s="156">
        <f t="shared" si="296"/>
        <v>0</v>
      </c>
      <c r="FZ227" s="156">
        <f t="shared" si="296"/>
        <v>0</v>
      </c>
      <c r="GA227" s="156">
        <f t="shared" si="296"/>
        <v>0</v>
      </c>
      <c r="GB227" s="156">
        <f t="shared" si="296"/>
        <v>0</v>
      </c>
      <c r="GC227" s="156">
        <f t="shared" si="296"/>
        <v>0</v>
      </c>
      <c r="GD227" s="156">
        <f t="shared" si="296"/>
        <v>0</v>
      </c>
      <c r="GE227" s="156">
        <f t="shared" si="296"/>
        <v>0</v>
      </c>
      <c r="GF227" s="156">
        <f t="shared" si="296"/>
        <v>0</v>
      </c>
      <c r="GG227" s="156">
        <f t="shared" si="296"/>
        <v>0</v>
      </c>
      <c r="GH227" s="156">
        <f t="shared" si="296"/>
        <v>0</v>
      </c>
      <c r="GI227" s="156">
        <f t="shared" si="296"/>
        <v>0</v>
      </c>
      <c r="GJ227" s="156">
        <f t="shared" si="296"/>
        <v>0</v>
      </c>
      <c r="GK227" s="156">
        <f t="shared" si="296"/>
        <v>0</v>
      </c>
      <c r="GL227" s="156">
        <f t="shared" si="296"/>
        <v>0</v>
      </c>
      <c r="GM227" s="156">
        <f t="shared" si="296"/>
        <v>0</v>
      </c>
      <c r="GN227" s="156">
        <f t="shared" si="296"/>
        <v>0</v>
      </c>
      <c r="GO227" s="156">
        <f t="shared" ref="GO227:IZ227" si="297">IF(GO$165=EOMONTH($E51,$R51*(1-$O51)),SUMIFS($D220:$NK220,$D$165:$NK$165,"&gt;"&amp;EOMONTH($E51,$R51*(1-$O51)+$S51*(1-$O51)+$T51*$O51),$D$165:$NK$165,"&lt;="&amp;EOMONTH($E51,$R51*(1-$O51)+60))*-($AF51*(1-$O51)+$AH51*$O51)+SUMIFS($D220:$NK220,$D$165:$NK$165,"&gt;"&amp;EOMONTH($E51,$R51*(1-$O51)+60),$D$165:$NK$165,"&lt;="&amp;EOMONTH($E51,$R51*(1-$O51)+372))*-($AG51*(1-$O51)+$AI51*$O51),0)</f>
        <v>0</v>
      </c>
      <c r="GP227" s="156">
        <f t="shared" si="297"/>
        <v>0</v>
      </c>
      <c r="GQ227" s="156">
        <f t="shared" si="297"/>
        <v>0</v>
      </c>
      <c r="GR227" s="156">
        <f t="shared" si="297"/>
        <v>0</v>
      </c>
      <c r="GS227" s="156">
        <f t="shared" si="297"/>
        <v>0</v>
      </c>
      <c r="GT227" s="156">
        <f t="shared" si="297"/>
        <v>0</v>
      </c>
      <c r="GU227" s="156">
        <f t="shared" si="297"/>
        <v>0</v>
      </c>
      <c r="GV227" s="156">
        <f t="shared" si="297"/>
        <v>0</v>
      </c>
      <c r="GW227" s="156">
        <f t="shared" si="297"/>
        <v>0</v>
      </c>
      <c r="GX227" s="156">
        <f t="shared" si="297"/>
        <v>0</v>
      </c>
      <c r="GY227" s="156">
        <f t="shared" si="297"/>
        <v>0</v>
      </c>
      <c r="GZ227" s="156">
        <f t="shared" si="297"/>
        <v>0</v>
      </c>
      <c r="HA227" s="156">
        <f t="shared" si="297"/>
        <v>0</v>
      </c>
      <c r="HB227" s="156">
        <f t="shared" si="297"/>
        <v>0</v>
      </c>
      <c r="HC227" s="156">
        <f t="shared" si="297"/>
        <v>0</v>
      </c>
      <c r="HD227" s="156">
        <f t="shared" si="297"/>
        <v>0</v>
      </c>
      <c r="HE227" s="156">
        <f t="shared" si="297"/>
        <v>0</v>
      </c>
      <c r="HF227" s="156">
        <f t="shared" si="297"/>
        <v>0</v>
      </c>
      <c r="HG227" s="156">
        <f t="shared" si="297"/>
        <v>0</v>
      </c>
      <c r="HH227" s="156">
        <f t="shared" si="297"/>
        <v>0</v>
      </c>
      <c r="HI227" s="156">
        <f t="shared" si="297"/>
        <v>0</v>
      </c>
      <c r="HJ227" s="156">
        <f t="shared" si="297"/>
        <v>0</v>
      </c>
      <c r="HK227" s="156">
        <f t="shared" si="297"/>
        <v>0</v>
      </c>
      <c r="HL227" s="156">
        <f t="shared" si="297"/>
        <v>0</v>
      </c>
      <c r="HM227" s="156">
        <f t="shared" si="297"/>
        <v>0</v>
      </c>
      <c r="HN227" s="156">
        <f t="shared" si="297"/>
        <v>0</v>
      </c>
      <c r="HO227" s="156">
        <f t="shared" si="297"/>
        <v>0</v>
      </c>
      <c r="HP227" s="156">
        <f t="shared" si="297"/>
        <v>0</v>
      </c>
      <c r="HQ227" s="156">
        <f t="shared" si="297"/>
        <v>0</v>
      </c>
      <c r="HR227" s="156">
        <f t="shared" si="297"/>
        <v>0</v>
      </c>
      <c r="HS227" s="156">
        <f t="shared" si="297"/>
        <v>0</v>
      </c>
      <c r="HT227" s="156">
        <f t="shared" si="297"/>
        <v>0</v>
      </c>
      <c r="HU227" s="156">
        <f t="shared" si="297"/>
        <v>0</v>
      </c>
      <c r="HV227" s="156">
        <f t="shared" si="297"/>
        <v>0</v>
      </c>
      <c r="HW227" s="156">
        <f t="shared" si="297"/>
        <v>0</v>
      </c>
      <c r="HX227" s="156">
        <f t="shared" si="297"/>
        <v>0</v>
      </c>
      <c r="HY227" s="156">
        <f t="shared" si="297"/>
        <v>0</v>
      </c>
      <c r="HZ227" s="156">
        <f t="shared" si="297"/>
        <v>0</v>
      </c>
      <c r="IA227" s="156">
        <f t="shared" si="297"/>
        <v>0</v>
      </c>
      <c r="IB227" s="156">
        <f t="shared" si="297"/>
        <v>0</v>
      </c>
      <c r="IC227" s="156">
        <f t="shared" si="297"/>
        <v>0</v>
      </c>
      <c r="ID227" s="156">
        <f t="shared" si="297"/>
        <v>0</v>
      </c>
      <c r="IE227" s="156">
        <f t="shared" si="297"/>
        <v>0</v>
      </c>
      <c r="IF227" s="156">
        <f t="shared" si="297"/>
        <v>0</v>
      </c>
      <c r="IG227" s="156">
        <f t="shared" si="297"/>
        <v>0</v>
      </c>
      <c r="IH227" s="156">
        <f t="shared" si="297"/>
        <v>0</v>
      </c>
      <c r="II227" s="156">
        <f t="shared" si="297"/>
        <v>0</v>
      </c>
      <c r="IJ227" s="156">
        <f t="shared" si="297"/>
        <v>0</v>
      </c>
      <c r="IK227" s="156">
        <f t="shared" si="297"/>
        <v>0</v>
      </c>
      <c r="IL227" s="156">
        <f t="shared" si="297"/>
        <v>0</v>
      </c>
      <c r="IM227" s="156">
        <f t="shared" si="297"/>
        <v>0</v>
      </c>
      <c r="IN227" s="156">
        <f t="shared" si="297"/>
        <v>0</v>
      </c>
      <c r="IO227" s="156">
        <f t="shared" si="297"/>
        <v>0</v>
      </c>
      <c r="IP227" s="156">
        <f t="shared" si="297"/>
        <v>0</v>
      </c>
      <c r="IQ227" s="156">
        <f t="shared" si="297"/>
        <v>0</v>
      </c>
      <c r="IR227" s="156">
        <f t="shared" si="297"/>
        <v>0</v>
      </c>
      <c r="IS227" s="156">
        <f t="shared" si="297"/>
        <v>0</v>
      </c>
      <c r="IT227" s="156">
        <f t="shared" si="297"/>
        <v>0</v>
      </c>
      <c r="IU227" s="156">
        <f t="shared" si="297"/>
        <v>0</v>
      </c>
      <c r="IV227" s="156">
        <f t="shared" si="297"/>
        <v>0</v>
      </c>
      <c r="IW227" s="156">
        <f t="shared" si="297"/>
        <v>0</v>
      </c>
      <c r="IX227" s="156">
        <f t="shared" si="297"/>
        <v>0</v>
      </c>
      <c r="IY227" s="156">
        <f t="shared" si="297"/>
        <v>0</v>
      </c>
      <c r="IZ227" s="156">
        <f t="shared" si="297"/>
        <v>0</v>
      </c>
      <c r="JA227" s="156">
        <f t="shared" ref="JA227:LL227" si="298">IF(JA$165=EOMONTH($E51,$R51*(1-$O51)),SUMIFS($D220:$NK220,$D$165:$NK$165,"&gt;"&amp;EOMONTH($E51,$R51*(1-$O51)+$S51*(1-$O51)+$T51*$O51),$D$165:$NK$165,"&lt;="&amp;EOMONTH($E51,$R51*(1-$O51)+60))*-($AF51*(1-$O51)+$AH51*$O51)+SUMIFS($D220:$NK220,$D$165:$NK$165,"&gt;"&amp;EOMONTH($E51,$R51*(1-$O51)+60),$D$165:$NK$165,"&lt;="&amp;EOMONTH($E51,$R51*(1-$O51)+372))*-($AG51*(1-$O51)+$AI51*$O51),0)</f>
        <v>0</v>
      </c>
      <c r="JB227" s="156">
        <f t="shared" si="298"/>
        <v>0</v>
      </c>
      <c r="JC227" s="156">
        <f t="shared" si="298"/>
        <v>0</v>
      </c>
      <c r="JD227" s="156">
        <f t="shared" si="298"/>
        <v>0</v>
      </c>
      <c r="JE227" s="156">
        <f t="shared" si="298"/>
        <v>0</v>
      </c>
      <c r="JF227" s="156">
        <f t="shared" si="298"/>
        <v>0</v>
      </c>
      <c r="JG227" s="156">
        <f t="shared" si="298"/>
        <v>0</v>
      </c>
      <c r="JH227" s="156">
        <f t="shared" si="298"/>
        <v>0</v>
      </c>
      <c r="JI227" s="156">
        <f t="shared" si="298"/>
        <v>0</v>
      </c>
      <c r="JJ227" s="156">
        <f t="shared" si="298"/>
        <v>0</v>
      </c>
      <c r="JK227" s="156">
        <f t="shared" si="298"/>
        <v>0</v>
      </c>
      <c r="JL227" s="156">
        <f t="shared" si="298"/>
        <v>0</v>
      </c>
      <c r="JM227" s="156">
        <f t="shared" si="298"/>
        <v>0</v>
      </c>
      <c r="JN227" s="156">
        <f t="shared" si="298"/>
        <v>0</v>
      </c>
      <c r="JO227" s="156">
        <f t="shared" si="298"/>
        <v>0</v>
      </c>
      <c r="JP227" s="156">
        <f t="shared" si="298"/>
        <v>0</v>
      </c>
      <c r="JQ227" s="156">
        <f t="shared" si="298"/>
        <v>0</v>
      </c>
      <c r="JR227" s="156">
        <f t="shared" si="298"/>
        <v>0</v>
      </c>
      <c r="JS227" s="156">
        <f t="shared" si="298"/>
        <v>0</v>
      </c>
      <c r="JT227" s="156">
        <f t="shared" si="298"/>
        <v>0</v>
      </c>
      <c r="JU227" s="156">
        <f t="shared" si="298"/>
        <v>0</v>
      </c>
      <c r="JV227" s="156">
        <f t="shared" si="298"/>
        <v>0</v>
      </c>
      <c r="JW227" s="156">
        <f t="shared" si="298"/>
        <v>0</v>
      </c>
      <c r="JX227" s="156">
        <f t="shared" si="298"/>
        <v>0</v>
      </c>
      <c r="JY227" s="156">
        <f t="shared" si="298"/>
        <v>0</v>
      </c>
      <c r="JZ227" s="156">
        <f t="shared" si="298"/>
        <v>0</v>
      </c>
      <c r="KA227" s="156">
        <f t="shared" si="298"/>
        <v>0</v>
      </c>
      <c r="KB227" s="156">
        <f t="shared" si="298"/>
        <v>0</v>
      </c>
      <c r="KC227" s="156">
        <f t="shared" si="298"/>
        <v>0</v>
      </c>
      <c r="KD227" s="156">
        <f t="shared" si="298"/>
        <v>0</v>
      </c>
      <c r="KE227" s="156">
        <f t="shared" si="298"/>
        <v>0</v>
      </c>
      <c r="KF227" s="156">
        <f t="shared" si="298"/>
        <v>0</v>
      </c>
      <c r="KG227" s="156">
        <f t="shared" si="298"/>
        <v>0</v>
      </c>
      <c r="KH227" s="156">
        <f t="shared" si="298"/>
        <v>0</v>
      </c>
      <c r="KI227" s="156">
        <f t="shared" si="298"/>
        <v>0</v>
      </c>
      <c r="KJ227" s="156">
        <f t="shared" si="298"/>
        <v>0</v>
      </c>
      <c r="KK227" s="156">
        <f t="shared" si="298"/>
        <v>0</v>
      </c>
      <c r="KL227" s="156">
        <f t="shared" si="298"/>
        <v>0</v>
      </c>
      <c r="KM227" s="156">
        <f t="shared" si="298"/>
        <v>0</v>
      </c>
      <c r="KN227" s="156">
        <f t="shared" si="298"/>
        <v>0</v>
      </c>
      <c r="KO227" s="156">
        <f t="shared" si="298"/>
        <v>0</v>
      </c>
      <c r="KP227" s="156">
        <f t="shared" si="298"/>
        <v>0</v>
      </c>
      <c r="KQ227" s="156">
        <f t="shared" si="298"/>
        <v>0</v>
      </c>
      <c r="KR227" s="156">
        <f t="shared" si="298"/>
        <v>0</v>
      </c>
      <c r="KS227" s="156">
        <f t="shared" si="298"/>
        <v>0</v>
      </c>
      <c r="KT227" s="156">
        <f t="shared" si="298"/>
        <v>0</v>
      </c>
      <c r="KU227" s="156">
        <f t="shared" si="298"/>
        <v>0</v>
      </c>
      <c r="KV227" s="156">
        <f t="shared" si="298"/>
        <v>0</v>
      </c>
      <c r="KW227" s="156">
        <f t="shared" si="298"/>
        <v>0</v>
      </c>
      <c r="KX227" s="156">
        <f t="shared" si="298"/>
        <v>0</v>
      </c>
      <c r="KY227" s="156">
        <f t="shared" si="298"/>
        <v>0</v>
      </c>
      <c r="KZ227" s="156">
        <f t="shared" si="298"/>
        <v>0</v>
      </c>
      <c r="LA227" s="156">
        <f t="shared" si="298"/>
        <v>0</v>
      </c>
      <c r="LB227" s="156">
        <f t="shared" si="298"/>
        <v>0</v>
      </c>
      <c r="LC227" s="156">
        <f t="shared" si="298"/>
        <v>0</v>
      </c>
      <c r="LD227" s="156">
        <f t="shared" si="298"/>
        <v>0</v>
      </c>
      <c r="LE227" s="156">
        <f t="shared" si="298"/>
        <v>0</v>
      </c>
      <c r="LF227" s="156">
        <f t="shared" si="298"/>
        <v>0</v>
      </c>
      <c r="LG227" s="156">
        <f t="shared" si="298"/>
        <v>0</v>
      </c>
      <c r="LH227" s="156">
        <f t="shared" si="298"/>
        <v>0</v>
      </c>
      <c r="LI227" s="156">
        <f t="shared" si="298"/>
        <v>0</v>
      </c>
      <c r="LJ227" s="156">
        <f t="shared" si="298"/>
        <v>0</v>
      </c>
      <c r="LK227" s="156">
        <f t="shared" si="298"/>
        <v>0</v>
      </c>
      <c r="LL227" s="156">
        <f t="shared" si="298"/>
        <v>0</v>
      </c>
      <c r="LM227" s="156">
        <f t="shared" ref="LM227:NK227" si="299">IF(LM$165=EOMONTH($E51,$R51*(1-$O51)),SUMIFS($D220:$NK220,$D$165:$NK$165,"&gt;"&amp;EOMONTH($E51,$R51*(1-$O51)+$S51*(1-$O51)+$T51*$O51),$D$165:$NK$165,"&lt;="&amp;EOMONTH($E51,$R51*(1-$O51)+60))*-($AF51*(1-$O51)+$AH51*$O51)+SUMIFS($D220:$NK220,$D$165:$NK$165,"&gt;"&amp;EOMONTH($E51,$R51*(1-$O51)+60),$D$165:$NK$165,"&lt;="&amp;EOMONTH($E51,$R51*(1-$O51)+372))*-($AG51*(1-$O51)+$AI51*$O51),0)</f>
        <v>0</v>
      </c>
      <c r="LN227" s="156">
        <f t="shared" si="299"/>
        <v>0</v>
      </c>
      <c r="LO227" s="156">
        <f t="shared" si="299"/>
        <v>0</v>
      </c>
      <c r="LP227" s="156">
        <f t="shared" si="299"/>
        <v>0</v>
      </c>
      <c r="LQ227" s="156">
        <f t="shared" si="299"/>
        <v>0</v>
      </c>
      <c r="LR227" s="156">
        <f t="shared" si="299"/>
        <v>0</v>
      </c>
      <c r="LS227" s="156">
        <f t="shared" si="299"/>
        <v>0</v>
      </c>
      <c r="LT227" s="156">
        <f t="shared" si="299"/>
        <v>0</v>
      </c>
      <c r="LU227" s="156">
        <f t="shared" si="299"/>
        <v>0</v>
      </c>
      <c r="LV227" s="156">
        <f t="shared" si="299"/>
        <v>0</v>
      </c>
      <c r="LW227" s="156">
        <f t="shared" si="299"/>
        <v>0</v>
      </c>
      <c r="LX227" s="156">
        <f t="shared" si="299"/>
        <v>0</v>
      </c>
      <c r="LY227" s="156">
        <f t="shared" si="299"/>
        <v>0</v>
      </c>
      <c r="LZ227" s="156">
        <f t="shared" si="299"/>
        <v>0</v>
      </c>
      <c r="MA227" s="156">
        <f t="shared" si="299"/>
        <v>0</v>
      </c>
      <c r="MB227" s="156">
        <f t="shared" si="299"/>
        <v>0</v>
      </c>
      <c r="MC227" s="156">
        <f t="shared" si="299"/>
        <v>0</v>
      </c>
      <c r="MD227" s="156">
        <f t="shared" si="299"/>
        <v>0</v>
      </c>
      <c r="ME227" s="156">
        <f t="shared" si="299"/>
        <v>0</v>
      </c>
      <c r="MF227" s="156">
        <f t="shared" si="299"/>
        <v>0</v>
      </c>
      <c r="MG227" s="156">
        <f t="shared" si="299"/>
        <v>0</v>
      </c>
      <c r="MH227" s="156">
        <f t="shared" si="299"/>
        <v>0</v>
      </c>
      <c r="MI227" s="156">
        <f t="shared" si="299"/>
        <v>0</v>
      </c>
      <c r="MJ227" s="156">
        <f t="shared" si="299"/>
        <v>0</v>
      </c>
      <c r="MK227" s="156">
        <f t="shared" si="299"/>
        <v>0</v>
      </c>
      <c r="ML227" s="156">
        <f t="shared" si="299"/>
        <v>0</v>
      </c>
      <c r="MM227" s="156">
        <f t="shared" si="299"/>
        <v>0</v>
      </c>
      <c r="MN227" s="156">
        <f t="shared" si="299"/>
        <v>0</v>
      </c>
      <c r="MO227" s="156">
        <f t="shared" si="299"/>
        <v>0</v>
      </c>
      <c r="MP227" s="156">
        <f t="shared" si="299"/>
        <v>0</v>
      </c>
      <c r="MQ227" s="156">
        <f t="shared" si="299"/>
        <v>0</v>
      </c>
      <c r="MR227" s="156">
        <f t="shared" si="299"/>
        <v>0</v>
      </c>
      <c r="MS227" s="156">
        <f t="shared" si="299"/>
        <v>0</v>
      </c>
      <c r="MT227" s="156">
        <f t="shared" si="299"/>
        <v>0</v>
      </c>
      <c r="MU227" s="156">
        <f t="shared" si="299"/>
        <v>0</v>
      </c>
      <c r="MV227" s="156">
        <f t="shared" si="299"/>
        <v>0</v>
      </c>
      <c r="MW227" s="156">
        <f t="shared" si="299"/>
        <v>0</v>
      </c>
      <c r="MX227" s="156">
        <f t="shared" si="299"/>
        <v>0</v>
      </c>
      <c r="MY227" s="156">
        <f t="shared" si="299"/>
        <v>0</v>
      </c>
      <c r="MZ227" s="156">
        <f t="shared" si="299"/>
        <v>0</v>
      </c>
      <c r="NA227" s="156">
        <f t="shared" si="299"/>
        <v>0</v>
      </c>
      <c r="NB227" s="156">
        <f t="shared" si="299"/>
        <v>0</v>
      </c>
      <c r="NC227" s="156">
        <f t="shared" si="299"/>
        <v>0</v>
      </c>
      <c r="ND227" s="156">
        <f t="shared" si="299"/>
        <v>0</v>
      </c>
      <c r="NE227" s="156">
        <f t="shared" si="299"/>
        <v>0</v>
      </c>
      <c r="NF227" s="156">
        <f t="shared" si="299"/>
        <v>0</v>
      </c>
      <c r="NG227" s="156">
        <f t="shared" si="299"/>
        <v>0</v>
      </c>
      <c r="NH227" s="156">
        <f t="shared" si="299"/>
        <v>0</v>
      </c>
      <c r="NI227" s="156">
        <f t="shared" si="299"/>
        <v>0</v>
      </c>
      <c r="NJ227" s="156">
        <f t="shared" si="299"/>
        <v>0</v>
      </c>
      <c r="NK227" s="158">
        <f t="shared" si="299"/>
        <v>0</v>
      </c>
    </row>
    <row r="228" spans="1:375" x14ac:dyDescent="0.25">
      <c r="A228" s="159">
        <f t="shared" ref="A228" ca="1" si="300">SUM(D228:NK228)</f>
        <v>2030846.3891884433</v>
      </c>
      <c r="B228" s="164"/>
      <c r="C228" s="161" t="s">
        <v>165</v>
      </c>
      <c r="D228" s="162">
        <f>SUM(D223:D227)</f>
        <v>0</v>
      </c>
      <c r="E228" s="162">
        <f t="shared" ref="E228:BP228" si="301">SUM(E223:E227)</f>
        <v>0</v>
      </c>
      <c r="F228" s="162">
        <f t="shared" si="301"/>
        <v>0</v>
      </c>
      <c r="G228" s="162">
        <f t="shared" si="301"/>
        <v>0</v>
      </c>
      <c r="H228" s="162">
        <f t="shared" si="301"/>
        <v>0</v>
      </c>
      <c r="I228" s="162">
        <f t="shared" si="301"/>
        <v>0</v>
      </c>
      <c r="J228" s="162">
        <f t="shared" si="301"/>
        <v>0</v>
      </c>
      <c r="K228" s="162">
        <f t="shared" si="301"/>
        <v>0</v>
      </c>
      <c r="L228" s="162">
        <f t="shared" si="301"/>
        <v>0</v>
      </c>
      <c r="M228" s="162">
        <f t="shared" si="301"/>
        <v>0</v>
      </c>
      <c r="N228" s="162">
        <f t="shared" si="301"/>
        <v>0</v>
      </c>
      <c r="O228" s="162">
        <f t="shared" si="301"/>
        <v>0</v>
      </c>
      <c r="P228" s="162">
        <f t="shared" si="301"/>
        <v>0</v>
      </c>
      <c r="Q228" s="162">
        <f t="shared" si="301"/>
        <v>0</v>
      </c>
      <c r="R228" s="162">
        <f t="shared" si="301"/>
        <v>0</v>
      </c>
      <c r="S228" s="162">
        <f t="shared" si="301"/>
        <v>0</v>
      </c>
      <c r="T228" s="162">
        <f t="shared" si="301"/>
        <v>0</v>
      </c>
      <c r="U228" s="162">
        <f t="shared" si="301"/>
        <v>0</v>
      </c>
      <c r="V228" s="162">
        <f t="shared" si="301"/>
        <v>0</v>
      </c>
      <c r="W228" s="162">
        <f t="shared" si="301"/>
        <v>0</v>
      </c>
      <c r="X228" s="162">
        <f t="shared" si="301"/>
        <v>0</v>
      </c>
      <c r="Y228" s="162">
        <f t="shared" si="301"/>
        <v>0</v>
      </c>
      <c r="Z228" s="162">
        <f t="shared" si="301"/>
        <v>0</v>
      </c>
      <c r="AA228" s="162">
        <f t="shared" si="301"/>
        <v>-130344.9804265525</v>
      </c>
      <c r="AB228" s="162">
        <f t="shared" ca="1" si="301"/>
        <v>1465.4790947554156</v>
      </c>
      <c r="AC228" s="162">
        <f t="shared" ca="1" si="301"/>
        <v>1675.8276979264156</v>
      </c>
      <c r="AD228" s="162">
        <f t="shared" ca="1" si="301"/>
        <v>1689.0605744639597</v>
      </c>
      <c r="AE228" s="162">
        <f t="shared" ca="1" si="301"/>
        <v>1696.9600081276822</v>
      </c>
      <c r="AF228" s="162">
        <f t="shared" ca="1" si="301"/>
        <v>1760.9849970361483</v>
      </c>
      <c r="AG228" s="162">
        <f t="shared" ca="1" si="301"/>
        <v>12110.889505442359</v>
      </c>
      <c r="AH228" s="162">
        <f t="shared" ca="1" si="301"/>
        <v>12151.027491481571</v>
      </c>
      <c r="AI228" s="162">
        <f t="shared" ca="1" si="301"/>
        <v>12152.444165818601</v>
      </c>
      <c r="AJ228" s="162">
        <f t="shared" ca="1" si="301"/>
        <v>12157.579543663513</v>
      </c>
      <c r="AK228" s="162">
        <f t="shared" ca="1" si="301"/>
        <v>12181.499160273113</v>
      </c>
      <c r="AL228" s="162">
        <f t="shared" ca="1" si="301"/>
        <v>12224.860555532709</v>
      </c>
      <c r="AM228" s="162">
        <f t="shared" ca="1" si="301"/>
        <v>12226.291257260591</v>
      </c>
      <c r="AN228" s="162">
        <f t="shared" ca="1" si="301"/>
        <v>13002.921922572938</v>
      </c>
      <c r="AO228" s="162">
        <f t="shared" ca="1" si="301"/>
        <v>13005.52143390612</v>
      </c>
      <c r="AP228" s="162">
        <f t="shared" ca="1" si="301"/>
        <v>13006.962747251411</v>
      </c>
      <c r="AQ228" s="162">
        <f t="shared" ca="1" si="301"/>
        <v>13008.407615264239</v>
      </c>
      <c r="AR228" s="162">
        <f t="shared" ca="1" si="301"/>
        <v>13010.519900374358</v>
      </c>
      <c r="AS228" s="162">
        <f t="shared" ca="1" si="301"/>
        <v>13013.223742380103</v>
      </c>
      <c r="AT228" s="162">
        <f t="shared" ca="1" si="301"/>
        <v>13014.679327082691</v>
      </c>
      <c r="AU228" s="162">
        <f t="shared" ca="1" si="301"/>
        <v>13016.138501649832</v>
      </c>
      <c r="AV228" s="162">
        <f t="shared" ca="1" si="301"/>
        <v>13021.42794083009</v>
      </c>
      <c r="AW228" s="162">
        <f t="shared" ca="1" si="301"/>
        <v>13023.272836842094</v>
      </c>
      <c r="AX228" s="162">
        <f t="shared" ca="1" si="301"/>
        <v>13024.955291092952</v>
      </c>
      <c r="AY228" s="162">
        <f t="shared" ca="1" si="301"/>
        <v>13026.428913872671</v>
      </c>
      <c r="AZ228" s="162">
        <f t="shared" ca="1" si="301"/>
        <v>13379.179295604565</v>
      </c>
      <c r="BA228" s="162">
        <f t="shared" ca="1" si="301"/>
        <v>13381.856792277744</v>
      </c>
      <c r="BB228" s="162">
        <f t="shared" ca="1" si="301"/>
        <v>13383.341345023393</v>
      </c>
      <c r="BC228" s="162">
        <f t="shared" ca="1" si="301"/>
        <v>13384.829559076605</v>
      </c>
      <c r="BD228" s="162">
        <f t="shared" ca="1" si="301"/>
        <v>13387.005212740027</v>
      </c>
      <c r="BE228" s="162">
        <f t="shared" ca="1" si="301"/>
        <v>13389.790170005945</v>
      </c>
      <c r="BF228" s="162">
        <f t="shared" ca="1" si="301"/>
        <v>13391.289422249611</v>
      </c>
      <c r="BG228" s="162">
        <f t="shared" ca="1" si="301"/>
        <v>13392.792372053764</v>
      </c>
      <c r="BH228" s="162">
        <f t="shared" ca="1" si="301"/>
        <v>12914.17276359135</v>
      </c>
      <c r="BI228" s="162">
        <f t="shared" ca="1" si="301"/>
        <v>12868.449160353935</v>
      </c>
      <c r="BJ228" s="162">
        <f t="shared" ca="1" si="301"/>
        <v>12869.416906422019</v>
      </c>
      <c r="BK228" s="162">
        <f t="shared" ca="1" si="301"/>
        <v>13219.872350122117</v>
      </c>
      <c r="BL228" s="162">
        <f t="shared" ca="1" si="301"/>
        <v>13617.738565707308</v>
      </c>
      <c r="BM228" s="162">
        <f t="shared" ca="1" si="301"/>
        <v>13629.175863091352</v>
      </c>
      <c r="BN228" s="162">
        <f t="shared" ca="1" si="301"/>
        <v>13645.113264846777</v>
      </c>
      <c r="BO228" s="162">
        <f t="shared" ca="1" si="301"/>
        <v>13646.451087180649</v>
      </c>
      <c r="BP228" s="162">
        <f t="shared" ca="1" si="301"/>
        <v>13747.662475098179</v>
      </c>
      <c r="BQ228" s="162">
        <f t="shared" ref="BQ228:EB228" ca="1" si="302">SUM(BQ223:BQ227)</f>
        <v>13750.530981082075</v>
      </c>
      <c r="BR228" s="162">
        <f t="shared" ca="1" si="302"/>
        <v>13793.119922393309</v>
      </c>
      <c r="BS228" s="162">
        <f t="shared" ca="1" si="302"/>
        <v>13794.667960691588</v>
      </c>
      <c r="BT228" s="162">
        <f t="shared" ca="1" si="302"/>
        <v>13796.219816869929</v>
      </c>
      <c r="BU228" s="162">
        <f t="shared" ca="1" si="302"/>
        <v>13797.775500344253</v>
      </c>
      <c r="BV228" s="162">
        <f t="shared" ca="1" si="302"/>
        <v>13799.560416058986</v>
      </c>
      <c r="BW228" s="162">
        <f t="shared" ca="1" si="302"/>
        <v>13801.123782465991</v>
      </c>
      <c r="BX228" s="162">
        <f t="shared" ca="1" si="302"/>
        <v>14174.789620774887</v>
      </c>
      <c r="BY228" s="162">
        <f t="shared" ca="1" si="302"/>
        <v>14182.517414782711</v>
      </c>
      <c r="BZ228" s="162">
        <f t="shared" ca="1" si="302"/>
        <v>14184.092376790572</v>
      </c>
      <c r="CA228" s="162">
        <f t="shared" ca="1" si="302"/>
        <v>14185.671223079624</v>
      </c>
      <c r="CB228" s="162">
        <f t="shared" ca="1" si="302"/>
        <v>14187.979374051149</v>
      </c>
      <c r="CC228" s="162">
        <f t="shared" ca="1" si="302"/>
        <v>14190.93393521456</v>
      </c>
      <c r="CD228" s="162">
        <f t="shared" ca="1" si="302"/>
        <v>14192.524491919865</v>
      </c>
      <c r="CE228" s="162">
        <f t="shared" ca="1" si="302"/>
        <v>14194.118971367092</v>
      </c>
      <c r="CF228" s="162">
        <f t="shared" ca="1" si="302"/>
        <v>14195.717383230782</v>
      </c>
      <c r="CG228" s="162">
        <f t="shared" ca="1" si="302"/>
        <v>14197.319737209336</v>
      </c>
      <c r="CH228" s="162">
        <f t="shared" ca="1" si="302"/>
        <v>14199.158200395512</v>
      </c>
      <c r="CI228" s="162">
        <f t="shared" ca="1" si="302"/>
        <v>14200.768467794725</v>
      </c>
      <c r="CJ228" s="162">
        <f t="shared" ca="1" si="302"/>
        <v>14585.356500689988</v>
      </c>
      <c r="CK228" s="162">
        <f t="shared" ca="1" si="302"/>
        <v>14593.316128518045</v>
      </c>
      <c r="CL228" s="162">
        <f t="shared" ca="1" si="302"/>
        <v>14594.938339386141</v>
      </c>
      <c r="CM228" s="162">
        <f t="shared" ca="1" si="302"/>
        <v>14596.564551063864</v>
      </c>
      <c r="CN228" s="162">
        <f t="shared" ca="1" si="302"/>
        <v>14598.941946564535</v>
      </c>
      <c r="CO228" s="162">
        <f t="shared" ca="1" si="302"/>
        <v>14601.98514456285</v>
      </c>
      <c r="CP228" s="162">
        <f t="shared" ca="1" si="302"/>
        <v>14603.623417969313</v>
      </c>
      <c r="CQ228" s="162">
        <f t="shared" ca="1" si="302"/>
        <v>14605.265731799956</v>
      </c>
      <c r="CR228" s="162">
        <f t="shared" ca="1" si="302"/>
        <v>14606.91209601956</v>
      </c>
      <c r="CS228" s="162">
        <f t="shared" ca="1" si="302"/>
        <v>14608.56252061747</v>
      </c>
      <c r="CT228" s="162">
        <f t="shared" ca="1" si="302"/>
        <v>14579.357927041054</v>
      </c>
      <c r="CU228" s="162">
        <f t="shared" ca="1" si="302"/>
        <v>14580.971144884637</v>
      </c>
      <c r="CV228" s="162">
        <f t="shared" si="302"/>
        <v>0</v>
      </c>
      <c r="CW228" s="162">
        <f t="shared" si="302"/>
        <v>0</v>
      </c>
      <c r="CX228" s="162">
        <f t="shared" si="302"/>
        <v>-135912.48006833741</v>
      </c>
      <c r="CY228" s="162">
        <f t="shared" ca="1" si="302"/>
        <v>2785.3688477078613</v>
      </c>
      <c r="CZ228" s="162">
        <f t="shared" ca="1" si="302"/>
        <v>2787.817565073552</v>
      </c>
      <c r="DA228" s="162">
        <f t="shared" ca="1" si="302"/>
        <v>14658.990149759775</v>
      </c>
      <c r="DB228" s="162">
        <f t="shared" ca="1" si="302"/>
        <v>14660.677571368433</v>
      </c>
      <c r="DC228" s="162">
        <f t="shared" ca="1" si="302"/>
        <v>14662.369154613996</v>
      </c>
      <c r="DD228" s="162">
        <f t="shared" ca="1" si="302"/>
        <v>14664.064909760185</v>
      </c>
      <c r="DE228" s="162">
        <f t="shared" ca="1" si="302"/>
        <v>14665.764847096034</v>
      </c>
      <c r="DF228" s="162">
        <f t="shared" ca="1" si="302"/>
        <v>14667.468976935948</v>
      </c>
      <c r="DG228" s="162">
        <f t="shared" ca="1" si="302"/>
        <v>14669.177309619774</v>
      </c>
      <c r="DH228" s="162">
        <f t="shared" ca="1" si="302"/>
        <v>14709.519305765332</v>
      </c>
      <c r="DI228" s="162">
        <f t="shared" ca="1" si="302"/>
        <v>15074.29314335068</v>
      </c>
      <c r="DJ228" s="162">
        <f t="shared" ca="1" si="302"/>
        <v>15076.014146860642</v>
      </c>
      <c r="DK228" s="162">
        <f t="shared" ca="1" si="302"/>
        <v>15077.739394829539</v>
      </c>
      <c r="DL228" s="162">
        <f t="shared" ca="1" si="302"/>
        <v>15080.261573716201</v>
      </c>
      <c r="DM228" s="162">
        <f t="shared" ca="1" si="302"/>
        <v>15083.490102472613</v>
      </c>
      <c r="DN228" s="162">
        <f t="shared" ca="1" si="302"/>
        <v>15085.228146729531</v>
      </c>
      <c r="DO228" s="162">
        <f t="shared" ca="1" si="302"/>
        <v>15086.970477472461</v>
      </c>
      <c r="DP228" s="162">
        <f t="shared" ca="1" si="302"/>
        <v>15088.717105273037</v>
      </c>
      <c r="DQ228" s="162">
        <f t="shared" ca="1" si="302"/>
        <v>15090.46804072896</v>
      </c>
      <c r="DR228" s="162">
        <f t="shared" ca="1" si="302"/>
        <v>15092.223294464071</v>
      </c>
      <c r="DS228" s="162">
        <f t="shared" ca="1" si="302"/>
        <v>15093.982877128412</v>
      </c>
      <c r="DT228" s="162">
        <f t="shared" ca="1" si="302"/>
        <v>15135.229738122736</v>
      </c>
      <c r="DU228" s="162">
        <f t="shared" ca="1" si="302"/>
        <v>15510.946790835646</v>
      </c>
      <c r="DV228" s="162">
        <f t="shared" ca="1" si="302"/>
        <v>15512.719424450906</v>
      </c>
      <c r="DW228" s="162">
        <f t="shared" ca="1" si="302"/>
        <v>15514.496429858871</v>
      </c>
      <c r="DX228" s="162">
        <f t="shared" ca="1" si="302"/>
        <v>15517.094274112133</v>
      </c>
      <c r="DY228" s="162">
        <f t="shared" ca="1" si="302"/>
        <v>15336.347472756057</v>
      </c>
      <c r="DZ228" s="162">
        <f t="shared" ca="1" si="302"/>
        <v>15337.877480582902</v>
      </c>
      <c r="EA228" s="162">
        <f t="shared" ca="1" si="302"/>
        <v>15339.411261821801</v>
      </c>
      <c r="EB228" s="162">
        <f t="shared" ca="1" si="302"/>
        <v>15472.943759926495</v>
      </c>
      <c r="EC228" s="162">
        <f t="shared" ref="EC228:GN228" ca="1" si="303">SUM(EC223:EC227)</f>
        <v>15474.747223446097</v>
      </c>
      <c r="ED228" s="162">
        <f t="shared" ca="1" si="303"/>
        <v>15530.934643283974</v>
      </c>
      <c r="EE228" s="162">
        <f t="shared" ca="1" si="303"/>
        <v>15532.747013428245</v>
      </c>
      <c r="EF228" s="162">
        <f t="shared" si="303"/>
        <v>15086.39191103162</v>
      </c>
      <c r="EG228" s="162">
        <f t="shared" si="303"/>
        <v>15464.455178380707</v>
      </c>
      <c r="EH228" s="162">
        <f t="shared" si="303"/>
        <v>15466.226216625715</v>
      </c>
      <c r="EI228" s="162">
        <f t="shared" si="303"/>
        <v>15468.001622728811</v>
      </c>
      <c r="EJ228" s="162">
        <f t="shared" si="303"/>
        <v>15469.781407462313</v>
      </c>
      <c r="EK228" s="162">
        <f t="shared" si="303"/>
        <v>15471.565581625106</v>
      </c>
      <c r="EL228" s="162">
        <f t="shared" si="303"/>
        <v>15473.354156042704</v>
      </c>
      <c r="EM228" s="162">
        <f t="shared" si="303"/>
        <v>15475.147141567324</v>
      </c>
      <c r="EN228" s="162">
        <f t="shared" si="303"/>
        <v>15476.944549077945</v>
      </c>
      <c r="EO228" s="162">
        <f t="shared" si="303"/>
        <v>15478.746389480379</v>
      </c>
      <c r="EP228" s="162">
        <f t="shared" si="303"/>
        <v>15480.552673707331</v>
      </c>
      <c r="EQ228" s="162">
        <f t="shared" si="303"/>
        <v>15482.363412718472</v>
      </c>
      <c r="ER228" s="162">
        <f t="shared" si="303"/>
        <v>15492.753517584637</v>
      </c>
      <c r="ES228" s="162">
        <f t="shared" si="303"/>
        <v>15882.158682954194</v>
      </c>
      <c r="ET228" s="162">
        <f t="shared" si="303"/>
        <v>15883.982852346553</v>
      </c>
      <c r="EU228" s="162">
        <f t="shared" si="303"/>
        <v>15885.811520632742</v>
      </c>
      <c r="EV228" s="162">
        <f t="shared" si="303"/>
        <v>15887.644698908251</v>
      </c>
      <c r="EW228" s="162">
        <f t="shared" si="303"/>
        <v>15499.204753840731</v>
      </c>
      <c r="EX228" s="162">
        <f t="shared" si="303"/>
        <v>15461.871506970998</v>
      </c>
      <c r="EY228" s="162">
        <f t="shared" si="303"/>
        <v>15462.803066087374</v>
      </c>
      <c r="EZ228" s="162">
        <f t="shared" si="303"/>
        <v>15463.73692267984</v>
      </c>
      <c r="FA228" s="162">
        <f t="shared" si="303"/>
        <v>15464.673082414591</v>
      </c>
      <c r="FB228" s="162">
        <f t="shared" si="303"/>
        <v>15357.329662929593</v>
      </c>
      <c r="FC228" s="162">
        <f t="shared" si="303"/>
        <v>15358.039376476525</v>
      </c>
      <c r="FD228" s="162">
        <f t="shared" si="303"/>
        <v>15365.394490831941</v>
      </c>
      <c r="FE228" s="162">
        <f t="shared" si="303"/>
        <v>15765.320757702764</v>
      </c>
      <c r="FF228" s="162">
        <f t="shared" si="303"/>
        <v>15766.035735246016</v>
      </c>
      <c r="FG228" s="162">
        <f t="shared" si="303"/>
        <v>15766.75247611677</v>
      </c>
      <c r="FH228" s="162">
        <f t="shared" si="303"/>
        <v>15767.470984663871</v>
      </c>
      <c r="FI228" s="162">
        <f t="shared" si="303"/>
        <v>15768.191265246882</v>
      </c>
      <c r="FJ228" s="162">
        <f t="shared" si="303"/>
        <v>15768.91332223612</v>
      </c>
      <c r="FK228" s="162">
        <f t="shared" si="303"/>
        <v>15769.637160012686</v>
      </c>
      <c r="FL228" s="162">
        <f t="shared" si="303"/>
        <v>15770.362782968481</v>
      </c>
      <c r="FM228" s="162">
        <f t="shared" si="303"/>
        <v>15771.090195506236</v>
      </c>
      <c r="FN228" s="162">
        <f t="shared" si="303"/>
        <v>15771.819402039548</v>
      </c>
      <c r="FO228" s="162">
        <f t="shared" si="303"/>
        <v>15772.55040699289</v>
      </c>
      <c r="FP228" s="162">
        <f t="shared" si="303"/>
        <v>15780.126174778969</v>
      </c>
      <c r="FQ228" s="162">
        <f t="shared" si="303"/>
        <v>16192.050229655917</v>
      </c>
      <c r="FR228" s="162">
        <f t="shared" si="303"/>
        <v>16192.786656525466</v>
      </c>
      <c r="FS228" s="162">
        <f t="shared" si="303"/>
        <v>16193.524899622345</v>
      </c>
      <c r="FT228" s="162">
        <f t="shared" si="303"/>
        <v>16113.252093202042</v>
      </c>
      <c r="FU228" s="162">
        <f t="shared" si="303"/>
        <v>16113.821449876845</v>
      </c>
      <c r="FV228" s="162">
        <f t="shared" si="303"/>
        <v>16114.392210738804</v>
      </c>
      <c r="FW228" s="162">
        <f t="shared" si="303"/>
        <v>16196.496124035137</v>
      </c>
      <c r="FX228" s="162">
        <f t="shared" si="303"/>
        <v>16197.243515679605</v>
      </c>
      <c r="FY228" s="162">
        <f t="shared" si="303"/>
        <v>16197.992750593496</v>
      </c>
      <c r="FZ228" s="162">
        <f t="shared" si="303"/>
        <v>16198.743833322806</v>
      </c>
      <c r="GA228" s="162">
        <f t="shared" si="303"/>
        <v>16199.496768424746</v>
      </c>
      <c r="GB228" s="162">
        <f t="shared" si="303"/>
        <v>16207.299809244407</v>
      </c>
      <c r="GC228" s="162">
        <f t="shared" si="303"/>
        <v>16631.581585767664</v>
      </c>
      <c r="GD228" s="162">
        <f t="shared" si="303"/>
        <v>16632.340105443302</v>
      </c>
      <c r="GE228" s="162">
        <f t="shared" si="303"/>
        <v>16633.100495833085</v>
      </c>
      <c r="GF228" s="162">
        <f t="shared" si="303"/>
        <v>16633.862761550703</v>
      </c>
      <c r="GG228" s="162">
        <f t="shared" si="303"/>
        <v>16634.62690722122</v>
      </c>
      <c r="GH228" s="162">
        <f t="shared" si="303"/>
        <v>16635.392937481101</v>
      </c>
      <c r="GI228" s="162">
        <f t="shared" si="303"/>
        <v>16610.967547839973</v>
      </c>
      <c r="GJ228" s="162">
        <f t="shared" si="303"/>
        <v>16611.68365332258</v>
      </c>
      <c r="GK228" s="162">
        <f t="shared" si="303"/>
        <v>0</v>
      </c>
      <c r="GL228" s="162">
        <f t="shared" si="303"/>
        <v>0</v>
      </c>
      <c r="GM228" s="162">
        <f t="shared" si="303"/>
        <v>0</v>
      </c>
      <c r="GN228" s="162">
        <f t="shared" si="303"/>
        <v>0</v>
      </c>
      <c r="GO228" s="162">
        <f t="shared" ref="GO228:IZ228" si="304">SUM(GO223:GO227)</f>
        <v>0</v>
      </c>
      <c r="GP228" s="162">
        <f t="shared" si="304"/>
        <v>0</v>
      </c>
      <c r="GQ228" s="162">
        <f t="shared" si="304"/>
        <v>0</v>
      </c>
      <c r="GR228" s="162">
        <f t="shared" si="304"/>
        <v>0</v>
      </c>
      <c r="GS228" s="162">
        <f t="shared" si="304"/>
        <v>0</v>
      </c>
      <c r="GT228" s="162">
        <f t="shared" si="304"/>
        <v>0</v>
      </c>
      <c r="GU228" s="162">
        <f t="shared" si="304"/>
        <v>0</v>
      </c>
      <c r="GV228" s="162">
        <f t="shared" si="304"/>
        <v>0</v>
      </c>
      <c r="GW228" s="162">
        <f t="shared" si="304"/>
        <v>0</v>
      </c>
      <c r="GX228" s="162">
        <f t="shared" si="304"/>
        <v>0</v>
      </c>
      <c r="GY228" s="162">
        <f t="shared" si="304"/>
        <v>0</v>
      </c>
      <c r="GZ228" s="162">
        <f t="shared" si="304"/>
        <v>0</v>
      </c>
      <c r="HA228" s="162">
        <f t="shared" si="304"/>
        <v>0</v>
      </c>
      <c r="HB228" s="162">
        <f t="shared" si="304"/>
        <v>0</v>
      </c>
      <c r="HC228" s="162">
        <f t="shared" si="304"/>
        <v>0</v>
      </c>
      <c r="HD228" s="162">
        <f t="shared" si="304"/>
        <v>0</v>
      </c>
      <c r="HE228" s="162">
        <f t="shared" si="304"/>
        <v>0</v>
      </c>
      <c r="HF228" s="162">
        <f t="shared" si="304"/>
        <v>0</v>
      </c>
      <c r="HG228" s="162">
        <f t="shared" si="304"/>
        <v>0</v>
      </c>
      <c r="HH228" s="162">
        <f t="shared" si="304"/>
        <v>0</v>
      </c>
      <c r="HI228" s="162">
        <f t="shared" si="304"/>
        <v>0</v>
      </c>
      <c r="HJ228" s="162">
        <f t="shared" si="304"/>
        <v>0</v>
      </c>
      <c r="HK228" s="162">
        <f t="shared" si="304"/>
        <v>0</v>
      </c>
      <c r="HL228" s="162">
        <f t="shared" si="304"/>
        <v>0</v>
      </c>
      <c r="HM228" s="162">
        <f t="shared" si="304"/>
        <v>0</v>
      </c>
      <c r="HN228" s="162">
        <f t="shared" si="304"/>
        <v>0</v>
      </c>
      <c r="HO228" s="162">
        <f t="shared" si="304"/>
        <v>0</v>
      </c>
      <c r="HP228" s="162">
        <f t="shared" si="304"/>
        <v>0</v>
      </c>
      <c r="HQ228" s="162">
        <f t="shared" si="304"/>
        <v>0</v>
      </c>
      <c r="HR228" s="162">
        <f t="shared" si="304"/>
        <v>0</v>
      </c>
      <c r="HS228" s="162">
        <f t="shared" si="304"/>
        <v>0</v>
      </c>
      <c r="HT228" s="162">
        <f t="shared" si="304"/>
        <v>0</v>
      </c>
      <c r="HU228" s="162">
        <f t="shared" si="304"/>
        <v>0</v>
      </c>
      <c r="HV228" s="162">
        <f t="shared" si="304"/>
        <v>0</v>
      </c>
      <c r="HW228" s="162">
        <f t="shared" si="304"/>
        <v>0</v>
      </c>
      <c r="HX228" s="162">
        <f t="shared" si="304"/>
        <v>0</v>
      </c>
      <c r="HY228" s="162">
        <f t="shared" si="304"/>
        <v>0</v>
      </c>
      <c r="HZ228" s="162">
        <f t="shared" si="304"/>
        <v>0</v>
      </c>
      <c r="IA228" s="162">
        <f t="shared" si="304"/>
        <v>0</v>
      </c>
      <c r="IB228" s="162">
        <f t="shared" si="304"/>
        <v>0</v>
      </c>
      <c r="IC228" s="162">
        <f t="shared" si="304"/>
        <v>0</v>
      </c>
      <c r="ID228" s="162">
        <f t="shared" si="304"/>
        <v>0</v>
      </c>
      <c r="IE228" s="162">
        <f t="shared" si="304"/>
        <v>0</v>
      </c>
      <c r="IF228" s="162">
        <f t="shared" si="304"/>
        <v>0</v>
      </c>
      <c r="IG228" s="162">
        <f t="shared" si="304"/>
        <v>0</v>
      </c>
      <c r="IH228" s="162">
        <f t="shared" si="304"/>
        <v>0</v>
      </c>
      <c r="II228" s="162">
        <f t="shared" si="304"/>
        <v>0</v>
      </c>
      <c r="IJ228" s="162">
        <f t="shared" si="304"/>
        <v>0</v>
      </c>
      <c r="IK228" s="162">
        <f t="shared" si="304"/>
        <v>0</v>
      </c>
      <c r="IL228" s="162">
        <f t="shared" si="304"/>
        <v>0</v>
      </c>
      <c r="IM228" s="162">
        <f t="shared" si="304"/>
        <v>0</v>
      </c>
      <c r="IN228" s="162">
        <f t="shared" si="304"/>
        <v>0</v>
      </c>
      <c r="IO228" s="162">
        <f t="shared" si="304"/>
        <v>0</v>
      </c>
      <c r="IP228" s="162">
        <f t="shared" si="304"/>
        <v>0</v>
      </c>
      <c r="IQ228" s="162">
        <f t="shared" si="304"/>
        <v>0</v>
      </c>
      <c r="IR228" s="162">
        <f t="shared" si="304"/>
        <v>0</v>
      </c>
      <c r="IS228" s="162">
        <f t="shared" si="304"/>
        <v>0</v>
      </c>
      <c r="IT228" s="162">
        <f t="shared" si="304"/>
        <v>0</v>
      </c>
      <c r="IU228" s="162">
        <f t="shared" si="304"/>
        <v>0</v>
      </c>
      <c r="IV228" s="162">
        <f t="shared" si="304"/>
        <v>0</v>
      </c>
      <c r="IW228" s="162">
        <f t="shared" si="304"/>
        <v>0</v>
      </c>
      <c r="IX228" s="162">
        <f t="shared" si="304"/>
        <v>0</v>
      </c>
      <c r="IY228" s="162">
        <f t="shared" si="304"/>
        <v>0</v>
      </c>
      <c r="IZ228" s="162">
        <f t="shared" si="304"/>
        <v>0</v>
      </c>
      <c r="JA228" s="162">
        <f t="shared" ref="JA228:LL228" si="305">SUM(JA223:JA227)</f>
        <v>0</v>
      </c>
      <c r="JB228" s="162">
        <f t="shared" si="305"/>
        <v>0</v>
      </c>
      <c r="JC228" s="162">
        <f t="shared" si="305"/>
        <v>0</v>
      </c>
      <c r="JD228" s="162">
        <f t="shared" si="305"/>
        <v>0</v>
      </c>
      <c r="JE228" s="162">
        <f t="shared" si="305"/>
        <v>0</v>
      </c>
      <c r="JF228" s="162">
        <f t="shared" si="305"/>
        <v>0</v>
      </c>
      <c r="JG228" s="162">
        <f t="shared" si="305"/>
        <v>0</v>
      </c>
      <c r="JH228" s="162">
        <f t="shared" si="305"/>
        <v>0</v>
      </c>
      <c r="JI228" s="162">
        <f t="shared" si="305"/>
        <v>0</v>
      </c>
      <c r="JJ228" s="162">
        <f t="shared" si="305"/>
        <v>0</v>
      </c>
      <c r="JK228" s="162">
        <f t="shared" si="305"/>
        <v>0</v>
      </c>
      <c r="JL228" s="162">
        <f t="shared" si="305"/>
        <v>0</v>
      </c>
      <c r="JM228" s="162">
        <f t="shared" si="305"/>
        <v>0</v>
      </c>
      <c r="JN228" s="162">
        <f t="shared" si="305"/>
        <v>0</v>
      </c>
      <c r="JO228" s="162">
        <f t="shared" si="305"/>
        <v>0</v>
      </c>
      <c r="JP228" s="162">
        <f t="shared" si="305"/>
        <v>0</v>
      </c>
      <c r="JQ228" s="162">
        <f t="shared" si="305"/>
        <v>0</v>
      </c>
      <c r="JR228" s="162">
        <f t="shared" si="305"/>
        <v>0</v>
      </c>
      <c r="JS228" s="162">
        <f t="shared" si="305"/>
        <v>0</v>
      </c>
      <c r="JT228" s="162">
        <f t="shared" si="305"/>
        <v>0</v>
      </c>
      <c r="JU228" s="162">
        <f t="shared" si="305"/>
        <v>0</v>
      </c>
      <c r="JV228" s="162">
        <f t="shared" si="305"/>
        <v>0</v>
      </c>
      <c r="JW228" s="162">
        <f t="shared" si="305"/>
        <v>0</v>
      </c>
      <c r="JX228" s="162">
        <f t="shared" si="305"/>
        <v>0</v>
      </c>
      <c r="JY228" s="162">
        <f t="shared" si="305"/>
        <v>0</v>
      </c>
      <c r="JZ228" s="162">
        <f t="shared" si="305"/>
        <v>0</v>
      </c>
      <c r="KA228" s="162">
        <f t="shared" si="305"/>
        <v>0</v>
      </c>
      <c r="KB228" s="162">
        <f t="shared" si="305"/>
        <v>0</v>
      </c>
      <c r="KC228" s="162">
        <f t="shared" si="305"/>
        <v>0</v>
      </c>
      <c r="KD228" s="162">
        <f t="shared" si="305"/>
        <v>0</v>
      </c>
      <c r="KE228" s="162">
        <f t="shared" si="305"/>
        <v>0</v>
      </c>
      <c r="KF228" s="162">
        <f t="shared" si="305"/>
        <v>0</v>
      </c>
      <c r="KG228" s="162">
        <f t="shared" si="305"/>
        <v>0</v>
      </c>
      <c r="KH228" s="162">
        <f t="shared" si="305"/>
        <v>0</v>
      </c>
      <c r="KI228" s="162">
        <f t="shared" si="305"/>
        <v>0</v>
      </c>
      <c r="KJ228" s="162">
        <f t="shared" si="305"/>
        <v>0</v>
      </c>
      <c r="KK228" s="162">
        <f t="shared" si="305"/>
        <v>0</v>
      </c>
      <c r="KL228" s="162">
        <f t="shared" si="305"/>
        <v>0</v>
      </c>
      <c r="KM228" s="162">
        <f t="shared" si="305"/>
        <v>0</v>
      </c>
      <c r="KN228" s="162">
        <f t="shared" si="305"/>
        <v>0</v>
      </c>
      <c r="KO228" s="162">
        <f t="shared" si="305"/>
        <v>0</v>
      </c>
      <c r="KP228" s="162">
        <f t="shared" si="305"/>
        <v>0</v>
      </c>
      <c r="KQ228" s="162">
        <f t="shared" si="305"/>
        <v>0</v>
      </c>
      <c r="KR228" s="162">
        <f t="shared" si="305"/>
        <v>0</v>
      </c>
      <c r="KS228" s="162">
        <f t="shared" si="305"/>
        <v>0</v>
      </c>
      <c r="KT228" s="162">
        <f t="shared" si="305"/>
        <v>0</v>
      </c>
      <c r="KU228" s="162">
        <f t="shared" si="305"/>
        <v>0</v>
      </c>
      <c r="KV228" s="162">
        <f t="shared" si="305"/>
        <v>0</v>
      </c>
      <c r="KW228" s="162">
        <f t="shared" si="305"/>
        <v>0</v>
      </c>
      <c r="KX228" s="162">
        <f t="shared" si="305"/>
        <v>0</v>
      </c>
      <c r="KY228" s="162">
        <f t="shared" si="305"/>
        <v>0</v>
      </c>
      <c r="KZ228" s="162">
        <f t="shared" si="305"/>
        <v>0</v>
      </c>
      <c r="LA228" s="162">
        <f t="shared" si="305"/>
        <v>0</v>
      </c>
      <c r="LB228" s="162">
        <f t="shared" si="305"/>
        <v>0</v>
      </c>
      <c r="LC228" s="162">
        <f t="shared" si="305"/>
        <v>0</v>
      </c>
      <c r="LD228" s="162">
        <f t="shared" si="305"/>
        <v>0</v>
      </c>
      <c r="LE228" s="162">
        <f t="shared" si="305"/>
        <v>0</v>
      </c>
      <c r="LF228" s="162">
        <f t="shared" si="305"/>
        <v>0</v>
      </c>
      <c r="LG228" s="162">
        <f t="shared" si="305"/>
        <v>0</v>
      </c>
      <c r="LH228" s="162">
        <f t="shared" si="305"/>
        <v>0</v>
      </c>
      <c r="LI228" s="162">
        <f t="shared" si="305"/>
        <v>0</v>
      </c>
      <c r="LJ228" s="162">
        <f t="shared" si="305"/>
        <v>0</v>
      </c>
      <c r="LK228" s="162">
        <f t="shared" si="305"/>
        <v>0</v>
      </c>
      <c r="LL228" s="162">
        <f t="shared" si="305"/>
        <v>0</v>
      </c>
      <c r="LM228" s="162">
        <f t="shared" ref="LM228:NK228" si="306">SUM(LM223:LM227)</f>
        <v>0</v>
      </c>
      <c r="LN228" s="162">
        <f t="shared" si="306"/>
        <v>0</v>
      </c>
      <c r="LO228" s="162">
        <f t="shared" si="306"/>
        <v>0</v>
      </c>
      <c r="LP228" s="162">
        <f t="shared" si="306"/>
        <v>0</v>
      </c>
      <c r="LQ228" s="162">
        <f t="shared" si="306"/>
        <v>0</v>
      </c>
      <c r="LR228" s="162">
        <f t="shared" si="306"/>
        <v>0</v>
      </c>
      <c r="LS228" s="162">
        <f t="shared" si="306"/>
        <v>0</v>
      </c>
      <c r="LT228" s="162">
        <f t="shared" si="306"/>
        <v>0</v>
      </c>
      <c r="LU228" s="162">
        <f t="shared" si="306"/>
        <v>0</v>
      </c>
      <c r="LV228" s="162">
        <f t="shared" si="306"/>
        <v>0</v>
      </c>
      <c r="LW228" s="162">
        <f t="shared" si="306"/>
        <v>0</v>
      </c>
      <c r="LX228" s="162">
        <f t="shared" si="306"/>
        <v>0</v>
      </c>
      <c r="LY228" s="162">
        <f t="shared" si="306"/>
        <v>0</v>
      </c>
      <c r="LZ228" s="162">
        <f t="shared" si="306"/>
        <v>0</v>
      </c>
      <c r="MA228" s="162">
        <f t="shared" si="306"/>
        <v>0</v>
      </c>
      <c r="MB228" s="162">
        <f t="shared" si="306"/>
        <v>0</v>
      </c>
      <c r="MC228" s="162">
        <f t="shared" si="306"/>
        <v>0</v>
      </c>
      <c r="MD228" s="162">
        <f t="shared" si="306"/>
        <v>0</v>
      </c>
      <c r="ME228" s="162">
        <f t="shared" si="306"/>
        <v>0</v>
      </c>
      <c r="MF228" s="162">
        <f t="shared" si="306"/>
        <v>0</v>
      </c>
      <c r="MG228" s="162">
        <f t="shared" si="306"/>
        <v>0</v>
      </c>
      <c r="MH228" s="162">
        <f t="shared" si="306"/>
        <v>0</v>
      </c>
      <c r="MI228" s="162">
        <f t="shared" si="306"/>
        <v>0</v>
      </c>
      <c r="MJ228" s="162">
        <f t="shared" si="306"/>
        <v>0</v>
      </c>
      <c r="MK228" s="162">
        <f t="shared" si="306"/>
        <v>0</v>
      </c>
      <c r="ML228" s="162">
        <f t="shared" si="306"/>
        <v>0</v>
      </c>
      <c r="MM228" s="162">
        <f t="shared" si="306"/>
        <v>0</v>
      </c>
      <c r="MN228" s="162">
        <f t="shared" si="306"/>
        <v>0</v>
      </c>
      <c r="MO228" s="162">
        <f t="shared" si="306"/>
        <v>0</v>
      </c>
      <c r="MP228" s="162">
        <f t="shared" si="306"/>
        <v>0</v>
      </c>
      <c r="MQ228" s="162">
        <f t="shared" si="306"/>
        <v>0</v>
      </c>
      <c r="MR228" s="162">
        <f t="shared" si="306"/>
        <v>0</v>
      </c>
      <c r="MS228" s="162">
        <f t="shared" si="306"/>
        <v>0</v>
      </c>
      <c r="MT228" s="162">
        <f t="shared" si="306"/>
        <v>0</v>
      </c>
      <c r="MU228" s="162">
        <f t="shared" si="306"/>
        <v>0</v>
      </c>
      <c r="MV228" s="162">
        <f t="shared" si="306"/>
        <v>0</v>
      </c>
      <c r="MW228" s="162">
        <f t="shared" si="306"/>
        <v>0</v>
      </c>
      <c r="MX228" s="162">
        <f t="shared" si="306"/>
        <v>0</v>
      </c>
      <c r="MY228" s="162">
        <f t="shared" si="306"/>
        <v>0</v>
      </c>
      <c r="MZ228" s="162">
        <f t="shared" si="306"/>
        <v>0</v>
      </c>
      <c r="NA228" s="162">
        <f t="shared" si="306"/>
        <v>0</v>
      </c>
      <c r="NB228" s="162">
        <f t="shared" si="306"/>
        <v>0</v>
      </c>
      <c r="NC228" s="162">
        <f t="shared" si="306"/>
        <v>0</v>
      </c>
      <c r="ND228" s="162">
        <f t="shared" si="306"/>
        <v>0</v>
      </c>
      <c r="NE228" s="162">
        <f t="shared" si="306"/>
        <v>0</v>
      </c>
      <c r="NF228" s="162">
        <f t="shared" si="306"/>
        <v>0</v>
      </c>
      <c r="NG228" s="162">
        <f t="shared" si="306"/>
        <v>0</v>
      </c>
      <c r="NH228" s="162">
        <f t="shared" si="306"/>
        <v>0</v>
      </c>
      <c r="NI228" s="162">
        <f t="shared" si="306"/>
        <v>0</v>
      </c>
      <c r="NJ228" s="162">
        <f t="shared" si="306"/>
        <v>0</v>
      </c>
      <c r="NK228" s="163">
        <f t="shared" si="306"/>
        <v>0</v>
      </c>
    </row>
    <row r="229" spans="1:375" x14ac:dyDescent="0.25">
      <c r="C229" s="89"/>
      <c r="NK229" s="156"/>
    </row>
    <row r="230" spans="1:375" x14ac:dyDescent="0.25">
      <c r="A230" s="146"/>
      <c r="B230" s="147"/>
      <c r="C230" s="148" t="s">
        <v>152</v>
      </c>
      <c r="D230" s="147"/>
      <c r="E230" s="147"/>
      <c r="F230" s="147"/>
      <c r="G230" s="147"/>
      <c r="H230" s="147"/>
      <c r="I230" s="147"/>
      <c r="J230" s="147"/>
      <c r="K230" s="147"/>
      <c r="L230" s="147"/>
      <c r="M230" s="147"/>
      <c r="N230" s="147"/>
      <c r="O230" s="147"/>
      <c r="P230" s="147"/>
      <c r="Q230" s="147"/>
      <c r="R230" s="147"/>
      <c r="S230" s="147"/>
      <c r="T230" s="147"/>
      <c r="U230" s="147"/>
      <c r="V230" s="147"/>
      <c r="W230" s="147"/>
      <c r="X230" s="147"/>
      <c r="Y230" s="147"/>
      <c r="Z230" s="147"/>
      <c r="AA230" s="147"/>
      <c r="AB230" s="147"/>
      <c r="AC230" s="147"/>
      <c r="AD230" s="147"/>
      <c r="AE230" s="147"/>
      <c r="AF230" s="147"/>
      <c r="AG230" s="147"/>
      <c r="AH230" s="147"/>
      <c r="AI230" s="147"/>
      <c r="AJ230" s="147"/>
      <c r="AK230" s="147"/>
      <c r="AL230" s="147"/>
      <c r="AM230" s="147"/>
      <c r="AN230" s="147"/>
      <c r="AO230" s="147"/>
      <c r="AP230" s="147"/>
      <c r="AQ230" s="147"/>
      <c r="AR230" s="147"/>
      <c r="AS230" s="147"/>
      <c r="AT230" s="147"/>
      <c r="AU230" s="147"/>
      <c r="AV230" s="147"/>
      <c r="AW230" s="147"/>
      <c r="AX230" s="147"/>
      <c r="AY230" s="147"/>
      <c r="AZ230" s="147"/>
      <c r="BA230" s="147"/>
      <c r="BB230" s="147"/>
      <c r="BC230" s="147"/>
      <c r="BD230" s="147"/>
      <c r="BE230" s="147"/>
      <c r="BF230" s="147"/>
      <c r="BG230" s="147"/>
      <c r="BH230" s="147"/>
      <c r="BI230" s="147"/>
      <c r="BJ230" s="147"/>
      <c r="BK230" s="147"/>
      <c r="BL230" s="147"/>
      <c r="BM230" s="147"/>
      <c r="BN230" s="147"/>
      <c r="BO230" s="147"/>
      <c r="BP230" s="147"/>
      <c r="BQ230" s="147"/>
      <c r="BR230" s="147"/>
      <c r="BS230" s="147"/>
      <c r="BT230" s="147"/>
      <c r="BU230" s="147"/>
      <c r="BV230" s="147"/>
      <c r="BW230" s="147"/>
      <c r="BX230" s="147"/>
      <c r="BY230" s="147"/>
      <c r="BZ230" s="147"/>
      <c r="CA230" s="147"/>
      <c r="CB230" s="147"/>
      <c r="CC230" s="147"/>
      <c r="CD230" s="147"/>
      <c r="CE230" s="147"/>
      <c r="CF230" s="147"/>
      <c r="CG230" s="147"/>
      <c r="CH230" s="147"/>
      <c r="CI230" s="147"/>
      <c r="CJ230" s="147"/>
      <c r="CK230" s="147"/>
      <c r="CL230" s="147"/>
      <c r="CM230" s="147"/>
      <c r="CN230" s="147"/>
      <c r="CO230" s="147"/>
      <c r="CP230" s="147"/>
      <c r="CQ230" s="147"/>
      <c r="CR230" s="147"/>
      <c r="CS230" s="147"/>
      <c r="CT230" s="147"/>
      <c r="CU230" s="147"/>
      <c r="CV230" s="147"/>
      <c r="CW230" s="147"/>
      <c r="CX230" s="147"/>
      <c r="CY230" s="147"/>
      <c r="CZ230" s="147"/>
      <c r="DA230" s="147"/>
      <c r="DB230" s="147"/>
      <c r="DC230" s="147"/>
      <c r="DD230" s="147"/>
      <c r="DE230" s="147"/>
      <c r="DF230" s="147"/>
      <c r="DG230" s="147"/>
      <c r="DH230" s="147"/>
      <c r="DI230" s="147"/>
      <c r="DJ230" s="147"/>
      <c r="DK230" s="147"/>
      <c r="DL230" s="147"/>
      <c r="DM230" s="147"/>
      <c r="DN230" s="147"/>
      <c r="DO230" s="147"/>
      <c r="DP230" s="147"/>
      <c r="DQ230" s="147"/>
      <c r="DR230" s="147"/>
      <c r="DS230" s="147"/>
      <c r="DT230" s="147"/>
      <c r="DU230" s="147"/>
      <c r="DV230" s="147"/>
      <c r="DW230" s="147"/>
      <c r="DX230" s="147"/>
      <c r="DY230" s="147"/>
      <c r="DZ230" s="147"/>
      <c r="EA230" s="147"/>
      <c r="EB230" s="147"/>
      <c r="EC230" s="147"/>
      <c r="ED230" s="147"/>
      <c r="EE230" s="147"/>
      <c r="EF230" s="147"/>
      <c r="EG230" s="147"/>
      <c r="EH230" s="147"/>
      <c r="EI230" s="147"/>
      <c r="EJ230" s="147"/>
      <c r="EK230" s="147"/>
      <c r="EL230" s="147"/>
      <c r="EM230" s="147"/>
      <c r="EN230" s="147"/>
      <c r="EO230" s="147"/>
      <c r="EP230" s="147"/>
      <c r="EQ230" s="147"/>
      <c r="ER230" s="147"/>
      <c r="ES230" s="147"/>
      <c r="ET230" s="147"/>
      <c r="EU230" s="147"/>
      <c r="EV230" s="147"/>
      <c r="EW230" s="147"/>
      <c r="EX230" s="147"/>
      <c r="EY230" s="147"/>
      <c r="EZ230" s="147"/>
      <c r="FA230" s="147"/>
      <c r="FB230" s="147"/>
      <c r="FC230" s="147"/>
      <c r="FD230" s="147"/>
      <c r="FE230" s="147"/>
      <c r="FF230" s="147"/>
      <c r="FG230" s="147"/>
      <c r="FH230" s="147"/>
      <c r="FI230" s="147"/>
      <c r="FJ230" s="147"/>
      <c r="FK230" s="147"/>
      <c r="FL230" s="147"/>
      <c r="FM230" s="147"/>
      <c r="FN230" s="147"/>
      <c r="FO230" s="147"/>
      <c r="FP230" s="147"/>
      <c r="FQ230" s="147"/>
      <c r="FR230" s="147"/>
      <c r="FS230" s="147"/>
      <c r="FT230" s="147"/>
      <c r="FU230" s="147"/>
      <c r="FV230" s="147"/>
      <c r="FW230" s="147"/>
      <c r="FX230" s="147"/>
      <c r="FY230" s="147"/>
      <c r="FZ230" s="147"/>
      <c r="GA230" s="147"/>
      <c r="GB230" s="147"/>
      <c r="GC230" s="147"/>
      <c r="GD230" s="147"/>
      <c r="GE230" s="147"/>
      <c r="GF230" s="147"/>
      <c r="GG230" s="147"/>
      <c r="GH230" s="147"/>
      <c r="GI230" s="147"/>
      <c r="GJ230" s="147"/>
      <c r="GK230" s="147"/>
      <c r="GL230" s="147"/>
      <c r="GM230" s="147"/>
      <c r="GN230" s="147"/>
      <c r="GO230" s="147"/>
      <c r="GP230" s="147"/>
      <c r="GQ230" s="147"/>
      <c r="GR230" s="147"/>
      <c r="GS230" s="147"/>
      <c r="GT230" s="147"/>
      <c r="GU230" s="147"/>
      <c r="GV230" s="147"/>
      <c r="GW230" s="147"/>
      <c r="GX230" s="147"/>
      <c r="GY230" s="147"/>
      <c r="GZ230" s="147"/>
      <c r="HA230" s="147"/>
      <c r="HB230" s="147"/>
      <c r="HC230" s="147"/>
      <c r="HD230" s="147"/>
      <c r="HE230" s="147"/>
      <c r="HF230" s="147"/>
      <c r="HG230" s="147"/>
      <c r="HH230" s="147"/>
      <c r="HI230" s="147"/>
      <c r="HJ230" s="147"/>
      <c r="HK230" s="147"/>
      <c r="HL230" s="147"/>
      <c r="HM230" s="147"/>
      <c r="HN230" s="147"/>
      <c r="HO230" s="147"/>
      <c r="HP230" s="147"/>
      <c r="HQ230" s="147"/>
      <c r="HR230" s="147"/>
      <c r="HS230" s="147"/>
      <c r="HT230" s="147"/>
      <c r="HU230" s="147"/>
      <c r="HV230" s="147"/>
      <c r="HW230" s="147"/>
      <c r="HX230" s="147"/>
      <c r="HY230" s="147"/>
      <c r="HZ230" s="147"/>
      <c r="IA230" s="147"/>
      <c r="IB230" s="147"/>
      <c r="IC230" s="147"/>
      <c r="ID230" s="147"/>
      <c r="IE230" s="147"/>
      <c r="IF230" s="147"/>
      <c r="IG230" s="147"/>
      <c r="IH230" s="147"/>
      <c r="II230" s="147"/>
      <c r="IJ230" s="147"/>
      <c r="IK230" s="147"/>
      <c r="IL230" s="147"/>
      <c r="IM230" s="147"/>
      <c r="IN230" s="147"/>
      <c r="IO230" s="147"/>
      <c r="IP230" s="147"/>
      <c r="IQ230" s="147"/>
      <c r="IR230" s="147"/>
      <c r="IS230" s="147"/>
      <c r="IT230" s="147"/>
      <c r="IU230" s="147"/>
      <c r="IV230" s="147"/>
      <c r="IW230" s="147"/>
      <c r="IX230" s="147"/>
      <c r="IY230" s="147"/>
      <c r="IZ230" s="147"/>
      <c r="JA230" s="147"/>
      <c r="JB230" s="147"/>
      <c r="JC230" s="147"/>
      <c r="JD230" s="147"/>
      <c r="JE230" s="147"/>
      <c r="JF230" s="147"/>
      <c r="JG230" s="147"/>
      <c r="JH230" s="147"/>
      <c r="JI230" s="147"/>
      <c r="JJ230" s="147"/>
      <c r="JK230" s="147"/>
      <c r="JL230" s="147"/>
      <c r="JM230" s="147"/>
      <c r="JN230" s="147"/>
      <c r="JO230" s="147"/>
      <c r="JP230" s="147"/>
      <c r="JQ230" s="147"/>
      <c r="JR230" s="147"/>
      <c r="JS230" s="147"/>
      <c r="JT230" s="147"/>
      <c r="JU230" s="147"/>
      <c r="JV230" s="147"/>
      <c r="JW230" s="147"/>
      <c r="JX230" s="147"/>
      <c r="JY230" s="147"/>
      <c r="JZ230" s="147"/>
      <c r="KA230" s="147"/>
      <c r="KB230" s="147"/>
      <c r="KC230" s="147"/>
      <c r="KD230" s="147"/>
      <c r="KE230" s="147"/>
      <c r="KF230" s="147"/>
      <c r="KG230" s="147"/>
      <c r="KH230" s="147"/>
      <c r="KI230" s="147"/>
      <c r="KJ230" s="147"/>
      <c r="KK230" s="147"/>
      <c r="KL230" s="147"/>
      <c r="KM230" s="147"/>
      <c r="KN230" s="147"/>
      <c r="KO230" s="147"/>
      <c r="KP230" s="147"/>
      <c r="KQ230" s="147"/>
      <c r="KR230" s="147"/>
      <c r="KS230" s="147"/>
      <c r="KT230" s="147"/>
      <c r="KU230" s="147"/>
      <c r="KV230" s="147"/>
      <c r="KW230" s="147"/>
      <c r="KX230" s="147"/>
      <c r="KY230" s="147"/>
      <c r="KZ230" s="147"/>
      <c r="LA230" s="147"/>
      <c r="LB230" s="147"/>
      <c r="LC230" s="147"/>
      <c r="LD230" s="147"/>
      <c r="LE230" s="147"/>
      <c r="LF230" s="147"/>
      <c r="LG230" s="147"/>
      <c r="LH230" s="147"/>
      <c r="LI230" s="147"/>
      <c r="LJ230" s="147"/>
      <c r="LK230" s="147"/>
      <c r="LL230" s="147"/>
      <c r="LM230" s="147"/>
      <c r="LN230" s="147"/>
      <c r="LO230" s="147"/>
      <c r="LP230" s="147"/>
      <c r="LQ230" s="147"/>
      <c r="LR230" s="147"/>
      <c r="LS230" s="147"/>
      <c r="LT230" s="147"/>
      <c r="LU230" s="147"/>
      <c r="LV230" s="147"/>
      <c r="LW230" s="147"/>
      <c r="LX230" s="147"/>
      <c r="LY230" s="147"/>
      <c r="LZ230" s="147"/>
      <c r="MA230" s="147"/>
      <c r="MB230" s="147"/>
      <c r="MC230" s="147"/>
      <c r="MD230" s="147"/>
      <c r="ME230" s="147"/>
      <c r="MF230" s="147"/>
      <c r="MG230" s="147"/>
      <c r="MH230" s="147"/>
      <c r="MI230" s="147"/>
      <c r="MJ230" s="147"/>
      <c r="MK230" s="147"/>
      <c r="ML230" s="147"/>
      <c r="MM230" s="147"/>
      <c r="MN230" s="147"/>
      <c r="MO230" s="147"/>
      <c r="MP230" s="147"/>
      <c r="MQ230" s="147"/>
      <c r="MR230" s="147"/>
      <c r="MS230" s="147"/>
      <c r="MT230" s="147"/>
      <c r="MU230" s="147"/>
      <c r="MV230" s="147"/>
      <c r="MW230" s="147"/>
      <c r="MX230" s="147"/>
      <c r="MY230" s="147"/>
      <c r="MZ230" s="147"/>
      <c r="NA230" s="147"/>
      <c r="NB230" s="147"/>
      <c r="NC230" s="147"/>
      <c r="ND230" s="147"/>
      <c r="NE230" s="147"/>
      <c r="NF230" s="147"/>
      <c r="NG230" s="147"/>
      <c r="NH230" s="147"/>
      <c r="NI230" s="147"/>
      <c r="NJ230" s="147"/>
      <c r="NK230" s="149"/>
    </row>
    <row r="231" spans="1:375" x14ac:dyDescent="0.25">
      <c r="A231" s="150"/>
      <c r="B231" s="70" t="s">
        <v>166</v>
      </c>
      <c r="C231" s="151" t="str">
        <f>A67&amp;" / "&amp;C67</f>
        <v>500 / Airbnb</v>
      </c>
      <c r="D231" s="152"/>
      <c r="E231" s="152"/>
      <c r="F231" s="152"/>
      <c r="G231" s="152"/>
      <c r="H231" s="152"/>
      <c r="I231" s="152"/>
      <c r="J231" s="152"/>
      <c r="K231" s="152"/>
      <c r="L231" s="152"/>
      <c r="M231" s="152"/>
      <c r="N231" s="152"/>
      <c r="O231" s="152"/>
      <c r="P231" s="152"/>
      <c r="Q231" s="152"/>
      <c r="R231" s="152"/>
      <c r="S231" s="152"/>
      <c r="T231" s="152"/>
      <c r="U231" s="152"/>
      <c r="V231" s="152"/>
      <c r="W231" s="152"/>
      <c r="X231" s="152"/>
      <c r="Y231" s="152"/>
      <c r="Z231" s="152"/>
      <c r="AA231" s="152"/>
      <c r="AB231" s="152"/>
      <c r="AC231" s="152"/>
      <c r="AD231" s="152"/>
      <c r="AE231" s="152"/>
      <c r="AF231" s="152"/>
      <c r="AG231" s="152"/>
      <c r="AH231" s="152"/>
      <c r="AI231" s="152"/>
      <c r="AJ231" s="152"/>
      <c r="AK231" s="152"/>
      <c r="AL231" s="152"/>
      <c r="AM231" s="152"/>
      <c r="AN231" s="152"/>
      <c r="AO231" s="152"/>
      <c r="AP231" s="152"/>
      <c r="AQ231" s="152"/>
      <c r="AR231" s="152"/>
      <c r="AS231" s="152"/>
      <c r="AT231" s="152"/>
      <c r="AU231" s="152"/>
      <c r="AV231" s="152"/>
      <c r="AW231" s="152"/>
      <c r="AX231" s="152"/>
      <c r="AY231" s="152"/>
      <c r="AZ231" s="152"/>
      <c r="BA231" s="152"/>
      <c r="BB231" s="152"/>
      <c r="BC231" s="152"/>
      <c r="BD231" s="152"/>
      <c r="BE231" s="152"/>
      <c r="BF231" s="152"/>
      <c r="BG231" s="152"/>
      <c r="BH231" s="152"/>
      <c r="BI231" s="152"/>
      <c r="BJ231" s="152"/>
      <c r="BK231" s="152"/>
      <c r="BL231" s="152"/>
      <c r="BM231" s="152"/>
      <c r="BN231" s="152"/>
      <c r="BO231" s="152"/>
      <c r="BP231" s="152"/>
      <c r="BQ231" s="152"/>
      <c r="BR231" s="152"/>
      <c r="BS231" s="152"/>
      <c r="BT231" s="152"/>
      <c r="BU231" s="152"/>
      <c r="BV231" s="152"/>
      <c r="BW231" s="152"/>
      <c r="BX231" s="152"/>
      <c r="BY231" s="152"/>
      <c r="BZ231" s="152"/>
      <c r="CA231" s="152"/>
      <c r="CB231" s="152"/>
      <c r="CC231" s="152"/>
      <c r="CD231" s="152"/>
      <c r="CE231" s="152"/>
      <c r="CF231" s="152"/>
      <c r="CG231" s="152"/>
      <c r="CH231" s="152"/>
      <c r="CI231" s="152"/>
      <c r="CJ231" s="152"/>
      <c r="CK231" s="152"/>
      <c r="CL231" s="152"/>
      <c r="CM231" s="152"/>
      <c r="CN231" s="152"/>
      <c r="CO231" s="152"/>
      <c r="CP231" s="152"/>
      <c r="CQ231" s="152"/>
      <c r="CR231" s="152"/>
      <c r="CS231" s="152"/>
      <c r="CT231" s="152"/>
      <c r="CU231" s="152"/>
      <c r="CV231" s="152"/>
      <c r="CW231" s="152"/>
      <c r="CX231" s="152"/>
      <c r="CY231" s="152"/>
      <c r="CZ231" s="152"/>
      <c r="DA231" s="152"/>
      <c r="DB231" s="152"/>
      <c r="DC231" s="152"/>
      <c r="DD231" s="152"/>
      <c r="DE231" s="152"/>
      <c r="DF231" s="152"/>
      <c r="DG231" s="152"/>
      <c r="DH231" s="152"/>
      <c r="DI231" s="152"/>
      <c r="DJ231" s="152"/>
      <c r="DK231" s="152"/>
      <c r="DL231" s="152"/>
      <c r="DM231" s="152"/>
      <c r="DN231" s="152"/>
      <c r="DO231" s="152"/>
      <c r="DP231" s="152"/>
      <c r="DQ231" s="152"/>
      <c r="DR231" s="152"/>
      <c r="DS231" s="152"/>
      <c r="DT231" s="152"/>
      <c r="DU231" s="152"/>
      <c r="DV231" s="152"/>
      <c r="DW231" s="152"/>
      <c r="DX231" s="152"/>
      <c r="DY231" s="152"/>
      <c r="DZ231" s="152"/>
      <c r="EA231" s="152"/>
      <c r="EB231" s="152"/>
      <c r="EC231" s="152"/>
      <c r="ED231" s="152"/>
      <c r="EE231" s="152"/>
      <c r="EF231" s="152"/>
      <c r="EG231" s="152"/>
      <c r="EH231" s="152"/>
      <c r="EI231" s="152"/>
      <c r="EJ231" s="152"/>
      <c r="EK231" s="152"/>
      <c r="EL231" s="152"/>
      <c r="EM231" s="152"/>
      <c r="EN231" s="152"/>
      <c r="EO231" s="152"/>
      <c r="EP231" s="152"/>
      <c r="EQ231" s="152"/>
      <c r="ER231" s="152"/>
      <c r="ES231" s="152"/>
      <c r="ET231" s="152"/>
      <c r="EU231" s="152"/>
      <c r="EV231" s="152"/>
      <c r="EW231" s="152"/>
      <c r="EX231" s="152"/>
      <c r="EY231" s="152"/>
      <c r="EZ231" s="152"/>
      <c r="FA231" s="152"/>
      <c r="FB231" s="152"/>
      <c r="FC231" s="152"/>
      <c r="FD231" s="152"/>
      <c r="FE231" s="152"/>
      <c r="FF231" s="152"/>
      <c r="FG231" s="152"/>
      <c r="FH231" s="152"/>
      <c r="FI231" s="152"/>
      <c r="FJ231" s="152"/>
      <c r="FK231" s="152"/>
      <c r="FL231" s="152"/>
      <c r="FM231" s="152"/>
      <c r="FN231" s="152"/>
      <c r="FO231" s="152"/>
      <c r="FP231" s="152"/>
      <c r="FQ231" s="152"/>
      <c r="FR231" s="152"/>
      <c r="FS231" s="152"/>
      <c r="FT231" s="152"/>
      <c r="FU231" s="152"/>
      <c r="FV231" s="152"/>
      <c r="FW231" s="152"/>
      <c r="FX231" s="152"/>
      <c r="FY231" s="152"/>
      <c r="FZ231" s="152"/>
      <c r="GA231" s="152"/>
      <c r="GB231" s="152"/>
      <c r="GC231" s="152"/>
      <c r="GD231" s="152"/>
      <c r="GE231" s="152"/>
      <c r="GF231" s="152"/>
      <c r="GG231" s="152"/>
      <c r="GH231" s="152"/>
      <c r="GI231" s="152"/>
      <c r="GJ231" s="152"/>
      <c r="GK231" s="152"/>
      <c r="GL231" s="152"/>
      <c r="GM231" s="152"/>
      <c r="GN231" s="152"/>
      <c r="GO231" s="152"/>
      <c r="GP231" s="152"/>
      <c r="GQ231" s="152"/>
      <c r="GR231" s="152"/>
      <c r="GS231" s="152"/>
      <c r="GT231" s="152"/>
      <c r="GU231" s="152"/>
      <c r="GV231" s="152"/>
      <c r="GW231" s="152"/>
      <c r="GX231" s="152"/>
      <c r="GY231" s="152"/>
      <c r="GZ231" s="152"/>
      <c r="HA231" s="152"/>
      <c r="HB231" s="152"/>
      <c r="HC231" s="152"/>
      <c r="HD231" s="152"/>
      <c r="HE231" s="152"/>
      <c r="HF231" s="152"/>
      <c r="HG231" s="152"/>
      <c r="HH231" s="152"/>
      <c r="HI231" s="152"/>
      <c r="HJ231" s="152"/>
      <c r="HK231" s="152"/>
      <c r="HL231" s="152"/>
      <c r="HM231" s="152"/>
      <c r="HN231" s="152"/>
      <c r="HO231" s="152"/>
      <c r="HP231" s="152"/>
      <c r="HQ231" s="152"/>
      <c r="HR231" s="152"/>
      <c r="HS231" s="152"/>
      <c r="HT231" s="152"/>
      <c r="HU231" s="152"/>
      <c r="HV231" s="152"/>
      <c r="HW231" s="152"/>
      <c r="HX231" s="152"/>
      <c r="HY231" s="152"/>
      <c r="HZ231" s="152"/>
      <c r="IA231" s="152"/>
      <c r="IB231" s="152"/>
      <c r="IC231" s="152"/>
      <c r="ID231" s="152"/>
      <c r="IE231" s="152"/>
      <c r="IF231" s="152"/>
      <c r="IG231" s="152"/>
      <c r="IH231" s="152"/>
      <c r="II231" s="152"/>
      <c r="IJ231" s="152"/>
      <c r="IK231" s="152"/>
      <c r="IL231" s="152"/>
      <c r="IM231" s="152"/>
      <c r="IN231" s="152"/>
      <c r="IO231" s="152"/>
      <c r="IP231" s="152"/>
      <c r="IQ231" s="152"/>
      <c r="IR231" s="152"/>
      <c r="IS231" s="152"/>
      <c r="IT231" s="152"/>
      <c r="IU231" s="152"/>
      <c r="IV231" s="152"/>
      <c r="IW231" s="152"/>
      <c r="IX231" s="152"/>
      <c r="IY231" s="152"/>
      <c r="IZ231" s="152"/>
      <c r="JA231" s="152"/>
      <c r="JB231" s="152"/>
      <c r="JC231" s="152"/>
      <c r="JD231" s="152"/>
      <c r="JE231" s="152"/>
      <c r="JF231" s="152"/>
      <c r="JG231" s="152"/>
      <c r="JH231" s="152"/>
      <c r="JI231" s="152"/>
      <c r="JJ231" s="152"/>
      <c r="JK231" s="152"/>
      <c r="JL231" s="152"/>
      <c r="JM231" s="152"/>
      <c r="JN231" s="152"/>
      <c r="JO231" s="152"/>
      <c r="JP231" s="152"/>
      <c r="JQ231" s="152"/>
      <c r="JR231" s="152"/>
      <c r="JS231" s="152"/>
      <c r="JT231" s="152"/>
      <c r="JU231" s="152"/>
      <c r="JV231" s="152"/>
      <c r="JW231" s="152"/>
      <c r="JX231" s="152"/>
      <c r="JY231" s="152"/>
      <c r="JZ231" s="152"/>
      <c r="KA231" s="152"/>
      <c r="KB231" s="152"/>
      <c r="KC231" s="152"/>
      <c r="KD231" s="152"/>
      <c r="KE231" s="152"/>
      <c r="KF231" s="152"/>
      <c r="KG231" s="152"/>
      <c r="KH231" s="152"/>
      <c r="KI231" s="152"/>
      <c r="KJ231" s="152"/>
      <c r="KK231" s="152"/>
      <c r="KL231" s="152"/>
      <c r="KM231" s="152"/>
      <c r="KN231" s="152"/>
      <c r="KO231" s="152"/>
      <c r="KP231" s="152"/>
      <c r="KQ231" s="152"/>
      <c r="KR231" s="152"/>
      <c r="KS231" s="152"/>
      <c r="KT231" s="152"/>
      <c r="KU231" s="152"/>
      <c r="KV231" s="152"/>
      <c r="KW231" s="152"/>
      <c r="KX231" s="152"/>
      <c r="KY231" s="152"/>
      <c r="KZ231" s="152"/>
      <c r="LA231" s="152"/>
      <c r="LB231" s="152"/>
      <c r="LC231" s="152"/>
      <c r="LD231" s="152"/>
      <c r="LE231" s="152"/>
      <c r="LF231" s="152"/>
      <c r="LG231" s="152"/>
      <c r="LH231" s="152"/>
      <c r="LI231" s="152"/>
      <c r="LJ231" s="152"/>
      <c r="LK231" s="152"/>
      <c r="LL231" s="152"/>
      <c r="LM231" s="152"/>
      <c r="LN231" s="152"/>
      <c r="LO231" s="152"/>
      <c r="LP231" s="152"/>
      <c r="LQ231" s="152"/>
      <c r="LR231" s="152"/>
      <c r="LS231" s="152"/>
      <c r="LT231" s="152"/>
      <c r="LU231" s="152"/>
      <c r="LV231" s="152"/>
      <c r="LW231" s="152"/>
      <c r="LX231" s="152"/>
      <c r="LY231" s="152"/>
      <c r="LZ231" s="152"/>
      <c r="MA231" s="152"/>
      <c r="MB231" s="152"/>
      <c r="MC231" s="152"/>
      <c r="MD231" s="152"/>
      <c r="ME231" s="152"/>
      <c r="MF231" s="152"/>
      <c r="MG231" s="152"/>
      <c r="MH231" s="152"/>
      <c r="MI231" s="152"/>
      <c r="MJ231" s="152"/>
      <c r="MK231" s="152"/>
      <c r="ML231" s="152"/>
      <c r="MM231" s="152"/>
      <c r="MN231" s="152"/>
      <c r="MO231" s="152"/>
      <c r="MP231" s="152"/>
      <c r="MQ231" s="152"/>
      <c r="MR231" s="152"/>
      <c r="MS231" s="152"/>
      <c r="MT231" s="152"/>
      <c r="MU231" s="152"/>
      <c r="MV231" s="152"/>
      <c r="MW231" s="152"/>
      <c r="MX231" s="152"/>
      <c r="MY231" s="152"/>
      <c r="MZ231" s="152"/>
      <c r="NA231" s="152"/>
      <c r="NB231" s="152"/>
      <c r="NC231" s="152"/>
      <c r="ND231" s="152"/>
      <c r="NE231" s="152"/>
      <c r="NF231" s="152"/>
      <c r="NG231" s="152"/>
      <c r="NH231" s="152"/>
      <c r="NI231" s="152"/>
      <c r="NJ231" s="152"/>
      <c r="NK231" s="153"/>
    </row>
    <row r="232" spans="1:375" x14ac:dyDescent="0.25">
      <c r="A232" s="154">
        <f>SUM(D232:NK232)</f>
        <v>140687.91498352497</v>
      </c>
      <c r="B232" s="155" t="s">
        <v>167</v>
      </c>
      <c r="C232" s="89" t="s">
        <v>153</v>
      </c>
      <c r="D232" s="156">
        <f t="array" ref="D232">IFERROR(INDEX($N67:$N81,MATCH(1,IF($L67:$L81&lt;=D$165,IF($M67:$M81&gt;=D$165,1)),0))*$B67/12,0)</f>
        <v>0</v>
      </c>
      <c r="E232" s="156">
        <f t="array" ref="E232">IFERROR(INDEX($N67:$N81,MATCH(1,IF($L67:$L81&lt;=E$165,IF($M67:$M81&gt;=E$165,1)),0))*$B67/12,0)</f>
        <v>0</v>
      </c>
      <c r="F232" s="156">
        <f t="array" ref="F232">IFERROR(INDEX($N67:$N81,MATCH(1,IF($L67:$L81&lt;=F$165,IF($M67:$M81&gt;=F$165,1)),0))*$B67/12,0)</f>
        <v>0</v>
      </c>
      <c r="G232" s="156">
        <f t="array" ref="G232">IFERROR(INDEX($N67:$N81,MATCH(1,IF($L67:$L81&lt;=G$165,IF($M67:$M81&gt;=G$165,1)),0))*$B67/12,0)</f>
        <v>0</v>
      </c>
      <c r="H232" s="156">
        <f t="array" ref="H232">IFERROR(INDEX($N67:$N81,MATCH(1,IF($L67:$L81&lt;=H$165,IF($M67:$M81&gt;=H$165,1)),0))*$B67/12,0)</f>
        <v>0</v>
      </c>
      <c r="I232" s="156">
        <f t="array" ref="I232">IFERROR(INDEX($N67:$N81,MATCH(1,IF($L67:$L81&lt;=I$165,IF($M67:$M81&gt;=I$165,1)),0))*$B67/12,0)</f>
        <v>0</v>
      </c>
      <c r="J232" s="156">
        <f t="array" ref="J232">IFERROR(INDEX($N67:$N81,MATCH(1,IF($L67:$L81&lt;=J$165,IF($M67:$M81&gt;=J$165,1)),0))*$B67/12,0)</f>
        <v>0</v>
      </c>
      <c r="K232" s="156">
        <f t="array" ref="K232">IFERROR(INDEX($N67:$N81,MATCH(1,IF($L67:$L81&lt;=K$165,IF($M67:$M81&gt;=K$165,1)),0))*$B67/12,0)</f>
        <v>0</v>
      </c>
      <c r="L232" s="156">
        <f t="array" ref="L232">IFERROR(INDEX($N67:$N81,MATCH(1,IF($L67:$L81&lt;=L$165,IF($M67:$M81&gt;=L$165,1)),0))*$B67/12,0)</f>
        <v>0</v>
      </c>
      <c r="M232" s="156">
        <f t="array" ref="M232">IFERROR(INDEX($N67:$N81,MATCH(1,IF($L67:$L81&lt;=M$165,IF($M67:$M81&gt;=M$165,1)),0))*$B67/12,0)</f>
        <v>0</v>
      </c>
      <c r="N232" s="156">
        <f t="array" ref="N232">IFERROR(INDEX($N67:$N81,MATCH(1,IF($L67:$L81&lt;=N$165,IF($M67:$M81&gt;=N$165,1)),0))*$B67/12,0)</f>
        <v>0</v>
      </c>
      <c r="O232" s="156">
        <f t="array" ref="O232">IFERROR(INDEX($N67:$N81,MATCH(1,IF($L67:$L81&lt;=O$165,IF($M67:$M81&gt;=O$165,1)),0))*$B67/12,0)</f>
        <v>0</v>
      </c>
      <c r="P232" s="156">
        <f t="array" ref="P232">IFERROR(INDEX($N67:$N81,MATCH(1,IF($L67:$L81&lt;=P$165,IF($M67:$M81&gt;=P$165,1)),0))*$B67/12,0)</f>
        <v>0</v>
      </c>
      <c r="Q232" s="156">
        <f t="array" ref="Q232">IFERROR(INDEX($N67:$N81,MATCH(1,IF($L67:$L81&lt;=Q$165,IF($M67:$M81&gt;=Q$165,1)),0))*$B67/12,0)</f>
        <v>0</v>
      </c>
      <c r="R232" s="156">
        <f t="array" ref="R232">IFERROR(INDEX($N67:$N81,MATCH(1,IF($L67:$L81&lt;=R$165,IF($M67:$M81&gt;=R$165,1)),0))*$B67/12,0)</f>
        <v>0</v>
      </c>
      <c r="S232" s="156">
        <f t="array" ref="S232">IFERROR(INDEX($N67:$N81,MATCH(1,IF($L67:$L81&lt;=S$165,IF($M67:$M81&gt;=S$165,1)),0))*$B67/12,0)</f>
        <v>0</v>
      </c>
      <c r="T232" s="156">
        <f t="array" ref="T232">IFERROR(INDEX($N67:$N81,MATCH(1,IF($L67:$L81&lt;=T$165,IF($M67:$M81&gt;=T$165,1)),0))*$B67/12,0)</f>
        <v>0</v>
      </c>
      <c r="U232" s="156">
        <f t="array" ref="U232">IFERROR(INDEX($N67:$N81,MATCH(1,IF($L67:$L81&lt;=U$165,IF($M67:$M81&gt;=U$165,1)),0))*$B67/12,0)</f>
        <v>0</v>
      </c>
      <c r="V232" s="156">
        <f t="array" ref="V232">IFERROR(INDEX($N67:$N81,MATCH(1,IF($L67:$L81&lt;=V$165,IF($M67:$M81&gt;=V$165,1)),0))*$B67/12,0)</f>
        <v>0</v>
      </c>
      <c r="W232" s="156">
        <f t="array" ref="W232">IFERROR(INDEX($N67:$N81,MATCH(1,IF($L67:$L81&lt;=W$165,IF($M67:$M81&gt;=W$165,1)),0))*$B67/12,0)</f>
        <v>0</v>
      </c>
      <c r="X232" s="156">
        <f t="array" ref="X232">IFERROR(INDEX($N67:$N81,MATCH(1,IF($L67:$L81&lt;=X$165,IF($M67:$M81&gt;=X$165,1)),0))*$B67/12,0)</f>
        <v>0</v>
      </c>
      <c r="Y232" s="156">
        <f t="array" ref="Y232">IFERROR(INDEX($N67:$N81,MATCH(1,IF($L67:$L81&lt;=Y$165,IF($M67:$M81&gt;=Y$165,1)),0))*$B67/12,0)</f>
        <v>0</v>
      </c>
      <c r="Z232" s="156">
        <f t="array" ref="Z232">IFERROR(INDEX($N67:$N81,MATCH(1,IF($L67:$L81&lt;=Z$165,IF($M67:$M81&gt;=Z$165,1)),0))*$B67/12,0)</f>
        <v>1812.5</v>
      </c>
      <c r="AA232" s="156">
        <f t="array" ref="AA232">IFERROR(INDEX($N67:$N81,MATCH(1,IF($L67:$L81&lt;=AA$165,IF($M67:$M81&gt;=AA$165,1)),0))*$B67/12,0)</f>
        <v>1812.5</v>
      </c>
      <c r="AB232" s="156">
        <f t="array" ref="AB232">IFERROR(INDEX($N67:$N81,MATCH(1,IF($L67:$L81&lt;=AB$165,IF($M67:$M81&gt;=AB$165,1)),0))*$B67/12,0)</f>
        <v>1812.5</v>
      </c>
      <c r="AC232" s="156">
        <f t="array" ref="AC232">IFERROR(INDEX($N67:$N81,MATCH(1,IF($L67:$L81&lt;=AC$165,IF($M67:$M81&gt;=AC$165,1)),0))*$B67/12,0)</f>
        <v>1812.5</v>
      </c>
      <c r="AD232" s="156">
        <f t="array" ref="AD232">IFERROR(INDEX($N67:$N81,MATCH(1,IF($L67:$L81&lt;=AD$165,IF($M67:$M81&gt;=AD$165,1)),0))*$B67/12,0)</f>
        <v>1812.5</v>
      </c>
      <c r="AE232" s="156">
        <f t="array" ref="AE232">IFERROR(INDEX($N67:$N81,MATCH(1,IF($L67:$L81&lt;=AE$165,IF($M67:$M81&gt;=AE$165,1)),0))*$B67/12,0)</f>
        <v>1812.5</v>
      </c>
      <c r="AF232" s="156">
        <f t="array" ref="AF232">IFERROR(INDEX($N67:$N81,MATCH(1,IF($L67:$L81&lt;=AF$165,IF($M67:$M81&gt;=AF$165,1)),0))*$B67/12,0)</f>
        <v>1812.5</v>
      </c>
      <c r="AG232" s="156">
        <f t="array" ref="AG232">IFERROR(INDEX($N67:$N81,MATCH(1,IF($L67:$L81&lt;=AG$165,IF($M67:$M81&gt;=AG$165,1)),0))*$B67/12,0)</f>
        <v>1812.5</v>
      </c>
      <c r="AH232" s="156">
        <f t="array" ref="AH232">IFERROR(INDEX($N67:$N81,MATCH(1,IF($L67:$L81&lt;=AH$165,IF($M67:$M81&gt;=AH$165,1)),0))*$B67/12,0)</f>
        <v>1812.5</v>
      </c>
      <c r="AI232" s="156">
        <f t="array" ref="AI232">IFERROR(INDEX($N67:$N81,MATCH(1,IF($L67:$L81&lt;=AI$165,IF($M67:$M81&gt;=AI$165,1)),0))*$B67/12,0)</f>
        <v>1812.5</v>
      </c>
      <c r="AJ232" s="156">
        <f t="array" ref="AJ232">IFERROR(INDEX($N67:$N81,MATCH(1,IF($L67:$L81&lt;=AJ$165,IF($M67:$M81&gt;=AJ$165,1)),0))*$B67/12,0)</f>
        <v>1812.5</v>
      </c>
      <c r="AK232" s="156">
        <f t="array" ref="AK232">IFERROR(INDEX($N67:$N81,MATCH(1,IF($L67:$L81&lt;=AK$165,IF($M67:$M81&gt;=AK$165,1)),0))*$B67/12,0)</f>
        <v>1812.5</v>
      </c>
      <c r="AL232" s="156">
        <f t="array" ref="AL232">IFERROR(INDEX($N67:$N81,MATCH(1,IF($L67:$L81&lt;=AL$165,IF($M67:$M81&gt;=AL$165,1)),0))*$B67/12,0)</f>
        <v>1866.875</v>
      </c>
      <c r="AM232" s="156">
        <f t="array" ref="AM232">IFERROR(INDEX($N67:$N81,MATCH(1,IF($L67:$L81&lt;=AM$165,IF($M67:$M81&gt;=AM$165,1)),0))*$B67/12,0)</f>
        <v>1866.875</v>
      </c>
      <c r="AN232" s="156">
        <f t="array" ref="AN232">IFERROR(INDEX($N67:$N81,MATCH(1,IF($L67:$L81&lt;=AN$165,IF($M67:$M81&gt;=AN$165,1)),0))*$B67/12,0)</f>
        <v>1866.875</v>
      </c>
      <c r="AO232" s="156">
        <f t="array" ref="AO232">IFERROR(INDEX($N67:$N81,MATCH(1,IF($L67:$L81&lt;=AO$165,IF($M67:$M81&gt;=AO$165,1)),0))*$B67/12,0)</f>
        <v>1866.875</v>
      </c>
      <c r="AP232" s="156">
        <f t="array" ref="AP232">IFERROR(INDEX($N67:$N81,MATCH(1,IF($L67:$L81&lt;=AP$165,IF($M67:$M81&gt;=AP$165,1)),0))*$B67/12,0)</f>
        <v>1866.875</v>
      </c>
      <c r="AQ232" s="156">
        <f t="array" ref="AQ232">IFERROR(INDEX($N67:$N81,MATCH(1,IF($L67:$L81&lt;=AQ$165,IF($M67:$M81&gt;=AQ$165,1)),0))*$B67/12,0)</f>
        <v>1866.875</v>
      </c>
      <c r="AR232" s="156">
        <f t="array" ref="AR232">IFERROR(INDEX($N67:$N81,MATCH(1,IF($L67:$L81&lt;=AR$165,IF($M67:$M81&gt;=AR$165,1)),0))*$B67/12,0)</f>
        <v>1866.875</v>
      </c>
      <c r="AS232" s="156">
        <f t="array" ref="AS232">IFERROR(INDEX($N67:$N81,MATCH(1,IF($L67:$L81&lt;=AS$165,IF($M67:$M81&gt;=AS$165,1)),0))*$B67/12,0)</f>
        <v>1866.875</v>
      </c>
      <c r="AT232" s="156">
        <f t="array" ref="AT232">IFERROR(INDEX($N67:$N81,MATCH(1,IF($L67:$L81&lt;=AT$165,IF($M67:$M81&gt;=AT$165,1)),0))*$B67/12,0)</f>
        <v>1866.875</v>
      </c>
      <c r="AU232" s="156">
        <f t="array" ref="AU232">IFERROR(INDEX($N67:$N81,MATCH(1,IF($L67:$L81&lt;=AU$165,IF($M67:$M81&gt;=AU$165,1)),0))*$B67/12,0)</f>
        <v>1866.875</v>
      </c>
      <c r="AV232" s="156">
        <f t="array" ref="AV232">IFERROR(INDEX($N67:$N81,MATCH(1,IF($L67:$L81&lt;=AV$165,IF($M67:$M81&gt;=AV$165,1)),0))*$B67/12,0)</f>
        <v>1866.875</v>
      </c>
      <c r="AW232" s="156">
        <f t="array" ref="AW232">IFERROR(INDEX($N67:$N81,MATCH(1,IF($L67:$L81&lt;=AW$165,IF($M67:$M81&gt;=AW$165,1)),0))*$B67/12,0)</f>
        <v>1866.875</v>
      </c>
      <c r="AX232" s="156">
        <f t="array" ref="AX232">IFERROR(INDEX($N67:$N81,MATCH(1,IF($L67:$L81&lt;=AX$165,IF($M67:$M81&gt;=AX$165,1)),0))*$B67/12,0)</f>
        <v>1922.8812500000001</v>
      </c>
      <c r="AY232" s="156">
        <f t="array" ref="AY232">IFERROR(INDEX($N67:$N81,MATCH(1,IF($L67:$L81&lt;=AY$165,IF($M67:$M81&gt;=AY$165,1)),0))*$B67/12,0)</f>
        <v>1922.8812500000001</v>
      </c>
      <c r="AZ232" s="156">
        <f t="array" ref="AZ232">IFERROR(INDEX($N67:$N81,MATCH(1,IF($L67:$L81&lt;=AZ$165,IF($M67:$M81&gt;=AZ$165,1)),0))*$B67/12,0)</f>
        <v>1922.8812500000001</v>
      </c>
      <c r="BA232" s="156">
        <f t="array" ref="BA232">IFERROR(INDEX($N67:$N81,MATCH(1,IF($L67:$L81&lt;=BA$165,IF($M67:$M81&gt;=BA$165,1)),0))*$B67/12,0)</f>
        <v>1922.8812500000001</v>
      </c>
      <c r="BB232" s="156">
        <f t="array" ref="BB232">IFERROR(INDEX($N67:$N81,MATCH(1,IF($L67:$L81&lt;=BB$165,IF($M67:$M81&gt;=BB$165,1)),0))*$B67/12,0)</f>
        <v>1922.8812500000001</v>
      </c>
      <c r="BC232" s="156">
        <f t="array" ref="BC232">IFERROR(INDEX($N67:$N81,MATCH(1,IF($L67:$L81&lt;=BC$165,IF($M67:$M81&gt;=BC$165,1)),0))*$B67/12,0)</f>
        <v>1922.8812500000001</v>
      </c>
      <c r="BD232" s="156">
        <f t="array" ref="BD232">IFERROR(INDEX($N67:$N81,MATCH(1,IF($L67:$L81&lt;=BD$165,IF($M67:$M81&gt;=BD$165,1)),0))*$B67/12,0)</f>
        <v>1922.8812500000001</v>
      </c>
      <c r="BE232" s="156">
        <f t="array" ref="BE232">IFERROR(INDEX($N67:$N81,MATCH(1,IF($L67:$L81&lt;=BE$165,IF($M67:$M81&gt;=BE$165,1)),0))*$B67/12,0)</f>
        <v>1922.8812500000001</v>
      </c>
      <c r="BF232" s="156">
        <f t="array" ref="BF232">IFERROR(INDEX($N67:$N81,MATCH(1,IF($L67:$L81&lt;=BF$165,IF($M67:$M81&gt;=BF$165,1)),0))*$B67/12,0)</f>
        <v>1922.8812500000001</v>
      </c>
      <c r="BG232" s="156">
        <f t="array" ref="BG232">IFERROR(INDEX($N67:$N81,MATCH(1,IF($L67:$L81&lt;=BG$165,IF($M67:$M81&gt;=BG$165,1)),0))*$B67/12,0)</f>
        <v>1922.8812500000001</v>
      </c>
      <c r="BH232" s="156">
        <f t="array" ref="BH232">IFERROR(INDEX($N67:$N81,MATCH(1,IF($L67:$L81&lt;=BH$165,IF($M67:$M81&gt;=BH$165,1)),0))*$B67/12,0)</f>
        <v>1922.8812500000001</v>
      </c>
      <c r="BI232" s="156">
        <f t="array" ref="BI232">IFERROR(INDEX($N67:$N81,MATCH(1,IF($L67:$L81&lt;=BI$165,IF($M67:$M81&gt;=BI$165,1)),0))*$B67/12,0)</f>
        <v>1922.8812500000001</v>
      </c>
      <c r="BJ232" s="156">
        <f t="array" ref="BJ232">IFERROR(INDEX($N67:$N81,MATCH(1,IF($L67:$L81&lt;=BJ$165,IF($M67:$M81&gt;=BJ$165,1)),0))*$B67/12,0)</f>
        <v>1980.5676875000001</v>
      </c>
      <c r="BK232" s="156">
        <f t="array" ref="BK232">IFERROR(INDEX($N67:$N81,MATCH(1,IF($L67:$L81&lt;=BK$165,IF($M67:$M81&gt;=BK$165,1)),0))*$B67/12,0)</f>
        <v>1980.5676875000001</v>
      </c>
      <c r="BL232" s="156">
        <f t="array" ref="BL232">IFERROR(INDEX($N67:$N81,MATCH(1,IF($L67:$L81&lt;=BL$165,IF($M67:$M81&gt;=BL$165,1)),0))*$B67/12,0)</f>
        <v>1980.5676875000001</v>
      </c>
      <c r="BM232" s="156">
        <f t="array" ref="BM232">IFERROR(INDEX($N67:$N81,MATCH(1,IF($L67:$L81&lt;=BM$165,IF($M67:$M81&gt;=BM$165,1)),0))*$B67/12,0)</f>
        <v>1980.5676875000001</v>
      </c>
      <c r="BN232" s="156">
        <f t="array" ref="BN232">IFERROR(INDEX($N67:$N81,MATCH(1,IF($L67:$L81&lt;=BN$165,IF($M67:$M81&gt;=BN$165,1)),0))*$B67/12,0)</f>
        <v>1980.5676875000001</v>
      </c>
      <c r="BO232" s="156">
        <f t="array" ref="BO232">IFERROR(INDEX($N67:$N81,MATCH(1,IF($L67:$L81&lt;=BO$165,IF($M67:$M81&gt;=BO$165,1)),0))*$B67/12,0)</f>
        <v>1980.5676875000001</v>
      </c>
      <c r="BP232" s="156">
        <f t="array" ref="BP232">IFERROR(INDEX($N67:$N81,MATCH(1,IF($L67:$L81&lt;=BP$165,IF($M67:$M81&gt;=BP$165,1)),0))*$B67/12,0)</f>
        <v>1980.5676875000001</v>
      </c>
      <c r="BQ232" s="156">
        <f t="array" ref="BQ232">IFERROR(INDEX($N67:$N81,MATCH(1,IF($L67:$L81&lt;=BQ$165,IF($M67:$M81&gt;=BQ$165,1)),0))*$B67/12,0)</f>
        <v>1980.5676875000001</v>
      </c>
      <c r="BR232" s="156">
        <f t="array" ref="BR232">IFERROR(INDEX($N67:$N81,MATCH(1,IF($L67:$L81&lt;=BR$165,IF($M67:$M81&gt;=BR$165,1)),0))*$B67/12,0)</f>
        <v>1980.5676875000001</v>
      </c>
      <c r="BS232" s="156">
        <f t="array" ref="BS232">IFERROR(INDEX($N67:$N81,MATCH(1,IF($L67:$L81&lt;=BS$165,IF($M67:$M81&gt;=BS$165,1)),0))*$B67/12,0)</f>
        <v>1980.5676875000001</v>
      </c>
      <c r="BT232" s="156">
        <f t="array" ref="BT232">IFERROR(INDEX($N67:$N81,MATCH(1,IF($L67:$L81&lt;=BT$165,IF($M67:$M81&gt;=BT$165,1)),0))*$B67/12,0)</f>
        <v>1980.5676875000001</v>
      </c>
      <c r="BU232" s="156">
        <f t="array" ref="BU232">IFERROR(INDEX($N67:$N81,MATCH(1,IF($L67:$L81&lt;=BU$165,IF($M67:$M81&gt;=BU$165,1)),0))*$B67/12,0)</f>
        <v>1980.5676875000001</v>
      </c>
      <c r="BV232" s="156">
        <f t="array" ref="BV232">IFERROR(INDEX($N67:$N81,MATCH(1,IF($L67:$L81&lt;=BV$165,IF($M67:$M81&gt;=BV$165,1)),0))*$B67/12,0)</f>
        <v>2039.9847181250004</v>
      </c>
      <c r="BW232" s="156">
        <f t="array" ref="BW232">IFERROR(INDEX($N67:$N81,MATCH(1,IF($L67:$L81&lt;=BW$165,IF($M67:$M81&gt;=BW$165,1)),0))*$B67/12,0)</f>
        <v>2039.9847181250004</v>
      </c>
      <c r="BX232" s="156">
        <f t="array" ref="BX232">IFERROR(INDEX($N67:$N81,MATCH(1,IF($L67:$L81&lt;=BX$165,IF($M67:$M81&gt;=BX$165,1)),0))*$B67/12,0)</f>
        <v>2039.9847181250004</v>
      </c>
      <c r="BY232" s="156">
        <f t="array" ref="BY232">IFERROR(INDEX($N67:$N81,MATCH(1,IF($L67:$L81&lt;=BY$165,IF($M67:$M81&gt;=BY$165,1)),0))*$B67/12,0)</f>
        <v>2039.9847181250004</v>
      </c>
      <c r="BZ232" s="156">
        <f t="array" ref="BZ232">IFERROR(INDEX($N67:$N81,MATCH(1,IF($L67:$L81&lt;=BZ$165,IF($M67:$M81&gt;=BZ$165,1)),0))*$B67/12,0)</f>
        <v>2039.9847181250004</v>
      </c>
      <c r="CA232" s="156">
        <f t="array" ref="CA232">IFERROR(INDEX($N67:$N81,MATCH(1,IF($L67:$L81&lt;=CA$165,IF($M67:$M81&gt;=CA$165,1)),0))*$B67/12,0)</f>
        <v>2039.9847181250004</v>
      </c>
      <c r="CB232" s="156">
        <f t="array" ref="CB232">IFERROR(INDEX($N67:$N81,MATCH(1,IF($L67:$L81&lt;=CB$165,IF($M67:$M81&gt;=CB$165,1)),0))*$B67/12,0)</f>
        <v>2039.9847181250004</v>
      </c>
      <c r="CC232" s="156">
        <f t="array" ref="CC232">IFERROR(INDEX($N67:$N81,MATCH(1,IF($L67:$L81&lt;=CC$165,IF($M67:$M81&gt;=CC$165,1)),0))*$B67/12,0)</f>
        <v>2039.9847181250004</v>
      </c>
      <c r="CD232" s="156">
        <f t="array" ref="CD232">IFERROR(INDEX($N67:$N81,MATCH(1,IF($L67:$L81&lt;=CD$165,IF($M67:$M81&gt;=CD$165,1)),0))*$B67/12,0)</f>
        <v>2039.9847181250004</v>
      </c>
      <c r="CE232" s="156">
        <f t="array" ref="CE232">IFERROR(INDEX($N67:$N81,MATCH(1,IF($L67:$L81&lt;=CE$165,IF($M67:$M81&gt;=CE$165,1)),0))*$B67/12,0)</f>
        <v>2039.9847181250004</v>
      </c>
      <c r="CF232" s="156">
        <f t="array" ref="CF232">IFERROR(INDEX($N67:$N81,MATCH(1,IF($L67:$L81&lt;=CF$165,IF($M67:$M81&gt;=CF$165,1)),0))*$B67/12,0)</f>
        <v>2039.9847181250004</v>
      </c>
      <c r="CG232" s="156">
        <f t="array" ref="CG232">IFERROR(INDEX($N67:$N81,MATCH(1,IF($L67:$L81&lt;=CG$165,IF($M67:$M81&gt;=CG$165,1)),0))*$B67/12,0)</f>
        <v>2039.9847181250004</v>
      </c>
      <c r="CH232" s="156">
        <f t="array" ref="CH232">IFERROR(INDEX($N67:$N81,MATCH(1,IF($L67:$L81&lt;=CH$165,IF($M67:$M81&gt;=CH$165,1)),0))*$B67/12,0)</f>
        <v>2101.1842596687507</v>
      </c>
      <c r="CI232" s="156">
        <f t="array" ref="CI232">IFERROR(INDEX($N67:$N81,MATCH(1,IF($L67:$L81&lt;=CI$165,IF($M67:$M81&gt;=CI$165,1)),0))*$B67/12,0)</f>
        <v>2101.1842596687507</v>
      </c>
      <c r="CJ232" s="156">
        <f t="array" ref="CJ232">IFERROR(INDEX($N67:$N81,MATCH(1,IF($L67:$L81&lt;=CJ$165,IF($M67:$M81&gt;=CJ$165,1)),0))*$B67/12,0)</f>
        <v>2101.1842596687507</v>
      </c>
      <c r="CK232" s="156">
        <f t="array" ref="CK232">IFERROR(INDEX($N67:$N81,MATCH(1,IF($L67:$L81&lt;=CK$165,IF($M67:$M81&gt;=CK$165,1)),0))*$B67/12,0)</f>
        <v>2101.1842596687507</v>
      </c>
      <c r="CL232" s="156">
        <f t="array" ref="CL232">IFERROR(INDEX($N67:$N81,MATCH(1,IF($L67:$L81&lt;=CL$165,IF($M67:$M81&gt;=CL$165,1)),0))*$B67/12,0)</f>
        <v>2101.1842596687507</v>
      </c>
      <c r="CM232" s="156">
        <f t="array" ref="CM232">IFERROR(INDEX($N67:$N81,MATCH(1,IF($L67:$L81&lt;=CM$165,IF($M67:$M81&gt;=CM$165,1)),0))*$B67/12,0)</f>
        <v>2101.1842596687507</v>
      </c>
      <c r="CN232" s="156">
        <f t="array" ref="CN232">IFERROR(INDEX($N67:$N81,MATCH(1,IF($L67:$L81&lt;=CN$165,IF($M67:$M81&gt;=CN$165,1)),0))*$B67/12,0)</f>
        <v>2101.1842596687507</v>
      </c>
      <c r="CO232" s="156">
        <f t="array" ref="CO232">IFERROR(INDEX($N67:$N81,MATCH(1,IF($L67:$L81&lt;=CO$165,IF($M67:$M81&gt;=CO$165,1)),0))*$B67/12,0)</f>
        <v>2101.1842596687507</v>
      </c>
      <c r="CP232" s="156">
        <f t="array" ref="CP232">IFERROR(INDEX($N67:$N81,MATCH(1,IF($L67:$L81&lt;=CP$165,IF($M67:$M81&gt;=CP$165,1)),0))*$B67/12,0)</f>
        <v>2101.1842596687507</v>
      </c>
      <c r="CQ232" s="156">
        <f t="array" ref="CQ232">IFERROR(INDEX($N67:$N81,MATCH(1,IF($L67:$L81&lt;=CQ$165,IF($M67:$M81&gt;=CQ$165,1)),0))*$B67/12,0)</f>
        <v>2101.1842596687507</v>
      </c>
      <c r="CR232" s="156">
        <f t="array" ref="CR232">IFERROR(INDEX($N67:$N81,MATCH(1,IF($L67:$L81&lt;=CR$165,IF($M67:$M81&gt;=CR$165,1)),0))*$B67/12,0)</f>
        <v>2101.1842596687507</v>
      </c>
      <c r="CS232" s="156">
        <f t="array" ref="CS232">IFERROR(INDEX($N67:$N81,MATCH(1,IF($L67:$L81&lt;=CS$165,IF($M67:$M81&gt;=CS$165,1)),0))*$B67/12,0)</f>
        <v>2101.1842596687507</v>
      </c>
      <c r="CT232" s="156">
        <f t="array" ref="CT232">IFERROR(INDEX($N67:$N81,MATCH(1,IF($L67:$L81&lt;=CT$165,IF($M67:$M81&gt;=CT$165,1)),0))*$B67/12,0)</f>
        <v>0</v>
      </c>
      <c r="CU232" s="156">
        <f t="array" ref="CU232">IFERROR(INDEX($N67:$N81,MATCH(1,IF($L67:$L81&lt;=CU$165,IF($M67:$M81&gt;=CU$165,1)),0))*$B67/12,0)</f>
        <v>0</v>
      </c>
      <c r="CV232" s="156">
        <f t="array" ref="CV232">IFERROR(INDEX($N67:$N81,MATCH(1,IF($L67:$L81&lt;=CV$165,IF($M67:$M81&gt;=CV$165,1)),0))*$B67/12,0)</f>
        <v>0</v>
      </c>
      <c r="CW232" s="156">
        <f t="array" ref="CW232">IFERROR(INDEX($N67:$N81,MATCH(1,IF($L67:$L81&lt;=CW$165,IF($M67:$M81&gt;=CW$165,1)),0))*$B67/12,0)</f>
        <v>0</v>
      </c>
      <c r="CX232" s="156">
        <f t="array" ref="CX232">IFERROR(INDEX($N67:$N81,MATCH(1,IF($L67:$L81&lt;=CX$165,IF($M67:$M81&gt;=CX$165,1)),0))*$B67/12,0)</f>
        <v>0</v>
      </c>
      <c r="CY232" s="156">
        <f t="array" ref="CY232">IFERROR(INDEX($N67:$N81,MATCH(1,IF($L67:$L81&lt;=CY$165,IF($M67:$M81&gt;=CY$165,1)),0))*$B67/12,0)</f>
        <v>0</v>
      </c>
      <c r="CZ232" s="156">
        <f t="array" ref="CZ232">IFERROR(INDEX($N67:$N81,MATCH(1,IF($L67:$L81&lt;=CZ$165,IF($M67:$M81&gt;=CZ$165,1)),0))*$B67/12,0)</f>
        <v>0</v>
      </c>
      <c r="DA232" s="156">
        <f t="array" ref="DA232">IFERROR(INDEX($N67:$N81,MATCH(1,IF($L67:$L81&lt;=DA$165,IF($M67:$M81&gt;=DA$165,1)),0))*$B67/12,0)</f>
        <v>0</v>
      </c>
      <c r="DB232" s="156">
        <f t="array" ref="DB232">IFERROR(INDEX($N67:$N81,MATCH(1,IF($L67:$L81&lt;=DB$165,IF($M67:$M81&gt;=DB$165,1)),0))*$B67/12,0)</f>
        <v>0</v>
      </c>
      <c r="DC232" s="156">
        <f t="array" ref="DC232">IFERROR(INDEX($N67:$N81,MATCH(1,IF($L67:$L81&lt;=DC$165,IF($M67:$M81&gt;=DC$165,1)),0))*$B67/12,0)</f>
        <v>0</v>
      </c>
      <c r="DD232" s="156">
        <f t="array" ref="DD232">IFERROR(INDEX($N67:$N81,MATCH(1,IF($L67:$L81&lt;=DD$165,IF($M67:$M81&gt;=DD$165,1)),0))*$B67/12,0)</f>
        <v>0</v>
      </c>
      <c r="DE232" s="156">
        <f t="array" ref="DE232">IFERROR(INDEX($N67:$N81,MATCH(1,IF($L67:$L81&lt;=DE$165,IF($M67:$M81&gt;=DE$165,1)),0))*$B67/12,0)</f>
        <v>0</v>
      </c>
      <c r="DF232" s="156">
        <f t="array" ref="DF232">IFERROR(INDEX($N67:$N81,MATCH(1,IF($L67:$L81&lt;=DF$165,IF($M67:$M81&gt;=DF$165,1)),0))*$B67/12,0)</f>
        <v>0</v>
      </c>
      <c r="DG232" s="156">
        <f t="array" ref="DG232">IFERROR(INDEX($N67:$N81,MATCH(1,IF($L67:$L81&lt;=DG$165,IF($M67:$M81&gt;=DG$165,1)),0))*$B67/12,0)</f>
        <v>0</v>
      </c>
      <c r="DH232" s="156">
        <f t="array" ref="DH232">IFERROR(INDEX($N67:$N81,MATCH(1,IF($L67:$L81&lt;=DH$165,IF($M67:$M81&gt;=DH$165,1)),0))*$B67/12,0)</f>
        <v>0</v>
      </c>
      <c r="DI232" s="156">
        <f t="array" ref="DI232">IFERROR(INDEX($N67:$N81,MATCH(1,IF($L67:$L81&lt;=DI$165,IF($M67:$M81&gt;=DI$165,1)),0))*$B67/12,0)</f>
        <v>0</v>
      </c>
      <c r="DJ232" s="156">
        <f t="array" ref="DJ232">IFERROR(INDEX($N67:$N81,MATCH(1,IF($L67:$L81&lt;=DJ$165,IF($M67:$M81&gt;=DJ$165,1)),0))*$B67/12,0)</f>
        <v>0</v>
      </c>
      <c r="DK232" s="156">
        <f t="array" ref="DK232">IFERROR(INDEX($N67:$N81,MATCH(1,IF($L67:$L81&lt;=DK$165,IF($M67:$M81&gt;=DK$165,1)),0))*$B67/12,0)</f>
        <v>0</v>
      </c>
      <c r="DL232" s="156">
        <f t="array" ref="DL232">IFERROR(INDEX($N67:$N81,MATCH(1,IF($L67:$L81&lt;=DL$165,IF($M67:$M81&gt;=DL$165,1)),0))*$B67/12,0)</f>
        <v>0</v>
      </c>
      <c r="DM232" s="156">
        <f t="array" ref="DM232">IFERROR(INDEX($N67:$N81,MATCH(1,IF($L67:$L81&lt;=DM$165,IF($M67:$M81&gt;=DM$165,1)),0))*$B67/12,0)</f>
        <v>0</v>
      </c>
      <c r="DN232" s="156">
        <f t="array" ref="DN232">IFERROR(INDEX($N67:$N81,MATCH(1,IF($L67:$L81&lt;=DN$165,IF($M67:$M81&gt;=DN$165,1)),0))*$B67/12,0)</f>
        <v>0</v>
      </c>
      <c r="DO232" s="156">
        <f t="array" ref="DO232">IFERROR(INDEX($N67:$N81,MATCH(1,IF($L67:$L81&lt;=DO$165,IF($M67:$M81&gt;=DO$165,1)),0))*$B67/12,0)</f>
        <v>0</v>
      </c>
      <c r="DP232" s="156">
        <f t="array" ref="DP232">IFERROR(INDEX($N67:$N81,MATCH(1,IF($L67:$L81&lt;=DP$165,IF($M67:$M81&gt;=DP$165,1)),0))*$B67/12,0)</f>
        <v>0</v>
      </c>
      <c r="DQ232" s="156">
        <f t="array" ref="DQ232">IFERROR(INDEX($N67:$N81,MATCH(1,IF($L67:$L81&lt;=DQ$165,IF($M67:$M81&gt;=DQ$165,1)),0))*$B67/12,0)</f>
        <v>0</v>
      </c>
      <c r="DR232" s="156">
        <f t="array" ref="DR232">IFERROR(INDEX($N67:$N81,MATCH(1,IF($L67:$L81&lt;=DR$165,IF($M67:$M81&gt;=DR$165,1)),0))*$B67/12,0)</f>
        <v>0</v>
      </c>
      <c r="DS232" s="156">
        <f t="array" ref="DS232">IFERROR(INDEX($N67:$N81,MATCH(1,IF($L67:$L81&lt;=DS$165,IF($M67:$M81&gt;=DS$165,1)),0))*$B67/12,0)</f>
        <v>0</v>
      </c>
      <c r="DT232" s="156">
        <f t="array" ref="DT232">IFERROR(INDEX($N67:$N81,MATCH(1,IF($L67:$L81&lt;=DT$165,IF($M67:$M81&gt;=DT$165,1)),0))*$B67/12,0)</f>
        <v>0</v>
      </c>
      <c r="DU232" s="156">
        <f t="array" ref="DU232">IFERROR(INDEX($N67:$N81,MATCH(1,IF($L67:$L81&lt;=DU$165,IF($M67:$M81&gt;=DU$165,1)),0))*$B67/12,0)</f>
        <v>0</v>
      </c>
      <c r="DV232" s="156">
        <f t="array" ref="DV232">IFERROR(INDEX($N67:$N81,MATCH(1,IF($L67:$L81&lt;=DV$165,IF($M67:$M81&gt;=DV$165,1)),0))*$B67/12,0)</f>
        <v>0</v>
      </c>
      <c r="DW232" s="156">
        <f t="array" ref="DW232">IFERROR(INDEX($N67:$N81,MATCH(1,IF($L67:$L81&lt;=DW$165,IF($M67:$M81&gt;=DW$165,1)),0))*$B67/12,0)</f>
        <v>0</v>
      </c>
      <c r="DX232" s="156">
        <f t="array" ref="DX232">IFERROR(INDEX($N67:$N81,MATCH(1,IF($L67:$L81&lt;=DX$165,IF($M67:$M81&gt;=DX$165,1)),0))*$B67/12,0)</f>
        <v>0</v>
      </c>
      <c r="DY232" s="156">
        <f t="array" ref="DY232">IFERROR(INDEX($N67:$N81,MATCH(1,IF($L67:$L81&lt;=DY$165,IF($M67:$M81&gt;=DY$165,1)),0))*$B67/12,0)</f>
        <v>0</v>
      </c>
      <c r="DZ232" s="156">
        <f t="array" ref="DZ232">IFERROR(INDEX($N67:$N81,MATCH(1,IF($L67:$L81&lt;=DZ$165,IF($M67:$M81&gt;=DZ$165,1)),0))*$B67/12,0)</f>
        <v>0</v>
      </c>
      <c r="EA232" s="156">
        <f t="array" ref="EA232">IFERROR(INDEX($N67:$N81,MATCH(1,IF($L67:$L81&lt;=EA$165,IF($M67:$M81&gt;=EA$165,1)),0))*$B67/12,0)</f>
        <v>0</v>
      </c>
      <c r="EB232" s="156">
        <f t="array" ref="EB232">IFERROR(INDEX($N67:$N81,MATCH(1,IF($L67:$L81&lt;=EB$165,IF($M67:$M81&gt;=EB$165,1)),0))*$B67/12,0)</f>
        <v>0</v>
      </c>
      <c r="EC232" s="156">
        <f t="array" ref="EC232">IFERROR(INDEX($N67:$N81,MATCH(1,IF($L67:$L81&lt;=EC$165,IF($M67:$M81&gt;=EC$165,1)),0))*$B67/12,0)</f>
        <v>0</v>
      </c>
      <c r="ED232" s="156">
        <f t="array" ref="ED232">IFERROR(INDEX($N67:$N81,MATCH(1,IF($L67:$L81&lt;=ED$165,IF($M67:$M81&gt;=ED$165,1)),0))*$B67/12,0)</f>
        <v>0</v>
      </c>
      <c r="EE232" s="156">
        <f t="array" ref="EE232">IFERROR(INDEX($N67:$N81,MATCH(1,IF($L67:$L81&lt;=EE$165,IF($M67:$M81&gt;=EE$165,1)),0))*$B67/12,0)</f>
        <v>0</v>
      </c>
      <c r="EF232" s="156">
        <f t="array" ref="EF232">IFERROR(INDEX($N67:$N81,MATCH(1,IF($L67:$L81&lt;=EF$165,IF($M67:$M81&gt;=EF$165,1)),0))*$B67/12,0)</f>
        <v>0</v>
      </c>
      <c r="EG232" s="156">
        <f t="array" ref="EG232">IFERROR(INDEX($N67:$N81,MATCH(1,IF($L67:$L81&lt;=EG$165,IF($M67:$M81&gt;=EG$165,1)),0))*$B67/12,0)</f>
        <v>0</v>
      </c>
      <c r="EH232" s="156">
        <f t="array" ref="EH232">IFERROR(INDEX($N67:$N81,MATCH(1,IF($L67:$L81&lt;=EH$165,IF($M67:$M81&gt;=EH$165,1)),0))*$B67/12,0)</f>
        <v>0</v>
      </c>
      <c r="EI232" s="156">
        <f t="array" ref="EI232">IFERROR(INDEX($N67:$N81,MATCH(1,IF($L67:$L81&lt;=EI$165,IF($M67:$M81&gt;=EI$165,1)),0))*$B67/12,0)</f>
        <v>0</v>
      </c>
      <c r="EJ232" s="156">
        <f t="array" ref="EJ232">IFERROR(INDEX($N67:$N81,MATCH(1,IF($L67:$L81&lt;=EJ$165,IF($M67:$M81&gt;=EJ$165,1)),0))*$B67/12,0)</f>
        <v>0</v>
      </c>
      <c r="EK232" s="156">
        <f t="array" ref="EK232">IFERROR(INDEX($N67:$N81,MATCH(1,IF($L67:$L81&lt;=EK$165,IF($M67:$M81&gt;=EK$165,1)),0))*$B67/12,0)</f>
        <v>0</v>
      </c>
      <c r="EL232" s="156">
        <f t="array" ref="EL232">IFERROR(INDEX($N67:$N81,MATCH(1,IF($L67:$L81&lt;=EL$165,IF($M67:$M81&gt;=EL$165,1)),0))*$B67/12,0)</f>
        <v>0</v>
      </c>
      <c r="EM232" s="156">
        <f t="array" ref="EM232">IFERROR(INDEX($N67:$N81,MATCH(1,IF($L67:$L81&lt;=EM$165,IF($M67:$M81&gt;=EM$165,1)),0))*$B67/12,0)</f>
        <v>0</v>
      </c>
      <c r="EN232" s="156">
        <f t="array" ref="EN232">IFERROR(INDEX($N67:$N81,MATCH(1,IF($L67:$L81&lt;=EN$165,IF($M67:$M81&gt;=EN$165,1)),0))*$B67/12,0)</f>
        <v>0</v>
      </c>
      <c r="EO232" s="156">
        <f t="array" ref="EO232">IFERROR(INDEX($N67:$N81,MATCH(1,IF($L67:$L81&lt;=EO$165,IF($M67:$M81&gt;=EO$165,1)),0))*$B67/12,0)</f>
        <v>0</v>
      </c>
      <c r="EP232" s="156">
        <f t="array" ref="EP232">IFERROR(INDEX($N67:$N81,MATCH(1,IF($L67:$L81&lt;=EP$165,IF($M67:$M81&gt;=EP$165,1)),0))*$B67/12,0)</f>
        <v>0</v>
      </c>
      <c r="EQ232" s="156">
        <f t="array" ref="EQ232">IFERROR(INDEX($N67:$N81,MATCH(1,IF($L67:$L81&lt;=EQ$165,IF($M67:$M81&gt;=EQ$165,1)),0))*$B67/12,0)</f>
        <v>0</v>
      </c>
      <c r="ER232" s="156">
        <f t="array" ref="ER232">IFERROR(INDEX($N67:$N81,MATCH(1,IF($L67:$L81&lt;=ER$165,IF($M67:$M81&gt;=ER$165,1)),0))*$B67/12,0)</f>
        <v>0</v>
      </c>
      <c r="ES232" s="156">
        <f t="array" ref="ES232">IFERROR(INDEX($N67:$N81,MATCH(1,IF($L67:$L81&lt;=ES$165,IF($M67:$M81&gt;=ES$165,1)),0))*$B67/12,0)</f>
        <v>0</v>
      </c>
      <c r="ET232" s="156">
        <f t="array" ref="ET232">IFERROR(INDEX($N67:$N81,MATCH(1,IF($L67:$L81&lt;=ET$165,IF($M67:$M81&gt;=ET$165,1)),0))*$B67/12,0)</f>
        <v>0</v>
      </c>
      <c r="EU232" s="156">
        <f t="array" ref="EU232">IFERROR(INDEX($N67:$N81,MATCH(1,IF($L67:$L81&lt;=EU$165,IF($M67:$M81&gt;=EU$165,1)),0))*$B67/12,0)</f>
        <v>0</v>
      </c>
      <c r="EV232" s="156">
        <f t="array" ref="EV232">IFERROR(INDEX($N67:$N81,MATCH(1,IF($L67:$L81&lt;=EV$165,IF($M67:$M81&gt;=EV$165,1)),0))*$B67/12,0)</f>
        <v>0</v>
      </c>
      <c r="EW232" s="156">
        <f t="array" ref="EW232">IFERROR(INDEX($N67:$N81,MATCH(1,IF($L67:$L81&lt;=EW$165,IF($M67:$M81&gt;=EW$165,1)),0))*$B67/12,0)</f>
        <v>0</v>
      </c>
      <c r="EX232" s="156">
        <f t="array" ref="EX232">IFERROR(INDEX($N67:$N81,MATCH(1,IF($L67:$L81&lt;=EX$165,IF($M67:$M81&gt;=EX$165,1)),0))*$B67/12,0)</f>
        <v>0</v>
      </c>
      <c r="EY232" s="156">
        <f t="array" ref="EY232">IFERROR(INDEX($N67:$N81,MATCH(1,IF($L67:$L81&lt;=EY$165,IF($M67:$M81&gt;=EY$165,1)),0))*$B67/12,0)</f>
        <v>0</v>
      </c>
      <c r="EZ232" s="156">
        <f t="array" ref="EZ232">IFERROR(INDEX($N67:$N81,MATCH(1,IF($L67:$L81&lt;=EZ$165,IF($M67:$M81&gt;=EZ$165,1)),0))*$B67/12,0)</f>
        <v>0</v>
      </c>
      <c r="FA232" s="156">
        <f t="array" ref="FA232">IFERROR(INDEX($N67:$N81,MATCH(1,IF($L67:$L81&lt;=FA$165,IF($M67:$M81&gt;=FA$165,1)),0))*$B67/12,0)</f>
        <v>0</v>
      </c>
      <c r="FB232" s="156">
        <f t="array" ref="FB232">IFERROR(INDEX($N67:$N81,MATCH(1,IF($L67:$L81&lt;=FB$165,IF($M67:$M81&gt;=FB$165,1)),0))*$B67/12,0)</f>
        <v>0</v>
      </c>
      <c r="FC232" s="156">
        <f t="array" ref="FC232">IFERROR(INDEX($N67:$N81,MATCH(1,IF($L67:$L81&lt;=FC$165,IF($M67:$M81&gt;=FC$165,1)),0))*$B67/12,0)</f>
        <v>0</v>
      </c>
      <c r="FD232" s="156">
        <f t="array" ref="FD232">IFERROR(INDEX($N67:$N81,MATCH(1,IF($L67:$L81&lt;=FD$165,IF($M67:$M81&gt;=FD$165,1)),0))*$B67/12,0)</f>
        <v>0</v>
      </c>
      <c r="FE232" s="156">
        <f t="array" ref="FE232">IFERROR(INDEX($N67:$N81,MATCH(1,IF($L67:$L81&lt;=FE$165,IF($M67:$M81&gt;=FE$165,1)),0))*$B67/12,0)</f>
        <v>0</v>
      </c>
      <c r="FF232" s="156">
        <f t="array" ref="FF232">IFERROR(INDEX($N67:$N81,MATCH(1,IF($L67:$L81&lt;=FF$165,IF($M67:$M81&gt;=FF$165,1)),0))*$B67/12,0)</f>
        <v>0</v>
      </c>
      <c r="FG232" s="156">
        <f t="array" ref="FG232">IFERROR(INDEX($N67:$N81,MATCH(1,IF($L67:$L81&lt;=FG$165,IF($M67:$M81&gt;=FG$165,1)),0))*$B67/12,0)</f>
        <v>0</v>
      </c>
      <c r="FH232" s="156">
        <f t="array" ref="FH232">IFERROR(INDEX($N67:$N81,MATCH(1,IF($L67:$L81&lt;=FH$165,IF($M67:$M81&gt;=FH$165,1)),0))*$B67/12,0)</f>
        <v>0</v>
      </c>
      <c r="FI232" s="156">
        <f t="array" ref="FI232">IFERROR(INDEX($N67:$N81,MATCH(1,IF($L67:$L81&lt;=FI$165,IF($M67:$M81&gt;=FI$165,1)),0))*$B67/12,0)</f>
        <v>0</v>
      </c>
      <c r="FJ232" s="156">
        <f t="array" ref="FJ232">IFERROR(INDEX($N67:$N81,MATCH(1,IF($L67:$L81&lt;=FJ$165,IF($M67:$M81&gt;=FJ$165,1)),0))*$B67/12,0)</f>
        <v>0</v>
      </c>
      <c r="FK232" s="156">
        <f t="array" ref="FK232">IFERROR(INDEX($N67:$N81,MATCH(1,IF($L67:$L81&lt;=FK$165,IF($M67:$M81&gt;=FK$165,1)),0))*$B67/12,0)</f>
        <v>0</v>
      </c>
      <c r="FL232" s="156">
        <f t="array" ref="FL232">IFERROR(INDEX($N67:$N81,MATCH(1,IF($L67:$L81&lt;=FL$165,IF($M67:$M81&gt;=FL$165,1)),0))*$B67/12,0)</f>
        <v>0</v>
      </c>
      <c r="FM232" s="156">
        <f t="array" ref="FM232">IFERROR(INDEX($N67:$N81,MATCH(1,IF($L67:$L81&lt;=FM$165,IF($M67:$M81&gt;=FM$165,1)),0))*$B67/12,0)</f>
        <v>0</v>
      </c>
      <c r="FN232" s="156">
        <f t="array" ref="FN232">IFERROR(INDEX($N67:$N81,MATCH(1,IF($L67:$L81&lt;=FN$165,IF($M67:$M81&gt;=FN$165,1)),0))*$B67/12,0)</f>
        <v>0</v>
      </c>
      <c r="FO232" s="156">
        <f t="array" ref="FO232">IFERROR(INDEX($N67:$N81,MATCH(1,IF($L67:$L81&lt;=FO$165,IF($M67:$M81&gt;=FO$165,1)),0))*$B67/12,0)</f>
        <v>0</v>
      </c>
      <c r="FP232" s="156">
        <f t="array" ref="FP232">IFERROR(INDEX($N67:$N81,MATCH(1,IF($L67:$L81&lt;=FP$165,IF($M67:$M81&gt;=FP$165,1)),0))*$B67/12,0)</f>
        <v>0</v>
      </c>
      <c r="FQ232" s="156">
        <f t="array" ref="FQ232">IFERROR(INDEX($N67:$N81,MATCH(1,IF($L67:$L81&lt;=FQ$165,IF($M67:$M81&gt;=FQ$165,1)),0))*$B67/12,0)</f>
        <v>0</v>
      </c>
      <c r="FR232" s="156">
        <f t="array" ref="FR232">IFERROR(INDEX($N67:$N81,MATCH(1,IF($L67:$L81&lt;=FR$165,IF($M67:$M81&gt;=FR$165,1)),0))*$B67/12,0)</f>
        <v>0</v>
      </c>
      <c r="FS232" s="156">
        <f t="array" ref="FS232">IFERROR(INDEX($N67:$N81,MATCH(1,IF($L67:$L81&lt;=FS$165,IF($M67:$M81&gt;=FS$165,1)),0))*$B67/12,0)</f>
        <v>0</v>
      </c>
      <c r="FT232" s="156">
        <f t="array" ref="FT232">IFERROR(INDEX($N67:$N81,MATCH(1,IF($L67:$L81&lt;=FT$165,IF($M67:$M81&gt;=FT$165,1)),0))*$B67/12,0)</f>
        <v>0</v>
      </c>
      <c r="FU232" s="156">
        <f t="array" ref="FU232">IFERROR(INDEX($N67:$N81,MATCH(1,IF($L67:$L81&lt;=FU$165,IF($M67:$M81&gt;=FU$165,1)),0))*$B67/12,0)</f>
        <v>0</v>
      </c>
      <c r="FV232" s="156">
        <f t="array" ref="FV232">IFERROR(INDEX($N67:$N81,MATCH(1,IF($L67:$L81&lt;=FV$165,IF($M67:$M81&gt;=FV$165,1)),0))*$B67/12,0)</f>
        <v>0</v>
      </c>
      <c r="FW232" s="156">
        <f t="array" ref="FW232">IFERROR(INDEX($N67:$N81,MATCH(1,IF($L67:$L81&lt;=FW$165,IF($M67:$M81&gt;=FW$165,1)),0))*$B67/12,0)</f>
        <v>0</v>
      </c>
      <c r="FX232" s="156">
        <f t="array" ref="FX232">IFERROR(INDEX($N67:$N81,MATCH(1,IF($L67:$L81&lt;=FX$165,IF($M67:$M81&gt;=FX$165,1)),0))*$B67/12,0)</f>
        <v>0</v>
      </c>
      <c r="FY232" s="156">
        <f t="array" ref="FY232">IFERROR(INDEX($N67:$N81,MATCH(1,IF($L67:$L81&lt;=FY$165,IF($M67:$M81&gt;=FY$165,1)),0))*$B67/12,0)</f>
        <v>0</v>
      </c>
      <c r="FZ232" s="156">
        <f t="array" ref="FZ232">IFERROR(INDEX($N67:$N81,MATCH(1,IF($L67:$L81&lt;=FZ$165,IF($M67:$M81&gt;=FZ$165,1)),0))*$B67/12,0)</f>
        <v>0</v>
      </c>
      <c r="GA232" s="156">
        <f t="array" ref="GA232">IFERROR(INDEX($N67:$N81,MATCH(1,IF($L67:$L81&lt;=GA$165,IF($M67:$M81&gt;=GA$165,1)),0))*$B67/12,0)</f>
        <v>0</v>
      </c>
      <c r="GB232" s="156">
        <f t="array" ref="GB232">IFERROR(INDEX($N67:$N81,MATCH(1,IF($L67:$L81&lt;=GB$165,IF($M67:$M81&gt;=GB$165,1)),0))*$B67/12,0)</f>
        <v>0</v>
      </c>
      <c r="GC232" s="156">
        <f t="array" ref="GC232">IFERROR(INDEX($N67:$N81,MATCH(1,IF($L67:$L81&lt;=GC$165,IF($M67:$M81&gt;=GC$165,1)),0))*$B67/12,0)</f>
        <v>0</v>
      </c>
      <c r="GD232" s="156">
        <f t="array" ref="GD232">IFERROR(INDEX($N67:$N81,MATCH(1,IF($L67:$L81&lt;=GD$165,IF($M67:$M81&gt;=GD$165,1)),0))*$B67/12,0)</f>
        <v>0</v>
      </c>
      <c r="GE232" s="156">
        <f t="array" ref="GE232">IFERROR(INDEX($N67:$N81,MATCH(1,IF($L67:$L81&lt;=GE$165,IF($M67:$M81&gt;=GE$165,1)),0))*$B67/12,0)</f>
        <v>0</v>
      </c>
      <c r="GF232" s="156">
        <f t="array" ref="GF232">IFERROR(INDEX($N67:$N81,MATCH(1,IF($L67:$L81&lt;=GF$165,IF($M67:$M81&gt;=GF$165,1)),0))*$B67/12,0)</f>
        <v>0</v>
      </c>
      <c r="GG232" s="156">
        <f t="array" ref="GG232">IFERROR(INDEX($N67:$N81,MATCH(1,IF($L67:$L81&lt;=GG$165,IF($M67:$M81&gt;=GG$165,1)),0))*$B67/12,0)</f>
        <v>0</v>
      </c>
      <c r="GH232" s="156">
        <f t="array" ref="GH232">IFERROR(INDEX($N67:$N81,MATCH(1,IF($L67:$L81&lt;=GH$165,IF($M67:$M81&gt;=GH$165,1)),0))*$B67/12,0)</f>
        <v>0</v>
      </c>
      <c r="GI232" s="156">
        <f t="array" ref="GI232">IFERROR(INDEX($N67:$N81,MATCH(1,IF($L67:$L81&lt;=GI$165,IF($M67:$M81&gt;=GI$165,1)),0))*$B67/12,0)</f>
        <v>0</v>
      </c>
      <c r="GJ232" s="156">
        <f t="array" ref="GJ232">IFERROR(INDEX($N67:$N81,MATCH(1,IF($L67:$L81&lt;=GJ$165,IF($M67:$M81&gt;=GJ$165,1)),0))*$B67/12,0)</f>
        <v>0</v>
      </c>
      <c r="GK232" s="156">
        <f t="array" ref="GK232">IFERROR(INDEX($N67:$N81,MATCH(1,IF($L67:$L81&lt;=GK$165,IF($M67:$M81&gt;=GK$165,1)),0))*$B67/12,0)</f>
        <v>0</v>
      </c>
      <c r="GL232" s="156">
        <f t="array" ref="GL232">IFERROR(INDEX($N67:$N81,MATCH(1,IF($L67:$L81&lt;=GL$165,IF($M67:$M81&gt;=GL$165,1)),0))*$B67/12,0)</f>
        <v>0</v>
      </c>
      <c r="GM232" s="156">
        <f t="array" ref="GM232">IFERROR(INDEX($N67:$N81,MATCH(1,IF($L67:$L81&lt;=GM$165,IF($M67:$M81&gt;=GM$165,1)),0))*$B67/12,0)</f>
        <v>0</v>
      </c>
      <c r="GN232" s="156">
        <f t="array" ref="GN232">IFERROR(INDEX($N67:$N81,MATCH(1,IF($L67:$L81&lt;=GN$165,IF($M67:$M81&gt;=GN$165,1)),0))*$B67/12,0)</f>
        <v>0</v>
      </c>
      <c r="GO232" s="156">
        <f t="array" ref="GO232">IFERROR(INDEX($N67:$N81,MATCH(1,IF($L67:$L81&lt;=GO$165,IF($M67:$M81&gt;=GO$165,1)),0))*$B67/12,0)</f>
        <v>0</v>
      </c>
      <c r="GP232" s="156">
        <f t="array" ref="GP232">IFERROR(INDEX($N67:$N81,MATCH(1,IF($L67:$L81&lt;=GP$165,IF($M67:$M81&gt;=GP$165,1)),0))*$B67/12,0)</f>
        <v>0</v>
      </c>
      <c r="GQ232" s="156">
        <f t="array" ref="GQ232">IFERROR(INDEX($N67:$N81,MATCH(1,IF($L67:$L81&lt;=GQ$165,IF($M67:$M81&gt;=GQ$165,1)),0))*$B67/12,0)</f>
        <v>0</v>
      </c>
      <c r="GR232" s="156">
        <f t="array" ref="GR232">IFERROR(INDEX($N67:$N81,MATCH(1,IF($L67:$L81&lt;=GR$165,IF($M67:$M81&gt;=GR$165,1)),0))*$B67/12,0)</f>
        <v>0</v>
      </c>
      <c r="GS232" s="156">
        <f t="array" ref="GS232">IFERROR(INDEX($N67:$N81,MATCH(1,IF($L67:$L81&lt;=GS$165,IF($M67:$M81&gt;=GS$165,1)),0))*$B67/12,0)</f>
        <v>0</v>
      </c>
      <c r="GT232" s="156">
        <f t="array" ref="GT232">IFERROR(INDEX($N67:$N81,MATCH(1,IF($L67:$L81&lt;=GT$165,IF($M67:$M81&gt;=GT$165,1)),0))*$B67/12,0)</f>
        <v>0</v>
      </c>
      <c r="GU232" s="156">
        <f t="array" ref="GU232">IFERROR(INDEX($N67:$N81,MATCH(1,IF($L67:$L81&lt;=GU$165,IF($M67:$M81&gt;=GU$165,1)),0))*$B67/12,0)</f>
        <v>0</v>
      </c>
      <c r="GV232" s="156">
        <f t="array" ref="GV232">IFERROR(INDEX($N67:$N81,MATCH(1,IF($L67:$L81&lt;=GV$165,IF($M67:$M81&gt;=GV$165,1)),0))*$B67/12,0)</f>
        <v>0</v>
      </c>
      <c r="GW232" s="156">
        <f t="array" ref="GW232">IFERROR(INDEX($N67:$N81,MATCH(1,IF($L67:$L81&lt;=GW$165,IF($M67:$M81&gt;=GW$165,1)),0))*$B67/12,0)</f>
        <v>0</v>
      </c>
      <c r="GX232" s="156">
        <f t="array" ref="GX232">IFERROR(INDEX($N67:$N81,MATCH(1,IF($L67:$L81&lt;=GX$165,IF($M67:$M81&gt;=GX$165,1)),0))*$B67/12,0)</f>
        <v>0</v>
      </c>
      <c r="GY232" s="156">
        <f t="array" ref="GY232">IFERROR(INDEX($N67:$N81,MATCH(1,IF($L67:$L81&lt;=GY$165,IF($M67:$M81&gt;=GY$165,1)),0))*$B67/12,0)</f>
        <v>0</v>
      </c>
      <c r="GZ232" s="156">
        <f t="array" ref="GZ232">IFERROR(INDEX($N67:$N81,MATCH(1,IF($L67:$L81&lt;=GZ$165,IF($M67:$M81&gt;=GZ$165,1)),0))*$B67/12,0)</f>
        <v>0</v>
      </c>
      <c r="HA232" s="156">
        <f t="array" ref="HA232">IFERROR(INDEX($N67:$N81,MATCH(1,IF($L67:$L81&lt;=HA$165,IF($M67:$M81&gt;=HA$165,1)),0))*$B67/12,0)</f>
        <v>0</v>
      </c>
      <c r="HB232" s="156">
        <f t="array" ref="HB232">IFERROR(INDEX($N67:$N81,MATCH(1,IF($L67:$L81&lt;=HB$165,IF($M67:$M81&gt;=HB$165,1)),0))*$B67/12,0)</f>
        <v>0</v>
      </c>
      <c r="HC232" s="156">
        <f t="array" ref="HC232">IFERROR(INDEX($N67:$N81,MATCH(1,IF($L67:$L81&lt;=HC$165,IF($M67:$M81&gt;=HC$165,1)),0))*$B67/12,0)</f>
        <v>0</v>
      </c>
      <c r="HD232" s="156">
        <f t="array" ref="HD232">IFERROR(INDEX($N67:$N81,MATCH(1,IF($L67:$L81&lt;=HD$165,IF($M67:$M81&gt;=HD$165,1)),0))*$B67/12,0)</f>
        <v>0</v>
      </c>
      <c r="HE232" s="156">
        <f t="array" ref="HE232">IFERROR(INDEX($N67:$N81,MATCH(1,IF($L67:$L81&lt;=HE$165,IF($M67:$M81&gt;=HE$165,1)),0))*$B67/12,0)</f>
        <v>0</v>
      </c>
      <c r="HF232" s="156">
        <f t="array" ref="HF232">IFERROR(INDEX($N67:$N81,MATCH(1,IF($L67:$L81&lt;=HF$165,IF($M67:$M81&gt;=HF$165,1)),0))*$B67/12,0)</f>
        <v>0</v>
      </c>
      <c r="HG232" s="156">
        <f t="array" ref="HG232">IFERROR(INDEX($N67:$N81,MATCH(1,IF($L67:$L81&lt;=HG$165,IF($M67:$M81&gt;=HG$165,1)),0))*$B67/12,0)</f>
        <v>0</v>
      </c>
      <c r="HH232" s="156">
        <f t="array" ref="HH232">IFERROR(INDEX($N67:$N81,MATCH(1,IF($L67:$L81&lt;=HH$165,IF($M67:$M81&gt;=HH$165,1)),0))*$B67/12,0)</f>
        <v>0</v>
      </c>
      <c r="HI232" s="156">
        <f t="array" ref="HI232">IFERROR(INDEX($N67:$N81,MATCH(1,IF($L67:$L81&lt;=HI$165,IF($M67:$M81&gt;=HI$165,1)),0))*$B67/12,0)</f>
        <v>0</v>
      </c>
      <c r="HJ232" s="156">
        <f t="array" ref="HJ232">IFERROR(INDEX($N67:$N81,MATCH(1,IF($L67:$L81&lt;=HJ$165,IF($M67:$M81&gt;=HJ$165,1)),0))*$B67/12,0)</f>
        <v>0</v>
      </c>
      <c r="HK232" s="156">
        <f t="array" ref="HK232">IFERROR(INDEX($N67:$N81,MATCH(1,IF($L67:$L81&lt;=HK$165,IF($M67:$M81&gt;=HK$165,1)),0))*$B67/12,0)</f>
        <v>0</v>
      </c>
      <c r="HL232" s="156">
        <f t="array" ref="HL232">IFERROR(INDEX($N67:$N81,MATCH(1,IF($L67:$L81&lt;=HL$165,IF($M67:$M81&gt;=HL$165,1)),0))*$B67/12,0)</f>
        <v>0</v>
      </c>
      <c r="HM232" s="156">
        <f t="array" ref="HM232">IFERROR(INDEX($N67:$N81,MATCH(1,IF($L67:$L81&lt;=HM$165,IF($M67:$M81&gt;=HM$165,1)),0))*$B67/12,0)</f>
        <v>0</v>
      </c>
      <c r="HN232" s="156">
        <f t="array" ref="HN232">IFERROR(INDEX($N67:$N81,MATCH(1,IF($L67:$L81&lt;=HN$165,IF($M67:$M81&gt;=HN$165,1)),0))*$B67/12,0)</f>
        <v>0</v>
      </c>
      <c r="HO232" s="156">
        <f t="array" ref="HO232">IFERROR(INDEX($N67:$N81,MATCH(1,IF($L67:$L81&lt;=HO$165,IF($M67:$M81&gt;=HO$165,1)),0))*$B67/12,0)</f>
        <v>0</v>
      </c>
      <c r="HP232" s="156">
        <f t="array" ref="HP232">IFERROR(INDEX($N67:$N81,MATCH(1,IF($L67:$L81&lt;=HP$165,IF($M67:$M81&gt;=HP$165,1)),0))*$B67/12,0)</f>
        <v>0</v>
      </c>
      <c r="HQ232" s="156">
        <f t="array" ref="HQ232">IFERROR(INDEX($N67:$N81,MATCH(1,IF($L67:$L81&lt;=HQ$165,IF($M67:$M81&gt;=HQ$165,1)),0))*$B67/12,0)</f>
        <v>0</v>
      </c>
      <c r="HR232" s="156">
        <f t="array" ref="HR232">IFERROR(INDEX($N67:$N81,MATCH(1,IF($L67:$L81&lt;=HR$165,IF($M67:$M81&gt;=HR$165,1)),0))*$B67/12,0)</f>
        <v>0</v>
      </c>
      <c r="HS232" s="156">
        <f t="array" ref="HS232">IFERROR(INDEX($N67:$N81,MATCH(1,IF($L67:$L81&lt;=HS$165,IF($M67:$M81&gt;=HS$165,1)),0))*$B67/12,0)</f>
        <v>0</v>
      </c>
      <c r="HT232" s="156">
        <f t="array" ref="HT232">IFERROR(INDEX($N67:$N81,MATCH(1,IF($L67:$L81&lt;=HT$165,IF($M67:$M81&gt;=HT$165,1)),0))*$B67/12,0)</f>
        <v>0</v>
      </c>
      <c r="HU232" s="156">
        <f t="array" ref="HU232">IFERROR(INDEX($N67:$N81,MATCH(1,IF($L67:$L81&lt;=HU$165,IF($M67:$M81&gt;=HU$165,1)),0))*$B67/12,0)</f>
        <v>0</v>
      </c>
      <c r="HV232" s="156">
        <f t="array" ref="HV232">IFERROR(INDEX($N67:$N81,MATCH(1,IF($L67:$L81&lt;=HV$165,IF($M67:$M81&gt;=HV$165,1)),0))*$B67/12,0)</f>
        <v>0</v>
      </c>
      <c r="HW232" s="156">
        <f t="array" ref="HW232">IFERROR(INDEX($N67:$N81,MATCH(1,IF($L67:$L81&lt;=HW$165,IF($M67:$M81&gt;=HW$165,1)),0))*$B67/12,0)</f>
        <v>0</v>
      </c>
      <c r="HX232" s="156">
        <f t="array" ref="HX232">IFERROR(INDEX($N67:$N81,MATCH(1,IF($L67:$L81&lt;=HX$165,IF($M67:$M81&gt;=HX$165,1)),0))*$B67/12,0)</f>
        <v>0</v>
      </c>
      <c r="HY232" s="156">
        <f t="array" ref="HY232">IFERROR(INDEX($N67:$N81,MATCH(1,IF($L67:$L81&lt;=HY$165,IF($M67:$M81&gt;=HY$165,1)),0))*$B67/12,0)</f>
        <v>0</v>
      </c>
      <c r="HZ232" s="156">
        <f t="array" ref="HZ232">IFERROR(INDEX($N67:$N81,MATCH(1,IF($L67:$L81&lt;=HZ$165,IF($M67:$M81&gt;=HZ$165,1)),0))*$B67/12,0)</f>
        <v>0</v>
      </c>
      <c r="IA232" s="156">
        <f t="array" ref="IA232">IFERROR(INDEX($N67:$N81,MATCH(1,IF($L67:$L81&lt;=IA$165,IF($M67:$M81&gt;=IA$165,1)),0))*$B67/12,0)</f>
        <v>0</v>
      </c>
      <c r="IB232" s="156">
        <f t="array" ref="IB232">IFERROR(INDEX($N67:$N81,MATCH(1,IF($L67:$L81&lt;=IB$165,IF($M67:$M81&gt;=IB$165,1)),0))*$B67/12,0)</f>
        <v>0</v>
      </c>
      <c r="IC232" s="156">
        <f t="array" ref="IC232">IFERROR(INDEX($N67:$N81,MATCH(1,IF($L67:$L81&lt;=IC$165,IF($M67:$M81&gt;=IC$165,1)),0))*$B67/12,0)</f>
        <v>0</v>
      </c>
      <c r="ID232" s="156">
        <f t="array" ref="ID232">IFERROR(INDEX($N67:$N81,MATCH(1,IF($L67:$L81&lt;=ID$165,IF($M67:$M81&gt;=ID$165,1)),0))*$B67/12,0)</f>
        <v>0</v>
      </c>
      <c r="IE232" s="156">
        <f t="array" ref="IE232">IFERROR(INDEX($N67:$N81,MATCH(1,IF($L67:$L81&lt;=IE$165,IF($M67:$M81&gt;=IE$165,1)),0))*$B67/12,0)</f>
        <v>0</v>
      </c>
      <c r="IF232" s="156">
        <f t="array" ref="IF232">IFERROR(INDEX($N67:$N81,MATCH(1,IF($L67:$L81&lt;=IF$165,IF($M67:$M81&gt;=IF$165,1)),0))*$B67/12,0)</f>
        <v>0</v>
      </c>
      <c r="IG232" s="156">
        <f t="array" ref="IG232">IFERROR(INDEX($N67:$N81,MATCH(1,IF($L67:$L81&lt;=IG$165,IF($M67:$M81&gt;=IG$165,1)),0))*$B67/12,0)</f>
        <v>0</v>
      </c>
      <c r="IH232" s="156">
        <f t="array" ref="IH232">IFERROR(INDEX($N67:$N81,MATCH(1,IF($L67:$L81&lt;=IH$165,IF($M67:$M81&gt;=IH$165,1)),0))*$B67/12,0)</f>
        <v>0</v>
      </c>
      <c r="II232" s="156">
        <f t="array" ref="II232">IFERROR(INDEX($N67:$N81,MATCH(1,IF($L67:$L81&lt;=II$165,IF($M67:$M81&gt;=II$165,1)),0))*$B67/12,0)</f>
        <v>0</v>
      </c>
      <c r="IJ232" s="156">
        <f t="array" ref="IJ232">IFERROR(INDEX($N67:$N81,MATCH(1,IF($L67:$L81&lt;=IJ$165,IF($M67:$M81&gt;=IJ$165,1)),0))*$B67/12,0)</f>
        <v>0</v>
      </c>
      <c r="IK232" s="156">
        <f t="array" ref="IK232">IFERROR(INDEX($N67:$N81,MATCH(1,IF($L67:$L81&lt;=IK$165,IF($M67:$M81&gt;=IK$165,1)),0))*$B67/12,0)</f>
        <v>0</v>
      </c>
      <c r="IL232" s="156">
        <f t="array" ref="IL232">IFERROR(INDEX($N67:$N81,MATCH(1,IF($L67:$L81&lt;=IL$165,IF($M67:$M81&gt;=IL$165,1)),0))*$B67/12,0)</f>
        <v>0</v>
      </c>
      <c r="IM232" s="156">
        <f t="array" ref="IM232">IFERROR(INDEX($N67:$N81,MATCH(1,IF($L67:$L81&lt;=IM$165,IF($M67:$M81&gt;=IM$165,1)),0))*$B67/12,0)</f>
        <v>0</v>
      </c>
      <c r="IN232" s="156">
        <f t="array" ref="IN232">IFERROR(INDEX($N67:$N81,MATCH(1,IF($L67:$L81&lt;=IN$165,IF($M67:$M81&gt;=IN$165,1)),0))*$B67/12,0)</f>
        <v>0</v>
      </c>
      <c r="IO232" s="156">
        <f t="array" ref="IO232">IFERROR(INDEX($N67:$N81,MATCH(1,IF($L67:$L81&lt;=IO$165,IF($M67:$M81&gt;=IO$165,1)),0))*$B67/12,0)</f>
        <v>0</v>
      </c>
      <c r="IP232" s="156">
        <f t="array" ref="IP232">IFERROR(INDEX($N67:$N81,MATCH(1,IF($L67:$L81&lt;=IP$165,IF($M67:$M81&gt;=IP$165,1)),0))*$B67/12,0)</f>
        <v>0</v>
      </c>
      <c r="IQ232" s="156">
        <f t="array" ref="IQ232">IFERROR(INDEX($N67:$N81,MATCH(1,IF($L67:$L81&lt;=IQ$165,IF($M67:$M81&gt;=IQ$165,1)),0))*$B67/12,0)</f>
        <v>0</v>
      </c>
      <c r="IR232" s="156">
        <f t="array" ref="IR232">IFERROR(INDEX($N67:$N81,MATCH(1,IF($L67:$L81&lt;=IR$165,IF($M67:$M81&gt;=IR$165,1)),0))*$B67/12,0)</f>
        <v>0</v>
      </c>
      <c r="IS232" s="156">
        <f t="array" ref="IS232">IFERROR(INDEX($N67:$N81,MATCH(1,IF($L67:$L81&lt;=IS$165,IF($M67:$M81&gt;=IS$165,1)),0))*$B67/12,0)</f>
        <v>0</v>
      </c>
      <c r="IT232" s="156">
        <f t="array" ref="IT232">IFERROR(INDEX($N67:$N81,MATCH(1,IF($L67:$L81&lt;=IT$165,IF($M67:$M81&gt;=IT$165,1)),0))*$B67/12,0)</f>
        <v>0</v>
      </c>
      <c r="IU232" s="156">
        <f t="array" ref="IU232">IFERROR(INDEX($N67:$N81,MATCH(1,IF($L67:$L81&lt;=IU$165,IF($M67:$M81&gt;=IU$165,1)),0))*$B67/12,0)</f>
        <v>0</v>
      </c>
      <c r="IV232" s="156">
        <f t="array" ref="IV232">IFERROR(INDEX($N67:$N81,MATCH(1,IF($L67:$L81&lt;=IV$165,IF($M67:$M81&gt;=IV$165,1)),0))*$B67/12,0)</f>
        <v>0</v>
      </c>
      <c r="IW232" s="156">
        <f t="array" ref="IW232">IFERROR(INDEX($N67:$N81,MATCH(1,IF($L67:$L81&lt;=IW$165,IF($M67:$M81&gt;=IW$165,1)),0))*$B67/12,0)</f>
        <v>0</v>
      </c>
      <c r="IX232" s="156">
        <f t="array" ref="IX232">IFERROR(INDEX($N67:$N81,MATCH(1,IF($L67:$L81&lt;=IX$165,IF($M67:$M81&gt;=IX$165,1)),0))*$B67/12,0)</f>
        <v>0</v>
      </c>
      <c r="IY232" s="156">
        <f t="array" ref="IY232">IFERROR(INDEX($N67:$N81,MATCH(1,IF($L67:$L81&lt;=IY$165,IF($M67:$M81&gt;=IY$165,1)),0))*$B67/12,0)</f>
        <v>0</v>
      </c>
      <c r="IZ232" s="156">
        <f t="array" ref="IZ232">IFERROR(INDEX($N67:$N81,MATCH(1,IF($L67:$L81&lt;=IZ$165,IF($M67:$M81&gt;=IZ$165,1)),0))*$B67/12,0)</f>
        <v>0</v>
      </c>
      <c r="JA232" s="156">
        <f t="array" ref="JA232">IFERROR(INDEX($N67:$N81,MATCH(1,IF($L67:$L81&lt;=JA$165,IF($M67:$M81&gt;=JA$165,1)),0))*$B67/12,0)</f>
        <v>0</v>
      </c>
      <c r="JB232" s="156">
        <f t="array" ref="JB232">IFERROR(INDEX($N67:$N81,MATCH(1,IF($L67:$L81&lt;=JB$165,IF($M67:$M81&gt;=JB$165,1)),0))*$B67/12,0)</f>
        <v>0</v>
      </c>
      <c r="JC232" s="156">
        <f t="array" ref="JC232">IFERROR(INDEX($N67:$N81,MATCH(1,IF($L67:$L81&lt;=JC$165,IF($M67:$M81&gt;=JC$165,1)),0))*$B67/12,0)</f>
        <v>0</v>
      </c>
      <c r="JD232" s="156">
        <f t="array" ref="JD232">IFERROR(INDEX($N67:$N81,MATCH(1,IF($L67:$L81&lt;=JD$165,IF($M67:$M81&gt;=JD$165,1)),0))*$B67/12,0)</f>
        <v>0</v>
      </c>
      <c r="JE232" s="156">
        <f t="array" ref="JE232">IFERROR(INDEX($N67:$N81,MATCH(1,IF($L67:$L81&lt;=JE$165,IF($M67:$M81&gt;=JE$165,1)),0))*$B67/12,0)</f>
        <v>0</v>
      </c>
      <c r="JF232" s="156">
        <f t="array" ref="JF232">IFERROR(INDEX($N67:$N81,MATCH(1,IF($L67:$L81&lt;=JF$165,IF($M67:$M81&gt;=JF$165,1)),0))*$B67/12,0)</f>
        <v>0</v>
      </c>
      <c r="JG232" s="156">
        <f t="array" ref="JG232">IFERROR(INDEX($N67:$N81,MATCH(1,IF($L67:$L81&lt;=JG$165,IF($M67:$M81&gt;=JG$165,1)),0))*$B67/12,0)</f>
        <v>0</v>
      </c>
      <c r="JH232" s="156">
        <f t="array" ref="JH232">IFERROR(INDEX($N67:$N81,MATCH(1,IF($L67:$L81&lt;=JH$165,IF($M67:$M81&gt;=JH$165,1)),0))*$B67/12,0)</f>
        <v>0</v>
      </c>
      <c r="JI232" s="156">
        <f t="array" ref="JI232">IFERROR(INDEX($N67:$N81,MATCH(1,IF($L67:$L81&lt;=JI$165,IF($M67:$M81&gt;=JI$165,1)),0))*$B67/12,0)</f>
        <v>0</v>
      </c>
      <c r="JJ232" s="156">
        <f t="array" ref="JJ232">IFERROR(INDEX($N67:$N81,MATCH(1,IF($L67:$L81&lt;=JJ$165,IF($M67:$M81&gt;=JJ$165,1)),0))*$B67/12,0)</f>
        <v>0</v>
      </c>
      <c r="JK232" s="156">
        <f t="array" ref="JK232">IFERROR(INDEX($N67:$N81,MATCH(1,IF($L67:$L81&lt;=JK$165,IF($M67:$M81&gt;=JK$165,1)),0))*$B67/12,0)</f>
        <v>0</v>
      </c>
      <c r="JL232" s="156">
        <f t="array" ref="JL232">IFERROR(INDEX($N67:$N81,MATCH(1,IF($L67:$L81&lt;=JL$165,IF($M67:$M81&gt;=JL$165,1)),0))*$B67/12,0)</f>
        <v>0</v>
      </c>
      <c r="JM232" s="156">
        <f t="array" ref="JM232">IFERROR(INDEX($N67:$N81,MATCH(1,IF($L67:$L81&lt;=JM$165,IF($M67:$M81&gt;=JM$165,1)),0))*$B67/12,0)</f>
        <v>0</v>
      </c>
      <c r="JN232" s="156">
        <f t="array" ref="JN232">IFERROR(INDEX($N67:$N81,MATCH(1,IF($L67:$L81&lt;=JN$165,IF($M67:$M81&gt;=JN$165,1)),0))*$B67/12,0)</f>
        <v>0</v>
      </c>
      <c r="JO232" s="156">
        <f t="array" ref="JO232">IFERROR(INDEX($N67:$N81,MATCH(1,IF($L67:$L81&lt;=JO$165,IF($M67:$M81&gt;=JO$165,1)),0))*$B67/12,0)</f>
        <v>0</v>
      </c>
      <c r="JP232" s="156">
        <f t="array" ref="JP232">IFERROR(INDEX($N67:$N81,MATCH(1,IF($L67:$L81&lt;=JP$165,IF($M67:$M81&gt;=JP$165,1)),0))*$B67/12,0)</f>
        <v>0</v>
      </c>
      <c r="JQ232" s="156">
        <f t="array" ref="JQ232">IFERROR(INDEX($N67:$N81,MATCH(1,IF($L67:$L81&lt;=JQ$165,IF($M67:$M81&gt;=JQ$165,1)),0))*$B67/12,0)</f>
        <v>0</v>
      </c>
      <c r="JR232" s="156">
        <f t="array" ref="JR232">IFERROR(INDEX($N67:$N81,MATCH(1,IF($L67:$L81&lt;=JR$165,IF($M67:$M81&gt;=JR$165,1)),0))*$B67/12,0)</f>
        <v>0</v>
      </c>
      <c r="JS232" s="156">
        <f t="array" ref="JS232">IFERROR(INDEX($N67:$N81,MATCH(1,IF($L67:$L81&lt;=JS$165,IF($M67:$M81&gt;=JS$165,1)),0))*$B67/12,0)</f>
        <v>0</v>
      </c>
      <c r="JT232" s="156">
        <f t="array" ref="JT232">IFERROR(INDEX($N67:$N81,MATCH(1,IF($L67:$L81&lt;=JT$165,IF($M67:$M81&gt;=JT$165,1)),0))*$B67/12,0)</f>
        <v>0</v>
      </c>
      <c r="JU232" s="156">
        <f t="array" ref="JU232">IFERROR(INDEX($N67:$N81,MATCH(1,IF($L67:$L81&lt;=JU$165,IF($M67:$M81&gt;=JU$165,1)),0))*$B67/12,0)</f>
        <v>0</v>
      </c>
      <c r="JV232" s="156">
        <f t="array" ref="JV232">IFERROR(INDEX($N67:$N81,MATCH(1,IF($L67:$L81&lt;=JV$165,IF($M67:$M81&gt;=JV$165,1)),0))*$B67/12,0)</f>
        <v>0</v>
      </c>
      <c r="JW232" s="156">
        <f t="array" ref="JW232">IFERROR(INDEX($N67:$N81,MATCH(1,IF($L67:$L81&lt;=JW$165,IF($M67:$M81&gt;=JW$165,1)),0))*$B67/12,0)</f>
        <v>0</v>
      </c>
      <c r="JX232" s="156">
        <f t="array" ref="JX232">IFERROR(INDEX($N67:$N81,MATCH(1,IF($L67:$L81&lt;=JX$165,IF($M67:$M81&gt;=JX$165,1)),0))*$B67/12,0)</f>
        <v>0</v>
      </c>
      <c r="JY232" s="156">
        <f t="array" ref="JY232">IFERROR(INDEX($N67:$N81,MATCH(1,IF($L67:$L81&lt;=JY$165,IF($M67:$M81&gt;=JY$165,1)),0))*$B67/12,0)</f>
        <v>0</v>
      </c>
      <c r="JZ232" s="156">
        <f t="array" ref="JZ232">IFERROR(INDEX($N67:$N81,MATCH(1,IF($L67:$L81&lt;=JZ$165,IF($M67:$M81&gt;=JZ$165,1)),0))*$B67/12,0)</f>
        <v>0</v>
      </c>
      <c r="KA232" s="156">
        <f t="array" ref="KA232">IFERROR(INDEX($N67:$N81,MATCH(1,IF($L67:$L81&lt;=KA$165,IF($M67:$M81&gt;=KA$165,1)),0))*$B67/12,0)</f>
        <v>0</v>
      </c>
      <c r="KB232" s="156">
        <f t="array" ref="KB232">IFERROR(INDEX($N67:$N81,MATCH(1,IF($L67:$L81&lt;=KB$165,IF($M67:$M81&gt;=KB$165,1)),0))*$B67/12,0)</f>
        <v>0</v>
      </c>
      <c r="KC232" s="156">
        <f t="array" ref="KC232">IFERROR(INDEX($N67:$N81,MATCH(1,IF($L67:$L81&lt;=KC$165,IF($M67:$M81&gt;=KC$165,1)),0))*$B67/12,0)</f>
        <v>0</v>
      </c>
      <c r="KD232" s="156">
        <f t="array" ref="KD232">IFERROR(INDEX($N67:$N81,MATCH(1,IF($L67:$L81&lt;=KD$165,IF($M67:$M81&gt;=KD$165,1)),0))*$B67/12,0)</f>
        <v>0</v>
      </c>
      <c r="KE232" s="156">
        <f t="array" ref="KE232">IFERROR(INDEX($N67:$N81,MATCH(1,IF($L67:$L81&lt;=KE$165,IF($M67:$M81&gt;=KE$165,1)),0))*$B67/12,0)</f>
        <v>0</v>
      </c>
      <c r="KF232" s="156">
        <f t="array" ref="KF232">IFERROR(INDEX($N67:$N81,MATCH(1,IF($L67:$L81&lt;=KF$165,IF($M67:$M81&gt;=KF$165,1)),0))*$B67/12,0)</f>
        <v>0</v>
      </c>
      <c r="KG232" s="156">
        <f t="array" ref="KG232">IFERROR(INDEX($N67:$N81,MATCH(1,IF($L67:$L81&lt;=KG$165,IF($M67:$M81&gt;=KG$165,1)),0))*$B67/12,0)</f>
        <v>0</v>
      </c>
      <c r="KH232" s="156">
        <f t="array" ref="KH232">IFERROR(INDEX($N67:$N81,MATCH(1,IF($L67:$L81&lt;=KH$165,IF($M67:$M81&gt;=KH$165,1)),0))*$B67/12,0)</f>
        <v>0</v>
      </c>
      <c r="KI232" s="156">
        <f t="array" ref="KI232">IFERROR(INDEX($N67:$N81,MATCH(1,IF($L67:$L81&lt;=KI$165,IF($M67:$M81&gt;=KI$165,1)),0))*$B67/12,0)</f>
        <v>0</v>
      </c>
      <c r="KJ232" s="156">
        <f t="array" ref="KJ232">IFERROR(INDEX($N67:$N81,MATCH(1,IF($L67:$L81&lt;=KJ$165,IF($M67:$M81&gt;=KJ$165,1)),0))*$B67/12,0)</f>
        <v>0</v>
      </c>
      <c r="KK232" s="156">
        <f t="array" ref="KK232">IFERROR(INDEX($N67:$N81,MATCH(1,IF($L67:$L81&lt;=KK$165,IF($M67:$M81&gt;=KK$165,1)),0))*$B67/12,0)</f>
        <v>0</v>
      </c>
      <c r="KL232" s="156">
        <f t="array" ref="KL232">IFERROR(INDEX($N67:$N81,MATCH(1,IF($L67:$L81&lt;=KL$165,IF($M67:$M81&gt;=KL$165,1)),0))*$B67/12,0)</f>
        <v>0</v>
      </c>
      <c r="KM232" s="156">
        <f t="array" ref="KM232">IFERROR(INDEX($N67:$N81,MATCH(1,IF($L67:$L81&lt;=KM$165,IF($M67:$M81&gt;=KM$165,1)),0))*$B67/12,0)</f>
        <v>0</v>
      </c>
      <c r="KN232" s="156">
        <f t="array" ref="KN232">IFERROR(INDEX($N67:$N81,MATCH(1,IF($L67:$L81&lt;=KN$165,IF($M67:$M81&gt;=KN$165,1)),0))*$B67/12,0)</f>
        <v>0</v>
      </c>
      <c r="KO232" s="156">
        <f t="array" ref="KO232">IFERROR(INDEX($N67:$N81,MATCH(1,IF($L67:$L81&lt;=KO$165,IF($M67:$M81&gt;=KO$165,1)),0))*$B67/12,0)</f>
        <v>0</v>
      </c>
      <c r="KP232" s="156">
        <f t="array" ref="KP232">IFERROR(INDEX($N67:$N81,MATCH(1,IF($L67:$L81&lt;=KP$165,IF($M67:$M81&gt;=KP$165,1)),0))*$B67/12,0)</f>
        <v>0</v>
      </c>
      <c r="KQ232" s="156">
        <f t="array" ref="KQ232">IFERROR(INDEX($N67:$N81,MATCH(1,IF($L67:$L81&lt;=KQ$165,IF($M67:$M81&gt;=KQ$165,1)),0))*$B67/12,0)</f>
        <v>0</v>
      </c>
      <c r="KR232" s="156">
        <f t="array" ref="KR232">IFERROR(INDEX($N67:$N81,MATCH(1,IF($L67:$L81&lt;=KR$165,IF($M67:$M81&gt;=KR$165,1)),0))*$B67/12,0)</f>
        <v>0</v>
      </c>
      <c r="KS232" s="156">
        <f t="array" ref="KS232">IFERROR(INDEX($N67:$N81,MATCH(1,IF($L67:$L81&lt;=KS$165,IF($M67:$M81&gt;=KS$165,1)),0))*$B67/12,0)</f>
        <v>0</v>
      </c>
      <c r="KT232" s="156">
        <f t="array" ref="KT232">IFERROR(INDEX($N67:$N81,MATCH(1,IF($L67:$L81&lt;=KT$165,IF($M67:$M81&gt;=KT$165,1)),0))*$B67/12,0)</f>
        <v>0</v>
      </c>
      <c r="KU232" s="156">
        <f t="array" ref="KU232">IFERROR(INDEX($N67:$N81,MATCH(1,IF($L67:$L81&lt;=KU$165,IF($M67:$M81&gt;=KU$165,1)),0))*$B67/12,0)</f>
        <v>0</v>
      </c>
      <c r="KV232" s="156">
        <f t="array" ref="KV232">IFERROR(INDEX($N67:$N81,MATCH(1,IF($L67:$L81&lt;=KV$165,IF($M67:$M81&gt;=KV$165,1)),0))*$B67/12,0)</f>
        <v>0</v>
      </c>
      <c r="KW232" s="156">
        <f t="array" ref="KW232">IFERROR(INDEX($N67:$N81,MATCH(1,IF($L67:$L81&lt;=KW$165,IF($M67:$M81&gt;=KW$165,1)),0))*$B67/12,0)</f>
        <v>0</v>
      </c>
      <c r="KX232" s="156">
        <f t="array" ref="KX232">IFERROR(INDEX($N67:$N81,MATCH(1,IF($L67:$L81&lt;=KX$165,IF($M67:$M81&gt;=KX$165,1)),0))*$B67/12,0)</f>
        <v>0</v>
      </c>
      <c r="KY232" s="156">
        <f t="array" ref="KY232">IFERROR(INDEX($N67:$N81,MATCH(1,IF($L67:$L81&lt;=KY$165,IF($M67:$M81&gt;=KY$165,1)),0))*$B67/12,0)</f>
        <v>0</v>
      </c>
      <c r="KZ232" s="156">
        <f t="array" ref="KZ232">IFERROR(INDEX($N67:$N81,MATCH(1,IF($L67:$L81&lt;=KZ$165,IF($M67:$M81&gt;=KZ$165,1)),0))*$B67/12,0)</f>
        <v>0</v>
      </c>
      <c r="LA232" s="156">
        <f t="array" ref="LA232">IFERROR(INDEX($N67:$N81,MATCH(1,IF($L67:$L81&lt;=LA$165,IF($M67:$M81&gt;=LA$165,1)),0))*$B67/12,0)</f>
        <v>0</v>
      </c>
      <c r="LB232" s="156">
        <f t="array" ref="LB232">IFERROR(INDEX($N67:$N81,MATCH(1,IF($L67:$L81&lt;=LB$165,IF($M67:$M81&gt;=LB$165,1)),0))*$B67/12,0)</f>
        <v>0</v>
      </c>
      <c r="LC232" s="156">
        <f t="array" ref="LC232">IFERROR(INDEX($N67:$N81,MATCH(1,IF($L67:$L81&lt;=LC$165,IF($M67:$M81&gt;=LC$165,1)),0))*$B67/12,0)</f>
        <v>0</v>
      </c>
      <c r="LD232" s="156">
        <f t="array" ref="LD232">IFERROR(INDEX($N67:$N81,MATCH(1,IF($L67:$L81&lt;=LD$165,IF($M67:$M81&gt;=LD$165,1)),0))*$B67/12,0)</f>
        <v>0</v>
      </c>
      <c r="LE232" s="156">
        <f t="array" ref="LE232">IFERROR(INDEX($N67:$N81,MATCH(1,IF($L67:$L81&lt;=LE$165,IF($M67:$M81&gt;=LE$165,1)),0))*$B67/12,0)</f>
        <v>0</v>
      </c>
      <c r="LF232" s="156">
        <f t="array" ref="LF232">IFERROR(INDEX($N67:$N81,MATCH(1,IF($L67:$L81&lt;=LF$165,IF($M67:$M81&gt;=LF$165,1)),0))*$B67/12,0)</f>
        <v>0</v>
      </c>
      <c r="LG232" s="156">
        <f t="array" ref="LG232">IFERROR(INDEX($N67:$N81,MATCH(1,IF($L67:$L81&lt;=LG$165,IF($M67:$M81&gt;=LG$165,1)),0))*$B67/12,0)</f>
        <v>0</v>
      </c>
      <c r="LH232" s="156">
        <f t="array" ref="LH232">IFERROR(INDEX($N67:$N81,MATCH(1,IF($L67:$L81&lt;=LH$165,IF($M67:$M81&gt;=LH$165,1)),0))*$B67/12,0)</f>
        <v>0</v>
      </c>
      <c r="LI232" s="156">
        <f t="array" ref="LI232">IFERROR(INDEX($N67:$N81,MATCH(1,IF($L67:$L81&lt;=LI$165,IF($M67:$M81&gt;=LI$165,1)),0))*$B67/12,0)</f>
        <v>0</v>
      </c>
      <c r="LJ232" s="156">
        <f t="array" ref="LJ232">IFERROR(INDEX($N67:$N81,MATCH(1,IF($L67:$L81&lt;=LJ$165,IF($M67:$M81&gt;=LJ$165,1)),0))*$B67/12,0)</f>
        <v>0</v>
      </c>
      <c r="LK232" s="156">
        <f t="array" ref="LK232">IFERROR(INDEX($N67:$N81,MATCH(1,IF($L67:$L81&lt;=LK$165,IF($M67:$M81&gt;=LK$165,1)),0))*$B67/12,0)</f>
        <v>0</v>
      </c>
      <c r="LL232" s="156">
        <f t="array" ref="LL232">IFERROR(INDEX($N67:$N81,MATCH(1,IF($L67:$L81&lt;=LL$165,IF($M67:$M81&gt;=LL$165,1)),0))*$B67/12,0)</f>
        <v>0</v>
      </c>
      <c r="LM232" s="156">
        <f t="array" ref="LM232">IFERROR(INDEX($N67:$N81,MATCH(1,IF($L67:$L81&lt;=LM$165,IF($M67:$M81&gt;=LM$165,1)),0))*$B67/12,0)</f>
        <v>0</v>
      </c>
      <c r="LN232" s="156">
        <f t="array" ref="LN232">IFERROR(INDEX($N67:$N81,MATCH(1,IF($L67:$L81&lt;=LN$165,IF($M67:$M81&gt;=LN$165,1)),0))*$B67/12,0)</f>
        <v>0</v>
      </c>
      <c r="LO232" s="156">
        <f t="array" ref="LO232">IFERROR(INDEX($N67:$N81,MATCH(1,IF($L67:$L81&lt;=LO$165,IF($M67:$M81&gt;=LO$165,1)),0))*$B67/12,0)</f>
        <v>0</v>
      </c>
      <c r="LP232" s="156">
        <f t="array" ref="LP232">IFERROR(INDEX($N67:$N81,MATCH(1,IF($L67:$L81&lt;=LP$165,IF($M67:$M81&gt;=LP$165,1)),0))*$B67/12,0)</f>
        <v>0</v>
      </c>
      <c r="LQ232" s="156">
        <f t="array" ref="LQ232">IFERROR(INDEX($N67:$N81,MATCH(1,IF($L67:$L81&lt;=LQ$165,IF($M67:$M81&gt;=LQ$165,1)),0))*$B67/12,0)</f>
        <v>0</v>
      </c>
      <c r="LR232" s="156">
        <f t="array" ref="LR232">IFERROR(INDEX($N67:$N81,MATCH(1,IF($L67:$L81&lt;=LR$165,IF($M67:$M81&gt;=LR$165,1)),0))*$B67/12,0)</f>
        <v>0</v>
      </c>
      <c r="LS232" s="156">
        <f t="array" ref="LS232">IFERROR(INDEX($N67:$N81,MATCH(1,IF($L67:$L81&lt;=LS$165,IF($M67:$M81&gt;=LS$165,1)),0))*$B67/12,0)</f>
        <v>0</v>
      </c>
      <c r="LT232" s="156">
        <f t="array" ref="LT232">IFERROR(INDEX($N67:$N81,MATCH(1,IF($L67:$L81&lt;=LT$165,IF($M67:$M81&gt;=LT$165,1)),0))*$B67/12,0)</f>
        <v>0</v>
      </c>
      <c r="LU232" s="156">
        <f t="array" ref="LU232">IFERROR(INDEX($N67:$N81,MATCH(1,IF($L67:$L81&lt;=LU$165,IF($M67:$M81&gt;=LU$165,1)),0))*$B67/12,0)</f>
        <v>0</v>
      </c>
      <c r="LV232" s="156">
        <f t="array" ref="LV232">IFERROR(INDEX($N67:$N81,MATCH(1,IF($L67:$L81&lt;=LV$165,IF($M67:$M81&gt;=LV$165,1)),0))*$B67/12,0)</f>
        <v>0</v>
      </c>
      <c r="LW232" s="156">
        <f t="array" ref="LW232">IFERROR(INDEX($N67:$N81,MATCH(1,IF($L67:$L81&lt;=LW$165,IF($M67:$M81&gt;=LW$165,1)),0))*$B67/12,0)</f>
        <v>0</v>
      </c>
      <c r="LX232" s="156">
        <f t="array" ref="LX232">IFERROR(INDEX($N67:$N81,MATCH(1,IF($L67:$L81&lt;=LX$165,IF($M67:$M81&gt;=LX$165,1)),0))*$B67/12,0)</f>
        <v>0</v>
      </c>
      <c r="LY232" s="156">
        <f t="array" ref="LY232">IFERROR(INDEX($N67:$N81,MATCH(1,IF($L67:$L81&lt;=LY$165,IF($M67:$M81&gt;=LY$165,1)),0))*$B67/12,0)</f>
        <v>0</v>
      </c>
      <c r="LZ232" s="156">
        <f t="array" ref="LZ232">IFERROR(INDEX($N67:$N81,MATCH(1,IF($L67:$L81&lt;=LZ$165,IF($M67:$M81&gt;=LZ$165,1)),0))*$B67/12,0)</f>
        <v>0</v>
      </c>
      <c r="MA232" s="156">
        <f t="array" ref="MA232">IFERROR(INDEX($N67:$N81,MATCH(1,IF($L67:$L81&lt;=MA$165,IF($M67:$M81&gt;=MA$165,1)),0))*$B67/12,0)</f>
        <v>0</v>
      </c>
      <c r="MB232" s="156">
        <f t="array" ref="MB232">IFERROR(INDEX($N67:$N81,MATCH(1,IF($L67:$L81&lt;=MB$165,IF($M67:$M81&gt;=MB$165,1)),0))*$B67/12,0)</f>
        <v>0</v>
      </c>
      <c r="MC232" s="156">
        <f t="array" ref="MC232">IFERROR(INDEX($N67:$N81,MATCH(1,IF($L67:$L81&lt;=MC$165,IF($M67:$M81&gt;=MC$165,1)),0))*$B67/12,0)</f>
        <v>0</v>
      </c>
      <c r="MD232" s="156">
        <f t="array" ref="MD232">IFERROR(INDEX($N67:$N81,MATCH(1,IF($L67:$L81&lt;=MD$165,IF($M67:$M81&gt;=MD$165,1)),0))*$B67/12,0)</f>
        <v>0</v>
      </c>
      <c r="ME232" s="156">
        <f t="array" ref="ME232">IFERROR(INDEX($N67:$N81,MATCH(1,IF($L67:$L81&lt;=ME$165,IF($M67:$M81&gt;=ME$165,1)),0))*$B67/12,0)</f>
        <v>0</v>
      </c>
      <c r="MF232" s="156">
        <f t="array" ref="MF232">IFERROR(INDEX($N67:$N81,MATCH(1,IF($L67:$L81&lt;=MF$165,IF($M67:$M81&gt;=MF$165,1)),0))*$B67/12,0)</f>
        <v>0</v>
      </c>
      <c r="MG232" s="156">
        <f t="array" ref="MG232">IFERROR(INDEX($N67:$N81,MATCH(1,IF($L67:$L81&lt;=MG$165,IF($M67:$M81&gt;=MG$165,1)),0))*$B67/12,0)</f>
        <v>0</v>
      </c>
      <c r="MH232" s="156">
        <f t="array" ref="MH232">IFERROR(INDEX($N67:$N81,MATCH(1,IF($L67:$L81&lt;=MH$165,IF($M67:$M81&gt;=MH$165,1)),0))*$B67/12,0)</f>
        <v>0</v>
      </c>
      <c r="MI232" s="156">
        <f t="array" ref="MI232">IFERROR(INDEX($N67:$N81,MATCH(1,IF($L67:$L81&lt;=MI$165,IF($M67:$M81&gt;=MI$165,1)),0))*$B67/12,0)</f>
        <v>0</v>
      </c>
      <c r="MJ232" s="156">
        <f t="array" ref="MJ232">IFERROR(INDEX($N67:$N81,MATCH(1,IF($L67:$L81&lt;=MJ$165,IF($M67:$M81&gt;=MJ$165,1)),0))*$B67/12,0)</f>
        <v>0</v>
      </c>
      <c r="MK232" s="156">
        <f t="array" ref="MK232">IFERROR(INDEX($N67:$N81,MATCH(1,IF($L67:$L81&lt;=MK$165,IF($M67:$M81&gt;=MK$165,1)),0))*$B67/12,0)</f>
        <v>0</v>
      </c>
      <c r="ML232" s="156">
        <f t="array" ref="ML232">IFERROR(INDEX($N67:$N81,MATCH(1,IF($L67:$L81&lt;=ML$165,IF($M67:$M81&gt;=ML$165,1)),0))*$B67/12,0)</f>
        <v>0</v>
      </c>
      <c r="MM232" s="156">
        <f t="array" ref="MM232">IFERROR(INDEX($N67:$N81,MATCH(1,IF($L67:$L81&lt;=MM$165,IF($M67:$M81&gt;=MM$165,1)),0))*$B67/12,0)</f>
        <v>0</v>
      </c>
      <c r="MN232" s="156">
        <f t="array" ref="MN232">IFERROR(INDEX($N67:$N81,MATCH(1,IF($L67:$L81&lt;=MN$165,IF($M67:$M81&gt;=MN$165,1)),0))*$B67/12,0)</f>
        <v>0</v>
      </c>
      <c r="MO232" s="156">
        <f t="array" ref="MO232">IFERROR(INDEX($N67:$N81,MATCH(1,IF($L67:$L81&lt;=MO$165,IF($M67:$M81&gt;=MO$165,1)),0))*$B67/12,0)</f>
        <v>0</v>
      </c>
      <c r="MP232" s="156">
        <f t="array" ref="MP232">IFERROR(INDEX($N67:$N81,MATCH(1,IF($L67:$L81&lt;=MP$165,IF($M67:$M81&gt;=MP$165,1)),0))*$B67/12,0)</f>
        <v>0</v>
      </c>
      <c r="MQ232" s="156">
        <f t="array" ref="MQ232">IFERROR(INDEX($N67:$N81,MATCH(1,IF($L67:$L81&lt;=MQ$165,IF($M67:$M81&gt;=MQ$165,1)),0))*$B67/12,0)</f>
        <v>0</v>
      </c>
      <c r="MR232" s="156">
        <f t="array" ref="MR232">IFERROR(INDEX($N67:$N81,MATCH(1,IF($L67:$L81&lt;=MR$165,IF($M67:$M81&gt;=MR$165,1)),0))*$B67/12,0)</f>
        <v>0</v>
      </c>
      <c r="MS232" s="156">
        <f t="array" ref="MS232">IFERROR(INDEX($N67:$N81,MATCH(1,IF($L67:$L81&lt;=MS$165,IF($M67:$M81&gt;=MS$165,1)),0))*$B67/12,0)</f>
        <v>0</v>
      </c>
      <c r="MT232" s="156">
        <f t="array" ref="MT232">IFERROR(INDEX($N67:$N81,MATCH(1,IF($L67:$L81&lt;=MT$165,IF($M67:$M81&gt;=MT$165,1)),0))*$B67/12,0)</f>
        <v>0</v>
      </c>
      <c r="MU232" s="156">
        <f t="array" ref="MU232">IFERROR(INDEX($N67:$N81,MATCH(1,IF($L67:$L81&lt;=MU$165,IF($M67:$M81&gt;=MU$165,1)),0))*$B67/12,0)</f>
        <v>0</v>
      </c>
      <c r="MV232" s="156">
        <f t="array" ref="MV232">IFERROR(INDEX($N67:$N81,MATCH(1,IF($L67:$L81&lt;=MV$165,IF($M67:$M81&gt;=MV$165,1)),0))*$B67/12,0)</f>
        <v>0</v>
      </c>
      <c r="MW232" s="156">
        <f t="array" ref="MW232">IFERROR(INDEX($N67:$N81,MATCH(1,IF($L67:$L81&lt;=MW$165,IF($M67:$M81&gt;=MW$165,1)),0))*$B67/12,0)</f>
        <v>0</v>
      </c>
      <c r="MX232" s="156">
        <f t="array" ref="MX232">IFERROR(INDEX($N67:$N81,MATCH(1,IF($L67:$L81&lt;=MX$165,IF($M67:$M81&gt;=MX$165,1)),0))*$B67/12,0)</f>
        <v>0</v>
      </c>
      <c r="MY232" s="156">
        <f t="array" ref="MY232">IFERROR(INDEX($N67:$N81,MATCH(1,IF($L67:$L81&lt;=MY$165,IF($M67:$M81&gt;=MY$165,1)),0))*$B67/12,0)</f>
        <v>0</v>
      </c>
      <c r="MZ232" s="156">
        <f t="array" ref="MZ232">IFERROR(INDEX($N67:$N81,MATCH(1,IF($L67:$L81&lt;=MZ$165,IF($M67:$M81&gt;=MZ$165,1)),0))*$B67/12,0)</f>
        <v>0</v>
      </c>
      <c r="NA232" s="156">
        <f t="array" ref="NA232">IFERROR(INDEX($N67:$N81,MATCH(1,IF($L67:$L81&lt;=NA$165,IF($M67:$M81&gt;=NA$165,1)),0))*$B67/12,0)</f>
        <v>0</v>
      </c>
      <c r="NB232" s="156">
        <f t="array" ref="NB232">IFERROR(INDEX($N67:$N81,MATCH(1,IF($L67:$L81&lt;=NB$165,IF($M67:$M81&gt;=NB$165,1)),0))*$B67/12,0)</f>
        <v>0</v>
      </c>
      <c r="NC232" s="156">
        <f t="array" ref="NC232">IFERROR(INDEX($N67:$N81,MATCH(1,IF($L67:$L81&lt;=NC$165,IF($M67:$M81&gt;=NC$165,1)),0))*$B67/12,0)</f>
        <v>0</v>
      </c>
      <c r="ND232" s="156">
        <f t="array" ref="ND232">IFERROR(INDEX($N67:$N81,MATCH(1,IF($L67:$L81&lt;=ND$165,IF($M67:$M81&gt;=ND$165,1)),0))*$B67/12,0)</f>
        <v>0</v>
      </c>
      <c r="NE232" s="156">
        <f t="array" ref="NE232">IFERROR(INDEX($N67:$N81,MATCH(1,IF($L67:$L81&lt;=NE$165,IF($M67:$M81&gt;=NE$165,1)),0))*$B67/12,0)</f>
        <v>0</v>
      </c>
      <c r="NF232" s="156">
        <f t="array" ref="NF232">IFERROR(INDEX($N67:$N81,MATCH(1,IF($L67:$L81&lt;=NF$165,IF($M67:$M81&gt;=NF$165,1)),0))*$B67/12,0)</f>
        <v>0</v>
      </c>
      <c r="NG232" s="156">
        <f t="array" ref="NG232">IFERROR(INDEX($N67:$N81,MATCH(1,IF($L67:$L81&lt;=NG$165,IF($M67:$M81&gt;=NG$165,1)),0))*$B67/12,0)</f>
        <v>0</v>
      </c>
      <c r="NH232" s="156">
        <f t="array" ref="NH232">IFERROR(INDEX($N67:$N81,MATCH(1,IF($L67:$L81&lt;=NH$165,IF($M67:$M81&gt;=NH$165,1)),0))*$B67/12,0)</f>
        <v>0</v>
      </c>
      <c r="NI232" s="156">
        <f t="array" ref="NI232">IFERROR(INDEX($N67:$N81,MATCH(1,IF($L67:$L81&lt;=NI$165,IF($M67:$M81&gt;=NI$165,1)),0))*$B67/12,0)</f>
        <v>0</v>
      </c>
      <c r="NJ232" s="156">
        <f t="array" ref="NJ232">IFERROR(INDEX($N67:$N81,MATCH(1,IF($L67:$L81&lt;=NJ$165,IF($M67:$M81&gt;=NJ$165,1)),0))*$B67/12,0)</f>
        <v>0</v>
      </c>
      <c r="NK232" s="157">
        <f t="array" ref="NK232">IFERROR(INDEX($N67:$N81,MATCH(1,IF($L67:$L81&lt;=NK$165,IF($M67:$M81&gt;=NK$165,1)),0))*$B67/12,0)</f>
        <v>0</v>
      </c>
    </row>
    <row r="233" spans="1:375" x14ac:dyDescent="0.25">
      <c r="A233" s="154">
        <f t="shared" ref="A233:A239" ca="1" si="307">SUM(D233:NK233)</f>
        <v>37328.741568812642</v>
      </c>
      <c r="B233" s="35" t="s">
        <v>119</v>
      </c>
      <c r="C233" s="89" t="s">
        <v>154</v>
      </c>
      <c r="D233" s="156">
        <f>IF(AND(D$165&lt;=$E67,D$165&gt;=EOMONTH($D67,0)),IF($G67="NNN",SUM(Expenses!B$35:B$39)*$F67,IF($G67="FSG",0,IF($G67="MG",SUMPRODUCT($I67:$I71,Expenses!B$35:B$39)*$F67,MAX((Expenses!B$35-$K67/12)*$J67*$F67,0)+MAX((Expenses!B$36-$K68/12)*$J68*$F67,0)+MAX((Expenses!B$37-$K69/12)*$J69*$F67,0)+MAX((Expenses!B$38-$K70/12)*$J70*$F67,0)+MAX((Expenses!B$39-$K71/12)*$J71*$F67,0)))),0)</f>
        <v>0</v>
      </c>
      <c r="E233" s="156">
        <f>IF(AND(E$165&lt;=$E67,E$165&gt;=EOMONTH($D67,0)),IF($G67="NNN",SUM(Expenses!C$35:C$39)*$F67,IF($G67="FSG",0,IF($G67="MG",SUMPRODUCT($I67:$I71,Expenses!C$35:C$39)*$F67,MAX((Expenses!C$35-$K67/12)*$J67*$F67,0)+MAX((Expenses!C$36-$K68/12)*$J68*$F67,0)+MAX((Expenses!C$37-$K69/12)*$J69*$F67,0)+MAX((Expenses!C$38-$K70/12)*$J70*$F67,0)+MAX((Expenses!C$39-$K71/12)*$J71*$F67,0)))),0)</f>
        <v>0</v>
      </c>
      <c r="F233" s="156">
        <f>IF(AND(F$165&lt;=$E67,F$165&gt;=EOMONTH($D67,0)),IF($G67="NNN",SUM(Expenses!D$35:D$39)*$F67,IF($G67="FSG",0,IF($G67="MG",SUMPRODUCT($I67:$I71,Expenses!D$35:D$39)*$F67,MAX((Expenses!D$35-$K67/12)*$J67*$F67,0)+MAX((Expenses!D$36-$K68/12)*$J68*$F67,0)+MAX((Expenses!D$37-$K69/12)*$J69*$F67,0)+MAX((Expenses!D$38-$K70/12)*$J70*$F67,0)+MAX((Expenses!D$39-$K71/12)*$J71*$F67,0)))),0)</f>
        <v>0</v>
      </c>
      <c r="G233" s="156">
        <f>IF(AND(G$165&lt;=$E67,G$165&gt;=EOMONTH($D67,0)),IF($G67="NNN",SUM(Expenses!E$35:E$39)*$F67,IF($G67="FSG",0,IF($G67="MG",SUMPRODUCT($I67:$I71,Expenses!E$35:E$39)*$F67,MAX((Expenses!E$35-$K67/12)*$J67*$F67,0)+MAX((Expenses!E$36-$K68/12)*$J68*$F67,0)+MAX((Expenses!E$37-$K69/12)*$J69*$F67,0)+MAX((Expenses!E$38-$K70/12)*$J70*$F67,0)+MAX((Expenses!E$39-$K71/12)*$J71*$F67,0)))),0)</f>
        <v>0</v>
      </c>
      <c r="H233" s="156">
        <f>IF(AND(H$165&lt;=$E67,H$165&gt;=EOMONTH($D67,0)),IF($G67="NNN",SUM(Expenses!F$35:F$39)*$F67,IF($G67="FSG",0,IF($G67="MG",SUMPRODUCT($I67:$I71,Expenses!F$35:F$39)*$F67,MAX((Expenses!F$35-$K67/12)*$J67*$F67,0)+MAX((Expenses!F$36-$K68/12)*$J68*$F67,0)+MAX((Expenses!F$37-$K69/12)*$J69*$F67,0)+MAX((Expenses!F$38-$K70/12)*$J70*$F67,0)+MAX((Expenses!F$39-$K71/12)*$J71*$F67,0)))),0)</f>
        <v>0</v>
      </c>
      <c r="I233" s="156">
        <f>IF(AND(I$165&lt;=$E67,I$165&gt;=EOMONTH($D67,0)),IF($G67="NNN",SUM(Expenses!G$35:G$39)*$F67,IF($G67="FSG",0,IF($G67="MG",SUMPRODUCT($I67:$I71,Expenses!G$35:G$39)*$F67,MAX((Expenses!G$35-$K67/12)*$J67*$F67,0)+MAX((Expenses!G$36-$K68/12)*$J68*$F67,0)+MAX((Expenses!G$37-$K69/12)*$J69*$F67,0)+MAX((Expenses!G$38-$K70/12)*$J70*$F67,0)+MAX((Expenses!G$39-$K71/12)*$J71*$F67,0)))),0)</f>
        <v>0</v>
      </c>
      <c r="J233" s="156">
        <f>IF(AND(J$165&lt;=$E67,J$165&gt;=EOMONTH($D67,0)),IF($G67="NNN",SUM(Expenses!H$35:H$39)*$F67,IF($G67="FSG",0,IF($G67="MG",SUMPRODUCT($I67:$I71,Expenses!H$35:H$39)*$F67,MAX((Expenses!H$35-$K67/12)*$J67*$F67,0)+MAX((Expenses!H$36-$K68/12)*$J68*$F67,0)+MAX((Expenses!H$37-$K69/12)*$J69*$F67,0)+MAX((Expenses!H$38-$K70/12)*$J70*$F67,0)+MAX((Expenses!H$39-$K71/12)*$J71*$F67,0)))),0)</f>
        <v>0</v>
      </c>
      <c r="K233" s="156">
        <f>IF(AND(K$165&lt;=$E67,K$165&gt;=EOMONTH($D67,0)),IF($G67="NNN",SUM(Expenses!I$35:I$39)*$F67,IF($G67="FSG",0,IF($G67="MG",SUMPRODUCT($I67:$I71,Expenses!I$35:I$39)*$F67,MAX((Expenses!I$35-$K67/12)*$J67*$F67,0)+MAX((Expenses!I$36-$K68/12)*$J68*$F67,0)+MAX((Expenses!I$37-$K69/12)*$J69*$F67,0)+MAX((Expenses!I$38-$K70/12)*$J70*$F67,0)+MAX((Expenses!I$39-$K71/12)*$J71*$F67,0)))),0)</f>
        <v>0</v>
      </c>
      <c r="L233" s="156">
        <f>IF(AND(L$165&lt;=$E67,L$165&gt;=EOMONTH($D67,0)),IF($G67="NNN",SUM(Expenses!J$35:J$39)*$F67,IF($G67="FSG",0,IF($G67="MG",SUMPRODUCT($I67:$I71,Expenses!J$35:J$39)*$F67,MAX((Expenses!J$35-$K67/12)*$J67*$F67,0)+MAX((Expenses!J$36-$K68/12)*$J68*$F67,0)+MAX((Expenses!J$37-$K69/12)*$J69*$F67,0)+MAX((Expenses!J$38-$K70/12)*$J70*$F67,0)+MAX((Expenses!J$39-$K71/12)*$J71*$F67,0)))),0)</f>
        <v>0</v>
      </c>
      <c r="M233" s="156">
        <f>IF(AND(M$165&lt;=$E67,M$165&gt;=EOMONTH($D67,0)),IF($G67="NNN",SUM(Expenses!K$35:K$39)*$F67,IF($G67="FSG",0,IF($G67="MG",SUMPRODUCT($I67:$I71,Expenses!K$35:K$39)*$F67,MAX((Expenses!K$35-$K67/12)*$J67*$F67,0)+MAX((Expenses!K$36-$K68/12)*$J68*$F67,0)+MAX((Expenses!K$37-$K69/12)*$J69*$F67,0)+MAX((Expenses!K$38-$K70/12)*$J70*$F67,0)+MAX((Expenses!K$39-$K71/12)*$J71*$F67,0)))),0)</f>
        <v>0</v>
      </c>
      <c r="N233" s="156">
        <f>IF(AND(N$165&lt;=$E67,N$165&gt;=EOMONTH($D67,0)),IF($G67="NNN",SUM(Expenses!L$35:L$39)*$F67,IF($G67="FSG",0,IF($G67="MG",SUMPRODUCT($I67:$I71,Expenses!L$35:L$39)*$F67,MAX((Expenses!L$35-$K67/12)*$J67*$F67,0)+MAX((Expenses!L$36-$K68/12)*$J68*$F67,0)+MAX((Expenses!L$37-$K69/12)*$J69*$F67,0)+MAX((Expenses!L$38-$K70/12)*$J70*$F67,0)+MAX((Expenses!L$39-$K71/12)*$J71*$F67,0)))),0)</f>
        <v>0</v>
      </c>
      <c r="O233" s="156">
        <f>IF(AND(O$165&lt;=$E67,O$165&gt;=EOMONTH($D67,0)),IF($G67="NNN",SUM(Expenses!M$35:M$39)*$F67,IF($G67="FSG",0,IF($G67="MG",SUMPRODUCT($I67:$I71,Expenses!M$35:M$39)*$F67,MAX((Expenses!M$35-$K67/12)*$J67*$F67,0)+MAX((Expenses!M$36-$K68/12)*$J68*$F67,0)+MAX((Expenses!M$37-$K69/12)*$J69*$F67,0)+MAX((Expenses!M$38-$K70/12)*$J70*$F67,0)+MAX((Expenses!M$39-$K71/12)*$J71*$F67,0)))),0)</f>
        <v>0</v>
      </c>
      <c r="P233" s="156">
        <f>IF(AND(P$165&lt;=$E67,P$165&gt;=EOMONTH($D67,0)),IF($G67="NNN",SUM(Expenses!N$35:N$39)*$F67,IF($G67="FSG",0,IF($G67="MG",SUMPRODUCT($I67:$I71,Expenses!N$35:N$39)*$F67,MAX((Expenses!N$35-$K67/12)*$J67*$F67,0)+MAX((Expenses!N$36-$K68/12)*$J68*$F67,0)+MAX((Expenses!N$37-$K69/12)*$J69*$F67,0)+MAX((Expenses!N$38-$K70/12)*$J70*$F67,0)+MAX((Expenses!N$39-$K71/12)*$J71*$F67,0)))),0)</f>
        <v>0</v>
      </c>
      <c r="Q233" s="156">
        <f>IF(AND(Q$165&lt;=$E67,Q$165&gt;=EOMONTH($D67,0)),IF($G67="NNN",SUM(Expenses!O$35:O$39)*$F67,IF($G67="FSG",0,IF($G67="MG",SUMPRODUCT($I67:$I71,Expenses!O$35:O$39)*$F67,MAX((Expenses!O$35-$K67/12)*$J67*$F67,0)+MAX((Expenses!O$36-$K68/12)*$J68*$F67,0)+MAX((Expenses!O$37-$K69/12)*$J69*$F67,0)+MAX((Expenses!O$38-$K70/12)*$J70*$F67,0)+MAX((Expenses!O$39-$K71/12)*$J71*$F67,0)))),0)</f>
        <v>0</v>
      </c>
      <c r="R233" s="156">
        <f>IF(AND(R$165&lt;=$E67,R$165&gt;=EOMONTH($D67,0)),IF($G67="NNN",SUM(Expenses!P$35:P$39)*$F67,IF($G67="FSG",0,IF($G67="MG",SUMPRODUCT($I67:$I71,Expenses!P$35:P$39)*$F67,MAX((Expenses!P$35-$K67/12)*$J67*$F67,0)+MAX((Expenses!P$36-$K68/12)*$J68*$F67,0)+MAX((Expenses!P$37-$K69/12)*$J69*$F67,0)+MAX((Expenses!P$38-$K70/12)*$J70*$F67,0)+MAX((Expenses!P$39-$K71/12)*$J71*$F67,0)))),0)</f>
        <v>0</v>
      </c>
      <c r="S233" s="156">
        <f>IF(AND(S$165&lt;=$E67,S$165&gt;=EOMONTH($D67,0)),IF($G67="NNN",SUM(Expenses!Q$35:Q$39)*$F67,IF($G67="FSG",0,IF($G67="MG",SUMPRODUCT($I67:$I71,Expenses!Q$35:Q$39)*$F67,MAX((Expenses!Q$35-$K67/12)*$J67*$F67,0)+MAX((Expenses!Q$36-$K68/12)*$J68*$F67,0)+MAX((Expenses!Q$37-$K69/12)*$J69*$F67,0)+MAX((Expenses!Q$38-$K70/12)*$J70*$F67,0)+MAX((Expenses!Q$39-$K71/12)*$J71*$F67,0)))),0)</f>
        <v>0</v>
      </c>
      <c r="T233" s="156">
        <f>IF(AND(T$165&lt;=$E67,T$165&gt;=EOMONTH($D67,0)),IF($G67="NNN",SUM(Expenses!R$35:R$39)*$F67,IF($G67="FSG",0,IF($G67="MG",SUMPRODUCT($I67:$I71,Expenses!R$35:R$39)*$F67,MAX((Expenses!R$35-$K67/12)*$J67*$F67,0)+MAX((Expenses!R$36-$K68/12)*$J68*$F67,0)+MAX((Expenses!R$37-$K69/12)*$J69*$F67,0)+MAX((Expenses!R$38-$K70/12)*$J70*$F67,0)+MAX((Expenses!R$39-$K71/12)*$J71*$F67,0)))),0)</f>
        <v>0</v>
      </c>
      <c r="U233" s="156">
        <f>IF(AND(U$165&lt;=$E67,U$165&gt;=EOMONTH($D67,0)),IF($G67="NNN",SUM(Expenses!S$35:S$39)*$F67,IF($G67="FSG",0,IF($G67="MG",SUMPRODUCT($I67:$I71,Expenses!S$35:S$39)*$F67,MAX((Expenses!S$35-$K67/12)*$J67*$F67,0)+MAX((Expenses!S$36-$K68/12)*$J68*$F67,0)+MAX((Expenses!S$37-$K69/12)*$J69*$F67,0)+MAX((Expenses!S$38-$K70/12)*$J70*$F67,0)+MAX((Expenses!S$39-$K71/12)*$J71*$F67,0)))),0)</f>
        <v>0</v>
      </c>
      <c r="V233" s="156">
        <f>IF(AND(V$165&lt;=$E67,V$165&gt;=EOMONTH($D67,0)),IF($G67="NNN",SUM(Expenses!T$35:T$39)*$F67,IF($G67="FSG",0,IF($G67="MG",SUMPRODUCT($I67:$I71,Expenses!T$35:T$39)*$F67,MAX((Expenses!T$35-$K67/12)*$J67*$F67,0)+MAX((Expenses!T$36-$K68/12)*$J68*$F67,0)+MAX((Expenses!T$37-$K69/12)*$J69*$F67,0)+MAX((Expenses!T$38-$K70/12)*$J70*$F67,0)+MAX((Expenses!T$39-$K71/12)*$J71*$F67,0)))),0)</f>
        <v>0</v>
      </c>
      <c r="W233" s="156">
        <f>IF(AND(W$165&lt;=$E67,W$165&gt;=EOMONTH($D67,0)),IF($G67="NNN",SUM(Expenses!U$35:U$39)*$F67,IF($G67="FSG",0,IF($G67="MG",SUMPRODUCT($I67:$I71,Expenses!U$35:U$39)*$F67,MAX((Expenses!U$35-$K67/12)*$J67*$F67,0)+MAX((Expenses!U$36-$K68/12)*$J68*$F67,0)+MAX((Expenses!U$37-$K69/12)*$J69*$F67,0)+MAX((Expenses!U$38-$K70/12)*$J70*$F67,0)+MAX((Expenses!U$39-$K71/12)*$J71*$F67,0)))),0)</f>
        <v>0</v>
      </c>
      <c r="X233" s="156">
        <f>IF(AND(X$165&lt;=$E67,X$165&gt;=EOMONTH($D67,0)),IF($G67="NNN",SUM(Expenses!V$35:V$39)*$F67,IF($G67="FSG",0,IF($G67="MG",SUMPRODUCT($I67:$I71,Expenses!V$35:V$39)*$F67,MAX((Expenses!V$35-$K67/12)*$J67*$F67,0)+MAX((Expenses!V$36-$K68/12)*$J68*$F67,0)+MAX((Expenses!V$37-$K69/12)*$J69*$F67,0)+MAX((Expenses!V$38-$K70/12)*$J70*$F67,0)+MAX((Expenses!V$39-$K71/12)*$J71*$F67,0)))),0)</f>
        <v>0</v>
      </c>
      <c r="Y233" s="156">
        <f>IF(AND(Y$165&lt;=$E67,Y$165&gt;=EOMONTH($D67,0)),IF($G67="NNN",SUM(Expenses!W$35:W$39)*$F67,IF($G67="FSG",0,IF($G67="MG",SUMPRODUCT($I67:$I71,Expenses!W$35:W$39)*$F67,MAX((Expenses!W$35-$K67/12)*$J67*$F67,0)+MAX((Expenses!W$36-$K68/12)*$J68*$F67,0)+MAX((Expenses!W$37-$K69/12)*$J69*$F67,0)+MAX((Expenses!W$38-$K70/12)*$J70*$F67,0)+MAX((Expenses!W$39-$K71/12)*$J71*$F67,0)))),0)</f>
        <v>0</v>
      </c>
      <c r="Z233" s="156">
        <f ca="1">IF(AND(Z$165&lt;=$E67,Z$165&gt;=EOMONTH($D67,0)),IF($G67="NNN",SUM(Expenses!X$35:X$39)*$F67,IF($G67="FSG",0,IF($G67="MG",SUMPRODUCT($I67:$I71,Expenses!X$35:X$39)*$F67,MAX((Expenses!X$35-$K67/12)*$J67*$F67,0)+MAX((Expenses!X$36-$K68/12)*$J68*$F67,0)+MAX((Expenses!X$37-$K69/12)*$J69*$F67,0)+MAX((Expenses!X$38-$K70/12)*$J70*$F67,0)+MAX((Expenses!X$39-$K71/12)*$J71*$F67,0)))),0)</f>
        <v>229.34510680109761</v>
      </c>
      <c r="AA233" s="156">
        <f ca="1">IF(AND(AA$165&lt;=$E67,AA$165&gt;=EOMONTH($D67,0)),IF($G67="NNN",SUM(Expenses!Y$35:Y$39)*$F67,IF($G67="FSG",0,IF($G67="MG",SUMPRODUCT($I67:$I71,Expenses!Y$35:Y$39)*$F67,MAX((Expenses!Y$35-$K67/12)*$J67*$F67,0)+MAX((Expenses!Y$36-$K68/12)*$J68*$F67,0)+MAX((Expenses!Y$37-$K69/12)*$J69*$F67,0)+MAX((Expenses!Y$38-$K70/12)*$J70*$F67,0)+MAX((Expenses!Y$39-$K71/12)*$J71*$F67,0)))),0)</f>
        <v>229.49825324071386</v>
      </c>
      <c r="AB233" s="156">
        <f ca="1">IF(AND(AB$165&lt;=$E67,AB$165&gt;=EOMONTH($D67,0)),IF($G67="NNN",SUM(Expenses!Z$35:Z$39)*$F67,IF($G67="FSG",0,IF($G67="MG",SUMPRODUCT($I67:$I71,Expenses!Z$35:Z$39)*$F67,MAX((Expenses!Z$35-$K67/12)*$J67*$F67,0)+MAX((Expenses!Z$36-$K68/12)*$J68*$F67,0)+MAX((Expenses!Z$37-$K69/12)*$J69*$F67,0)+MAX((Expenses!Z$38-$K70/12)*$J70*$F67,0)+MAX((Expenses!Z$39-$K71/12)*$J71*$F67,0)))),0)</f>
        <v>314.03123459044633</v>
      </c>
      <c r="AC233" s="156">
        <f ca="1">IF(AND(AC$165&lt;=$E67,AC$165&gt;=EOMONTH($D67,0)),IF($G67="NNN",SUM(Expenses!AA$35:AA$39)*$F67,IF($G67="FSG",0,IF($G67="MG",SUMPRODUCT($I67:$I71,Expenses!AA$35:AA$39)*$F67,MAX((Expenses!AA$35-$K67/12)*$J67*$F67,0)+MAX((Expenses!AA$36-$K68/12)*$J68*$F67,0)+MAX((Expenses!AA$37-$K69/12)*$J69*$F67,0)+MAX((Expenses!AA$38-$K70/12)*$J70*$F67,0)+MAX((Expenses!AA$39-$K71/12)*$J71*$F67,0)))),0)</f>
        <v>359.10593526994609</v>
      </c>
      <c r="AD233" s="156">
        <f ca="1">IF(AND(AD$165&lt;=$E67,AD$165&gt;=EOMONTH($D67,0)),IF($G67="NNN",SUM(Expenses!AB$35:AB$39)*$F67,IF($G67="FSG",0,IF($G67="MG",SUMPRODUCT($I67:$I71,Expenses!AB$35:AB$39)*$F67,MAX((Expenses!AB$35-$K67/12)*$J67*$F67,0)+MAX((Expenses!AB$36-$K68/12)*$J68*$F67,0)+MAX((Expenses!AB$37-$K69/12)*$J69*$F67,0)+MAX((Expenses!AB$38-$K70/12)*$J70*$F67,0)+MAX((Expenses!AB$39-$K71/12)*$J71*$F67,0)))),0)</f>
        <v>361.94155167084864</v>
      </c>
      <c r="AE233" s="156">
        <f ca="1">IF(AND(AE$165&lt;=$E67,AE$165&gt;=EOMONTH($D67,0)),IF($G67="NNN",SUM(Expenses!AC$35:AC$39)*$F67,IF($G67="FSG",0,IF($G67="MG",SUMPRODUCT($I67:$I71,Expenses!AC$35:AC$39)*$F67,MAX((Expenses!AC$35-$K67/12)*$J67*$F67,0)+MAX((Expenses!AC$36-$K68/12)*$J68*$F67,0)+MAX((Expenses!AC$37-$K69/12)*$J69*$F67,0)+MAX((Expenses!AC$38-$K70/12)*$J70*$F67,0)+MAX((Expenses!AC$39-$K71/12)*$J71*$F67,0)))),0)</f>
        <v>363.63428745593205</v>
      </c>
      <c r="AF233" s="156">
        <f ca="1">IF(AND(AF$165&lt;=$E67,AF$165&gt;=EOMONTH($D67,0)),IF($G67="NNN",SUM(Expenses!AD$35:AD$39)*$F67,IF($G67="FSG",0,IF($G67="MG",SUMPRODUCT($I67:$I71,Expenses!AD$35:AD$39)*$F67,MAX((Expenses!AD$35-$K67/12)*$J67*$F67,0)+MAX((Expenses!AD$36-$K68/12)*$J68*$F67,0)+MAX((Expenses!AD$37-$K69/12)*$J69*$F67,0)+MAX((Expenses!AD$38-$K70/12)*$J70*$F67,0)+MAX((Expenses!AD$39-$K71/12)*$J71*$F67,0)))),0)</f>
        <v>377.35392793631763</v>
      </c>
      <c r="AG233" s="156">
        <f ca="1">IF(AND(AG$165&lt;=$E67,AG$165&gt;=EOMONTH($D67,0)),IF($G67="NNN",SUM(Expenses!AE$35:AE$39)*$F67,IF($G67="FSG",0,IF($G67="MG",SUMPRODUCT($I67:$I71,Expenses!AE$35:AE$39)*$F67,MAX((Expenses!AE$35-$K67/12)*$J67*$F67,0)+MAX((Expenses!AE$36-$K68/12)*$J68*$F67,0)+MAX((Expenses!AE$37-$K69/12)*$J69*$F67,0)+MAX((Expenses!AE$38-$K70/12)*$J70*$F67,0)+MAX((Expenses!AE$39-$K71/12)*$J71*$F67,0)))),0)</f>
        <v>407.69060830907688</v>
      </c>
      <c r="AH233" s="156">
        <f ca="1">IF(AND(AH$165&lt;=$E67,AH$165&gt;=EOMONTH($D67,0)),IF($G67="NNN",SUM(Expenses!AF$35:AF$39)*$F67,IF($G67="FSG",0,IF($G67="MG",SUMPRODUCT($I67:$I71,Expenses!AF$35:AF$39)*$F67,MAX((Expenses!AF$35-$K67/12)*$J67*$F67,0)+MAX((Expenses!AF$36-$K68/12)*$J68*$F67,0)+MAX((Expenses!AF$37-$K69/12)*$J69*$F67,0)+MAX((Expenses!AF$38-$K70/12)*$J70*$F67,0)+MAX((Expenses!AF$39-$K71/12)*$J71*$F67,0)))),0)</f>
        <v>416.2916053174792</v>
      </c>
      <c r="AI233" s="156">
        <f ca="1">IF(AND(AI$165&lt;=$E67,AI$165&gt;=EOMONTH($D67,0)),IF($G67="NNN",SUM(Expenses!AG$35:AG$39)*$F67,IF($G67="FSG",0,IF($G67="MG",SUMPRODUCT($I67:$I71,Expenses!AG$35:AG$39)*$F67,MAX((Expenses!AG$35-$K67/12)*$J67*$F67,0)+MAX((Expenses!AG$36-$K68/12)*$J68*$F67,0)+MAX((Expenses!AG$37-$K69/12)*$J69*$F67,0)+MAX((Expenses!AG$38-$K70/12)*$J70*$F67,0)+MAX((Expenses!AG$39-$K71/12)*$J71*$F67,0)))),0)</f>
        <v>416.59517838969981</v>
      </c>
      <c r="AJ233" s="156">
        <f ca="1">IF(AND(AJ$165&lt;=$E67,AJ$165&gt;=EOMONTH($D67,0)),IF($G67="NNN",SUM(Expenses!AH$35:AH$39)*$F67,IF($G67="FSG",0,IF($G67="MG",SUMPRODUCT($I67:$I71,Expenses!AH$35:AH$39)*$F67,MAX((Expenses!AH$35-$K67/12)*$J67*$F67,0)+MAX((Expenses!AH$36-$K68/12)*$J68*$F67,0)+MAX((Expenses!AH$37-$K69/12)*$J69*$F67,0)+MAX((Expenses!AH$38-$K70/12)*$J70*$F67,0)+MAX((Expenses!AH$39-$K71/12)*$J71*$F67,0)))),0)</f>
        <v>417.69561649932382</v>
      </c>
      <c r="AK233" s="156">
        <f ca="1">IF(AND(AK$165&lt;=$E67,AK$165&gt;=EOMONTH($D67,0)),IF($G67="NNN",SUM(Expenses!AI$35:AI$39)*$F67,IF($G67="FSG",0,IF($G67="MG",SUMPRODUCT($I67:$I71,Expenses!AI$35:AI$39)*$F67,MAX((Expenses!AI$35-$K67/12)*$J67*$F67,0)+MAX((Expenses!AI$36-$K68/12)*$J68*$F67,0)+MAX((Expenses!AI$37-$K69/12)*$J69*$F67,0)+MAX((Expenses!AI$38-$K70/12)*$J70*$F67,0)+MAX((Expenses!AI$39-$K71/12)*$J71*$F67,0)))),0)</f>
        <v>422.82124862995272</v>
      </c>
      <c r="AL233" s="156">
        <f ca="1">IF(AND(AL$165&lt;=$E67,AL$165&gt;=EOMONTH($D67,0)),IF($G67="NNN",SUM(Expenses!AJ$35:AJ$39)*$F67,IF($G67="FSG",0,IF($G67="MG",SUMPRODUCT($I67:$I71,Expenses!AJ$35:AJ$39)*$F67,MAX((Expenses!AJ$35-$K67/12)*$J67*$F67,0)+MAX((Expenses!AJ$36-$K68/12)*$J68*$F67,0)+MAX((Expenses!AJ$37-$K69/12)*$J69*$F67,0)+MAX((Expenses!AJ$38-$K70/12)*$J70*$F67,0)+MAX((Expenses!AJ$39-$K71/12)*$J71*$F67,0)))),0)</f>
        <v>432.11297618558024</v>
      </c>
      <c r="AM233" s="156">
        <f ca="1">IF(AND(AM$165&lt;=$E67,AM$165&gt;=EOMONTH($D67,0)),IF($G67="NNN",SUM(Expenses!AK$35:AK$39)*$F67,IF($G67="FSG",0,IF($G67="MG",SUMPRODUCT($I67:$I71,Expenses!AK$35:AK$39)*$F67,MAX((Expenses!AK$35-$K67/12)*$J67*$F67,0)+MAX((Expenses!AK$36-$K68/12)*$J68*$F67,0)+MAX((Expenses!AK$37-$K69/12)*$J69*$F67,0)+MAX((Expenses!AK$38-$K70/12)*$J70*$F67,0)+MAX((Expenses!AK$39-$K71/12)*$J71*$F67,0)))),0)</f>
        <v>432.41955512726946</v>
      </c>
      <c r="AN233" s="156">
        <f ca="1">IF(AND(AN$165&lt;=$E67,AN$165&gt;=EOMONTH($D67,0)),IF($G67="NNN",SUM(Expenses!AL$35:AL$39)*$F67,IF($G67="FSG",0,IF($G67="MG",SUMPRODUCT($I67:$I71,Expenses!AL$35:AL$39)*$F67,MAX((Expenses!AL$35-$K67/12)*$J67*$F67,0)+MAX((Expenses!AL$36-$K68/12)*$J68*$F67,0)+MAX((Expenses!AL$37-$K69/12)*$J69*$F67,0)+MAX((Expenses!AL$38-$K70/12)*$J70*$F67,0)+MAX((Expenses!AL$39-$K71/12)*$J71*$F67,0)))),0)</f>
        <v>533.21541197991519</v>
      </c>
      <c r="AO233" s="156">
        <f ca="1">IF(AND(AO$165&lt;=$E67,AO$165&gt;=EOMONTH($D67,0)),IF($G67="NNN",SUM(Expenses!AM$35:AM$39)*$F67,IF($G67="FSG",0,IF($G67="MG",SUMPRODUCT($I67:$I71,Expenses!AM$35:AM$39)*$F67,MAX((Expenses!AM$35-$K67/12)*$J67*$F67,0)+MAX((Expenses!AM$36-$K68/12)*$J68*$F67,0)+MAX((Expenses!AM$37-$K69/12)*$J69*$F67,0)+MAX((Expenses!AM$38-$K70/12)*$J70*$F67,0)+MAX((Expenses!AM$39-$K71/12)*$J71*$F67,0)))),0)</f>
        <v>533.77245012274011</v>
      </c>
      <c r="AP233" s="156">
        <f ca="1">IF(AND(AP$165&lt;=$E67,AP$165&gt;=EOMONTH($D67,0)),IF($G67="NNN",SUM(Expenses!AN$35:AN$39)*$F67,IF($G67="FSG",0,IF($G67="MG",SUMPRODUCT($I67:$I71,Expenses!AN$35:AN$39)*$F67,MAX((Expenses!AN$35-$K67/12)*$J67*$F67,0)+MAX((Expenses!AN$36-$K68/12)*$J68*$F67,0)+MAX((Expenses!AN$37-$K69/12)*$J69*$F67,0)+MAX((Expenses!AN$38-$K70/12)*$J70*$F67,0)+MAX((Expenses!AN$39-$K71/12)*$J71*$F67,0)))),0)</f>
        <v>534.08130298244521</v>
      </c>
      <c r="AQ233" s="156">
        <f ca="1">IF(AND(AQ$165&lt;=$E67,AQ$165&gt;=EOMONTH($D67,0)),IF($G67="NNN",SUM(Expenses!AO$35:AO$39)*$F67,IF($G67="FSG",0,IF($G67="MG",SUMPRODUCT($I67:$I71,Expenses!AO$35:AO$39)*$F67,MAX((Expenses!AO$35-$K67/12)*$J67*$F67,0)+MAX((Expenses!AO$36-$K68/12)*$J68*$F67,0)+MAX((Expenses!AO$37-$K69/12)*$J69*$F67,0)+MAX((Expenses!AO$38-$K70/12)*$J70*$F67,0)+MAX((Expenses!AO$39-$K71/12)*$J71*$F67,0)))),0)</f>
        <v>534.39091755662253</v>
      </c>
      <c r="AR233" s="156">
        <f ca="1">IF(AND(AR$165&lt;=$E67,AR$165&gt;=EOMONTH($D67,0)),IF($G67="NNN",SUM(Expenses!AP$35:AP$39)*$F67,IF($G67="FSG",0,IF($G67="MG",SUMPRODUCT($I67:$I71,Expenses!AP$35:AP$39)*$F67,MAX((Expenses!AP$35-$K67/12)*$J67*$F67,0)+MAX((Expenses!AP$36-$K68/12)*$J68*$F67,0)+MAX((Expenses!AP$37-$K69/12)*$J69*$F67,0)+MAX((Expenses!AP$38-$K70/12)*$J70*$F67,0)+MAX((Expenses!AP$39-$K71/12)*$J71*$F67,0)))),0)</f>
        <v>534.84355008021942</v>
      </c>
      <c r="AS233" s="156">
        <f ca="1">IF(AND(AS$165&lt;=$E67,AS$165&gt;=EOMONTH($D67,0)),IF($G67="NNN",SUM(Expenses!AQ$35:AQ$39)*$F67,IF($G67="FSG",0,IF($G67="MG",SUMPRODUCT($I67:$I71,Expenses!AQ$35:AQ$39)*$F67,MAX((Expenses!AQ$35-$K67/12)*$J67*$F67,0)+MAX((Expenses!AQ$36-$K68/12)*$J68*$F67,0)+MAX((Expenses!AQ$37-$K69/12)*$J69*$F67,0)+MAX((Expenses!AQ$38-$K70/12)*$J70*$F67,0)+MAX((Expenses!AQ$39-$K71/12)*$J71*$F67,0)))),0)</f>
        <v>535.42294479573638</v>
      </c>
      <c r="AT233" s="156">
        <f ca="1">IF(AND(AT$165&lt;=$E67,AT$165&gt;=EOMONTH($D67,0)),IF($G67="NNN",SUM(Expenses!AR$35:AR$39)*$F67,IF($G67="FSG",0,IF($G67="MG",SUMPRODUCT($I67:$I71,Expenses!AR$35:AR$39)*$F67,MAX((Expenses!AR$35-$K67/12)*$J67*$F67,0)+MAX((Expenses!AR$36-$K68/12)*$J68*$F67,0)+MAX((Expenses!AR$37-$K69/12)*$J69*$F67,0)+MAX((Expenses!AR$38-$K70/12)*$J70*$F67,0)+MAX((Expenses!AR$39-$K71/12)*$J71*$F67,0)))),0)</f>
        <v>535.73485580343367</v>
      </c>
      <c r="AU233" s="156">
        <f ca="1">IF(AND(AU$165&lt;=$E67,AU$165&gt;=EOMONTH($D67,0)),IF($G67="NNN",SUM(Expenses!AS$35:AS$39)*$F67,IF($G67="FSG",0,IF($G67="MG",SUMPRODUCT($I67:$I71,Expenses!AS$35:AS$39)*$F67,MAX((Expenses!AS$35-$K67/12)*$J67*$F67,0)+MAX((Expenses!AS$36-$K68/12)*$J68*$F67,0)+MAX((Expenses!AS$37-$K69/12)*$J69*$F67,0)+MAX((Expenses!AS$38-$K70/12)*$J70*$F67,0)+MAX((Expenses!AS$39-$K71/12)*$J71*$F67,0)))),0)</f>
        <v>536.04753606782094</v>
      </c>
      <c r="AV233" s="156">
        <f ca="1">IF(AND(AV$165&lt;=$E67,AV$165&gt;=EOMONTH($D67,0)),IF($G67="NNN",SUM(Expenses!AT$35:AT$39)*$F67,IF($G67="FSG",0,IF($G67="MG",SUMPRODUCT($I67:$I71,Expenses!AT$35:AT$39)*$F67,MAX((Expenses!AT$35-$K67/12)*$J67*$F67,0)+MAX((Expenses!AT$36-$K68/12)*$J68*$F67,0)+MAX((Expenses!AT$37-$K69/12)*$J69*$F67,0)+MAX((Expenses!AT$38-$K70/12)*$J70*$F67,0)+MAX((Expenses!AT$39-$K71/12)*$J71*$F67,0)))),0)</f>
        <v>537.18098732073361</v>
      </c>
      <c r="AW233" s="156">
        <f ca="1">IF(AND(AW$165&lt;=$E67,AW$165&gt;=EOMONTH($D67,0)),IF($G67="NNN",SUM(Expenses!AU$35:AU$39)*$F67,IF($G67="FSG",0,IF($G67="MG",SUMPRODUCT($I67:$I71,Expenses!AU$35:AU$39)*$F67,MAX((Expenses!AU$35-$K67/12)*$J67*$F67,0)+MAX((Expenses!AU$36-$K68/12)*$J68*$F67,0)+MAX((Expenses!AU$37-$K69/12)*$J69*$F67,0)+MAX((Expenses!AU$38-$K70/12)*$J70*$F67,0)+MAX((Expenses!AU$39-$K71/12)*$J71*$F67,0)))),0)</f>
        <v>537.57632218044864</v>
      </c>
      <c r="AX233" s="156">
        <f ca="1">IF(AND(AX$165&lt;=$E67,AX$165&gt;=EOMONTH($D67,0)),IF($G67="NNN",SUM(Expenses!AV$35:AV$39)*$F67,IF($G67="FSG",0,IF($G67="MG",SUMPRODUCT($I67:$I71,Expenses!AV$35:AV$39)*$F67,MAX((Expenses!AV$35-$K67/12)*$J67*$F67,0)+MAX((Expenses!AV$36-$K68/12)*$J68*$F67,0)+MAX((Expenses!AV$37-$K69/12)*$J69*$F67,0)+MAX((Expenses!AV$38-$K70/12)*$J70*$F67,0)+MAX((Expenses!AV$39-$K71/12)*$J71*$F67,0)))),0)</f>
        <v>537.93684809134663</v>
      </c>
      <c r="AY233" s="156">
        <f ca="1">IF(AND(AY$165&lt;=$E67,AY$165&gt;=EOMONTH($D67,0)),IF($G67="NNN",SUM(Expenses!AW$35:AW$39)*$F67,IF($G67="FSG",0,IF($G67="MG",SUMPRODUCT($I67:$I71,Expenses!AW$35:AW$39)*$F67,MAX((Expenses!AW$35-$K67/12)*$J67*$F67,0)+MAX((Expenses!AW$36-$K68/12)*$J68*$F67,0)+MAX((Expenses!AW$37-$K69/12)*$J69*$F67,0)+MAX((Expenses!AW$38-$K70/12)*$J70*$F67,0)+MAX((Expenses!AW$39-$K71/12)*$J71*$F67,0)))),0)</f>
        <v>538.25262440128643</v>
      </c>
      <c r="AZ233" s="156">
        <f ca="1">IF(AND(AZ$165&lt;=$E67,AZ$165&gt;=EOMONTH($D67,0)),IF($G67="NNN",SUM(Expenses!AX$35:AX$39)*$F67,IF($G67="FSG",0,IF($G67="MG",SUMPRODUCT($I67:$I71,Expenses!AX$35:AX$39)*$F67,MAX((Expenses!AX$35-$K67/12)*$J67*$F67,0)+MAX((Expenses!AX$36-$K68/12)*$J68*$F67,0)+MAX((Expenses!AX$37-$K69/12)*$J69*$F67,0)+MAX((Expenses!AX$38-$K70/12)*$J70*$F67,0)+MAX((Expenses!AX$39-$K71/12)*$J71*$F67,0)))),0)</f>
        <v>546.24824191526375</v>
      </c>
      <c r="BA233" s="156">
        <f ca="1">IF(AND(BA$165&lt;=$E67,BA$165&gt;=EOMONTH($D67,0)),IF($G67="NNN",SUM(Expenses!AY$35:AY$39)*$F67,IF($G67="FSG",0,IF($G67="MG",SUMPRODUCT($I67:$I71,Expenses!AY$35:AY$39)*$F67,MAX((Expenses!AY$35-$K67/12)*$J67*$F67,0)+MAX((Expenses!AY$36-$K68/12)*$J68*$F67,0)+MAX((Expenses!AY$37-$K69/12)*$J69*$F67,0)+MAX((Expenses!AY$38-$K70/12)*$J70*$F67,0)+MAX((Expenses!AY$39-$K71/12)*$J71*$F67,0)))),0)</f>
        <v>546.82199120237351</v>
      </c>
      <c r="BB233" s="156">
        <f ca="1">IF(AND(BB$165&lt;=$E67,BB$165&gt;=EOMONTH($D67,0)),IF($G67="NNN",SUM(Expenses!AZ$35:AZ$39)*$F67,IF($G67="FSG",0,IF($G67="MG",SUMPRODUCT($I67:$I71,Expenses!AZ$35:AZ$39)*$F67,MAX((Expenses!AZ$35-$K67/12)*$J67*$F67,0)+MAX((Expenses!AZ$36-$K68/12)*$J68*$F67,0)+MAX((Expenses!AZ$37-$K69/12)*$J69*$F67,0)+MAX((Expenses!AZ$38-$K70/12)*$J70*$F67,0)+MAX((Expenses!AZ$39-$K71/12)*$J71*$F67,0)))),0)</f>
        <v>547.14010964786985</v>
      </c>
      <c r="BC233" s="156">
        <f ca="1">IF(AND(BC$165&lt;=$E67,BC$165&gt;=EOMONTH($D67,0)),IF($G67="NNN",SUM(Expenses!BA$35:BA$39)*$F67,IF($G67="FSG",0,IF($G67="MG",SUMPRODUCT($I67:$I71,Expenses!BA$35:BA$39)*$F67,MAX((Expenses!BA$35-$K67/12)*$J67*$F67,0)+MAX((Expenses!BA$36-$K68/12)*$J68*$F67,0)+MAX((Expenses!BA$37-$K69/12)*$J69*$F67,0)+MAX((Expenses!BA$38-$K70/12)*$J70*$F67,0)+MAX((Expenses!BA$39-$K71/12)*$J71*$F67,0)))),0)</f>
        <v>547.45901265927228</v>
      </c>
      <c r="BD233" s="156">
        <f ca="1">IF(AND(BD$165&lt;=$E67,BD$165&gt;=EOMONTH($D67,0)),IF($G67="NNN",SUM(Expenses!BB$35:BB$39)*$F67,IF($G67="FSG",0,IF($G67="MG",SUMPRODUCT($I67:$I71,Expenses!BB$35:BB$39)*$F67,MAX((Expenses!BB$35-$K67/12)*$J67*$F67,0)+MAX((Expenses!BB$36-$K68/12)*$J68*$F67,0)+MAX((Expenses!BB$37-$K69/12)*$J69*$F67,0)+MAX((Expenses!BB$38-$K70/12)*$J70*$F67,0)+MAX((Expenses!BB$39-$K71/12)*$J71*$F67,0)))),0)</f>
        <v>547.92522415857718</v>
      </c>
      <c r="BE233" s="156">
        <f ca="1">IF(AND(BE$165&lt;=$E67,BE$165&gt;=EOMONTH($D67,0)),IF($G67="NNN",SUM(Expenses!BC$35:BC$39)*$F67,IF($G67="FSG",0,IF($G67="MG",SUMPRODUCT($I67:$I71,Expenses!BC$35:BC$39)*$F67,MAX((Expenses!BC$35-$K67/12)*$J67*$F67,0)+MAX((Expenses!BC$36-$K68/12)*$J68*$F67,0)+MAX((Expenses!BC$37-$K69/12)*$J69*$F67,0)+MAX((Expenses!BC$38-$K70/12)*$J70*$F67,0)+MAX((Expenses!BC$39-$K71/12)*$J71*$F67,0)))),0)</f>
        <v>548.52200071555956</v>
      </c>
      <c r="BF233" s="156">
        <f ca="1">IF(AND(BF$165&lt;=$E67,BF$165&gt;=EOMONTH($D67,0)),IF($G67="NNN",SUM(Expenses!BD$35:BD$39)*$F67,IF($G67="FSG",0,IF($G67="MG",SUMPRODUCT($I67:$I71,Expenses!BD$35:BD$39)*$F67,MAX((Expenses!BD$35-$K67/12)*$J67*$F67,0)+MAX((Expenses!BD$36-$K68/12)*$J68*$F67,0)+MAX((Expenses!BD$37-$K69/12)*$J69*$F67,0)+MAX((Expenses!BD$38-$K70/12)*$J70*$F67,0)+MAX((Expenses!BD$39-$K71/12)*$J71*$F67,0)))),0)</f>
        <v>548.84326905348769</v>
      </c>
      <c r="BG233" s="156">
        <f ca="1">IF(AND(BG$165&lt;=$E67,BG$165&gt;=EOMONTH($D67,0)),IF($G67="NNN",SUM(Expenses!BE$35:BE$39)*$F67,IF($G67="FSG",0,IF($G67="MG",SUMPRODUCT($I67:$I71,Expenses!BE$35:BE$39)*$F67,MAX((Expenses!BE$35-$K67/12)*$J67*$F67,0)+MAX((Expenses!BE$36-$K68/12)*$J68*$F67,0)+MAX((Expenses!BE$37-$K69/12)*$J69*$F67,0)+MAX((Expenses!BE$38-$K70/12)*$J70*$F67,0)+MAX((Expenses!BE$39-$K71/12)*$J71*$F67,0)))),0)</f>
        <v>549.16532972580649</v>
      </c>
      <c r="BH233" s="156">
        <f ca="1">IF(AND(BH$165&lt;=$E67,BH$165&gt;=EOMONTH($D67,0)),IF($G67="NNN",SUM(Expenses!BF$35:BF$39)*$F67,IF($G67="FSG",0,IF($G67="MG",SUMPRODUCT($I67:$I71,Expenses!BF$35:BF$39)*$F67,MAX((Expenses!BF$35-$K67/12)*$J67*$F67,0)+MAX((Expenses!BF$36-$K68/12)*$J68*$F67,0)+MAX((Expenses!BF$37-$K69/12)*$J69*$F67,0)+MAX((Expenses!BF$38-$K70/12)*$J70*$F67,0)+MAX((Expenses!BF$39-$K71/12)*$J71*$F67,0)))),0)</f>
        <v>446.60398505528934</v>
      </c>
      <c r="BI233" s="156">
        <f ca="1">IF(AND(BI$165&lt;=$E67,BI$165&gt;=EOMONTH($D67,0)),IF($G67="NNN",SUM(Expenses!BG$35:BG$39)*$F67,IF($G67="FSG",0,IF($G67="MG",SUMPRODUCT($I67:$I71,Expenses!BG$35:BG$39)*$F67,MAX((Expenses!BG$35-$K67/12)*$J67*$F67,0)+MAX((Expenses!BG$36-$K68/12)*$J68*$F67,0)+MAX((Expenses!BG$37-$K69/12)*$J69*$F67,0)+MAX((Expenses!BG$38-$K70/12)*$J70*$F67,0)+MAX((Expenses!BG$39-$K71/12)*$J71*$F67,0)))),0)</f>
        <v>436.80607007584314</v>
      </c>
      <c r="BJ233" s="156">
        <f ca="1">IF(AND(BJ$165&lt;=$E67,BJ$165&gt;=EOMONTH($D67,0)),IF($G67="NNN",SUM(Expenses!BH$35:BH$39)*$F67,IF($G67="FSG",0,IF($G67="MG",SUMPRODUCT($I67:$I71,Expenses!BH$35:BH$39)*$F67,MAX((Expenses!BH$35-$K67/12)*$J67*$F67,0)+MAX((Expenses!BH$36-$K68/12)*$J68*$F67,0)+MAX((Expenses!BH$37-$K69/12)*$J69*$F67,0)+MAX((Expenses!BH$38-$K70/12)*$J70*$F67,0)+MAX((Expenses!BH$39-$K71/12)*$J71*$F67,0)))),0)</f>
        <v>437.01344423328948</v>
      </c>
      <c r="BK233" s="156">
        <f ca="1">IF(AND(BK$165&lt;=$E67,BK$165&gt;=EOMONTH($D67,0)),IF($G67="NNN",SUM(Expenses!BI$35:BI$39)*$F67,IF($G67="FSG",0,IF($G67="MG",SUMPRODUCT($I67:$I71,Expenses!BI$35:BI$39)*$F67,MAX((Expenses!BI$35-$K67/12)*$J67*$F67,0)+MAX((Expenses!BI$36-$K68/12)*$J68*$F67,0)+MAX((Expenses!BI$37-$K69/12)*$J69*$F67,0)+MAX((Expenses!BI$38-$K70/12)*$J70*$F67,0)+MAX((Expenses!BI$39-$K71/12)*$J71*$F67,0)))),0)</f>
        <v>512.11103931188211</v>
      </c>
      <c r="BL233" s="156">
        <f ca="1">IF(AND(BL$165&lt;=$E67,BL$165&gt;=EOMONTH($D67,0)),IF($G67="NNN",SUM(Expenses!BJ$35:BJ$39)*$F67,IF($G67="FSG",0,IF($G67="MG",SUMPRODUCT($I67:$I71,Expenses!BJ$35:BJ$39)*$F67,MAX((Expenses!BJ$35-$K67/12)*$J67*$F67,0)+MAX((Expenses!BJ$36-$K68/12)*$J68*$F67,0)+MAX((Expenses!BJ$37-$K69/12)*$J69*$F67,0)+MAX((Expenses!BJ$38-$K70/12)*$J70*$F67,0)+MAX((Expenses!BJ$39-$K71/12)*$J71*$F67,0)))),0)</f>
        <v>527.74652300870832</v>
      </c>
      <c r="BM233" s="156">
        <f ca="1">IF(AND(BM$165&lt;=$E67,BM$165&gt;=EOMONTH($D67,0)),IF($G67="NNN",SUM(Expenses!BK$35:BK$39)*$F67,IF($G67="FSG",0,IF($G67="MG",SUMPRODUCT($I67:$I71,Expenses!BK$35:BK$39)*$F67,MAX((Expenses!BK$35-$K67/12)*$J67*$F67,0)+MAX((Expenses!BK$36-$K68/12)*$J68*$F67,0)+MAX((Expenses!BK$37-$K69/12)*$J69*$F67,0)+MAX((Expenses!BK$38-$K70/12)*$J70*$F67,0)+MAX((Expenses!BK$39-$K71/12)*$J71*$F67,0)))),0)</f>
        <v>530.1973724481461</v>
      </c>
      <c r="BN233" s="156">
        <f ca="1">IF(AND(BN$165&lt;=$E67,BN$165&gt;=EOMONTH($D67,0)),IF($G67="NNN",SUM(Expenses!BL$35:BL$39)*$F67,IF($G67="FSG",0,IF($G67="MG",SUMPRODUCT($I67:$I71,Expenses!BL$35:BL$39)*$F67,MAX((Expenses!BL$35-$K67/12)*$J67*$F67,0)+MAX((Expenses!BL$36-$K68/12)*$J68*$F67,0)+MAX((Expenses!BL$37-$K69/12)*$J69*$F67,0)+MAX((Expenses!BL$38-$K70/12)*$J70*$F67,0)+MAX((Expenses!BL$39-$K71/12)*$J71*$F67,0)))),0)</f>
        <v>533.61252996716598</v>
      </c>
      <c r="BO233" s="156">
        <f ca="1">IF(AND(BO$165&lt;=$E67,BO$165&gt;=EOMONTH($D67,0)),IF($G67="NNN",SUM(Expenses!BM$35:BM$39)*$F67,IF($G67="FSG",0,IF($G67="MG",SUMPRODUCT($I67:$I71,Expenses!BM$35:BM$39)*$F67,MAX((Expenses!BM$35-$K67/12)*$J67*$F67,0)+MAX((Expenses!BM$36-$K68/12)*$J68*$F67,0)+MAX((Expenses!BM$37-$K69/12)*$J69*$F67,0)+MAX((Expenses!BM$38-$K70/12)*$J70*$F67,0)+MAX((Expenses!BM$39-$K71/12)*$J71*$F67,0)))),0)</f>
        <v>533.8992061815668</v>
      </c>
      <c r="BP233" s="156">
        <f ca="1">IF(AND(BP$165&lt;=$E67,BP$165&gt;=EOMONTH($D67,0)),IF($G67="NNN",SUM(Expenses!BN$35:BN$39)*$F67,IF($G67="FSG",0,IF($G67="MG",SUMPRODUCT($I67:$I71,Expenses!BN$35:BN$39)*$F67,MAX((Expenses!BN$35-$K67/12)*$J67*$F67,0)+MAX((Expenses!BN$36-$K68/12)*$J68*$F67,0)+MAX((Expenses!BN$37-$K69/12)*$J69*$F67,0)+MAX((Expenses!BN$38-$K70/12)*$J70*$F67,0)+MAX((Expenses!BN$39-$K71/12)*$J71*$F67,0)))),0)</f>
        <v>555.5873607353235</v>
      </c>
      <c r="BQ233" s="156">
        <f ca="1">IF(AND(BQ$165&lt;=$E67,BQ$165&gt;=EOMONTH($D67,0)),IF($G67="NNN",SUM(Expenses!BO$35:BO$39)*$F67,IF($G67="FSG",0,IF($G67="MG",SUMPRODUCT($I67:$I71,Expenses!BO$35:BO$39)*$F67,MAX((Expenses!BO$35-$K67/12)*$J67*$F67,0)+MAX((Expenses!BO$36-$K68/12)*$J68*$F67,0)+MAX((Expenses!BO$37-$K69/12)*$J69*$F67,0)+MAX((Expenses!BO$38-$K70/12)*$J70*$F67,0)+MAX((Expenses!BO$39-$K71/12)*$J71*$F67,0)))),0)</f>
        <v>556.20204058901538</v>
      </c>
      <c r="BR233" s="156">
        <f ca="1">IF(AND(BR$165&lt;=$E67,BR$165&gt;=EOMONTH($D67,0)),IF($G67="NNN",SUM(Expenses!BP$35:BP$39)*$F67,IF($G67="FSG",0,IF($G67="MG",SUMPRODUCT($I67:$I71,Expenses!BP$35:BP$39)*$F67,MAX((Expenses!BP$35-$K67/12)*$J67*$F67,0)+MAX((Expenses!BP$36-$K68/12)*$J68*$F67,0)+MAX((Expenses!BP$37-$K69/12)*$J69*$F67,0)+MAX((Expenses!BP$38-$K70/12)*$J70*$F67,0)+MAX((Expenses!BP$39-$K71/12)*$J71*$F67,0)))),0)</f>
        <v>565.32824229856556</v>
      </c>
      <c r="BS233" s="156">
        <f ca="1">IF(AND(BS$165&lt;=$E67,BS$165&gt;=EOMONTH($D67,0)),IF($G67="NNN",SUM(Expenses!BQ$35:BQ$39)*$F67,IF($G67="FSG",0,IF($G67="MG",SUMPRODUCT($I67:$I71,Expenses!BQ$35:BQ$39)*$F67,MAX((Expenses!BQ$35-$K67/12)*$J67*$F67,0)+MAX((Expenses!BQ$36-$K68/12)*$J68*$F67,0)+MAX((Expenses!BQ$37-$K69/12)*$J69*$F67,0)+MAX((Expenses!BQ$38-$K70/12)*$J70*$F67,0)+MAX((Expenses!BQ$39-$K71/12)*$J71*$F67,0)))),0)</f>
        <v>565.65996479105399</v>
      </c>
      <c r="BT233" s="156">
        <f ca="1">IF(AND(BT$165&lt;=$E67,BT$165&gt;=EOMONTH($D67,0)),IF($G67="NNN",SUM(Expenses!BR$35:BR$39)*$F67,IF($G67="FSG",0,IF($G67="MG",SUMPRODUCT($I67:$I71,Expenses!BR$35:BR$39)*$F67,MAX((Expenses!BR$35-$K67/12)*$J67*$F67,0)+MAX((Expenses!BR$36-$K68/12)*$J68*$F67,0)+MAX((Expenses!BR$37-$K69/12)*$J69*$F67,0)+MAX((Expenses!BR$38-$K70/12)*$J70*$F67,0)+MAX((Expenses!BR$39-$K71/12)*$J71*$F67,0)))),0)</f>
        <v>565.99250540069852</v>
      </c>
      <c r="BU233" s="156">
        <f ca="1">IF(AND(BU$165&lt;=$E67,BU$165&gt;=EOMONTH($D67,0)),IF($G67="NNN",SUM(Expenses!BS$35:BS$39)*$F67,IF($G67="FSG",0,IF($G67="MG",SUMPRODUCT($I67:$I71,Expenses!BS$35:BS$39)*$F67,MAX((Expenses!BS$35-$K67/12)*$J67*$F67,0)+MAX((Expenses!BS$36-$K68/12)*$J68*$F67,0)+MAX((Expenses!BS$37-$K69/12)*$J69*$F67,0)+MAX((Expenses!BS$38-$K70/12)*$J70*$F67,0)+MAX((Expenses!BS$39-$K71/12)*$J71*$F67,0)))),0)</f>
        <v>566.32586614519641</v>
      </c>
      <c r="BV233" s="156">
        <f ca="1">IF(AND(BV$165&lt;=$E67,BV$165&gt;=EOMONTH($D67,0)),IF($G67="NNN",SUM(Expenses!BT$35:BT$39)*$F67,IF($G67="FSG",0,IF($G67="MG",SUMPRODUCT($I67:$I71,Expenses!BT$35:BT$39)*$F67,MAX((Expenses!BT$35-$K67/12)*$J67*$F67,0)+MAX((Expenses!BT$36-$K68/12)*$J68*$F67,0)+MAX((Expenses!BT$37-$K69/12)*$J69*$F67,0)+MAX((Expenses!BT$38-$K70/12)*$J70*$F67,0)+MAX((Expenses!BT$39-$K71/12)*$J71*$F67,0)))),0)</f>
        <v>566.70834808406801</v>
      </c>
      <c r="BW233" s="156">
        <f ca="1">IF(AND(BW$165&lt;=$E67,BW$165&gt;=EOMONTH($D67,0)),IF($G67="NNN",SUM(Expenses!BU$35:BU$39)*$F67,IF($G67="FSG",0,IF($G67="MG",SUMPRODUCT($I67:$I71,Expenses!BU$35:BU$39)*$F67,MAX((Expenses!BU$35-$K67/12)*$J67*$F67,0)+MAX((Expenses!BU$36-$K68/12)*$J68*$F67,0)+MAX((Expenses!BU$37-$K69/12)*$J69*$F67,0)+MAX((Expenses!BU$38-$K70/12)*$J70*$F67,0)+MAX((Expenses!BU$39-$K71/12)*$J71*$F67,0)))),0)</f>
        <v>567.04335517128311</v>
      </c>
      <c r="BX233" s="156">
        <f ca="1">IF(AND(BX$165&lt;=$E67,BX$165&gt;=EOMONTH($D67,0)),IF($G67="NNN",SUM(Expenses!BV$35:BV$39)*$F67,IF($G67="FSG",0,IF($G67="MG",SUMPRODUCT($I67:$I71,Expenses!BV$35:BV$39)*$F67,MAX((Expenses!BV$35-$K67/12)*$J67*$F67,0)+MAX((Expenses!BV$36-$K68/12)*$J68*$F67,0)+MAX((Expenses!BV$37-$K69/12)*$J69*$F67,0)+MAX((Expenses!BV$38-$K70/12)*$J70*$F67,0)+MAX((Expenses!BV$39-$K71/12)*$J71*$F67,0)))),0)</f>
        <v>575.40439686247566</v>
      </c>
      <c r="BY233" s="156">
        <f ca="1">IF(AND(BY$165&lt;=$E67,BY$165&gt;=EOMONTH($D67,0)),IF($G67="NNN",SUM(Expenses!BW$35:BW$39)*$F67,IF($G67="FSG",0,IF($G67="MG",SUMPRODUCT($I67:$I71,Expenses!BW$35:BW$39)*$F67,MAX((Expenses!BW$35-$K67/12)*$J67*$F67,0)+MAX((Expenses!BW$36-$K68/12)*$J68*$F67,0)+MAX((Expenses!BW$37-$K69/12)*$J69*$F67,0)+MAX((Expenses!BW$38-$K70/12)*$J70*$F67,0)+MAX((Expenses!BW$39-$K71/12)*$J71*$F67,0)))),0)</f>
        <v>577.06035272129486</v>
      </c>
      <c r="BZ233" s="156">
        <f ca="1">IF(AND(BZ$165&lt;=$E67,BZ$165&gt;=EOMONTH($D67,0)),IF($G67="NNN",SUM(Expenses!BX$35:BX$39)*$F67,IF($G67="FSG",0,IF($G67="MG",SUMPRODUCT($I67:$I71,Expenses!BX$35:BX$39)*$F67,MAX((Expenses!BX$35-$K67/12)*$J67*$F67,0)+MAX((Expenses!BX$36-$K68/12)*$J68*$F67,0)+MAX((Expenses!BX$37-$K69/12)*$J69*$F67,0)+MAX((Expenses!BX$38-$K70/12)*$J70*$F67,0)+MAX((Expenses!BX$39-$K71/12)*$J71*$F67,0)))),0)</f>
        <v>577.39784458012207</v>
      </c>
      <c r="CA233" s="156">
        <f ca="1">IF(AND(CA$165&lt;=$E67,CA$165&gt;=EOMONTH($D67,0)),IF($G67="NNN",SUM(Expenses!BY$35:BY$39)*$F67,IF($G67="FSG",0,IF($G67="MG",SUMPRODUCT($I67:$I71,Expenses!BY$35:BY$39)*$F67,MAX((Expenses!BY$35-$K67/12)*$J67*$F67,0)+MAX((Expenses!BY$36-$K68/12)*$J68*$F67,0)+MAX((Expenses!BY$37-$K69/12)*$J69*$F67,0)+MAX((Expenses!BY$38-$K70/12)*$J70*$F67,0)+MAX((Expenses!BY$39-$K71/12)*$J71*$F67,0)))),0)</f>
        <v>577.73616878491896</v>
      </c>
      <c r="CB233" s="156">
        <f ca="1">IF(AND(CB$165&lt;=$E67,CB$165&gt;=EOMONTH($D67,0)),IF($G67="NNN",SUM(Expenses!BZ$35:BZ$39)*$F67,IF($G67="FSG",0,IF($G67="MG",SUMPRODUCT($I67:$I71,Expenses!BZ$35:BZ$39)*$F67,MAX((Expenses!BZ$35-$K67/12)*$J67*$F67,0)+MAX((Expenses!BZ$36-$K68/12)*$J68*$F67,0)+MAX((Expenses!BZ$37-$K69/12)*$J69*$F67,0)+MAX((Expenses!BZ$38-$K70/12)*$J70*$F67,0)+MAX((Expenses!BZ$39-$K71/12)*$J71*$F67,0)))),0)</f>
        <v>578.23077256453143</v>
      </c>
      <c r="CC233" s="156">
        <f ca="1">IF(AND(CC$165&lt;=$E67,CC$165&gt;=EOMONTH($D67,0)),IF($G67="NNN",SUM(Expenses!CA$35:CA$39)*$F67,IF($G67="FSG",0,IF($G67="MG",SUMPRODUCT($I67:$I71,Expenses!CA$35:CA$39)*$F67,MAX((Expenses!CA$35-$K67/12)*$J67*$F67,0)+MAX((Expenses!CA$36-$K68/12)*$J68*$F67,0)+MAX((Expenses!CA$37-$K69/12)*$J69*$F67,0)+MAX((Expenses!CA$38-$K70/12)*$J70*$F67,0)+MAX((Expenses!CA$39-$K71/12)*$J71*$F67,0)))),0)</f>
        <v>578.86389281383401</v>
      </c>
      <c r="CD233" s="156">
        <f ca="1">IF(AND(CD$165&lt;=$E67,CD$165&gt;=EOMONTH($D67,0)),IF($G67="NNN",SUM(Expenses!CB$35:CB$39)*$F67,IF($G67="FSG",0,IF($G67="MG",SUMPRODUCT($I67:$I71,Expenses!CB$35:CB$39)*$F67,MAX((Expenses!CB$35-$K67/12)*$J67*$F67,0)+MAX((Expenses!CB$36-$K68/12)*$J68*$F67,0)+MAX((Expenses!CB$37-$K69/12)*$J69*$F67,0)+MAX((Expenses!CB$38-$K70/12)*$J70*$F67,0)+MAX((Expenses!CB$39-$K71/12)*$J71*$F67,0)))),0)</f>
        <v>579.20472639354205</v>
      </c>
      <c r="CE233" s="156">
        <f ca="1">IF(AND(CE$165&lt;=$E67,CE$165&gt;=EOMONTH($D67,0)),IF($G67="NNN",SUM(Expenses!CC$35:CC$39)*$F67,IF($G67="FSG",0,IF($G67="MG",SUMPRODUCT($I67:$I71,Expenses!CC$35:CC$39)*$F67,MAX((Expenses!CC$35-$K67/12)*$J67*$F67,0)+MAX((Expenses!CC$36-$K68/12)*$J68*$F67,0)+MAX((Expenses!CC$37-$K69/12)*$J69*$F67,0)+MAX((Expenses!CC$38-$K70/12)*$J70*$F67,0)+MAX((Expenses!CC$39-$K71/12)*$J71*$F67,0)))),0)</f>
        <v>579.54640056080518</v>
      </c>
      <c r="CF233" s="156">
        <f ca="1">IF(AND(CF$165&lt;=$E67,CF$165&gt;=EOMONTH($D67,0)),IF($G67="NNN",SUM(Expenses!CD$35:CD$39)*$F67,IF($G67="FSG",0,IF($G67="MG",SUMPRODUCT($I67:$I71,Expenses!CD$35:CD$39)*$F67,MAX((Expenses!CD$35-$K67/12)*$J67*$F67,0)+MAX((Expenses!CD$36-$K68/12)*$J68*$F67,0)+MAX((Expenses!CD$37-$K69/12)*$J69*$F67,0)+MAX((Expenses!CD$38-$K70/12)*$J70*$F67,0)+MAX((Expenses!CD$39-$K71/12)*$J71*$F67,0)))),0)</f>
        <v>579.88891738873883</v>
      </c>
      <c r="CG233" s="156">
        <f ca="1">IF(AND(CG$165&lt;=$E67,CG$165&gt;=EOMONTH($D67,0)),IF($G67="NNN",SUM(Expenses!CE$35:CE$39)*$F67,IF($G67="FSG",0,IF($G67="MG",SUMPRODUCT($I67:$I71,Expenses!CE$35:CE$39)*$F67,MAX((Expenses!CE$35-$K67/12)*$J67*$F67,0)+MAX((Expenses!CE$36-$K68/12)*$J68*$F67,0)+MAX((Expenses!CE$37-$K69/12)*$J69*$F67,0)+MAX((Expenses!CE$38-$K70/12)*$J70*$F67,0)+MAX((Expenses!CE$39-$K71/12)*$J71*$F67,0)))),0)</f>
        <v>580.23227895557193</v>
      </c>
      <c r="CH233" s="156">
        <f ca="1">IF(AND(CH$165&lt;=$E67,CH$165&gt;=EOMONTH($D67,0)),IF($G67="NNN",SUM(Expenses!CF$35:CF$39)*$F67,IF($G67="FSG",0,IF($G67="MG",SUMPRODUCT($I67:$I71,Expenses!CF$35:CF$39)*$F67,MAX((Expenses!CF$35-$K67/12)*$J67*$F67,0)+MAX((Expenses!CF$36-$K68/12)*$J68*$F67,0)+MAX((Expenses!CF$37-$K69/12)*$J69*$F67,0)+MAX((Expenses!CF$38-$K70/12)*$J70*$F67,0)+MAX((Expenses!CF$39-$K71/12)*$J71*$F67,0)))),0)</f>
        <v>580.62623535260957</v>
      </c>
      <c r="CI233" s="156">
        <f ca="1">IF(AND(CI$165&lt;=$E67,CI$165&gt;=EOMONTH($D67,0)),IF($G67="NNN",SUM(Expenses!CG$35:CG$39)*$F67,IF($G67="FSG",0,IF($G67="MG",SUMPRODUCT($I67:$I71,Expenses!CG$35:CG$39)*$F67,MAX((Expenses!CG$35-$K67/12)*$J67*$F67,0)+MAX((Expenses!CG$36-$K68/12)*$J68*$F67,0)+MAX((Expenses!CG$37-$K69/12)*$J69*$F67,0)+MAX((Expenses!CG$38-$K70/12)*$J70*$F67,0)+MAX((Expenses!CG$39-$K71/12)*$J71*$F67,0)))),0)</f>
        <v>580.97129265244109</v>
      </c>
      <c r="CJ233" s="156">
        <f ca="1">IF(AND(CJ$165&lt;=$E67,CJ$165&gt;=EOMONTH($D67,0)),IF($G67="NNN",SUM(Expenses!CH$35:CH$39)*$F67,IF($G67="FSG",0,IF($G67="MG",SUMPRODUCT($I67:$I71,Expenses!CH$35:CH$39)*$F67,MAX((Expenses!CH$35-$K67/12)*$J67*$F67,0)+MAX((Expenses!CH$36-$K68/12)*$J68*$F67,0)+MAX((Expenses!CH$37-$K69/12)*$J69*$F67,0)+MAX((Expenses!CH$38-$K70/12)*$J70*$F67,0)+MAX((Expenses!CH$39-$K71/12)*$J71*$F67,0)))),0)</f>
        <v>589.52149833088993</v>
      </c>
      <c r="CK233" s="156">
        <f ca="1">IF(AND(CK$165&lt;=$E67,CK$165&gt;=EOMONTH($D67,0)),IF($G67="NNN",SUM(Expenses!CI$35:CI$39)*$F67,IF($G67="FSG",0,IF($G67="MG",SUMPRODUCT($I67:$I71,Expenses!CI$35:CI$39)*$F67,MAX((Expenses!CI$35-$K67/12)*$J67*$F67,0)+MAX((Expenses!CI$36-$K68/12)*$J68*$F67,0)+MAX((Expenses!CI$37-$K69/12)*$J69*$F67,0)+MAX((Expenses!CI$38-$K70/12)*$J70*$F67,0)+MAX((Expenses!CI$39-$K71/12)*$J71*$F67,0)))),0)</f>
        <v>591.22713286547378</v>
      </c>
      <c r="CL233" s="156">
        <f ca="1">IF(AND(CL$165&lt;=$E67,CL$165&gt;=EOMONTH($D67,0)),IF($G67="NNN",SUM(Expenses!CJ$35:CJ$39)*$F67,IF($G67="FSG",0,IF($G67="MG",SUMPRODUCT($I67:$I71,Expenses!CJ$35:CJ$39)*$F67,MAX((Expenses!CJ$35-$K67/12)*$J67*$F67,0)+MAX((Expenses!CJ$36-$K68/12)*$J68*$F67,0)+MAX((Expenses!CJ$37-$K69/12)*$J69*$F67,0)+MAX((Expenses!CJ$38-$K70/12)*$J70*$F67,0)+MAX((Expenses!CJ$39-$K71/12)*$J71*$F67,0)))),0)</f>
        <v>591.57474948006575</v>
      </c>
      <c r="CM233" s="156">
        <f ca="1">IF(AND(CM$165&lt;=$E67,CM$165&gt;=EOMONTH($D67,0)),IF($G67="NNN",SUM(Expenses!CK$35:CK$39)*$F67,IF($G67="FSG",0,IF($G67="MG",SUMPRODUCT($I67:$I71,Expenses!CK$35:CK$39)*$F67,MAX((Expenses!CK$35-$K67/12)*$J67*$F67,0)+MAX((Expenses!CK$36-$K68/12)*$J68*$F67,0)+MAX((Expenses!CK$37-$K69/12)*$J69*$F67,0)+MAX((Expenses!CK$38-$K70/12)*$J70*$F67,0)+MAX((Expenses!CK$39-$K71/12)*$J71*$F67,0)))),0)</f>
        <v>591.92322341100657</v>
      </c>
      <c r="CN233" s="156">
        <f ca="1">IF(AND(CN$165&lt;=$E67,CN$165&gt;=EOMONTH($D67,0)),IF($G67="NNN",SUM(Expenses!CL$35:CL$39)*$F67,IF($G67="FSG",0,IF($G67="MG",SUMPRODUCT($I67:$I71,Expenses!CL$35:CL$39)*$F67,MAX((Expenses!CL$35-$K67/12)*$J67*$F67,0)+MAX((Expenses!CL$36-$K68/12)*$J68*$F67,0)+MAX((Expenses!CL$37-$K69/12)*$J69*$F67,0)+MAX((Expenses!CL$38-$K70/12)*$J70*$F67,0)+MAX((Expenses!CL$39-$K71/12)*$J71*$F67,0)))),0)</f>
        <v>592.43266530400729</v>
      </c>
      <c r="CO233" s="156">
        <f ca="1">IF(AND(CO$165&lt;=$E67,CO$165&gt;=EOMONTH($D67,0)),IF($G67="NNN",SUM(Expenses!CM$35:CM$39)*$F67,IF($G67="FSG",0,IF($G67="MG",SUMPRODUCT($I67:$I71,Expenses!CM$35:CM$39)*$F67,MAX((Expenses!CM$35-$K67/12)*$J67*$F67,0)+MAX((Expenses!CM$36-$K68/12)*$J68*$F67,0)+MAX((Expenses!CM$37-$K69/12)*$J69*$F67,0)+MAX((Expenses!CM$38-$K70/12)*$J70*$F67,0)+MAX((Expenses!CM$39-$K71/12)*$J71*$F67,0)))),0)</f>
        <v>593.08477916078903</v>
      </c>
      <c r="CP233" s="156">
        <f ca="1">IF(AND(CP$165&lt;=$E67,CP$165&gt;=EOMONTH($D67,0)),IF($G67="NNN",SUM(Expenses!CN$35:CN$39)*$F67,IF($G67="FSG",0,IF($G67="MG",SUMPRODUCT($I67:$I71,Expenses!CN$35:CN$39)*$F67,MAX((Expenses!CN$35-$K67/12)*$J67*$F67,0)+MAX((Expenses!CN$36-$K68/12)*$J68*$F67,0)+MAX((Expenses!CN$37-$K69/12)*$J69*$F67,0)+MAX((Expenses!CN$38-$K70/12)*$J70*$F67,0)+MAX((Expenses!CN$39-$K71/12)*$J71*$F67,0)))),0)</f>
        <v>593.43583774788829</v>
      </c>
      <c r="CQ233" s="156">
        <f ca="1">IF(AND(CQ$165&lt;=$E67,CQ$165&gt;=EOMONTH($D67,0)),IF($G67="NNN",SUM(Expenses!CO$35:CO$39)*$F67,IF($G67="FSG",0,IF($G67="MG",SUMPRODUCT($I67:$I71,Expenses!CO$35:CO$39)*$F67,MAX((Expenses!CO$35-$K67/12)*$J67*$F67,0)+MAX((Expenses!CO$36-$K68/12)*$J68*$F67,0)+MAX((Expenses!CO$37-$K69/12)*$J69*$F67,0)+MAX((Expenses!CO$38-$K70/12)*$J70*$F67,0)+MAX((Expenses!CO$39-$K71/12)*$J71*$F67,0)))),0)</f>
        <v>593.78776214016921</v>
      </c>
      <c r="CR233" s="156">
        <f ca="1">IF(AND(CR$165&lt;=$E67,CR$165&gt;=EOMONTH($D67,0)),IF($G67="NNN",SUM(Expenses!CP$35:CP$39)*$F67,IF($G67="FSG",0,IF($G67="MG",SUMPRODUCT($I67:$I71,Expenses!CP$35:CP$39)*$F67,MAX((Expenses!CP$35-$K67/12)*$J67*$F67,0)+MAX((Expenses!CP$36-$K68/12)*$J68*$F67,0)+MAX((Expenses!CP$37-$K69/12)*$J69*$F67,0)+MAX((Expenses!CP$38-$K70/12)*$J70*$F67,0)+MAX((Expenses!CP$39-$K71/12)*$J71*$F67,0)))),0)</f>
        <v>594.14055447294106</v>
      </c>
      <c r="CS233" s="156">
        <f ca="1">IF(AND(CS$165&lt;=$E67,CS$165&gt;=EOMONTH($D67,0)),IF($G67="NNN",SUM(Expenses!CQ$35:CQ$39)*$F67,IF($G67="FSG",0,IF($G67="MG",SUMPRODUCT($I67:$I71,Expenses!CQ$35:CQ$39)*$F67,MAX((Expenses!CQ$35-$K67/12)*$J67*$F67,0)+MAX((Expenses!CQ$36-$K68/12)*$J68*$F67,0)+MAX((Expenses!CQ$37-$K69/12)*$J69*$F67,0)+MAX((Expenses!CQ$38-$K70/12)*$J70*$F67,0)+MAX((Expenses!CQ$39-$K71/12)*$J71*$F67,0)))),0)</f>
        <v>594.4942168867791</v>
      </c>
      <c r="CT233" s="156">
        <f>IF(AND(CT$165&lt;=$E67,CT$165&gt;=EOMONTH($D67,0)),IF($G67="NNN",SUM(Expenses!CR$35:CR$39)*$F67,IF($G67="FSG",0,IF($G67="MG",SUMPRODUCT($I67:$I71,Expenses!CR$35:CR$39)*$F67,MAX((Expenses!CR$35-$K67/12)*$J67*$F67,0)+MAX((Expenses!CR$36-$K68/12)*$J68*$F67,0)+MAX((Expenses!CR$37-$K69/12)*$J69*$F67,0)+MAX((Expenses!CR$38-$K70/12)*$J70*$F67,0)+MAX((Expenses!CR$39-$K71/12)*$J71*$F67,0)))),0)</f>
        <v>0</v>
      </c>
      <c r="CU233" s="156">
        <f>IF(AND(CU$165&lt;=$E67,CU$165&gt;=EOMONTH($D67,0)),IF($G67="NNN",SUM(Expenses!CS$35:CS$39)*$F67,IF($G67="FSG",0,IF($G67="MG",SUMPRODUCT($I67:$I71,Expenses!CS$35:CS$39)*$F67,MAX((Expenses!CS$35-$K67/12)*$J67*$F67,0)+MAX((Expenses!CS$36-$K68/12)*$J68*$F67,0)+MAX((Expenses!CS$37-$K69/12)*$J69*$F67,0)+MAX((Expenses!CS$38-$K70/12)*$J70*$F67,0)+MAX((Expenses!CS$39-$K71/12)*$J71*$F67,0)))),0)</f>
        <v>0</v>
      </c>
      <c r="CV233" s="156">
        <f>IF(AND(CV$165&lt;=$E67,CV$165&gt;=EOMONTH($D67,0)),IF($G67="NNN",SUM(Expenses!CT$35:CT$39)*$F67,IF($G67="FSG",0,IF($G67="MG",SUMPRODUCT($I67:$I71,Expenses!CT$35:CT$39)*$F67,MAX((Expenses!CT$35-$K67/12)*$J67*$F67,0)+MAX((Expenses!CT$36-$K68/12)*$J68*$F67,0)+MAX((Expenses!CT$37-$K69/12)*$J69*$F67,0)+MAX((Expenses!CT$38-$K70/12)*$J70*$F67,0)+MAX((Expenses!CT$39-$K71/12)*$J71*$F67,0)))),0)</f>
        <v>0</v>
      </c>
      <c r="CW233" s="156">
        <f>IF(AND(CW$165&lt;=$E67,CW$165&gt;=EOMONTH($D67,0)),IF($G67="NNN",SUM(Expenses!CU$35:CU$39)*$F67,IF($G67="FSG",0,IF($G67="MG",SUMPRODUCT($I67:$I71,Expenses!CU$35:CU$39)*$F67,MAX((Expenses!CU$35-$K67/12)*$J67*$F67,0)+MAX((Expenses!CU$36-$K68/12)*$J68*$F67,0)+MAX((Expenses!CU$37-$K69/12)*$J69*$F67,0)+MAX((Expenses!CU$38-$K70/12)*$J70*$F67,0)+MAX((Expenses!CU$39-$K71/12)*$J71*$F67,0)))),0)</f>
        <v>0</v>
      </c>
      <c r="CX233" s="156">
        <f>IF(AND(CX$165&lt;=$E67,CX$165&gt;=EOMONTH($D67,0)),IF($G67="NNN",SUM(Expenses!CV$35:CV$39)*$F67,IF($G67="FSG",0,IF($G67="MG",SUMPRODUCT($I67:$I71,Expenses!CV$35:CV$39)*$F67,MAX((Expenses!CV$35-$K67/12)*$J67*$F67,0)+MAX((Expenses!CV$36-$K68/12)*$J68*$F67,0)+MAX((Expenses!CV$37-$K69/12)*$J69*$F67,0)+MAX((Expenses!CV$38-$K70/12)*$J70*$F67,0)+MAX((Expenses!CV$39-$K71/12)*$J71*$F67,0)))),0)</f>
        <v>0</v>
      </c>
      <c r="CY233" s="156">
        <f>IF(AND(CY$165&lt;=$E67,CY$165&gt;=EOMONTH($D67,0)),IF($G67="NNN",SUM(Expenses!CW$35:CW$39)*$F67,IF($G67="FSG",0,IF($G67="MG",SUMPRODUCT($I67:$I71,Expenses!CW$35:CW$39)*$F67,MAX((Expenses!CW$35-$K67/12)*$J67*$F67,0)+MAX((Expenses!CW$36-$K68/12)*$J68*$F67,0)+MAX((Expenses!CW$37-$K69/12)*$J69*$F67,0)+MAX((Expenses!CW$38-$K70/12)*$J70*$F67,0)+MAX((Expenses!CW$39-$K71/12)*$J71*$F67,0)))),0)</f>
        <v>0</v>
      </c>
      <c r="CZ233" s="156">
        <f>IF(AND(CZ$165&lt;=$E67,CZ$165&gt;=EOMONTH($D67,0)),IF($G67="NNN",SUM(Expenses!CX$35:CX$39)*$F67,IF($G67="FSG",0,IF($G67="MG",SUMPRODUCT($I67:$I71,Expenses!CX$35:CX$39)*$F67,MAX((Expenses!CX$35-$K67/12)*$J67*$F67,0)+MAX((Expenses!CX$36-$K68/12)*$J68*$F67,0)+MAX((Expenses!CX$37-$K69/12)*$J69*$F67,0)+MAX((Expenses!CX$38-$K70/12)*$J70*$F67,0)+MAX((Expenses!CX$39-$K71/12)*$J71*$F67,0)))),0)</f>
        <v>0</v>
      </c>
      <c r="DA233" s="156">
        <f>IF(AND(DA$165&lt;=$E67,DA$165&gt;=EOMONTH($D67,0)),IF($G67="NNN",SUM(Expenses!CY$35:CY$39)*$F67,IF($G67="FSG",0,IF($G67="MG",SUMPRODUCT($I67:$I71,Expenses!CY$35:CY$39)*$F67,MAX((Expenses!CY$35-$K67/12)*$J67*$F67,0)+MAX((Expenses!CY$36-$K68/12)*$J68*$F67,0)+MAX((Expenses!CY$37-$K69/12)*$J69*$F67,0)+MAX((Expenses!CY$38-$K70/12)*$J70*$F67,0)+MAX((Expenses!CY$39-$K71/12)*$J71*$F67,0)))),0)</f>
        <v>0</v>
      </c>
      <c r="DB233" s="156">
        <f>IF(AND(DB$165&lt;=$E67,DB$165&gt;=EOMONTH($D67,0)),IF($G67="NNN",SUM(Expenses!CZ$35:CZ$39)*$F67,IF($G67="FSG",0,IF($G67="MG",SUMPRODUCT($I67:$I71,Expenses!CZ$35:CZ$39)*$F67,MAX((Expenses!CZ$35-$K67/12)*$J67*$F67,0)+MAX((Expenses!CZ$36-$K68/12)*$J68*$F67,0)+MAX((Expenses!CZ$37-$K69/12)*$J69*$F67,0)+MAX((Expenses!CZ$38-$K70/12)*$J70*$F67,0)+MAX((Expenses!CZ$39-$K71/12)*$J71*$F67,0)))),0)</f>
        <v>0</v>
      </c>
      <c r="DC233" s="156">
        <f>IF(AND(DC$165&lt;=$E67,DC$165&gt;=EOMONTH($D67,0)),IF($G67="NNN",SUM(Expenses!DA$35:DA$39)*$F67,IF($G67="FSG",0,IF($G67="MG",SUMPRODUCT($I67:$I71,Expenses!DA$35:DA$39)*$F67,MAX((Expenses!DA$35-$K67/12)*$J67*$F67,0)+MAX((Expenses!DA$36-$K68/12)*$J68*$F67,0)+MAX((Expenses!DA$37-$K69/12)*$J69*$F67,0)+MAX((Expenses!DA$38-$K70/12)*$J70*$F67,0)+MAX((Expenses!DA$39-$K71/12)*$J71*$F67,0)))),0)</f>
        <v>0</v>
      </c>
      <c r="DD233" s="156">
        <f>IF(AND(DD$165&lt;=$E67,DD$165&gt;=EOMONTH($D67,0)),IF($G67="NNN",SUM(Expenses!DB$35:DB$39)*$F67,IF($G67="FSG",0,IF($G67="MG",SUMPRODUCT($I67:$I71,Expenses!DB$35:DB$39)*$F67,MAX((Expenses!DB$35-$K67/12)*$J67*$F67,0)+MAX((Expenses!DB$36-$K68/12)*$J68*$F67,0)+MAX((Expenses!DB$37-$K69/12)*$J69*$F67,0)+MAX((Expenses!DB$38-$K70/12)*$J70*$F67,0)+MAX((Expenses!DB$39-$K71/12)*$J71*$F67,0)))),0)</f>
        <v>0</v>
      </c>
      <c r="DE233" s="156">
        <f>IF(AND(DE$165&lt;=$E67,DE$165&gt;=EOMONTH($D67,0)),IF($G67="NNN",SUM(Expenses!DC$35:DC$39)*$F67,IF($G67="FSG",0,IF($G67="MG",SUMPRODUCT($I67:$I71,Expenses!DC$35:DC$39)*$F67,MAX((Expenses!DC$35-$K67/12)*$J67*$F67,0)+MAX((Expenses!DC$36-$K68/12)*$J68*$F67,0)+MAX((Expenses!DC$37-$K69/12)*$J69*$F67,0)+MAX((Expenses!DC$38-$K70/12)*$J70*$F67,0)+MAX((Expenses!DC$39-$K71/12)*$J71*$F67,0)))),0)</f>
        <v>0</v>
      </c>
      <c r="DF233" s="156">
        <f>IF(AND(DF$165&lt;=$E67,DF$165&gt;=EOMONTH($D67,0)),IF($G67="NNN",SUM(Expenses!DD$35:DD$39)*$F67,IF($G67="FSG",0,IF($G67="MG",SUMPRODUCT($I67:$I71,Expenses!DD$35:DD$39)*$F67,MAX((Expenses!DD$35-$K67/12)*$J67*$F67,0)+MAX((Expenses!DD$36-$K68/12)*$J68*$F67,0)+MAX((Expenses!DD$37-$K69/12)*$J69*$F67,0)+MAX((Expenses!DD$38-$K70/12)*$J70*$F67,0)+MAX((Expenses!DD$39-$K71/12)*$J71*$F67,0)))),0)</f>
        <v>0</v>
      </c>
      <c r="DG233" s="156">
        <f>IF(AND(DG$165&lt;=$E67,DG$165&gt;=EOMONTH($D67,0)),IF($G67="NNN",SUM(Expenses!DE$35:DE$39)*$F67,IF($G67="FSG",0,IF($G67="MG",SUMPRODUCT($I67:$I71,Expenses!DE$35:DE$39)*$F67,MAX((Expenses!DE$35-$K67/12)*$J67*$F67,0)+MAX((Expenses!DE$36-$K68/12)*$J68*$F67,0)+MAX((Expenses!DE$37-$K69/12)*$J69*$F67,0)+MAX((Expenses!DE$38-$K70/12)*$J70*$F67,0)+MAX((Expenses!DE$39-$K71/12)*$J71*$F67,0)))),0)</f>
        <v>0</v>
      </c>
      <c r="DH233" s="156">
        <f>IF(AND(DH$165&lt;=$E67,DH$165&gt;=EOMONTH($D67,0)),IF($G67="NNN",SUM(Expenses!DF$35:DF$39)*$F67,IF($G67="FSG",0,IF($G67="MG",SUMPRODUCT($I67:$I71,Expenses!DF$35:DF$39)*$F67,MAX((Expenses!DF$35-$K67/12)*$J67*$F67,0)+MAX((Expenses!DF$36-$K68/12)*$J68*$F67,0)+MAX((Expenses!DF$37-$K69/12)*$J69*$F67,0)+MAX((Expenses!DF$38-$K70/12)*$J70*$F67,0)+MAX((Expenses!DF$39-$K71/12)*$J71*$F67,0)))),0)</f>
        <v>0</v>
      </c>
      <c r="DI233" s="156">
        <f>IF(AND(DI$165&lt;=$E67,DI$165&gt;=EOMONTH($D67,0)),IF($G67="NNN",SUM(Expenses!DG$35:DG$39)*$F67,IF($G67="FSG",0,IF($G67="MG",SUMPRODUCT($I67:$I71,Expenses!DG$35:DG$39)*$F67,MAX((Expenses!DG$35-$K67/12)*$J67*$F67,0)+MAX((Expenses!DG$36-$K68/12)*$J68*$F67,0)+MAX((Expenses!DG$37-$K69/12)*$J69*$F67,0)+MAX((Expenses!DG$38-$K70/12)*$J70*$F67,0)+MAX((Expenses!DG$39-$K71/12)*$J71*$F67,0)))),0)</f>
        <v>0</v>
      </c>
      <c r="DJ233" s="156">
        <f>IF(AND(DJ$165&lt;=$E67,DJ$165&gt;=EOMONTH($D67,0)),IF($G67="NNN",SUM(Expenses!DH$35:DH$39)*$F67,IF($G67="FSG",0,IF($G67="MG",SUMPRODUCT($I67:$I71,Expenses!DH$35:DH$39)*$F67,MAX((Expenses!DH$35-$K67/12)*$J67*$F67,0)+MAX((Expenses!DH$36-$K68/12)*$J68*$F67,0)+MAX((Expenses!DH$37-$K69/12)*$J69*$F67,0)+MAX((Expenses!DH$38-$K70/12)*$J70*$F67,0)+MAX((Expenses!DH$39-$K71/12)*$J71*$F67,0)))),0)</f>
        <v>0</v>
      </c>
      <c r="DK233" s="156">
        <f>IF(AND(DK$165&lt;=$E67,DK$165&gt;=EOMONTH($D67,0)),IF($G67="NNN",SUM(Expenses!DI$35:DI$39)*$F67,IF($G67="FSG",0,IF($G67="MG",SUMPRODUCT($I67:$I71,Expenses!DI$35:DI$39)*$F67,MAX((Expenses!DI$35-$K67/12)*$J67*$F67,0)+MAX((Expenses!DI$36-$K68/12)*$J68*$F67,0)+MAX((Expenses!DI$37-$K69/12)*$J69*$F67,0)+MAX((Expenses!DI$38-$K70/12)*$J70*$F67,0)+MAX((Expenses!DI$39-$K71/12)*$J71*$F67,0)))),0)</f>
        <v>0</v>
      </c>
      <c r="DL233" s="156">
        <f>IF(AND(DL$165&lt;=$E67,DL$165&gt;=EOMONTH($D67,0)),IF($G67="NNN",SUM(Expenses!DJ$35:DJ$39)*$F67,IF($G67="FSG",0,IF($G67="MG",SUMPRODUCT($I67:$I71,Expenses!DJ$35:DJ$39)*$F67,MAX((Expenses!DJ$35-$K67/12)*$J67*$F67,0)+MAX((Expenses!DJ$36-$K68/12)*$J68*$F67,0)+MAX((Expenses!DJ$37-$K69/12)*$J69*$F67,0)+MAX((Expenses!DJ$38-$K70/12)*$J70*$F67,0)+MAX((Expenses!DJ$39-$K71/12)*$J71*$F67,0)))),0)</f>
        <v>0</v>
      </c>
      <c r="DM233" s="156">
        <f>IF(AND(DM$165&lt;=$E67,DM$165&gt;=EOMONTH($D67,0)),IF($G67="NNN",SUM(Expenses!DK$35:DK$39)*$F67,IF($G67="FSG",0,IF($G67="MG",SUMPRODUCT($I67:$I71,Expenses!DK$35:DK$39)*$F67,MAX((Expenses!DK$35-$K67/12)*$J67*$F67,0)+MAX((Expenses!DK$36-$K68/12)*$J68*$F67,0)+MAX((Expenses!DK$37-$K69/12)*$J69*$F67,0)+MAX((Expenses!DK$38-$K70/12)*$J70*$F67,0)+MAX((Expenses!DK$39-$K71/12)*$J71*$F67,0)))),0)</f>
        <v>0</v>
      </c>
      <c r="DN233" s="156">
        <f>IF(AND(DN$165&lt;=$E67,DN$165&gt;=EOMONTH($D67,0)),IF($G67="NNN",SUM(Expenses!DL$35:DL$39)*$F67,IF($G67="FSG",0,IF($G67="MG",SUMPRODUCT($I67:$I71,Expenses!DL$35:DL$39)*$F67,MAX((Expenses!DL$35-$K67/12)*$J67*$F67,0)+MAX((Expenses!DL$36-$K68/12)*$J68*$F67,0)+MAX((Expenses!DL$37-$K69/12)*$J69*$F67,0)+MAX((Expenses!DL$38-$K70/12)*$J70*$F67,0)+MAX((Expenses!DL$39-$K71/12)*$J71*$F67,0)))),0)</f>
        <v>0</v>
      </c>
      <c r="DO233" s="156">
        <f>IF(AND(DO$165&lt;=$E67,DO$165&gt;=EOMONTH($D67,0)),IF($G67="NNN",SUM(Expenses!DM$35:DM$39)*$F67,IF($G67="FSG",0,IF($G67="MG",SUMPRODUCT($I67:$I71,Expenses!DM$35:DM$39)*$F67,MAX((Expenses!DM$35-$K67/12)*$J67*$F67,0)+MAX((Expenses!DM$36-$K68/12)*$J68*$F67,0)+MAX((Expenses!DM$37-$K69/12)*$J69*$F67,0)+MAX((Expenses!DM$38-$K70/12)*$J70*$F67,0)+MAX((Expenses!DM$39-$K71/12)*$J71*$F67,0)))),0)</f>
        <v>0</v>
      </c>
      <c r="DP233" s="156">
        <f>IF(AND(DP$165&lt;=$E67,DP$165&gt;=EOMONTH($D67,0)),IF($G67="NNN",SUM(Expenses!DN$35:DN$39)*$F67,IF($G67="FSG",0,IF($G67="MG",SUMPRODUCT($I67:$I71,Expenses!DN$35:DN$39)*$F67,MAX((Expenses!DN$35-$K67/12)*$J67*$F67,0)+MAX((Expenses!DN$36-$K68/12)*$J68*$F67,0)+MAX((Expenses!DN$37-$K69/12)*$J69*$F67,0)+MAX((Expenses!DN$38-$K70/12)*$J70*$F67,0)+MAX((Expenses!DN$39-$K71/12)*$J71*$F67,0)))),0)</f>
        <v>0</v>
      </c>
      <c r="DQ233" s="156">
        <f>IF(AND(DQ$165&lt;=$E67,DQ$165&gt;=EOMONTH($D67,0)),IF($G67="NNN",SUM(Expenses!DO$35:DO$39)*$F67,IF($G67="FSG",0,IF($G67="MG",SUMPRODUCT($I67:$I71,Expenses!DO$35:DO$39)*$F67,MAX((Expenses!DO$35-$K67/12)*$J67*$F67,0)+MAX((Expenses!DO$36-$K68/12)*$J68*$F67,0)+MAX((Expenses!DO$37-$K69/12)*$J69*$F67,0)+MAX((Expenses!DO$38-$K70/12)*$J70*$F67,0)+MAX((Expenses!DO$39-$K71/12)*$J71*$F67,0)))),0)</f>
        <v>0</v>
      </c>
      <c r="DR233" s="156">
        <f>IF(AND(DR$165&lt;=$E67,DR$165&gt;=EOMONTH($D67,0)),IF($G67="NNN",SUM(Expenses!DP$35:DP$39)*$F67,IF($G67="FSG",0,IF($G67="MG",SUMPRODUCT($I67:$I71,Expenses!DP$35:DP$39)*$F67,MAX((Expenses!DP$35-$K67/12)*$J67*$F67,0)+MAX((Expenses!DP$36-$K68/12)*$J68*$F67,0)+MAX((Expenses!DP$37-$K69/12)*$J69*$F67,0)+MAX((Expenses!DP$38-$K70/12)*$J70*$F67,0)+MAX((Expenses!DP$39-$K71/12)*$J71*$F67,0)))),0)</f>
        <v>0</v>
      </c>
      <c r="DS233" s="156">
        <f>IF(AND(DS$165&lt;=$E67,DS$165&gt;=EOMONTH($D67,0)),IF($G67="NNN",SUM(Expenses!DQ$35:DQ$39)*$F67,IF($G67="FSG",0,IF($G67="MG",SUMPRODUCT($I67:$I71,Expenses!DQ$35:DQ$39)*$F67,MAX((Expenses!DQ$35-$K67/12)*$J67*$F67,0)+MAX((Expenses!DQ$36-$K68/12)*$J68*$F67,0)+MAX((Expenses!DQ$37-$K69/12)*$J69*$F67,0)+MAX((Expenses!DQ$38-$K70/12)*$J70*$F67,0)+MAX((Expenses!DQ$39-$K71/12)*$J71*$F67,0)))),0)</f>
        <v>0</v>
      </c>
      <c r="DT233" s="156">
        <f>IF(AND(DT$165&lt;=$E67,DT$165&gt;=EOMONTH($D67,0)),IF($G67="NNN",SUM(Expenses!DR$35:DR$39)*$F67,IF($G67="FSG",0,IF($G67="MG",SUMPRODUCT($I67:$I71,Expenses!DR$35:DR$39)*$F67,MAX((Expenses!DR$35-$K67/12)*$J67*$F67,0)+MAX((Expenses!DR$36-$K68/12)*$J68*$F67,0)+MAX((Expenses!DR$37-$K69/12)*$J69*$F67,0)+MAX((Expenses!DR$38-$K70/12)*$J70*$F67,0)+MAX((Expenses!DR$39-$K71/12)*$J71*$F67,0)))),0)</f>
        <v>0</v>
      </c>
      <c r="DU233" s="156">
        <f>IF(AND(DU$165&lt;=$E67,DU$165&gt;=EOMONTH($D67,0)),IF($G67="NNN",SUM(Expenses!DS$35:DS$39)*$F67,IF($G67="FSG",0,IF($G67="MG",SUMPRODUCT($I67:$I71,Expenses!DS$35:DS$39)*$F67,MAX((Expenses!DS$35-$K67/12)*$J67*$F67,0)+MAX((Expenses!DS$36-$K68/12)*$J68*$F67,0)+MAX((Expenses!DS$37-$K69/12)*$J69*$F67,0)+MAX((Expenses!DS$38-$K70/12)*$J70*$F67,0)+MAX((Expenses!DS$39-$K71/12)*$J71*$F67,0)))),0)</f>
        <v>0</v>
      </c>
      <c r="DV233" s="156">
        <f>IF(AND(DV$165&lt;=$E67,DV$165&gt;=EOMONTH($D67,0)),IF($G67="NNN",SUM(Expenses!DT$35:DT$39)*$F67,IF($G67="FSG",0,IF($G67="MG",SUMPRODUCT($I67:$I71,Expenses!DT$35:DT$39)*$F67,MAX((Expenses!DT$35-$K67/12)*$J67*$F67,0)+MAX((Expenses!DT$36-$K68/12)*$J68*$F67,0)+MAX((Expenses!DT$37-$K69/12)*$J69*$F67,0)+MAX((Expenses!DT$38-$K70/12)*$J70*$F67,0)+MAX((Expenses!DT$39-$K71/12)*$J71*$F67,0)))),0)</f>
        <v>0</v>
      </c>
      <c r="DW233" s="156">
        <f>IF(AND(DW$165&lt;=$E67,DW$165&gt;=EOMONTH($D67,0)),IF($G67="NNN",SUM(Expenses!DU$35:DU$39)*$F67,IF($G67="FSG",0,IF($G67="MG",SUMPRODUCT($I67:$I71,Expenses!DU$35:DU$39)*$F67,MAX((Expenses!DU$35-$K67/12)*$J67*$F67,0)+MAX((Expenses!DU$36-$K68/12)*$J68*$F67,0)+MAX((Expenses!DU$37-$K69/12)*$J69*$F67,0)+MAX((Expenses!DU$38-$K70/12)*$J70*$F67,0)+MAX((Expenses!DU$39-$K71/12)*$J71*$F67,0)))),0)</f>
        <v>0</v>
      </c>
      <c r="DX233" s="156">
        <f>IF(AND(DX$165&lt;=$E67,DX$165&gt;=EOMONTH($D67,0)),IF($G67="NNN",SUM(Expenses!DV$35:DV$39)*$F67,IF($G67="FSG",0,IF($G67="MG",SUMPRODUCT($I67:$I71,Expenses!DV$35:DV$39)*$F67,MAX((Expenses!DV$35-$K67/12)*$J67*$F67,0)+MAX((Expenses!DV$36-$K68/12)*$J68*$F67,0)+MAX((Expenses!DV$37-$K69/12)*$J69*$F67,0)+MAX((Expenses!DV$38-$K70/12)*$J70*$F67,0)+MAX((Expenses!DV$39-$K71/12)*$J71*$F67,0)))),0)</f>
        <v>0</v>
      </c>
      <c r="DY233" s="156">
        <f>IF(AND(DY$165&lt;=$E67,DY$165&gt;=EOMONTH($D67,0)),IF($G67="NNN",SUM(Expenses!DW$35:DW$39)*$F67,IF($G67="FSG",0,IF($G67="MG",SUMPRODUCT($I67:$I71,Expenses!DW$35:DW$39)*$F67,MAX((Expenses!DW$35-$K67/12)*$J67*$F67,0)+MAX((Expenses!DW$36-$K68/12)*$J68*$F67,0)+MAX((Expenses!DW$37-$K69/12)*$J69*$F67,0)+MAX((Expenses!DW$38-$K70/12)*$J70*$F67,0)+MAX((Expenses!DW$39-$K71/12)*$J71*$F67,0)))),0)</f>
        <v>0</v>
      </c>
      <c r="DZ233" s="156">
        <f>IF(AND(DZ$165&lt;=$E67,DZ$165&gt;=EOMONTH($D67,0)),IF($G67="NNN",SUM(Expenses!DX$35:DX$39)*$F67,IF($G67="FSG",0,IF($G67="MG",SUMPRODUCT($I67:$I71,Expenses!DX$35:DX$39)*$F67,MAX((Expenses!DX$35-$K67/12)*$J67*$F67,0)+MAX((Expenses!DX$36-$K68/12)*$J68*$F67,0)+MAX((Expenses!DX$37-$K69/12)*$J69*$F67,0)+MAX((Expenses!DX$38-$K70/12)*$J70*$F67,0)+MAX((Expenses!DX$39-$K71/12)*$J71*$F67,0)))),0)</f>
        <v>0</v>
      </c>
      <c r="EA233" s="156">
        <f>IF(AND(EA$165&lt;=$E67,EA$165&gt;=EOMONTH($D67,0)),IF($G67="NNN",SUM(Expenses!DY$35:DY$39)*$F67,IF($G67="FSG",0,IF($G67="MG",SUMPRODUCT($I67:$I71,Expenses!DY$35:DY$39)*$F67,MAX((Expenses!DY$35-$K67/12)*$J67*$F67,0)+MAX((Expenses!DY$36-$K68/12)*$J68*$F67,0)+MAX((Expenses!DY$37-$K69/12)*$J69*$F67,0)+MAX((Expenses!DY$38-$K70/12)*$J70*$F67,0)+MAX((Expenses!DY$39-$K71/12)*$J71*$F67,0)))),0)</f>
        <v>0</v>
      </c>
      <c r="EB233" s="156">
        <f>IF(AND(EB$165&lt;=$E67,EB$165&gt;=EOMONTH($D67,0)),IF($G67="NNN",SUM(Expenses!DZ$35:DZ$39)*$F67,IF($G67="FSG",0,IF($G67="MG",SUMPRODUCT($I67:$I71,Expenses!DZ$35:DZ$39)*$F67,MAX((Expenses!DZ$35-$K67/12)*$J67*$F67,0)+MAX((Expenses!DZ$36-$K68/12)*$J68*$F67,0)+MAX((Expenses!DZ$37-$K69/12)*$J69*$F67,0)+MAX((Expenses!DZ$38-$K70/12)*$J70*$F67,0)+MAX((Expenses!DZ$39-$K71/12)*$J71*$F67,0)))),0)</f>
        <v>0</v>
      </c>
      <c r="EC233" s="156">
        <f>IF(AND(EC$165&lt;=$E67,EC$165&gt;=EOMONTH($D67,0)),IF($G67="NNN",SUM(Expenses!EA$35:EA$39)*$F67,IF($G67="FSG",0,IF($G67="MG",SUMPRODUCT($I67:$I71,Expenses!EA$35:EA$39)*$F67,MAX((Expenses!EA$35-$K67/12)*$J67*$F67,0)+MAX((Expenses!EA$36-$K68/12)*$J68*$F67,0)+MAX((Expenses!EA$37-$K69/12)*$J69*$F67,0)+MAX((Expenses!EA$38-$K70/12)*$J70*$F67,0)+MAX((Expenses!EA$39-$K71/12)*$J71*$F67,0)))),0)</f>
        <v>0</v>
      </c>
      <c r="ED233" s="156">
        <f>IF(AND(ED$165&lt;=$E67,ED$165&gt;=EOMONTH($D67,0)),IF($G67="NNN",SUM(Expenses!EB$35:EB$39)*$F67,IF($G67="FSG",0,IF($G67="MG",SUMPRODUCT($I67:$I71,Expenses!EB$35:EB$39)*$F67,MAX((Expenses!EB$35-$K67/12)*$J67*$F67,0)+MAX((Expenses!EB$36-$K68/12)*$J68*$F67,0)+MAX((Expenses!EB$37-$K69/12)*$J69*$F67,0)+MAX((Expenses!EB$38-$K70/12)*$J70*$F67,0)+MAX((Expenses!EB$39-$K71/12)*$J71*$F67,0)))),0)</f>
        <v>0</v>
      </c>
      <c r="EE233" s="156">
        <f>IF(AND(EE$165&lt;=$E67,EE$165&gt;=EOMONTH($D67,0)),IF($G67="NNN",SUM(Expenses!EC$35:EC$39)*$F67,IF($G67="FSG",0,IF($G67="MG",SUMPRODUCT($I67:$I71,Expenses!EC$35:EC$39)*$F67,MAX((Expenses!EC$35-$K67/12)*$J67*$F67,0)+MAX((Expenses!EC$36-$K68/12)*$J68*$F67,0)+MAX((Expenses!EC$37-$K69/12)*$J69*$F67,0)+MAX((Expenses!EC$38-$K70/12)*$J70*$F67,0)+MAX((Expenses!EC$39-$K71/12)*$J71*$F67,0)))),0)</f>
        <v>0</v>
      </c>
      <c r="EF233" s="156">
        <f>IF(AND(EF$165&lt;=$E67,EF$165&gt;=EOMONTH($D67,0)),IF($G67="NNN",SUM(Expenses!ED$35:ED$39)*$F67,IF($G67="FSG",0,IF($G67="MG",SUMPRODUCT($I67:$I71,Expenses!ED$35:ED$39)*$F67,MAX((Expenses!ED$35-$K67/12)*$J67*$F67,0)+MAX((Expenses!ED$36-$K68/12)*$J68*$F67,0)+MAX((Expenses!ED$37-$K69/12)*$J69*$F67,0)+MAX((Expenses!ED$38-$K70/12)*$J70*$F67,0)+MAX((Expenses!ED$39-$K71/12)*$J71*$F67,0)))),0)</f>
        <v>0</v>
      </c>
      <c r="EG233" s="156">
        <f>IF(AND(EG$165&lt;=$E67,EG$165&gt;=EOMONTH($D67,0)),IF($G67="NNN",SUM(Expenses!EE$35:EE$39)*$F67,IF($G67="FSG",0,IF($G67="MG",SUMPRODUCT($I67:$I71,Expenses!EE$35:EE$39)*$F67,MAX((Expenses!EE$35-$K67/12)*$J67*$F67,0)+MAX((Expenses!EE$36-$K68/12)*$J68*$F67,0)+MAX((Expenses!EE$37-$K69/12)*$J69*$F67,0)+MAX((Expenses!EE$38-$K70/12)*$J70*$F67,0)+MAX((Expenses!EE$39-$K71/12)*$J71*$F67,0)))),0)</f>
        <v>0</v>
      </c>
      <c r="EH233" s="156">
        <f>IF(AND(EH$165&lt;=$E67,EH$165&gt;=EOMONTH($D67,0)),IF($G67="NNN",SUM(Expenses!EF$35:EF$39)*$F67,IF($G67="FSG",0,IF($G67="MG",SUMPRODUCT($I67:$I71,Expenses!EF$35:EF$39)*$F67,MAX((Expenses!EF$35-$K67/12)*$J67*$F67,0)+MAX((Expenses!EF$36-$K68/12)*$J68*$F67,0)+MAX((Expenses!EF$37-$K69/12)*$J69*$F67,0)+MAX((Expenses!EF$38-$K70/12)*$J70*$F67,0)+MAX((Expenses!EF$39-$K71/12)*$J71*$F67,0)))),0)</f>
        <v>0</v>
      </c>
      <c r="EI233" s="156">
        <f>IF(AND(EI$165&lt;=$E67,EI$165&gt;=EOMONTH($D67,0)),IF($G67="NNN",SUM(Expenses!EG$35:EG$39)*$F67,IF($G67="FSG",0,IF($G67="MG",SUMPRODUCT($I67:$I71,Expenses!EG$35:EG$39)*$F67,MAX((Expenses!EG$35-$K67/12)*$J67*$F67,0)+MAX((Expenses!EG$36-$K68/12)*$J68*$F67,0)+MAX((Expenses!EG$37-$K69/12)*$J69*$F67,0)+MAX((Expenses!EG$38-$K70/12)*$J70*$F67,0)+MAX((Expenses!EG$39-$K71/12)*$J71*$F67,0)))),0)</f>
        <v>0</v>
      </c>
      <c r="EJ233" s="156">
        <f>IF(AND(EJ$165&lt;=$E67,EJ$165&gt;=EOMONTH($D67,0)),IF($G67="NNN",SUM(Expenses!EH$35:EH$39)*$F67,IF($G67="FSG",0,IF($G67="MG",SUMPRODUCT($I67:$I71,Expenses!EH$35:EH$39)*$F67,MAX((Expenses!EH$35-$K67/12)*$J67*$F67,0)+MAX((Expenses!EH$36-$K68/12)*$J68*$F67,0)+MAX((Expenses!EH$37-$K69/12)*$J69*$F67,0)+MAX((Expenses!EH$38-$K70/12)*$J70*$F67,0)+MAX((Expenses!EH$39-$K71/12)*$J71*$F67,0)))),0)</f>
        <v>0</v>
      </c>
      <c r="EK233" s="156">
        <f>IF(AND(EK$165&lt;=$E67,EK$165&gt;=EOMONTH($D67,0)),IF($G67="NNN",SUM(Expenses!EI$35:EI$39)*$F67,IF($G67="FSG",0,IF($G67="MG",SUMPRODUCT($I67:$I71,Expenses!EI$35:EI$39)*$F67,MAX((Expenses!EI$35-$K67/12)*$J67*$F67,0)+MAX((Expenses!EI$36-$K68/12)*$J68*$F67,0)+MAX((Expenses!EI$37-$K69/12)*$J69*$F67,0)+MAX((Expenses!EI$38-$K70/12)*$J70*$F67,0)+MAX((Expenses!EI$39-$K71/12)*$J71*$F67,0)))),0)</f>
        <v>0</v>
      </c>
      <c r="EL233" s="156">
        <f>IF(AND(EL$165&lt;=$E67,EL$165&gt;=EOMONTH($D67,0)),IF($G67="NNN",SUM(Expenses!EJ$35:EJ$39)*$F67,IF($G67="FSG",0,IF($G67="MG",SUMPRODUCT($I67:$I71,Expenses!EJ$35:EJ$39)*$F67,MAX((Expenses!EJ$35-$K67/12)*$J67*$F67,0)+MAX((Expenses!EJ$36-$K68/12)*$J68*$F67,0)+MAX((Expenses!EJ$37-$K69/12)*$J69*$F67,0)+MAX((Expenses!EJ$38-$K70/12)*$J70*$F67,0)+MAX((Expenses!EJ$39-$K71/12)*$J71*$F67,0)))),0)</f>
        <v>0</v>
      </c>
      <c r="EM233" s="156">
        <f>IF(AND(EM$165&lt;=$E67,EM$165&gt;=EOMONTH($D67,0)),IF($G67="NNN",SUM(Expenses!EK$35:EK$39)*$F67,IF($G67="FSG",0,IF($G67="MG",SUMPRODUCT($I67:$I71,Expenses!EK$35:EK$39)*$F67,MAX((Expenses!EK$35-$K67/12)*$J67*$F67,0)+MAX((Expenses!EK$36-$K68/12)*$J68*$F67,0)+MAX((Expenses!EK$37-$K69/12)*$J69*$F67,0)+MAX((Expenses!EK$38-$K70/12)*$J70*$F67,0)+MAX((Expenses!EK$39-$K71/12)*$J71*$F67,0)))),0)</f>
        <v>0</v>
      </c>
      <c r="EN233" s="156">
        <f>IF(AND(EN$165&lt;=$E67,EN$165&gt;=EOMONTH($D67,0)),IF($G67="NNN",SUM(Expenses!EL$35:EL$39)*$F67,IF($G67="FSG",0,IF($G67="MG",SUMPRODUCT($I67:$I71,Expenses!EL$35:EL$39)*$F67,MAX((Expenses!EL$35-$K67/12)*$J67*$F67,0)+MAX((Expenses!EL$36-$K68/12)*$J68*$F67,0)+MAX((Expenses!EL$37-$K69/12)*$J69*$F67,0)+MAX((Expenses!EL$38-$K70/12)*$J70*$F67,0)+MAX((Expenses!EL$39-$K71/12)*$J71*$F67,0)))),0)</f>
        <v>0</v>
      </c>
      <c r="EO233" s="156">
        <f>IF(AND(EO$165&lt;=$E67,EO$165&gt;=EOMONTH($D67,0)),IF($G67="NNN",SUM(Expenses!EM$35:EM$39)*$F67,IF($G67="FSG",0,IF($G67="MG",SUMPRODUCT($I67:$I71,Expenses!EM$35:EM$39)*$F67,MAX((Expenses!EM$35-$K67/12)*$J67*$F67,0)+MAX((Expenses!EM$36-$K68/12)*$J68*$F67,0)+MAX((Expenses!EM$37-$K69/12)*$J69*$F67,0)+MAX((Expenses!EM$38-$K70/12)*$J70*$F67,0)+MAX((Expenses!EM$39-$K71/12)*$J71*$F67,0)))),0)</f>
        <v>0</v>
      </c>
      <c r="EP233" s="156">
        <f>IF(AND(EP$165&lt;=$E67,EP$165&gt;=EOMONTH($D67,0)),IF($G67="NNN",SUM(Expenses!EN$35:EN$39)*$F67,IF($G67="FSG",0,IF($G67="MG",SUMPRODUCT($I67:$I71,Expenses!EN$35:EN$39)*$F67,MAX((Expenses!EN$35-$K67/12)*$J67*$F67,0)+MAX((Expenses!EN$36-$K68/12)*$J68*$F67,0)+MAX((Expenses!EN$37-$K69/12)*$J69*$F67,0)+MAX((Expenses!EN$38-$K70/12)*$J70*$F67,0)+MAX((Expenses!EN$39-$K71/12)*$J71*$F67,0)))),0)</f>
        <v>0</v>
      </c>
      <c r="EQ233" s="156">
        <f>IF(AND(EQ$165&lt;=$E67,EQ$165&gt;=EOMONTH($D67,0)),IF($G67="NNN",SUM(Expenses!EO$35:EO$39)*$F67,IF($G67="FSG",0,IF($G67="MG",SUMPRODUCT($I67:$I71,Expenses!EO$35:EO$39)*$F67,MAX((Expenses!EO$35-$K67/12)*$J67*$F67,0)+MAX((Expenses!EO$36-$K68/12)*$J68*$F67,0)+MAX((Expenses!EO$37-$K69/12)*$J69*$F67,0)+MAX((Expenses!EO$38-$K70/12)*$J70*$F67,0)+MAX((Expenses!EO$39-$K71/12)*$J71*$F67,0)))),0)</f>
        <v>0</v>
      </c>
      <c r="ER233" s="156">
        <f>IF(AND(ER$165&lt;=$E67,ER$165&gt;=EOMONTH($D67,0)),IF($G67="NNN",SUM(Expenses!EP$35:EP$39)*$F67,IF($G67="FSG",0,IF($G67="MG",SUMPRODUCT($I67:$I71,Expenses!EP$35:EP$39)*$F67,MAX((Expenses!EP$35-$K67/12)*$J67*$F67,0)+MAX((Expenses!EP$36-$K68/12)*$J68*$F67,0)+MAX((Expenses!EP$37-$K69/12)*$J69*$F67,0)+MAX((Expenses!EP$38-$K70/12)*$J70*$F67,0)+MAX((Expenses!EP$39-$K71/12)*$J71*$F67,0)))),0)</f>
        <v>0</v>
      </c>
      <c r="ES233" s="156">
        <f>IF(AND(ES$165&lt;=$E67,ES$165&gt;=EOMONTH($D67,0)),IF($G67="NNN",SUM(Expenses!EQ$35:EQ$39)*$F67,IF($G67="FSG",0,IF($G67="MG",SUMPRODUCT($I67:$I71,Expenses!EQ$35:EQ$39)*$F67,MAX((Expenses!EQ$35-$K67/12)*$J67*$F67,0)+MAX((Expenses!EQ$36-$K68/12)*$J68*$F67,0)+MAX((Expenses!EQ$37-$K69/12)*$J69*$F67,0)+MAX((Expenses!EQ$38-$K70/12)*$J70*$F67,0)+MAX((Expenses!EQ$39-$K71/12)*$J71*$F67,0)))),0)</f>
        <v>0</v>
      </c>
      <c r="ET233" s="156">
        <f>IF(AND(ET$165&lt;=$E67,ET$165&gt;=EOMONTH($D67,0)),IF($G67="NNN",SUM(Expenses!ER$35:ER$39)*$F67,IF($G67="FSG",0,IF($G67="MG",SUMPRODUCT($I67:$I71,Expenses!ER$35:ER$39)*$F67,MAX((Expenses!ER$35-$K67/12)*$J67*$F67,0)+MAX((Expenses!ER$36-$K68/12)*$J68*$F67,0)+MAX((Expenses!ER$37-$K69/12)*$J69*$F67,0)+MAX((Expenses!ER$38-$K70/12)*$J70*$F67,0)+MAX((Expenses!ER$39-$K71/12)*$J71*$F67,0)))),0)</f>
        <v>0</v>
      </c>
      <c r="EU233" s="156">
        <f>IF(AND(EU$165&lt;=$E67,EU$165&gt;=EOMONTH($D67,0)),IF($G67="NNN",SUM(Expenses!ES$35:ES$39)*$F67,IF($G67="FSG",0,IF($G67="MG",SUMPRODUCT($I67:$I71,Expenses!ES$35:ES$39)*$F67,MAX((Expenses!ES$35-$K67/12)*$J67*$F67,0)+MAX((Expenses!ES$36-$K68/12)*$J68*$F67,0)+MAX((Expenses!ES$37-$K69/12)*$J69*$F67,0)+MAX((Expenses!ES$38-$K70/12)*$J70*$F67,0)+MAX((Expenses!ES$39-$K71/12)*$J71*$F67,0)))),0)</f>
        <v>0</v>
      </c>
      <c r="EV233" s="156">
        <f>IF(AND(EV$165&lt;=$E67,EV$165&gt;=EOMONTH($D67,0)),IF($G67="NNN",SUM(Expenses!ET$35:ET$39)*$F67,IF($G67="FSG",0,IF($G67="MG",SUMPRODUCT($I67:$I71,Expenses!ET$35:ET$39)*$F67,MAX((Expenses!ET$35-$K67/12)*$J67*$F67,0)+MAX((Expenses!ET$36-$K68/12)*$J68*$F67,0)+MAX((Expenses!ET$37-$K69/12)*$J69*$F67,0)+MAX((Expenses!ET$38-$K70/12)*$J70*$F67,0)+MAX((Expenses!ET$39-$K71/12)*$J71*$F67,0)))),0)</f>
        <v>0</v>
      </c>
      <c r="EW233" s="156">
        <f>IF(AND(EW$165&lt;=$E67,EW$165&gt;=EOMONTH($D67,0)),IF($G67="NNN",SUM(Expenses!EU$35:EU$39)*$F67,IF($G67="FSG",0,IF($G67="MG",SUMPRODUCT($I67:$I71,Expenses!EU$35:EU$39)*$F67,MAX((Expenses!EU$35-$K67/12)*$J67*$F67,0)+MAX((Expenses!EU$36-$K68/12)*$J68*$F67,0)+MAX((Expenses!EU$37-$K69/12)*$J69*$F67,0)+MAX((Expenses!EU$38-$K70/12)*$J70*$F67,0)+MAX((Expenses!EU$39-$K71/12)*$J71*$F67,0)))),0)</f>
        <v>0</v>
      </c>
      <c r="EX233" s="156">
        <f>IF(AND(EX$165&lt;=$E67,EX$165&gt;=EOMONTH($D67,0)),IF($G67="NNN",SUM(Expenses!EV$35:EV$39)*$F67,IF($G67="FSG",0,IF($G67="MG",SUMPRODUCT($I67:$I71,Expenses!EV$35:EV$39)*$F67,MAX((Expenses!EV$35-$K67/12)*$J67*$F67,0)+MAX((Expenses!EV$36-$K68/12)*$J68*$F67,0)+MAX((Expenses!EV$37-$K69/12)*$J69*$F67,0)+MAX((Expenses!EV$38-$K70/12)*$J70*$F67,0)+MAX((Expenses!EV$39-$K71/12)*$J71*$F67,0)))),0)</f>
        <v>0</v>
      </c>
      <c r="EY233" s="156">
        <f>IF(AND(EY$165&lt;=$E67,EY$165&gt;=EOMONTH($D67,0)),IF($G67="NNN",SUM(Expenses!EW$35:EW$39)*$F67,IF($G67="FSG",0,IF($G67="MG",SUMPRODUCT($I67:$I71,Expenses!EW$35:EW$39)*$F67,MAX((Expenses!EW$35-$K67/12)*$J67*$F67,0)+MAX((Expenses!EW$36-$K68/12)*$J68*$F67,0)+MAX((Expenses!EW$37-$K69/12)*$J69*$F67,0)+MAX((Expenses!EW$38-$K70/12)*$J70*$F67,0)+MAX((Expenses!EW$39-$K71/12)*$J71*$F67,0)))),0)</f>
        <v>0</v>
      </c>
      <c r="EZ233" s="156">
        <f>IF(AND(EZ$165&lt;=$E67,EZ$165&gt;=EOMONTH($D67,0)),IF($G67="NNN",SUM(Expenses!EX$35:EX$39)*$F67,IF($G67="FSG",0,IF($G67="MG",SUMPRODUCT($I67:$I71,Expenses!EX$35:EX$39)*$F67,MAX((Expenses!EX$35-$K67/12)*$J67*$F67,0)+MAX((Expenses!EX$36-$K68/12)*$J68*$F67,0)+MAX((Expenses!EX$37-$K69/12)*$J69*$F67,0)+MAX((Expenses!EX$38-$K70/12)*$J70*$F67,0)+MAX((Expenses!EX$39-$K71/12)*$J71*$F67,0)))),0)</f>
        <v>0</v>
      </c>
      <c r="FA233" s="156">
        <f>IF(AND(FA$165&lt;=$E67,FA$165&gt;=EOMONTH($D67,0)),IF($G67="NNN",SUM(Expenses!EY$35:EY$39)*$F67,IF($G67="FSG",0,IF($G67="MG",SUMPRODUCT($I67:$I71,Expenses!EY$35:EY$39)*$F67,MAX((Expenses!EY$35-$K67/12)*$J67*$F67,0)+MAX((Expenses!EY$36-$K68/12)*$J68*$F67,0)+MAX((Expenses!EY$37-$K69/12)*$J69*$F67,0)+MAX((Expenses!EY$38-$K70/12)*$J70*$F67,0)+MAX((Expenses!EY$39-$K71/12)*$J71*$F67,0)))),0)</f>
        <v>0</v>
      </c>
      <c r="FB233" s="156">
        <f>IF(AND(FB$165&lt;=$E67,FB$165&gt;=EOMONTH($D67,0)),IF($G67="NNN",SUM(Expenses!EZ$35:EZ$39)*$F67,IF($G67="FSG",0,IF($G67="MG",SUMPRODUCT($I67:$I71,Expenses!EZ$35:EZ$39)*$F67,MAX((Expenses!EZ$35-$K67/12)*$J67*$F67,0)+MAX((Expenses!EZ$36-$K68/12)*$J68*$F67,0)+MAX((Expenses!EZ$37-$K69/12)*$J69*$F67,0)+MAX((Expenses!EZ$38-$K70/12)*$J70*$F67,0)+MAX((Expenses!EZ$39-$K71/12)*$J71*$F67,0)))),0)</f>
        <v>0</v>
      </c>
      <c r="FC233" s="156">
        <f>IF(AND(FC$165&lt;=$E67,FC$165&gt;=EOMONTH($D67,0)),IF($G67="NNN",SUM(Expenses!FA$35:FA$39)*$F67,IF($G67="FSG",0,IF($G67="MG",SUMPRODUCT($I67:$I71,Expenses!FA$35:FA$39)*$F67,MAX((Expenses!FA$35-$K67/12)*$J67*$F67,0)+MAX((Expenses!FA$36-$K68/12)*$J68*$F67,0)+MAX((Expenses!FA$37-$K69/12)*$J69*$F67,0)+MAX((Expenses!FA$38-$K70/12)*$J70*$F67,0)+MAX((Expenses!FA$39-$K71/12)*$J71*$F67,0)))),0)</f>
        <v>0</v>
      </c>
      <c r="FD233" s="156">
        <f>IF(AND(FD$165&lt;=$E67,FD$165&gt;=EOMONTH($D67,0)),IF($G67="NNN",SUM(Expenses!FB$35:FB$39)*$F67,IF($G67="FSG",0,IF($G67="MG",SUMPRODUCT($I67:$I71,Expenses!FB$35:FB$39)*$F67,MAX((Expenses!FB$35-$K67/12)*$J67*$F67,0)+MAX((Expenses!FB$36-$K68/12)*$J68*$F67,0)+MAX((Expenses!FB$37-$K69/12)*$J69*$F67,0)+MAX((Expenses!FB$38-$K70/12)*$J70*$F67,0)+MAX((Expenses!FB$39-$K71/12)*$J71*$F67,0)))),0)</f>
        <v>0</v>
      </c>
      <c r="FE233" s="156">
        <f>IF(AND(FE$165&lt;=$E67,FE$165&gt;=EOMONTH($D67,0)),IF($G67="NNN",SUM(Expenses!FC$35:FC$39)*$F67,IF($G67="FSG",0,IF($G67="MG",SUMPRODUCT($I67:$I71,Expenses!FC$35:FC$39)*$F67,MAX((Expenses!FC$35-$K67/12)*$J67*$F67,0)+MAX((Expenses!FC$36-$K68/12)*$J68*$F67,0)+MAX((Expenses!FC$37-$K69/12)*$J69*$F67,0)+MAX((Expenses!FC$38-$K70/12)*$J70*$F67,0)+MAX((Expenses!FC$39-$K71/12)*$J71*$F67,0)))),0)</f>
        <v>0</v>
      </c>
      <c r="FF233" s="156">
        <f>IF(AND(FF$165&lt;=$E67,FF$165&gt;=EOMONTH($D67,0)),IF($G67="NNN",SUM(Expenses!FD$35:FD$39)*$F67,IF($G67="FSG",0,IF($G67="MG",SUMPRODUCT($I67:$I71,Expenses!FD$35:FD$39)*$F67,MAX((Expenses!FD$35-$K67/12)*$J67*$F67,0)+MAX((Expenses!FD$36-$K68/12)*$J68*$F67,0)+MAX((Expenses!FD$37-$K69/12)*$J69*$F67,0)+MAX((Expenses!FD$38-$K70/12)*$J70*$F67,0)+MAX((Expenses!FD$39-$K71/12)*$J71*$F67,0)))),0)</f>
        <v>0</v>
      </c>
      <c r="FG233" s="156">
        <f>IF(AND(FG$165&lt;=$E67,FG$165&gt;=EOMONTH($D67,0)),IF($G67="NNN",SUM(Expenses!FE$35:FE$39)*$F67,IF($G67="FSG",0,IF($G67="MG",SUMPRODUCT($I67:$I71,Expenses!FE$35:FE$39)*$F67,MAX((Expenses!FE$35-$K67/12)*$J67*$F67,0)+MAX((Expenses!FE$36-$K68/12)*$J68*$F67,0)+MAX((Expenses!FE$37-$K69/12)*$J69*$F67,0)+MAX((Expenses!FE$38-$K70/12)*$J70*$F67,0)+MAX((Expenses!FE$39-$K71/12)*$J71*$F67,0)))),0)</f>
        <v>0</v>
      </c>
      <c r="FH233" s="156">
        <f>IF(AND(FH$165&lt;=$E67,FH$165&gt;=EOMONTH($D67,0)),IF($G67="NNN",SUM(Expenses!FF$35:FF$39)*$F67,IF($G67="FSG",0,IF($G67="MG",SUMPRODUCT($I67:$I71,Expenses!FF$35:FF$39)*$F67,MAX((Expenses!FF$35-$K67/12)*$J67*$F67,0)+MAX((Expenses!FF$36-$K68/12)*$J68*$F67,0)+MAX((Expenses!FF$37-$K69/12)*$J69*$F67,0)+MAX((Expenses!FF$38-$K70/12)*$J70*$F67,0)+MAX((Expenses!FF$39-$K71/12)*$J71*$F67,0)))),0)</f>
        <v>0</v>
      </c>
      <c r="FI233" s="156">
        <f>IF(AND(FI$165&lt;=$E67,FI$165&gt;=EOMONTH($D67,0)),IF($G67="NNN",SUM(Expenses!FG$35:FG$39)*$F67,IF($G67="FSG",0,IF($G67="MG",SUMPRODUCT($I67:$I71,Expenses!FG$35:FG$39)*$F67,MAX((Expenses!FG$35-$K67/12)*$J67*$F67,0)+MAX((Expenses!FG$36-$K68/12)*$J68*$F67,0)+MAX((Expenses!FG$37-$K69/12)*$J69*$F67,0)+MAX((Expenses!FG$38-$K70/12)*$J70*$F67,0)+MAX((Expenses!FG$39-$K71/12)*$J71*$F67,0)))),0)</f>
        <v>0</v>
      </c>
      <c r="FJ233" s="156">
        <f>IF(AND(FJ$165&lt;=$E67,FJ$165&gt;=EOMONTH($D67,0)),IF($G67="NNN",SUM(Expenses!FH$35:FH$39)*$F67,IF($G67="FSG",0,IF($G67="MG",SUMPRODUCT($I67:$I71,Expenses!FH$35:FH$39)*$F67,MAX((Expenses!FH$35-$K67/12)*$J67*$F67,0)+MAX((Expenses!FH$36-$K68/12)*$J68*$F67,0)+MAX((Expenses!FH$37-$K69/12)*$J69*$F67,0)+MAX((Expenses!FH$38-$K70/12)*$J70*$F67,0)+MAX((Expenses!FH$39-$K71/12)*$J71*$F67,0)))),0)</f>
        <v>0</v>
      </c>
      <c r="FK233" s="156">
        <f>IF(AND(FK$165&lt;=$E67,FK$165&gt;=EOMONTH($D67,0)),IF($G67="NNN",SUM(Expenses!FI$35:FI$39)*$F67,IF($G67="FSG",0,IF($G67="MG",SUMPRODUCT($I67:$I71,Expenses!FI$35:FI$39)*$F67,MAX((Expenses!FI$35-$K67/12)*$J67*$F67,0)+MAX((Expenses!FI$36-$K68/12)*$J68*$F67,0)+MAX((Expenses!FI$37-$K69/12)*$J69*$F67,0)+MAX((Expenses!FI$38-$K70/12)*$J70*$F67,0)+MAX((Expenses!FI$39-$K71/12)*$J71*$F67,0)))),0)</f>
        <v>0</v>
      </c>
      <c r="FL233" s="156">
        <f>IF(AND(FL$165&lt;=$E67,FL$165&gt;=EOMONTH($D67,0)),IF($G67="NNN",SUM(Expenses!FJ$35:FJ$39)*$F67,IF($G67="FSG",0,IF($G67="MG",SUMPRODUCT($I67:$I71,Expenses!FJ$35:FJ$39)*$F67,MAX((Expenses!FJ$35-$K67/12)*$J67*$F67,0)+MAX((Expenses!FJ$36-$K68/12)*$J68*$F67,0)+MAX((Expenses!FJ$37-$K69/12)*$J69*$F67,0)+MAX((Expenses!FJ$38-$K70/12)*$J70*$F67,0)+MAX((Expenses!FJ$39-$K71/12)*$J71*$F67,0)))),0)</f>
        <v>0</v>
      </c>
      <c r="FM233" s="156">
        <f>IF(AND(FM$165&lt;=$E67,FM$165&gt;=EOMONTH($D67,0)),IF($G67="NNN",SUM(Expenses!FK$35:FK$39)*$F67,IF($G67="FSG",0,IF($G67="MG",SUMPRODUCT($I67:$I71,Expenses!FK$35:FK$39)*$F67,MAX((Expenses!FK$35-$K67/12)*$J67*$F67,0)+MAX((Expenses!FK$36-$K68/12)*$J68*$F67,0)+MAX((Expenses!FK$37-$K69/12)*$J69*$F67,0)+MAX((Expenses!FK$38-$K70/12)*$J70*$F67,0)+MAX((Expenses!FK$39-$K71/12)*$J71*$F67,0)))),0)</f>
        <v>0</v>
      </c>
      <c r="FN233" s="156">
        <f>IF(AND(FN$165&lt;=$E67,FN$165&gt;=EOMONTH($D67,0)),IF($G67="NNN",SUM(Expenses!FL$35:FL$39)*$F67,IF($G67="FSG",0,IF($G67="MG",SUMPRODUCT($I67:$I71,Expenses!FL$35:FL$39)*$F67,MAX((Expenses!FL$35-$K67/12)*$J67*$F67,0)+MAX((Expenses!FL$36-$K68/12)*$J68*$F67,0)+MAX((Expenses!FL$37-$K69/12)*$J69*$F67,0)+MAX((Expenses!FL$38-$K70/12)*$J70*$F67,0)+MAX((Expenses!FL$39-$K71/12)*$J71*$F67,0)))),0)</f>
        <v>0</v>
      </c>
      <c r="FO233" s="156">
        <f>IF(AND(FO$165&lt;=$E67,FO$165&gt;=EOMONTH($D67,0)),IF($G67="NNN",SUM(Expenses!FM$35:FM$39)*$F67,IF($G67="FSG",0,IF($G67="MG",SUMPRODUCT($I67:$I71,Expenses!FM$35:FM$39)*$F67,MAX((Expenses!FM$35-$K67/12)*$J67*$F67,0)+MAX((Expenses!FM$36-$K68/12)*$J68*$F67,0)+MAX((Expenses!FM$37-$K69/12)*$J69*$F67,0)+MAX((Expenses!FM$38-$K70/12)*$J70*$F67,0)+MAX((Expenses!FM$39-$K71/12)*$J71*$F67,0)))),0)</f>
        <v>0</v>
      </c>
      <c r="FP233" s="156">
        <f>IF(AND(FP$165&lt;=$E67,FP$165&gt;=EOMONTH($D67,0)),IF($G67="NNN",SUM(Expenses!FN$35:FN$39)*$F67,IF($G67="FSG",0,IF($G67="MG",SUMPRODUCT($I67:$I71,Expenses!FN$35:FN$39)*$F67,MAX((Expenses!FN$35-$K67/12)*$J67*$F67,0)+MAX((Expenses!FN$36-$K68/12)*$J68*$F67,0)+MAX((Expenses!FN$37-$K69/12)*$J69*$F67,0)+MAX((Expenses!FN$38-$K70/12)*$J70*$F67,0)+MAX((Expenses!FN$39-$K71/12)*$J71*$F67,0)))),0)</f>
        <v>0</v>
      </c>
      <c r="FQ233" s="156">
        <f>IF(AND(FQ$165&lt;=$E67,FQ$165&gt;=EOMONTH($D67,0)),IF($G67="NNN",SUM(Expenses!FO$35:FO$39)*$F67,IF($G67="FSG",0,IF($G67="MG",SUMPRODUCT($I67:$I71,Expenses!FO$35:FO$39)*$F67,MAX((Expenses!FO$35-$K67/12)*$J67*$F67,0)+MAX((Expenses!FO$36-$K68/12)*$J68*$F67,0)+MAX((Expenses!FO$37-$K69/12)*$J69*$F67,0)+MAX((Expenses!FO$38-$K70/12)*$J70*$F67,0)+MAX((Expenses!FO$39-$K71/12)*$J71*$F67,0)))),0)</f>
        <v>0</v>
      </c>
      <c r="FR233" s="156">
        <f>IF(AND(FR$165&lt;=$E67,FR$165&gt;=EOMONTH($D67,0)),IF($G67="NNN",SUM(Expenses!FP$35:FP$39)*$F67,IF($G67="FSG",0,IF($G67="MG",SUMPRODUCT($I67:$I71,Expenses!FP$35:FP$39)*$F67,MAX((Expenses!FP$35-$K67/12)*$J67*$F67,0)+MAX((Expenses!FP$36-$K68/12)*$J68*$F67,0)+MAX((Expenses!FP$37-$K69/12)*$J69*$F67,0)+MAX((Expenses!FP$38-$K70/12)*$J70*$F67,0)+MAX((Expenses!FP$39-$K71/12)*$J71*$F67,0)))),0)</f>
        <v>0</v>
      </c>
      <c r="FS233" s="156">
        <f>IF(AND(FS$165&lt;=$E67,FS$165&gt;=EOMONTH($D67,0)),IF($G67="NNN",SUM(Expenses!FQ$35:FQ$39)*$F67,IF($G67="FSG",0,IF($G67="MG",SUMPRODUCT($I67:$I71,Expenses!FQ$35:FQ$39)*$F67,MAX((Expenses!FQ$35-$K67/12)*$J67*$F67,0)+MAX((Expenses!FQ$36-$K68/12)*$J68*$F67,0)+MAX((Expenses!FQ$37-$K69/12)*$J69*$F67,0)+MAX((Expenses!FQ$38-$K70/12)*$J70*$F67,0)+MAX((Expenses!FQ$39-$K71/12)*$J71*$F67,0)))),0)</f>
        <v>0</v>
      </c>
      <c r="FT233" s="156">
        <f>IF(AND(FT$165&lt;=$E67,FT$165&gt;=EOMONTH($D67,0)),IF($G67="NNN",SUM(Expenses!FR$35:FR$39)*$F67,IF($G67="FSG",0,IF($G67="MG",SUMPRODUCT($I67:$I71,Expenses!FR$35:FR$39)*$F67,MAX((Expenses!FR$35-$K67/12)*$J67*$F67,0)+MAX((Expenses!FR$36-$K68/12)*$J68*$F67,0)+MAX((Expenses!FR$37-$K69/12)*$J69*$F67,0)+MAX((Expenses!FR$38-$K70/12)*$J70*$F67,0)+MAX((Expenses!FR$39-$K71/12)*$J71*$F67,0)))),0)</f>
        <v>0</v>
      </c>
      <c r="FU233" s="156">
        <f>IF(AND(FU$165&lt;=$E67,FU$165&gt;=EOMONTH($D67,0)),IF($G67="NNN",SUM(Expenses!FS$35:FS$39)*$F67,IF($G67="FSG",0,IF($G67="MG",SUMPRODUCT($I67:$I71,Expenses!FS$35:FS$39)*$F67,MAX((Expenses!FS$35-$K67/12)*$J67*$F67,0)+MAX((Expenses!FS$36-$K68/12)*$J68*$F67,0)+MAX((Expenses!FS$37-$K69/12)*$J69*$F67,0)+MAX((Expenses!FS$38-$K70/12)*$J70*$F67,0)+MAX((Expenses!FS$39-$K71/12)*$J71*$F67,0)))),0)</f>
        <v>0</v>
      </c>
      <c r="FV233" s="156">
        <f>IF(AND(FV$165&lt;=$E67,FV$165&gt;=EOMONTH($D67,0)),IF($G67="NNN",SUM(Expenses!FT$35:FT$39)*$F67,IF($G67="FSG",0,IF($G67="MG",SUMPRODUCT($I67:$I71,Expenses!FT$35:FT$39)*$F67,MAX((Expenses!FT$35-$K67/12)*$J67*$F67,0)+MAX((Expenses!FT$36-$K68/12)*$J68*$F67,0)+MAX((Expenses!FT$37-$K69/12)*$J69*$F67,0)+MAX((Expenses!FT$38-$K70/12)*$J70*$F67,0)+MAX((Expenses!FT$39-$K71/12)*$J71*$F67,0)))),0)</f>
        <v>0</v>
      </c>
      <c r="FW233" s="156">
        <f>IF(AND(FW$165&lt;=$E67,FW$165&gt;=EOMONTH($D67,0)),IF($G67="NNN",SUM(Expenses!FU$35:FU$39)*$F67,IF($G67="FSG",0,IF($G67="MG",SUMPRODUCT($I67:$I71,Expenses!FU$35:FU$39)*$F67,MAX((Expenses!FU$35-$K67/12)*$J67*$F67,0)+MAX((Expenses!FU$36-$K68/12)*$J68*$F67,0)+MAX((Expenses!FU$37-$K69/12)*$J69*$F67,0)+MAX((Expenses!FU$38-$K70/12)*$J70*$F67,0)+MAX((Expenses!FU$39-$K71/12)*$J71*$F67,0)))),0)</f>
        <v>0</v>
      </c>
      <c r="FX233" s="156">
        <f>IF(AND(FX$165&lt;=$E67,FX$165&gt;=EOMONTH($D67,0)),IF($G67="NNN",SUM(Expenses!FV$35:FV$39)*$F67,IF($G67="FSG",0,IF($G67="MG",SUMPRODUCT($I67:$I71,Expenses!FV$35:FV$39)*$F67,MAX((Expenses!FV$35-$K67/12)*$J67*$F67,0)+MAX((Expenses!FV$36-$K68/12)*$J68*$F67,0)+MAX((Expenses!FV$37-$K69/12)*$J69*$F67,0)+MAX((Expenses!FV$38-$K70/12)*$J70*$F67,0)+MAX((Expenses!FV$39-$K71/12)*$J71*$F67,0)))),0)</f>
        <v>0</v>
      </c>
      <c r="FY233" s="156">
        <f>IF(AND(FY$165&lt;=$E67,FY$165&gt;=EOMONTH($D67,0)),IF($G67="NNN",SUM(Expenses!FW$35:FW$39)*$F67,IF($G67="FSG",0,IF($G67="MG",SUMPRODUCT($I67:$I71,Expenses!FW$35:FW$39)*$F67,MAX((Expenses!FW$35-$K67/12)*$J67*$F67,0)+MAX((Expenses!FW$36-$K68/12)*$J68*$F67,0)+MAX((Expenses!FW$37-$K69/12)*$J69*$F67,0)+MAX((Expenses!FW$38-$K70/12)*$J70*$F67,0)+MAX((Expenses!FW$39-$K71/12)*$J71*$F67,0)))),0)</f>
        <v>0</v>
      </c>
      <c r="FZ233" s="156">
        <f>IF(AND(FZ$165&lt;=$E67,FZ$165&gt;=EOMONTH($D67,0)),IF($G67="NNN",SUM(Expenses!FX$35:FX$39)*$F67,IF($G67="FSG",0,IF($G67="MG",SUMPRODUCT($I67:$I71,Expenses!FX$35:FX$39)*$F67,MAX((Expenses!FX$35-$K67/12)*$J67*$F67,0)+MAX((Expenses!FX$36-$K68/12)*$J68*$F67,0)+MAX((Expenses!FX$37-$K69/12)*$J69*$F67,0)+MAX((Expenses!FX$38-$K70/12)*$J70*$F67,0)+MAX((Expenses!FX$39-$K71/12)*$J71*$F67,0)))),0)</f>
        <v>0</v>
      </c>
      <c r="GA233" s="156">
        <f>IF(AND(GA$165&lt;=$E67,GA$165&gt;=EOMONTH($D67,0)),IF($G67="NNN",SUM(Expenses!FY$35:FY$39)*$F67,IF($G67="FSG",0,IF($G67="MG",SUMPRODUCT($I67:$I71,Expenses!FY$35:FY$39)*$F67,MAX((Expenses!FY$35-$K67/12)*$J67*$F67,0)+MAX((Expenses!FY$36-$K68/12)*$J68*$F67,0)+MAX((Expenses!FY$37-$K69/12)*$J69*$F67,0)+MAX((Expenses!FY$38-$K70/12)*$J70*$F67,0)+MAX((Expenses!FY$39-$K71/12)*$J71*$F67,0)))),0)</f>
        <v>0</v>
      </c>
      <c r="GB233" s="156">
        <f>IF(AND(GB$165&lt;=$E67,GB$165&gt;=EOMONTH($D67,0)),IF($G67="NNN",SUM(Expenses!FZ$35:FZ$39)*$F67,IF($G67="FSG",0,IF($G67="MG",SUMPRODUCT($I67:$I71,Expenses!FZ$35:FZ$39)*$F67,MAX((Expenses!FZ$35-$K67/12)*$J67*$F67,0)+MAX((Expenses!FZ$36-$K68/12)*$J68*$F67,0)+MAX((Expenses!FZ$37-$K69/12)*$J69*$F67,0)+MAX((Expenses!FZ$38-$K70/12)*$J70*$F67,0)+MAX((Expenses!FZ$39-$K71/12)*$J71*$F67,0)))),0)</f>
        <v>0</v>
      </c>
      <c r="GC233" s="156">
        <f>IF(AND(GC$165&lt;=$E67,GC$165&gt;=EOMONTH($D67,0)),IF($G67="NNN",SUM(Expenses!GA$35:GA$39)*$F67,IF($G67="FSG",0,IF($G67="MG",SUMPRODUCT($I67:$I71,Expenses!GA$35:GA$39)*$F67,MAX((Expenses!GA$35-$K67/12)*$J67*$F67,0)+MAX((Expenses!GA$36-$K68/12)*$J68*$F67,0)+MAX((Expenses!GA$37-$K69/12)*$J69*$F67,0)+MAX((Expenses!GA$38-$K70/12)*$J70*$F67,0)+MAX((Expenses!GA$39-$K71/12)*$J71*$F67,0)))),0)</f>
        <v>0</v>
      </c>
      <c r="GD233" s="156">
        <f>IF(AND(GD$165&lt;=$E67,GD$165&gt;=EOMONTH($D67,0)),IF($G67="NNN",SUM(Expenses!GB$35:GB$39)*$F67,IF($G67="FSG",0,IF($G67="MG",SUMPRODUCT($I67:$I71,Expenses!GB$35:GB$39)*$F67,MAX((Expenses!GB$35-$K67/12)*$J67*$F67,0)+MAX((Expenses!GB$36-$K68/12)*$J68*$F67,0)+MAX((Expenses!GB$37-$K69/12)*$J69*$F67,0)+MAX((Expenses!GB$38-$K70/12)*$J70*$F67,0)+MAX((Expenses!GB$39-$K71/12)*$J71*$F67,0)))),0)</f>
        <v>0</v>
      </c>
      <c r="GE233" s="156">
        <f>IF(AND(GE$165&lt;=$E67,GE$165&gt;=EOMONTH($D67,0)),IF($G67="NNN",SUM(Expenses!GC$35:GC$39)*$F67,IF($G67="FSG",0,IF($G67="MG",SUMPRODUCT($I67:$I71,Expenses!GC$35:GC$39)*$F67,MAX((Expenses!GC$35-$K67/12)*$J67*$F67,0)+MAX((Expenses!GC$36-$K68/12)*$J68*$F67,0)+MAX((Expenses!GC$37-$K69/12)*$J69*$F67,0)+MAX((Expenses!GC$38-$K70/12)*$J70*$F67,0)+MAX((Expenses!GC$39-$K71/12)*$J71*$F67,0)))),0)</f>
        <v>0</v>
      </c>
      <c r="GF233" s="156">
        <f>IF(AND(GF$165&lt;=$E67,GF$165&gt;=EOMONTH($D67,0)),IF($G67="NNN",SUM(Expenses!GD$35:GD$39)*$F67,IF($G67="FSG",0,IF($G67="MG",SUMPRODUCT($I67:$I71,Expenses!GD$35:GD$39)*$F67,MAX((Expenses!GD$35-$K67/12)*$J67*$F67,0)+MAX((Expenses!GD$36-$K68/12)*$J68*$F67,0)+MAX((Expenses!GD$37-$K69/12)*$J69*$F67,0)+MAX((Expenses!GD$38-$K70/12)*$J70*$F67,0)+MAX((Expenses!GD$39-$K71/12)*$J71*$F67,0)))),0)</f>
        <v>0</v>
      </c>
      <c r="GG233" s="156">
        <f>IF(AND(GG$165&lt;=$E67,GG$165&gt;=EOMONTH($D67,0)),IF($G67="NNN",SUM(Expenses!GE$35:GE$39)*$F67,IF($G67="FSG",0,IF($G67="MG",SUMPRODUCT($I67:$I71,Expenses!GE$35:GE$39)*$F67,MAX((Expenses!GE$35-$K67/12)*$J67*$F67,0)+MAX((Expenses!GE$36-$K68/12)*$J68*$F67,0)+MAX((Expenses!GE$37-$K69/12)*$J69*$F67,0)+MAX((Expenses!GE$38-$K70/12)*$J70*$F67,0)+MAX((Expenses!GE$39-$K71/12)*$J71*$F67,0)))),0)</f>
        <v>0</v>
      </c>
      <c r="GH233" s="156">
        <f>IF(AND(GH$165&lt;=$E67,GH$165&gt;=EOMONTH($D67,0)),IF($G67="NNN",SUM(Expenses!GF$35:GF$39)*$F67,IF($G67="FSG",0,IF($G67="MG",SUMPRODUCT($I67:$I71,Expenses!GF$35:GF$39)*$F67,MAX((Expenses!GF$35-$K67/12)*$J67*$F67,0)+MAX((Expenses!GF$36-$K68/12)*$J68*$F67,0)+MAX((Expenses!GF$37-$K69/12)*$J69*$F67,0)+MAX((Expenses!GF$38-$K70/12)*$J70*$F67,0)+MAX((Expenses!GF$39-$K71/12)*$J71*$F67,0)))),0)</f>
        <v>0</v>
      </c>
      <c r="GI233" s="156">
        <f>IF(AND(GI$165&lt;=$E67,GI$165&gt;=EOMONTH($D67,0)),IF($G67="NNN",SUM(Expenses!GG$35:GG$39)*$F67,IF($G67="FSG",0,IF($G67="MG",SUMPRODUCT($I67:$I71,Expenses!GG$35:GG$39)*$F67,MAX((Expenses!GG$35-$K67/12)*$J67*$F67,0)+MAX((Expenses!GG$36-$K68/12)*$J68*$F67,0)+MAX((Expenses!GG$37-$K69/12)*$J69*$F67,0)+MAX((Expenses!GG$38-$K70/12)*$J70*$F67,0)+MAX((Expenses!GG$39-$K71/12)*$J71*$F67,0)))),0)</f>
        <v>0</v>
      </c>
      <c r="GJ233" s="156">
        <f>IF(AND(GJ$165&lt;=$E67,GJ$165&gt;=EOMONTH($D67,0)),IF($G67="NNN",SUM(Expenses!GH$35:GH$39)*$F67,IF($G67="FSG",0,IF($G67="MG",SUMPRODUCT($I67:$I71,Expenses!GH$35:GH$39)*$F67,MAX((Expenses!GH$35-$K67/12)*$J67*$F67,0)+MAX((Expenses!GH$36-$K68/12)*$J68*$F67,0)+MAX((Expenses!GH$37-$K69/12)*$J69*$F67,0)+MAX((Expenses!GH$38-$K70/12)*$J70*$F67,0)+MAX((Expenses!GH$39-$K71/12)*$J71*$F67,0)))),0)</f>
        <v>0</v>
      </c>
      <c r="GK233" s="156">
        <f>IF(AND(GK$165&lt;=$E67,GK$165&gt;=EOMONTH($D67,0)),IF($G67="NNN",SUM(Expenses!GI$35:GI$39)*$F67,IF($G67="FSG",0,IF($G67="MG",SUMPRODUCT($I67:$I71,Expenses!GI$35:GI$39)*$F67,MAX((Expenses!GI$35-$K67/12)*$J67*$F67,0)+MAX((Expenses!GI$36-$K68/12)*$J68*$F67,0)+MAX((Expenses!GI$37-$K69/12)*$J69*$F67,0)+MAX((Expenses!GI$38-$K70/12)*$J70*$F67,0)+MAX((Expenses!GI$39-$K71/12)*$J71*$F67,0)))),0)</f>
        <v>0</v>
      </c>
      <c r="GL233" s="156">
        <f>IF(AND(GL$165&lt;=$E67,GL$165&gt;=EOMONTH($D67,0)),IF($G67="NNN",SUM(Expenses!GJ$35:GJ$39)*$F67,IF($G67="FSG",0,IF($G67="MG",SUMPRODUCT($I67:$I71,Expenses!GJ$35:GJ$39)*$F67,MAX((Expenses!GJ$35-$K67/12)*$J67*$F67,0)+MAX((Expenses!GJ$36-$K68/12)*$J68*$F67,0)+MAX((Expenses!GJ$37-$K69/12)*$J69*$F67,0)+MAX((Expenses!GJ$38-$K70/12)*$J70*$F67,0)+MAX((Expenses!GJ$39-$K71/12)*$J71*$F67,0)))),0)</f>
        <v>0</v>
      </c>
      <c r="GM233" s="156">
        <f>IF(AND(GM$165&lt;=$E67,GM$165&gt;=EOMONTH($D67,0)),IF($G67="NNN",SUM(Expenses!GK$35:GK$39)*$F67,IF($G67="FSG",0,IF($G67="MG",SUMPRODUCT($I67:$I71,Expenses!GK$35:GK$39)*$F67,MAX((Expenses!GK$35-$K67/12)*$J67*$F67,0)+MAX((Expenses!GK$36-$K68/12)*$J68*$F67,0)+MAX((Expenses!GK$37-$K69/12)*$J69*$F67,0)+MAX((Expenses!GK$38-$K70/12)*$J70*$F67,0)+MAX((Expenses!GK$39-$K71/12)*$J71*$F67,0)))),0)</f>
        <v>0</v>
      </c>
      <c r="GN233" s="156">
        <f>IF(AND(GN$165&lt;=$E67,GN$165&gt;=EOMONTH($D67,0)),IF($G67="NNN",SUM(Expenses!GL$35:GL$39)*$F67,IF($G67="FSG",0,IF($G67="MG",SUMPRODUCT($I67:$I71,Expenses!GL$35:GL$39)*$F67,MAX((Expenses!GL$35-$K67/12)*$J67*$F67,0)+MAX((Expenses!GL$36-$K68/12)*$J68*$F67,0)+MAX((Expenses!GL$37-$K69/12)*$J69*$F67,0)+MAX((Expenses!GL$38-$K70/12)*$J70*$F67,0)+MAX((Expenses!GL$39-$K71/12)*$J71*$F67,0)))),0)</f>
        <v>0</v>
      </c>
      <c r="GO233" s="156">
        <f>IF(AND(GO$165&lt;=$E67,GO$165&gt;=EOMONTH($D67,0)),IF($G67="NNN",SUM(Expenses!GM$35:GM$39)*$F67,IF($G67="FSG",0,IF($G67="MG",SUMPRODUCT($I67:$I71,Expenses!GM$35:GM$39)*$F67,MAX((Expenses!GM$35-$K67/12)*$J67*$F67,0)+MAX((Expenses!GM$36-$K68/12)*$J68*$F67,0)+MAX((Expenses!GM$37-$K69/12)*$J69*$F67,0)+MAX((Expenses!GM$38-$K70/12)*$J70*$F67,0)+MAX((Expenses!GM$39-$K71/12)*$J71*$F67,0)))),0)</f>
        <v>0</v>
      </c>
      <c r="GP233" s="156">
        <f>IF(AND(GP$165&lt;=$E67,GP$165&gt;=EOMONTH($D67,0)),IF($G67="NNN",SUM(Expenses!GN$35:GN$39)*$F67,IF($G67="FSG",0,IF($G67="MG",SUMPRODUCT($I67:$I71,Expenses!GN$35:GN$39)*$F67,MAX((Expenses!GN$35-$K67/12)*$J67*$F67,0)+MAX((Expenses!GN$36-$K68/12)*$J68*$F67,0)+MAX((Expenses!GN$37-$K69/12)*$J69*$F67,0)+MAX((Expenses!GN$38-$K70/12)*$J70*$F67,0)+MAX((Expenses!GN$39-$K71/12)*$J71*$F67,0)))),0)</f>
        <v>0</v>
      </c>
      <c r="GQ233" s="156">
        <f>IF(AND(GQ$165&lt;=$E67,GQ$165&gt;=EOMONTH($D67,0)),IF($G67="NNN",SUM(Expenses!GO$35:GO$39)*$F67,IF($G67="FSG",0,IF($G67="MG",SUMPRODUCT($I67:$I71,Expenses!GO$35:GO$39)*$F67,MAX((Expenses!GO$35-$K67/12)*$J67*$F67,0)+MAX((Expenses!GO$36-$K68/12)*$J68*$F67,0)+MAX((Expenses!GO$37-$K69/12)*$J69*$F67,0)+MAX((Expenses!GO$38-$K70/12)*$J70*$F67,0)+MAX((Expenses!GO$39-$K71/12)*$J71*$F67,0)))),0)</f>
        <v>0</v>
      </c>
      <c r="GR233" s="156">
        <f>IF(AND(GR$165&lt;=$E67,GR$165&gt;=EOMONTH($D67,0)),IF($G67="NNN",SUM(Expenses!GP$35:GP$39)*$F67,IF($G67="FSG",0,IF($G67="MG",SUMPRODUCT($I67:$I71,Expenses!GP$35:GP$39)*$F67,MAX((Expenses!GP$35-$K67/12)*$J67*$F67,0)+MAX((Expenses!GP$36-$K68/12)*$J68*$F67,0)+MAX((Expenses!GP$37-$K69/12)*$J69*$F67,0)+MAX((Expenses!GP$38-$K70/12)*$J70*$F67,0)+MAX((Expenses!GP$39-$K71/12)*$J71*$F67,0)))),0)</f>
        <v>0</v>
      </c>
      <c r="GS233" s="156">
        <f>IF(AND(GS$165&lt;=$E67,GS$165&gt;=EOMONTH($D67,0)),IF($G67="NNN",SUM(Expenses!GQ$35:GQ$39)*$F67,IF($G67="FSG",0,IF($G67="MG",SUMPRODUCT($I67:$I71,Expenses!GQ$35:GQ$39)*$F67,MAX((Expenses!GQ$35-$K67/12)*$J67*$F67,0)+MAX((Expenses!GQ$36-$K68/12)*$J68*$F67,0)+MAX((Expenses!GQ$37-$K69/12)*$J69*$F67,0)+MAX((Expenses!GQ$38-$K70/12)*$J70*$F67,0)+MAX((Expenses!GQ$39-$K71/12)*$J71*$F67,0)))),0)</f>
        <v>0</v>
      </c>
      <c r="GT233" s="156">
        <f>IF(AND(GT$165&lt;=$E67,GT$165&gt;=EOMONTH($D67,0)),IF($G67="NNN",SUM(Expenses!GR$35:GR$39)*$F67,IF($G67="FSG",0,IF($G67="MG",SUMPRODUCT($I67:$I71,Expenses!GR$35:GR$39)*$F67,MAX((Expenses!GR$35-$K67/12)*$J67*$F67,0)+MAX((Expenses!GR$36-$K68/12)*$J68*$F67,0)+MAX((Expenses!GR$37-$K69/12)*$J69*$F67,0)+MAX((Expenses!GR$38-$K70/12)*$J70*$F67,0)+MAX((Expenses!GR$39-$K71/12)*$J71*$F67,0)))),0)</f>
        <v>0</v>
      </c>
      <c r="GU233" s="156">
        <f>IF(AND(GU$165&lt;=$E67,GU$165&gt;=EOMONTH($D67,0)),IF($G67="NNN",SUM(Expenses!GS$35:GS$39)*$F67,IF($G67="FSG",0,IF($G67="MG",SUMPRODUCT($I67:$I71,Expenses!GS$35:GS$39)*$F67,MAX((Expenses!GS$35-$K67/12)*$J67*$F67,0)+MAX((Expenses!GS$36-$K68/12)*$J68*$F67,0)+MAX((Expenses!GS$37-$K69/12)*$J69*$F67,0)+MAX((Expenses!GS$38-$K70/12)*$J70*$F67,0)+MAX((Expenses!GS$39-$K71/12)*$J71*$F67,0)))),0)</f>
        <v>0</v>
      </c>
      <c r="GV233" s="156">
        <f>IF(AND(GV$165&lt;=$E67,GV$165&gt;=EOMONTH($D67,0)),IF($G67="NNN",SUM(Expenses!GT$35:GT$39)*$F67,IF($G67="FSG",0,IF($G67="MG",SUMPRODUCT($I67:$I71,Expenses!GT$35:GT$39)*$F67,MAX((Expenses!GT$35-$K67/12)*$J67*$F67,0)+MAX((Expenses!GT$36-$K68/12)*$J68*$F67,0)+MAX((Expenses!GT$37-$K69/12)*$J69*$F67,0)+MAX((Expenses!GT$38-$K70/12)*$J70*$F67,0)+MAX((Expenses!GT$39-$K71/12)*$J71*$F67,0)))),0)</f>
        <v>0</v>
      </c>
      <c r="GW233" s="156">
        <f>IF(AND(GW$165&lt;=$E67,GW$165&gt;=EOMONTH($D67,0)),IF($G67="NNN",SUM(Expenses!GU$35:GU$39)*$F67,IF($G67="FSG",0,IF($G67="MG",SUMPRODUCT($I67:$I71,Expenses!GU$35:GU$39)*$F67,MAX((Expenses!GU$35-$K67/12)*$J67*$F67,0)+MAX((Expenses!GU$36-$K68/12)*$J68*$F67,0)+MAX((Expenses!GU$37-$K69/12)*$J69*$F67,0)+MAX((Expenses!GU$38-$K70/12)*$J70*$F67,0)+MAX((Expenses!GU$39-$K71/12)*$J71*$F67,0)))),0)</f>
        <v>0</v>
      </c>
      <c r="GX233" s="156">
        <f>IF(AND(GX$165&lt;=$E67,GX$165&gt;=EOMONTH($D67,0)),IF($G67="NNN",SUM(Expenses!GV$35:GV$39)*$F67,IF($G67="FSG",0,IF($G67="MG",SUMPRODUCT($I67:$I71,Expenses!GV$35:GV$39)*$F67,MAX((Expenses!GV$35-$K67/12)*$J67*$F67,0)+MAX((Expenses!GV$36-$K68/12)*$J68*$F67,0)+MAX((Expenses!GV$37-$K69/12)*$J69*$F67,0)+MAX((Expenses!GV$38-$K70/12)*$J70*$F67,0)+MAX((Expenses!GV$39-$K71/12)*$J71*$F67,0)))),0)</f>
        <v>0</v>
      </c>
      <c r="GY233" s="156">
        <f>IF(AND(GY$165&lt;=$E67,GY$165&gt;=EOMONTH($D67,0)),IF($G67="NNN",SUM(Expenses!GW$35:GW$39)*$F67,IF($G67="FSG",0,IF($G67="MG",SUMPRODUCT($I67:$I71,Expenses!GW$35:GW$39)*$F67,MAX((Expenses!GW$35-$K67/12)*$J67*$F67,0)+MAX((Expenses!GW$36-$K68/12)*$J68*$F67,0)+MAX((Expenses!GW$37-$K69/12)*$J69*$F67,0)+MAX((Expenses!GW$38-$K70/12)*$J70*$F67,0)+MAX((Expenses!GW$39-$K71/12)*$J71*$F67,0)))),0)</f>
        <v>0</v>
      </c>
      <c r="GZ233" s="156">
        <f>IF(AND(GZ$165&lt;=$E67,GZ$165&gt;=EOMONTH($D67,0)),IF($G67="NNN",SUM(Expenses!GX$35:GX$39)*$F67,IF($G67="FSG",0,IF($G67="MG",SUMPRODUCT($I67:$I71,Expenses!GX$35:GX$39)*$F67,MAX((Expenses!GX$35-$K67/12)*$J67*$F67,0)+MAX((Expenses!GX$36-$K68/12)*$J68*$F67,0)+MAX((Expenses!GX$37-$K69/12)*$J69*$F67,0)+MAX((Expenses!GX$38-$K70/12)*$J70*$F67,0)+MAX((Expenses!GX$39-$K71/12)*$J71*$F67,0)))),0)</f>
        <v>0</v>
      </c>
      <c r="HA233" s="156">
        <f>IF(AND(HA$165&lt;=$E67,HA$165&gt;=EOMONTH($D67,0)),IF($G67="NNN",SUM(Expenses!GY$35:GY$39)*$F67,IF($G67="FSG",0,IF($G67="MG",SUMPRODUCT($I67:$I71,Expenses!GY$35:GY$39)*$F67,MAX((Expenses!GY$35-$K67/12)*$J67*$F67,0)+MAX((Expenses!GY$36-$K68/12)*$J68*$F67,0)+MAX((Expenses!GY$37-$K69/12)*$J69*$F67,0)+MAX((Expenses!GY$38-$K70/12)*$J70*$F67,0)+MAX((Expenses!GY$39-$K71/12)*$J71*$F67,0)))),0)</f>
        <v>0</v>
      </c>
      <c r="HB233" s="156">
        <f>IF(AND(HB$165&lt;=$E67,HB$165&gt;=EOMONTH($D67,0)),IF($G67="NNN",SUM(Expenses!GZ$35:GZ$39)*$F67,IF($G67="FSG",0,IF($G67="MG",SUMPRODUCT($I67:$I71,Expenses!GZ$35:GZ$39)*$F67,MAX((Expenses!GZ$35-$K67/12)*$J67*$F67,0)+MAX((Expenses!GZ$36-$K68/12)*$J68*$F67,0)+MAX((Expenses!GZ$37-$K69/12)*$J69*$F67,0)+MAX((Expenses!GZ$38-$K70/12)*$J70*$F67,0)+MAX((Expenses!GZ$39-$K71/12)*$J71*$F67,0)))),0)</f>
        <v>0</v>
      </c>
      <c r="HC233" s="156">
        <f>IF(AND(HC$165&lt;=$E67,HC$165&gt;=EOMONTH($D67,0)),IF($G67="NNN",SUM(Expenses!HA$35:HA$39)*$F67,IF($G67="FSG",0,IF($G67="MG",SUMPRODUCT($I67:$I71,Expenses!HA$35:HA$39)*$F67,MAX((Expenses!HA$35-$K67/12)*$J67*$F67,0)+MAX((Expenses!HA$36-$K68/12)*$J68*$F67,0)+MAX((Expenses!HA$37-$K69/12)*$J69*$F67,0)+MAX((Expenses!HA$38-$K70/12)*$J70*$F67,0)+MAX((Expenses!HA$39-$K71/12)*$J71*$F67,0)))),0)</f>
        <v>0</v>
      </c>
      <c r="HD233" s="156">
        <f>IF(AND(HD$165&lt;=$E67,HD$165&gt;=EOMONTH($D67,0)),IF($G67="NNN",SUM(Expenses!HB$35:HB$39)*$F67,IF($G67="FSG",0,IF($G67="MG",SUMPRODUCT($I67:$I71,Expenses!HB$35:HB$39)*$F67,MAX((Expenses!HB$35-$K67/12)*$J67*$F67,0)+MAX((Expenses!HB$36-$K68/12)*$J68*$F67,0)+MAX((Expenses!HB$37-$K69/12)*$J69*$F67,0)+MAX((Expenses!HB$38-$K70/12)*$J70*$F67,0)+MAX((Expenses!HB$39-$K71/12)*$J71*$F67,0)))),0)</f>
        <v>0</v>
      </c>
      <c r="HE233" s="156">
        <f>IF(AND(HE$165&lt;=$E67,HE$165&gt;=EOMONTH($D67,0)),IF($G67="NNN",SUM(Expenses!HC$35:HC$39)*$F67,IF($G67="FSG",0,IF($G67="MG",SUMPRODUCT($I67:$I71,Expenses!HC$35:HC$39)*$F67,MAX((Expenses!HC$35-$K67/12)*$J67*$F67,0)+MAX((Expenses!HC$36-$K68/12)*$J68*$F67,0)+MAX((Expenses!HC$37-$K69/12)*$J69*$F67,0)+MAX((Expenses!HC$38-$K70/12)*$J70*$F67,0)+MAX((Expenses!HC$39-$K71/12)*$J71*$F67,0)))),0)</f>
        <v>0</v>
      </c>
      <c r="HF233" s="156">
        <f>IF(AND(HF$165&lt;=$E67,HF$165&gt;=EOMONTH($D67,0)),IF($G67="NNN",SUM(Expenses!HD$35:HD$39)*$F67,IF($G67="FSG",0,IF($G67="MG",SUMPRODUCT($I67:$I71,Expenses!HD$35:HD$39)*$F67,MAX((Expenses!HD$35-$K67/12)*$J67*$F67,0)+MAX((Expenses!HD$36-$K68/12)*$J68*$F67,0)+MAX((Expenses!HD$37-$K69/12)*$J69*$F67,0)+MAX((Expenses!HD$38-$K70/12)*$J70*$F67,0)+MAX((Expenses!HD$39-$K71/12)*$J71*$F67,0)))),0)</f>
        <v>0</v>
      </c>
      <c r="HG233" s="156">
        <f>IF(AND(HG$165&lt;=$E67,HG$165&gt;=EOMONTH($D67,0)),IF($G67="NNN",SUM(Expenses!HE$35:HE$39)*$F67,IF($G67="FSG",0,IF($G67="MG",SUMPRODUCT($I67:$I71,Expenses!HE$35:HE$39)*$F67,MAX((Expenses!HE$35-$K67/12)*$J67*$F67,0)+MAX((Expenses!HE$36-$K68/12)*$J68*$F67,0)+MAX((Expenses!HE$37-$K69/12)*$J69*$F67,0)+MAX((Expenses!HE$38-$K70/12)*$J70*$F67,0)+MAX((Expenses!HE$39-$K71/12)*$J71*$F67,0)))),0)</f>
        <v>0</v>
      </c>
      <c r="HH233" s="156">
        <f>IF(AND(HH$165&lt;=$E67,HH$165&gt;=EOMONTH($D67,0)),IF($G67="NNN",SUM(Expenses!HF$35:HF$39)*$F67,IF($G67="FSG",0,IF($G67="MG",SUMPRODUCT($I67:$I71,Expenses!HF$35:HF$39)*$F67,MAX((Expenses!HF$35-$K67/12)*$J67*$F67,0)+MAX((Expenses!HF$36-$K68/12)*$J68*$F67,0)+MAX((Expenses!HF$37-$K69/12)*$J69*$F67,0)+MAX((Expenses!HF$38-$K70/12)*$J70*$F67,0)+MAX((Expenses!HF$39-$K71/12)*$J71*$F67,0)))),0)</f>
        <v>0</v>
      </c>
      <c r="HI233" s="156">
        <f>IF(AND(HI$165&lt;=$E67,HI$165&gt;=EOMONTH($D67,0)),IF($G67="NNN",SUM(Expenses!HG$35:HG$39)*$F67,IF($G67="FSG",0,IF($G67="MG",SUMPRODUCT($I67:$I71,Expenses!HG$35:HG$39)*$F67,MAX((Expenses!HG$35-$K67/12)*$J67*$F67,0)+MAX((Expenses!HG$36-$K68/12)*$J68*$F67,0)+MAX((Expenses!HG$37-$K69/12)*$J69*$F67,0)+MAX((Expenses!HG$38-$K70/12)*$J70*$F67,0)+MAX((Expenses!HG$39-$K71/12)*$J71*$F67,0)))),0)</f>
        <v>0</v>
      </c>
      <c r="HJ233" s="156">
        <f>IF(AND(HJ$165&lt;=$E67,HJ$165&gt;=EOMONTH($D67,0)),IF($G67="NNN",SUM(Expenses!HH$35:HH$39)*$F67,IF($G67="FSG",0,IF($G67="MG",SUMPRODUCT($I67:$I71,Expenses!HH$35:HH$39)*$F67,MAX((Expenses!HH$35-$K67/12)*$J67*$F67,0)+MAX((Expenses!HH$36-$K68/12)*$J68*$F67,0)+MAX((Expenses!HH$37-$K69/12)*$J69*$F67,0)+MAX((Expenses!HH$38-$K70/12)*$J70*$F67,0)+MAX((Expenses!HH$39-$K71/12)*$J71*$F67,0)))),0)</f>
        <v>0</v>
      </c>
      <c r="HK233" s="156">
        <f>IF(AND(HK$165&lt;=$E67,HK$165&gt;=EOMONTH($D67,0)),IF($G67="NNN",SUM(Expenses!HI$35:HI$39)*$F67,IF($G67="FSG",0,IF($G67="MG",SUMPRODUCT($I67:$I71,Expenses!HI$35:HI$39)*$F67,MAX((Expenses!HI$35-$K67/12)*$J67*$F67,0)+MAX((Expenses!HI$36-$K68/12)*$J68*$F67,0)+MAX((Expenses!HI$37-$K69/12)*$J69*$F67,0)+MAX((Expenses!HI$38-$K70/12)*$J70*$F67,0)+MAX((Expenses!HI$39-$K71/12)*$J71*$F67,0)))),0)</f>
        <v>0</v>
      </c>
      <c r="HL233" s="156">
        <f>IF(AND(HL$165&lt;=$E67,HL$165&gt;=EOMONTH($D67,0)),IF($G67="NNN",SUM(Expenses!HJ$35:HJ$39)*$F67,IF($G67="FSG",0,IF($G67="MG",SUMPRODUCT($I67:$I71,Expenses!HJ$35:HJ$39)*$F67,MAX((Expenses!HJ$35-$K67/12)*$J67*$F67,0)+MAX((Expenses!HJ$36-$K68/12)*$J68*$F67,0)+MAX((Expenses!HJ$37-$K69/12)*$J69*$F67,0)+MAX((Expenses!HJ$38-$K70/12)*$J70*$F67,0)+MAX((Expenses!HJ$39-$K71/12)*$J71*$F67,0)))),0)</f>
        <v>0</v>
      </c>
      <c r="HM233" s="156">
        <f>IF(AND(HM$165&lt;=$E67,HM$165&gt;=EOMONTH($D67,0)),IF($G67="NNN",SUM(Expenses!HK$35:HK$39)*$F67,IF($G67="FSG",0,IF($G67="MG",SUMPRODUCT($I67:$I71,Expenses!HK$35:HK$39)*$F67,MAX((Expenses!HK$35-$K67/12)*$J67*$F67,0)+MAX((Expenses!HK$36-$K68/12)*$J68*$F67,0)+MAX((Expenses!HK$37-$K69/12)*$J69*$F67,0)+MAX((Expenses!HK$38-$K70/12)*$J70*$F67,0)+MAX((Expenses!HK$39-$K71/12)*$J71*$F67,0)))),0)</f>
        <v>0</v>
      </c>
      <c r="HN233" s="156">
        <f>IF(AND(HN$165&lt;=$E67,HN$165&gt;=EOMONTH($D67,0)),IF($G67="NNN",SUM(Expenses!HL$35:HL$39)*$F67,IF($G67="FSG",0,IF($G67="MG",SUMPRODUCT($I67:$I71,Expenses!HL$35:HL$39)*$F67,MAX((Expenses!HL$35-$K67/12)*$J67*$F67,0)+MAX((Expenses!HL$36-$K68/12)*$J68*$F67,0)+MAX((Expenses!HL$37-$K69/12)*$J69*$F67,0)+MAX((Expenses!HL$38-$K70/12)*$J70*$F67,0)+MAX((Expenses!HL$39-$K71/12)*$J71*$F67,0)))),0)</f>
        <v>0</v>
      </c>
      <c r="HO233" s="156">
        <f>IF(AND(HO$165&lt;=$E67,HO$165&gt;=EOMONTH($D67,0)),IF($G67="NNN",SUM(Expenses!HM$35:HM$39)*$F67,IF($G67="FSG",0,IF($G67="MG",SUMPRODUCT($I67:$I71,Expenses!HM$35:HM$39)*$F67,MAX((Expenses!HM$35-$K67/12)*$J67*$F67,0)+MAX((Expenses!HM$36-$K68/12)*$J68*$F67,0)+MAX((Expenses!HM$37-$K69/12)*$J69*$F67,0)+MAX((Expenses!HM$38-$K70/12)*$J70*$F67,0)+MAX((Expenses!HM$39-$K71/12)*$J71*$F67,0)))),0)</f>
        <v>0</v>
      </c>
      <c r="HP233" s="156">
        <f>IF(AND(HP$165&lt;=$E67,HP$165&gt;=EOMONTH($D67,0)),IF($G67="NNN",SUM(Expenses!HN$35:HN$39)*$F67,IF($G67="FSG",0,IF($G67="MG",SUMPRODUCT($I67:$I71,Expenses!HN$35:HN$39)*$F67,MAX((Expenses!HN$35-$K67/12)*$J67*$F67,0)+MAX((Expenses!HN$36-$K68/12)*$J68*$F67,0)+MAX((Expenses!HN$37-$K69/12)*$J69*$F67,0)+MAX((Expenses!HN$38-$K70/12)*$J70*$F67,0)+MAX((Expenses!HN$39-$K71/12)*$J71*$F67,0)))),0)</f>
        <v>0</v>
      </c>
      <c r="HQ233" s="156">
        <f>IF(AND(HQ$165&lt;=$E67,HQ$165&gt;=EOMONTH($D67,0)),IF($G67="NNN",SUM(Expenses!HO$35:HO$39)*$F67,IF($G67="FSG",0,IF($G67="MG",SUMPRODUCT($I67:$I71,Expenses!HO$35:HO$39)*$F67,MAX((Expenses!HO$35-$K67/12)*$J67*$F67,0)+MAX((Expenses!HO$36-$K68/12)*$J68*$F67,0)+MAX((Expenses!HO$37-$K69/12)*$J69*$F67,0)+MAX((Expenses!HO$38-$K70/12)*$J70*$F67,0)+MAX((Expenses!HO$39-$K71/12)*$J71*$F67,0)))),0)</f>
        <v>0</v>
      </c>
      <c r="HR233" s="156">
        <f>IF(AND(HR$165&lt;=$E67,HR$165&gt;=EOMONTH($D67,0)),IF($G67="NNN",SUM(Expenses!HP$35:HP$39)*$F67,IF($G67="FSG",0,IF($G67="MG",SUMPRODUCT($I67:$I71,Expenses!HP$35:HP$39)*$F67,MAX((Expenses!HP$35-$K67/12)*$J67*$F67,0)+MAX((Expenses!HP$36-$K68/12)*$J68*$F67,0)+MAX((Expenses!HP$37-$K69/12)*$J69*$F67,0)+MAX((Expenses!HP$38-$K70/12)*$J70*$F67,0)+MAX((Expenses!HP$39-$K71/12)*$J71*$F67,0)))),0)</f>
        <v>0</v>
      </c>
      <c r="HS233" s="156">
        <f>IF(AND(HS$165&lt;=$E67,HS$165&gt;=EOMONTH($D67,0)),IF($G67="NNN",SUM(Expenses!HQ$35:HQ$39)*$F67,IF($G67="FSG",0,IF($G67="MG",SUMPRODUCT($I67:$I71,Expenses!HQ$35:HQ$39)*$F67,MAX((Expenses!HQ$35-$K67/12)*$J67*$F67,0)+MAX((Expenses!HQ$36-$K68/12)*$J68*$F67,0)+MAX((Expenses!HQ$37-$K69/12)*$J69*$F67,0)+MAX((Expenses!HQ$38-$K70/12)*$J70*$F67,0)+MAX((Expenses!HQ$39-$K71/12)*$J71*$F67,0)))),0)</f>
        <v>0</v>
      </c>
      <c r="HT233" s="156">
        <f>IF(AND(HT$165&lt;=$E67,HT$165&gt;=EOMONTH($D67,0)),IF($G67="NNN",SUM(Expenses!HR$35:HR$39)*$F67,IF($G67="FSG",0,IF($G67="MG",SUMPRODUCT($I67:$I71,Expenses!HR$35:HR$39)*$F67,MAX((Expenses!HR$35-$K67/12)*$J67*$F67,0)+MAX((Expenses!HR$36-$K68/12)*$J68*$F67,0)+MAX((Expenses!HR$37-$K69/12)*$J69*$F67,0)+MAX((Expenses!HR$38-$K70/12)*$J70*$F67,0)+MAX((Expenses!HR$39-$K71/12)*$J71*$F67,0)))),0)</f>
        <v>0</v>
      </c>
      <c r="HU233" s="156">
        <f>IF(AND(HU$165&lt;=$E67,HU$165&gt;=EOMONTH($D67,0)),IF($G67="NNN",SUM(Expenses!HS$35:HS$39)*$F67,IF($G67="FSG",0,IF($G67="MG",SUMPRODUCT($I67:$I71,Expenses!HS$35:HS$39)*$F67,MAX((Expenses!HS$35-$K67/12)*$J67*$F67,0)+MAX((Expenses!HS$36-$K68/12)*$J68*$F67,0)+MAX((Expenses!HS$37-$K69/12)*$J69*$F67,0)+MAX((Expenses!HS$38-$K70/12)*$J70*$F67,0)+MAX((Expenses!HS$39-$K71/12)*$J71*$F67,0)))),0)</f>
        <v>0</v>
      </c>
      <c r="HV233" s="156">
        <f>IF(AND(HV$165&lt;=$E67,HV$165&gt;=EOMONTH($D67,0)),IF($G67="NNN",SUM(Expenses!HT$35:HT$39)*$F67,IF($G67="FSG",0,IF($G67="MG",SUMPRODUCT($I67:$I71,Expenses!HT$35:HT$39)*$F67,MAX((Expenses!HT$35-$K67/12)*$J67*$F67,0)+MAX((Expenses!HT$36-$K68/12)*$J68*$F67,0)+MAX((Expenses!HT$37-$K69/12)*$J69*$F67,0)+MAX((Expenses!HT$38-$K70/12)*$J70*$F67,0)+MAX((Expenses!HT$39-$K71/12)*$J71*$F67,0)))),0)</f>
        <v>0</v>
      </c>
      <c r="HW233" s="156">
        <f>IF(AND(HW$165&lt;=$E67,HW$165&gt;=EOMONTH($D67,0)),IF($G67="NNN",SUM(Expenses!HU$35:HU$39)*$F67,IF($G67="FSG",0,IF($G67="MG",SUMPRODUCT($I67:$I71,Expenses!HU$35:HU$39)*$F67,MAX((Expenses!HU$35-$K67/12)*$J67*$F67,0)+MAX((Expenses!HU$36-$K68/12)*$J68*$F67,0)+MAX((Expenses!HU$37-$K69/12)*$J69*$F67,0)+MAX((Expenses!HU$38-$K70/12)*$J70*$F67,0)+MAX((Expenses!HU$39-$K71/12)*$J71*$F67,0)))),0)</f>
        <v>0</v>
      </c>
      <c r="HX233" s="156">
        <f>IF(AND(HX$165&lt;=$E67,HX$165&gt;=EOMONTH($D67,0)),IF($G67="NNN",SUM(Expenses!HV$35:HV$39)*$F67,IF($G67="FSG",0,IF($G67="MG",SUMPRODUCT($I67:$I71,Expenses!HV$35:HV$39)*$F67,MAX((Expenses!HV$35-$K67/12)*$J67*$F67,0)+MAX((Expenses!HV$36-$K68/12)*$J68*$F67,0)+MAX((Expenses!HV$37-$K69/12)*$J69*$F67,0)+MAX((Expenses!HV$38-$K70/12)*$J70*$F67,0)+MAX((Expenses!HV$39-$K71/12)*$J71*$F67,0)))),0)</f>
        <v>0</v>
      </c>
      <c r="HY233" s="156">
        <f>IF(AND(HY$165&lt;=$E67,HY$165&gt;=EOMONTH($D67,0)),IF($G67="NNN",SUM(Expenses!HW$35:HW$39)*$F67,IF($G67="FSG",0,IF($G67="MG",SUMPRODUCT($I67:$I71,Expenses!HW$35:HW$39)*$F67,MAX((Expenses!HW$35-$K67/12)*$J67*$F67,0)+MAX((Expenses!HW$36-$K68/12)*$J68*$F67,0)+MAX((Expenses!HW$37-$K69/12)*$J69*$F67,0)+MAX((Expenses!HW$38-$K70/12)*$J70*$F67,0)+MAX((Expenses!HW$39-$K71/12)*$J71*$F67,0)))),0)</f>
        <v>0</v>
      </c>
      <c r="HZ233" s="156">
        <f>IF(AND(HZ$165&lt;=$E67,HZ$165&gt;=EOMONTH($D67,0)),IF($G67="NNN",SUM(Expenses!HX$35:HX$39)*$F67,IF($G67="FSG",0,IF($G67="MG",SUMPRODUCT($I67:$I71,Expenses!HX$35:HX$39)*$F67,MAX((Expenses!HX$35-$K67/12)*$J67*$F67,0)+MAX((Expenses!HX$36-$K68/12)*$J68*$F67,0)+MAX((Expenses!HX$37-$K69/12)*$J69*$F67,0)+MAX((Expenses!HX$38-$K70/12)*$J70*$F67,0)+MAX((Expenses!HX$39-$K71/12)*$J71*$F67,0)))),0)</f>
        <v>0</v>
      </c>
      <c r="IA233" s="156">
        <f>IF(AND(IA$165&lt;=$E67,IA$165&gt;=EOMONTH($D67,0)),IF($G67="NNN",SUM(Expenses!HY$35:HY$39)*$F67,IF($G67="FSG",0,IF($G67="MG",SUMPRODUCT($I67:$I71,Expenses!HY$35:HY$39)*$F67,MAX((Expenses!HY$35-$K67/12)*$J67*$F67,0)+MAX((Expenses!HY$36-$K68/12)*$J68*$F67,0)+MAX((Expenses!HY$37-$K69/12)*$J69*$F67,0)+MAX((Expenses!HY$38-$K70/12)*$J70*$F67,0)+MAX((Expenses!HY$39-$K71/12)*$J71*$F67,0)))),0)</f>
        <v>0</v>
      </c>
      <c r="IB233" s="156">
        <f>IF(AND(IB$165&lt;=$E67,IB$165&gt;=EOMONTH($D67,0)),IF($G67="NNN",SUM(Expenses!HZ$35:HZ$39)*$F67,IF($G67="FSG",0,IF($G67="MG",SUMPRODUCT($I67:$I71,Expenses!HZ$35:HZ$39)*$F67,MAX((Expenses!HZ$35-$K67/12)*$J67*$F67,0)+MAX((Expenses!HZ$36-$K68/12)*$J68*$F67,0)+MAX((Expenses!HZ$37-$K69/12)*$J69*$F67,0)+MAX((Expenses!HZ$38-$K70/12)*$J70*$F67,0)+MAX((Expenses!HZ$39-$K71/12)*$J71*$F67,0)))),0)</f>
        <v>0</v>
      </c>
      <c r="IC233" s="156">
        <f>IF(AND(IC$165&lt;=$E67,IC$165&gt;=EOMONTH($D67,0)),IF($G67="NNN",SUM(Expenses!IA$35:IA$39)*$F67,IF($G67="FSG",0,IF($G67="MG",SUMPRODUCT($I67:$I71,Expenses!IA$35:IA$39)*$F67,MAX((Expenses!IA$35-$K67/12)*$J67*$F67,0)+MAX((Expenses!IA$36-$K68/12)*$J68*$F67,0)+MAX((Expenses!IA$37-$K69/12)*$J69*$F67,0)+MAX((Expenses!IA$38-$K70/12)*$J70*$F67,0)+MAX((Expenses!IA$39-$K71/12)*$J71*$F67,0)))),0)</f>
        <v>0</v>
      </c>
      <c r="ID233" s="156">
        <f>IF(AND(ID$165&lt;=$E67,ID$165&gt;=EOMONTH($D67,0)),IF($G67="NNN",SUM(Expenses!IB$35:IB$39)*$F67,IF($G67="FSG",0,IF($G67="MG",SUMPRODUCT($I67:$I71,Expenses!IB$35:IB$39)*$F67,MAX((Expenses!IB$35-$K67/12)*$J67*$F67,0)+MAX((Expenses!IB$36-$K68/12)*$J68*$F67,0)+MAX((Expenses!IB$37-$K69/12)*$J69*$F67,0)+MAX((Expenses!IB$38-$K70/12)*$J70*$F67,0)+MAX((Expenses!IB$39-$K71/12)*$J71*$F67,0)))),0)</f>
        <v>0</v>
      </c>
      <c r="IE233" s="156">
        <f>IF(AND(IE$165&lt;=$E67,IE$165&gt;=EOMONTH($D67,0)),IF($G67="NNN",SUM(Expenses!IC$35:IC$39)*$F67,IF($G67="FSG",0,IF($G67="MG",SUMPRODUCT($I67:$I71,Expenses!IC$35:IC$39)*$F67,MAX((Expenses!IC$35-$K67/12)*$J67*$F67,0)+MAX((Expenses!IC$36-$K68/12)*$J68*$F67,0)+MAX((Expenses!IC$37-$K69/12)*$J69*$F67,0)+MAX((Expenses!IC$38-$K70/12)*$J70*$F67,0)+MAX((Expenses!IC$39-$K71/12)*$J71*$F67,0)))),0)</f>
        <v>0</v>
      </c>
      <c r="IF233" s="156">
        <f>IF(AND(IF$165&lt;=$E67,IF$165&gt;=EOMONTH($D67,0)),IF($G67="NNN",SUM(Expenses!ID$35:ID$39)*$F67,IF($G67="FSG",0,IF($G67="MG",SUMPRODUCT($I67:$I71,Expenses!ID$35:ID$39)*$F67,MAX((Expenses!ID$35-$K67/12)*$J67*$F67,0)+MAX((Expenses!ID$36-$K68/12)*$J68*$F67,0)+MAX((Expenses!ID$37-$K69/12)*$J69*$F67,0)+MAX((Expenses!ID$38-$K70/12)*$J70*$F67,0)+MAX((Expenses!ID$39-$K71/12)*$J71*$F67,0)))),0)</f>
        <v>0</v>
      </c>
      <c r="IG233" s="156">
        <f>IF(AND(IG$165&lt;=$E67,IG$165&gt;=EOMONTH($D67,0)),IF($G67="NNN",SUM(Expenses!IE$35:IE$39)*$F67,IF($G67="FSG",0,IF($G67="MG",SUMPRODUCT($I67:$I71,Expenses!IE$35:IE$39)*$F67,MAX((Expenses!IE$35-$K67/12)*$J67*$F67,0)+MAX((Expenses!IE$36-$K68/12)*$J68*$F67,0)+MAX((Expenses!IE$37-$K69/12)*$J69*$F67,0)+MAX((Expenses!IE$38-$K70/12)*$J70*$F67,0)+MAX((Expenses!IE$39-$K71/12)*$J71*$F67,0)))),0)</f>
        <v>0</v>
      </c>
      <c r="IH233" s="156">
        <f>IF(AND(IH$165&lt;=$E67,IH$165&gt;=EOMONTH($D67,0)),IF($G67="NNN",SUM(Expenses!IF$35:IF$39)*$F67,IF($G67="FSG",0,IF($G67="MG",SUMPRODUCT($I67:$I71,Expenses!IF$35:IF$39)*$F67,MAX((Expenses!IF$35-$K67/12)*$J67*$F67,0)+MAX((Expenses!IF$36-$K68/12)*$J68*$F67,0)+MAX((Expenses!IF$37-$K69/12)*$J69*$F67,0)+MAX((Expenses!IF$38-$K70/12)*$J70*$F67,0)+MAX((Expenses!IF$39-$K71/12)*$J71*$F67,0)))),0)</f>
        <v>0</v>
      </c>
      <c r="II233" s="156">
        <f>IF(AND(II$165&lt;=$E67,II$165&gt;=EOMONTH($D67,0)),IF($G67="NNN",SUM(Expenses!IG$35:IG$39)*$F67,IF($G67="FSG",0,IF($G67="MG",SUMPRODUCT($I67:$I71,Expenses!IG$35:IG$39)*$F67,MAX((Expenses!IG$35-$K67/12)*$J67*$F67,0)+MAX((Expenses!IG$36-$K68/12)*$J68*$F67,0)+MAX((Expenses!IG$37-$K69/12)*$J69*$F67,0)+MAX((Expenses!IG$38-$K70/12)*$J70*$F67,0)+MAX((Expenses!IG$39-$K71/12)*$J71*$F67,0)))),0)</f>
        <v>0</v>
      </c>
      <c r="IJ233" s="156">
        <f>IF(AND(IJ$165&lt;=$E67,IJ$165&gt;=EOMONTH($D67,0)),IF($G67="NNN",SUM(Expenses!IH$35:IH$39)*$F67,IF($G67="FSG",0,IF($G67="MG",SUMPRODUCT($I67:$I71,Expenses!IH$35:IH$39)*$F67,MAX((Expenses!IH$35-$K67/12)*$J67*$F67,0)+MAX((Expenses!IH$36-$K68/12)*$J68*$F67,0)+MAX((Expenses!IH$37-$K69/12)*$J69*$F67,0)+MAX((Expenses!IH$38-$K70/12)*$J70*$F67,0)+MAX((Expenses!IH$39-$K71/12)*$J71*$F67,0)))),0)</f>
        <v>0</v>
      </c>
      <c r="IK233" s="156">
        <f>IF(AND(IK$165&lt;=$E67,IK$165&gt;=EOMONTH($D67,0)),IF($G67="NNN",SUM(Expenses!II$35:II$39)*$F67,IF($G67="FSG",0,IF($G67="MG",SUMPRODUCT($I67:$I71,Expenses!II$35:II$39)*$F67,MAX((Expenses!II$35-$K67/12)*$J67*$F67,0)+MAX((Expenses!II$36-$K68/12)*$J68*$F67,0)+MAX((Expenses!II$37-$K69/12)*$J69*$F67,0)+MAX((Expenses!II$38-$K70/12)*$J70*$F67,0)+MAX((Expenses!II$39-$K71/12)*$J71*$F67,0)))),0)</f>
        <v>0</v>
      </c>
      <c r="IL233" s="156">
        <f>IF(AND(IL$165&lt;=$E67,IL$165&gt;=EOMONTH($D67,0)),IF($G67="NNN",SUM(Expenses!IJ$35:IJ$39)*$F67,IF($G67="FSG",0,IF($G67="MG",SUMPRODUCT($I67:$I71,Expenses!IJ$35:IJ$39)*$F67,MAX((Expenses!IJ$35-$K67/12)*$J67*$F67,0)+MAX((Expenses!IJ$36-$K68/12)*$J68*$F67,0)+MAX((Expenses!IJ$37-$K69/12)*$J69*$F67,0)+MAX((Expenses!IJ$38-$K70/12)*$J70*$F67,0)+MAX((Expenses!IJ$39-$K71/12)*$J71*$F67,0)))),0)</f>
        <v>0</v>
      </c>
      <c r="IM233" s="156">
        <f>IF(AND(IM$165&lt;=$E67,IM$165&gt;=EOMONTH($D67,0)),IF($G67="NNN",SUM(Expenses!IK$35:IK$39)*$F67,IF($G67="FSG",0,IF($G67="MG",SUMPRODUCT($I67:$I71,Expenses!IK$35:IK$39)*$F67,MAX((Expenses!IK$35-$K67/12)*$J67*$F67,0)+MAX((Expenses!IK$36-$K68/12)*$J68*$F67,0)+MAX((Expenses!IK$37-$K69/12)*$J69*$F67,0)+MAX((Expenses!IK$38-$K70/12)*$J70*$F67,0)+MAX((Expenses!IK$39-$K71/12)*$J71*$F67,0)))),0)</f>
        <v>0</v>
      </c>
      <c r="IN233" s="156">
        <f>IF(AND(IN$165&lt;=$E67,IN$165&gt;=EOMONTH($D67,0)),IF($G67="NNN",SUM(Expenses!IL$35:IL$39)*$F67,IF($G67="FSG",0,IF($G67="MG",SUMPRODUCT($I67:$I71,Expenses!IL$35:IL$39)*$F67,MAX((Expenses!IL$35-$K67/12)*$J67*$F67,0)+MAX((Expenses!IL$36-$K68/12)*$J68*$F67,0)+MAX((Expenses!IL$37-$K69/12)*$J69*$F67,0)+MAX((Expenses!IL$38-$K70/12)*$J70*$F67,0)+MAX((Expenses!IL$39-$K71/12)*$J71*$F67,0)))),0)</f>
        <v>0</v>
      </c>
      <c r="IO233" s="156">
        <f>IF(AND(IO$165&lt;=$E67,IO$165&gt;=EOMONTH($D67,0)),IF($G67="NNN",SUM(Expenses!IM$35:IM$39)*$F67,IF($G67="FSG",0,IF($G67="MG",SUMPRODUCT($I67:$I71,Expenses!IM$35:IM$39)*$F67,MAX((Expenses!IM$35-$K67/12)*$J67*$F67,0)+MAX((Expenses!IM$36-$K68/12)*$J68*$F67,0)+MAX((Expenses!IM$37-$K69/12)*$J69*$F67,0)+MAX((Expenses!IM$38-$K70/12)*$J70*$F67,0)+MAX((Expenses!IM$39-$K71/12)*$J71*$F67,0)))),0)</f>
        <v>0</v>
      </c>
      <c r="IP233" s="156">
        <f>IF(AND(IP$165&lt;=$E67,IP$165&gt;=EOMONTH($D67,0)),IF($G67="NNN",SUM(Expenses!IN$35:IN$39)*$F67,IF($G67="FSG",0,IF($G67="MG",SUMPRODUCT($I67:$I71,Expenses!IN$35:IN$39)*$F67,MAX((Expenses!IN$35-$K67/12)*$J67*$F67,0)+MAX((Expenses!IN$36-$K68/12)*$J68*$F67,0)+MAX((Expenses!IN$37-$K69/12)*$J69*$F67,0)+MAX((Expenses!IN$38-$K70/12)*$J70*$F67,0)+MAX((Expenses!IN$39-$K71/12)*$J71*$F67,0)))),0)</f>
        <v>0</v>
      </c>
      <c r="IQ233" s="156">
        <f>IF(AND(IQ$165&lt;=$E67,IQ$165&gt;=EOMONTH($D67,0)),IF($G67="NNN",SUM(Expenses!IO$35:IO$39)*$F67,IF($G67="FSG",0,IF($G67="MG",SUMPRODUCT($I67:$I71,Expenses!IO$35:IO$39)*$F67,MAX((Expenses!IO$35-$K67/12)*$J67*$F67,0)+MAX((Expenses!IO$36-$K68/12)*$J68*$F67,0)+MAX((Expenses!IO$37-$K69/12)*$J69*$F67,0)+MAX((Expenses!IO$38-$K70/12)*$J70*$F67,0)+MAX((Expenses!IO$39-$K71/12)*$J71*$F67,0)))),0)</f>
        <v>0</v>
      </c>
      <c r="IR233" s="156">
        <f>IF(AND(IR$165&lt;=$E67,IR$165&gt;=EOMONTH($D67,0)),IF($G67="NNN",SUM(Expenses!IP$35:IP$39)*$F67,IF($G67="FSG",0,IF($G67="MG",SUMPRODUCT($I67:$I71,Expenses!IP$35:IP$39)*$F67,MAX((Expenses!IP$35-$K67/12)*$J67*$F67,0)+MAX((Expenses!IP$36-$K68/12)*$J68*$F67,0)+MAX((Expenses!IP$37-$K69/12)*$J69*$F67,0)+MAX((Expenses!IP$38-$K70/12)*$J70*$F67,0)+MAX((Expenses!IP$39-$K71/12)*$J71*$F67,0)))),0)</f>
        <v>0</v>
      </c>
      <c r="IS233" s="156">
        <f>IF(AND(IS$165&lt;=$E67,IS$165&gt;=EOMONTH($D67,0)),IF($G67="NNN",SUM(Expenses!IQ$35:IQ$39)*$F67,IF($G67="FSG",0,IF($G67="MG",SUMPRODUCT($I67:$I71,Expenses!IQ$35:IQ$39)*$F67,MAX((Expenses!IQ$35-$K67/12)*$J67*$F67,0)+MAX((Expenses!IQ$36-$K68/12)*$J68*$F67,0)+MAX((Expenses!IQ$37-$K69/12)*$J69*$F67,0)+MAX((Expenses!IQ$38-$K70/12)*$J70*$F67,0)+MAX((Expenses!IQ$39-$K71/12)*$J71*$F67,0)))),0)</f>
        <v>0</v>
      </c>
      <c r="IT233" s="156">
        <f>IF(AND(IT$165&lt;=$E67,IT$165&gt;=EOMONTH($D67,0)),IF($G67="NNN",SUM(Expenses!IR$35:IR$39)*$F67,IF($G67="FSG",0,IF($G67="MG",SUMPRODUCT($I67:$I71,Expenses!IR$35:IR$39)*$F67,MAX((Expenses!IR$35-$K67/12)*$J67*$F67,0)+MAX((Expenses!IR$36-$K68/12)*$J68*$F67,0)+MAX((Expenses!IR$37-$K69/12)*$J69*$F67,0)+MAX((Expenses!IR$38-$K70/12)*$J70*$F67,0)+MAX((Expenses!IR$39-$K71/12)*$J71*$F67,0)))),0)</f>
        <v>0</v>
      </c>
      <c r="IU233" s="156">
        <f>IF(AND(IU$165&lt;=$E67,IU$165&gt;=EOMONTH($D67,0)),IF($G67="NNN",SUM(Expenses!IS$35:IS$39)*$F67,IF($G67="FSG",0,IF($G67="MG",SUMPRODUCT($I67:$I71,Expenses!IS$35:IS$39)*$F67,MAX((Expenses!IS$35-$K67/12)*$J67*$F67,0)+MAX((Expenses!IS$36-$K68/12)*$J68*$F67,0)+MAX((Expenses!IS$37-$K69/12)*$J69*$F67,0)+MAX((Expenses!IS$38-$K70/12)*$J70*$F67,0)+MAX((Expenses!IS$39-$K71/12)*$J71*$F67,0)))),0)</f>
        <v>0</v>
      </c>
      <c r="IV233" s="156">
        <f>IF(AND(IV$165&lt;=$E67,IV$165&gt;=EOMONTH($D67,0)),IF($G67="NNN",SUM(Expenses!IT$35:IT$39)*$F67,IF($G67="FSG",0,IF($G67="MG",SUMPRODUCT($I67:$I71,Expenses!IT$35:IT$39)*$F67,MAX((Expenses!IT$35-$K67/12)*$J67*$F67,0)+MAX((Expenses!IT$36-$K68/12)*$J68*$F67,0)+MAX((Expenses!IT$37-$K69/12)*$J69*$F67,0)+MAX((Expenses!IT$38-$K70/12)*$J70*$F67,0)+MAX((Expenses!IT$39-$K71/12)*$J71*$F67,0)))),0)</f>
        <v>0</v>
      </c>
      <c r="IW233" s="156">
        <f>IF(AND(IW$165&lt;=$E67,IW$165&gt;=EOMONTH($D67,0)),IF($G67="NNN",SUM(Expenses!IU$35:IU$39)*$F67,IF($G67="FSG",0,IF($G67="MG",SUMPRODUCT($I67:$I71,Expenses!IU$35:IU$39)*$F67,MAX((Expenses!IU$35-$K67/12)*$J67*$F67,0)+MAX((Expenses!IU$36-$K68/12)*$J68*$F67,0)+MAX((Expenses!IU$37-$K69/12)*$J69*$F67,0)+MAX((Expenses!IU$38-$K70/12)*$J70*$F67,0)+MAX((Expenses!IU$39-$K71/12)*$J71*$F67,0)))),0)</f>
        <v>0</v>
      </c>
      <c r="IX233" s="156">
        <f>IF(AND(IX$165&lt;=$E67,IX$165&gt;=EOMONTH($D67,0)),IF($G67="NNN",SUM(Expenses!IV$35:IV$39)*$F67,IF($G67="FSG",0,IF($G67="MG",SUMPRODUCT($I67:$I71,Expenses!IV$35:IV$39)*$F67,MAX((Expenses!IV$35-$K67/12)*$J67*$F67,0)+MAX((Expenses!IV$36-$K68/12)*$J68*$F67,0)+MAX((Expenses!IV$37-$K69/12)*$J69*$F67,0)+MAX((Expenses!IV$38-$K70/12)*$J70*$F67,0)+MAX((Expenses!IV$39-$K71/12)*$J71*$F67,0)))),0)</f>
        <v>0</v>
      </c>
      <c r="IY233" s="156">
        <f>IF(AND(IY$165&lt;=$E67,IY$165&gt;=EOMONTH($D67,0)),IF($G67="NNN",SUM(Expenses!IW$35:IW$39)*$F67,IF($G67="FSG",0,IF($G67="MG",SUMPRODUCT($I67:$I71,Expenses!IW$35:IW$39)*$F67,MAX((Expenses!IW$35-$K67/12)*$J67*$F67,0)+MAX((Expenses!IW$36-$K68/12)*$J68*$F67,0)+MAX((Expenses!IW$37-$K69/12)*$J69*$F67,0)+MAX((Expenses!IW$38-$K70/12)*$J70*$F67,0)+MAX((Expenses!IW$39-$K71/12)*$J71*$F67,0)))),0)</f>
        <v>0</v>
      </c>
      <c r="IZ233" s="156">
        <f>IF(AND(IZ$165&lt;=$E67,IZ$165&gt;=EOMONTH($D67,0)),IF($G67="NNN",SUM(Expenses!IX$35:IX$39)*$F67,IF($G67="FSG",0,IF($G67="MG",SUMPRODUCT($I67:$I71,Expenses!IX$35:IX$39)*$F67,MAX((Expenses!IX$35-$K67/12)*$J67*$F67,0)+MAX((Expenses!IX$36-$K68/12)*$J68*$F67,0)+MAX((Expenses!IX$37-$K69/12)*$J69*$F67,0)+MAX((Expenses!IX$38-$K70/12)*$J70*$F67,0)+MAX((Expenses!IX$39-$K71/12)*$J71*$F67,0)))),0)</f>
        <v>0</v>
      </c>
      <c r="JA233" s="156">
        <f>IF(AND(JA$165&lt;=$E67,JA$165&gt;=EOMONTH($D67,0)),IF($G67="NNN",SUM(Expenses!IY$35:IY$39)*$F67,IF($G67="FSG",0,IF($G67="MG",SUMPRODUCT($I67:$I71,Expenses!IY$35:IY$39)*$F67,MAX((Expenses!IY$35-$K67/12)*$J67*$F67,0)+MAX((Expenses!IY$36-$K68/12)*$J68*$F67,0)+MAX((Expenses!IY$37-$K69/12)*$J69*$F67,0)+MAX((Expenses!IY$38-$K70/12)*$J70*$F67,0)+MAX((Expenses!IY$39-$K71/12)*$J71*$F67,0)))),0)</f>
        <v>0</v>
      </c>
      <c r="JB233" s="156">
        <f>IF(AND(JB$165&lt;=$E67,JB$165&gt;=EOMONTH($D67,0)),IF($G67="NNN",SUM(Expenses!IZ$35:IZ$39)*$F67,IF($G67="FSG",0,IF($G67="MG",SUMPRODUCT($I67:$I71,Expenses!IZ$35:IZ$39)*$F67,MAX((Expenses!IZ$35-$K67/12)*$J67*$F67,0)+MAX((Expenses!IZ$36-$K68/12)*$J68*$F67,0)+MAX((Expenses!IZ$37-$K69/12)*$J69*$F67,0)+MAX((Expenses!IZ$38-$K70/12)*$J70*$F67,0)+MAX((Expenses!IZ$39-$K71/12)*$J71*$F67,0)))),0)</f>
        <v>0</v>
      </c>
      <c r="JC233" s="156">
        <f>IF(AND(JC$165&lt;=$E67,JC$165&gt;=EOMONTH($D67,0)),IF($G67="NNN",SUM(Expenses!JA$35:JA$39)*$F67,IF($G67="FSG",0,IF($G67="MG",SUMPRODUCT($I67:$I71,Expenses!JA$35:JA$39)*$F67,MAX((Expenses!JA$35-$K67/12)*$J67*$F67,0)+MAX((Expenses!JA$36-$K68/12)*$J68*$F67,0)+MAX((Expenses!JA$37-$K69/12)*$J69*$F67,0)+MAX((Expenses!JA$38-$K70/12)*$J70*$F67,0)+MAX((Expenses!JA$39-$K71/12)*$J71*$F67,0)))),0)</f>
        <v>0</v>
      </c>
      <c r="JD233" s="156">
        <f>IF(AND(JD$165&lt;=$E67,JD$165&gt;=EOMONTH($D67,0)),IF($G67="NNN",SUM(Expenses!JB$35:JB$39)*$F67,IF($G67="FSG",0,IF($G67="MG",SUMPRODUCT($I67:$I71,Expenses!JB$35:JB$39)*$F67,MAX((Expenses!JB$35-$K67/12)*$J67*$F67,0)+MAX((Expenses!JB$36-$K68/12)*$J68*$F67,0)+MAX((Expenses!JB$37-$K69/12)*$J69*$F67,0)+MAX((Expenses!JB$38-$K70/12)*$J70*$F67,0)+MAX((Expenses!JB$39-$K71/12)*$J71*$F67,0)))),0)</f>
        <v>0</v>
      </c>
      <c r="JE233" s="156">
        <f>IF(AND(JE$165&lt;=$E67,JE$165&gt;=EOMONTH($D67,0)),IF($G67="NNN",SUM(Expenses!JC$35:JC$39)*$F67,IF($G67="FSG",0,IF($G67="MG",SUMPRODUCT($I67:$I71,Expenses!JC$35:JC$39)*$F67,MAX((Expenses!JC$35-$K67/12)*$J67*$F67,0)+MAX((Expenses!JC$36-$K68/12)*$J68*$F67,0)+MAX((Expenses!JC$37-$K69/12)*$J69*$F67,0)+MAX((Expenses!JC$38-$K70/12)*$J70*$F67,0)+MAX((Expenses!JC$39-$K71/12)*$J71*$F67,0)))),0)</f>
        <v>0</v>
      </c>
      <c r="JF233" s="156">
        <f>IF(AND(JF$165&lt;=$E67,JF$165&gt;=EOMONTH($D67,0)),IF($G67="NNN",SUM(Expenses!JD$35:JD$39)*$F67,IF($G67="FSG",0,IF($G67="MG",SUMPRODUCT($I67:$I71,Expenses!JD$35:JD$39)*$F67,MAX((Expenses!JD$35-$K67/12)*$J67*$F67,0)+MAX((Expenses!JD$36-$K68/12)*$J68*$F67,0)+MAX((Expenses!JD$37-$K69/12)*$J69*$F67,0)+MAX((Expenses!JD$38-$K70/12)*$J70*$F67,0)+MAX((Expenses!JD$39-$K71/12)*$J71*$F67,0)))),0)</f>
        <v>0</v>
      </c>
      <c r="JG233" s="156">
        <f>IF(AND(JG$165&lt;=$E67,JG$165&gt;=EOMONTH($D67,0)),IF($G67="NNN",SUM(Expenses!JE$35:JE$39)*$F67,IF($G67="FSG",0,IF($G67="MG",SUMPRODUCT($I67:$I71,Expenses!JE$35:JE$39)*$F67,MAX((Expenses!JE$35-$K67/12)*$J67*$F67,0)+MAX((Expenses!JE$36-$K68/12)*$J68*$F67,0)+MAX((Expenses!JE$37-$K69/12)*$J69*$F67,0)+MAX((Expenses!JE$38-$K70/12)*$J70*$F67,0)+MAX((Expenses!JE$39-$K71/12)*$J71*$F67,0)))),0)</f>
        <v>0</v>
      </c>
      <c r="JH233" s="156">
        <f>IF(AND(JH$165&lt;=$E67,JH$165&gt;=EOMONTH($D67,0)),IF($G67="NNN",SUM(Expenses!JF$35:JF$39)*$F67,IF($G67="FSG",0,IF($G67="MG",SUMPRODUCT($I67:$I71,Expenses!JF$35:JF$39)*$F67,MAX((Expenses!JF$35-$K67/12)*$J67*$F67,0)+MAX((Expenses!JF$36-$K68/12)*$J68*$F67,0)+MAX((Expenses!JF$37-$K69/12)*$J69*$F67,0)+MAX((Expenses!JF$38-$K70/12)*$J70*$F67,0)+MAX((Expenses!JF$39-$K71/12)*$J71*$F67,0)))),0)</f>
        <v>0</v>
      </c>
      <c r="JI233" s="156">
        <f>IF(AND(JI$165&lt;=$E67,JI$165&gt;=EOMONTH($D67,0)),IF($G67="NNN",SUM(Expenses!JG$35:JG$39)*$F67,IF($G67="FSG",0,IF($G67="MG",SUMPRODUCT($I67:$I71,Expenses!JG$35:JG$39)*$F67,MAX((Expenses!JG$35-$K67/12)*$J67*$F67,0)+MAX((Expenses!JG$36-$K68/12)*$J68*$F67,0)+MAX((Expenses!JG$37-$K69/12)*$J69*$F67,0)+MAX((Expenses!JG$38-$K70/12)*$J70*$F67,0)+MAX((Expenses!JG$39-$K71/12)*$J71*$F67,0)))),0)</f>
        <v>0</v>
      </c>
      <c r="JJ233" s="156">
        <f>IF(AND(JJ$165&lt;=$E67,JJ$165&gt;=EOMONTH($D67,0)),IF($G67="NNN",SUM(Expenses!JH$35:JH$39)*$F67,IF($G67="FSG",0,IF($G67="MG",SUMPRODUCT($I67:$I71,Expenses!JH$35:JH$39)*$F67,MAX((Expenses!JH$35-$K67/12)*$J67*$F67,0)+MAX((Expenses!JH$36-$K68/12)*$J68*$F67,0)+MAX((Expenses!JH$37-$K69/12)*$J69*$F67,0)+MAX((Expenses!JH$38-$K70/12)*$J70*$F67,0)+MAX((Expenses!JH$39-$K71/12)*$J71*$F67,0)))),0)</f>
        <v>0</v>
      </c>
      <c r="JK233" s="156">
        <f>IF(AND(JK$165&lt;=$E67,JK$165&gt;=EOMONTH($D67,0)),IF($G67="NNN",SUM(Expenses!JI$35:JI$39)*$F67,IF($G67="FSG",0,IF($G67="MG",SUMPRODUCT($I67:$I71,Expenses!JI$35:JI$39)*$F67,MAX((Expenses!JI$35-$K67/12)*$J67*$F67,0)+MAX((Expenses!JI$36-$K68/12)*$J68*$F67,0)+MAX((Expenses!JI$37-$K69/12)*$J69*$F67,0)+MAX((Expenses!JI$38-$K70/12)*$J70*$F67,0)+MAX((Expenses!JI$39-$K71/12)*$J71*$F67,0)))),0)</f>
        <v>0</v>
      </c>
      <c r="JL233" s="156">
        <f>IF(AND(JL$165&lt;=$E67,JL$165&gt;=EOMONTH($D67,0)),IF($G67="NNN",SUM(Expenses!JJ$35:JJ$39)*$F67,IF($G67="FSG",0,IF($G67="MG",SUMPRODUCT($I67:$I71,Expenses!JJ$35:JJ$39)*$F67,MAX((Expenses!JJ$35-$K67/12)*$J67*$F67,0)+MAX((Expenses!JJ$36-$K68/12)*$J68*$F67,0)+MAX((Expenses!JJ$37-$K69/12)*$J69*$F67,0)+MAX((Expenses!JJ$38-$K70/12)*$J70*$F67,0)+MAX((Expenses!JJ$39-$K71/12)*$J71*$F67,0)))),0)</f>
        <v>0</v>
      </c>
      <c r="JM233" s="156">
        <f>IF(AND(JM$165&lt;=$E67,JM$165&gt;=EOMONTH($D67,0)),IF($G67="NNN",SUM(Expenses!JK$35:JK$39)*$F67,IF($G67="FSG",0,IF($G67="MG",SUMPRODUCT($I67:$I71,Expenses!JK$35:JK$39)*$F67,MAX((Expenses!JK$35-$K67/12)*$J67*$F67,0)+MAX((Expenses!JK$36-$K68/12)*$J68*$F67,0)+MAX((Expenses!JK$37-$K69/12)*$J69*$F67,0)+MAX((Expenses!JK$38-$K70/12)*$J70*$F67,0)+MAX((Expenses!JK$39-$K71/12)*$J71*$F67,0)))),0)</f>
        <v>0</v>
      </c>
      <c r="JN233" s="156">
        <f>IF(AND(JN$165&lt;=$E67,JN$165&gt;=EOMONTH($D67,0)),IF($G67="NNN",SUM(Expenses!JL$35:JL$39)*$F67,IF($G67="FSG",0,IF($G67="MG",SUMPRODUCT($I67:$I71,Expenses!JL$35:JL$39)*$F67,MAX((Expenses!JL$35-$K67/12)*$J67*$F67,0)+MAX((Expenses!JL$36-$K68/12)*$J68*$F67,0)+MAX((Expenses!JL$37-$K69/12)*$J69*$F67,0)+MAX((Expenses!JL$38-$K70/12)*$J70*$F67,0)+MAX((Expenses!JL$39-$K71/12)*$J71*$F67,0)))),0)</f>
        <v>0</v>
      </c>
      <c r="JO233" s="156">
        <f>IF(AND(JO$165&lt;=$E67,JO$165&gt;=EOMONTH($D67,0)),IF($G67="NNN",SUM(Expenses!JM$35:JM$39)*$F67,IF($G67="FSG",0,IF($G67="MG",SUMPRODUCT($I67:$I71,Expenses!JM$35:JM$39)*$F67,MAX((Expenses!JM$35-$K67/12)*$J67*$F67,0)+MAX((Expenses!JM$36-$K68/12)*$J68*$F67,0)+MAX((Expenses!JM$37-$K69/12)*$J69*$F67,0)+MAX((Expenses!JM$38-$K70/12)*$J70*$F67,0)+MAX((Expenses!JM$39-$K71/12)*$J71*$F67,0)))),0)</f>
        <v>0</v>
      </c>
      <c r="JP233" s="156">
        <f>IF(AND(JP$165&lt;=$E67,JP$165&gt;=EOMONTH($D67,0)),IF($G67="NNN",SUM(Expenses!JN$35:JN$39)*$F67,IF($G67="FSG",0,IF($G67="MG",SUMPRODUCT($I67:$I71,Expenses!JN$35:JN$39)*$F67,MAX((Expenses!JN$35-$K67/12)*$J67*$F67,0)+MAX((Expenses!JN$36-$K68/12)*$J68*$F67,0)+MAX((Expenses!JN$37-$K69/12)*$J69*$F67,0)+MAX((Expenses!JN$38-$K70/12)*$J70*$F67,0)+MAX((Expenses!JN$39-$K71/12)*$J71*$F67,0)))),0)</f>
        <v>0</v>
      </c>
      <c r="JQ233" s="156">
        <f>IF(AND(JQ$165&lt;=$E67,JQ$165&gt;=EOMONTH($D67,0)),IF($G67="NNN",SUM(Expenses!JO$35:JO$39)*$F67,IF($G67="FSG",0,IF($G67="MG",SUMPRODUCT($I67:$I71,Expenses!JO$35:JO$39)*$F67,MAX((Expenses!JO$35-$K67/12)*$J67*$F67,0)+MAX((Expenses!JO$36-$K68/12)*$J68*$F67,0)+MAX((Expenses!JO$37-$K69/12)*$J69*$F67,0)+MAX((Expenses!JO$38-$K70/12)*$J70*$F67,0)+MAX((Expenses!JO$39-$K71/12)*$J71*$F67,0)))),0)</f>
        <v>0</v>
      </c>
      <c r="JR233" s="156">
        <f>IF(AND(JR$165&lt;=$E67,JR$165&gt;=EOMONTH($D67,0)),IF($G67="NNN",SUM(Expenses!JP$35:JP$39)*$F67,IF($G67="FSG",0,IF($G67="MG",SUMPRODUCT($I67:$I71,Expenses!JP$35:JP$39)*$F67,MAX((Expenses!JP$35-$K67/12)*$J67*$F67,0)+MAX((Expenses!JP$36-$K68/12)*$J68*$F67,0)+MAX((Expenses!JP$37-$K69/12)*$J69*$F67,0)+MAX((Expenses!JP$38-$K70/12)*$J70*$F67,0)+MAX((Expenses!JP$39-$K71/12)*$J71*$F67,0)))),0)</f>
        <v>0</v>
      </c>
      <c r="JS233" s="156">
        <f>IF(AND(JS$165&lt;=$E67,JS$165&gt;=EOMONTH($D67,0)),IF($G67="NNN",SUM(Expenses!JQ$35:JQ$39)*$F67,IF($G67="FSG",0,IF($G67="MG",SUMPRODUCT($I67:$I71,Expenses!JQ$35:JQ$39)*$F67,MAX((Expenses!JQ$35-$K67/12)*$J67*$F67,0)+MAX((Expenses!JQ$36-$K68/12)*$J68*$F67,0)+MAX((Expenses!JQ$37-$K69/12)*$J69*$F67,0)+MAX((Expenses!JQ$38-$K70/12)*$J70*$F67,0)+MAX((Expenses!JQ$39-$K71/12)*$J71*$F67,0)))),0)</f>
        <v>0</v>
      </c>
      <c r="JT233" s="156">
        <f>IF(AND(JT$165&lt;=$E67,JT$165&gt;=EOMONTH($D67,0)),IF($G67="NNN",SUM(Expenses!JR$35:JR$39)*$F67,IF($G67="FSG",0,IF($G67="MG",SUMPRODUCT($I67:$I71,Expenses!JR$35:JR$39)*$F67,MAX((Expenses!JR$35-$K67/12)*$J67*$F67,0)+MAX((Expenses!JR$36-$K68/12)*$J68*$F67,0)+MAX((Expenses!JR$37-$K69/12)*$J69*$F67,0)+MAX((Expenses!JR$38-$K70/12)*$J70*$F67,0)+MAX((Expenses!JR$39-$K71/12)*$J71*$F67,0)))),0)</f>
        <v>0</v>
      </c>
      <c r="JU233" s="156">
        <f>IF(AND(JU$165&lt;=$E67,JU$165&gt;=EOMONTH($D67,0)),IF($G67="NNN",SUM(Expenses!JS$35:JS$39)*$F67,IF($G67="FSG",0,IF($G67="MG",SUMPRODUCT($I67:$I71,Expenses!JS$35:JS$39)*$F67,MAX((Expenses!JS$35-$K67/12)*$J67*$F67,0)+MAX((Expenses!JS$36-$K68/12)*$J68*$F67,0)+MAX((Expenses!JS$37-$K69/12)*$J69*$F67,0)+MAX((Expenses!JS$38-$K70/12)*$J70*$F67,0)+MAX((Expenses!JS$39-$K71/12)*$J71*$F67,0)))),0)</f>
        <v>0</v>
      </c>
      <c r="JV233" s="156">
        <f>IF(AND(JV$165&lt;=$E67,JV$165&gt;=EOMONTH($D67,0)),IF($G67="NNN",SUM(Expenses!JT$35:JT$39)*$F67,IF($G67="FSG",0,IF($G67="MG",SUMPRODUCT($I67:$I71,Expenses!JT$35:JT$39)*$F67,MAX((Expenses!JT$35-$K67/12)*$J67*$F67,0)+MAX((Expenses!JT$36-$K68/12)*$J68*$F67,0)+MAX((Expenses!JT$37-$K69/12)*$J69*$F67,0)+MAX((Expenses!JT$38-$K70/12)*$J70*$F67,0)+MAX((Expenses!JT$39-$K71/12)*$J71*$F67,0)))),0)</f>
        <v>0</v>
      </c>
      <c r="JW233" s="156">
        <f>IF(AND(JW$165&lt;=$E67,JW$165&gt;=EOMONTH($D67,0)),IF($G67="NNN",SUM(Expenses!JU$35:JU$39)*$F67,IF($G67="FSG",0,IF($G67="MG",SUMPRODUCT($I67:$I71,Expenses!JU$35:JU$39)*$F67,MAX((Expenses!JU$35-$K67/12)*$J67*$F67,0)+MAX((Expenses!JU$36-$K68/12)*$J68*$F67,0)+MAX((Expenses!JU$37-$K69/12)*$J69*$F67,0)+MAX((Expenses!JU$38-$K70/12)*$J70*$F67,0)+MAX((Expenses!JU$39-$K71/12)*$J71*$F67,0)))),0)</f>
        <v>0</v>
      </c>
      <c r="JX233" s="156">
        <f>IF(AND(JX$165&lt;=$E67,JX$165&gt;=EOMONTH($D67,0)),IF($G67="NNN",SUM(Expenses!JV$35:JV$39)*$F67,IF($G67="FSG",0,IF($G67="MG",SUMPRODUCT($I67:$I71,Expenses!JV$35:JV$39)*$F67,MAX((Expenses!JV$35-$K67/12)*$J67*$F67,0)+MAX((Expenses!JV$36-$K68/12)*$J68*$F67,0)+MAX((Expenses!JV$37-$K69/12)*$J69*$F67,0)+MAX((Expenses!JV$38-$K70/12)*$J70*$F67,0)+MAX((Expenses!JV$39-$K71/12)*$J71*$F67,0)))),0)</f>
        <v>0</v>
      </c>
      <c r="JY233" s="156">
        <f>IF(AND(JY$165&lt;=$E67,JY$165&gt;=EOMONTH($D67,0)),IF($G67="NNN",SUM(Expenses!JW$35:JW$39)*$F67,IF($G67="FSG",0,IF($G67="MG",SUMPRODUCT($I67:$I71,Expenses!JW$35:JW$39)*$F67,MAX((Expenses!JW$35-$K67/12)*$J67*$F67,0)+MAX((Expenses!JW$36-$K68/12)*$J68*$F67,0)+MAX((Expenses!JW$37-$K69/12)*$J69*$F67,0)+MAX((Expenses!JW$38-$K70/12)*$J70*$F67,0)+MAX((Expenses!JW$39-$K71/12)*$J71*$F67,0)))),0)</f>
        <v>0</v>
      </c>
      <c r="JZ233" s="156">
        <f>IF(AND(JZ$165&lt;=$E67,JZ$165&gt;=EOMONTH($D67,0)),IF($G67="NNN",SUM(Expenses!JX$35:JX$39)*$F67,IF($G67="FSG",0,IF($G67="MG",SUMPRODUCT($I67:$I71,Expenses!JX$35:JX$39)*$F67,MAX((Expenses!JX$35-$K67/12)*$J67*$F67,0)+MAX((Expenses!JX$36-$K68/12)*$J68*$F67,0)+MAX((Expenses!JX$37-$K69/12)*$J69*$F67,0)+MAX((Expenses!JX$38-$K70/12)*$J70*$F67,0)+MAX((Expenses!JX$39-$K71/12)*$J71*$F67,0)))),0)</f>
        <v>0</v>
      </c>
      <c r="KA233" s="156">
        <f>IF(AND(KA$165&lt;=$E67,KA$165&gt;=EOMONTH($D67,0)),IF($G67="NNN",SUM(Expenses!JY$35:JY$39)*$F67,IF($G67="FSG",0,IF($G67="MG",SUMPRODUCT($I67:$I71,Expenses!JY$35:JY$39)*$F67,MAX((Expenses!JY$35-$K67/12)*$J67*$F67,0)+MAX((Expenses!JY$36-$K68/12)*$J68*$F67,0)+MAX((Expenses!JY$37-$K69/12)*$J69*$F67,0)+MAX((Expenses!JY$38-$K70/12)*$J70*$F67,0)+MAX((Expenses!JY$39-$K71/12)*$J71*$F67,0)))),0)</f>
        <v>0</v>
      </c>
      <c r="KB233" s="156">
        <f>IF(AND(KB$165&lt;=$E67,KB$165&gt;=EOMONTH($D67,0)),IF($G67="NNN",SUM(Expenses!JZ$35:JZ$39)*$F67,IF($G67="FSG",0,IF($G67="MG",SUMPRODUCT($I67:$I71,Expenses!JZ$35:JZ$39)*$F67,MAX((Expenses!JZ$35-$K67/12)*$J67*$F67,0)+MAX((Expenses!JZ$36-$K68/12)*$J68*$F67,0)+MAX((Expenses!JZ$37-$K69/12)*$J69*$F67,0)+MAX((Expenses!JZ$38-$K70/12)*$J70*$F67,0)+MAX((Expenses!JZ$39-$K71/12)*$J71*$F67,0)))),0)</f>
        <v>0</v>
      </c>
      <c r="KC233" s="156">
        <f>IF(AND(KC$165&lt;=$E67,KC$165&gt;=EOMONTH($D67,0)),IF($G67="NNN",SUM(Expenses!KA$35:KA$39)*$F67,IF($G67="FSG",0,IF($G67="MG",SUMPRODUCT($I67:$I71,Expenses!KA$35:KA$39)*$F67,MAX((Expenses!KA$35-$K67/12)*$J67*$F67,0)+MAX((Expenses!KA$36-$K68/12)*$J68*$F67,0)+MAX((Expenses!KA$37-$K69/12)*$J69*$F67,0)+MAX((Expenses!KA$38-$K70/12)*$J70*$F67,0)+MAX((Expenses!KA$39-$K71/12)*$J71*$F67,0)))),0)</f>
        <v>0</v>
      </c>
      <c r="KD233" s="156">
        <f>IF(AND(KD$165&lt;=$E67,KD$165&gt;=EOMONTH($D67,0)),IF($G67="NNN",SUM(Expenses!KB$35:KB$39)*$F67,IF($G67="FSG",0,IF($G67="MG",SUMPRODUCT($I67:$I71,Expenses!KB$35:KB$39)*$F67,MAX((Expenses!KB$35-$K67/12)*$J67*$F67,0)+MAX((Expenses!KB$36-$K68/12)*$J68*$F67,0)+MAX((Expenses!KB$37-$K69/12)*$J69*$F67,0)+MAX((Expenses!KB$38-$K70/12)*$J70*$F67,0)+MAX((Expenses!KB$39-$K71/12)*$J71*$F67,0)))),0)</f>
        <v>0</v>
      </c>
      <c r="KE233" s="156">
        <f>IF(AND(KE$165&lt;=$E67,KE$165&gt;=EOMONTH($D67,0)),IF($G67="NNN",SUM(Expenses!KC$35:KC$39)*$F67,IF($G67="FSG",0,IF($G67="MG",SUMPRODUCT($I67:$I71,Expenses!KC$35:KC$39)*$F67,MAX((Expenses!KC$35-$K67/12)*$J67*$F67,0)+MAX((Expenses!KC$36-$K68/12)*$J68*$F67,0)+MAX((Expenses!KC$37-$K69/12)*$J69*$F67,0)+MAX((Expenses!KC$38-$K70/12)*$J70*$F67,0)+MAX((Expenses!KC$39-$K71/12)*$J71*$F67,0)))),0)</f>
        <v>0</v>
      </c>
      <c r="KF233" s="156">
        <f>IF(AND(KF$165&lt;=$E67,KF$165&gt;=EOMONTH($D67,0)),IF($G67="NNN",SUM(Expenses!KD$35:KD$39)*$F67,IF($G67="FSG",0,IF($G67="MG",SUMPRODUCT($I67:$I71,Expenses!KD$35:KD$39)*$F67,MAX((Expenses!KD$35-$K67/12)*$J67*$F67,0)+MAX((Expenses!KD$36-$K68/12)*$J68*$F67,0)+MAX((Expenses!KD$37-$K69/12)*$J69*$F67,0)+MAX((Expenses!KD$38-$K70/12)*$J70*$F67,0)+MAX((Expenses!KD$39-$K71/12)*$J71*$F67,0)))),0)</f>
        <v>0</v>
      </c>
      <c r="KG233" s="156">
        <f>IF(AND(KG$165&lt;=$E67,KG$165&gt;=EOMONTH($D67,0)),IF($G67="NNN",SUM(Expenses!KE$35:KE$39)*$F67,IF($G67="FSG",0,IF($G67="MG",SUMPRODUCT($I67:$I71,Expenses!KE$35:KE$39)*$F67,MAX((Expenses!KE$35-$K67/12)*$J67*$F67,0)+MAX((Expenses!KE$36-$K68/12)*$J68*$F67,0)+MAX((Expenses!KE$37-$K69/12)*$J69*$F67,0)+MAX((Expenses!KE$38-$K70/12)*$J70*$F67,0)+MAX((Expenses!KE$39-$K71/12)*$J71*$F67,0)))),0)</f>
        <v>0</v>
      </c>
      <c r="KH233" s="156">
        <f>IF(AND(KH$165&lt;=$E67,KH$165&gt;=EOMONTH($D67,0)),IF($G67="NNN",SUM(Expenses!KF$35:KF$39)*$F67,IF($G67="FSG",0,IF($G67="MG",SUMPRODUCT($I67:$I71,Expenses!KF$35:KF$39)*$F67,MAX((Expenses!KF$35-$K67/12)*$J67*$F67,0)+MAX((Expenses!KF$36-$K68/12)*$J68*$F67,0)+MAX((Expenses!KF$37-$K69/12)*$J69*$F67,0)+MAX((Expenses!KF$38-$K70/12)*$J70*$F67,0)+MAX((Expenses!KF$39-$K71/12)*$J71*$F67,0)))),0)</f>
        <v>0</v>
      </c>
      <c r="KI233" s="156">
        <f>IF(AND(KI$165&lt;=$E67,KI$165&gt;=EOMONTH($D67,0)),IF($G67="NNN",SUM(Expenses!KG$35:KG$39)*$F67,IF($G67="FSG",0,IF($G67="MG",SUMPRODUCT($I67:$I71,Expenses!KG$35:KG$39)*$F67,MAX((Expenses!KG$35-$K67/12)*$J67*$F67,0)+MAX((Expenses!KG$36-$K68/12)*$J68*$F67,0)+MAX((Expenses!KG$37-$K69/12)*$J69*$F67,0)+MAX((Expenses!KG$38-$K70/12)*$J70*$F67,0)+MAX((Expenses!KG$39-$K71/12)*$J71*$F67,0)))),0)</f>
        <v>0</v>
      </c>
      <c r="KJ233" s="156">
        <f>IF(AND(KJ$165&lt;=$E67,KJ$165&gt;=EOMONTH($D67,0)),IF($G67="NNN",SUM(Expenses!KH$35:KH$39)*$F67,IF($G67="FSG",0,IF($G67="MG",SUMPRODUCT($I67:$I71,Expenses!KH$35:KH$39)*$F67,MAX((Expenses!KH$35-$K67/12)*$J67*$F67,0)+MAX((Expenses!KH$36-$K68/12)*$J68*$F67,0)+MAX((Expenses!KH$37-$K69/12)*$J69*$F67,0)+MAX((Expenses!KH$38-$K70/12)*$J70*$F67,0)+MAX((Expenses!KH$39-$K71/12)*$J71*$F67,0)))),0)</f>
        <v>0</v>
      </c>
      <c r="KK233" s="156">
        <f>IF(AND(KK$165&lt;=$E67,KK$165&gt;=EOMONTH($D67,0)),IF($G67="NNN",SUM(Expenses!KI$35:KI$39)*$F67,IF($G67="FSG",0,IF($G67="MG",SUMPRODUCT($I67:$I71,Expenses!KI$35:KI$39)*$F67,MAX((Expenses!KI$35-$K67/12)*$J67*$F67,0)+MAX((Expenses!KI$36-$K68/12)*$J68*$F67,0)+MAX((Expenses!KI$37-$K69/12)*$J69*$F67,0)+MAX((Expenses!KI$38-$K70/12)*$J70*$F67,0)+MAX((Expenses!KI$39-$K71/12)*$J71*$F67,0)))),0)</f>
        <v>0</v>
      </c>
      <c r="KL233" s="156">
        <f>IF(AND(KL$165&lt;=$E67,KL$165&gt;=EOMONTH($D67,0)),IF($G67="NNN",SUM(Expenses!KJ$35:KJ$39)*$F67,IF($G67="FSG",0,IF($G67="MG",SUMPRODUCT($I67:$I71,Expenses!KJ$35:KJ$39)*$F67,MAX((Expenses!KJ$35-$K67/12)*$J67*$F67,0)+MAX((Expenses!KJ$36-$K68/12)*$J68*$F67,0)+MAX((Expenses!KJ$37-$K69/12)*$J69*$F67,0)+MAX((Expenses!KJ$38-$K70/12)*$J70*$F67,0)+MAX((Expenses!KJ$39-$K71/12)*$J71*$F67,0)))),0)</f>
        <v>0</v>
      </c>
      <c r="KM233" s="156">
        <f>IF(AND(KM$165&lt;=$E67,KM$165&gt;=EOMONTH($D67,0)),IF($G67="NNN",SUM(Expenses!KK$35:KK$39)*$F67,IF($G67="FSG",0,IF($G67="MG",SUMPRODUCT($I67:$I71,Expenses!KK$35:KK$39)*$F67,MAX((Expenses!KK$35-$K67/12)*$J67*$F67,0)+MAX((Expenses!KK$36-$K68/12)*$J68*$F67,0)+MAX((Expenses!KK$37-$K69/12)*$J69*$F67,0)+MAX((Expenses!KK$38-$K70/12)*$J70*$F67,0)+MAX((Expenses!KK$39-$K71/12)*$J71*$F67,0)))),0)</f>
        <v>0</v>
      </c>
      <c r="KN233" s="156">
        <f>IF(AND(KN$165&lt;=$E67,KN$165&gt;=EOMONTH($D67,0)),IF($G67="NNN",SUM(Expenses!KL$35:KL$39)*$F67,IF($G67="FSG",0,IF($G67="MG",SUMPRODUCT($I67:$I71,Expenses!KL$35:KL$39)*$F67,MAX((Expenses!KL$35-$K67/12)*$J67*$F67,0)+MAX((Expenses!KL$36-$K68/12)*$J68*$F67,0)+MAX((Expenses!KL$37-$K69/12)*$J69*$F67,0)+MAX((Expenses!KL$38-$K70/12)*$J70*$F67,0)+MAX((Expenses!KL$39-$K71/12)*$J71*$F67,0)))),0)</f>
        <v>0</v>
      </c>
      <c r="KO233" s="156">
        <f>IF(AND(KO$165&lt;=$E67,KO$165&gt;=EOMONTH($D67,0)),IF($G67="NNN",SUM(Expenses!KM$35:KM$39)*$F67,IF($G67="FSG",0,IF($G67="MG",SUMPRODUCT($I67:$I71,Expenses!KM$35:KM$39)*$F67,MAX((Expenses!KM$35-$K67/12)*$J67*$F67,0)+MAX((Expenses!KM$36-$K68/12)*$J68*$F67,0)+MAX((Expenses!KM$37-$K69/12)*$J69*$F67,0)+MAX((Expenses!KM$38-$K70/12)*$J70*$F67,0)+MAX((Expenses!KM$39-$K71/12)*$J71*$F67,0)))),0)</f>
        <v>0</v>
      </c>
      <c r="KP233" s="156">
        <f>IF(AND(KP$165&lt;=$E67,KP$165&gt;=EOMONTH($D67,0)),IF($G67="NNN",SUM(Expenses!KN$35:KN$39)*$F67,IF($G67="FSG",0,IF($G67="MG",SUMPRODUCT($I67:$I71,Expenses!KN$35:KN$39)*$F67,MAX((Expenses!KN$35-$K67/12)*$J67*$F67,0)+MAX((Expenses!KN$36-$K68/12)*$J68*$F67,0)+MAX((Expenses!KN$37-$K69/12)*$J69*$F67,0)+MAX((Expenses!KN$38-$K70/12)*$J70*$F67,0)+MAX((Expenses!KN$39-$K71/12)*$J71*$F67,0)))),0)</f>
        <v>0</v>
      </c>
      <c r="KQ233" s="156">
        <f>IF(AND(KQ$165&lt;=$E67,KQ$165&gt;=EOMONTH($D67,0)),IF($G67="NNN",SUM(Expenses!KO$35:KO$39)*$F67,IF($G67="FSG",0,IF($G67="MG",SUMPRODUCT($I67:$I71,Expenses!KO$35:KO$39)*$F67,MAX((Expenses!KO$35-$K67/12)*$J67*$F67,0)+MAX((Expenses!KO$36-$K68/12)*$J68*$F67,0)+MAX((Expenses!KO$37-$K69/12)*$J69*$F67,0)+MAX((Expenses!KO$38-$K70/12)*$J70*$F67,0)+MAX((Expenses!KO$39-$K71/12)*$J71*$F67,0)))),0)</f>
        <v>0</v>
      </c>
      <c r="KR233" s="156">
        <f>IF(AND(KR$165&lt;=$E67,KR$165&gt;=EOMONTH($D67,0)),IF($G67="NNN",SUM(Expenses!KP$35:KP$39)*$F67,IF($G67="FSG",0,IF($G67="MG",SUMPRODUCT($I67:$I71,Expenses!KP$35:KP$39)*$F67,MAX((Expenses!KP$35-$K67/12)*$J67*$F67,0)+MAX((Expenses!KP$36-$K68/12)*$J68*$F67,0)+MAX((Expenses!KP$37-$K69/12)*$J69*$F67,0)+MAX((Expenses!KP$38-$K70/12)*$J70*$F67,0)+MAX((Expenses!KP$39-$K71/12)*$J71*$F67,0)))),0)</f>
        <v>0</v>
      </c>
      <c r="KS233" s="156">
        <f>IF(AND(KS$165&lt;=$E67,KS$165&gt;=EOMONTH($D67,0)),IF($G67="NNN",SUM(Expenses!KQ$35:KQ$39)*$F67,IF($G67="FSG",0,IF($G67="MG",SUMPRODUCT($I67:$I71,Expenses!KQ$35:KQ$39)*$F67,MAX((Expenses!KQ$35-$K67/12)*$J67*$F67,0)+MAX((Expenses!KQ$36-$K68/12)*$J68*$F67,0)+MAX((Expenses!KQ$37-$K69/12)*$J69*$F67,0)+MAX((Expenses!KQ$38-$K70/12)*$J70*$F67,0)+MAX((Expenses!KQ$39-$K71/12)*$J71*$F67,0)))),0)</f>
        <v>0</v>
      </c>
      <c r="KT233" s="156">
        <f>IF(AND(KT$165&lt;=$E67,KT$165&gt;=EOMONTH($D67,0)),IF($G67="NNN",SUM(Expenses!KR$35:KR$39)*$F67,IF($G67="FSG",0,IF($G67="MG",SUMPRODUCT($I67:$I71,Expenses!KR$35:KR$39)*$F67,MAX((Expenses!KR$35-$K67/12)*$J67*$F67,0)+MAX((Expenses!KR$36-$K68/12)*$J68*$F67,0)+MAX((Expenses!KR$37-$K69/12)*$J69*$F67,0)+MAX((Expenses!KR$38-$K70/12)*$J70*$F67,0)+MAX((Expenses!KR$39-$K71/12)*$J71*$F67,0)))),0)</f>
        <v>0</v>
      </c>
      <c r="KU233" s="156">
        <f>IF(AND(KU$165&lt;=$E67,KU$165&gt;=EOMONTH($D67,0)),IF($G67="NNN",SUM(Expenses!KS$35:KS$39)*$F67,IF($G67="FSG",0,IF($G67="MG",SUMPRODUCT($I67:$I71,Expenses!KS$35:KS$39)*$F67,MAX((Expenses!KS$35-$K67/12)*$J67*$F67,0)+MAX((Expenses!KS$36-$K68/12)*$J68*$F67,0)+MAX((Expenses!KS$37-$K69/12)*$J69*$F67,0)+MAX((Expenses!KS$38-$K70/12)*$J70*$F67,0)+MAX((Expenses!KS$39-$K71/12)*$J71*$F67,0)))),0)</f>
        <v>0</v>
      </c>
      <c r="KV233" s="156">
        <f>IF(AND(KV$165&lt;=$E67,KV$165&gt;=EOMONTH($D67,0)),IF($G67="NNN",SUM(Expenses!KT$35:KT$39)*$F67,IF($G67="FSG",0,IF($G67="MG",SUMPRODUCT($I67:$I71,Expenses!KT$35:KT$39)*$F67,MAX((Expenses!KT$35-$K67/12)*$J67*$F67,0)+MAX((Expenses!KT$36-$K68/12)*$J68*$F67,0)+MAX((Expenses!KT$37-$K69/12)*$J69*$F67,0)+MAX((Expenses!KT$38-$K70/12)*$J70*$F67,0)+MAX((Expenses!KT$39-$K71/12)*$J71*$F67,0)))),0)</f>
        <v>0</v>
      </c>
      <c r="KW233" s="156">
        <f>IF(AND(KW$165&lt;=$E67,KW$165&gt;=EOMONTH($D67,0)),IF($G67="NNN",SUM(Expenses!KU$35:KU$39)*$F67,IF($G67="FSG",0,IF($G67="MG",SUMPRODUCT($I67:$I71,Expenses!KU$35:KU$39)*$F67,MAX((Expenses!KU$35-$K67/12)*$J67*$F67,0)+MAX((Expenses!KU$36-$K68/12)*$J68*$F67,0)+MAX((Expenses!KU$37-$K69/12)*$J69*$F67,0)+MAX((Expenses!KU$38-$K70/12)*$J70*$F67,0)+MAX((Expenses!KU$39-$K71/12)*$J71*$F67,0)))),0)</f>
        <v>0</v>
      </c>
      <c r="KX233" s="156">
        <f>IF(AND(KX$165&lt;=$E67,KX$165&gt;=EOMONTH($D67,0)),IF($G67="NNN",SUM(Expenses!KV$35:KV$39)*$F67,IF($G67="FSG",0,IF($G67="MG",SUMPRODUCT($I67:$I71,Expenses!KV$35:KV$39)*$F67,MAX((Expenses!KV$35-$K67/12)*$J67*$F67,0)+MAX((Expenses!KV$36-$K68/12)*$J68*$F67,0)+MAX((Expenses!KV$37-$K69/12)*$J69*$F67,0)+MAX((Expenses!KV$38-$K70/12)*$J70*$F67,0)+MAX((Expenses!KV$39-$K71/12)*$J71*$F67,0)))),0)</f>
        <v>0</v>
      </c>
      <c r="KY233" s="156">
        <f>IF(AND(KY$165&lt;=$E67,KY$165&gt;=EOMONTH($D67,0)),IF($G67="NNN",SUM(Expenses!KW$35:KW$39)*$F67,IF($G67="FSG",0,IF($G67="MG",SUMPRODUCT($I67:$I71,Expenses!KW$35:KW$39)*$F67,MAX((Expenses!KW$35-$K67/12)*$J67*$F67,0)+MAX((Expenses!KW$36-$K68/12)*$J68*$F67,0)+MAX((Expenses!KW$37-$K69/12)*$J69*$F67,0)+MAX((Expenses!KW$38-$K70/12)*$J70*$F67,0)+MAX((Expenses!KW$39-$K71/12)*$J71*$F67,0)))),0)</f>
        <v>0</v>
      </c>
      <c r="KZ233" s="156">
        <f>IF(AND(KZ$165&lt;=$E67,KZ$165&gt;=EOMONTH($D67,0)),IF($G67="NNN",SUM(Expenses!KX$35:KX$39)*$F67,IF($G67="FSG",0,IF($G67="MG",SUMPRODUCT($I67:$I71,Expenses!KX$35:KX$39)*$F67,MAX((Expenses!KX$35-$K67/12)*$J67*$F67,0)+MAX((Expenses!KX$36-$K68/12)*$J68*$F67,0)+MAX((Expenses!KX$37-$K69/12)*$J69*$F67,0)+MAX((Expenses!KX$38-$K70/12)*$J70*$F67,0)+MAX((Expenses!KX$39-$K71/12)*$J71*$F67,0)))),0)</f>
        <v>0</v>
      </c>
      <c r="LA233" s="156">
        <f>IF(AND(LA$165&lt;=$E67,LA$165&gt;=EOMONTH($D67,0)),IF($G67="NNN",SUM(Expenses!KY$35:KY$39)*$F67,IF($G67="FSG",0,IF($G67="MG",SUMPRODUCT($I67:$I71,Expenses!KY$35:KY$39)*$F67,MAX((Expenses!KY$35-$K67/12)*$J67*$F67,0)+MAX((Expenses!KY$36-$K68/12)*$J68*$F67,0)+MAX((Expenses!KY$37-$K69/12)*$J69*$F67,0)+MAX((Expenses!KY$38-$K70/12)*$J70*$F67,0)+MAX((Expenses!KY$39-$K71/12)*$J71*$F67,0)))),0)</f>
        <v>0</v>
      </c>
      <c r="LB233" s="156">
        <f>IF(AND(LB$165&lt;=$E67,LB$165&gt;=EOMONTH($D67,0)),IF($G67="NNN",SUM(Expenses!KZ$35:KZ$39)*$F67,IF($G67="FSG",0,IF($G67="MG",SUMPRODUCT($I67:$I71,Expenses!KZ$35:KZ$39)*$F67,MAX((Expenses!KZ$35-$K67/12)*$J67*$F67,0)+MAX((Expenses!KZ$36-$K68/12)*$J68*$F67,0)+MAX((Expenses!KZ$37-$K69/12)*$J69*$F67,0)+MAX((Expenses!KZ$38-$K70/12)*$J70*$F67,0)+MAX((Expenses!KZ$39-$K71/12)*$J71*$F67,0)))),0)</f>
        <v>0</v>
      </c>
      <c r="LC233" s="156">
        <f>IF(AND(LC$165&lt;=$E67,LC$165&gt;=EOMONTH($D67,0)),IF($G67="NNN",SUM(Expenses!LA$35:LA$39)*$F67,IF($G67="FSG",0,IF($G67="MG",SUMPRODUCT($I67:$I71,Expenses!LA$35:LA$39)*$F67,MAX((Expenses!LA$35-$K67/12)*$J67*$F67,0)+MAX((Expenses!LA$36-$K68/12)*$J68*$F67,0)+MAX((Expenses!LA$37-$K69/12)*$J69*$F67,0)+MAX((Expenses!LA$38-$K70/12)*$J70*$F67,0)+MAX((Expenses!LA$39-$K71/12)*$J71*$F67,0)))),0)</f>
        <v>0</v>
      </c>
      <c r="LD233" s="156">
        <f>IF(AND(LD$165&lt;=$E67,LD$165&gt;=EOMONTH($D67,0)),IF($G67="NNN",SUM(Expenses!LB$35:LB$39)*$F67,IF($G67="FSG",0,IF($G67="MG",SUMPRODUCT($I67:$I71,Expenses!LB$35:LB$39)*$F67,MAX((Expenses!LB$35-$K67/12)*$J67*$F67,0)+MAX((Expenses!LB$36-$K68/12)*$J68*$F67,0)+MAX((Expenses!LB$37-$K69/12)*$J69*$F67,0)+MAX((Expenses!LB$38-$K70/12)*$J70*$F67,0)+MAX((Expenses!LB$39-$K71/12)*$J71*$F67,0)))),0)</f>
        <v>0</v>
      </c>
      <c r="LE233" s="156">
        <f>IF(AND(LE$165&lt;=$E67,LE$165&gt;=EOMONTH($D67,0)),IF($G67="NNN",SUM(Expenses!LC$35:LC$39)*$F67,IF($G67="FSG",0,IF($G67="MG",SUMPRODUCT($I67:$I71,Expenses!LC$35:LC$39)*$F67,MAX((Expenses!LC$35-$K67/12)*$J67*$F67,0)+MAX((Expenses!LC$36-$K68/12)*$J68*$F67,0)+MAX((Expenses!LC$37-$K69/12)*$J69*$F67,0)+MAX((Expenses!LC$38-$K70/12)*$J70*$F67,0)+MAX((Expenses!LC$39-$K71/12)*$J71*$F67,0)))),0)</f>
        <v>0</v>
      </c>
      <c r="LF233" s="156">
        <f>IF(AND(LF$165&lt;=$E67,LF$165&gt;=EOMONTH($D67,0)),IF($G67="NNN",SUM(Expenses!LD$35:LD$39)*$F67,IF($G67="FSG",0,IF($G67="MG",SUMPRODUCT($I67:$I71,Expenses!LD$35:LD$39)*$F67,MAX((Expenses!LD$35-$K67/12)*$J67*$F67,0)+MAX((Expenses!LD$36-$K68/12)*$J68*$F67,0)+MAX((Expenses!LD$37-$K69/12)*$J69*$F67,0)+MAX((Expenses!LD$38-$K70/12)*$J70*$F67,0)+MAX((Expenses!LD$39-$K71/12)*$J71*$F67,0)))),0)</f>
        <v>0</v>
      </c>
      <c r="LG233" s="156">
        <f>IF(AND(LG$165&lt;=$E67,LG$165&gt;=EOMONTH($D67,0)),IF($G67="NNN",SUM(Expenses!LE$35:LE$39)*$F67,IF($G67="FSG",0,IF($G67="MG",SUMPRODUCT($I67:$I71,Expenses!LE$35:LE$39)*$F67,MAX((Expenses!LE$35-$K67/12)*$J67*$F67,0)+MAX((Expenses!LE$36-$K68/12)*$J68*$F67,0)+MAX((Expenses!LE$37-$K69/12)*$J69*$F67,0)+MAX((Expenses!LE$38-$K70/12)*$J70*$F67,0)+MAX((Expenses!LE$39-$K71/12)*$J71*$F67,0)))),0)</f>
        <v>0</v>
      </c>
      <c r="LH233" s="156">
        <f>IF(AND(LH$165&lt;=$E67,LH$165&gt;=EOMONTH($D67,0)),IF($G67="NNN",SUM(Expenses!LF$35:LF$39)*$F67,IF($G67="FSG",0,IF($G67="MG",SUMPRODUCT($I67:$I71,Expenses!LF$35:LF$39)*$F67,MAX((Expenses!LF$35-$K67/12)*$J67*$F67,0)+MAX((Expenses!LF$36-$K68/12)*$J68*$F67,0)+MAX((Expenses!LF$37-$K69/12)*$J69*$F67,0)+MAX((Expenses!LF$38-$K70/12)*$J70*$F67,0)+MAX((Expenses!LF$39-$K71/12)*$J71*$F67,0)))),0)</f>
        <v>0</v>
      </c>
      <c r="LI233" s="156">
        <f>IF(AND(LI$165&lt;=$E67,LI$165&gt;=EOMONTH($D67,0)),IF($G67="NNN",SUM(Expenses!LG$35:LG$39)*$F67,IF($G67="FSG",0,IF($G67="MG",SUMPRODUCT($I67:$I71,Expenses!LG$35:LG$39)*$F67,MAX((Expenses!LG$35-$K67/12)*$J67*$F67,0)+MAX((Expenses!LG$36-$K68/12)*$J68*$F67,0)+MAX((Expenses!LG$37-$K69/12)*$J69*$F67,0)+MAX((Expenses!LG$38-$K70/12)*$J70*$F67,0)+MAX((Expenses!LG$39-$K71/12)*$J71*$F67,0)))),0)</f>
        <v>0</v>
      </c>
      <c r="LJ233" s="156">
        <f>IF(AND(LJ$165&lt;=$E67,LJ$165&gt;=EOMONTH($D67,0)),IF($G67="NNN",SUM(Expenses!LH$35:LH$39)*$F67,IF($G67="FSG",0,IF($G67="MG",SUMPRODUCT($I67:$I71,Expenses!LH$35:LH$39)*$F67,MAX((Expenses!LH$35-$K67/12)*$J67*$F67,0)+MAX((Expenses!LH$36-$K68/12)*$J68*$F67,0)+MAX((Expenses!LH$37-$K69/12)*$J69*$F67,0)+MAX((Expenses!LH$38-$K70/12)*$J70*$F67,0)+MAX((Expenses!LH$39-$K71/12)*$J71*$F67,0)))),0)</f>
        <v>0</v>
      </c>
      <c r="LK233" s="156">
        <f>IF(AND(LK$165&lt;=$E67,LK$165&gt;=EOMONTH($D67,0)),IF($G67="NNN",SUM(Expenses!LI$35:LI$39)*$F67,IF($G67="FSG",0,IF($G67="MG",SUMPRODUCT($I67:$I71,Expenses!LI$35:LI$39)*$F67,MAX((Expenses!LI$35-$K67/12)*$J67*$F67,0)+MAX((Expenses!LI$36-$K68/12)*$J68*$F67,0)+MAX((Expenses!LI$37-$K69/12)*$J69*$F67,0)+MAX((Expenses!LI$38-$K70/12)*$J70*$F67,0)+MAX((Expenses!LI$39-$K71/12)*$J71*$F67,0)))),0)</f>
        <v>0</v>
      </c>
      <c r="LL233" s="156">
        <f>IF(AND(LL$165&lt;=$E67,LL$165&gt;=EOMONTH($D67,0)),IF($G67="NNN",SUM(Expenses!LJ$35:LJ$39)*$F67,IF($G67="FSG",0,IF($G67="MG",SUMPRODUCT($I67:$I71,Expenses!LJ$35:LJ$39)*$F67,MAX((Expenses!LJ$35-$K67/12)*$J67*$F67,0)+MAX((Expenses!LJ$36-$K68/12)*$J68*$F67,0)+MAX((Expenses!LJ$37-$K69/12)*$J69*$F67,0)+MAX((Expenses!LJ$38-$K70/12)*$J70*$F67,0)+MAX((Expenses!LJ$39-$K71/12)*$J71*$F67,0)))),0)</f>
        <v>0</v>
      </c>
      <c r="LM233" s="156">
        <f>IF(AND(LM$165&lt;=$E67,LM$165&gt;=EOMONTH($D67,0)),IF($G67="NNN",SUM(Expenses!LK$35:LK$39)*$F67,IF($G67="FSG",0,IF($G67="MG",SUMPRODUCT($I67:$I71,Expenses!LK$35:LK$39)*$F67,MAX((Expenses!LK$35-$K67/12)*$J67*$F67,0)+MAX((Expenses!LK$36-$K68/12)*$J68*$F67,0)+MAX((Expenses!LK$37-$K69/12)*$J69*$F67,0)+MAX((Expenses!LK$38-$K70/12)*$J70*$F67,0)+MAX((Expenses!LK$39-$K71/12)*$J71*$F67,0)))),0)</f>
        <v>0</v>
      </c>
      <c r="LN233" s="156">
        <f>IF(AND(LN$165&lt;=$E67,LN$165&gt;=EOMONTH($D67,0)),IF($G67="NNN",SUM(Expenses!LL$35:LL$39)*$F67,IF($G67="FSG",0,IF($G67="MG",SUMPRODUCT($I67:$I71,Expenses!LL$35:LL$39)*$F67,MAX((Expenses!LL$35-$K67/12)*$J67*$F67,0)+MAX((Expenses!LL$36-$K68/12)*$J68*$F67,0)+MAX((Expenses!LL$37-$K69/12)*$J69*$F67,0)+MAX((Expenses!LL$38-$K70/12)*$J70*$F67,0)+MAX((Expenses!LL$39-$K71/12)*$J71*$F67,0)))),0)</f>
        <v>0</v>
      </c>
      <c r="LO233" s="156">
        <f>IF(AND(LO$165&lt;=$E67,LO$165&gt;=EOMONTH($D67,0)),IF($G67="NNN",SUM(Expenses!LM$35:LM$39)*$F67,IF($G67="FSG",0,IF($G67="MG",SUMPRODUCT($I67:$I71,Expenses!LM$35:LM$39)*$F67,MAX((Expenses!LM$35-$K67/12)*$J67*$F67,0)+MAX((Expenses!LM$36-$K68/12)*$J68*$F67,0)+MAX((Expenses!LM$37-$K69/12)*$J69*$F67,0)+MAX((Expenses!LM$38-$K70/12)*$J70*$F67,0)+MAX((Expenses!LM$39-$K71/12)*$J71*$F67,0)))),0)</f>
        <v>0</v>
      </c>
      <c r="LP233" s="156">
        <f>IF(AND(LP$165&lt;=$E67,LP$165&gt;=EOMONTH($D67,0)),IF($G67="NNN",SUM(Expenses!LN$35:LN$39)*$F67,IF($G67="FSG",0,IF($G67="MG",SUMPRODUCT($I67:$I71,Expenses!LN$35:LN$39)*$F67,MAX((Expenses!LN$35-$K67/12)*$J67*$F67,0)+MAX((Expenses!LN$36-$K68/12)*$J68*$F67,0)+MAX((Expenses!LN$37-$K69/12)*$J69*$F67,0)+MAX((Expenses!LN$38-$K70/12)*$J70*$F67,0)+MAX((Expenses!LN$39-$K71/12)*$J71*$F67,0)))),0)</f>
        <v>0</v>
      </c>
      <c r="LQ233" s="156">
        <f>IF(AND(LQ$165&lt;=$E67,LQ$165&gt;=EOMONTH($D67,0)),IF($G67="NNN",SUM(Expenses!LO$35:LO$39)*$F67,IF($G67="FSG",0,IF($G67="MG",SUMPRODUCT($I67:$I71,Expenses!LO$35:LO$39)*$F67,MAX((Expenses!LO$35-$K67/12)*$J67*$F67,0)+MAX((Expenses!LO$36-$K68/12)*$J68*$F67,0)+MAX((Expenses!LO$37-$K69/12)*$J69*$F67,0)+MAX((Expenses!LO$38-$K70/12)*$J70*$F67,0)+MAX((Expenses!LO$39-$K71/12)*$J71*$F67,0)))),0)</f>
        <v>0</v>
      </c>
      <c r="LR233" s="156">
        <f>IF(AND(LR$165&lt;=$E67,LR$165&gt;=EOMONTH($D67,0)),IF($G67="NNN",SUM(Expenses!LP$35:LP$39)*$F67,IF($G67="FSG",0,IF($G67="MG",SUMPRODUCT($I67:$I71,Expenses!LP$35:LP$39)*$F67,MAX((Expenses!LP$35-$K67/12)*$J67*$F67,0)+MAX((Expenses!LP$36-$K68/12)*$J68*$F67,0)+MAX((Expenses!LP$37-$K69/12)*$J69*$F67,0)+MAX((Expenses!LP$38-$K70/12)*$J70*$F67,0)+MAX((Expenses!LP$39-$K71/12)*$J71*$F67,0)))),0)</f>
        <v>0</v>
      </c>
      <c r="LS233" s="156">
        <f>IF(AND(LS$165&lt;=$E67,LS$165&gt;=EOMONTH($D67,0)),IF($G67="NNN",SUM(Expenses!LQ$35:LQ$39)*$F67,IF($G67="FSG",0,IF($G67="MG",SUMPRODUCT($I67:$I71,Expenses!LQ$35:LQ$39)*$F67,MAX((Expenses!LQ$35-$K67/12)*$J67*$F67,0)+MAX((Expenses!LQ$36-$K68/12)*$J68*$F67,0)+MAX((Expenses!LQ$37-$K69/12)*$J69*$F67,0)+MAX((Expenses!LQ$38-$K70/12)*$J70*$F67,0)+MAX((Expenses!LQ$39-$K71/12)*$J71*$F67,0)))),0)</f>
        <v>0</v>
      </c>
      <c r="LT233" s="156">
        <f>IF(AND(LT$165&lt;=$E67,LT$165&gt;=EOMONTH($D67,0)),IF($G67="NNN",SUM(Expenses!LR$35:LR$39)*$F67,IF($G67="FSG",0,IF($G67="MG",SUMPRODUCT($I67:$I71,Expenses!LR$35:LR$39)*$F67,MAX((Expenses!LR$35-$K67/12)*$J67*$F67,0)+MAX((Expenses!LR$36-$K68/12)*$J68*$F67,0)+MAX((Expenses!LR$37-$K69/12)*$J69*$F67,0)+MAX((Expenses!LR$38-$K70/12)*$J70*$F67,0)+MAX((Expenses!LR$39-$K71/12)*$J71*$F67,0)))),0)</f>
        <v>0</v>
      </c>
      <c r="LU233" s="156">
        <f>IF(AND(LU$165&lt;=$E67,LU$165&gt;=EOMONTH($D67,0)),IF($G67="NNN",SUM(Expenses!LS$35:LS$39)*$F67,IF($G67="FSG",0,IF($G67="MG",SUMPRODUCT($I67:$I71,Expenses!LS$35:LS$39)*$F67,MAX((Expenses!LS$35-$K67/12)*$J67*$F67,0)+MAX((Expenses!LS$36-$K68/12)*$J68*$F67,0)+MAX((Expenses!LS$37-$K69/12)*$J69*$F67,0)+MAX((Expenses!LS$38-$K70/12)*$J70*$F67,0)+MAX((Expenses!LS$39-$K71/12)*$J71*$F67,0)))),0)</f>
        <v>0</v>
      </c>
      <c r="LV233" s="156">
        <f>IF(AND(LV$165&lt;=$E67,LV$165&gt;=EOMONTH($D67,0)),IF($G67="NNN",SUM(Expenses!LT$35:LT$39)*$F67,IF($G67="FSG",0,IF($G67="MG",SUMPRODUCT($I67:$I71,Expenses!LT$35:LT$39)*$F67,MAX((Expenses!LT$35-$K67/12)*$J67*$F67,0)+MAX((Expenses!LT$36-$K68/12)*$J68*$F67,0)+MAX((Expenses!LT$37-$K69/12)*$J69*$F67,0)+MAX((Expenses!LT$38-$K70/12)*$J70*$F67,0)+MAX((Expenses!LT$39-$K71/12)*$J71*$F67,0)))),0)</f>
        <v>0</v>
      </c>
      <c r="LW233" s="156">
        <f>IF(AND(LW$165&lt;=$E67,LW$165&gt;=EOMONTH($D67,0)),IF($G67="NNN",SUM(Expenses!LU$35:LU$39)*$F67,IF($G67="FSG",0,IF($G67="MG",SUMPRODUCT($I67:$I71,Expenses!LU$35:LU$39)*$F67,MAX((Expenses!LU$35-$K67/12)*$J67*$F67,0)+MAX((Expenses!LU$36-$K68/12)*$J68*$F67,0)+MAX((Expenses!LU$37-$K69/12)*$J69*$F67,0)+MAX((Expenses!LU$38-$K70/12)*$J70*$F67,0)+MAX((Expenses!LU$39-$K71/12)*$J71*$F67,0)))),0)</f>
        <v>0</v>
      </c>
      <c r="LX233" s="156">
        <f>IF(AND(LX$165&lt;=$E67,LX$165&gt;=EOMONTH($D67,0)),IF($G67="NNN",SUM(Expenses!LV$35:LV$39)*$F67,IF($G67="FSG",0,IF($G67="MG",SUMPRODUCT($I67:$I71,Expenses!LV$35:LV$39)*$F67,MAX((Expenses!LV$35-$K67/12)*$J67*$F67,0)+MAX((Expenses!LV$36-$K68/12)*$J68*$F67,0)+MAX((Expenses!LV$37-$K69/12)*$J69*$F67,0)+MAX((Expenses!LV$38-$K70/12)*$J70*$F67,0)+MAX((Expenses!LV$39-$K71/12)*$J71*$F67,0)))),0)</f>
        <v>0</v>
      </c>
      <c r="LY233" s="156">
        <f>IF(AND(LY$165&lt;=$E67,LY$165&gt;=EOMONTH($D67,0)),IF($G67="NNN",SUM(Expenses!LW$35:LW$39)*$F67,IF($G67="FSG",0,IF($G67="MG",SUMPRODUCT($I67:$I71,Expenses!LW$35:LW$39)*$F67,MAX((Expenses!LW$35-$K67/12)*$J67*$F67,0)+MAX((Expenses!LW$36-$K68/12)*$J68*$F67,0)+MAX((Expenses!LW$37-$K69/12)*$J69*$F67,0)+MAX((Expenses!LW$38-$K70/12)*$J70*$F67,0)+MAX((Expenses!LW$39-$K71/12)*$J71*$F67,0)))),0)</f>
        <v>0</v>
      </c>
      <c r="LZ233" s="156">
        <f>IF(AND(LZ$165&lt;=$E67,LZ$165&gt;=EOMONTH($D67,0)),IF($G67="NNN",SUM(Expenses!LX$35:LX$39)*$F67,IF($G67="FSG",0,IF($G67="MG",SUMPRODUCT($I67:$I71,Expenses!LX$35:LX$39)*$F67,MAX((Expenses!LX$35-$K67/12)*$J67*$F67,0)+MAX((Expenses!LX$36-$K68/12)*$J68*$F67,0)+MAX((Expenses!LX$37-$K69/12)*$J69*$F67,0)+MAX((Expenses!LX$38-$K70/12)*$J70*$F67,0)+MAX((Expenses!LX$39-$K71/12)*$J71*$F67,0)))),0)</f>
        <v>0</v>
      </c>
      <c r="MA233" s="156">
        <f>IF(AND(MA$165&lt;=$E67,MA$165&gt;=EOMONTH($D67,0)),IF($G67="NNN",SUM(Expenses!LY$35:LY$39)*$F67,IF($G67="FSG",0,IF($G67="MG",SUMPRODUCT($I67:$I71,Expenses!LY$35:LY$39)*$F67,MAX((Expenses!LY$35-$K67/12)*$J67*$F67,0)+MAX((Expenses!LY$36-$K68/12)*$J68*$F67,0)+MAX((Expenses!LY$37-$K69/12)*$J69*$F67,0)+MAX((Expenses!LY$38-$K70/12)*$J70*$F67,0)+MAX((Expenses!LY$39-$K71/12)*$J71*$F67,0)))),0)</f>
        <v>0</v>
      </c>
      <c r="MB233" s="156">
        <f>IF(AND(MB$165&lt;=$E67,MB$165&gt;=EOMONTH($D67,0)),IF($G67="NNN",SUM(Expenses!LZ$35:LZ$39)*$F67,IF($G67="FSG",0,IF($G67="MG",SUMPRODUCT($I67:$I71,Expenses!LZ$35:LZ$39)*$F67,MAX((Expenses!LZ$35-$K67/12)*$J67*$F67,0)+MAX((Expenses!LZ$36-$K68/12)*$J68*$F67,0)+MAX((Expenses!LZ$37-$K69/12)*$J69*$F67,0)+MAX((Expenses!LZ$38-$K70/12)*$J70*$F67,0)+MAX((Expenses!LZ$39-$K71/12)*$J71*$F67,0)))),0)</f>
        <v>0</v>
      </c>
      <c r="MC233" s="156">
        <f>IF(AND(MC$165&lt;=$E67,MC$165&gt;=EOMONTH($D67,0)),IF($G67="NNN",SUM(Expenses!MA$35:MA$39)*$F67,IF($G67="FSG",0,IF($G67="MG",SUMPRODUCT($I67:$I71,Expenses!MA$35:MA$39)*$F67,MAX((Expenses!MA$35-$K67/12)*$J67*$F67,0)+MAX((Expenses!MA$36-$K68/12)*$J68*$F67,0)+MAX((Expenses!MA$37-$K69/12)*$J69*$F67,0)+MAX((Expenses!MA$38-$K70/12)*$J70*$F67,0)+MAX((Expenses!MA$39-$K71/12)*$J71*$F67,0)))),0)</f>
        <v>0</v>
      </c>
      <c r="MD233" s="156">
        <f>IF(AND(MD$165&lt;=$E67,MD$165&gt;=EOMONTH($D67,0)),IF($G67="NNN",SUM(Expenses!MB$35:MB$39)*$F67,IF($G67="FSG",0,IF($G67="MG",SUMPRODUCT($I67:$I71,Expenses!MB$35:MB$39)*$F67,MAX((Expenses!MB$35-$K67/12)*$J67*$F67,0)+MAX((Expenses!MB$36-$K68/12)*$J68*$F67,0)+MAX((Expenses!MB$37-$K69/12)*$J69*$F67,0)+MAX((Expenses!MB$38-$K70/12)*$J70*$F67,0)+MAX((Expenses!MB$39-$K71/12)*$J71*$F67,0)))),0)</f>
        <v>0</v>
      </c>
      <c r="ME233" s="156">
        <f>IF(AND(ME$165&lt;=$E67,ME$165&gt;=EOMONTH($D67,0)),IF($G67="NNN",SUM(Expenses!MC$35:MC$39)*$F67,IF($G67="FSG",0,IF($G67="MG",SUMPRODUCT($I67:$I71,Expenses!MC$35:MC$39)*$F67,MAX((Expenses!MC$35-$K67/12)*$J67*$F67,0)+MAX((Expenses!MC$36-$K68/12)*$J68*$F67,0)+MAX((Expenses!MC$37-$K69/12)*$J69*$F67,0)+MAX((Expenses!MC$38-$K70/12)*$J70*$F67,0)+MAX((Expenses!MC$39-$K71/12)*$J71*$F67,0)))),0)</f>
        <v>0</v>
      </c>
      <c r="MF233" s="156">
        <f>IF(AND(MF$165&lt;=$E67,MF$165&gt;=EOMONTH($D67,0)),IF($G67="NNN",SUM(Expenses!MD$35:MD$39)*$F67,IF($G67="FSG",0,IF($G67="MG",SUMPRODUCT($I67:$I71,Expenses!MD$35:MD$39)*$F67,MAX((Expenses!MD$35-$K67/12)*$J67*$F67,0)+MAX((Expenses!MD$36-$K68/12)*$J68*$F67,0)+MAX((Expenses!MD$37-$K69/12)*$J69*$F67,0)+MAX((Expenses!MD$38-$K70/12)*$J70*$F67,0)+MAX((Expenses!MD$39-$K71/12)*$J71*$F67,0)))),0)</f>
        <v>0</v>
      </c>
      <c r="MG233" s="156">
        <f>IF(AND(MG$165&lt;=$E67,MG$165&gt;=EOMONTH($D67,0)),IF($G67="NNN",SUM(Expenses!ME$35:ME$39)*$F67,IF($G67="FSG",0,IF($G67="MG",SUMPRODUCT($I67:$I71,Expenses!ME$35:ME$39)*$F67,MAX((Expenses!ME$35-$K67/12)*$J67*$F67,0)+MAX((Expenses!ME$36-$K68/12)*$J68*$F67,0)+MAX((Expenses!ME$37-$K69/12)*$J69*$F67,0)+MAX((Expenses!ME$38-$K70/12)*$J70*$F67,0)+MAX((Expenses!ME$39-$K71/12)*$J71*$F67,0)))),0)</f>
        <v>0</v>
      </c>
      <c r="MH233" s="156">
        <f>IF(AND(MH$165&lt;=$E67,MH$165&gt;=EOMONTH($D67,0)),IF($G67="NNN",SUM(Expenses!MF$35:MF$39)*$F67,IF($G67="FSG",0,IF($G67="MG",SUMPRODUCT($I67:$I71,Expenses!MF$35:MF$39)*$F67,MAX((Expenses!MF$35-$K67/12)*$J67*$F67,0)+MAX((Expenses!MF$36-$K68/12)*$J68*$F67,0)+MAX((Expenses!MF$37-$K69/12)*$J69*$F67,0)+MAX((Expenses!MF$38-$K70/12)*$J70*$F67,0)+MAX((Expenses!MF$39-$K71/12)*$J71*$F67,0)))),0)</f>
        <v>0</v>
      </c>
      <c r="MI233" s="156">
        <f>IF(AND(MI$165&lt;=$E67,MI$165&gt;=EOMONTH($D67,0)),IF($G67="NNN",SUM(Expenses!MG$35:MG$39)*$F67,IF($G67="FSG",0,IF($G67="MG",SUMPRODUCT($I67:$I71,Expenses!MG$35:MG$39)*$F67,MAX((Expenses!MG$35-$K67/12)*$J67*$F67,0)+MAX((Expenses!MG$36-$K68/12)*$J68*$F67,0)+MAX((Expenses!MG$37-$K69/12)*$J69*$F67,0)+MAX((Expenses!MG$38-$K70/12)*$J70*$F67,0)+MAX((Expenses!MG$39-$K71/12)*$J71*$F67,0)))),0)</f>
        <v>0</v>
      </c>
      <c r="MJ233" s="156">
        <f>IF(AND(MJ$165&lt;=$E67,MJ$165&gt;=EOMONTH($D67,0)),IF($G67="NNN",SUM(Expenses!MH$35:MH$39)*$F67,IF($G67="FSG",0,IF($G67="MG",SUMPRODUCT($I67:$I71,Expenses!MH$35:MH$39)*$F67,MAX((Expenses!MH$35-$K67/12)*$J67*$F67,0)+MAX((Expenses!MH$36-$K68/12)*$J68*$F67,0)+MAX((Expenses!MH$37-$K69/12)*$J69*$F67,0)+MAX((Expenses!MH$38-$K70/12)*$J70*$F67,0)+MAX((Expenses!MH$39-$K71/12)*$J71*$F67,0)))),0)</f>
        <v>0</v>
      </c>
      <c r="MK233" s="156">
        <f>IF(AND(MK$165&lt;=$E67,MK$165&gt;=EOMONTH($D67,0)),IF($G67="NNN",SUM(Expenses!MI$35:MI$39)*$F67,IF($G67="FSG",0,IF($G67="MG",SUMPRODUCT($I67:$I71,Expenses!MI$35:MI$39)*$F67,MAX((Expenses!MI$35-$K67/12)*$J67*$F67,0)+MAX((Expenses!MI$36-$K68/12)*$J68*$F67,0)+MAX((Expenses!MI$37-$K69/12)*$J69*$F67,0)+MAX((Expenses!MI$38-$K70/12)*$J70*$F67,0)+MAX((Expenses!MI$39-$K71/12)*$J71*$F67,0)))),0)</f>
        <v>0</v>
      </c>
      <c r="ML233" s="156">
        <f>IF(AND(ML$165&lt;=$E67,ML$165&gt;=EOMONTH($D67,0)),IF($G67="NNN",SUM(Expenses!MJ$35:MJ$39)*$F67,IF($G67="FSG",0,IF($G67="MG",SUMPRODUCT($I67:$I71,Expenses!MJ$35:MJ$39)*$F67,MAX((Expenses!MJ$35-$K67/12)*$J67*$F67,0)+MAX((Expenses!MJ$36-$K68/12)*$J68*$F67,0)+MAX((Expenses!MJ$37-$K69/12)*$J69*$F67,0)+MAX((Expenses!MJ$38-$K70/12)*$J70*$F67,0)+MAX((Expenses!MJ$39-$K71/12)*$J71*$F67,0)))),0)</f>
        <v>0</v>
      </c>
      <c r="MM233" s="156">
        <f>IF(AND(MM$165&lt;=$E67,MM$165&gt;=EOMONTH($D67,0)),IF($G67="NNN",SUM(Expenses!MK$35:MK$39)*$F67,IF($G67="FSG",0,IF($G67="MG",SUMPRODUCT($I67:$I71,Expenses!MK$35:MK$39)*$F67,MAX((Expenses!MK$35-$K67/12)*$J67*$F67,0)+MAX((Expenses!MK$36-$K68/12)*$J68*$F67,0)+MAX((Expenses!MK$37-$K69/12)*$J69*$F67,0)+MAX((Expenses!MK$38-$K70/12)*$J70*$F67,0)+MAX((Expenses!MK$39-$K71/12)*$J71*$F67,0)))),0)</f>
        <v>0</v>
      </c>
      <c r="MN233" s="156">
        <f>IF(AND(MN$165&lt;=$E67,MN$165&gt;=EOMONTH($D67,0)),IF($G67="NNN",SUM(Expenses!ML$35:ML$39)*$F67,IF($G67="FSG",0,IF($G67="MG",SUMPRODUCT($I67:$I71,Expenses!ML$35:ML$39)*$F67,MAX((Expenses!ML$35-$K67/12)*$J67*$F67,0)+MAX((Expenses!ML$36-$K68/12)*$J68*$F67,0)+MAX((Expenses!ML$37-$K69/12)*$J69*$F67,0)+MAX((Expenses!ML$38-$K70/12)*$J70*$F67,0)+MAX((Expenses!ML$39-$K71/12)*$J71*$F67,0)))),0)</f>
        <v>0</v>
      </c>
      <c r="MO233" s="156">
        <f>IF(AND(MO$165&lt;=$E67,MO$165&gt;=EOMONTH($D67,0)),IF($G67="NNN",SUM(Expenses!MM$35:MM$39)*$F67,IF($G67="FSG",0,IF($G67="MG",SUMPRODUCT($I67:$I71,Expenses!MM$35:MM$39)*$F67,MAX((Expenses!MM$35-$K67/12)*$J67*$F67,0)+MAX((Expenses!MM$36-$K68/12)*$J68*$F67,0)+MAX((Expenses!MM$37-$K69/12)*$J69*$F67,0)+MAX((Expenses!MM$38-$K70/12)*$J70*$F67,0)+MAX((Expenses!MM$39-$K71/12)*$J71*$F67,0)))),0)</f>
        <v>0</v>
      </c>
      <c r="MP233" s="156">
        <f>IF(AND(MP$165&lt;=$E67,MP$165&gt;=EOMONTH($D67,0)),IF($G67="NNN",SUM(Expenses!MN$35:MN$39)*$F67,IF($G67="FSG",0,IF($G67="MG",SUMPRODUCT($I67:$I71,Expenses!MN$35:MN$39)*$F67,MAX((Expenses!MN$35-$K67/12)*$J67*$F67,0)+MAX((Expenses!MN$36-$K68/12)*$J68*$F67,0)+MAX((Expenses!MN$37-$K69/12)*$J69*$F67,0)+MAX((Expenses!MN$38-$K70/12)*$J70*$F67,0)+MAX((Expenses!MN$39-$K71/12)*$J71*$F67,0)))),0)</f>
        <v>0</v>
      </c>
      <c r="MQ233" s="156">
        <f>IF(AND(MQ$165&lt;=$E67,MQ$165&gt;=EOMONTH($D67,0)),IF($G67="NNN",SUM(Expenses!MO$35:MO$39)*$F67,IF($G67="FSG",0,IF($G67="MG",SUMPRODUCT($I67:$I71,Expenses!MO$35:MO$39)*$F67,MAX((Expenses!MO$35-$K67/12)*$J67*$F67,0)+MAX((Expenses!MO$36-$K68/12)*$J68*$F67,0)+MAX((Expenses!MO$37-$K69/12)*$J69*$F67,0)+MAX((Expenses!MO$38-$K70/12)*$J70*$F67,0)+MAX((Expenses!MO$39-$K71/12)*$J71*$F67,0)))),0)</f>
        <v>0</v>
      </c>
      <c r="MR233" s="156">
        <f>IF(AND(MR$165&lt;=$E67,MR$165&gt;=EOMONTH($D67,0)),IF($G67="NNN",SUM(Expenses!MP$35:MP$39)*$F67,IF($G67="FSG",0,IF($G67="MG",SUMPRODUCT($I67:$I71,Expenses!MP$35:MP$39)*$F67,MAX((Expenses!MP$35-$K67/12)*$J67*$F67,0)+MAX((Expenses!MP$36-$K68/12)*$J68*$F67,0)+MAX((Expenses!MP$37-$K69/12)*$J69*$F67,0)+MAX((Expenses!MP$38-$K70/12)*$J70*$F67,0)+MAX((Expenses!MP$39-$K71/12)*$J71*$F67,0)))),0)</f>
        <v>0</v>
      </c>
      <c r="MS233" s="156">
        <f>IF(AND(MS$165&lt;=$E67,MS$165&gt;=EOMONTH($D67,0)),IF($G67="NNN",SUM(Expenses!MQ$35:MQ$39)*$F67,IF($G67="FSG",0,IF($G67="MG",SUMPRODUCT($I67:$I71,Expenses!MQ$35:MQ$39)*$F67,MAX((Expenses!MQ$35-$K67/12)*$J67*$F67,0)+MAX((Expenses!MQ$36-$K68/12)*$J68*$F67,0)+MAX((Expenses!MQ$37-$K69/12)*$J69*$F67,0)+MAX((Expenses!MQ$38-$K70/12)*$J70*$F67,0)+MAX((Expenses!MQ$39-$K71/12)*$J71*$F67,0)))),0)</f>
        <v>0</v>
      </c>
      <c r="MT233" s="156">
        <f>IF(AND(MT$165&lt;=$E67,MT$165&gt;=EOMONTH($D67,0)),IF($G67="NNN",SUM(Expenses!MR$35:MR$39)*$F67,IF($G67="FSG",0,IF($G67="MG",SUMPRODUCT($I67:$I71,Expenses!MR$35:MR$39)*$F67,MAX((Expenses!MR$35-$K67/12)*$J67*$F67,0)+MAX((Expenses!MR$36-$K68/12)*$J68*$F67,0)+MAX((Expenses!MR$37-$K69/12)*$J69*$F67,0)+MAX((Expenses!MR$38-$K70/12)*$J70*$F67,0)+MAX((Expenses!MR$39-$K71/12)*$J71*$F67,0)))),0)</f>
        <v>0</v>
      </c>
      <c r="MU233" s="156">
        <f>IF(AND(MU$165&lt;=$E67,MU$165&gt;=EOMONTH($D67,0)),IF($G67="NNN",SUM(Expenses!MS$35:MS$39)*$F67,IF($G67="FSG",0,IF($G67="MG",SUMPRODUCT($I67:$I71,Expenses!MS$35:MS$39)*$F67,MAX((Expenses!MS$35-$K67/12)*$J67*$F67,0)+MAX((Expenses!MS$36-$K68/12)*$J68*$F67,0)+MAX((Expenses!MS$37-$K69/12)*$J69*$F67,0)+MAX((Expenses!MS$38-$K70/12)*$J70*$F67,0)+MAX((Expenses!MS$39-$K71/12)*$J71*$F67,0)))),0)</f>
        <v>0</v>
      </c>
      <c r="MV233" s="156">
        <f>IF(AND(MV$165&lt;=$E67,MV$165&gt;=EOMONTH($D67,0)),IF($G67="NNN",SUM(Expenses!MT$35:MT$39)*$F67,IF($G67="FSG",0,IF($G67="MG",SUMPRODUCT($I67:$I71,Expenses!MT$35:MT$39)*$F67,MAX((Expenses!MT$35-$K67/12)*$J67*$F67,0)+MAX((Expenses!MT$36-$K68/12)*$J68*$F67,0)+MAX((Expenses!MT$37-$K69/12)*$J69*$F67,0)+MAX((Expenses!MT$38-$K70/12)*$J70*$F67,0)+MAX((Expenses!MT$39-$K71/12)*$J71*$F67,0)))),0)</f>
        <v>0</v>
      </c>
      <c r="MW233" s="156">
        <f>IF(AND(MW$165&lt;=$E67,MW$165&gt;=EOMONTH($D67,0)),IF($G67="NNN",SUM(Expenses!MU$35:MU$39)*$F67,IF($G67="FSG",0,IF($G67="MG",SUMPRODUCT($I67:$I71,Expenses!MU$35:MU$39)*$F67,MAX((Expenses!MU$35-$K67/12)*$J67*$F67,0)+MAX((Expenses!MU$36-$K68/12)*$J68*$F67,0)+MAX((Expenses!MU$37-$K69/12)*$J69*$F67,0)+MAX((Expenses!MU$38-$K70/12)*$J70*$F67,0)+MAX((Expenses!MU$39-$K71/12)*$J71*$F67,0)))),0)</f>
        <v>0</v>
      </c>
      <c r="MX233" s="156">
        <f>IF(AND(MX$165&lt;=$E67,MX$165&gt;=EOMONTH($D67,0)),IF($G67="NNN",SUM(Expenses!MV$35:MV$39)*$F67,IF($G67="FSG",0,IF($G67="MG",SUMPRODUCT($I67:$I71,Expenses!MV$35:MV$39)*$F67,MAX((Expenses!MV$35-$K67/12)*$J67*$F67,0)+MAX((Expenses!MV$36-$K68/12)*$J68*$F67,0)+MAX((Expenses!MV$37-$K69/12)*$J69*$F67,0)+MAX((Expenses!MV$38-$K70/12)*$J70*$F67,0)+MAX((Expenses!MV$39-$K71/12)*$J71*$F67,0)))),0)</f>
        <v>0</v>
      </c>
      <c r="MY233" s="156">
        <f>IF(AND(MY$165&lt;=$E67,MY$165&gt;=EOMONTH($D67,0)),IF($G67="NNN",SUM(Expenses!MW$35:MW$39)*$F67,IF($G67="FSG",0,IF($G67="MG",SUMPRODUCT($I67:$I71,Expenses!MW$35:MW$39)*$F67,MAX((Expenses!MW$35-$K67/12)*$J67*$F67,0)+MAX((Expenses!MW$36-$K68/12)*$J68*$F67,0)+MAX((Expenses!MW$37-$K69/12)*$J69*$F67,0)+MAX((Expenses!MW$38-$K70/12)*$J70*$F67,0)+MAX((Expenses!MW$39-$K71/12)*$J71*$F67,0)))),0)</f>
        <v>0</v>
      </c>
      <c r="MZ233" s="156">
        <f>IF(AND(MZ$165&lt;=$E67,MZ$165&gt;=EOMONTH($D67,0)),IF($G67="NNN",SUM(Expenses!MX$35:MX$39)*$F67,IF($G67="FSG",0,IF($G67="MG",SUMPRODUCT($I67:$I71,Expenses!MX$35:MX$39)*$F67,MAX((Expenses!MX$35-$K67/12)*$J67*$F67,0)+MAX((Expenses!MX$36-$K68/12)*$J68*$F67,0)+MAX((Expenses!MX$37-$K69/12)*$J69*$F67,0)+MAX((Expenses!MX$38-$K70/12)*$J70*$F67,0)+MAX((Expenses!MX$39-$K71/12)*$J71*$F67,0)))),0)</f>
        <v>0</v>
      </c>
      <c r="NA233" s="156">
        <f>IF(AND(NA$165&lt;=$E67,NA$165&gt;=EOMONTH($D67,0)),IF($G67="NNN",SUM(Expenses!MY$35:MY$39)*$F67,IF($G67="FSG",0,IF($G67="MG",SUMPRODUCT($I67:$I71,Expenses!MY$35:MY$39)*$F67,MAX((Expenses!MY$35-$K67/12)*$J67*$F67,0)+MAX((Expenses!MY$36-$K68/12)*$J68*$F67,0)+MAX((Expenses!MY$37-$K69/12)*$J69*$F67,0)+MAX((Expenses!MY$38-$K70/12)*$J70*$F67,0)+MAX((Expenses!MY$39-$K71/12)*$J71*$F67,0)))),0)</f>
        <v>0</v>
      </c>
      <c r="NB233" s="156">
        <f>IF(AND(NB$165&lt;=$E67,NB$165&gt;=EOMONTH($D67,0)),IF($G67="NNN",SUM(Expenses!MZ$35:MZ$39)*$F67,IF($G67="FSG",0,IF($G67="MG",SUMPRODUCT($I67:$I71,Expenses!MZ$35:MZ$39)*$F67,MAX((Expenses!MZ$35-$K67/12)*$J67*$F67,0)+MAX((Expenses!MZ$36-$K68/12)*$J68*$F67,0)+MAX((Expenses!MZ$37-$K69/12)*$J69*$F67,0)+MAX((Expenses!MZ$38-$K70/12)*$J70*$F67,0)+MAX((Expenses!MZ$39-$K71/12)*$J71*$F67,0)))),0)</f>
        <v>0</v>
      </c>
      <c r="NC233" s="156">
        <f>IF(AND(NC$165&lt;=$E67,NC$165&gt;=EOMONTH($D67,0)),IF($G67="NNN",SUM(Expenses!NA$35:NA$39)*$F67,IF($G67="FSG",0,IF($G67="MG",SUMPRODUCT($I67:$I71,Expenses!NA$35:NA$39)*$F67,MAX((Expenses!NA$35-$K67/12)*$J67*$F67,0)+MAX((Expenses!NA$36-$K68/12)*$J68*$F67,0)+MAX((Expenses!NA$37-$K69/12)*$J69*$F67,0)+MAX((Expenses!NA$38-$K70/12)*$J70*$F67,0)+MAX((Expenses!NA$39-$K71/12)*$J71*$F67,0)))),0)</f>
        <v>0</v>
      </c>
      <c r="ND233" s="156">
        <f>IF(AND(ND$165&lt;=$E67,ND$165&gt;=EOMONTH($D67,0)),IF($G67="NNN",SUM(Expenses!NB$35:NB$39)*$F67,IF($G67="FSG",0,IF($G67="MG",SUMPRODUCT($I67:$I71,Expenses!NB$35:NB$39)*$F67,MAX((Expenses!NB$35-$K67/12)*$J67*$F67,0)+MAX((Expenses!NB$36-$K68/12)*$J68*$F67,0)+MAX((Expenses!NB$37-$K69/12)*$J69*$F67,0)+MAX((Expenses!NB$38-$K70/12)*$J70*$F67,0)+MAX((Expenses!NB$39-$K71/12)*$J71*$F67,0)))),0)</f>
        <v>0</v>
      </c>
      <c r="NE233" s="156">
        <f>IF(AND(NE$165&lt;=$E67,NE$165&gt;=EOMONTH($D67,0)),IF($G67="NNN",SUM(Expenses!NC$35:NC$39)*$F67,IF($G67="FSG",0,IF($G67="MG",SUMPRODUCT($I67:$I71,Expenses!NC$35:NC$39)*$F67,MAX((Expenses!NC$35-$K67/12)*$J67*$F67,0)+MAX((Expenses!NC$36-$K68/12)*$J68*$F67,0)+MAX((Expenses!NC$37-$K69/12)*$J69*$F67,0)+MAX((Expenses!NC$38-$K70/12)*$J70*$F67,0)+MAX((Expenses!NC$39-$K71/12)*$J71*$F67,0)))),0)</f>
        <v>0</v>
      </c>
      <c r="NF233" s="156">
        <f>IF(AND(NF$165&lt;=$E67,NF$165&gt;=EOMONTH($D67,0)),IF($G67="NNN",SUM(Expenses!ND$35:ND$39)*$F67,IF($G67="FSG",0,IF($G67="MG",SUMPRODUCT($I67:$I71,Expenses!ND$35:ND$39)*$F67,MAX((Expenses!ND$35-$K67/12)*$J67*$F67,0)+MAX((Expenses!ND$36-$K68/12)*$J68*$F67,0)+MAX((Expenses!ND$37-$K69/12)*$J69*$F67,0)+MAX((Expenses!ND$38-$K70/12)*$J70*$F67,0)+MAX((Expenses!ND$39-$K71/12)*$J71*$F67,0)))),0)</f>
        <v>0</v>
      </c>
      <c r="NG233" s="156">
        <f>IF(AND(NG$165&lt;=$E67,NG$165&gt;=EOMONTH($D67,0)),IF($G67="NNN",SUM(Expenses!NE$35:NE$39)*$F67,IF($G67="FSG",0,IF($G67="MG",SUMPRODUCT($I67:$I71,Expenses!NE$35:NE$39)*$F67,MAX((Expenses!NE$35-$K67/12)*$J67*$F67,0)+MAX((Expenses!NE$36-$K68/12)*$J68*$F67,0)+MAX((Expenses!NE$37-$K69/12)*$J69*$F67,0)+MAX((Expenses!NE$38-$K70/12)*$J70*$F67,0)+MAX((Expenses!NE$39-$K71/12)*$J71*$F67,0)))),0)</f>
        <v>0</v>
      </c>
      <c r="NH233" s="156">
        <f>IF(AND(NH$165&lt;=$E67,NH$165&gt;=EOMONTH($D67,0)),IF($G67="NNN",SUM(Expenses!NF$35:NF$39)*$F67,IF($G67="FSG",0,IF($G67="MG",SUMPRODUCT($I67:$I71,Expenses!NF$35:NF$39)*$F67,MAX((Expenses!NF$35-$K67/12)*$J67*$F67,0)+MAX((Expenses!NF$36-$K68/12)*$J68*$F67,0)+MAX((Expenses!NF$37-$K69/12)*$J69*$F67,0)+MAX((Expenses!NF$38-$K70/12)*$J70*$F67,0)+MAX((Expenses!NF$39-$K71/12)*$J71*$F67,0)))),0)</f>
        <v>0</v>
      </c>
      <c r="NI233" s="156">
        <f>IF(AND(NI$165&lt;=$E67,NI$165&gt;=EOMONTH($D67,0)),IF($G67="NNN",SUM(Expenses!NG$35:NG$39)*$F67,IF($G67="FSG",0,IF($G67="MG",SUMPRODUCT($I67:$I71,Expenses!NG$35:NG$39)*$F67,MAX((Expenses!NG$35-$K67/12)*$J67*$F67,0)+MAX((Expenses!NG$36-$K68/12)*$J68*$F67,0)+MAX((Expenses!NG$37-$K69/12)*$J69*$F67,0)+MAX((Expenses!NG$38-$K70/12)*$J70*$F67,0)+MAX((Expenses!NG$39-$K71/12)*$J71*$F67,0)))),0)</f>
        <v>0</v>
      </c>
      <c r="NJ233" s="156">
        <f>IF(AND(NJ$165&lt;=$E67,NJ$165&gt;=EOMONTH($D67,0)),IF($G67="NNN",SUM(Expenses!NH$35:NH$39)*$F67,IF($G67="FSG",0,IF($G67="MG",SUMPRODUCT($I67:$I71,Expenses!NH$35:NH$39)*$F67,MAX((Expenses!NH$35-$K67/12)*$J67*$F67,0)+MAX((Expenses!NH$36-$K68/12)*$J68*$F67,0)+MAX((Expenses!NH$37-$K69/12)*$J69*$F67,0)+MAX((Expenses!NH$38-$K70/12)*$J70*$F67,0)+MAX((Expenses!NH$39-$K71/12)*$J71*$F67,0)))),0)</f>
        <v>0</v>
      </c>
      <c r="NK233" s="158">
        <f>IF(AND(NK$165&lt;=$E67,NK$165&gt;=EOMONTH($D67,0)),IF($G67="NNN",SUM(Expenses!NI$35:NI$39)*$F67,IF($G67="FSG",0,IF($G67="MG",SUMPRODUCT($I67:$I71,Expenses!NI$35:NI$39)*$F67,MAX((Expenses!NI$35-$K67/12)*$J67*$F67,0)+MAX((Expenses!NI$36-$K68/12)*$J68*$F67,0)+MAX((Expenses!NI$37-$K69/12)*$J69*$F67,0)+MAX((Expenses!NI$38-$K70/12)*$J70*$F67,0)+MAX((Expenses!NI$39-$K71/12)*$J71*$F67,0)))),0)</f>
        <v>0</v>
      </c>
    </row>
    <row r="234" spans="1:375" x14ac:dyDescent="0.25">
      <c r="A234" s="154">
        <f t="shared" si="307"/>
        <v>0</v>
      </c>
      <c r="B234" s="35" t="s">
        <v>168</v>
      </c>
      <c r="C234" s="89" t="s">
        <v>155</v>
      </c>
      <c r="D234" s="156">
        <f t="shared" ref="D234:BO234" si="308">IF(OR($AL67=0,D$165&gt;$E67,D$165&lt;EOMONTH($D67,0)),0,IF(((($AJ67*((1+$AN67)^(D$163-1))/12))-(D232/$AM67))*$AM67&lt;0,0,((($AJ67*((1+$AN67)^(D$163-1))/12))-(D232/$AM67))*$AM67))</f>
        <v>0</v>
      </c>
      <c r="E234" s="156">
        <f t="shared" si="308"/>
        <v>0</v>
      </c>
      <c r="F234" s="156">
        <f t="shared" si="308"/>
        <v>0</v>
      </c>
      <c r="G234" s="156">
        <f t="shared" si="308"/>
        <v>0</v>
      </c>
      <c r="H234" s="156">
        <f t="shared" si="308"/>
        <v>0</v>
      </c>
      <c r="I234" s="156">
        <f t="shared" si="308"/>
        <v>0</v>
      </c>
      <c r="J234" s="156">
        <f t="shared" si="308"/>
        <v>0</v>
      </c>
      <c r="K234" s="156">
        <f t="shared" si="308"/>
        <v>0</v>
      </c>
      <c r="L234" s="156">
        <f t="shared" si="308"/>
        <v>0</v>
      </c>
      <c r="M234" s="156">
        <f t="shared" si="308"/>
        <v>0</v>
      </c>
      <c r="N234" s="156">
        <f t="shared" si="308"/>
        <v>0</v>
      </c>
      <c r="O234" s="156">
        <f t="shared" si="308"/>
        <v>0</v>
      </c>
      <c r="P234" s="156">
        <f t="shared" si="308"/>
        <v>0</v>
      </c>
      <c r="Q234" s="156">
        <f t="shared" si="308"/>
        <v>0</v>
      </c>
      <c r="R234" s="156">
        <f t="shared" si="308"/>
        <v>0</v>
      </c>
      <c r="S234" s="156">
        <f t="shared" si="308"/>
        <v>0</v>
      </c>
      <c r="T234" s="156">
        <f t="shared" si="308"/>
        <v>0</v>
      </c>
      <c r="U234" s="156">
        <f t="shared" si="308"/>
        <v>0</v>
      </c>
      <c r="V234" s="156">
        <f t="shared" si="308"/>
        <v>0</v>
      </c>
      <c r="W234" s="156">
        <f t="shared" si="308"/>
        <v>0</v>
      </c>
      <c r="X234" s="156">
        <f t="shared" si="308"/>
        <v>0</v>
      </c>
      <c r="Y234" s="156">
        <f t="shared" si="308"/>
        <v>0</v>
      </c>
      <c r="Z234" s="156">
        <f t="shared" si="308"/>
        <v>0</v>
      </c>
      <c r="AA234" s="156">
        <f t="shared" si="308"/>
        <v>0</v>
      </c>
      <c r="AB234" s="156">
        <f t="shared" si="308"/>
        <v>0</v>
      </c>
      <c r="AC234" s="156">
        <f t="shared" si="308"/>
        <v>0</v>
      </c>
      <c r="AD234" s="156">
        <f t="shared" si="308"/>
        <v>0</v>
      </c>
      <c r="AE234" s="156">
        <f t="shared" si="308"/>
        <v>0</v>
      </c>
      <c r="AF234" s="156">
        <f t="shared" si="308"/>
        <v>0</v>
      </c>
      <c r="AG234" s="156">
        <f t="shared" si="308"/>
        <v>0</v>
      </c>
      <c r="AH234" s="156">
        <f t="shared" si="308"/>
        <v>0</v>
      </c>
      <c r="AI234" s="156">
        <f t="shared" si="308"/>
        <v>0</v>
      </c>
      <c r="AJ234" s="156">
        <f t="shared" si="308"/>
        <v>0</v>
      </c>
      <c r="AK234" s="156">
        <f t="shared" si="308"/>
        <v>0</v>
      </c>
      <c r="AL234" s="156">
        <f t="shared" si="308"/>
        <v>0</v>
      </c>
      <c r="AM234" s="156">
        <f t="shared" si="308"/>
        <v>0</v>
      </c>
      <c r="AN234" s="156">
        <f t="shared" si="308"/>
        <v>0</v>
      </c>
      <c r="AO234" s="156">
        <f t="shared" si="308"/>
        <v>0</v>
      </c>
      <c r="AP234" s="156">
        <f t="shared" si="308"/>
        <v>0</v>
      </c>
      <c r="AQ234" s="156">
        <f t="shared" si="308"/>
        <v>0</v>
      </c>
      <c r="AR234" s="156">
        <f t="shared" si="308"/>
        <v>0</v>
      </c>
      <c r="AS234" s="156">
        <f t="shared" si="308"/>
        <v>0</v>
      </c>
      <c r="AT234" s="156">
        <f t="shared" si="308"/>
        <v>0</v>
      </c>
      <c r="AU234" s="156">
        <f t="shared" si="308"/>
        <v>0</v>
      </c>
      <c r="AV234" s="156">
        <f t="shared" si="308"/>
        <v>0</v>
      </c>
      <c r="AW234" s="156">
        <f t="shared" si="308"/>
        <v>0</v>
      </c>
      <c r="AX234" s="156">
        <f t="shared" si="308"/>
        <v>0</v>
      </c>
      <c r="AY234" s="156">
        <f t="shared" si="308"/>
        <v>0</v>
      </c>
      <c r="AZ234" s="156">
        <f t="shared" si="308"/>
        <v>0</v>
      </c>
      <c r="BA234" s="156">
        <f t="shared" si="308"/>
        <v>0</v>
      </c>
      <c r="BB234" s="156">
        <f t="shared" si="308"/>
        <v>0</v>
      </c>
      <c r="BC234" s="156">
        <f t="shared" si="308"/>
        <v>0</v>
      </c>
      <c r="BD234" s="156">
        <f t="shared" si="308"/>
        <v>0</v>
      </c>
      <c r="BE234" s="156">
        <f t="shared" si="308"/>
        <v>0</v>
      </c>
      <c r="BF234" s="156">
        <f t="shared" si="308"/>
        <v>0</v>
      </c>
      <c r="BG234" s="156">
        <f t="shared" si="308"/>
        <v>0</v>
      </c>
      <c r="BH234" s="156">
        <f t="shared" si="308"/>
        <v>0</v>
      </c>
      <c r="BI234" s="156">
        <f t="shared" si="308"/>
        <v>0</v>
      </c>
      <c r="BJ234" s="156">
        <f t="shared" si="308"/>
        <v>0</v>
      </c>
      <c r="BK234" s="156">
        <f t="shared" si="308"/>
        <v>0</v>
      </c>
      <c r="BL234" s="156">
        <f t="shared" si="308"/>
        <v>0</v>
      </c>
      <c r="BM234" s="156">
        <f t="shared" si="308"/>
        <v>0</v>
      </c>
      <c r="BN234" s="156">
        <f t="shared" si="308"/>
        <v>0</v>
      </c>
      <c r="BO234" s="156">
        <f t="shared" si="308"/>
        <v>0</v>
      </c>
      <c r="BP234" s="156">
        <f t="shared" ref="BP234:EA234" si="309">IF(OR($AL67=0,BP$165&gt;$E67,BP$165&lt;EOMONTH($D67,0)),0,IF(((($AJ67*((1+$AN67)^(BP$163-1))/12))-(BP232/$AM67))*$AM67&lt;0,0,((($AJ67*((1+$AN67)^(BP$163-1))/12))-(BP232/$AM67))*$AM67))</f>
        <v>0</v>
      </c>
      <c r="BQ234" s="156">
        <f t="shared" si="309"/>
        <v>0</v>
      </c>
      <c r="BR234" s="156">
        <f t="shared" si="309"/>
        <v>0</v>
      </c>
      <c r="BS234" s="156">
        <f t="shared" si="309"/>
        <v>0</v>
      </c>
      <c r="BT234" s="156">
        <f t="shared" si="309"/>
        <v>0</v>
      </c>
      <c r="BU234" s="156">
        <f t="shared" si="309"/>
        <v>0</v>
      </c>
      <c r="BV234" s="156">
        <f t="shared" si="309"/>
        <v>0</v>
      </c>
      <c r="BW234" s="156">
        <f t="shared" si="309"/>
        <v>0</v>
      </c>
      <c r="BX234" s="156">
        <f t="shared" si="309"/>
        <v>0</v>
      </c>
      <c r="BY234" s="156">
        <f t="shared" si="309"/>
        <v>0</v>
      </c>
      <c r="BZ234" s="156">
        <f t="shared" si="309"/>
        <v>0</v>
      </c>
      <c r="CA234" s="156">
        <f t="shared" si="309"/>
        <v>0</v>
      </c>
      <c r="CB234" s="156">
        <f t="shared" si="309"/>
        <v>0</v>
      </c>
      <c r="CC234" s="156">
        <f t="shared" si="309"/>
        <v>0</v>
      </c>
      <c r="CD234" s="156">
        <f t="shared" si="309"/>
        <v>0</v>
      </c>
      <c r="CE234" s="156">
        <f t="shared" si="309"/>
        <v>0</v>
      </c>
      <c r="CF234" s="156">
        <f t="shared" si="309"/>
        <v>0</v>
      </c>
      <c r="CG234" s="156">
        <f t="shared" si="309"/>
        <v>0</v>
      </c>
      <c r="CH234" s="156">
        <f t="shared" si="309"/>
        <v>0</v>
      </c>
      <c r="CI234" s="156">
        <f t="shared" si="309"/>
        <v>0</v>
      </c>
      <c r="CJ234" s="156">
        <f t="shared" si="309"/>
        <v>0</v>
      </c>
      <c r="CK234" s="156">
        <f t="shared" si="309"/>
        <v>0</v>
      </c>
      <c r="CL234" s="156">
        <f t="shared" si="309"/>
        <v>0</v>
      </c>
      <c r="CM234" s="156">
        <f t="shared" si="309"/>
        <v>0</v>
      </c>
      <c r="CN234" s="156">
        <f t="shared" si="309"/>
        <v>0</v>
      </c>
      <c r="CO234" s="156">
        <f t="shared" si="309"/>
        <v>0</v>
      </c>
      <c r="CP234" s="156">
        <f t="shared" si="309"/>
        <v>0</v>
      </c>
      <c r="CQ234" s="156">
        <f t="shared" si="309"/>
        <v>0</v>
      </c>
      <c r="CR234" s="156">
        <f t="shared" si="309"/>
        <v>0</v>
      </c>
      <c r="CS234" s="156">
        <f t="shared" si="309"/>
        <v>0</v>
      </c>
      <c r="CT234" s="156">
        <f t="shared" si="309"/>
        <v>0</v>
      </c>
      <c r="CU234" s="156">
        <f t="shared" si="309"/>
        <v>0</v>
      </c>
      <c r="CV234" s="156">
        <f t="shared" si="309"/>
        <v>0</v>
      </c>
      <c r="CW234" s="156">
        <f t="shared" si="309"/>
        <v>0</v>
      </c>
      <c r="CX234" s="156">
        <f t="shared" si="309"/>
        <v>0</v>
      </c>
      <c r="CY234" s="156">
        <f t="shared" si="309"/>
        <v>0</v>
      </c>
      <c r="CZ234" s="156">
        <f t="shared" si="309"/>
        <v>0</v>
      </c>
      <c r="DA234" s="156">
        <f t="shared" si="309"/>
        <v>0</v>
      </c>
      <c r="DB234" s="156">
        <f t="shared" si="309"/>
        <v>0</v>
      </c>
      <c r="DC234" s="156">
        <f t="shared" si="309"/>
        <v>0</v>
      </c>
      <c r="DD234" s="156">
        <f t="shared" si="309"/>
        <v>0</v>
      </c>
      <c r="DE234" s="156">
        <f t="shared" si="309"/>
        <v>0</v>
      </c>
      <c r="DF234" s="156">
        <f t="shared" si="309"/>
        <v>0</v>
      </c>
      <c r="DG234" s="156">
        <f t="shared" si="309"/>
        <v>0</v>
      </c>
      <c r="DH234" s="156">
        <f t="shared" si="309"/>
        <v>0</v>
      </c>
      <c r="DI234" s="156">
        <f t="shared" si="309"/>
        <v>0</v>
      </c>
      <c r="DJ234" s="156">
        <f t="shared" si="309"/>
        <v>0</v>
      </c>
      <c r="DK234" s="156">
        <f t="shared" si="309"/>
        <v>0</v>
      </c>
      <c r="DL234" s="156">
        <f t="shared" si="309"/>
        <v>0</v>
      </c>
      <c r="DM234" s="156">
        <f t="shared" si="309"/>
        <v>0</v>
      </c>
      <c r="DN234" s="156">
        <f t="shared" si="309"/>
        <v>0</v>
      </c>
      <c r="DO234" s="156">
        <f t="shared" si="309"/>
        <v>0</v>
      </c>
      <c r="DP234" s="156">
        <f t="shared" si="309"/>
        <v>0</v>
      </c>
      <c r="DQ234" s="156">
        <f t="shared" si="309"/>
        <v>0</v>
      </c>
      <c r="DR234" s="156">
        <f t="shared" si="309"/>
        <v>0</v>
      </c>
      <c r="DS234" s="156">
        <f t="shared" si="309"/>
        <v>0</v>
      </c>
      <c r="DT234" s="156">
        <f t="shared" si="309"/>
        <v>0</v>
      </c>
      <c r="DU234" s="156">
        <f t="shared" si="309"/>
        <v>0</v>
      </c>
      <c r="DV234" s="156">
        <f t="shared" si="309"/>
        <v>0</v>
      </c>
      <c r="DW234" s="156">
        <f t="shared" si="309"/>
        <v>0</v>
      </c>
      <c r="DX234" s="156">
        <f t="shared" si="309"/>
        <v>0</v>
      </c>
      <c r="DY234" s="156">
        <f t="shared" si="309"/>
        <v>0</v>
      </c>
      <c r="DZ234" s="156">
        <f t="shared" si="309"/>
        <v>0</v>
      </c>
      <c r="EA234" s="156">
        <f t="shared" si="309"/>
        <v>0</v>
      </c>
      <c r="EB234" s="156">
        <f t="shared" ref="EB234:GM234" si="310">IF(OR($AL67=0,EB$165&gt;$E67,EB$165&lt;EOMONTH($D67,0)),0,IF(((($AJ67*((1+$AN67)^(EB$163-1))/12))-(EB232/$AM67))*$AM67&lt;0,0,((($AJ67*((1+$AN67)^(EB$163-1))/12))-(EB232/$AM67))*$AM67))</f>
        <v>0</v>
      </c>
      <c r="EC234" s="156">
        <f t="shared" si="310"/>
        <v>0</v>
      </c>
      <c r="ED234" s="156">
        <f t="shared" si="310"/>
        <v>0</v>
      </c>
      <c r="EE234" s="156">
        <f t="shared" si="310"/>
        <v>0</v>
      </c>
      <c r="EF234" s="156">
        <f t="shared" si="310"/>
        <v>0</v>
      </c>
      <c r="EG234" s="156">
        <f t="shared" si="310"/>
        <v>0</v>
      </c>
      <c r="EH234" s="156">
        <f t="shared" si="310"/>
        <v>0</v>
      </c>
      <c r="EI234" s="156">
        <f t="shared" si="310"/>
        <v>0</v>
      </c>
      <c r="EJ234" s="156">
        <f t="shared" si="310"/>
        <v>0</v>
      </c>
      <c r="EK234" s="156">
        <f t="shared" si="310"/>
        <v>0</v>
      </c>
      <c r="EL234" s="156">
        <f t="shared" si="310"/>
        <v>0</v>
      </c>
      <c r="EM234" s="156">
        <f t="shared" si="310"/>
        <v>0</v>
      </c>
      <c r="EN234" s="156">
        <f t="shared" si="310"/>
        <v>0</v>
      </c>
      <c r="EO234" s="156">
        <f t="shared" si="310"/>
        <v>0</v>
      </c>
      <c r="EP234" s="156">
        <f t="shared" si="310"/>
        <v>0</v>
      </c>
      <c r="EQ234" s="156">
        <f t="shared" si="310"/>
        <v>0</v>
      </c>
      <c r="ER234" s="156">
        <f t="shared" si="310"/>
        <v>0</v>
      </c>
      <c r="ES234" s="156">
        <f t="shared" si="310"/>
        <v>0</v>
      </c>
      <c r="ET234" s="156">
        <f t="shared" si="310"/>
        <v>0</v>
      </c>
      <c r="EU234" s="156">
        <f t="shared" si="310"/>
        <v>0</v>
      </c>
      <c r="EV234" s="156">
        <f t="shared" si="310"/>
        <v>0</v>
      </c>
      <c r="EW234" s="156">
        <f t="shared" si="310"/>
        <v>0</v>
      </c>
      <c r="EX234" s="156">
        <f t="shared" si="310"/>
        <v>0</v>
      </c>
      <c r="EY234" s="156">
        <f t="shared" si="310"/>
        <v>0</v>
      </c>
      <c r="EZ234" s="156">
        <f t="shared" si="310"/>
        <v>0</v>
      </c>
      <c r="FA234" s="156">
        <f t="shared" si="310"/>
        <v>0</v>
      </c>
      <c r="FB234" s="156">
        <f t="shared" si="310"/>
        <v>0</v>
      </c>
      <c r="FC234" s="156">
        <f t="shared" si="310"/>
        <v>0</v>
      </c>
      <c r="FD234" s="156">
        <f t="shared" si="310"/>
        <v>0</v>
      </c>
      <c r="FE234" s="156">
        <f t="shared" si="310"/>
        <v>0</v>
      </c>
      <c r="FF234" s="156">
        <f t="shared" si="310"/>
        <v>0</v>
      </c>
      <c r="FG234" s="156">
        <f t="shared" si="310"/>
        <v>0</v>
      </c>
      <c r="FH234" s="156">
        <f t="shared" si="310"/>
        <v>0</v>
      </c>
      <c r="FI234" s="156">
        <f t="shared" si="310"/>
        <v>0</v>
      </c>
      <c r="FJ234" s="156">
        <f t="shared" si="310"/>
        <v>0</v>
      </c>
      <c r="FK234" s="156">
        <f t="shared" si="310"/>
        <v>0</v>
      </c>
      <c r="FL234" s="156">
        <f t="shared" si="310"/>
        <v>0</v>
      </c>
      <c r="FM234" s="156">
        <f t="shared" si="310"/>
        <v>0</v>
      </c>
      <c r="FN234" s="156">
        <f t="shared" si="310"/>
        <v>0</v>
      </c>
      <c r="FO234" s="156">
        <f t="shared" si="310"/>
        <v>0</v>
      </c>
      <c r="FP234" s="156">
        <f t="shared" si="310"/>
        <v>0</v>
      </c>
      <c r="FQ234" s="156">
        <f t="shared" si="310"/>
        <v>0</v>
      </c>
      <c r="FR234" s="156">
        <f t="shared" si="310"/>
        <v>0</v>
      </c>
      <c r="FS234" s="156">
        <f t="shared" si="310"/>
        <v>0</v>
      </c>
      <c r="FT234" s="156">
        <f t="shared" si="310"/>
        <v>0</v>
      </c>
      <c r="FU234" s="156">
        <f t="shared" si="310"/>
        <v>0</v>
      </c>
      <c r="FV234" s="156">
        <f t="shared" si="310"/>
        <v>0</v>
      </c>
      <c r="FW234" s="156">
        <f t="shared" si="310"/>
        <v>0</v>
      </c>
      <c r="FX234" s="156">
        <f t="shared" si="310"/>
        <v>0</v>
      </c>
      <c r="FY234" s="156">
        <f t="shared" si="310"/>
        <v>0</v>
      </c>
      <c r="FZ234" s="156">
        <f t="shared" si="310"/>
        <v>0</v>
      </c>
      <c r="GA234" s="156">
        <f t="shared" si="310"/>
        <v>0</v>
      </c>
      <c r="GB234" s="156">
        <f t="shared" si="310"/>
        <v>0</v>
      </c>
      <c r="GC234" s="156">
        <f t="shared" si="310"/>
        <v>0</v>
      </c>
      <c r="GD234" s="156">
        <f t="shared" si="310"/>
        <v>0</v>
      </c>
      <c r="GE234" s="156">
        <f t="shared" si="310"/>
        <v>0</v>
      </c>
      <c r="GF234" s="156">
        <f t="shared" si="310"/>
        <v>0</v>
      </c>
      <c r="GG234" s="156">
        <f t="shared" si="310"/>
        <v>0</v>
      </c>
      <c r="GH234" s="156">
        <f t="shared" si="310"/>
        <v>0</v>
      </c>
      <c r="GI234" s="156">
        <f t="shared" si="310"/>
        <v>0</v>
      </c>
      <c r="GJ234" s="156">
        <f t="shared" si="310"/>
        <v>0</v>
      </c>
      <c r="GK234" s="156">
        <f t="shared" si="310"/>
        <v>0</v>
      </c>
      <c r="GL234" s="156">
        <f t="shared" si="310"/>
        <v>0</v>
      </c>
      <c r="GM234" s="156">
        <f t="shared" si="310"/>
        <v>0</v>
      </c>
      <c r="GN234" s="156">
        <f t="shared" ref="GN234:IY234" si="311">IF(OR($AL67=0,GN$165&gt;$E67,GN$165&lt;EOMONTH($D67,0)),0,IF(((($AJ67*((1+$AN67)^(GN$163-1))/12))-(GN232/$AM67))*$AM67&lt;0,0,((($AJ67*((1+$AN67)^(GN$163-1))/12))-(GN232/$AM67))*$AM67))</f>
        <v>0</v>
      </c>
      <c r="GO234" s="156">
        <f t="shared" si="311"/>
        <v>0</v>
      </c>
      <c r="GP234" s="156">
        <f t="shared" si="311"/>
        <v>0</v>
      </c>
      <c r="GQ234" s="156">
        <f t="shared" si="311"/>
        <v>0</v>
      </c>
      <c r="GR234" s="156">
        <f t="shared" si="311"/>
        <v>0</v>
      </c>
      <c r="GS234" s="156">
        <f t="shared" si="311"/>
        <v>0</v>
      </c>
      <c r="GT234" s="156">
        <f t="shared" si="311"/>
        <v>0</v>
      </c>
      <c r="GU234" s="156">
        <f t="shared" si="311"/>
        <v>0</v>
      </c>
      <c r="GV234" s="156">
        <f t="shared" si="311"/>
        <v>0</v>
      </c>
      <c r="GW234" s="156">
        <f t="shared" si="311"/>
        <v>0</v>
      </c>
      <c r="GX234" s="156">
        <f t="shared" si="311"/>
        <v>0</v>
      </c>
      <c r="GY234" s="156">
        <f t="shared" si="311"/>
        <v>0</v>
      </c>
      <c r="GZ234" s="156">
        <f t="shared" si="311"/>
        <v>0</v>
      </c>
      <c r="HA234" s="156">
        <f t="shared" si="311"/>
        <v>0</v>
      </c>
      <c r="HB234" s="156">
        <f t="shared" si="311"/>
        <v>0</v>
      </c>
      <c r="HC234" s="156">
        <f t="shared" si="311"/>
        <v>0</v>
      </c>
      <c r="HD234" s="156">
        <f t="shared" si="311"/>
        <v>0</v>
      </c>
      <c r="HE234" s="156">
        <f t="shared" si="311"/>
        <v>0</v>
      </c>
      <c r="HF234" s="156">
        <f t="shared" si="311"/>
        <v>0</v>
      </c>
      <c r="HG234" s="156">
        <f t="shared" si="311"/>
        <v>0</v>
      </c>
      <c r="HH234" s="156">
        <f t="shared" si="311"/>
        <v>0</v>
      </c>
      <c r="HI234" s="156">
        <f t="shared" si="311"/>
        <v>0</v>
      </c>
      <c r="HJ234" s="156">
        <f t="shared" si="311"/>
        <v>0</v>
      </c>
      <c r="HK234" s="156">
        <f t="shared" si="311"/>
        <v>0</v>
      </c>
      <c r="HL234" s="156">
        <f t="shared" si="311"/>
        <v>0</v>
      </c>
      <c r="HM234" s="156">
        <f t="shared" si="311"/>
        <v>0</v>
      </c>
      <c r="HN234" s="156">
        <f t="shared" si="311"/>
        <v>0</v>
      </c>
      <c r="HO234" s="156">
        <f t="shared" si="311"/>
        <v>0</v>
      </c>
      <c r="HP234" s="156">
        <f t="shared" si="311"/>
        <v>0</v>
      </c>
      <c r="HQ234" s="156">
        <f t="shared" si="311"/>
        <v>0</v>
      </c>
      <c r="HR234" s="156">
        <f t="shared" si="311"/>
        <v>0</v>
      </c>
      <c r="HS234" s="156">
        <f t="shared" si="311"/>
        <v>0</v>
      </c>
      <c r="HT234" s="156">
        <f t="shared" si="311"/>
        <v>0</v>
      </c>
      <c r="HU234" s="156">
        <f t="shared" si="311"/>
        <v>0</v>
      </c>
      <c r="HV234" s="156">
        <f t="shared" si="311"/>
        <v>0</v>
      </c>
      <c r="HW234" s="156">
        <f t="shared" si="311"/>
        <v>0</v>
      </c>
      <c r="HX234" s="156">
        <f t="shared" si="311"/>
        <v>0</v>
      </c>
      <c r="HY234" s="156">
        <f t="shared" si="311"/>
        <v>0</v>
      </c>
      <c r="HZ234" s="156">
        <f t="shared" si="311"/>
        <v>0</v>
      </c>
      <c r="IA234" s="156">
        <f t="shared" si="311"/>
        <v>0</v>
      </c>
      <c r="IB234" s="156">
        <f t="shared" si="311"/>
        <v>0</v>
      </c>
      <c r="IC234" s="156">
        <f t="shared" si="311"/>
        <v>0</v>
      </c>
      <c r="ID234" s="156">
        <f t="shared" si="311"/>
        <v>0</v>
      </c>
      <c r="IE234" s="156">
        <f t="shared" si="311"/>
        <v>0</v>
      </c>
      <c r="IF234" s="156">
        <f t="shared" si="311"/>
        <v>0</v>
      </c>
      <c r="IG234" s="156">
        <f t="shared" si="311"/>
        <v>0</v>
      </c>
      <c r="IH234" s="156">
        <f t="shared" si="311"/>
        <v>0</v>
      </c>
      <c r="II234" s="156">
        <f t="shared" si="311"/>
        <v>0</v>
      </c>
      <c r="IJ234" s="156">
        <f t="shared" si="311"/>
        <v>0</v>
      </c>
      <c r="IK234" s="156">
        <f t="shared" si="311"/>
        <v>0</v>
      </c>
      <c r="IL234" s="156">
        <f t="shared" si="311"/>
        <v>0</v>
      </c>
      <c r="IM234" s="156">
        <f t="shared" si="311"/>
        <v>0</v>
      </c>
      <c r="IN234" s="156">
        <f t="shared" si="311"/>
        <v>0</v>
      </c>
      <c r="IO234" s="156">
        <f t="shared" si="311"/>
        <v>0</v>
      </c>
      <c r="IP234" s="156">
        <f t="shared" si="311"/>
        <v>0</v>
      </c>
      <c r="IQ234" s="156">
        <f t="shared" si="311"/>
        <v>0</v>
      </c>
      <c r="IR234" s="156">
        <f t="shared" si="311"/>
        <v>0</v>
      </c>
      <c r="IS234" s="156">
        <f t="shared" si="311"/>
        <v>0</v>
      </c>
      <c r="IT234" s="156">
        <f t="shared" si="311"/>
        <v>0</v>
      </c>
      <c r="IU234" s="156">
        <f t="shared" si="311"/>
        <v>0</v>
      </c>
      <c r="IV234" s="156">
        <f t="shared" si="311"/>
        <v>0</v>
      </c>
      <c r="IW234" s="156">
        <f t="shared" si="311"/>
        <v>0</v>
      </c>
      <c r="IX234" s="156">
        <f t="shared" si="311"/>
        <v>0</v>
      </c>
      <c r="IY234" s="156">
        <f t="shared" si="311"/>
        <v>0</v>
      </c>
      <c r="IZ234" s="156">
        <f t="shared" ref="IZ234:LK234" si="312">IF(OR($AL67=0,IZ$165&gt;$E67,IZ$165&lt;EOMONTH($D67,0)),0,IF(((($AJ67*((1+$AN67)^(IZ$163-1))/12))-(IZ232/$AM67))*$AM67&lt;0,0,((($AJ67*((1+$AN67)^(IZ$163-1))/12))-(IZ232/$AM67))*$AM67))</f>
        <v>0</v>
      </c>
      <c r="JA234" s="156">
        <f t="shared" si="312"/>
        <v>0</v>
      </c>
      <c r="JB234" s="156">
        <f t="shared" si="312"/>
        <v>0</v>
      </c>
      <c r="JC234" s="156">
        <f t="shared" si="312"/>
        <v>0</v>
      </c>
      <c r="JD234" s="156">
        <f t="shared" si="312"/>
        <v>0</v>
      </c>
      <c r="JE234" s="156">
        <f t="shared" si="312"/>
        <v>0</v>
      </c>
      <c r="JF234" s="156">
        <f t="shared" si="312"/>
        <v>0</v>
      </c>
      <c r="JG234" s="156">
        <f t="shared" si="312"/>
        <v>0</v>
      </c>
      <c r="JH234" s="156">
        <f t="shared" si="312"/>
        <v>0</v>
      </c>
      <c r="JI234" s="156">
        <f t="shared" si="312"/>
        <v>0</v>
      </c>
      <c r="JJ234" s="156">
        <f t="shared" si="312"/>
        <v>0</v>
      </c>
      <c r="JK234" s="156">
        <f t="shared" si="312"/>
        <v>0</v>
      </c>
      <c r="JL234" s="156">
        <f t="shared" si="312"/>
        <v>0</v>
      </c>
      <c r="JM234" s="156">
        <f t="shared" si="312"/>
        <v>0</v>
      </c>
      <c r="JN234" s="156">
        <f t="shared" si="312"/>
        <v>0</v>
      </c>
      <c r="JO234" s="156">
        <f t="shared" si="312"/>
        <v>0</v>
      </c>
      <c r="JP234" s="156">
        <f t="shared" si="312"/>
        <v>0</v>
      </c>
      <c r="JQ234" s="156">
        <f t="shared" si="312"/>
        <v>0</v>
      </c>
      <c r="JR234" s="156">
        <f t="shared" si="312"/>
        <v>0</v>
      </c>
      <c r="JS234" s="156">
        <f t="shared" si="312"/>
        <v>0</v>
      </c>
      <c r="JT234" s="156">
        <f t="shared" si="312"/>
        <v>0</v>
      </c>
      <c r="JU234" s="156">
        <f t="shared" si="312"/>
        <v>0</v>
      </c>
      <c r="JV234" s="156">
        <f t="shared" si="312"/>
        <v>0</v>
      </c>
      <c r="JW234" s="156">
        <f t="shared" si="312"/>
        <v>0</v>
      </c>
      <c r="JX234" s="156">
        <f t="shared" si="312"/>
        <v>0</v>
      </c>
      <c r="JY234" s="156">
        <f t="shared" si="312"/>
        <v>0</v>
      </c>
      <c r="JZ234" s="156">
        <f t="shared" si="312"/>
        <v>0</v>
      </c>
      <c r="KA234" s="156">
        <f t="shared" si="312"/>
        <v>0</v>
      </c>
      <c r="KB234" s="156">
        <f t="shared" si="312"/>
        <v>0</v>
      </c>
      <c r="KC234" s="156">
        <f t="shared" si="312"/>
        <v>0</v>
      </c>
      <c r="KD234" s="156">
        <f t="shared" si="312"/>
        <v>0</v>
      </c>
      <c r="KE234" s="156">
        <f t="shared" si="312"/>
        <v>0</v>
      </c>
      <c r="KF234" s="156">
        <f t="shared" si="312"/>
        <v>0</v>
      </c>
      <c r="KG234" s="156">
        <f t="shared" si="312"/>
        <v>0</v>
      </c>
      <c r="KH234" s="156">
        <f t="shared" si="312"/>
        <v>0</v>
      </c>
      <c r="KI234" s="156">
        <f t="shared" si="312"/>
        <v>0</v>
      </c>
      <c r="KJ234" s="156">
        <f t="shared" si="312"/>
        <v>0</v>
      </c>
      <c r="KK234" s="156">
        <f t="shared" si="312"/>
        <v>0</v>
      </c>
      <c r="KL234" s="156">
        <f t="shared" si="312"/>
        <v>0</v>
      </c>
      <c r="KM234" s="156">
        <f t="shared" si="312"/>
        <v>0</v>
      </c>
      <c r="KN234" s="156">
        <f t="shared" si="312"/>
        <v>0</v>
      </c>
      <c r="KO234" s="156">
        <f t="shared" si="312"/>
        <v>0</v>
      </c>
      <c r="KP234" s="156">
        <f t="shared" si="312"/>
        <v>0</v>
      </c>
      <c r="KQ234" s="156">
        <f t="shared" si="312"/>
        <v>0</v>
      </c>
      <c r="KR234" s="156">
        <f t="shared" si="312"/>
        <v>0</v>
      </c>
      <c r="KS234" s="156">
        <f t="shared" si="312"/>
        <v>0</v>
      </c>
      <c r="KT234" s="156">
        <f t="shared" si="312"/>
        <v>0</v>
      </c>
      <c r="KU234" s="156">
        <f t="shared" si="312"/>
        <v>0</v>
      </c>
      <c r="KV234" s="156">
        <f t="shared" si="312"/>
        <v>0</v>
      </c>
      <c r="KW234" s="156">
        <f t="shared" si="312"/>
        <v>0</v>
      </c>
      <c r="KX234" s="156">
        <f t="shared" si="312"/>
        <v>0</v>
      </c>
      <c r="KY234" s="156">
        <f t="shared" si="312"/>
        <v>0</v>
      </c>
      <c r="KZ234" s="156">
        <f t="shared" si="312"/>
        <v>0</v>
      </c>
      <c r="LA234" s="156">
        <f t="shared" si="312"/>
        <v>0</v>
      </c>
      <c r="LB234" s="156">
        <f t="shared" si="312"/>
        <v>0</v>
      </c>
      <c r="LC234" s="156">
        <f t="shared" si="312"/>
        <v>0</v>
      </c>
      <c r="LD234" s="156">
        <f t="shared" si="312"/>
        <v>0</v>
      </c>
      <c r="LE234" s="156">
        <f t="shared" si="312"/>
        <v>0</v>
      </c>
      <c r="LF234" s="156">
        <f t="shared" si="312"/>
        <v>0</v>
      </c>
      <c r="LG234" s="156">
        <f t="shared" si="312"/>
        <v>0</v>
      </c>
      <c r="LH234" s="156">
        <f t="shared" si="312"/>
        <v>0</v>
      </c>
      <c r="LI234" s="156">
        <f t="shared" si="312"/>
        <v>0</v>
      </c>
      <c r="LJ234" s="156">
        <f t="shared" si="312"/>
        <v>0</v>
      </c>
      <c r="LK234" s="156">
        <f t="shared" si="312"/>
        <v>0</v>
      </c>
      <c r="LL234" s="156">
        <f t="shared" ref="LL234:NK234" si="313">IF(OR($AL67=0,LL$165&gt;$E67,LL$165&lt;EOMONTH($D67,0)),0,IF(((($AJ67*((1+$AN67)^(LL$163-1))/12))-(LL232/$AM67))*$AM67&lt;0,0,((($AJ67*((1+$AN67)^(LL$163-1))/12))-(LL232/$AM67))*$AM67))</f>
        <v>0</v>
      </c>
      <c r="LM234" s="156">
        <f t="shared" si="313"/>
        <v>0</v>
      </c>
      <c r="LN234" s="156">
        <f t="shared" si="313"/>
        <v>0</v>
      </c>
      <c r="LO234" s="156">
        <f t="shared" si="313"/>
        <v>0</v>
      </c>
      <c r="LP234" s="156">
        <f t="shared" si="313"/>
        <v>0</v>
      </c>
      <c r="LQ234" s="156">
        <f t="shared" si="313"/>
        <v>0</v>
      </c>
      <c r="LR234" s="156">
        <f t="shared" si="313"/>
        <v>0</v>
      </c>
      <c r="LS234" s="156">
        <f t="shared" si="313"/>
        <v>0</v>
      </c>
      <c r="LT234" s="156">
        <f t="shared" si="313"/>
        <v>0</v>
      </c>
      <c r="LU234" s="156">
        <f t="shared" si="313"/>
        <v>0</v>
      </c>
      <c r="LV234" s="156">
        <f t="shared" si="313"/>
        <v>0</v>
      </c>
      <c r="LW234" s="156">
        <f t="shared" si="313"/>
        <v>0</v>
      </c>
      <c r="LX234" s="156">
        <f t="shared" si="313"/>
        <v>0</v>
      </c>
      <c r="LY234" s="156">
        <f t="shared" si="313"/>
        <v>0</v>
      </c>
      <c r="LZ234" s="156">
        <f t="shared" si="313"/>
        <v>0</v>
      </c>
      <c r="MA234" s="156">
        <f t="shared" si="313"/>
        <v>0</v>
      </c>
      <c r="MB234" s="156">
        <f t="shared" si="313"/>
        <v>0</v>
      </c>
      <c r="MC234" s="156">
        <f t="shared" si="313"/>
        <v>0</v>
      </c>
      <c r="MD234" s="156">
        <f t="shared" si="313"/>
        <v>0</v>
      </c>
      <c r="ME234" s="156">
        <f t="shared" si="313"/>
        <v>0</v>
      </c>
      <c r="MF234" s="156">
        <f t="shared" si="313"/>
        <v>0</v>
      </c>
      <c r="MG234" s="156">
        <f t="shared" si="313"/>
        <v>0</v>
      </c>
      <c r="MH234" s="156">
        <f t="shared" si="313"/>
        <v>0</v>
      </c>
      <c r="MI234" s="156">
        <f t="shared" si="313"/>
        <v>0</v>
      </c>
      <c r="MJ234" s="156">
        <f t="shared" si="313"/>
        <v>0</v>
      </c>
      <c r="MK234" s="156">
        <f t="shared" si="313"/>
        <v>0</v>
      </c>
      <c r="ML234" s="156">
        <f t="shared" si="313"/>
        <v>0</v>
      </c>
      <c r="MM234" s="156">
        <f t="shared" si="313"/>
        <v>0</v>
      </c>
      <c r="MN234" s="156">
        <f t="shared" si="313"/>
        <v>0</v>
      </c>
      <c r="MO234" s="156">
        <f t="shared" si="313"/>
        <v>0</v>
      </c>
      <c r="MP234" s="156">
        <f t="shared" si="313"/>
        <v>0</v>
      </c>
      <c r="MQ234" s="156">
        <f t="shared" si="313"/>
        <v>0</v>
      </c>
      <c r="MR234" s="156">
        <f t="shared" si="313"/>
        <v>0</v>
      </c>
      <c r="MS234" s="156">
        <f t="shared" si="313"/>
        <v>0</v>
      </c>
      <c r="MT234" s="156">
        <f t="shared" si="313"/>
        <v>0</v>
      </c>
      <c r="MU234" s="156">
        <f t="shared" si="313"/>
        <v>0</v>
      </c>
      <c r="MV234" s="156">
        <f t="shared" si="313"/>
        <v>0</v>
      </c>
      <c r="MW234" s="156">
        <f t="shared" si="313"/>
        <v>0</v>
      </c>
      <c r="MX234" s="156">
        <f t="shared" si="313"/>
        <v>0</v>
      </c>
      <c r="MY234" s="156">
        <f t="shared" si="313"/>
        <v>0</v>
      </c>
      <c r="MZ234" s="156">
        <f t="shared" si="313"/>
        <v>0</v>
      </c>
      <c r="NA234" s="156">
        <f t="shared" si="313"/>
        <v>0</v>
      </c>
      <c r="NB234" s="156">
        <f t="shared" si="313"/>
        <v>0</v>
      </c>
      <c r="NC234" s="156">
        <f t="shared" si="313"/>
        <v>0</v>
      </c>
      <c r="ND234" s="156">
        <f t="shared" si="313"/>
        <v>0</v>
      </c>
      <c r="NE234" s="156">
        <f t="shared" si="313"/>
        <v>0</v>
      </c>
      <c r="NF234" s="156">
        <f t="shared" si="313"/>
        <v>0</v>
      </c>
      <c r="NG234" s="156">
        <f t="shared" si="313"/>
        <v>0</v>
      </c>
      <c r="NH234" s="156">
        <f t="shared" si="313"/>
        <v>0</v>
      </c>
      <c r="NI234" s="156">
        <f t="shared" si="313"/>
        <v>0</v>
      </c>
      <c r="NJ234" s="156">
        <f t="shared" si="313"/>
        <v>0</v>
      </c>
      <c r="NK234" s="158">
        <f t="shared" si="313"/>
        <v>0</v>
      </c>
    </row>
    <row r="235" spans="1:375" x14ac:dyDescent="0.25">
      <c r="A235" s="154">
        <f t="shared" si="307"/>
        <v>-9062.5</v>
      </c>
      <c r="B235" s="35" t="s">
        <v>169</v>
      </c>
      <c r="C235" s="89" t="s">
        <v>156</v>
      </c>
      <c r="D235" s="156">
        <f t="shared" ref="D235:BO235" si="314">IF(AND(D$165&gt;=EOMONTH($D67,0),D$165&lt;EOMONTH($D67,$S67)),-D232,0)</f>
        <v>0</v>
      </c>
      <c r="E235" s="156">
        <f t="shared" si="314"/>
        <v>0</v>
      </c>
      <c r="F235" s="156">
        <f t="shared" si="314"/>
        <v>0</v>
      </c>
      <c r="G235" s="156">
        <f t="shared" si="314"/>
        <v>0</v>
      </c>
      <c r="H235" s="156">
        <f t="shared" si="314"/>
        <v>0</v>
      </c>
      <c r="I235" s="156">
        <f t="shared" si="314"/>
        <v>0</v>
      </c>
      <c r="J235" s="156">
        <f t="shared" si="314"/>
        <v>0</v>
      </c>
      <c r="K235" s="156">
        <f t="shared" si="314"/>
        <v>0</v>
      </c>
      <c r="L235" s="156">
        <f t="shared" si="314"/>
        <v>0</v>
      </c>
      <c r="M235" s="156">
        <f t="shared" si="314"/>
        <v>0</v>
      </c>
      <c r="N235" s="156">
        <f t="shared" si="314"/>
        <v>0</v>
      </c>
      <c r="O235" s="156">
        <f t="shared" si="314"/>
        <v>0</v>
      </c>
      <c r="P235" s="156">
        <f t="shared" si="314"/>
        <v>0</v>
      </c>
      <c r="Q235" s="156">
        <f t="shared" si="314"/>
        <v>0</v>
      </c>
      <c r="R235" s="156">
        <f t="shared" si="314"/>
        <v>0</v>
      </c>
      <c r="S235" s="156">
        <f t="shared" si="314"/>
        <v>0</v>
      </c>
      <c r="T235" s="156">
        <f t="shared" si="314"/>
        <v>0</v>
      </c>
      <c r="U235" s="156">
        <f t="shared" si="314"/>
        <v>0</v>
      </c>
      <c r="V235" s="156">
        <f t="shared" si="314"/>
        <v>0</v>
      </c>
      <c r="W235" s="156">
        <f t="shared" si="314"/>
        <v>0</v>
      </c>
      <c r="X235" s="156">
        <f t="shared" si="314"/>
        <v>0</v>
      </c>
      <c r="Y235" s="156">
        <f t="shared" si="314"/>
        <v>0</v>
      </c>
      <c r="Z235" s="156">
        <f t="shared" si="314"/>
        <v>-1812.5</v>
      </c>
      <c r="AA235" s="156">
        <f t="shared" si="314"/>
        <v>-1812.5</v>
      </c>
      <c r="AB235" s="156">
        <f t="shared" si="314"/>
        <v>-1812.5</v>
      </c>
      <c r="AC235" s="156">
        <f t="shared" si="314"/>
        <v>-1812.5</v>
      </c>
      <c r="AD235" s="156">
        <f t="shared" si="314"/>
        <v>-1812.5</v>
      </c>
      <c r="AE235" s="156">
        <f t="shared" si="314"/>
        <v>0</v>
      </c>
      <c r="AF235" s="156">
        <f t="shared" si="314"/>
        <v>0</v>
      </c>
      <c r="AG235" s="156">
        <f t="shared" si="314"/>
        <v>0</v>
      </c>
      <c r="AH235" s="156">
        <f t="shared" si="314"/>
        <v>0</v>
      </c>
      <c r="AI235" s="156">
        <f t="shared" si="314"/>
        <v>0</v>
      </c>
      <c r="AJ235" s="156">
        <f t="shared" si="314"/>
        <v>0</v>
      </c>
      <c r="AK235" s="156">
        <f t="shared" si="314"/>
        <v>0</v>
      </c>
      <c r="AL235" s="156">
        <f t="shared" si="314"/>
        <v>0</v>
      </c>
      <c r="AM235" s="156">
        <f t="shared" si="314"/>
        <v>0</v>
      </c>
      <c r="AN235" s="156">
        <f t="shared" si="314"/>
        <v>0</v>
      </c>
      <c r="AO235" s="156">
        <f t="shared" si="314"/>
        <v>0</v>
      </c>
      <c r="AP235" s="156">
        <f t="shared" si="314"/>
        <v>0</v>
      </c>
      <c r="AQ235" s="156">
        <f t="shared" si="314"/>
        <v>0</v>
      </c>
      <c r="AR235" s="156">
        <f t="shared" si="314"/>
        <v>0</v>
      </c>
      <c r="AS235" s="156">
        <f t="shared" si="314"/>
        <v>0</v>
      </c>
      <c r="AT235" s="156">
        <f t="shared" si="314"/>
        <v>0</v>
      </c>
      <c r="AU235" s="156">
        <f t="shared" si="314"/>
        <v>0</v>
      </c>
      <c r="AV235" s="156">
        <f t="shared" si="314"/>
        <v>0</v>
      </c>
      <c r="AW235" s="156">
        <f t="shared" si="314"/>
        <v>0</v>
      </c>
      <c r="AX235" s="156">
        <f t="shared" si="314"/>
        <v>0</v>
      </c>
      <c r="AY235" s="156">
        <f t="shared" si="314"/>
        <v>0</v>
      </c>
      <c r="AZ235" s="156">
        <f t="shared" si="314"/>
        <v>0</v>
      </c>
      <c r="BA235" s="156">
        <f t="shared" si="314"/>
        <v>0</v>
      </c>
      <c r="BB235" s="156">
        <f t="shared" si="314"/>
        <v>0</v>
      </c>
      <c r="BC235" s="156">
        <f t="shared" si="314"/>
        <v>0</v>
      </c>
      <c r="BD235" s="156">
        <f t="shared" si="314"/>
        <v>0</v>
      </c>
      <c r="BE235" s="156">
        <f t="shared" si="314"/>
        <v>0</v>
      </c>
      <c r="BF235" s="156">
        <f t="shared" si="314"/>
        <v>0</v>
      </c>
      <c r="BG235" s="156">
        <f t="shared" si="314"/>
        <v>0</v>
      </c>
      <c r="BH235" s="156">
        <f t="shared" si="314"/>
        <v>0</v>
      </c>
      <c r="BI235" s="156">
        <f t="shared" si="314"/>
        <v>0</v>
      </c>
      <c r="BJ235" s="156">
        <f t="shared" si="314"/>
        <v>0</v>
      </c>
      <c r="BK235" s="156">
        <f t="shared" si="314"/>
        <v>0</v>
      </c>
      <c r="BL235" s="156">
        <f t="shared" si="314"/>
        <v>0</v>
      </c>
      <c r="BM235" s="156">
        <f t="shared" si="314"/>
        <v>0</v>
      </c>
      <c r="BN235" s="156">
        <f t="shared" si="314"/>
        <v>0</v>
      </c>
      <c r="BO235" s="156">
        <f t="shared" si="314"/>
        <v>0</v>
      </c>
      <c r="BP235" s="156">
        <f t="shared" ref="BP235:EA235" si="315">IF(AND(BP$165&gt;=EOMONTH($D67,0),BP$165&lt;EOMONTH($D67,$S67)),-BP232,0)</f>
        <v>0</v>
      </c>
      <c r="BQ235" s="156">
        <f t="shared" si="315"/>
        <v>0</v>
      </c>
      <c r="BR235" s="156">
        <f t="shared" si="315"/>
        <v>0</v>
      </c>
      <c r="BS235" s="156">
        <f t="shared" si="315"/>
        <v>0</v>
      </c>
      <c r="BT235" s="156">
        <f t="shared" si="315"/>
        <v>0</v>
      </c>
      <c r="BU235" s="156">
        <f t="shared" si="315"/>
        <v>0</v>
      </c>
      <c r="BV235" s="156">
        <f t="shared" si="315"/>
        <v>0</v>
      </c>
      <c r="BW235" s="156">
        <f t="shared" si="315"/>
        <v>0</v>
      </c>
      <c r="BX235" s="156">
        <f t="shared" si="315"/>
        <v>0</v>
      </c>
      <c r="BY235" s="156">
        <f t="shared" si="315"/>
        <v>0</v>
      </c>
      <c r="BZ235" s="156">
        <f t="shared" si="315"/>
        <v>0</v>
      </c>
      <c r="CA235" s="156">
        <f t="shared" si="315"/>
        <v>0</v>
      </c>
      <c r="CB235" s="156">
        <f t="shared" si="315"/>
        <v>0</v>
      </c>
      <c r="CC235" s="156">
        <f t="shared" si="315"/>
        <v>0</v>
      </c>
      <c r="CD235" s="156">
        <f t="shared" si="315"/>
        <v>0</v>
      </c>
      <c r="CE235" s="156">
        <f t="shared" si="315"/>
        <v>0</v>
      </c>
      <c r="CF235" s="156">
        <f t="shared" si="315"/>
        <v>0</v>
      </c>
      <c r="CG235" s="156">
        <f t="shared" si="315"/>
        <v>0</v>
      </c>
      <c r="CH235" s="156">
        <f t="shared" si="315"/>
        <v>0</v>
      </c>
      <c r="CI235" s="156">
        <f t="shared" si="315"/>
        <v>0</v>
      </c>
      <c r="CJ235" s="156">
        <f t="shared" si="315"/>
        <v>0</v>
      </c>
      <c r="CK235" s="156">
        <f t="shared" si="315"/>
        <v>0</v>
      </c>
      <c r="CL235" s="156">
        <f t="shared" si="315"/>
        <v>0</v>
      </c>
      <c r="CM235" s="156">
        <f t="shared" si="315"/>
        <v>0</v>
      </c>
      <c r="CN235" s="156">
        <f t="shared" si="315"/>
        <v>0</v>
      </c>
      <c r="CO235" s="156">
        <f t="shared" si="315"/>
        <v>0</v>
      </c>
      <c r="CP235" s="156">
        <f t="shared" si="315"/>
        <v>0</v>
      </c>
      <c r="CQ235" s="156">
        <f t="shared" si="315"/>
        <v>0</v>
      </c>
      <c r="CR235" s="156">
        <f t="shared" si="315"/>
        <v>0</v>
      </c>
      <c r="CS235" s="156">
        <f t="shared" si="315"/>
        <v>0</v>
      </c>
      <c r="CT235" s="156">
        <f t="shared" si="315"/>
        <v>0</v>
      </c>
      <c r="CU235" s="156">
        <f t="shared" si="315"/>
        <v>0</v>
      </c>
      <c r="CV235" s="156">
        <f t="shared" si="315"/>
        <v>0</v>
      </c>
      <c r="CW235" s="156">
        <f t="shared" si="315"/>
        <v>0</v>
      </c>
      <c r="CX235" s="156">
        <f t="shared" si="315"/>
        <v>0</v>
      </c>
      <c r="CY235" s="156">
        <f t="shared" si="315"/>
        <v>0</v>
      </c>
      <c r="CZ235" s="156">
        <f t="shared" si="315"/>
        <v>0</v>
      </c>
      <c r="DA235" s="156">
        <f t="shared" si="315"/>
        <v>0</v>
      </c>
      <c r="DB235" s="156">
        <f t="shared" si="315"/>
        <v>0</v>
      </c>
      <c r="DC235" s="156">
        <f t="shared" si="315"/>
        <v>0</v>
      </c>
      <c r="DD235" s="156">
        <f t="shared" si="315"/>
        <v>0</v>
      </c>
      <c r="DE235" s="156">
        <f t="shared" si="315"/>
        <v>0</v>
      </c>
      <c r="DF235" s="156">
        <f t="shared" si="315"/>
        <v>0</v>
      </c>
      <c r="DG235" s="156">
        <f t="shared" si="315"/>
        <v>0</v>
      </c>
      <c r="DH235" s="156">
        <f t="shared" si="315"/>
        <v>0</v>
      </c>
      <c r="DI235" s="156">
        <f t="shared" si="315"/>
        <v>0</v>
      </c>
      <c r="DJ235" s="156">
        <f t="shared" si="315"/>
        <v>0</v>
      </c>
      <c r="DK235" s="156">
        <f t="shared" si="315"/>
        <v>0</v>
      </c>
      <c r="DL235" s="156">
        <f t="shared" si="315"/>
        <v>0</v>
      </c>
      <c r="DM235" s="156">
        <f t="shared" si="315"/>
        <v>0</v>
      </c>
      <c r="DN235" s="156">
        <f t="shared" si="315"/>
        <v>0</v>
      </c>
      <c r="DO235" s="156">
        <f t="shared" si="315"/>
        <v>0</v>
      </c>
      <c r="DP235" s="156">
        <f t="shared" si="315"/>
        <v>0</v>
      </c>
      <c r="DQ235" s="156">
        <f t="shared" si="315"/>
        <v>0</v>
      </c>
      <c r="DR235" s="156">
        <f t="shared" si="315"/>
        <v>0</v>
      </c>
      <c r="DS235" s="156">
        <f t="shared" si="315"/>
        <v>0</v>
      </c>
      <c r="DT235" s="156">
        <f t="shared" si="315"/>
        <v>0</v>
      </c>
      <c r="DU235" s="156">
        <f t="shared" si="315"/>
        <v>0</v>
      </c>
      <c r="DV235" s="156">
        <f t="shared" si="315"/>
        <v>0</v>
      </c>
      <c r="DW235" s="156">
        <f t="shared" si="315"/>
        <v>0</v>
      </c>
      <c r="DX235" s="156">
        <f t="shared" si="315"/>
        <v>0</v>
      </c>
      <c r="DY235" s="156">
        <f t="shared" si="315"/>
        <v>0</v>
      </c>
      <c r="DZ235" s="156">
        <f t="shared" si="315"/>
        <v>0</v>
      </c>
      <c r="EA235" s="156">
        <f t="shared" si="315"/>
        <v>0</v>
      </c>
      <c r="EB235" s="156">
        <f t="shared" ref="EB235:GM235" si="316">IF(AND(EB$165&gt;=EOMONTH($D67,0),EB$165&lt;EOMONTH($D67,$S67)),-EB232,0)</f>
        <v>0</v>
      </c>
      <c r="EC235" s="156">
        <f t="shared" si="316"/>
        <v>0</v>
      </c>
      <c r="ED235" s="156">
        <f t="shared" si="316"/>
        <v>0</v>
      </c>
      <c r="EE235" s="156">
        <f t="shared" si="316"/>
        <v>0</v>
      </c>
      <c r="EF235" s="156">
        <f t="shared" si="316"/>
        <v>0</v>
      </c>
      <c r="EG235" s="156">
        <f t="shared" si="316"/>
        <v>0</v>
      </c>
      <c r="EH235" s="156">
        <f t="shared" si="316"/>
        <v>0</v>
      </c>
      <c r="EI235" s="156">
        <f t="shared" si="316"/>
        <v>0</v>
      </c>
      <c r="EJ235" s="156">
        <f t="shared" si="316"/>
        <v>0</v>
      </c>
      <c r="EK235" s="156">
        <f t="shared" si="316"/>
        <v>0</v>
      </c>
      <c r="EL235" s="156">
        <f t="shared" si="316"/>
        <v>0</v>
      </c>
      <c r="EM235" s="156">
        <f t="shared" si="316"/>
        <v>0</v>
      </c>
      <c r="EN235" s="156">
        <f t="shared" si="316"/>
        <v>0</v>
      </c>
      <c r="EO235" s="156">
        <f t="shared" si="316"/>
        <v>0</v>
      </c>
      <c r="EP235" s="156">
        <f t="shared" si="316"/>
        <v>0</v>
      </c>
      <c r="EQ235" s="156">
        <f t="shared" si="316"/>
        <v>0</v>
      </c>
      <c r="ER235" s="156">
        <f t="shared" si="316"/>
        <v>0</v>
      </c>
      <c r="ES235" s="156">
        <f t="shared" si="316"/>
        <v>0</v>
      </c>
      <c r="ET235" s="156">
        <f t="shared" si="316"/>
        <v>0</v>
      </c>
      <c r="EU235" s="156">
        <f t="shared" si="316"/>
        <v>0</v>
      </c>
      <c r="EV235" s="156">
        <f t="shared" si="316"/>
        <v>0</v>
      </c>
      <c r="EW235" s="156">
        <f t="shared" si="316"/>
        <v>0</v>
      </c>
      <c r="EX235" s="156">
        <f t="shared" si="316"/>
        <v>0</v>
      </c>
      <c r="EY235" s="156">
        <f t="shared" si="316"/>
        <v>0</v>
      </c>
      <c r="EZ235" s="156">
        <f t="shared" si="316"/>
        <v>0</v>
      </c>
      <c r="FA235" s="156">
        <f t="shared" si="316"/>
        <v>0</v>
      </c>
      <c r="FB235" s="156">
        <f t="shared" si="316"/>
        <v>0</v>
      </c>
      <c r="FC235" s="156">
        <f t="shared" si="316"/>
        <v>0</v>
      </c>
      <c r="FD235" s="156">
        <f t="shared" si="316"/>
        <v>0</v>
      </c>
      <c r="FE235" s="156">
        <f t="shared" si="316"/>
        <v>0</v>
      </c>
      <c r="FF235" s="156">
        <f t="shared" si="316"/>
        <v>0</v>
      </c>
      <c r="FG235" s="156">
        <f t="shared" si="316"/>
        <v>0</v>
      </c>
      <c r="FH235" s="156">
        <f t="shared" si="316"/>
        <v>0</v>
      </c>
      <c r="FI235" s="156">
        <f t="shared" si="316"/>
        <v>0</v>
      </c>
      <c r="FJ235" s="156">
        <f t="shared" si="316"/>
        <v>0</v>
      </c>
      <c r="FK235" s="156">
        <f t="shared" si="316"/>
        <v>0</v>
      </c>
      <c r="FL235" s="156">
        <f t="shared" si="316"/>
        <v>0</v>
      </c>
      <c r="FM235" s="156">
        <f t="shared" si="316"/>
        <v>0</v>
      </c>
      <c r="FN235" s="156">
        <f t="shared" si="316"/>
        <v>0</v>
      </c>
      <c r="FO235" s="156">
        <f t="shared" si="316"/>
        <v>0</v>
      </c>
      <c r="FP235" s="156">
        <f t="shared" si="316"/>
        <v>0</v>
      </c>
      <c r="FQ235" s="156">
        <f t="shared" si="316"/>
        <v>0</v>
      </c>
      <c r="FR235" s="156">
        <f t="shared" si="316"/>
        <v>0</v>
      </c>
      <c r="FS235" s="156">
        <f t="shared" si="316"/>
        <v>0</v>
      </c>
      <c r="FT235" s="156">
        <f t="shared" si="316"/>
        <v>0</v>
      </c>
      <c r="FU235" s="156">
        <f t="shared" si="316"/>
        <v>0</v>
      </c>
      <c r="FV235" s="156">
        <f t="shared" si="316"/>
        <v>0</v>
      </c>
      <c r="FW235" s="156">
        <f t="shared" si="316"/>
        <v>0</v>
      </c>
      <c r="FX235" s="156">
        <f t="shared" si="316"/>
        <v>0</v>
      </c>
      <c r="FY235" s="156">
        <f t="shared" si="316"/>
        <v>0</v>
      </c>
      <c r="FZ235" s="156">
        <f t="shared" si="316"/>
        <v>0</v>
      </c>
      <c r="GA235" s="156">
        <f t="shared" si="316"/>
        <v>0</v>
      </c>
      <c r="GB235" s="156">
        <f t="shared" si="316"/>
        <v>0</v>
      </c>
      <c r="GC235" s="156">
        <f t="shared" si="316"/>
        <v>0</v>
      </c>
      <c r="GD235" s="156">
        <f t="shared" si="316"/>
        <v>0</v>
      </c>
      <c r="GE235" s="156">
        <f t="shared" si="316"/>
        <v>0</v>
      </c>
      <c r="GF235" s="156">
        <f t="shared" si="316"/>
        <v>0</v>
      </c>
      <c r="GG235" s="156">
        <f t="shared" si="316"/>
        <v>0</v>
      </c>
      <c r="GH235" s="156">
        <f t="shared" si="316"/>
        <v>0</v>
      </c>
      <c r="GI235" s="156">
        <f t="shared" si="316"/>
        <v>0</v>
      </c>
      <c r="GJ235" s="156">
        <f t="shared" si="316"/>
        <v>0</v>
      </c>
      <c r="GK235" s="156">
        <f t="shared" si="316"/>
        <v>0</v>
      </c>
      <c r="GL235" s="156">
        <f t="shared" si="316"/>
        <v>0</v>
      </c>
      <c r="GM235" s="156">
        <f t="shared" si="316"/>
        <v>0</v>
      </c>
      <c r="GN235" s="156">
        <f t="shared" ref="GN235:IY235" si="317">IF(AND(GN$165&gt;=EOMONTH($D67,0),GN$165&lt;EOMONTH($D67,$S67)),-GN232,0)</f>
        <v>0</v>
      </c>
      <c r="GO235" s="156">
        <f t="shared" si="317"/>
        <v>0</v>
      </c>
      <c r="GP235" s="156">
        <f t="shared" si="317"/>
        <v>0</v>
      </c>
      <c r="GQ235" s="156">
        <f t="shared" si="317"/>
        <v>0</v>
      </c>
      <c r="GR235" s="156">
        <f t="shared" si="317"/>
        <v>0</v>
      </c>
      <c r="GS235" s="156">
        <f t="shared" si="317"/>
        <v>0</v>
      </c>
      <c r="GT235" s="156">
        <f t="shared" si="317"/>
        <v>0</v>
      </c>
      <c r="GU235" s="156">
        <f t="shared" si="317"/>
        <v>0</v>
      </c>
      <c r="GV235" s="156">
        <f t="shared" si="317"/>
        <v>0</v>
      </c>
      <c r="GW235" s="156">
        <f t="shared" si="317"/>
        <v>0</v>
      </c>
      <c r="GX235" s="156">
        <f t="shared" si="317"/>
        <v>0</v>
      </c>
      <c r="GY235" s="156">
        <f t="shared" si="317"/>
        <v>0</v>
      </c>
      <c r="GZ235" s="156">
        <f t="shared" si="317"/>
        <v>0</v>
      </c>
      <c r="HA235" s="156">
        <f t="shared" si="317"/>
        <v>0</v>
      </c>
      <c r="HB235" s="156">
        <f t="shared" si="317"/>
        <v>0</v>
      </c>
      <c r="HC235" s="156">
        <f t="shared" si="317"/>
        <v>0</v>
      </c>
      <c r="HD235" s="156">
        <f t="shared" si="317"/>
        <v>0</v>
      </c>
      <c r="HE235" s="156">
        <f t="shared" si="317"/>
        <v>0</v>
      </c>
      <c r="HF235" s="156">
        <f t="shared" si="317"/>
        <v>0</v>
      </c>
      <c r="HG235" s="156">
        <f t="shared" si="317"/>
        <v>0</v>
      </c>
      <c r="HH235" s="156">
        <f t="shared" si="317"/>
        <v>0</v>
      </c>
      <c r="HI235" s="156">
        <f t="shared" si="317"/>
        <v>0</v>
      </c>
      <c r="HJ235" s="156">
        <f t="shared" si="317"/>
        <v>0</v>
      </c>
      <c r="HK235" s="156">
        <f t="shared" si="317"/>
        <v>0</v>
      </c>
      <c r="HL235" s="156">
        <f t="shared" si="317"/>
        <v>0</v>
      </c>
      <c r="HM235" s="156">
        <f t="shared" si="317"/>
        <v>0</v>
      </c>
      <c r="HN235" s="156">
        <f t="shared" si="317"/>
        <v>0</v>
      </c>
      <c r="HO235" s="156">
        <f t="shared" si="317"/>
        <v>0</v>
      </c>
      <c r="HP235" s="156">
        <f t="shared" si="317"/>
        <v>0</v>
      </c>
      <c r="HQ235" s="156">
        <f t="shared" si="317"/>
        <v>0</v>
      </c>
      <c r="HR235" s="156">
        <f t="shared" si="317"/>
        <v>0</v>
      </c>
      <c r="HS235" s="156">
        <f t="shared" si="317"/>
        <v>0</v>
      </c>
      <c r="HT235" s="156">
        <f t="shared" si="317"/>
        <v>0</v>
      </c>
      <c r="HU235" s="156">
        <f t="shared" si="317"/>
        <v>0</v>
      </c>
      <c r="HV235" s="156">
        <f t="shared" si="317"/>
        <v>0</v>
      </c>
      <c r="HW235" s="156">
        <f t="shared" si="317"/>
        <v>0</v>
      </c>
      <c r="HX235" s="156">
        <f t="shared" si="317"/>
        <v>0</v>
      </c>
      <c r="HY235" s="156">
        <f t="shared" si="317"/>
        <v>0</v>
      </c>
      <c r="HZ235" s="156">
        <f t="shared" si="317"/>
        <v>0</v>
      </c>
      <c r="IA235" s="156">
        <f t="shared" si="317"/>
        <v>0</v>
      </c>
      <c r="IB235" s="156">
        <f t="shared" si="317"/>
        <v>0</v>
      </c>
      <c r="IC235" s="156">
        <f t="shared" si="317"/>
        <v>0</v>
      </c>
      <c r="ID235" s="156">
        <f t="shared" si="317"/>
        <v>0</v>
      </c>
      <c r="IE235" s="156">
        <f t="shared" si="317"/>
        <v>0</v>
      </c>
      <c r="IF235" s="156">
        <f t="shared" si="317"/>
        <v>0</v>
      </c>
      <c r="IG235" s="156">
        <f t="shared" si="317"/>
        <v>0</v>
      </c>
      <c r="IH235" s="156">
        <f t="shared" si="317"/>
        <v>0</v>
      </c>
      <c r="II235" s="156">
        <f t="shared" si="317"/>
        <v>0</v>
      </c>
      <c r="IJ235" s="156">
        <f t="shared" si="317"/>
        <v>0</v>
      </c>
      <c r="IK235" s="156">
        <f t="shared" si="317"/>
        <v>0</v>
      </c>
      <c r="IL235" s="156">
        <f t="shared" si="317"/>
        <v>0</v>
      </c>
      <c r="IM235" s="156">
        <f t="shared" si="317"/>
        <v>0</v>
      </c>
      <c r="IN235" s="156">
        <f t="shared" si="317"/>
        <v>0</v>
      </c>
      <c r="IO235" s="156">
        <f t="shared" si="317"/>
        <v>0</v>
      </c>
      <c r="IP235" s="156">
        <f t="shared" si="317"/>
        <v>0</v>
      </c>
      <c r="IQ235" s="156">
        <f t="shared" si="317"/>
        <v>0</v>
      </c>
      <c r="IR235" s="156">
        <f t="shared" si="317"/>
        <v>0</v>
      </c>
      <c r="IS235" s="156">
        <f t="shared" si="317"/>
        <v>0</v>
      </c>
      <c r="IT235" s="156">
        <f t="shared" si="317"/>
        <v>0</v>
      </c>
      <c r="IU235" s="156">
        <f t="shared" si="317"/>
        <v>0</v>
      </c>
      <c r="IV235" s="156">
        <f t="shared" si="317"/>
        <v>0</v>
      </c>
      <c r="IW235" s="156">
        <f t="shared" si="317"/>
        <v>0</v>
      </c>
      <c r="IX235" s="156">
        <f t="shared" si="317"/>
        <v>0</v>
      </c>
      <c r="IY235" s="156">
        <f t="shared" si="317"/>
        <v>0</v>
      </c>
      <c r="IZ235" s="156">
        <f t="shared" ref="IZ235:LK235" si="318">IF(AND(IZ$165&gt;=EOMONTH($D67,0),IZ$165&lt;EOMONTH($D67,$S67)),-IZ232,0)</f>
        <v>0</v>
      </c>
      <c r="JA235" s="156">
        <f t="shared" si="318"/>
        <v>0</v>
      </c>
      <c r="JB235" s="156">
        <f t="shared" si="318"/>
        <v>0</v>
      </c>
      <c r="JC235" s="156">
        <f t="shared" si="318"/>
        <v>0</v>
      </c>
      <c r="JD235" s="156">
        <f t="shared" si="318"/>
        <v>0</v>
      </c>
      <c r="JE235" s="156">
        <f t="shared" si="318"/>
        <v>0</v>
      </c>
      <c r="JF235" s="156">
        <f t="shared" si="318"/>
        <v>0</v>
      </c>
      <c r="JG235" s="156">
        <f t="shared" si="318"/>
        <v>0</v>
      </c>
      <c r="JH235" s="156">
        <f t="shared" si="318"/>
        <v>0</v>
      </c>
      <c r="JI235" s="156">
        <f t="shared" si="318"/>
        <v>0</v>
      </c>
      <c r="JJ235" s="156">
        <f t="shared" si="318"/>
        <v>0</v>
      </c>
      <c r="JK235" s="156">
        <f t="shared" si="318"/>
        <v>0</v>
      </c>
      <c r="JL235" s="156">
        <f t="shared" si="318"/>
        <v>0</v>
      </c>
      <c r="JM235" s="156">
        <f t="shared" si="318"/>
        <v>0</v>
      </c>
      <c r="JN235" s="156">
        <f t="shared" si="318"/>
        <v>0</v>
      </c>
      <c r="JO235" s="156">
        <f t="shared" si="318"/>
        <v>0</v>
      </c>
      <c r="JP235" s="156">
        <f t="shared" si="318"/>
        <v>0</v>
      </c>
      <c r="JQ235" s="156">
        <f t="shared" si="318"/>
        <v>0</v>
      </c>
      <c r="JR235" s="156">
        <f t="shared" si="318"/>
        <v>0</v>
      </c>
      <c r="JS235" s="156">
        <f t="shared" si="318"/>
        <v>0</v>
      </c>
      <c r="JT235" s="156">
        <f t="shared" si="318"/>
        <v>0</v>
      </c>
      <c r="JU235" s="156">
        <f t="shared" si="318"/>
        <v>0</v>
      </c>
      <c r="JV235" s="156">
        <f t="shared" si="318"/>
        <v>0</v>
      </c>
      <c r="JW235" s="156">
        <f t="shared" si="318"/>
        <v>0</v>
      </c>
      <c r="JX235" s="156">
        <f t="shared" si="318"/>
        <v>0</v>
      </c>
      <c r="JY235" s="156">
        <f t="shared" si="318"/>
        <v>0</v>
      </c>
      <c r="JZ235" s="156">
        <f t="shared" si="318"/>
        <v>0</v>
      </c>
      <c r="KA235" s="156">
        <f t="shared" si="318"/>
        <v>0</v>
      </c>
      <c r="KB235" s="156">
        <f t="shared" si="318"/>
        <v>0</v>
      </c>
      <c r="KC235" s="156">
        <f t="shared" si="318"/>
        <v>0</v>
      </c>
      <c r="KD235" s="156">
        <f t="shared" si="318"/>
        <v>0</v>
      </c>
      <c r="KE235" s="156">
        <f t="shared" si="318"/>
        <v>0</v>
      </c>
      <c r="KF235" s="156">
        <f t="shared" si="318"/>
        <v>0</v>
      </c>
      <c r="KG235" s="156">
        <f t="shared" si="318"/>
        <v>0</v>
      </c>
      <c r="KH235" s="156">
        <f t="shared" si="318"/>
        <v>0</v>
      </c>
      <c r="KI235" s="156">
        <f t="shared" si="318"/>
        <v>0</v>
      </c>
      <c r="KJ235" s="156">
        <f t="shared" si="318"/>
        <v>0</v>
      </c>
      <c r="KK235" s="156">
        <f t="shared" si="318"/>
        <v>0</v>
      </c>
      <c r="KL235" s="156">
        <f t="shared" si="318"/>
        <v>0</v>
      </c>
      <c r="KM235" s="156">
        <f t="shared" si="318"/>
        <v>0</v>
      </c>
      <c r="KN235" s="156">
        <f t="shared" si="318"/>
        <v>0</v>
      </c>
      <c r="KO235" s="156">
        <f t="shared" si="318"/>
        <v>0</v>
      </c>
      <c r="KP235" s="156">
        <f t="shared" si="318"/>
        <v>0</v>
      </c>
      <c r="KQ235" s="156">
        <f t="shared" si="318"/>
        <v>0</v>
      </c>
      <c r="KR235" s="156">
        <f t="shared" si="318"/>
        <v>0</v>
      </c>
      <c r="KS235" s="156">
        <f t="shared" si="318"/>
        <v>0</v>
      </c>
      <c r="KT235" s="156">
        <f t="shared" si="318"/>
        <v>0</v>
      </c>
      <c r="KU235" s="156">
        <f t="shared" si="318"/>
        <v>0</v>
      </c>
      <c r="KV235" s="156">
        <f t="shared" si="318"/>
        <v>0</v>
      </c>
      <c r="KW235" s="156">
        <f t="shared" si="318"/>
        <v>0</v>
      </c>
      <c r="KX235" s="156">
        <f t="shared" si="318"/>
        <v>0</v>
      </c>
      <c r="KY235" s="156">
        <f t="shared" si="318"/>
        <v>0</v>
      </c>
      <c r="KZ235" s="156">
        <f t="shared" si="318"/>
        <v>0</v>
      </c>
      <c r="LA235" s="156">
        <f t="shared" si="318"/>
        <v>0</v>
      </c>
      <c r="LB235" s="156">
        <f t="shared" si="318"/>
        <v>0</v>
      </c>
      <c r="LC235" s="156">
        <f t="shared" si="318"/>
        <v>0</v>
      </c>
      <c r="LD235" s="156">
        <f t="shared" si="318"/>
        <v>0</v>
      </c>
      <c r="LE235" s="156">
        <f t="shared" si="318"/>
        <v>0</v>
      </c>
      <c r="LF235" s="156">
        <f t="shared" si="318"/>
        <v>0</v>
      </c>
      <c r="LG235" s="156">
        <f t="shared" si="318"/>
        <v>0</v>
      </c>
      <c r="LH235" s="156">
        <f t="shared" si="318"/>
        <v>0</v>
      </c>
      <c r="LI235" s="156">
        <f t="shared" si="318"/>
        <v>0</v>
      </c>
      <c r="LJ235" s="156">
        <f t="shared" si="318"/>
        <v>0</v>
      </c>
      <c r="LK235" s="156">
        <f t="shared" si="318"/>
        <v>0</v>
      </c>
      <c r="LL235" s="156">
        <f t="shared" ref="LL235:NK235" si="319">IF(AND(LL$165&gt;=EOMONTH($D67,0),LL$165&lt;EOMONTH($D67,$S67)),-LL232,0)</f>
        <v>0</v>
      </c>
      <c r="LM235" s="156">
        <f t="shared" si="319"/>
        <v>0</v>
      </c>
      <c r="LN235" s="156">
        <f t="shared" si="319"/>
        <v>0</v>
      </c>
      <c r="LO235" s="156">
        <f t="shared" si="319"/>
        <v>0</v>
      </c>
      <c r="LP235" s="156">
        <f t="shared" si="319"/>
        <v>0</v>
      </c>
      <c r="LQ235" s="156">
        <f t="shared" si="319"/>
        <v>0</v>
      </c>
      <c r="LR235" s="156">
        <f t="shared" si="319"/>
        <v>0</v>
      </c>
      <c r="LS235" s="156">
        <f t="shared" si="319"/>
        <v>0</v>
      </c>
      <c r="LT235" s="156">
        <f t="shared" si="319"/>
        <v>0</v>
      </c>
      <c r="LU235" s="156">
        <f t="shared" si="319"/>
        <v>0</v>
      </c>
      <c r="LV235" s="156">
        <f t="shared" si="319"/>
        <v>0</v>
      </c>
      <c r="LW235" s="156">
        <f t="shared" si="319"/>
        <v>0</v>
      </c>
      <c r="LX235" s="156">
        <f t="shared" si="319"/>
        <v>0</v>
      </c>
      <c r="LY235" s="156">
        <f t="shared" si="319"/>
        <v>0</v>
      </c>
      <c r="LZ235" s="156">
        <f t="shared" si="319"/>
        <v>0</v>
      </c>
      <c r="MA235" s="156">
        <f t="shared" si="319"/>
        <v>0</v>
      </c>
      <c r="MB235" s="156">
        <f t="shared" si="319"/>
        <v>0</v>
      </c>
      <c r="MC235" s="156">
        <f t="shared" si="319"/>
        <v>0</v>
      </c>
      <c r="MD235" s="156">
        <f t="shared" si="319"/>
        <v>0</v>
      </c>
      <c r="ME235" s="156">
        <f t="shared" si="319"/>
        <v>0</v>
      </c>
      <c r="MF235" s="156">
        <f t="shared" si="319"/>
        <v>0</v>
      </c>
      <c r="MG235" s="156">
        <f t="shared" si="319"/>
        <v>0</v>
      </c>
      <c r="MH235" s="156">
        <f t="shared" si="319"/>
        <v>0</v>
      </c>
      <c r="MI235" s="156">
        <f t="shared" si="319"/>
        <v>0</v>
      </c>
      <c r="MJ235" s="156">
        <f t="shared" si="319"/>
        <v>0</v>
      </c>
      <c r="MK235" s="156">
        <f t="shared" si="319"/>
        <v>0</v>
      </c>
      <c r="ML235" s="156">
        <f t="shared" si="319"/>
        <v>0</v>
      </c>
      <c r="MM235" s="156">
        <f t="shared" si="319"/>
        <v>0</v>
      </c>
      <c r="MN235" s="156">
        <f t="shared" si="319"/>
        <v>0</v>
      </c>
      <c r="MO235" s="156">
        <f t="shared" si="319"/>
        <v>0</v>
      </c>
      <c r="MP235" s="156">
        <f t="shared" si="319"/>
        <v>0</v>
      </c>
      <c r="MQ235" s="156">
        <f t="shared" si="319"/>
        <v>0</v>
      </c>
      <c r="MR235" s="156">
        <f t="shared" si="319"/>
        <v>0</v>
      </c>
      <c r="MS235" s="156">
        <f t="shared" si="319"/>
        <v>0</v>
      </c>
      <c r="MT235" s="156">
        <f t="shared" si="319"/>
        <v>0</v>
      </c>
      <c r="MU235" s="156">
        <f t="shared" si="319"/>
        <v>0</v>
      </c>
      <c r="MV235" s="156">
        <f t="shared" si="319"/>
        <v>0</v>
      </c>
      <c r="MW235" s="156">
        <f t="shared" si="319"/>
        <v>0</v>
      </c>
      <c r="MX235" s="156">
        <f t="shared" si="319"/>
        <v>0</v>
      </c>
      <c r="MY235" s="156">
        <f t="shared" si="319"/>
        <v>0</v>
      </c>
      <c r="MZ235" s="156">
        <f t="shared" si="319"/>
        <v>0</v>
      </c>
      <c r="NA235" s="156">
        <f t="shared" si="319"/>
        <v>0</v>
      </c>
      <c r="NB235" s="156">
        <f t="shared" si="319"/>
        <v>0</v>
      </c>
      <c r="NC235" s="156">
        <f t="shared" si="319"/>
        <v>0</v>
      </c>
      <c r="ND235" s="156">
        <f t="shared" si="319"/>
        <v>0</v>
      </c>
      <c r="NE235" s="156">
        <f t="shared" si="319"/>
        <v>0</v>
      </c>
      <c r="NF235" s="156">
        <f t="shared" si="319"/>
        <v>0</v>
      </c>
      <c r="NG235" s="156">
        <f t="shared" si="319"/>
        <v>0</v>
      </c>
      <c r="NH235" s="156">
        <f t="shared" si="319"/>
        <v>0</v>
      </c>
      <c r="NI235" s="156">
        <f t="shared" si="319"/>
        <v>0</v>
      </c>
      <c r="NJ235" s="156">
        <f t="shared" si="319"/>
        <v>0</v>
      </c>
      <c r="NK235" s="158">
        <f t="shared" si="319"/>
        <v>0</v>
      </c>
    </row>
    <row r="236" spans="1:375" x14ac:dyDescent="0.25">
      <c r="A236" s="154">
        <f t="shared" si="307"/>
        <v>251653.4771697277</v>
      </c>
      <c r="B236" s="35" t="s">
        <v>167</v>
      </c>
      <c r="C236" s="89" t="s">
        <v>157</v>
      </c>
      <c r="D236" s="156">
        <f t="shared" ref="D236:BO236" si="320">IF(OR(D$165&lt;=EOMONTH($E67,$R67*(1-$O67)),D$165&gt;EOMONTH($E67,$P67*12*(1-$O67)+$Q67*12*$O67+$R67*(1-$O67))),0,FV($W67,ROUNDDOWN(YEARFRAC($D$165,D$165,1),0),0,-($U67*(1-$O67)+$V67*$O67)*$B67/12,0))</f>
        <v>0</v>
      </c>
      <c r="E236" s="156">
        <f t="shared" si="320"/>
        <v>0</v>
      </c>
      <c r="F236" s="156">
        <f t="shared" si="320"/>
        <v>0</v>
      </c>
      <c r="G236" s="156">
        <f t="shared" si="320"/>
        <v>0</v>
      </c>
      <c r="H236" s="156">
        <f t="shared" si="320"/>
        <v>0</v>
      </c>
      <c r="I236" s="156">
        <f t="shared" si="320"/>
        <v>0</v>
      </c>
      <c r="J236" s="156">
        <f t="shared" si="320"/>
        <v>0</v>
      </c>
      <c r="K236" s="156">
        <f t="shared" si="320"/>
        <v>0</v>
      </c>
      <c r="L236" s="156">
        <f t="shared" si="320"/>
        <v>0</v>
      </c>
      <c r="M236" s="156">
        <f t="shared" si="320"/>
        <v>0</v>
      </c>
      <c r="N236" s="156">
        <f t="shared" si="320"/>
        <v>0</v>
      </c>
      <c r="O236" s="156">
        <f t="shared" si="320"/>
        <v>0</v>
      </c>
      <c r="P236" s="156">
        <f t="shared" si="320"/>
        <v>0</v>
      </c>
      <c r="Q236" s="156">
        <f t="shared" si="320"/>
        <v>0</v>
      </c>
      <c r="R236" s="156">
        <f t="shared" si="320"/>
        <v>0</v>
      </c>
      <c r="S236" s="156">
        <f t="shared" si="320"/>
        <v>0</v>
      </c>
      <c r="T236" s="156">
        <f t="shared" si="320"/>
        <v>0</v>
      </c>
      <c r="U236" s="156">
        <f t="shared" si="320"/>
        <v>0</v>
      </c>
      <c r="V236" s="156">
        <f t="shared" si="320"/>
        <v>0</v>
      </c>
      <c r="W236" s="156">
        <f t="shared" si="320"/>
        <v>0</v>
      </c>
      <c r="X236" s="156">
        <f t="shared" si="320"/>
        <v>0</v>
      </c>
      <c r="Y236" s="156">
        <f t="shared" si="320"/>
        <v>0</v>
      </c>
      <c r="Z236" s="156">
        <f t="shared" si="320"/>
        <v>0</v>
      </c>
      <c r="AA236" s="156">
        <f t="shared" si="320"/>
        <v>0</v>
      </c>
      <c r="AB236" s="156">
        <f t="shared" si="320"/>
        <v>0</v>
      </c>
      <c r="AC236" s="156">
        <f t="shared" si="320"/>
        <v>0</v>
      </c>
      <c r="AD236" s="156">
        <f t="shared" si="320"/>
        <v>0</v>
      </c>
      <c r="AE236" s="156">
        <f t="shared" si="320"/>
        <v>0</v>
      </c>
      <c r="AF236" s="156">
        <f t="shared" si="320"/>
        <v>0</v>
      </c>
      <c r="AG236" s="156">
        <f t="shared" si="320"/>
        <v>0</v>
      </c>
      <c r="AH236" s="156">
        <f t="shared" si="320"/>
        <v>0</v>
      </c>
      <c r="AI236" s="156">
        <f t="shared" si="320"/>
        <v>0</v>
      </c>
      <c r="AJ236" s="156">
        <f t="shared" si="320"/>
        <v>0</v>
      </c>
      <c r="AK236" s="156">
        <f t="shared" si="320"/>
        <v>0</v>
      </c>
      <c r="AL236" s="156">
        <f t="shared" si="320"/>
        <v>0</v>
      </c>
      <c r="AM236" s="156">
        <f t="shared" si="320"/>
        <v>0</v>
      </c>
      <c r="AN236" s="156">
        <f t="shared" si="320"/>
        <v>0</v>
      </c>
      <c r="AO236" s="156">
        <f t="shared" si="320"/>
        <v>0</v>
      </c>
      <c r="AP236" s="156">
        <f t="shared" si="320"/>
        <v>0</v>
      </c>
      <c r="AQ236" s="156">
        <f t="shared" si="320"/>
        <v>0</v>
      </c>
      <c r="AR236" s="156">
        <f t="shared" si="320"/>
        <v>0</v>
      </c>
      <c r="AS236" s="156">
        <f t="shared" si="320"/>
        <v>0</v>
      </c>
      <c r="AT236" s="156">
        <f t="shared" si="320"/>
        <v>0</v>
      </c>
      <c r="AU236" s="156">
        <f t="shared" si="320"/>
        <v>0</v>
      </c>
      <c r="AV236" s="156">
        <f t="shared" si="320"/>
        <v>0</v>
      </c>
      <c r="AW236" s="156">
        <f t="shared" si="320"/>
        <v>0</v>
      </c>
      <c r="AX236" s="156">
        <f t="shared" si="320"/>
        <v>0</v>
      </c>
      <c r="AY236" s="156">
        <f t="shared" si="320"/>
        <v>0</v>
      </c>
      <c r="AZ236" s="156">
        <f t="shared" si="320"/>
        <v>0</v>
      </c>
      <c r="BA236" s="156">
        <f t="shared" si="320"/>
        <v>0</v>
      </c>
      <c r="BB236" s="156">
        <f t="shared" si="320"/>
        <v>0</v>
      </c>
      <c r="BC236" s="156">
        <f t="shared" si="320"/>
        <v>0</v>
      </c>
      <c r="BD236" s="156">
        <f t="shared" si="320"/>
        <v>0</v>
      </c>
      <c r="BE236" s="156">
        <f t="shared" si="320"/>
        <v>0</v>
      </c>
      <c r="BF236" s="156">
        <f t="shared" si="320"/>
        <v>0</v>
      </c>
      <c r="BG236" s="156">
        <f t="shared" si="320"/>
        <v>0</v>
      </c>
      <c r="BH236" s="156">
        <f t="shared" si="320"/>
        <v>0</v>
      </c>
      <c r="BI236" s="156">
        <f t="shared" si="320"/>
        <v>0</v>
      </c>
      <c r="BJ236" s="156">
        <f t="shared" si="320"/>
        <v>0</v>
      </c>
      <c r="BK236" s="156">
        <f t="shared" si="320"/>
        <v>0</v>
      </c>
      <c r="BL236" s="156">
        <f t="shared" si="320"/>
        <v>0</v>
      </c>
      <c r="BM236" s="156">
        <f t="shared" si="320"/>
        <v>0</v>
      </c>
      <c r="BN236" s="156">
        <f t="shared" si="320"/>
        <v>0</v>
      </c>
      <c r="BO236" s="156">
        <f t="shared" si="320"/>
        <v>0</v>
      </c>
      <c r="BP236" s="156">
        <f t="shared" ref="BP236:EA236" si="321">IF(OR(BP$165&lt;=EOMONTH($E67,$R67*(1-$O67)),BP$165&gt;EOMONTH($E67,$P67*12*(1-$O67)+$Q67*12*$O67+$R67*(1-$O67))),0,FV($W67,ROUNDDOWN(YEARFRAC($D$165,BP$165,1),0),0,-($U67*(1-$O67)+$V67*$O67)*$B67/12,0))</f>
        <v>0</v>
      </c>
      <c r="BQ236" s="156">
        <f t="shared" si="321"/>
        <v>0</v>
      </c>
      <c r="BR236" s="156">
        <f t="shared" si="321"/>
        <v>0</v>
      </c>
      <c r="BS236" s="156">
        <f t="shared" si="321"/>
        <v>0</v>
      </c>
      <c r="BT236" s="156">
        <f t="shared" si="321"/>
        <v>0</v>
      </c>
      <c r="BU236" s="156">
        <f t="shared" si="321"/>
        <v>0</v>
      </c>
      <c r="BV236" s="156">
        <f t="shared" si="321"/>
        <v>0</v>
      </c>
      <c r="BW236" s="156">
        <f t="shared" si="321"/>
        <v>0</v>
      </c>
      <c r="BX236" s="156">
        <f t="shared" si="321"/>
        <v>0</v>
      </c>
      <c r="BY236" s="156">
        <f t="shared" si="321"/>
        <v>0</v>
      </c>
      <c r="BZ236" s="156">
        <f t="shared" si="321"/>
        <v>0</v>
      </c>
      <c r="CA236" s="156">
        <f t="shared" si="321"/>
        <v>0</v>
      </c>
      <c r="CB236" s="156">
        <f t="shared" si="321"/>
        <v>0</v>
      </c>
      <c r="CC236" s="156">
        <f t="shared" si="321"/>
        <v>0</v>
      </c>
      <c r="CD236" s="156">
        <f t="shared" si="321"/>
        <v>0</v>
      </c>
      <c r="CE236" s="156">
        <f t="shared" si="321"/>
        <v>0</v>
      </c>
      <c r="CF236" s="156">
        <f t="shared" si="321"/>
        <v>0</v>
      </c>
      <c r="CG236" s="156">
        <f t="shared" si="321"/>
        <v>0</v>
      </c>
      <c r="CH236" s="156">
        <f t="shared" si="321"/>
        <v>0</v>
      </c>
      <c r="CI236" s="156">
        <f t="shared" si="321"/>
        <v>0</v>
      </c>
      <c r="CJ236" s="156">
        <f t="shared" si="321"/>
        <v>0</v>
      </c>
      <c r="CK236" s="156">
        <f t="shared" si="321"/>
        <v>0</v>
      </c>
      <c r="CL236" s="156">
        <f t="shared" si="321"/>
        <v>0</v>
      </c>
      <c r="CM236" s="156">
        <f t="shared" si="321"/>
        <v>0</v>
      </c>
      <c r="CN236" s="156">
        <f t="shared" si="321"/>
        <v>0</v>
      </c>
      <c r="CO236" s="156">
        <f t="shared" si="321"/>
        <v>0</v>
      </c>
      <c r="CP236" s="156">
        <f t="shared" si="321"/>
        <v>0</v>
      </c>
      <c r="CQ236" s="156">
        <f t="shared" si="321"/>
        <v>0</v>
      </c>
      <c r="CR236" s="156">
        <f t="shared" si="321"/>
        <v>0</v>
      </c>
      <c r="CS236" s="156">
        <f t="shared" si="321"/>
        <v>0</v>
      </c>
      <c r="CT236" s="156">
        <f t="shared" si="321"/>
        <v>0</v>
      </c>
      <c r="CU236" s="156">
        <f t="shared" si="321"/>
        <v>0</v>
      </c>
      <c r="CV236" s="156">
        <f t="shared" si="321"/>
        <v>0</v>
      </c>
      <c r="CW236" s="156">
        <f t="shared" si="321"/>
        <v>2533.5401627752317</v>
      </c>
      <c r="CX236" s="156">
        <f t="shared" si="321"/>
        <v>2533.5401627752317</v>
      </c>
      <c r="CY236" s="156">
        <f t="shared" si="321"/>
        <v>2533.5401627752317</v>
      </c>
      <c r="CZ236" s="156">
        <f t="shared" si="321"/>
        <v>2533.5401627752317</v>
      </c>
      <c r="DA236" s="156">
        <f t="shared" si="321"/>
        <v>2533.5401627752317</v>
      </c>
      <c r="DB236" s="156">
        <f t="shared" si="321"/>
        <v>2533.5401627752317</v>
      </c>
      <c r="DC236" s="156">
        <f t="shared" si="321"/>
        <v>2533.5401627752317</v>
      </c>
      <c r="DD236" s="156">
        <f t="shared" si="321"/>
        <v>2533.5401627752317</v>
      </c>
      <c r="DE236" s="156">
        <f t="shared" si="321"/>
        <v>2533.5401627752317</v>
      </c>
      <c r="DF236" s="156">
        <f t="shared" si="321"/>
        <v>2533.5401627752317</v>
      </c>
      <c r="DG236" s="156">
        <f t="shared" si="321"/>
        <v>2533.5401627752317</v>
      </c>
      <c r="DH236" s="156">
        <f t="shared" si="321"/>
        <v>2533.5401627752317</v>
      </c>
      <c r="DI236" s="156">
        <f t="shared" si="321"/>
        <v>2609.5463676584891</v>
      </c>
      <c r="DJ236" s="156">
        <f t="shared" si="321"/>
        <v>2609.5463676584891</v>
      </c>
      <c r="DK236" s="156">
        <f t="shared" si="321"/>
        <v>2609.5463676584891</v>
      </c>
      <c r="DL236" s="156">
        <f t="shared" si="321"/>
        <v>2609.5463676584891</v>
      </c>
      <c r="DM236" s="156">
        <f t="shared" si="321"/>
        <v>2609.5463676584891</v>
      </c>
      <c r="DN236" s="156">
        <f t="shared" si="321"/>
        <v>2609.5463676584891</v>
      </c>
      <c r="DO236" s="156">
        <f t="shared" si="321"/>
        <v>2609.5463676584891</v>
      </c>
      <c r="DP236" s="156">
        <f t="shared" si="321"/>
        <v>2609.5463676584891</v>
      </c>
      <c r="DQ236" s="156">
        <f t="shared" si="321"/>
        <v>2609.5463676584891</v>
      </c>
      <c r="DR236" s="156">
        <f t="shared" si="321"/>
        <v>2609.5463676584891</v>
      </c>
      <c r="DS236" s="156">
        <f t="shared" si="321"/>
        <v>2609.5463676584891</v>
      </c>
      <c r="DT236" s="156">
        <f t="shared" si="321"/>
        <v>2609.5463676584891</v>
      </c>
      <c r="DU236" s="156">
        <f t="shared" si="321"/>
        <v>2687.8327586882438</v>
      </c>
      <c r="DV236" s="156">
        <f t="shared" si="321"/>
        <v>2687.8327586882438</v>
      </c>
      <c r="DW236" s="156">
        <f t="shared" si="321"/>
        <v>2687.8327586882438</v>
      </c>
      <c r="DX236" s="156">
        <f t="shared" si="321"/>
        <v>2687.8327586882438</v>
      </c>
      <c r="DY236" s="156">
        <f t="shared" si="321"/>
        <v>2687.8327586882438</v>
      </c>
      <c r="DZ236" s="156">
        <f t="shared" si="321"/>
        <v>2687.8327586882438</v>
      </c>
      <c r="EA236" s="156">
        <f t="shared" si="321"/>
        <v>2687.8327586882438</v>
      </c>
      <c r="EB236" s="156">
        <f t="shared" ref="EB236:GM236" si="322">IF(OR(EB$165&lt;=EOMONTH($E67,$R67*(1-$O67)),EB$165&gt;EOMONTH($E67,$P67*12*(1-$O67)+$Q67*12*$O67+$R67*(1-$O67))),0,FV($W67,ROUNDDOWN(YEARFRAC($D$165,EB$165,1),0),0,-($U67*(1-$O67)+$V67*$O67)*$B67/12,0))</f>
        <v>2687.8327586882438</v>
      </c>
      <c r="EC236" s="156">
        <f t="shared" si="322"/>
        <v>2687.8327586882438</v>
      </c>
      <c r="ED236" s="156">
        <f t="shared" si="322"/>
        <v>2687.8327586882438</v>
      </c>
      <c r="EE236" s="156">
        <f t="shared" si="322"/>
        <v>2687.8327586882438</v>
      </c>
      <c r="EF236" s="156">
        <f t="shared" si="322"/>
        <v>2687.8327586882438</v>
      </c>
      <c r="EG236" s="156">
        <f t="shared" si="322"/>
        <v>2768.467741448891</v>
      </c>
      <c r="EH236" s="156">
        <f t="shared" si="322"/>
        <v>2768.467741448891</v>
      </c>
      <c r="EI236" s="156">
        <f t="shared" si="322"/>
        <v>2768.467741448891</v>
      </c>
      <c r="EJ236" s="156">
        <f t="shared" si="322"/>
        <v>2768.467741448891</v>
      </c>
      <c r="EK236" s="156">
        <f t="shared" si="322"/>
        <v>2768.467741448891</v>
      </c>
      <c r="EL236" s="156">
        <f t="shared" si="322"/>
        <v>2768.467741448891</v>
      </c>
      <c r="EM236" s="156">
        <f t="shared" si="322"/>
        <v>2768.467741448891</v>
      </c>
      <c r="EN236" s="156">
        <f t="shared" si="322"/>
        <v>2768.467741448891</v>
      </c>
      <c r="EO236" s="156">
        <f t="shared" si="322"/>
        <v>2768.467741448891</v>
      </c>
      <c r="EP236" s="156">
        <f t="shared" si="322"/>
        <v>2768.467741448891</v>
      </c>
      <c r="EQ236" s="156">
        <f t="shared" si="322"/>
        <v>2768.467741448891</v>
      </c>
      <c r="ER236" s="156">
        <f t="shared" si="322"/>
        <v>2768.467741448891</v>
      </c>
      <c r="ES236" s="156">
        <f t="shared" si="322"/>
        <v>2851.5217736923573</v>
      </c>
      <c r="ET236" s="156">
        <f t="shared" si="322"/>
        <v>2851.5217736923573</v>
      </c>
      <c r="EU236" s="156">
        <f t="shared" si="322"/>
        <v>2851.5217736923573</v>
      </c>
      <c r="EV236" s="156">
        <f t="shared" si="322"/>
        <v>2851.5217736923573</v>
      </c>
      <c r="EW236" s="156">
        <f t="shared" si="322"/>
        <v>2851.5217736923573</v>
      </c>
      <c r="EX236" s="156">
        <f t="shared" si="322"/>
        <v>2851.5217736923573</v>
      </c>
      <c r="EY236" s="156">
        <f t="shared" si="322"/>
        <v>2851.5217736923573</v>
      </c>
      <c r="EZ236" s="156">
        <f t="shared" si="322"/>
        <v>2851.5217736923573</v>
      </c>
      <c r="FA236" s="156">
        <f t="shared" si="322"/>
        <v>2851.5217736923573</v>
      </c>
      <c r="FB236" s="156">
        <f t="shared" si="322"/>
        <v>2851.5217736923573</v>
      </c>
      <c r="FC236" s="156">
        <f t="shared" si="322"/>
        <v>2851.5217736923573</v>
      </c>
      <c r="FD236" s="156">
        <f t="shared" si="322"/>
        <v>2851.5217736923573</v>
      </c>
      <c r="FE236" s="156">
        <f t="shared" si="322"/>
        <v>2937.0674269031279</v>
      </c>
      <c r="FF236" s="156">
        <f t="shared" si="322"/>
        <v>2937.0674269031279</v>
      </c>
      <c r="FG236" s="156">
        <f t="shared" si="322"/>
        <v>2937.0674269031279</v>
      </c>
      <c r="FH236" s="156">
        <f t="shared" si="322"/>
        <v>2937.0674269031279</v>
      </c>
      <c r="FI236" s="156">
        <f t="shared" si="322"/>
        <v>2937.0674269031279</v>
      </c>
      <c r="FJ236" s="156">
        <f t="shared" si="322"/>
        <v>2937.0674269031279</v>
      </c>
      <c r="FK236" s="156">
        <f t="shared" si="322"/>
        <v>2937.0674269031279</v>
      </c>
      <c r="FL236" s="156">
        <f t="shared" si="322"/>
        <v>2937.0674269031279</v>
      </c>
      <c r="FM236" s="156">
        <f t="shared" si="322"/>
        <v>2937.0674269031279</v>
      </c>
      <c r="FN236" s="156">
        <f t="shared" si="322"/>
        <v>2937.0674269031279</v>
      </c>
      <c r="FO236" s="156">
        <f t="shared" si="322"/>
        <v>2937.0674269031279</v>
      </c>
      <c r="FP236" s="156">
        <f t="shared" si="322"/>
        <v>2937.0674269031279</v>
      </c>
      <c r="FQ236" s="156">
        <f t="shared" si="322"/>
        <v>3025.1794497102219</v>
      </c>
      <c r="FR236" s="156">
        <f t="shared" si="322"/>
        <v>3025.1794497102219</v>
      </c>
      <c r="FS236" s="156">
        <f t="shared" si="322"/>
        <v>3025.1794497102219</v>
      </c>
      <c r="FT236" s="156">
        <f t="shared" si="322"/>
        <v>3025.1794497102219</v>
      </c>
      <c r="FU236" s="156">
        <f t="shared" si="322"/>
        <v>3025.1794497102219</v>
      </c>
      <c r="FV236" s="156">
        <f t="shared" si="322"/>
        <v>3025.1794497102219</v>
      </c>
      <c r="FW236" s="156">
        <f t="shared" si="322"/>
        <v>3025.1794497102219</v>
      </c>
      <c r="FX236" s="156">
        <f t="shared" si="322"/>
        <v>3025.1794497102219</v>
      </c>
      <c r="FY236" s="156">
        <f t="shared" si="322"/>
        <v>3025.1794497102219</v>
      </c>
      <c r="FZ236" s="156">
        <f t="shared" si="322"/>
        <v>3025.1794497102219</v>
      </c>
      <c r="GA236" s="156">
        <f t="shared" si="322"/>
        <v>3025.1794497102219</v>
      </c>
      <c r="GB236" s="156">
        <f t="shared" si="322"/>
        <v>3025.1794497102219</v>
      </c>
      <c r="GC236" s="156">
        <f t="shared" si="322"/>
        <v>3115.9348332015288</v>
      </c>
      <c r="GD236" s="156">
        <f t="shared" si="322"/>
        <v>3115.9348332015288</v>
      </c>
      <c r="GE236" s="156">
        <f t="shared" si="322"/>
        <v>3115.9348332015288</v>
      </c>
      <c r="GF236" s="156">
        <f t="shared" si="322"/>
        <v>3115.9348332015288</v>
      </c>
      <c r="GG236" s="156">
        <f t="shared" si="322"/>
        <v>3115.9348332015288</v>
      </c>
      <c r="GH236" s="156">
        <f t="shared" si="322"/>
        <v>3115.9348332015288</v>
      </c>
      <c r="GI236" s="156">
        <f t="shared" si="322"/>
        <v>0</v>
      </c>
      <c r="GJ236" s="156">
        <f t="shared" si="322"/>
        <v>0</v>
      </c>
      <c r="GK236" s="156">
        <f t="shared" si="322"/>
        <v>0</v>
      </c>
      <c r="GL236" s="156">
        <f t="shared" si="322"/>
        <v>0</v>
      </c>
      <c r="GM236" s="156">
        <f t="shared" si="322"/>
        <v>0</v>
      </c>
      <c r="GN236" s="156">
        <f t="shared" ref="GN236:IY236" si="323">IF(OR(GN$165&lt;=EOMONTH($E67,$R67*(1-$O67)),GN$165&gt;EOMONTH($E67,$P67*12*(1-$O67)+$Q67*12*$O67+$R67*(1-$O67))),0,FV($W67,ROUNDDOWN(YEARFRAC($D$165,GN$165,1),0),0,-($U67*(1-$O67)+$V67*$O67)*$B67/12,0))</f>
        <v>0</v>
      </c>
      <c r="GO236" s="156">
        <f t="shared" si="323"/>
        <v>0</v>
      </c>
      <c r="GP236" s="156">
        <f t="shared" si="323"/>
        <v>0</v>
      </c>
      <c r="GQ236" s="156">
        <f t="shared" si="323"/>
        <v>0</v>
      </c>
      <c r="GR236" s="156">
        <f t="shared" si="323"/>
        <v>0</v>
      </c>
      <c r="GS236" s="156">
        <f t="shared" si="323"/>
        <v>0</v>
      </c>
      <c r="GT236" s="156">
        <f t="shared" si="323"/>
        <v>0</v>
      </c>
      <c r="GU236" s="156">
        <f t="shared" si="323"/>
        <v>0</v>
      </c>
      <c r="GV236" s="156">
        <f t="shared" si="323"/>
        <v>0</v>
      </c>
      <c r="GW236" s="156">
        <f t="shared" si="323"/>
        <v>0</v>
      </c>
      <c r="GX236" s="156">
        <f t="shared" si="323"/>
        <v>0</v>
      </c>
      <c r="GY236" s="156">
        <f t="shared" si="323"/>
        <v>0</v>
      </c>
      <c r="GZ236" s="156">
        <f t="shared" si="323"/>
        <v>0</v>
      </c>
      <c r="HA236" s="156">
        <f t="shared" si="323"/>
        <v>0</v>
      </c>
      <c r="HB236" s="156">
        <f t="shared" si="323"/>
        <v>0</v>
      </c>
      <c r="HC236" s="156">
        <f t="shared" si="323"/>
        <v>0</v>
      </c>
      <c r="HD236" s="156">
        <f t="shared" si="323"/>
        <v>0</v>
      </c>
      <c r="HE236" s="156">
        <f t="shared" si="323"/>
        <v>0</v>
      </c>
      <c r="HF236" s="156">
        <f t="shared" si="323"/>
        <v>0</v>
      </c>
      <c r="HG236" s="156">
        <f t="shared" si="323"/>
        <v>0</v>
      </c>
      <c r="HH236" s="156">
        <f t="shared" si="323"/>
        <v>0</v>
      </c>
      <c r="HI236" s="156">
        <f t="shared" si="323"/>
        <v>0</v>
      </c>
      <c r="HJ236" s="156">
        <f t="shared" si="323"/>
        <v>0</v>
      </c>
      <c r="HK236" s="156">
        <f t="shared" si="323"/>
        <v>0</v>
      </c>
      <c r="HL236" s="156">
        <f t="shared" si="323"/>
        <v>0</v>
      </c>
      <c r="HM236" s="156">
        <f t="shared" si="323"/>
        <v>0</v>
      </c>
      <c r="HN236" s="156">
        <f t="shared" si="323"/>
        <v>0</v>
      </c>
      <c r="HO236" s="156">
        <f t="shared" si="323"/>
        <v>0</v>
      </c>
      <c r="HP236" s="156">
        <f t="shared" si="323"/>
        <v>0</v>
      </c>
      <c r="HQ236" s="156">
        <f t="shared" si="323"/>
        <v>0</v>
      </c>
      <c r="HR236" s="156">
        <f t="shared" si="323"/>
        <v>0</v>
      </c>
      <c r="HS236" s="156">
        <f t="shared" si="323"/>
        <v>0</v>
      </c>
      <c r="HT236" s="156">
        <f t="shared" si="323"/>
        <v>0</v>
      </c>
      <c r="HU236" s="156">
        <f t="shared" si="323"/>
        <v>0</v>
      </c>
      <c r="HV236" s="156">
        <f t="shared" si="323"/>
        <v>0</v>
      </c>
      <c r="HW236" s="156">
        <f t="shared" si="323"/>
        <v>0</v>
      </c>
      <c r="HX236" s="156">
        <f t="shared" si="323"/>
        <v>0</v>
      </c>
      <c r="HY236" s="156">
        <f t="shared" si="323"/>
        <v>0</v>
      </c>
      <c r="HZ236" s="156">
        <f t="shared" si="323"/>
        <v>0</v>
      </c>
      <c r="IA236" s="156">
        <f t="shared" si="323"/>
        <v>0</v>
      </c>
      <c r="IB236" s="156">
        <f t="shared" si="323"/>
        <v>0</v>
      </c>
      <c r="IC236" s="156">
        <f t="shared" si="323"/>
        <v>0</v>
      </c>
      <c r="ID236" s="156">
        <f t="shared" si="323"/>
        <v>0</v>
      </c>
      <c r="IE236" s="156">
        <f t="shared" si="323"/>
        <v>0</v>
      </c>
      <c r="IF236" s="156">
        <f t="shared" si="323"/>
        <v>0</v>
      </c>
      <c r="IG236" s="156">
        <f t="shared" si="323"/>
        <v>0</v>
      </c>
      <c r="IH236" s="156">
        <f t="shared" si="323"/>
        <v>0</v>
      </c>
      <c r="II236" s="156">
        <f t="shared" si="323"/>
        <v>0</v>
      </c>
      <c r="IJ236" s="156">
        <f t="shared" si="323"/>
        <v>0</v>
      </c>
      <c r="IK236" s="156">
        <f t="shared" si="323"/>
        <v>0</v>
      </c>
      <c r="IL236" s="156">
        <f t="shared" si="323"/>
        <v>0</v>
      </c>
      <c r="IM236" s="156">
        <f t="shared" si="323"/>
        <v>0</v>
      </c>
      <c r="IN236" s="156">
        <f t="shared" si="323"/>
        <v>0</v>
      </c>
      <c r="IO236" s="156">
        <f t="shared" si="323"/>
        <v>0</v>
      </c>
      <c r="IP236" s="156">
        <f t="shared" si="323"/>
        <v>0</v>
      </c>
      <c r="IQ236" s="156">
        <f t="shared" si="323"/>
        <v>0</v>
      </c>
      <c r="IR236" s="156">
        <f t="shared" si="323"/>
        <v>0</v>
      </c>
      <c r="IS236" s="156">
        <f t="shared" si="323"/>
        <v>0</v>
      </c>
      <c r="IT236" s="156">
        <f t="shared" si="323"/>
        <v>0</v>
      </c>
      <c r="IU236" s="156">
        <f t="shared" si="323"/>
        <v>0</v>
      </c>
      <c r="IV236" s="156">
        <f t="shared" si="323"/>
        <v>0</v>
      </c>
      <c r="IW236" s="156">
        <f t="shared" si="323"/>
        <v>0</v>
      </c>
      <c r="IX236" s="156">
        <f t="shared" si="323"/>
        <v>0</v>
      </c>
      <c r="IY236" s="156">
        <f t="shared" si="323"/>
        <v>0</v>
      </c>
      <c r="IZ236" s="156">
        <f t="shared" ref="IZ236:LK236" si="324">IF(OR(IZ$165&lt;=EOMONTH($E67,$R67*(1-$O67)),IZ$165&gt;EOMONTH($E67,$P67*12*(1-$O67)+$Q67*12*$O67+$R67*(1-$O67))),0,FV($W67,ROUNDDOWN(YEARFRAC($D$165,IZ$165,1),0),0,-($U67*(1-$O67)+$V67*$O67)*$B67/12,0))</f>
        <v>0</v>
      </c>
      <c r="JA236" s="156">
        <f t="shared" si="324"/>
        <v>0</v>
      </c>
      <c r="JB236" s="156">
        <f t="shared" si="324"/>
        <v>0</v>
      </c>
      <c r="JC236" s="156">
        <f t="shared" si="324"/>
        <v>0</v>
      </c>
      <c r="JD236" s="156">
        <f t="shared" si="324"/>
        <v>0</v>
      </c>
      <c r="JE236" s="156">
        <f t="shared" si="324"/>
        <v>0</v>
      </c>
      <c r="JF236" s="156">
        <f t="shared" si="324"/>
        <v>0</v>
      </c>
      <c r="JG236" s="156">
        <f t="shared" si="324"/>
        <v>0</v>
      </c>
      <c r="JH236" s="156">
        <f t="shared" si="324"/>
        <v>0</v>
      </c>
      <c r="JI236" s="156">
        <f t="shared" si="324"/>
        <v>0</v>
      </c>
      <c r="JJ236" s="156">
        <f t="shared" si="324"/>
        <v>0</v>
      </c>
      <c r="JK236" s="156">
        <f t="shared" si="324"/>
        <v>0</v>
      </c>
      <c r="JL236" s="156">
        <f t="shared" si="324"/>
        <v>0</v>
      </c>
      <c r="JM236" s="156">
        <f t="shared" si="324"/>
        <v>0</v>
      </c>
      <c r="JN236" s="156">
        <f t="shared" si="324"/>
        <v>0</v>
      </c>
      <c r="JO236" s="156">
        <f t="shared" si="324"/>
        <v>0</v>
      </c>
      <c r="JP236" s="156">
        <f t="shared" si="324"/>
        <v>0</v>
      </c>
      <c r="JQ236" s="156">
        <f t="shared" si="324"/>
        <v>0</v>
      </c>
      <c r="JR236" s="156">
        <f t="shared" si="324"/>
        <v>0</v>
      </c>
      <c r="JS236" s="156">
        <f t="shared" si="324"/>
        <v>0</v>
      </c>
      <c r="JT236" s="156">
        <f t="shared" si="324"/>
        <v>0</v>
      </c>
      <c r="JU236" s="156">
        <f t="shared" si="324"/>
        <v>0</v>
      </c>
      <c r="JV236" s="156">
        <f t="shared" si="324"/>
        <v>0</v>
      </c>
      <c r="JW236" s="156">
        <f t="shared" si="324"/>
        <v>0</v>
      </c>
      <c r="JX236" s="156">
        <f t="shared" si="324"/>
        <v>0</v>
      </c>
      <c r="JY236" s="156">
        <f t="shared" si="324"/>
        <v>0</v>
      </c>
      <c r="JZ236" s="156">
        <f t="shared" si="324"/>
        <v>0</v>
      </c>
      <c r="KA236" s="156">
        <f t="shared" si="324"/>
        <v>0</v>
      </c>
      <c r="KB236" s="156">
        <f t="shared" si="324"/>
        <v>0</v>
      </c>
      <c r="KC236" s="156">
        <f t="shared" si="324"/>
        <v>0</v>
      </c>
      <c r="KD236" s="156">
        <f t="shared" si="324"/>
        <v>0</v>
      </c>
      <c r="KE236" s="156">
        <f t="shared" si="324"/>
        <v>0</v>
      </c>
      <c r="KF236" s="156">
        <f t="shared" si="324"/>
        <v>0</v>
      </c>
      <c r="KG236" s="156">
        <f t="shared" si="324"/>
        <v>0</v>
      </c>
      <c r="KH236" s="156">
        <f t="shared" si="324"/>
        <v>0</v>
      </c>
      <c r="KI236" s="156">
        <f t="shared" si="324"/>
        <v>0</v>
      </c>
      <c r="KJ236" s="156">
        <f t="shared" si="324"/>
        <v>0</v>
      </c>
      <c r="KK236" s="156">
        <f t="shared" si="324"/>
        <v>0</v>
      </c>
      <c r="KL236" s="156">
        <f t="shared" si="324"/>
        <v>0</v>
      </c>
      <c r="KM236" s="156">
        <f t="shared" si="324"/>
        <v>0</v>
      </c>
      <c r="KN236" s="156">
        <f t="shared" si="324"/>
        <v>0</v>
      </c>
      <c r="KO236" s="156">
        <f t="shared" si="324"/>
        <v>0</v>
      </c>
      <c r="KP236" s="156">
        <f t="shared" si="324"/>
        <v>0</v>
      </c>
      <c r="KQ236" s="156">
        <f t="shared" si="324"/>
        <v>0</v>
      </c>
      <c r="KR236" s="156">
        <f t="shared" si="324"/>
        <v>0</v>
      </c>
      <c r="KS236" s="156">
        <f t="shared" si="324"/>
        <v>0</v>
      </c>
      <c r="KT236" s="156">
        <f t="shared" si="324"/>
        <v>0</v>
      </c>
      <c r="KU236" s="156">
        <f t="shared" si="324"/>
        <v>0</v>
      </c>
      <c r="KV236" s="156">
        <f t="shared" si="324"/>
        <v>0</v>
      </c>
      <c r="KW236" s="156">
        <f t="shared" si="324"/>
        <v>0</v>
      </c>
      <c r="KX236" s="156">
        <f t="shared" si="324"/>
        <v>0</v>
      </c>
      <c r="KY236" s="156">
        <f t="shared" si="324"/>
        <v>0</v>
      </c>
      <c r="KZ236" s="156">
        <f t="shared" si="324"/>
        <v>0</v>
      </c>
      <c r="LA236" s="156">
        <f t="shared" si="324"/>
        <v>0</v>
      </c>
      <c r="LB236" s="156">
        <f t="shared" si="324"/>
        <v>0</v>
      </c>
      <c r="LC236" s="156">
        <f t="shared" si="324"/>
        <v>0</v>
      </c>
      <c r="LD236" s="156">
        <f t="shared" si="324"/>
        <v>0</v>
      </c>
      <c r="LE236" s="156">
        <f t="shared" si="324"/>
        <v>0</v>
      </c>
      <c r="LF236" s="156">
        <f t="shared" si="324"/>
        <v>0</v>
      </c>
      <c r="LG236" s="156">
        <f t="shared" si="324"/>
        <v>0</v>
      </c>
      <c r="LH236" s="156">
        <f t="shared" si="324"/>
        <v>0</v>
      </c>
      <c r="LI236" s="156">
        <f t="shared" si="324"/>
        <v>0</v>
      </c>
      <c r="LJ236" s="156">
        <f t="shared" si="324"/>
        <v>0</v>
      </c>
      <c r="LK236" s="156">
        <f t="shared" si="324"/>
        <v>0</v>
      </c>
      <c r="LL236" s="156">
        <f t="shared" ref="LL236:NK236" si="325">IF(OR(LL$165&lt;=EOMONTH($E67,$R67*(1-$O67)),LL$165&gt;EOMONTH($E67,$P67*12*(1-$O67)+$Q67*12*$O67+$R67*(1-$O67))),0,FV($W67,ROUNDDOWN(YEARFRAC($D$165,LL$165,1),0),0,-($U67*(1-$O67)+$V67*$O67)*$B67/12,0))</f>
        <v>0</v>
      </c>
      <c r="LM236" s="156">
        <f t="shared" si="325"/>
        <v>0</v>
      </c>
      <c r="LN236" s="156">
        <f t="shared" si="325"/>
        <v>0</v>
      </c>
      <c r="LO236" s="156">
        <f t="shared" si="325"/>
        <v>0</v>
      </c>
      <c r="LP236" s="156">
        <f t="shared" si="325"/>
        <v>0</v>
      </c>
      <c r="LQ236" s="156">
        <f t="shared" si="325"/>
        <v>0</v>
      </c>
      <c r="LR236" s="156">
        <f t="shared" si="325"/>
        <v>0</v>
      </c>
      <c r="LS236" s="156">
        <f t="shared" si="325"/>
        <v>0</v>
      </c>
      <c r="LT236" s="156">
        <f t="shared" si="325"/>
        <v>0</v>
      </c>
      <c r="LU236" s="156">
        <f t="shared" si="325"/>
        <v>0</v>
      </c>
      <c r="LV236" s="156">
        <f t="shared" si="325"/>
        <v>0</v>
      </c>
      <c r="LW236" s="156">
        <f t="shared" si="325"/>
        <v>0</v>
      </c>
      <c r="LX236" s="156">
        <f t="shared" si="325"/>
        <v>0</v>
      </c>
      <c r="LY236" s="156">
        <f t="shared" si="325"/>
        <v>0</v>
      </c>
      <c r="LZ236" s="156">
        <f t="shared" si="325"/>
        <v>0</v>
      </c>
      <c r="MA236" s="156">
        <f t="shared" si="325"/>
        <v>0</v>
      </c>
      <c r="MB236" s="156">
        <f t="shared" si="325"/>
        <v>0</v>
      </c>
      <c r="MC236" s="156">
        <f t="shared" si="325"/>
        <v>0</v>
      </c>
      <c r="MD236" s="156">
        <f t="shared" si="325"/>
        <v>0</v>
      </c>
      <c r="ME236" s="156">
        <f t="shared" si="325"/>
        <v>0</v>
      </c>
      <c r="MF236" s="156">
        <f t="shared" si="325"/>
        <v>0</v>
      </c>
      <c r="MG236" s="156">
        <f t="shared" si="325"/>
        <v>0</v>
      </c>
      <c r="MH236" s="156">
        <f t="shared" si="325"/>
        <v>0</v>
      </c>
      <c r="MI236" s="156">
        <f t="shared" si="325"/>
        <v>0</v>
      </c>
      <c r="MJ236" s="156">
        <f t="shared" si="325"/>
        <v>0</v>
      </c>
      <c r="MK236" s="156">
        <f t="shared" si="325"/>
        <v>0</v>
      </c>
      <c r="ML236" s="156">
        <f t="shared" si="325"/>
        <v>0</v>
      </c>
      <c r="MM236" s="156">
        <f t="shared" si="325"/>
        <v>0</v>
      </c>
      <c r="MN236" s="156">
        <f t="shared" si="325"/>
        <v>0</v>
      </c>
      <c r="MO236" s="156">
        <f t="shared" si="325"/>
        <v>0</v>
      </c>
      <c r="MP236" s="156">
        <f t="shared" si="325"/>
        <v>0</v>
      </c>
      <c r="MQ236" s="156">
        <f t="shared" si="325"/>
        <v>0</v>
      </c>
      <c r="MR236" s="156">
        <f t="shared" si="325"/>
        <v>0</v>
      </c>
      <c r="MS236" s="156">
        <f t="shared" si="325"/>
        <v>0</v>
      </c>
      <c r="MT236" s="156">
        <f t="shared" si="325"/>
        <v>0</v>
      </c>
      <c r="MU236" s="156">
        <f t="shared" si="325"/>
        <v>0</v>
      </c>
      <c r="MV236" s="156">
        <f t="shared" si="325"/>
        <v>0</v>
      </c>
      <c r="MW236" s="156">
        <f t="shared" si="325"/>
        <v>0</v>
      </c>
      <c r="MX236" s="156">
        <f t="shared" si="325"/>
        <v>0</v>
      </c>
      <c r="MY236" s="156">
        <f t="shared" si="325"/>
        <v>0</v>
      </c>
      <c r="MZ236" s="156">
        <f t="shared" si="325"/>
        <v>0</v>
      </c>
      <c r="NA236" s="156">
        <f t="shared" si="325"/>
        <v>0</v>
      </c>
      <c r="NB236" s="156">
        <f t="shared" si="325"/>
        <v>0</v>
      </c>
      <c r="NC236" s="156">
        <f t="shared" si="325"/>
        <v>0</v>
      </c>
      <c r="ND236" s="156">
        <f t="shared" si="325"/>
        <v>0</v>
      </c>
      <c r="NE236" s="156">
        <f t="shared" si="325"/>
        <v>0</v>
      </c>
      <c r="NF236" s="156">
        <f t="shared" si="325"/>
        <v>0</v>
      </c>
      <c r="NG236" s="156">
        <f t="shared" si="325"/>
        <v>0</v>
      </c>
      <c r="NH236" s="156">
        <f t="shared" si="325"/>
        <v>0</v>
      </c>
      <c r="NI236" s="156">
        <f t="shared" si="325"/>
        <v>0</v>
      </c>
      <c r="NJ236" s="156">
        <f t="shared" si="325"/>
        <v>0</v>
      </c>
      <c r="NK236" s="158">
        <f t="shared" si="325"/>
        <v>0</v>
      </c>
    </row>
    <row r="237" spans="1:375" x14ac:dyDescent="0.25">
      <c r="A237" s="154">
        <f t="shared" si="307"/>
        <v>-5067.0803255504634</v>
      </c>
      <c r="B237" s="35" t="s">
        <v>169</v>
      </c>
      <c r="C237" s="89" t="s">
        <v>158</v>
      </c>
      <c r="D237" s="156">
        <f t="shared" ref="D237:BO237" si="326">IF(AND(D$165&gt;EOMONTH($E67,$R67*(1-$O67)),D$165&lt;=EOMONTH($E67,$R67*(1-$O67)+$S67*(1-$O67)+$T67*$O67)),-D236,0)</f>
        <v>0</v>
      </c>
      <c r="E237" s="156">
        <f t="shared" si="326"/>
        <v>0</v>
      </c>
      <c r="F237" s="156">
        <f t="shared" si="326"/>
        <v>0</v>
      </c>
      <c r="G237" s="156">
        <f t="shared" si="326"/>
        <v>0</v>
      </c>
      <c r="H237" s="156">
        <f t="shared" si="326"/>
        <v>0</v>
      </c>
      <c r="I237" s="156">
        <f t="shared" si="326"/>
        <v>0</v>
      </c>
      <c r="J237" s="156">
        <f t="shared" si="326"/>
        <v>0</v>
      </c>
      <c r="K237" s="156">
        <f t="shared" si="326"/>
        <v>0</v>
      </c>
      <c r="L237" s="156">
        <f t="shared" si="326"/>
        <v>0</v>
      </c>
      <c r="M237" s="156">
        <f t="shared" si="326"/>
        <v>0</v>
      </c>
      <c r="N237" s="156">
        <f t="shared" si="326"/>
        <v>0</v>
      </c>
      <c r="O237" s="156">
        <f t="shared" si="326"/>
        <v>0</v>
      </c>
      <c r="P237" s="156">
        <f t="shared" si="326"/>
        <v>0</v>
      </c>
      <c r="Q237" s="156">
        <f t="shared" si="326"/>
        <v>0</v>
      </c>
      <c r="R237" s="156">
        <f t="shared" si="326"/>
        <v>0</v>
      </c>
      <c r="S237" s="156">
        <f t="shared" si="326"/>
        <v>0</v>
      </c>
      <c r="T237" s="156">
        <f t="shared" si="326"/>
        <v>0</v>
      </c>
      <c r="U237" s="156">
        <f t="shared" si="326"/>
        <v>0</v>
      </c>
      <c r="V237" s="156">
        <f t="shared" si="326"/>
        <v>0</v>
      </c>
      <c r="W237" s="156">
        <f t="shared" si="326"/>
        <v>0</v>
      </c>
      <c r="X237" s="156">
        <f t="shared" si="326"/>
        <v>0</v>
      </c>
      <c r="Y237" s="156">
        <f t="shared" si="326"/>
        <v>0</v>
      </c>
      <c r="Z237" s="156">
        <f t="shared" si="326"/>
        <v>0</v>
      </c>
      <c r="AA237" s="156">
        <f t="shared" si="326"/>
        <v>0</v>
      </c>
      <c r="AB237" s="156">
        <f t="shared" si="326"/>
        <v>0</v>
      </c>
      <c r="AC237" s="156">
        <f t="shared" si="326"/>
        <v>0</v>
      </c>
      <c r="AD237" s="156">
        <f t="shared" si="326"/>
        <v>0</v>
      </c>
      <c r="AE237" s="156">
        <f t="shared" si="326"/>
        <v>0</v>
      </c>
      <c r="AF237" s="156">
        <f t="shared" si="326"/>
        <v>0</v>
      </c>
      <c r="AG237" s="156">
        <f t="shared" si="326"/>
        <v>0</v>
      </c>
      <c r="AH237" s="156">
        <f t="shared" si="326"/>
        <v>0</v>
      </c>
      <c r="AI237" s="156">
        <f t="shared" si="326"/>
        <v>0</v>
      </c>
      <c r="AJ237" s="156">
        <f t="shared" si="326"/>
        <v>0</v>
      </c>
      <c r="AK237" s="156">
        <f t="shared" si="326"/>
        <v>0</v>
      </c>
      <c r="AL237" s="156">
        <f t="shared" si="326"/>
        <v>0</v>
      </c>
      <c r="AM237" s="156">
        <f t="shared" si="326"/>
        <v>0</v>
      </c>
      <c r="AN237" s="156">
        <f t="shared" si="326"/>
        <v>0</v>
      </c>
      <c r="AO237" s="156">
        <f t="shared" si="326"/>
        <v>0</v>
      </c>
      <c r="AP237" s="156">
        <f t="shared" si="326"/>
        <v>0</v>
      </c>
      <c r="AQ237" s="156">
        <f t="shared" si="326"/>
        <v>0</v>
      </c>
      <c r="AR237" s="156">
        <f t="shared" si="326"/>
        <v>0</v>
      </c>
      <c r="AS237" s="156">
        <f t="shared" si="326"/>
        <v>0</v>
      </c>
      <c r="AT237" s="156">
        <f t="shared" si="326"/>
        <v>0</v>
      </c>
      <c r="AU237" s="156">
        <f t="shared" si="326"/>
        <v>0</v>
      </c>
      <c r="AV237" s="156">
        <f t="shared" si="326"/>
        <v>0</v>
      </c>
      <c r="AW237" s="156">
        <f t="shared" si="326"/>
        <v>0</v>
      </c>
      <c r="AX237" s="156">
        <f t="shared" si="326"/>
        <v>0</v>
      </c>
      <c r="AY237" s="156">
        <f t="shared" si="326"/>
        <v>0</v>
      </c>
      <c r="AZ237" s="156">
        <f t="shared" si="326"/>
        <v>0</v>
      </c>
      <c r="BA237" s="156">
        <f t="shared" si="326"/>
        <v>0</v>
      </c>
      <c r="BB237" s="156">
        <f t="shared" si="326"/>
        <v>0</v>
      </c>
      <c r="BC237" s="156">
        <f t="shared" si="326"/>
        <v>0</v>
      </c>
      <c r="BD237" s="156">
        <f t="shared" si="326"/>
        <v>0</v>
      </c>
      <c r="BE237" s="156">
        <f t="shared" si="326"/>
        <v>0</v>
      </c>
      <c r="BF237" s="156">
        <f t="shared" si="326"/>
        <v>0</v>
      </c>
      <c r="BG237" s="156">
        <f t="shared" si="326"/>
        <v>0</v>
      </c>
      <c r="BH237" s="156">
        <f t="shared" si="326"/>
        <v>0</v>
      </c>
      <c r="BI237" s="156">
        <f t="shared" si="326"/>
        <v>0</v>
      </c>
      <c r="BJ237" s="156">
        <f t="shared" si="326"/>
        <v>0</v>
      </c>
      <c r="BK237" s="156">
        <f t="shared" si="326"/>
        <v>0</v>
      </c>
      <c r="BL237" s="156">
        <f t="shared" si="326"/>
        <v>0</v>
      </c>
      <c r="BM237" s="156">
        <f t="shared" si="326"/>
        <v>0</v>
      </c>
      <c r="BN237" s="156">
        <f t="shared" si="326"/>
        <v>0</v>
      </c>
      <c r="BO237" s="156">
        <f t="shared" si="326"/>
        <v>0</v>
      </c>
      <c r="BP237" s="156">
        <f t="shared" ref="BP237:EA237" si="327">IF(AND(BP$165&gt;EOMONTH($E67,$R67*(1-$O67)),BP$165&lt;=EOMONTH($E67,$R67*(1-$O67)+$S67*(1-$O67)+$T67*$O67)),-BP236,0)</f>
        <v>0</v>
      </c>
      <c r="BQ237" s="156">
        <f t="shared" si="327"/>
        <v>0</v>
      </c>
      <c r="BR237" s="156">
        <f t="shared" si="327"/>
        <v>0</v>
      </c>
      <c r="BS237" s="156">
        <f t="shared" si="327"/>
        <v>0</v>
      </c>
      <c r="BT237" s="156">
        <f t="shared" si="327"/>
        <v>0</v>
      </c>
      <c r="BU237" s="156">
        <f t="shared" si="327"/>
        <v>0</v>
      </c>
      <c r="BV237" s="156">
        <f t="shared" si="327"/>
        <v>0</v>
      </c>
      <c r="BW237" s="156">
        <f t="shared" si="327"/>
        <v>0</v>
      </c>
      <c r="BX237" s="156">
        <f t="shared" si="327"/>
        <v>0</v>
      </c>
      <c r="BY237" s="156">
        <f t="shared" si="327"/>
        <v>0</v>
      </c>
      <c r="BZ237" s="156">
        <f t="shared" si="327"/>
        <v>0</v>
      </c>
      <c r="CA237" s="156">
        <f t="shared" si="327"/>
        <v>0</v>
      </c>
      <c r="CB237" s="156">
        <f t="shared" si="327"/>
        <v>0</v>
      </c>
      <c r="CC237" s="156">
        <f t="shared" si="327"/>
        <v>0</v>
      </c>
      <c r="CD237" s="156">
        <f t="shared" si="327"/>
        <v>0</v>
      </c>
      <c r="CE237" s="156">
        <f t="shared" si="327"/>
        <v>0</v>
      </c>
      <c r="CF237" s="156">
        <f t="shared" si="327"/>
        <v>0</v>
      </c>
      <c r="CG237" s="156">
        <f t="shared" si="327"/>
        <v>0</v>
      </c>
      <c r="CH237" s="156">
        <f t="shared" si="327"/>
        <v>0</v>
      </c>
      <c r="CI237" s="156">
        <f t="shared" si="327"/>
        <v>0</v>
      </c>
      <c r="CJ237" s="156">
        <f t="shared" si="327"/>
        <v>0</v>
      </c>
      <c r="CK237" s="156">
        <f t="shared" si="327"/>
        <v>0</v>
      </c>
      <c r="CL237" s="156">
        <f t="shared" si="327"/>
        <v>0</v>
      </c>
      <c r="CM237" s="156">
        <f t="shared" si="327"/>
        <v>0</v>
      </c>
      <c r="CN237" s="156">
        <f t="shared" si="327"/>
        <v>0</v>
      </c>
      <c r="CO237" s="156">
        <f t="shared" si="327"/>
        <v>0</v>
      </c>
      <c r="CP237" s="156">
        <f t="shared" si="327"/>
        <v>0</v>
      </c>
      <c r="CQ237" s="156">
        <f t="shared" si="327"/>
        <v>0</v>
      </c>
      <c r="CR237" s="156">
        <f t="shared" si="327"/>
        <v>0</v>
      </c>
      <c r="CS237" s="156">
        <f t="shared" si="327"/>
        <v>0</v>
      </c>
      <c r="CT237" s="156">
        <f t="shared" si="327"/>
        <v>0</v>
      </c>
      <c r="CU237" s="156">
        <f t="shared" si="327"/>
        <v>0</v>
      </c>
      <c r="CV237" s="156">
        <f t="shared" si="327"/>
        <v>0</v>
      </c>
      <c r="CW237" s="156">
        <f t="shared" si="327"/>
        <v>-2533.5401627752317</v>
      </c>
      <c r="CX237" s="156">
        <f t="shared" si="327"/>
        <v>-2533.5401627752317</v>
      </c>
      <c r="CY237" s="156">
        <f t="shared" si="327"/>
        <v>0</v>
      </c>
      <c r="CZ237" s="156">
        <f t="shared" si="327"/>
        <v>0</v>
      </c>
      <c r="DA237" s="156">
        <f t="shared" si="327"/>
        <v>0</v>
      </c>
      <c r="DB237" s="156">
        <f t="shared" si="327"/>
        <v>0</v>
      </c>
      <c r="DC237" s="156">
        <f t="shared" si="327"/>
        <v>0</v>
      </c>
      <c r="DD237" s="156">
        <f t="shared" si="327"/>
        <v>0</v>
      </c>
      <c r="DE237" s="156">
        <f t="shared" si="327"/>
        <v>0</v>
      </c>
      <c r="DF237" s="156">
        <f t="shared" si="327"/>
        <v>0</v>
      </c>
      <c r="DG237" s="156">
        <f t="shared" si="327"/>
        <v>0</v>
      </c>
      <c r="DH237" s="156">
        <f t="shared" si="327"/>
        <v>0</v>
      </c>
      <c r="DI237" s="156">
        <f t="shared" si="327"/>
        <v>0</v>
      </c>
      <c r="DJ237" s="156">
        <f t="shared" si="327"/>
        <v>0</v>
      </c>
      <c r="DK237" s="156">
        <f t="shared" si="327"/>
        <v>0</v>
      </c>
      <c r="DL237" s="156">
        <f t="shared" si="327"/>
        <v>0</v>
      </c>
      <c r="DM237" s="156">
        <f t="shared" si="327"/>
        <v>0</v>
      </c>
      <c r="DN237" s="156">
        <f t="shared" si="327"/>
        <v>0</v>
      </c>
      <c r="DO237" s="156">
        <f t="shared" si="327"/>
        <v>0</v>
      </c>
      <c r="DP237" s="156">
        <f t="shared" si="327"/>
        <v>0</v>
      </c>
      <c r="DQ237" s="156">
        <f t="shared" si="327"/>
        <v>0</v>
      </c>
      <c r="DR237" s="156">
        <f t="shared" si="327"/>
        <v>0</v>
      </c>
      <c r="DS237" s="156">
        <f t="shared" si="327"/>
        <v>0</v>
      </c>
      <c r="DT237" s="156">
        <f t="shared" si="327"/>
        <v>0</v>
      </c>
      <c r="DU237" s="156">
        <f t="shared" si="327"/>
        <v>0</v>
      </c>
      <c r="DV237" s="156">
        <f t="shared" si="327"/>
        <v>0</v>
      </c>
      <c r="DW237" s="156">
        <f t="shared" si="327"/>
        <v>0</v>
      </c>
      <c r="DX237" s="156">
        <f t="shared" si="327"/>
        <v>0</v>
      </c>
      <c r="DY237" s="156">
        <f t="shared" si="327"/>
        <v>0</v>
      </c>
      <c r="DZ237" s="156">
        <f t="shared" si="327"/>
        <v>0</v>
      </c>
      <c r="EA237" s="156">
        <f t="shared" si="327"/>
        <v>0</v>
      </c>
      <c r="EB237" s="156">
        <f t="shared" ref="EB237:GM237" si="328">IF(AND(EB$165&gt;EOMONTH($E67,$R67*(1-$O67)),EB$165&lt;=EOMONTH($E67,$R67*(1-$O67)+$S67*(1-$O67)+$T67*$O67)),-EB236,0)</f>
        <v>0</v>
      </c>
      <c r="EC237" s="156">
        <f t="shared" si="328"/>
        <v>0</v>
      </c>
      <c r="ED237" s="156">
        <f t="shared" si="328"/>
        <v>0</v>
      </c>
      <c r="EE237" s="156">
        <f t="shared" si="328"/>
        <v>0</v>
      </c>
      <c r="EF237" s="156">
        <f t="shared" si="328"/>
        <v>0</v>
      </c>
      <c r="EG237" s="156">
        <f t="shared" si="328"/>
        <v>0</v>
      </c>
      <c r="EH237" s="156">
        <f t="shared" si="328"/>
        <v>0</v>
      </c>
      <c r="EI237" s="156">
        <f t="shared" si="328"/>
        <v>0</v>
      </c>
      <c r="EJ237" s="156">
        <f t="shared" si="328"/>
        <v>0</v>
      </c>
      <c r="EK237" s="156">
        <f t="shared" si="328"/>
        <v>0</v>
      </c>
      <c r="EL237" s="156">
        <f t="shared" si="328"/>
        <v>0</v>
      </c>
      <c r="EM237" s="156">
        <f t="shared" si="328"/>
        <v>0</v>
      </c>
      <c r="EN237" s="156">
        <f t="shared" si="328"/>
        <v>0</v>
      </c>
      <c r="EO237" s="156">
        <f t="shared" si="328"/>
        <v>0</v>
      </c>
      <c r="EP237" s="156">
        <f t="shared" si="328"/>
        <v>0</v>
      </c>
      <c r="EQ237" s="156">
        <f t="shared" si="328"/>
        <v>0</v>
      </c>
      <c r="ER237" s="156">
        <f t="shared" si="328"/>
        <v>0</v>
      </c>
      <c r="ES237" s="156">
        <f t="shared" si="328"/>
        <v>0</v>
      </c>
      <c r="ET237" s="156">
        <f t="shared" si="328"/>
        <v>0</v>
      </c>
      <c r="EU237" s="156">
        <f t="shared" si="328"/>
        <v>0</v>
      </c>
      <c r="EV237" s="156">
        <f t="shared" si="328"/>
        <v>0</v>
      </c>
      <c r="EW237" s="156">
        <f t="shared" si="328"/>
        <v>0</v>
      </c>
      <c r="EX237" s="156">
        <f t="shared" si="328"/>
        <v>0</v>
      </c>
      <c r="EY237" s="156">
        <f t="shared" si="328"/>
        <v>0</v>
      </c>
      <c r="EZ237" s="156">
        <f t="shared" si="328"/>
        <v>0</v>
      </c>
      <c r="FA237" s="156">
        <f t="shared" si="328"/>
        <v>0</v>
      </c>
      <c r="FB237" s="156">
        <f t="shared" si="328"/>
        <v>0</v>
      </c>
      <c r="FC237" s="156">
        <f t="shared" si="328"/>
        <v>0</v>
      </c>
      <c r="FD237" s="156">
        <f t="shared" si="328"/>
        <v>0</v>
      </c>
      <c r="FE237" s="156">
        <f t="shared" si="328"/>
        <v>0</v>
      </c>
      <c r="FF237" s="156">
        <f t="shared" si="328"/>
        <v>0</v>
      </c>
      <c r="FG237" s="156">
        <f t="shared" si="328"/>
        <v>0</v>
      </c>
      <c r="FH237" s="156">
        <f t="shared" si="328"/>
        <v>0</v>
      </c>
      <c r="FI237" s="156">
        <f t="shared" si="328"/>
        <v>0</v>
      </c>
      <c r="FJ237" s="156">
        <f t="shared" si="328"/>
        <v>0</v>
      </c>
      <c r="FK237" s="156">
        <f t="shared" si="328"/>
        <v>0</v>
      </c>
      <c r="FL237" s="156">
        <f t="shared" si="328"/>
        <v>0</v>
      </c>
      <c r="FM237" s="156">
        <f t="shared" si="328"/>
        <v>0</v>
      </c>
      <c r="FN237" s="156">
        <f t="shared" si="328"/>
        <v>0</v>
      </c>
      <c r="FO237" s="156">
        <f t="shared" si="328"/>
        <v>0</v>
      </c>
      <c r="FP237" s="156">
        <f t="shared" si="328"/>
        <v>0</v>
      </c>
      <c r="FQ237" s="156">
        <f t="shared" si="328"/>
        <v>0</v>
      </c>
      <c r="FR237" s="156">
        <f t="shared" si="328"/>
        <v>0</v>
      </c>
      <c r="FS237" s="156">
        <f t="shared" si="328"/>
        <v>0</v>
      </c>
      <c r="FT237" s="156">
        <f t="shared" si="328"/>
        <v>0</v>
      </c>
      <c r="FU237" s="156">
        <f t="shared" si="328"/>
        <v>0</v>
      </c>
      <c r="FV237" s="156">
        <f t="shared" si="328"/>
        <v>0</v>
      </c>
      <c r="FW237" s="156">
        <f t="shared" si="328"/>
        <v>0</v>
      </c>
      <c r="FX237" s="156">
        <f t="shared" si="328"/>
        <v>0</v>
      </c>
      <c r="FY237" s="156">
        <f t="shared" si="328"/>
        <v>0</v>
      </c>
      <c r="FZ237" s="156">
        <f t="shared" si="328"/>
        <v>0</v>
      </c>
      <c r="GA237" s="156">
        <f t="shared" si="328"/>
        <v>0</v>
      </c>
      <c r="GB237" s="156">
        <f t="shared" si="328"/>
        <v>0</v>
      </c>
      <c r="GC237" s="156">
        <f t="shared" si="328"/>
        <v>0</v>
      </c>
      <c r="GD237" s="156">
        <f t="shared" si="328"/>
        <v>0</v>
      </c>
      <c r="GE237" s="156">
        <f t="shared" si="328"/>
        <v>0</v>
      </c>
      <c r="GF237" s="156">
        <f t="shared" si="328"/>
        <v>0</v>
      </c>
      <c r="GG237" s="156">
        <f t="shared" si="328"/>
        <v>0</v>
      </c>
      <c r="GH237" s="156">
        <f t="shared" si="328"/>
        <v>0</v>
      </c>
      <c r="GI237" s="156">
        <f t="shared" si="328"/>
        <v>0</v>
      </c>
      <c r="GJ237" s="156">
        <f t="shared" si="328"/>
        <v>0</v>
      </c>
      <c r="GK237" s="156">
        <f t="shared" si="328"/>
        <v>0</v>
      </c>
      <c r="GL237" s="156">
        <f t="shared" si="328"/>
        <v>0</v>
      </c>
      <c r="GM237" s="156">
        <f t="shared" si="328"/>
        <v>0</v>
      </c>
      <c r="GN237" s="156">
        <f t="shared" ref="GN237:IY237" si="329">IF(AND(GN$165&gt;EOMONTH($E67,$R67*(1-$O67)),GN$165&lt;=EOMONTH($E67,$R67*(1-$O67)+$S67*(1-$O67)+$T67*$O67)),-GN236,0)</f>
        <v>0</v>
      </c>
      <c r="GO237" s="156">
        <f t="shared" si="329"/>
        <v>0</v>
      </c>
      <c r="GP237" s="156">
        <f t="shared" si="329"/>
        <v>0</v>
      </c>
      <c r="GQ237" s="156">
        <f t="shared" si="329"/>
        <v>0</v>
      </c>
      <c r="GR237" s="156">
        <f t="shared" si="329"/>
        <v>0</v>
      </c>
      <c r="GS237" s="156">
        <f t="shared" si="329"/>
        <v>0</v>
      </c>
      <c r="GT237" s="156">
        <f t="shared" si="329"/>
        <v>0</v>
      </c>
      <c r="GU237" s="156">
        <f t="shared" si="329"/>
        <v>0</v>
      </c>
      <c r="GV237" s="156">
        <f t="shared" si="329"/>
        <v>0</v>
      </c>
      <c r="GW237" s="156">
        <f t="shared" si="329"/>
        <v>0</v>
      </c>
      <c r="GX237" s="156">
        <f t="shared" si="329"/>
        <v>0</v>
      </c>
      <c r="GY237" s="156">
        <f t="shared" si="329"/>
        <v>0</v>
      </c>
      <c r="GZ237" s="156">
        <f t="shared" si="329"/>
        <v>0</v>
      </c>
      <c r="HA237" s="156">
        <f t="shared" si="329"/>
        <v>0</v>
      </c>
      <c r="HB237" s="156">
        <f t="shared" si="329"/>
        <v>0</v>
      </c>
      <c r="HC237" s="156">
        <f t="shared" si="329"/>
        <v>0</v>
      </c>
      <c r="HD237" s="156">
        <f t="shared" si="329"/>
        <v>0</v>
      </c>
      <c r="HE237" s="156">
        <f t="shared" si="329"/>
        <v>0</v>
      </c>
      <c r="HF237" s="156">
        <f t="shared" si="329"/>
        <v>0</v>
      </c>
      <c r="HG237" s="156">
        <f t="shared" si="329"/>
        <v>0</v>
      </c>
      <c r="HH237" s="156">
        <f t="shared" si="329"/>
        <v>0</v>
      </c>
      <c r="HI237" s="156">
        <f t="shared" si="329"/>
        <v>0</v>
      </c>
      <c r="HJ237" s="156">
        <f t="shared" si="329"/>
        <v>0</v>
      </c>
      <c r="HK237" s="156">
        <f t="shared" si="329"/>
        <v>0</v>
      </c>
      <c r="HL237" s="156">
        <f t="shared" si="329"/>
        <v>0</v>
      </c>
      <c r="HM237" s="156">
        <f t="shared" si="329"/>
        <v>0</v>
      </c>
      <c r="HN237" s="156">
        <f t="shared" si="329"/>
        <v>0</v>
      </c>
      <c r="HO237" s="156">
        <f t="shared" si="329"/>
        <v>0</v>
      </c>
      <c r="HP237" s="156">
        <f t="shared" si="329"/>
        <v>0</v>
      </c>
      <c r="HQ237" s="156">
        <f t="shared" si="329"/>
        <v>0</v>
      </c>
      <c r="HR237" s="156">
        <f t="shared" si="329"/>
        <v>0</v>
      </c>
      <c r="HS237" s="156">
        <f t="shared" si="329"/>
        <v>0</v>
      </c>
      <c r="HT237" s="156">
        <f t="shared" si="329"/>
        <v>0</v>
      </c>
      <c r="HU237" s="156">
        <f t="shared" si="329"/>
        <v>0</v>
      </c>
      <c r="HV237" s="156">
        <f t="shared" si="329"/>
        <v>0</v>
      </c>
      <c r="HW237" s="156">
        <f t="shared" si="329"/>
        <v>0</v>
      </c>
      <c r="HX237" s="156">
        <f t="shared" si="329"/>
        <v>0</v>
      </c>
      <c r="HY237" s="156">
        <f t="shared" si="329"/>
        <v>0</v>
      </c>
      <c r="HZ237" s="156">
        <f t="shared" si="329"/>
        <v>0</v>
      </c>
      <c r="IA237" s="156">
        <f t="shared" si="329"/>
        <v>0</v>
      </c>
      <c r="IB237" s="156">
        <f t="shared" si="329"/>
        <v>0</v>
      </c>
      <c r="IC237" s="156">
        <f t="shared" si="329"/>
        <v>0</v>
      </c>
      <c r="ID237" s="156">
        <f t="shared" si="329"/>
        <v>0</v>
      </c>
      <c r="IE237" s="156">
        <f t="shared" si="329"/>
        <v>0</v>
      </c>
      <c r="IF237" s="156">
        <f t="shared" si="329"/>
        <v>0</v>
      </c>
      <c r="IG237" s="156">
        <f t="shared" si="329"/>
        <v>0</v>
      </c>
      <c r="IH237" s="156">
        <f t="shared" si="329"/>
        <v>0</v>
      </c>
      <c r="II237" s="156">
        <f t="shared" si="329"/>
        <v>0</v>
      </c>
      <c r="IJ237" s="156">
        <f t="shared" si="329"/>
        <v>0</v>
      </c>
      <c r="IK237" s="156">
        <f t="shared" si="329"/>
        <v>0</v>
      </c>
      <c r="IL237" s="156">
        <f t="shared" si="329"/>
        <v>0</v>
      </c>
      <c r="IM237" s="156">
        <f t="shared" si="329"/>
        <v>0</v>
      </c>
      <c r="IN237" s="156">
        <f t="shared" si="329"/>
        <v>0</v>
      </c>
      <c r="IO237" s="156">
        <f t="shared" si="329"/>
        <v>0</v>
      </c>
      <c r="IP237" s="156">
        <f t="shared" si="329"/>
        <v>0</v>
      </c>
      <c r="IQ237" s="156">
        <f t="shared" si="329"/>
        <v>0</v>
      </c>
      <c r="IR237" s="156">
        <f t="shared" si="329"/>
        <v>0</v>
      </c>
      <c r="IS237" s="156">
        <f t="shared" si="329"/>
        <v>0</v>
      </c>
      <c r="IT237" s="156">
        <f t="shared" si="329"/>
        <v>0</v>
      </c>
      <c r="IU237" s="156">
        <f t="shared" si="329"/>
        <v>0</v>
      </c>
      <c r="IV237" s="156">
        <f t="shared" si="329"/>
        <v>0</v>
      </c>
      <c r="IW237" s="156">
        <f t="shared" si="329"/>
        <v>0</v>
      </c>
      <c r="IX237" s="156">
        <f t="shared" si="329"/>
        <v>0</v>
      </c>
      <c r="IY237" s="156">
        <f t="shared" si="329"/>
        <v>0</v>
      </c>
      <c r="IZ237" s="156">
        <f t="shared" ref="IZ237:LK237" si="330">IF(AND(IZ$165&gt;EOMONTH($E67,$R67*(1-$O67)),IZ$165&lt;=EOMONTH($E67,$R67*(1-$O67)+$S67*(1-$O67)+$T67*$O67)),-IZ236,0)</f>
        <v>0</v>
      </c>
      <c r="JA237" s="156">
        <f t="shared" si="330"/>
        <v>0</v>
      </c>
      <c r="JB237" s="156">
        <f t="shared" si="330"/>
        <v>0</v>
      </c>
      <c r="JC237" s="156">
        <f t="shared" si="330"/>
        <v>0</v>
      </c>
      <c r="JD237" s="156">
        <f t="shared" si="330"/>
        <v>0</v>
      </c>
      <c r="JE237" s="156">
        <f t="shared" si="330"/>
        <v>0</v>
      </c>
      <c r="JF237" s="156">
        <f t="shared" si="330"/>
        <v>0</v>
      </c>
      <c r="JG237" s="156">
        <f t="shared" si="330"/>
        <v>0</v>
      </c>
      <c r="JH237" s="156">
        <f t="shared" si="330"/>
        <v>0</v>
      </c>
      <c r="JI237" s="156">
        <f t="shared" si="330"/>
        <v>0</v>
      </c>
      <c r="JJ237" s="156">
        <f t="shared" si="330"/>
        <v>0</v>
      </c>
      <c r="JK237" s="156">
        <f t="shared" si="330"/>
        <v>0</v>
      </c>
      <c r="JL237" s="156">
        <f t="shared" si="330"/>
        <v>0</v>
      </c>
      <c r="JM237" s="156">
        <f t="shared" si="330"/>
        <v>0</v>
      </c>
      <c r="JN237" s="156">
        <f t="shared" si="330"/>
        <v>0</v>
      </c>
      <c r="JO237" s="156">
        <f t="shared" si="330"/>
        <v>0</v>
      </c>
      <c r="JP237" s="156">
        <f t="shared" si="330"/>
        <v>0</v>
      </c>
      <c r="JQ237" s="156">
        <f t="shared" si="330"/>
        <v>0</v>
      </c>
      <c r="JR237" s="156">
        <f t="shared" si="330"/>
        <v>0</v>
      </c>
      <c r="JS237" s="156">
        <f t="shared" si="330"/>
        <v>0</v>
      </c>
      <c r="JT237" s="156">
        <f t="shared" si="330"/>
        <v>0</v>
      </c>
      <c r="JU237" s="156">
        <f t="shared" si="330"/>
        <v>0</v>
      </c>
      <c r="JV237" s="156">
        <f t="shared" si="330"/>
        <v>0</v>
      </c>
      <c r="JW237" s="156">
        <f t="shared" si="330"/>
        <v>0</v>
      </c>
      <c r="JX237" s="156">
        <f t="shared" si="330"/>
        <v>0</v>
      </c>
      <c r="JY237" s="156">
        <f t="shared" si="330"/>
        <v>0</v>
      </c>
      <c r="JZ237" s="156">
        <f t="shared" si="330"/>
        <v>0</v>
      </c>
      <c r="KA237" s="156">
        <f t="shared" si="330"/>
        <v>0</v>
      </c>
      <c r="KB237" s="156">
        <f t="shared" si="330"/>
        <v>0</v>
      </c>
      <c r="KC237" s="156">
        <f t="shared" si="330"/>
        <v>0</v>
      </c>
      <c r="KD237" s="156">
        <f t="shared" si="330"/>
        <v>0</v>
      </c>
      <c r="KE237" s="156">
        <f t="shared" si="330"/>
        <v>0</v>
      </c>
      <c r="KF237" s="156">
        <f t="shared" si="330"/>
        <v>0</v>
      </c>
      <c r="KG237" s="156">
        <f t="shared" si="330"/>
        <v>0</v>
      </c>
      <c r="KH237" s="156">
        <f t="shared" si="330"/>
        <v>0</v>
      </c>
      <c r="KI237" s="156">
        <f t="shared" si="330"/>
        <v>0</v>
      </c>
      <c r="KJ237" s="156">
        <f t="shared" si="330"/>
        <v>0</v>
      </c>
      <c r="KK237" s="156">
        <f t="shared" si="330"/>
        <v>0</v>
      </c>
      <c r="KL237" s="156">
        <f t="shared" si="330"/>
        <v>0</v>
      </c>
      <c r="KM237" s="156">
        <f t="shared" si="330"/>
        <v>0</v>
      </c>
      <c r="KN237" s="156">
        <f t="shared" si="330"/>
        <v>0</v>
      </c>
      <c r="KO237" s="156">
        <f t="shared" si="330"/>
        <v>0</v>
      </c>
      <c r="KP237" s="156">
        <f t="shared" si="330"/>
        <v>0</v>
      </c>
      <c r="KQ237" s="156">
        <f t="shared" si="330"/>
        <v>0</v>
      </c>
      <c r="KR237" s="156">
        <f t="shared" si="330"/>
        <v>0</v>
      </c>
      <c r="KS237" s="156">
        <f t="shared" si="330"/>
        <v>0</v>
      </c>
      <c r="KT237" s="156">
        <f t="shared" si="330"/>
        <v>0</v>
      </c>
      <c r="KU237" s="156">
        <f t="shared" si="330"/>
        <v>0</v>
      </c>
      <c r="KV237" s="156">
        <f t="shared" si="330"/>
        <v>0</v>
      </c>
      <c r="KW237" s="156">
        <f t="shared" si="330"/>
        <v>0</v>
      </c>
      <c r="KX237" s="156">
        <f t="shared" si="330"/>
        <v>0</v>
      </c>
      <c r="KY237" s="156">
        <f t="shared" si="330"/>
        <v>0</v>
      </c>
      <c r="KZ237" s="156">
        <f t="shared" si="330"/>
        <v>0</v>
      </c>
      <c r="LA237" s="156">
        <f t="shared" si="330"/>
        <v>0</v>
      </c>
      <c r="LB237" s="156">
        <f t="shared" si="330"/>
        <v>0</v>
      </c>
      <c r="LC237" s="156">
        <f t="shared" si="330"/>
        <v>0</v>
      </c>
      <c r="LD237" s="156">
        <f t="shared" si="330"/>
        <v>0</v>
      </c>
      <c r="LE237" s="156">
        <f t="shared" si="330"/>
        <v>0</v>
      </c>
      <c r="LF237" s="156">
        <f t="shared" si="330"/>
        <v>0</v>
      </c>
      <c r="LG237" s="156">
        <f t="shared" si="330"/>
        <v>0</v>
      </c>
      <c r="LH237" s="156">
        <f t="shared" si="330"/>
        <v>0</v>
      </c>
      <c r="LI237" s="156">
        <f t="shared" si="330"/>
        <v>0</v>
      </c>
      <c r="LJ237" s="156">
        <f t="shared" si="330"/>
        <v>0</v>
      </c>
      <c r="LK237" s="156">
        <f t="shared" si="330"/>
        <v>0</v>
      </c>
      <c r="LL237" s="156">
        <f t="shared" ref="LL237:NK237" si="331">IF(AND(LL$165&gt;EOMONTH($E67,$R67*(1-$O67)),LL$165&lt;=EOMONTH($E67,$R67*(1-$O67)+$S67*(1-$O67)+$T67*$O67)),-LL236,0)</f>
        <v>0</v>
      </c>
      <c r="LM237" s="156">
        <f t="shared" si="331"/>
        <v>0</v>
      </c>
      <c r="LN237" s="156">
        <f t="shared" si="331"/>
        <v>0</v>
      </c>
      <c r="LO237" s="156">
        <f t="shared" si="331"/>
        <v>0</v>
      </c>
      <c r="LP237" s="156">
        <f t="shared" si="331"/>
        <v>0</v>
      </c>
      <c r="LQ237" s="156">
        <f t="shared" si="331"/>
        <v>0</v>
      </c>
      <c r="LR237" s="156">
        <f t="shared" si="331"/>
        <v>0</v>
      </c>
      <c r="LS237" s="156">
        <f t="shared" si="331"/>
        <v>0</v>
      </c>
      <c r="LT237" s="156">
        <f t="shared" si="331"/>
        <v>0</v>
      </c>
      <c r="LU237" s="156">
        <f t="shared" si="331"/>
        <v>0</v>
      </c>
      <c r="LV237" s="156">
        <f t="shared" si="331"/>
        <v>0</v>
      </c>
      <c r="LW237" s="156">
        <f t="shared" si="331"/>
        <v>0</v>
      </c>
      <c r="LX237" s="156">
        <f t="shared" si="331"/>
        <v>0</v>
      </c>
      <c r="LY237" s="156">
        <f t="shared" si="331"/>
        <v>0</v>
      </c>
      <c r="LZ237" s="156">
        <f t="shared" si="331"/>
        <v>0</v>
      </c>
      <c r="MA237" s="156">
        <f t="shared" si="331"/>
        <v>0</v>
      </c>
      <c r="MB237" s="156">
        <f t="shared" si="331"/>
        <v>0</v>
      </c>
      <c r="MC237" s="156">
        <f t="shared" si="331"/>
        <v>0</v>
      </c>
      <c r="MD237" s="156">
        <f t="shared" si="331"/>
        <v>0</v>
      </c>
      <c r="ME237" s="156">
        <f t="shared" si="331"/>
        <v>0</v>
      </c>
      <c r="MF237" s="156">
        <f t="shared" si="331"/>
        <v>0</v>
      </c>
      <c r="MG237" s="156">
        <f t="shared" si="331"/>
        <v>0</v>
      </c>
      <c r="MH237" s="156">
        <f t="shared" si="331"/>
        <v>0</v>
      </c>
      <c r="MI237" s="156">
        <f t="shared" si="331"/>
        <v>0</v>
      </c>
      <c r="MJ237" s="156">
        <f t="shared" si="331"/>
        <v>0</v>
      </c>
      <c r="MK237" s="156">
        <f t="shared" si="331"/>
        <v>0</v>
      </c>
      <c r="ML237" s="156">
        <f t="shared" si="331"/>
        <v>0</v>
      </c>
      <c r="MM237" s="156">
        <f t="shared" si="331"/>
        <v>0</v>
      </c>
      <c r="MN237" s="156">
        <f t="shared" si="331"/>
        <v>0</v>
      </c>
      <c r="MO237" s="156">
        <f t="shared" si="331"/>
        <v>0</v>
      </c>
      <c r="MP237" s="156">
        <f t="shared" si="331"/>
        <v>0</v>
      </c>
      <c r="MQ237" s="156">
        <f t="shared" si="331"/>
        <v>0</v>
      </c>
      <c r="MR237" s="156">
        <f t="shared" si="331"/>
        <v>0</v>
      </c>
      <c r="MS237" s="156">
        <f t="shared" si="331"/>
        <v>0</v>
      </c>
      <c r="MT237" s="156">
        <f t="shared" si="331"/>
        <v>0</v>
      </c>
      <c r="MU237" s="156">
        <f t="shared" si="331"/>
        <v>0</v>
      </c>
      <c r="MV237" s="156">
        <f t="shared" si="331"/>
        <v>0</v>
      </c>
      <c r="MW237" s="156">
        <f t="shared" si="331"/>
        <v>0</v>
      </c>
      <c r="MX237" s="156">
        <f t="shared" si="331"/>
        <v>0</v>
      </c>
      <c r="MY237" s="156">
        <f t="shared" si="331"/>
        <v>0</v>
      </c>
      <c r="MZ237" s="156">
        <f t="shared" si="331"/>
        <v>0</v>
      </c>
      <c r="NA237" s="156">
        <f t="shared" si="331"/>
        <v>0</v>
      </c>
      <c r="NB237" s="156">
        <f t="shared" si="331"/>
        <v>0</v>
      </c>
      <c r="NC237" s="156">
        <f t="shared" si="331"/>
        <v>0</v>
      </c>
      <c r="ND237" s="156">
        <f t="shared" si="331"/>
        <v>0</v>
      </c>
      <c r="NE237" s="156">
        <f t="shared" si="331"/>
        <v>0</v>
      </c>
      <c r="NF237" s="156">
        <f t="shared" si="331"/>
        <v>0</v>
      </c>
      <c r="NG237" s="156">
        <f t="shared" si="331"/>
        <v>0</v>
      </c>
      <c r="NH237" s="156">
        <f t="shared" si="331"/>
        <v>0</v>
      </c>
      <c r="NI237" s="156">
        <f t="shared" si="331"/>
        <v>0</v>
      </c>
      <c r="NJ237" s="156">
        <f t="shared" si="331"/>
        <v>0</v>
      </c>
      <c r="NK237" s="158">
        <f t="shared" si="331"/>
        <v>0</v>
      </c>
    </row>
    <row r="238" spans="1:375" x14ac:dyDescent="0.25">
      <c r="A238" s="154">
        <f t="shared" ca="1" si="307"/>
        <v>47835.52005944532</v>
      </c>
      <c r="B238" s="35" t="s">
        <v>119</v>
      </c>
      <c r="C238" s="89" t="s">
        <v>159</v>
      </c>
      <c r="D238" s="156">
        <f>IF(OR(D$165&lt;=EOMONTH($E67,$R67*(1-$O67)),D$165&gt;EOMONTH($E67,$P67*12*(1-$O67)+$Q67*12*$O67+$R67*(1-$O67))),0,IF($X67="NNN",SUM(Expenses!B$35:B$39)*$F67,IF($X67="FSG",0,IF($X67="MG",SUMPRODUCT($Z67:$Z71,Expenses!B$35:B$39)*$F67,MAX((Expenses!B$35-$AB67/12)*$AA67*$F67,0)+MAX((Expenses!B$36-$AB68/12)*$AA68*$F67,0)+MAX((Expenses!B$37-$AB69/12)*$AA69*$F67,0)+MAX((Expenses!B$38-$AB70/12)*$AA70*$F67,0)+MAX((Expenses!B$39-$AB71/12)*$AA71*$F67,0)))))</f>
        <v>0</v>
      </c>
      <c r="E238" s="156">
        <f>IF(OR(E$165&lt;=EOMONTH($E67,$R67*(1-$O67)),E$165&gt;EOMONTH($E67,$P67*12*(1-$O67)+$Q67*12*$O67+$R67*(1-$O67))),0,IF($X67="NNN",SUM(Expenses!C$35:C$39)*$F67,IF($X67="FSG",0,IF($X67="MG",SUMPRODUCT($Z67:$Z71,Expenses!C$35:C$39)*$F67,MAX((Expenses!C$35-$AB67/12)*$AA67*$F67,0)+MAX((Expenses!C$36-$AB68/12)*$AA68*$F67,0)+MAX((Expenses!C$37-$AB69/12)*$AA69*$F67,0)+MAX((Expenses!C$38-$AB70/12)*$AA70*$F67,0)+MAX((Expenses!C$39-$AB71/12)*$AA71*$F67,0)))))</f>
        <v>0</v>
      </c>
      <c r="F238" s="156">
        <f>IF(OR(F$165&lt;=EOMONTH($E67,$R67*(1-$O67)),F$165&gt;EOMONTH($E67,$P67*12*(1-$O67)+$Q67*12*$O67+$R67*(1-$O67))),0,IF($X67="NNN",SUM(Expenses!D$35:D$39)*$F67,IF($X67="FSG",0,IF($X67="MG",SUMPRODUCT($Z67:$Z71,Expenses!D$35:D$39)*$F67,MAX((Expenses!D$35-$AB67/12)*$AA67*$F67,0)+MAX((Expenses!D$36-$AB68/12)*$AA68*$F67,0)+MAX((Expenses!D$37-$AB69/12)*$AA69*$F67,0)+MAX((Expenses!D$38-$AB70/12)*$AA70*$F67,0)+MAX((Expenses!D$39-$AB71/12)*$AA71*$F67,0)))))</f>
        <v>0</v>
      </c>
      <c r="G238" s="156">
        <f>IF(OR(G$165&lt;=EOMONTH($E67,$R67*(1-$O67)),G$165&gt;EOMONTH($E67,$P67*12*(1-$O67)+$Q67*12*$O67+$R67*(1-$O67))),0,IF($X67="NNN",SUM(Expenses!E$35:E$39)*$F67,IF($X67="FSG",0,IF($X67="MG",SUMPRODUCT($Z67:$Z71,Expenses!E$35:E$39)*$F67,MAX((Expenses!E$35-$AB67/12)*$AA67*$F67,0)+MAX((Expenses!E$36-$AB68/12)*$AA68*$F67,0)+MAX((Expenses!E$37-$AB69/12)*$AA69*$F67,0)+MAX((Expenses!E$38-$AB70/12)*$AA70*$F67,0)+MAX((Expenses!E$39-$AB71/12)*$AA71*$F67,0)))))</f>
        <v>0</v>
      </c>
      <c r="H238" s="156">
        <f>IF(OR(H$165&lt;=EOMONTH($E67,$R67*(1-$O67)),H$165&gt;EOMONTH($E67,$P67*12*(1-$O67)+$Q67*12*$O67+$R67*(1-$O67))),0,IF($X67="NNN",SUM(Expenses!F$35:F$39)*$F67,IF($X67="FSG",0,IF($X67="MG",SUMPRODUCT($Z67:$Z71,Expenses!F$35:F$39)*$F67,MAX((Expenses!F$35-$AB67/12)*$AA67*$F67,0)+MAX((Expenses!F$36-$AB68/12)*$AA68*$F67,0)+MAX((Expenses!F$37-$AB69/12)*$AA69*$F67,0)+MAX((Expenses!F$38-$AB70/12)*$AA70*$F67,0)+MAX((Expenses!F$39-$AB71/12)*$AA71*$F67,0)))))</f>
        <v>0</v>
      </c>
      <c r="I238" s="156">
        <f>IF(OR(I$165&lt;=EOMONTH($E67,$R67*(1-$O67)),I$165&gt;EOMONTH($E67,$P67*12*(1-$O67)+$Q67*12*$O67+$R67*(1-$O67))),0,IF($X67="NNN",SUM(Expenses!G$35:G$39)*$F67,IF($X67="FSG",0,IF($X67="MG",SUMPRODUCT($Z67:$Z71,Expenses!G$35:G$39)*$F67,MAX((Expenses!G$35-$AB67/12)*$AA67*$F67,0)+MAX((Expenses!G$36-$AB68/12)*$AA68*$F67,0)+MAX((Expenses!G$37-$AB69/12)*$AA69*$F67,0)+MAX((Expenses!G$38-$AB70/12)*$AA70*$F67,0)+MAX((Expenses!G$39-$AB71/12)*$AA71*$F67,0)))))</f>
        <v>0</v>
      </c>
      <c r="J238" s="156">
        <f>IF(OR(J$165&lt;=EOMONTH($E67,$R67*(1-$O67)),J$165&gt;EOMONTH($E67,$P67*12*(1-$O67)+$Q67*12*$O67+$R67*(1-$O67))),0,IF($X67="NNN",SUM(Expenses!H$35:H$39)*$F67,IF($X67="FSG",0,IF($X67="MG",SUMPRODUCT($Z67:$Z71,Expenses!H$35:H$39)*$F67,MAX((Expenses!H$35-$AB67/12)*$AA67*$F67,0)+MAX((Expenses!H$36-$AB68/12)*$AA68*$F67,0)+MAX((Expenses!H$37-$AB69/12)*$AA69*$F67,0)+MAX((Expenses!H$38-$AB70/12)*$AA70*$F67,0)+MAX((Expenses!H$39-$AB71/12)*$AA71*$F67,0)))))</f>
        <v>0</v>
      </c>
      <c r="K238" s="156">
        <f>IF(OR(K$165&lt;=EOMONTH($E67,$R67*(1-$O67)),K$165&gt;EOMONTH($E67,$P67*12*(1-$O67)+$Q67*12*$O67+$R67*(1-$O67))),0,IF($X67="NNN",SUM(Expenses!I$35:I$39)*$F67,IF($X67="FSG",0,IF($X67="MG",SUMPRODUCT($Z67:$Z71,Expenses!I$35:I$39)*$F67,MAX((Expenses!I$35-$AB67/12)*$AA67*$F67,0)+MAX((Expenses!I$36-$AB68/12)*$AA68*$F67,0)+MAX((Expenses!I$37-$AB69/12)*$AA69*$F67,0)+MAX((Expenses!I$38-$AB70/12)*$AA70*$F67,0)+MAX((Expenses!I$39-$AB71/12)*$AA71*$F67,0)))))</f>
        <v>0</v>
      </c>
      <c r="L238" s="156">
        <f>IF(OR(L$165&lt;=EOMONTH($E67,$R67*(1-$O67)),L$165&gt;EOMONTH($E67,$P67*12*(1-$O67)+$Q67*12*$O67+$R67*(1-$O67))),0,IF($X67="NNN",SUM(Expenses!J$35:J$39)*$F67,IF($X67="FSG",0,IF($X67="MG",SUMPRODUCT($Z67:$Z71,Expenses!J$35:J$39)*$F67,MAX((Expenses!J$35-$AB67/12)*$AA67*$F67,0)+MAX((Expenses!J$36-$AB68/12)*$AA68*$F67,0)+MAX((Expenses!J$37-$AB69/12)*$AA69*$F67,0)+MAX((Expenses!J$38-$AB70/12)*$AA70*$F67,0)+MAX((Expenses!J$39-$AB71/12)*$AA71*$F67,0)))))</f>
        <v>0</v>
      </c>
      <c r="M238" s="156">
        <f>IF(OR(M$165&lt;=EOMONTH($E67,$R67*(1-$O67)),M$165&gt;EOMONTH($E67,$P67*12*(1-$O67)+$Q67*12*$O67+$R67*(1-$O67))),0,IF($X67="NNN",SUM(Expenses!K$35:K$39)*$F67,IF($X67="FSG",0,IF($X67="MG",SUMPRODUCT($Z67:$Z71,Expenses!K$35:K$39)*$F67,MAX((Expenses!K$35-$AB67/12)*$AA67*$F67,0)+MAX((Expenses!K$36-$AB68/12)*$AA68*$F67,0)+MAX((Expenses!K$37-$AB69/12)*$AA69*$F67,0)+MAX((Expenses!K$38-$AB70/12)*$AA70*$F67,0)+MAX((Expenses!K$39-$AB71/12)*$AA71*$F67,0)))))</f>
        <v>0</v>
      </c>
      <c r="N238" s="156">
        <f>IF(OR(N$165&lt;=EOMONTH($E67,$R67*(1-$O67)),N$165&gt;EOMONTH($E67,$P67*12*(1-$O67)+$Q67*12*$O67+$R67*(1-$O67))),0,IF($X67="NNN",SUM(Expenses!L$35:L$39)*$F67,IF($X67="FSG",0,IF($X67="MG",SUMPRODUCT($Z67:$Z71,Expenses!L$35:L$39)*$F67,MAX((Expenses!L$35-$AB67/12)*$AA67*$F67,0)+MAX((Expenses!L$36-$AB68/12)*$AA68*$F67,0)+MAX((Expenses!L$37-$AB69/12)*$AA69*$F67,0)+MAX((Expenses!L$38-$AB70/12)*$AA70*$F67,0)+MAX((Expenses!L$39-$AB71/12)*$AA71*$F67,0)))))</f>
        <v>0</v>
      </c>
      <c r="O238" s="156">
        <f>IF(OR(O$165&lt;=EOMONTH($E67,$R67*(1-$O67)),O$165&gt;EOMONTH($E67,$P67*12*(1-$O67)+$Q67*12*$O67+$R67*(1-$O67))),0,IF($X67="NNN",SUM(Expenses!M$35:M$39)*$F67,IF($X67="FSG",0,IF($X67="MG",SUMPRODUCT($Z67:$Z71,Expenses!M$35:M$39)*$F67,MAX((Expenses!M$35-$AB67/12)*$AA67*$F67,0)+MAX((Expenses!M$36-$AB68/12)*$AA68*$F67,0)+MAX((Expenses!M$37-$AB69/12)*$AA69*$F67,0)+MAX((Expenses!M$38-$AB70/12)*$AA70*$F67,0)+MAX((Expenses!M$39-$AB71/12)*$AA71*$F67,0)))))</f>
        <v>0</v>
      </c>
      <c r="P238" s="156">
        <f>IF(OR(P$165&lt;=EOMONTH($E67,$R67*(1-$O67)),P$165&gt;EOMONTH($E67,$P67*12*(1-$O67)+$Q67*12*$O67+$R67*(1-$O67))),0,IF($X67="NNN",SUM(Expenses!N$35:N$39)*$F67,IF($X67="FSG",0,IF($X67="MG",SUMPRODUCT($Z67:$Z71,Expenses!N$35:N$39)*$F67,MAX((Expenses!N$35-$AB67/12)*$AA67*$F67,0)+MAX((Expenses!N$36-$AB68/12)*$AA68*$F67,0)+MAX((Expenses!N$37-$AB69/12)*$AA69*$F67,0)+MAX((Expenses!N$38-$AB70/12)*$AA70*$F67,0)+MAX((Expenses!N$39-$AB71/12)*$AA71*$F67,0)))))</f>
        <v>0</v>
      </c>
      <c r="Q238" s="156">
        <f>IF(OR(Q$165&lt;=EOMONTH($E67,$R67*(1-$O67)),Q$165&gt;EOMONTH($E67,$P67*12*(1-$O67)+$Q67*12*$O67+$R67*(1-$O67))),0,IF($X67="NNN",SUM(Expenses!O$35:O$39)*$F67,IF($X67="FSG",0,IF($X67="MG",SUMPRODUCT($Z67:$Z71,Expenses!O$35:O$39)*$F67,MAX((Expenses!O$35-$AB67/12)*$AA67*$F67,0)+MAX((Expenses!O$36-$AB68/12)*$AA68*$F67,0)+MAX((Expenses!O$37-$AB69/12)*$AA69*$F67,0)+MAX((Expenses!O$38-$AB70/12)*$AA70*$F67,0)+MAX((Expenses!O$39-$AB71/12)*$AA71*$F67,0)))))</f>
        <v>0</v>
      </c>
      <c r="R238" s="156">
        <f>IF(OR(R$165&lt;=EOMONTH($E67,$R67*(1-$O67)),R$165&gt;EOMONTH($E67,$P67*12*(1-$O67)+$Q67*12*$O67+$R67*(1-$O67))),0,IF($X67="NNN",SUM(Expenses!P$35:P$39)*$F67,IF($X67="FSG",0,IF($X67="MG",SUMPRODUCT($Z67:$Z71,Expenses!P$35:P$39)*$F67,MAX((Expenses!P$35-$AB67/12)*$AA67*$F67,0)+MAX((Expenses!P$36-$AB68/12)*$AA68*$F67,0)+MAX((Expenses!P$37-$AB69/12)*$AA69*$F67,0)+MAX((Expenses!P$38-$AB70/12)*$AA70*$F67,0)+MAX((Expenses!P$39-$AB71/12)*$AA71*$F67,0)))))</f>
        <v>0</v>
      </c>
      <c r="S238" s="156">
        <f>IF(OR(S$165&lt;=EOMONTH($E67,$R67*(1-$O67)),S$165&gt;EOMONTH($E67,$P67*12*(1-$O67)+$Q67*12*$O67+$R67*(1-$O67))),0,IF($X67="NNN",SUM(Expenses!Q$35:Q$39)*$F67,IF($X67="FSG",0,IF($X67="MG",SUMPRODUCT($Z67:$Z71,Expenses!Q$35:Q$39)*$F67,MAX((Expenses!Q$35-$AB67/12)*$AA67*$F67,0)+MAX((Expenses!Q$36-$AB68/12)*$AA68*$F67,0)+MAX((Expenses!Q$37-$AB69/12)*$AA69*$F67,0)+MAX((Expenses!Q$38-$AB70/12)*$AA70*$F67,0)+MAX((Expenses!Q$39-$AB71/12)*$AA71*$F67,0)))))</f>
        <v>0</v>
      </c>
      <c r="T238" s="156">
        <f>IF(OR(T$165&lt;=EOMONTH($E67,$R67*(1-$O67)),T$165&gt;EOMONTH($E67,$P67*12*(1-$O67)+$Q67*12*$O67+$R67*(1-$O67))),0,IF($X67="NNN",SUM(Expenses!R$35:R$39)*$F67,IF($X67="FSG",0,IF($X67="MG",SUMPRODUCT($Z67:$Z71,Expenses!R$35:R$39)*$F67,MAX((Expenses!R$35-$AB67/12)*$AA67*$F67,0)+MAX((Expenses!R$36-$AB68/12)*$AA68*$F67,0)+MAX((Expenses!R$37-$AB69/12)*$AA69*$F67,0)+MAX((Expenses!R$38-$AB70/12)*$AA70*$F67,0)+MAX((Expenses!R$39-$AB71/12)*$AA71*$F67,0)))))</f>
        <v>0</v>
      </c>
      <c r="U238" s="156">
        <f>IF(OR(U$165&lt;=EOMONTH($E67,$R67*(1-$O67)),U$165&gt;EOMONTH($E67,$P67*12*(1-$O67)+$Q67*12*$O67+$R67*(1-$O67))),0,IF($X67="NNN",SUM(Expenses!S$35:S$39)*$F67,IF($X67="FSG",0,IF($X67="MG",SUMPRODUCT($Z67:$Z71,Expenses!S$35:S$39)*$F67,MAX((Expenses!S$35-$AB67/12)*$AA67*$F67,0)+MAX((Expenses!S$36-$AB68/12)*$AA68*$F67,0)+MAX((Expenses!S$37-$AB69/12)*$AA69*$F67,0)+MAX((Expenses!S$38-$AB70/12)*$AA70*$F67,0)+MAX((Expenses!S$39-$AB71/12)*$AA71*$F67,0)))))</f>
        <v>0</v>
      </c>
      <c r="V238" s="156">
        <f>IF(OR(V$165&lt;=EOMONTH($E67,$R67*(1-$O67)),V$165&gt;EOMONTH($E67,$P67*12*(1-$O67)+$Q67*12*$O67+$R67*(1-$O67))),0,IF($X67="NNN",SUM(Expenses!T$35:T$39)*$F67,IF($X67="FSG",0,IF($X67="MG",SUMPRODUCT($Z67:$Z71,Expenses!T$35:T$39)*$F67,MAX((Expenses!T$35-$AB67/12)*$AA67*$F67,0)+MAX((Expenses!T$36-$AB68/12)*$AA68*$F67,0)+MAX((Expenses!T$37-$AB69/12)*$AA69*$F67,0)+MAX((Expenses!T$38-$AB70/12)*$AA70*$F67,0)+MAX((Expenses!T$39-$AB71/12)*$AA71*$F67,0)))))</f>
        <v>0</v>
      </c>
      <c r="W238" s="156">
        <f>IF(OR(W$165&lt;=EOMONTH($E67,$R67*(1-$O67)),W$165&gt;EOMONTH($E67,$P67*12*(1-$O67)+$Q67*12*$O67+$R67*(1-$O67))),0,IF($X67="NNN",SUM(Expenses!U$35:U$39)*$F67,IF($X67="FSG",0,IF($X67="MG",SUMPRODUCT($Z67:$Z71,Expenses!U$35:U$39)*$F67,MAX((Expenses!U$35-$AB67/12)*$AA67*$F67,0)+MAX((Expenses!U$36-$AB68/12)*$AA68*$F67,0)+MAX((Expenses!U$37-$AB69/12)*$AA69*$F67,0)+MAX((Expenses!U$38-$AB70/12)*$AA70*$F67,0)+MAX((Expenses!U$39-$AB71/12)*$AA71*$F67,0)))))</f>
        <v>0</v>
      </c>
      <c r="X238" s="156">
        <f>IF(OR(X$165&lt;=EOMONTH($E67,$R67*(1-$O67)),X$165&gt;EOMONTH($E67,$P67*12*(1-$O67)+$Q67*12*$O67+$R67*(1-$O67))),0,IF($X67="NNN",SUM(Expenses!V$35:V$39)*$F67,IF($X67="FSG",0,IF($X67="MG",SUMPRODUCT($Z67:$Z71,Expenses!V$35:V$39)*$F67,MAX((Expenses!V$35-$AB67/12)*$AA67*$F67,0)+MAX((Expenses!V$36-$AB68/12)*$AA68*$F67,0)+MAX((Expenses!V$37-$AB69/12)*$AA69*$F67,0)+MAX((Expenses!V$38-$AB70/12)*$AA70*$F67,0)+MAX((Expenses!V$39-$AB71/12)*$AA71*$F67,0)))))</f>
        <v>0</v>
      </c>
      <c r="Y238" s="156">
        <f>IF(OR(Y$165&lt;=EOMONTH($E67,$R67*(1-$O67)),Y$165&gt;EOMONTH($E67,$P67*12*(1-$O67)+$Q67*12*$O67+$R67*(1-$O67))),0,IF($X67="NNN",SUM(Expenses!W$35:W$39)*$F67,IF($X67="FSG",0,IF($X67="MG",SUMPRODUCT($Z67:$Z71,Expenses!W$35:W$39)*$F67,MAX((Expenses!W$35-$AB67/12)*$AA67*$F67,0)+MAX((Expenses!W$36-$AB68/12)*$AA68*$F67,0)+MAX((Expenses!W$37-$AB69/12)*$AA69*$F67,0)+MAX((Expenses!W$38-$AB70/12)*$AA70*$F67,0)+MAX((Expenses!W$39-$AB71/12)*$AA71*$F67,0)))))</f>
        <v>0</v>
      </c>
      <c r="Z238" s="156">
        <f>IF(OR(Z$165&lt;=EOMONTH($E67,$R67*(1-$O67)),Z$165&gt;EOMONTH($E67,$P67*12*(1-$O67)+$Q67*12*$O67+$R67*(1-$O67))),0,IF($X67="NNN",SUM(Expenses!X$35:X$39)*$F67,IF($X67="FSG",0,IF($X67="MG",SUMPRODUCT($Z67:$Z71,Expenses!X$35:X$39)*$F67,MAX((Expenses!X$35-$AB67/12)*$AA67*$F67,0)+MAX((Expenses!X$36-$AB68/12)*$AA68*$F67,0)+MAX((Expenses!X$37-$AB69/12)*$AA69*$F67,0)+MAX((Expenses!X$38-$AB70/12)*$AA70*$F67,0)+MAX((Expenses!X$39-$AB71/12)*$AA71*$F67,0)))))</f>
        <v>0</v>
      </c>
      <c r="AA238" s="156">
        <f>IF(OR(AA$165&lt;=EOMONTH($E67,$R67*(1-$O67)),AA$165&gt;EOMONTH($E67,$P67*12*(1-$O67)+$Q67*12*$O67+$R67*(1-$O67))),0,IF($X67="NNN",SUM(Expenses!Y$35:Y$39)*$F67,IF($X67="FSG",0,IF($X67="MG",SUMPRODUCT($Z67:$Z71,Expenses!Y$35:Y$39)*$F67,MAX((Expenses!Y$35-$AB67/12)*$AA67*$F67,0)+MAX((Expenses!Y$36-$AB68/12)*$AA68*$F67,0)+MAX((Expenses!Y$37-$AB69/12)*$AA69*$F67,0)+MAX((Expenses!Y$38-$AB70/12)*$AA70*$F67,0)+MAX((Expenses!Y$39-$AB71/12)*$AA71*$F67,0)))))</f>
        <v>0</v>
      </c>
      <c r="AB238" s="156">
        <f>IF(OR(AB$165&lt;=EOMONTH($E67,$R67*(1-$O67)),AB$165&gt;EOMONTH($E67,$P67*12*(1-$O67)+$Q67*12*$O67+$R67*(1-$O67))),0,IF($X67="NNN",SUM(Expenses!Z$35:Z$39)*$F67,IF($X67="FSG",0,IF($X67="MG",SUMPRODUCT($Z67:$Z71,Expenses!Z$35:Z$39)*$F67,MAX((Expenses!Z$35-$AB67/12)*$AA67*$F67,0)+MAX((Expenses!Z$36-$AB68/12)*$AA68*$F67,0)+MAX((Expenses!Z$37-$AB69/12)*$AA69*$F67,0)+MAX((Expenses!Z$38-$AB70/12)*$AA70*$F67,0)+MAX((Expenses!Z$39-$AB71/12)*$AA71*$F67,0)))))</f>
        <v>0</v>
      </c>
      <c r="AC238" s="156">
        <f>IF(OR(AC$165&lt;=EOMONTH($E67,$R67*(1-$O67)),AC$165&gt;EOMONTH($E67,$P67*12*(1-$O67)+$Q67*12*$O67+$R67*(1-$O67))),0,IF($X67="NNN",SUM(Expenses!AA$35:AA$39)*$F67,IF($X67="FSG",0,IF($X67="MG",SUMPRODUCT($Z67:$Z71,Expenses!AA$35:AA$39)*$F67,MAX((Expenses!AA$35-$AB67/12)*$AA67*$F67,0)+MAX((Expenses!AA$36-$AB68/12)*$AA68*$F67,0)+MAX((Expenses!AA$37-$AB69/12)*$AA69*$F67,0)+MAX((Expenses!AA$38-$AB70/12)*$AA70*$F67,0)+MAX((Expenses!AA$39-$AB71/12)*$AA71*$F67,0)))))</f>
        <v>0</v>
      </c>
      <c r="AD238" s="156">
        <f>IF(OR(AD$165&lt;=EOMONTH($E67,$R67*(1-$O67)),AD$165&gt;EOMONTH($E67,$P67*12*(1-$O67)+$Q67*12*$O67+$R67*(1-$O67))),0,IF($X67="NNN",SUM(Expenses!AB$35:AB$39)*$F67,IF($X67="FSG",0,IF($X67="MG",SUMPRODUCT($Z67:$Z71,Expenses!AB$35:AB$39)*$F67,MAX((Expenses!AB$35-$AB67/12)*$AA67*$F67,0)+MAX((Expenses!AB$36-$AB68/12)*$AA68*$F67,0)+MAX((Expenses!AB$37-$AB69/12)*$AA69*$F67,0)+MAX((Expenses!AB$38-$AB70/12)*$AA70*$F67,0)+MAX((Expenses!AB$39-$AB71/12)*$AA71*$F67,0)))))</f>
        <v>0</v>
      </c>
      <c r="AE238" s="156">
        <f>IF(OR(AE$165&lt;=EOMONTH($E67,$R67*(1-$O67)),AE$165&gt;EOMONTH($E67,$P67*12*(1-$O67)+$Q67*12*$O67+$R67*(1-$O67))),0,IF($X67="NNN",SUM(Expenses!AC$35:AC$39)*$F67,IF($X67="FSG",0,IF($X67="MG",SUMPRODUCT($Z67:$Z71,Expenses!AC$35:AC$39)*$F67,MAX((Expenses!AC$35-$AB67/12)*$AA67*$F67,0)+MAX((Expenses!AC$36-$AB68/12)*$AA68*$F67,0)+MAX((Expenses!AC$37-$AB69/12)*$AA69*$F67,0)+MAX((Expenses!AC$38-$AB70/12)*$AA70*$F67,0)+MAX((Expenses!AC$39-$AB71/12)*$AA71*$F67,0)))))</f>
        <v>0</v>
      </c>
      <c r="AF238" s="156">
        <f>IF(OR(AF$165&lt;=EOMONTH($E67,$R67*(1-$O67)),AF$165&gt;EOMONTH($E67,$P67*12*(1-$O67)+$Q67*12*$O67+$R67*(1-$O67))),0,IF($X67="NNN",SUM(Expenses!AD$35:AD$39)*$F67,IF($X67="FSG",0,IF($X67="MG",SUMPRODUCT($Z67:$Z71,Expenses!AD$35:AD$39)*$F67,MAX((Expenses!AD$35-$AB67/12)*$AA67*$F67,0)+MAX((Expenses!AD$36-$AB68/12)*$AA68*$F67,0)+MAX((Expenses!AD$37-$AB69/12)*$AA69*$F67,0)+MAX((Expenses!AD$38-$AB70/12)*$AA70*$F67,0)+MAX((Expenses!AD$39-$AB71/12)*$AA71*$F67,0)))))</f>
        <v>0</v>
      </c>
      <c r="AG238" s="156">
        <f>IF(OR(AG$165&lt;=EOMONTH($E67,$R67*(1-$O67)),AG$165&gt;EOMONTH($E67,$P67*12*(1-$O67)+$Q67*12*$O67+$R67*(1-$O67))),0,IF($X67="NNN",SUM(Expenses!AE$35:AE$39)*$F67,IF($X67="FSG",0,IF($X67="MG",SUMPRODUCT($Z67:$Z71,Expenses!AE$35:AE$39)*$F67,MAX((Expenses!AE$35-$AB67/12)*$AA67*$F67,0)+MAX((Expenses!AE$36-$AB68/12)*$AA68*$F67,0)+MAX((Expenses!AE$37-$AB69/12)*$AA69*$F67,0)+MAX((Expenses!AE$38-$AB70/12)*$AA70*$F67,0)+MAX((Expenses!AE$39-$AB71/12)*$AA71*$F67,0)))))</f>
        <v>0</v>
      </c>
      <c r="AH238" s="156">
        <f>IF(OR(AH$165&lt;=EOMONTH($E67,$R67*(1-$O67)),AH$165&gt;EOMONTH($E67,$P67*12*(1-$O67)+$Q67*12*$O67+$R67*(1-$O67))),0,IF($X67="NNN",SUM(Expenses!AF$35:AF$39)*$F67,IF($X67="FSG",0,IF($X67="MG",SUMPRODUCT($Z67:$Z71,Expenses!AF$35:AF$39)*$F67,MAX((Expenses!AF$35-$AB67/12)*$AA67*$F67,0)+MAX((Expenses!AF$36-$AB68/12)*$AA68*$F67,0)+MAX((Expenses!AF$37-$AB69/12)*$AA69*$F67,0)+MAX((Expenses!AF$38-$AB70/12)*$AA70*$F67,0)+MAX((Expenses!AF$39-$AB71/12)*$AA71*$F67,0)))))</f>
        <v>0</v>
      </c>
      <c r="AI238" s="156">
        <f>IF(OR(AI$165&lt;=EOMONTH($E67,$R67*(1-$O67)),AI$165&gt;EOMONTH($E67,$P67*12*(1-$O67)+$Q67*12*$O67+$R67*(1-$O67))),0,IF($X67="NNN",SUM(Expenses!AG$35:AG$39)*$F67,IF($X67="FSG",0,IF($X67="MG",SUMPRODUCT($Z67:$Z71,Expenses!AG$35:AG$39)*$F67,MAX((Expenses!AG$35-$AB67/12)*$AA67*$F67,0)+MAX((Expenses!AG$36-$AB68/12)*$AA68*$F67,0)+MAX((Expenses!AG$37-$AB69/12)*$AA69*$F67,0)+MAX((Expenses!AG$38-$AB70/12)*$AA70*$F67,0)+MAX((Expenses!AG$39-$AB71/12)*$AA71*$F67,0)))))</f>
        <v>0</v>
      </c>
      <c r="AJ238" s="156">
        <f>IF(OR(AJ$165&lt;=EOMONTH($E67,$R67*(1-$O67)),AJ$165&gt;EOMONTH($E67,$P67*12*(1-$O67)+$Q67*12*$O67+$R67*(1-$O67))),0,IF($X67="NNN",SUM(Expenses!AH$35:AH$39)*$F67,IF($X67="FSG",0,IF($X67="MG",SUMPRODUCT($Z67:$Z71,Expenses!AH$35:AH$39)*$F67,MAX((Expenses!AH$35-$AB67/12)*$AA67*$F67,0)+MAX((Expenses!AH$36-$AB68/12)*$AA68*$F67,0)+MAX((Expenses!AH$37-$AB69/12)*$AA69*$F67,0)+MAX((Expenses!AH$38-$AB70/12)*$AA70*$F67,0)+MAX((Expenses!AH$39-$AB71/12)*$AA71*$F67,0)))))</f>
        <v>0</v>
      </c>
      <c r="AK238" s="156">
        <f>IF(OR(AK$165&lt;=EOMONTH($E67,$R67*(1-$O67)),AK$165&gt;EOMONTH($E67,$P67*12*(1-$O67)+$Q67*12*$O67+$R67*(1-$O67))),0,IF($X67="NNN",SUM(Expenses!AI$35:AI$39)*$F67,IF($X67="FSG",0,IF($X67="MG",SUMPRODUCT($Z67:$Z71,Expenses!AI$35:AI$39)*$F67,MAX((Expenses!AI$35-$AB67/12)*$AA67*$F67,0)+MAX((Expenses!AI$36-$AB68/12)*$AA68*$F67,0)+MAX((Expenses!AI$37-$AB69/12)*$AA69*$F67,0)+MAX((Expenses!AI$38-$AB70/12)*$AA70*$F67,0)+MAX((Expenses!AI$39-$AB71/12)*$AA71*$F67,0)))))</f>
        <v>0</v>
      </c>
      <c r="AL238" s="156">
        <f>IF(OR(AL$165&lt;=EOMONTH($E67,$R67*(1-$O67)),AL$165&gt;EOMONTH($E67,$P67*12*(1-$O67)+$Q67*12*$O67+$R67*(1-$O67))),0,IF($X67="NNN",SUM(Expenses!AJ$35:AJ$39)*$F67,IF($X67="FSG",0,IF($X67="MG",SUMPRODUCT($Z67:$Z71,Expenses!AJ$35:AJ$39)*$F67,MAX((Expenses!AJ$35-$AB67/12)*$AA67*$F67,0)+MAX((Expenses!AJ$36-$AB68/12)*$AA68*$F67,0)+MAX((Expenses!AJ$37-$AB69/12)*$AA69*$F67,0)+MAX((Expenses!AJ$38-$AB70/12)*$AA70*$F67,0)+MAX((Expenses!AJ$39-$AB71/12)*$AA71*$F67,0)))))</f>
        <v>0</v>
      </c>
      <c r="AM238" s="156">
        <f>IF(OR(AM$165&lt;=EOMONTH($E67,$R67*(1-$O67)),AM$165&gt;EOMONTH($E67,$P67*12*(1-$O67)+$Q67*12*$O67+$R67*(1-$O67))),0,IF($X67="NNN",SUM(Expenses!AK$35:AK$39)*$F67,IF($X67="FSG",0,IF($X67="MG",SUMPRODUCT($Z67:$Z71,Expenses!AK$35:AK$39)*$F67,MAX((Expenses!AK$35-$AB67/12)*$AA67*$F67,0)+MAX((Expenses!AK$36-$AB68/12)*$AA68*$F67,0)+MAX((Expenses!AK$37-$AB69/12)*$AA69*$F67,0)+MAX((Expenses!AK$38-$AB70/12)*$AA70*$F67,0)+MAX((Expenses!AK$39-$AB71/12)*$AA71*$F67,0)))))</f>
        <v>0</v>
      </c>
      <c r="AN238" s="156">
        <f>IF(OR(AN$165&lt;=EOMONTH($E67,$R67*(1-$O67)),AN$165&gt;EOMONTH($E67,$P67*12*(1-$O67)+$Q67*12*$O67+$R67*(1-$O67))),0,IF($X67="NNN",SUM(Expenses!AL$35:AL$39)*$F67,IF($X67="FSG",0,IF($X67="MG",SUMPRODUCT($Z67:$Z71,Expenses!AL$35:AL$39)*$F67,MAX((Expenses!AL$35-$AB67/12)*$AA67*$F67,0)+MAX((Expenses!AL$36-$AB68/12)*$AA68*$F67,0)+MAX((Expenses!AL$37-$AB69/12)*$AA69*$F67,0)+MAX((Expenses!AL$38-$AB70/12)*$AA70*$F67,0)+MAX((Expenses!AL$39-$AB71/12)*$AA71*$F67,0)))))</f>
        <v>0</v>
      </c>
      <c r="AO238" s="156">
        <f>IF(OR(AO$165&lt;=EOMONTH($E67,$R67*(1-$O67)),AO$165&gt;EOMONTH($E67,$P67*12*(1-$O67)+$Q67*12*$O67+$R67*(1-$O67))),0,IF($X67="NNN",SUM(Expenses!AM$35:AM$39)*$F67,IF($X67="FSG",0,IF($X67="MG",SUMPRODUCT($Z67:$Z71,Expenses!AM$35:AM$39)*$F67,MAX((Expenses!AM$35-$AB67/12)*$AA67*$F67,0)+MAX((Expenses!AM$36-$AB68/12)*$AA68*$F67,0)+MAX((Expenses!AM$37-$AB69/12)*$AA69*$F67,0)+MAX((Expenses!AM$38-$AB70/12)*$AA70*$F67,0)+MAX((Expenses!AM$39-$AB71/12)*$AA71*$F67,0)))))</f>
        <v>0</v>
      </c>
      <c r="AP238" s="156">
        <f>IF(OR(AP$165&lt;=EOMONTH($E67,$R67*(1-$O67)),AP$165&gt;EOMONTH($E67,$P67*12*(1-$O67)+$Q67*12*$O67+$R67*(1-$O67))),0,IF($X67="NNN",SUM(Expenses!AN$35:AN$39)*$F67,IF($X67="FSG",0,IF($X67="MG",SUMPRODUCT($Z67:$Z71,Expenses!AN$35:AN$39)*$F67,MAX((Expenses!AN$35-$AB67/12)*$AA67*$F67,0)+MAX((Expenses!AN$36-$AB68/12)*$AA68*$F67,0)+MAX((Expenses!AN$37-$AB69/12)*$AA69*$F67,0)+MAX((Expenses!AN$38-$AB70/12)*$AA70*$F67,0)+MAX((Expenses!AN$39-$AB71/12)*$AA71*$F67,0)))))</f>
        <v>0</v>
      </c>
      <c r="AQ238" s="156">
        <f>IF(OR(AQ$165&lt;=EOMONTH($E67,$R67*(1-$O67)),AQ$165&gt;EOMONTH($E67,$P67*12*(1-$O67)+$Q67*12*$O67+$R67*(1-$O67))),0,IF($X67="NNN",SUM(Expenses!AO$35:AO$39)*$F67,IF($X67="FSG",0,IF($X67="MG",SUMPRODUCT($Z67:$Z71,Expenses!AO$35:AO$39)*$F67,MAX((Expenses!AO$35-$AB67/12)*$AA67*$F67,0)+MAX((Expenses!AO$36-$AB68/12)*$AA68*$F67,0)+MAX((Expenses!AO$37-$AB69/12)*$AA69*$F67,0)+MAX((Expenses!AO$38-$AB70/12)*$AA70*$F67,0)+MAX((Expenses!AO$39-$AB71/12)*$AA71*$F67,0)))))</f>
        <v>0</v>
      </c>
      <c r="AR238" s="156">
        <f>IF(OR(AR$165&lt;=EOMONTH($E67,$R67*(1-$O67)),AR$165&gt;EOMONTH($E67,$P67*12*(1-$O67)+$Q67*12*$O67+$R67*(1-$O67))),0,IF($X67="NNN",SUM(Expenses!AP$35:AP$39)*$F67,IF($X67="FSG",0,IF($X67="MG",SUMPRODUCT($Z67:$Z71,Expenses!AP$35:AP$39)*$F67,MAX((Expenses!AP$35-$AB67/12)*$AA67*$F67,0)+MAX((Expenses!AP$36-$AB68/12)*$AA68*$F67,0)+MAX((Expenses!AP$37-$AB69/12)*$AA69*$F67,0)+MAX((Expenses!AP$38-$AB70/12)*$AA70*$F67,0)+MAX((Expenses!AP$39-$AB71/12)*$AA71*$F67,0)))))</f>
        <v>0</v>
      </c>
      <c r="AS238" s="156">
        <f>IF(OR(AS$165&lt;=EOMONTH($E67,$R67*(1-$O67)),AS$165&gt;EOMONTH($E67,$P67*12*(1-$O67)+$Q67*12*$O67+$R67*(1-$O67))),0,IF($X67="NNN",SUM(Expenses!AQ$35:AQ$39)*$F67,IF($X67="FSG",0,IF($X67="MG",SUMPRODUCT($Z67:$Z71,Expenses!AQ$35:AQ$39)*$F67,MAX((Expenses!AQ$35-$AB67/12)*$AA67*$F67,0)+MAX((Expenses!AQ$36-$AB68/12)*$AA68*$F67,0)+MAX((Expenses!AQ$37-$AB69/12)*$AA69*$F67,0)+MAX((Expenses!AQ$38-$AB70/12)*$AA70*$F67,0)+MAX((Expenses!AQ$39-$AB71/12)*$AA71*$F67,0)))))</f>
        <v>0</v>
      </c>
      <c r="AT238" s="156">
        <f>IF(OR(AT$165&lt;=EOMONTH($E67,$R67*(1-$O67)),AT$165&gt;EOMONTH($E67,$P67*12*(1-$O67)+$Q67*12*$O67+$R67*(1-$O67))),0,IF($X67="NNN",SUM(Expenses!AR$35:AR$39)*$F67,IF($X67="FSG",0,IF($X67="MG",SUMPRODUCT($Z67:$Z71,Expenses!AR$35:AR$39)*$F67,MAX((Expenses!AR$35-$AB67/12)*$AA67*$F67,0)+MAX((Expenses!AR$36-$AB68/12)*$AA68*$F67,0)+MAX((Expenses!AR$37-$AB69/12)*$AA69*$F67,0)+MAX((Expenses!AR$38-$AB70/12)*$AA70*$F67,0)+MAX((Expenses!AR$39-$AB71/12)*$AA71*$F67,0)))))</f>
        <v>0</v>
      </c>
      <c r="AU238" s="156">
        <f>IF(OR(AU$165&lt;=EOMONTH($E67,$R67*(1-$O67)),AU$165&gt;EOMONTH($E67,$P67*12*(1-$O67)+$Q67*12*$O67+$R67*(1-$O67))),0,IF($X67="NNN",SUM(Expenses!AS$35:AS$39)*$F67,IF($X67="FSG",0,IF($X67="MG",SUMPRODUCT($Z67:$Z71,Expenses!AS$35:AS$39)*$F67,MAX((Expenses!AS$35-$AB67/12)*$AA67*$F67,0)+MAX((Expenses!AS$36-$AB68/12)*$AA68*$F67,0)+MAX((Expenses!AS$37-$AB69/12)*$AA69*$F67,0)+MAX((Expenses!AS$38-$AB70/12)*$AA70*$F67,0)+MAX((Expenses!AS$39-$AB71/12)*$AA71*$F67,0)))))</f>
        <v>0</v>
      </c>
      <c r="AV238" s="156">
        <f>IF(OR(AV$165&lt;=EOMONTH($E67,$R67*(1-$O67)),AV$165&gt;EOMONTH($E67,$P67*12*(1-$O67)+$Q67*12*$O67+$R67*(1-$O67))),0,IF($X67="NNN",SUM(Expenses!AT$35:AT$39)*$F67,IF($X67="FSG",0,IF($X67="MG",SUMPRODUCT($Z67:$Z71,Expenses!AT$35:AT$39)*$F67,MAX((Expenses!AT$35-$AB67/12)*$AA67*$F67,0)+MAX((Expenses!AT$36-$AB68/12)*$AA68*$F67,0)+MAX((Expenses!AT$37-$AB69/12)*$AA69*$F67,0)+MAX((Expenses!AT$38-$AB70/12)*$AA70*$F67,0)+MAX((Expenses!AT$39-$AB71/12)*$AA71*$F67,0)))))</f>
        <v>0</v>
      </c>
      <c r="AW238" s="156">
        <f>IF(OR(AW$165&lt;=EOMONTH($E67,$R67*(1-$O67)),AW$165&gt;EOMONTH($E67,$P67*12*(1-$O67)+$Q67*12*$O67+$R67*(1-$O67))),0,IF($X67="NNN",SUM(Expenses!AU$35:AU$39)*$F67,IF($X67="FSG",0,IF($X67="MG",SUMPRODUCT($Z67:$Z71,Expenses!AU$35:AU$39)*$F67,MAX((Expenses!AU$35-$AB67/12)*$AA67*$F67,0)+MAX((Expenses!AU$36-$AB68/12)*$AA68*$F67,0)+MAX((Expenses!AU$37-$AB69/12)*$AA69*$F67,0)+MAX((Expenses!AU$38-$AB70/12)*$AA70*$F67,0)+MAX((Expenses!AU$39-$AB71/12)*$AA71*$F67,0)))))</f>
        <v>0</v>
      </c>
      <c r="AX238" s="156">
        <f>IF(OR(AX$165&lt;=EOMONTH($E67,$R67*(1-$O67)),AX$165&gt;EOMONTH($E67,$P67*12*(1-$O67)+$Q67*12*$O67+$R67*(1-$O67))),0,IF($X67="NNN",SUM(Expenses!AV$35:AV$39)*$F67,IF($X67="FSG",0,IF($X67="MG",SUMPRODUCT($Z67:$Z71,Expenses!AV$35:AV$39)*$F67,MAX((Expenses!AV$35-$AB67/12)*$AA67*$F67,0)+MAX((Expenses!AV$36-$AB68/12)*$AA68*$F67,0)+MAX((Expenses!AV$37-$AB69/12)*$AA69*$F67,0)+MAX((Expenses!AV$38-$AB70/12)*$AA70*$F67,0)+MAX((Expenses!AV$39-$AB71/12)*$AA71*$F67,0)))))</f>
        <v>0</v>
      </c>
      <c r="AY238" s="156">
        <f>IF(OR(AY$165&lt;=EOMONTH($E67,$R67*(1-$O67)),AY$165&gt;EOMONTH($E67,$P67*12*(1-$O67)+$Q67*12*$O67+$R67*(1-$O67))),0,IF($X67="NNN",SUM(Expenses!AW$35:AW$39)*$F67,IF($X67="FSG",0,IF($X67="MG",SUMPRODUCT($Z67:$Z71,Expenses!AW$35:AW$39)*$F67,MAX((Expenses!AW$35-$AB67/12)*$AA67*$F67,0)+MAX((Expenses!AW$36-$AB68/12)*$AA68*$F67,0)+MAX((Expenses!AW$37-$AB69/12)*$AA69*$F67,0)+MAX((Expenses!AW$38-$AB70/12)*$AA70*$F67,0)+MAX((Expenses!AW$39-$AB71/12)*$AA71*$F67,0)))))</f>
        <v>0</v>
      </c>
      <c r="AZ238" s="156">
        <f>IF(OR(AZ$165&lt;=EOMONTH($E67,$R67*(1-$O67)),AZ$165&gt;EOMONTH($E67,$P67*12*(1-$O67)+$Q67*12*$O67+$R67*(1-$O67))),0,IF($X67="NNN",SUM(Expenses!AX$35:AX$39)*$F67,IF($X67="FSG",0,IF($X67="MG",SUMPRODUCT($Z67:$Z71,Expenses!AX$35:AX$39)*$F67,MAX((Expenses!AX$35-$AB67/12)*$AA67*$F67,0)+MAX((Expenses!AX$36-$AB68/12)*$AA68*$F67,0)+MAX((Expenses!AX$37-$AB69/12)*$AA69*$F67,0)+MAX((Expenses!AX$38-$AB70/12)*$AA70*$F67,0)+MAX((Expenses!AX$39-$AB71/12)*$AA71*$F67,0)))))</f>
        <v>0</v>
      </c>
      <c r="BA238" s="156">
        <f>IF(OR(BA$165&lt;=EOMONTH($E67,$R67*(1-$O67)),BA$165&gt;EOMONTH($E67,$P67*12*(1-$O67)+$Q67*12*$O67+$R67*(1-$O67))),0,IF($X67="NNN",SUM(Expenses!AY$35:AY$39)*$F67,IF($X67="FSG",0,IF($X67="MG",SUMPRODUCT($Z67:$Z71,Expenses!AY$35:AY$39)*$F67,MAX((Expenses!AY$35-$AB67/12)*$AA67*$F67,0)+MAX((Expenses!AY$36-$AB68/12)*$AA68*$F67,0)+MAX((Expenses!AY$37-$AB69/12)*$AA69*$F67,0)+MAX((Expenses!AY$38-$AB70/12)*$AA70*$F67,0)+MAX((Expenses!AY$39-$AB71/12)*$AA71*$F67,0)))))</f>
        <v>0</v>
      </c>
      <c r="BB238" s="156">
        <f>IF(OR(BB$165&lt;=EOMONTH($E67,$R67*(1-$O67)),BB$165&gt;EOMONTH($E67,$P67*12*(1-$O67)+$Q67*12*$O67+$R67*(1-$O67))),0,IF($X67="NNN",SUM(Expenses!AZ$35:AZ$39)*$F67,IF($X67="FSG",0,IF($X67="MG",SUMPRODUCT($Z67:$Z71,Expenses!AZ$35:AZ$39)*$F67,MAX((Expenses!AZ$35-$AB67/12)*$AA67*$F67,0)+MAX((Expenses!AZ$36-$AB68/12)*$AA68*$F67,0)+MAX((Expenses!AZ$37-$AB69/12)*$AA69*$F67,0)+MAX((Expenses!AZ$38-$AB70/12)*$AA70*$F67,0)+MAX((Expenses!AZ$39-$AB71/12)*$AA71*$F67,0)))))</f>
        <v>0</v>
      </c>
      <c r="BC238" s="156">
        <f>IF(OR(BC$165&lt;=EOMONTH($E67,$R67*(1-$O67)),BC$165&gt;EOMONTH($E67,$P67*12*(1-$O67)+$Q67*12*$O67+$R67*(1-$O67))),0,IF($X67="NNN",SUM(Expenses!BA$35:BA$39)*$F67,IF($X67="FSG",0,IF($X67="MG",SUMPRODUCT($Z67:$Z71,Expenses!BA$35:BA$39)*$F67,MAX((Expenses!BA$35-$AB67/12)*$AA67*$F67,0)+MAX((Expenses!BA$36-$AB68/12)*$AA68*$F67,0)+MAX((Expenses!BA$37-$AB69/12)*$AA69*$F67,0)+MAX((Expenses!BA$38-$AB70/12)*$AA70*$F67,0)+MAX((Expenses!BA$39-$AB71/12)*$AA71*$F67,0)))))</f>
        <v>0</v>
      </c>
      <c r="BD238" s="156">
        <f>IF(OR(BD$165&lt;=EOMONTH($E67,$R67*(1-$O67)),BD$165&gt;EOMONTH($E67,$P67*12*(1-$O67)+$Q67*12*$O67+$R67*(1-$O67))),0,IF($X67="NNN",SUM(Expenses!BB$35:BB$39)*$F67,IF($X67="FSG",0,IF($X67="MG",SUMPRODUCT($Z67:$Z71,Expenses!BB$35:BB$39)*$F67,MAX((Expenses!BB$35-$AB67/12)*$AA67*$F67,0)+MAX((Expenses!BB$36-$AB68/12)*$AA68*$F67,0)+MAX((Expenses!BB$37-$AB69/12)*$AA69*$F67,0)+MAX((Expenses!BB$38-$AB70/12)*$AA70*$F67,0)+MAX((Expenses!BB$39-$AB71/12)*$AA71*$F67,0)))))</f>
        <v>0</v>
      </c>
      <c r="BE238" s="156">
        <f>IF(OR(BE$165&lt;=EOMONTH($E67,$R67*(1-$O67)),BE$165&gt;EOMONTH($E67,$P67*12*(1-$O67)+$Q67*12*$O67+$R67*(1-$O67))),0,IF($X67="NNN",SUM(Expenses!BC$35:BC$39)*$F67,IF($X67="FSG",0,IF($X67="MG",SUMPRODUCT($Z67:$Z71,Expenses!BC$35:BC$39)*$F67,MAX((Expenses!BC$35-$AB67/12)*$AA67*$F67,0)+MAX((Expenses!BC$36-$AB68/12)*$AA68*$F67,0)+MAX((Expenses!BC$37-$AB69/12)*$AA69*$F67,0)+MAX((Expenses!BC$38-$AB70/12)*$AA70*$F67,0)+MAX((Expenses!BC$39-$AB71/12)*$AA71*$F67,0)))))</f>
        <v>0</v>
      </c>
      <c r="BF238" s="156">
        <f>IF(OR(BF$165&lt;=EOMONTH($E67,$R67*(1-$O67)),BF$165&gt;EOMONTH($E67,$P67*12*(1-$O67)+$Q67*12*$O67+$R67*(1-$O67))),0,IF($X67="NNN",SUM(Expenses!BD$35:BD$39)*$F67,IF($X67="FSG",0,IF($X67="MG",SUMPRODUCT($Z67:$Z71,Expenses!BD$35:BD$39)*$F67,MAX((Expenses!BD$35-$AB67/12)*$AA67*$F67,0)+MAX((Expenses!BD$36-$AB68/12)*$AA68*$F67,0)+MAX((Expenses!BD$37-$AB69/12)*$AA69*$F67,0)+MAX((Expenses!BD$38-$AB70/12)*$AA70*$F67,0)+MAX((Expenses!BD$39-$AB71/12)*$AA71*$F67,0)))))</f>
        <v>0</v>
      </c>
      <c r="BG238" s="156">
        <f>IF(OR(BG$165&lt;=EOMONTH($E67,$R67*(1-$O67)),BG$165&gt;EOMONTH($E67,$P67*12*(1-$O67)+$Q67*12*$O67+$R67*(1-$O67))),0,IF($X67="NNN",SUM(Expenses!BE$35:BE$39)*$F67,IF($X67="FSG",0,IF($X67="MG",SUMPRODUCT($Z67:$Z71,Expenses!BE$35:BE$39)*$F67,MAX((Expenses!BE$35-$AB67/12)*$AA67*$F67,0)+MAX((Expenses!BE$36-$AB68/12)*$AA68*$F67,0)+MAX((Expenses!BE$37-$AB69/12)*$AA69*$F67,0)+MAX((Expenses!BE$38-$AB70/12)*$AA70*$F67,0)+MAX((Expenses!BE$39-$AB71/12)*$AA71*$F67,0)))))</f>
        <v>0</v>
      </c>
      <c r="BH238" s="156">
        <f>IF(OR(BH$165&lt;=EOMONTH($E67,$R67*(1-$O67)),BH$165&gt;EOMONTH($E67,$P67*12*(1-$O67)+$Q67*12*$O67+$R67*(1-$O67))),0,IF($X67="NNN",SUM(Expenses!BF$35:BF$39)*$F67,IF($X67="FSG",0,IF($X67="MG",SUMPRODUCT($Z67:$Z71,Expenses!BF$35:BF$39)*$F67,MAX((Expenses!BF$35-$AB67/12)*$AA67*$F67,0)+MAX((Expenses!BF$36-$AB68/12)*$AA68*$F67,0)+MAX((Expenses!BF$37-$AB69/12)*$AA69*$F67,0)+MAX((Expenses!BF$38-$AB70/12)*$AA70*$F67,0)+MAX((Expenses!BF$39-$AB71/12)*$AA71*$F67,0)))))</f>
        <v>0</v>
      </c>
      <c r="BI238" s="156">
        <f>IF(OR(BI$165&lt;=EOMONTH($E67,$R67*(1-$O67)),BI$165&gt;EOMONTH($E67,$P67*12*(1-$O67)+$Q67*12*$O67+$R67*(1-$O67))),0,IF($X67="NNN",SUM(Expenses!BG$35:BG$39)*$F67,IF($X67="FSG",0,IF($X67="MG",SUMPRODUCT($Z67:$Z71,Expenses!BG$35:BG$39)*$F67,MAX((Expenses!BG$35-$AB67/12)*$AA67*$F67,0)+MAX((Expenses!BG$36-$AB68/12)*$AA68*$F67,0)+MAX((Expenses!BG$37-$AB69/12)*$AA69*$F67,0)+MAX((Expenses!BG$38-$AB70/12)*$AA70*$F67,0)+MAX((Expenses!BG$39-$AB71/12)*$AA71*$F67,0)))))</f>
        <v>0</v>
      </c>
      <c r="BJ238" s="156">
        <f>IF(OR(BJ$165&lt;=EOMONTH($E67,$R67*(1-$O67)),BJ$165&gt;EOMONTH($E67,$P67*12*(1-$O67)+$Q67*12*$O67+$R67*(1-$O67))),0,IF($X67="NNN",SUM(Expenses!BH$35:BH$39)*$F67,IF($X67="FSG",0,IF($X67="MG",SUMPRODUCT($Z67:$Z71,Expenses!BH$35:BH$39)*$F67,MAX((Expenses!BH$35-$AB67/12)*$AA67*$F67,0)+MAX((Expenses!BH$36-$AB68/12)*$AA68*$F67,0)+MAX((Expenses!BH$37-$AB69/12)*$AA69*$F67,0)+MAX((Expenses!BH$38-$AB70/12)*$AA70*$F67,0)+MAX((Expenses!BH$39-$AB71/12)*$AA71*$F67,0)))))</f>
        <v>0</v>
      </c>
      <c r="BK238" s="156">
        <f>IF(OR(BK$165&lt;=EOMONTH($E67,$R67*(1-$O67)),BK$165&gt;EOMONTH($E67,$P67*12*(1-$O67)+$Q67*12*$O67+$R67*(1-$O67))),0,IF($X67="NNN",SUM(Expenses!BI$35:BI$39)*$F67,IF($X67="FSG",0,IF($X67="MG",SUMPRODUCT($Z67:$Z71,Expenses!BI$35:BI$39)*$F67,MAX((Expenses!BI$35-$AB67/12)*$AA67*$F67,0)+MAX((Expenses!BI$36-$AB68/12)*$AA68*$F67,0)+MAX((Expenses!BI$37-$AB69/12)*$AA69*$F67,0)+MAX((Expenses!BI$38-$AB70/12)*$AA70*$F67,0)+MAX((Expenses!BI$39-$AB71/12)*$AA71*$F67,0)))))</f>
        <v>0</v>
      </c>
      <c r="BL238" s="156">
        <f>IF(OR(BL$165&lt;=EOMONTH($E67,$R67*(1-$O67)),BL$165&gt;EOMONTH($E67,$P67*12*(1-$O67)+$Q67*12*$O67+$R67*(1-$O67))),0,IF($X67="NNN",SUM(Expenses!BJ$35:BJ$39)*$F67,IF($X67="FSG",0,IF($X67="MG",SUMPRODUCT($Z67:$Z71,Expenses!BJ$35:BJ$39)*$F67,MAX((Expenses!BJ$35-$AB67/12)*$AA67*$F67,0)+MAX((Expenses!BJ$36-$AB68/12)*$AA68*$F67,0)+MAX((Expenses!BJ$37-$AB69/12)*$AA69*$F67,0)+MAX((Expenses!BJ$38-$AB70/12)*$AA70*$F67,0)+MAX((Expenses!BJ$39-$AB71/12)*$AA71*$F67,0)))))</f>
        <v>0</v>
      </c>
      <c r="BM238" s="156">
        <f>IF(OR(BM$165&lt;=EOMONTH($E67,$R67*(1-$O67)),BM$165&gt;EOMONTH($E67,$P67*12*(1-$O67)+$Q67*12*$O67+$R67*(1-$O67))),0,IF($X67="NNN",SUM(Expenses!BK$35:BK$39)*$F67,IF($X67="FSG",0,IF($X67="MG",SUMPRODUCT($Z67:$Z71,Expenses!BK$35:BK$39)*$F67,MAX((Expenses!BK$35-$AB67/12)*$AA67*$F67,0)+MAX((Expenses!BK$36-$AB68/12)*$AA68*$F67,0)+MAX((Expenses!BK$37-$AB69/12)*$AA69*$F67,0)+MAX((Expenses!BK$38-$AB70/12)*$AA70*$F67,0)+MAX((Expenses!BK$39-$AB71/12)*$AA71*$F67,0)))))</f>
        <v>0</v>
      </c>
      <c r="BN238" s="156">
        <f>IF(OR(BN$165&lt;=EOMONTH($E67,$R67*(1-$O67)),BN$165&gt;EOMONTH($E67,$P67*12*(1-$O67)+$Q67*12*$O67+$R67*(1-$O67))),0,IF($X67="NNN",SUM(Expenses!BL$35:BL$39)*$F67,IF($X67="FSG",0,IF($X67="MG",SUMPRODUCT($Z67:$Z71,Expenses!BL$35:BL$39)*$F67,MAX((Expenses!BL$35-$AB67/12)*$AA67*$F67,0)+MAX((Expenses!BL$36-$AB68/12)*$AA68*$F67,0)+MAX((Expenses!BL$37-$AB69/12)*$AA69*$F67,0)+MAX((Expenses!BL$38-$AB70/12)*$AA70*$F67,0)+MAX((Expenses!BL$39-$AB71/12)*$AA71*$F67,0)))))</f>
        <v>0</v>
      </c>
      <c r="BO238" s="156">
        <f>IF(OR(BO$165&lt;=EOMONTH($E67,$R67*(1-$O67)),BO$165&gt;EOMONTH($E67,$P67*12*(1-$O67)+$Q67*12*$O67+$R67*(1-$O67))),0,IF($X67="NNN",SUM(Expenses!BM$35:BM$39)*$F67,IF($X67="FSG",0,IF($X67="MG",SUMPRODUCT($Z67:$Z71,Expenses!BM$35:BM$39)*$F67,MAX((Expenses!BM$35-$AB67/12)*$AA67*$F67,0)+MAX((Expenses!BM$36-$AB68/12)*$AA68*$F67,0)+MAX((Expenses!BM$37-$AB69/12)*$AA69*$F67,0)+MAX((Expenses!BM$38-$AB70/12)*$AA70*$F67,0)+MAX((Expenses!BM$39-$AB71/12)*$AA71*$F67,0)))))</f>
        <v>0</v>
      </c>
      <c r="BP238" s="156">
        <f>IF(OR(BP$165&lt;=EOMONTH($E67,$R67*(1-$O67)),BP$165&gt;EOMONTH($E67,$P67*12*(1-$O67)+$Q67*12*$O67+$R67*(1-$O67))),0,IF($X67="NNN",SUM(Expenses!BN$35:BN$39)*$F67,IF($X67="FSG",0,IF($X67="MG",SUMPRODUCT($Z67:$Z71,Expenses!BN$35:BN$39)*$F67,MAX((Expenses!BN$35-$AB67/12)*$AA67*$F67,0)+MAX((Expenses!BN$36-$AB68/12)*$AA68*$F67,0)+MAX((Expenses!BN$37-$AB69/12)*$AA69*$F67,0)+MAX((Expenses!BN$38-$AB70/12)*$AA70*$F67,0)+MAX((Expenses!BN$39-$AB71/12)*$AA71*$F67,0)))))</f>
        <v>0</v>
      </c>
      <c r="BQ238" s="156">
        <f>IF(OR(BQ$165&lt;=EOMONTH($E67,$R67*(1-$O67)),BQ$165&gt;EOMONTH($E67,$P67*12*(1-$O67)+$Q67*12*$O67+$R67*(1-$O67))),0,IF($X67="NNN",SUM(Expenses!BO$35:BO$39)*$F67,IF($X67="FSG",0,IF($X67="MG",SUMPRODUCT($Z67:$Z71,Expenses!BO$35:BO$39)*$F67,MAX((Expenses!BO$35-$AB67/12)*$AA67*$F67,0)+MAX((Expenses!BO$36-$AB68/12)*$AA68*$F67,0)+MAX((Expenses!BO$37-$AB69/12)*$AA69*$F67,0)+MAX((Expenses!BO$38-$AB70/12)*$AA70*$F67,0)+MAX((Expenses!BO$39-$AB71/12)*$AA71*$F67,0)))))</f>
        <v>0</v>
      </c>
      <c r="BR238" s="156">
        <f>IF(OR(BR$165&lt;=EOMONTH($E67,$R67*(1-$O67)),BR$165&gt;EOMONTH($E67,$P67*12*(1-$O67)+$Q67*12*$O67+$R67*(1-$O67))),0,IF($X67="NNN",SUM(Expenses!BP$35:BP$39)*$F67,IF($X67="FSG",0,IF($X67="MG",SUMPRODUCT($Z67:$Z71,Expenses!BP$35:BP$39)*$F67,MAX((Expenses!BP$35-$AB67/12)*$AA67*$F67,0)+MAX((Expenses!BP$36-$AB68/12)*$AA68*$F67,0)+MAX((Expenses!BP$37-$AB69/12)*$AA69*$F67,0)+MAX((Expenses!BP$38-$AB70/12)*$AA70*$F67,0)+MAX((Expenses!BP$39-$AB71/12)*$AA71*$F67,0)))))</f>
        <v>0</v>
      </c>
      <c r="BS238" s="156">
        <f>IF(OR(BS$165&lt;=EOMONTH($E67,$R67*(1-$O67)),BS$165&gt;EOMONTH($E67,$P67*12*(1-$O67)+$Q67*12*$O67+$R67*(1-$O67))),0,IF($X67="NNN",SUM(Expenses!BQ$35:BQ$39)*$F67,IF($X67="FSG",0,IF($X67="MG",SUMPRODUCT($Z67:$Z71,Expenses!BQ$35:BQ$39)*$F67,MAX((Expenses!BQ$35-$AB67/12)*$AA67*$F67,0)+MAX((Expenses!BQ$36-$AB68/12)*$AA68*$F67,0)+MAX((Expenses!BQ$37-$AB69/12)*$AA69*$F67,0)+MAX((Expenses!BQ$38-$AB70/12)*$AA70*$F67,0)+MAX((Expenses!BQ$39-$AB71/12)*$AA71*$F67,0)))))</f>
        <v>0</v>
      </c>
      <c r="BT238" s="156">
        <f>IF(OR(BT$165&lt;=EOMONTH($E67,$R67*(1-$O67)),BT$165&gt;EOMONTH($E67,$P67*12*(1-$O67)+$Q67*12*$O67+$R67*(1-$O67))),0,IF($X67="NNN",SUM(Expenses!BR$35:BR$39)*$F67,IF($X67="FSG",0,IF($X67="MG",SUMPRODUCT($Z67:$Z71,Expenses!BR$35:BR$39)*$F67,MAX((Expenses!BR$35-$AB67/12)*$AA67*$F67,0)+MAX((Expenses!BR$36-$AB68/12)*$AA68*$F67,0)+MAX((Expenses!BR$37-$AB69/12)*$AA69*$F67,0)+MAX((Expenses!BR$38-$AB70/12)*$AA70*$F67,0)+MAX((Expenses!BR$39-$AB71/12)*$AA71*$F67,0)))))</f>
        <v>0</v>
      </c>
      <c r="BU238" s="156">
        <f>IF(OR(BU$165&lt;=EOMONTH($E67,$R67*(1-$O67)),BU$165&gt;EOMONTH($E67,$P67*12*(1-$O67)+$Q67*12*$O67+$R67*(1-$O67))),0,IF($X67="NNN",SUM(Expenses!BS$35:BS$39)*$F67,IF($X67="FSG",0,IF($X67="MG",SUMPRODUCT($Z67:$Z71,Expenses!BS$35:BS$39)*$F67,MAX((Expenses!BS$35-$AB67/12)*$AA67*$F67,0)+MAX((Expenses!BS$36-$AB68/12)*$AA68*$F67,0)+MAX((Expenses!BS$37-$AB69/12)*$AA69*$F67,0)+MAX((Expenses!BS$38-$AB70/12)*$AA70*$F67,0)+MAX((Expenses!BS$39-$AB71/12)*$AA71*$F67,0)))))</f>
        <v>0</v>
      </c>
      <c r="BV238" s="156">
        <f>IF(OR(BV$165&lt;=EOMONTH($E67,$R67*(1-$O67)),BV$165&gt;EOMONTH($E67,$P67*12*(1-$O67)+$Q67*12*$O67+$R67*(1-$O67))),0,IF($X67="NNN",SUM(Expenses!BT$35:BT$39)*$F67,IF($X67="FSG",0,IF($X67="MG",SUMPRODUCT($Z67:$Z71,Expenses!BT$35:BT$39)*$F67,MAX((Expenses!BT$35-$AB67/12)*$AA67*$F67,0)+MAX((Expenses!BT$36-$AB68/12)*$AA68*$F67,0)+MAX((Expenses!BT$37-$AB69/12)*$AA69*$F67,0)+MAX((Expenses!BT$38-$AB70/12)*$AA70*$F67,0)+MAX((Expenses!BT$39-$AB71/12)*$AA71*$F67,0)))))</f>
        <v>0</v>
      </c>
      <c r="BW238" s="156">
        <f>IF(OR(BW$165&lt;=EOMONTH($E67,$R67*(1-$O67)),BW$165&gt;EOMONTH($E67,$P67*12*(1-$O67)+$Q67*12*$O67+$R67*(1-$O67))),0,IF($X67="NNN",SUM(Expenses!BU$35:BU$39)*$F67,IF($X67="FSG",0,IF($X67="MG",SUMPRODUCT($Z67:$Z71,Expenses!BU$35:BU$39)*$F67,MAX((Expenses!BU$35-$AB67/12)*$AA67*$F67,0)+MAX((Expenses!BU$36-$AB68/12)*$AA68*$F67,0)+MAX((Expenses!BU$37-$AB69/12)*$AA69*$F67,0)+MAX((Expenses!BU$38-$AB70/12)*$AA70*$F67,0)+MAX((Expenses!BU$39-$AB71/12)*$AA71*$F67,0)))))</f>
        <v>0</v>
      </c>
      <c r="BX238" s="156">
        <f>IF(OR(BX$165&lt;=EOMONTH($E67,$R67*(1-$O67)),BX$165&gt;EOMONTH($E67,$P67*12*(1-$O67)+$Q67*12*$O67+$R67*(1-$O67))),0,IF($X67="NNN",SUM(Expenses!BV$35:BV$39)*$F67,IF($X67="FSG",0,IF($X67="MG",SUMPRODUCT($Z67:$Z71,Expenses!BV$35:BV$39)*$F67,MAX((Expenses!BV$35-$AB67/12)*$AA67*$F67,0)+MAX((Expenses!BV$36-$AB68/12)*$AA68*$F67,0)+MAX((Expenses!BV$37-$AB69/12)*$AA69*$F67,0)+MAX((Expenses!BV$38-$AB70/12)*$AA70*$F67,0)+MAX((Expenses!BV$39-$AB71/12)*$AA71*$F67,0)))))</f>
        <v>0</v>
      </c>
      <c r="BY238" s="156">
        <f>IF(OR(BY$165&lt;=EOMONTH($E67,$R67*(1-$O67)),BY$165&gt;EOMONTH($E67,$P67*12*(1-$O67)+$Q67*12*$O67+$R67*(1-$O67))),0,IF($X67="NNN",SUM(Expenses!BW$35:BW$39)*$F67,IF($X67="FSG",0,IF($X67="MG",SUMPRODUCT($Z67:$Z71,Expenses!BW$35:BW$39)*$F67,MAX((Expenses!BW$35-$AB67/12)*$AA67*$F67,0)+MAX((Expenses!BW$36-$AB68/12)*$AA68*$F67,0)+MAX((Expenses!BW$37-$AB69/12)*$AA69*$F67,0)+MAX((Expenses!BW$38-$AB70/12)*$AA70*$F67,0)+MAX((Expenses!BW$39-$AB71/12)*$AA71*$F67,0)))))</f>
        <v>0</v>
      </c>
      <c r="BZ238" s="156">
        <f>IF(OR(BZ$165&lt;=EOMONTH($E67,$R67*(1-$O67)),BZ$165&gt;EOMONTH($E67,$P67*12*(1-$O67)+$Q67*12*$O67+$R67*(1-$O67))),0,IF($X67="NNN",SUM(Expenses!BX$35:BX$39)*$F67,IF($X67="FSG",0,IF($X67="MG",SUMPRODUCT($Z67:$Z71,Expenses!BX$35:BX$39)*$F67,MAX((Expenses!BX$35-$AB67/12)*$AA67*$F67,0)+MAX((Expenses!BX$36-$AB68/12)*$AA68*$F67,0)+MAX((Expenses!BX$37-$AB69/12)*$AA69*$F67,0)+MAX((Expenses!BX$38-$AB70/12)*$AA70*$F67,0)+MAX((Expenses!BX$39-$AB71/12)*$AA71*$F67,0)))))</f>
        <v>0</v>
      </c>
      <c r="CA238" s="156">
        <f>IF(OR(CA$165&lt;=EOMONTH($E67,$R67*(1-$O67)),CA$165&gt;EOMONTH($E67,$P67*12*(1-$O67)+$Q67*12*$O67+$R67*(1-$O67))),0,IF($X67="NNN",SUM(Expenses!BY$35:BY$39)*$F67,IF($X67="FSG",0,IF($X67="MG",SUMPRODUCT($Z67:$Z71,Expenses!BY$35:BY$39)*$F67,MAX((Expenses!BY$35-$AB67/12)*$AA67*$F67,0)+MAX((Expenses!BY$36-$AB68/12)*$AA68*$F67,0)+MAX((Expenses!BY$37-$AB69/12)*$AA69*$F67,0)+MAX((Expenses!BY$38-$AB70/12)*$AA70*$F67,0)+MAX((Expenses!BY$39-$AB71/12)*$AA71*$F67,0)))))</f>
        <v>0</v>
      </c>
      <c r="CB238" s="156">
        <f>IF(OR(CB$165&lt;=EOMONTH($E67,$R67*(1-$O67)),CB$165&gt;EOMONTH($E67,$P67*12*(1-$O67)+$Q67*12*$O67+$R67*(1-$O67))),0,IF($X67="NNN",SUM(Expenses!BZ$35:BZ$39)*$F67,IF($X67="FSG",0,IF($X67="MG",SUMPRODUCT($Z67:$Z71,Expenses!BZ$35:BZ$39)*$F67,MAX((Expenses!BZ$35-$AB67/12)*$AA67*$F67,0)+MAX((Expenses!BZ$36-$AB68/12)*$AA68*$F67,0)+MAX((Expenses!BZ$37-$AB69/12)*$AA69*$F67,0)+MAX((Expenses!BZ$38-$AB70/12)*$AA70*$F67,0)+MAX((Expenses!BZ$39-$AB71/12)*$AA71*$F67,0)))))</f>
        <v>0</v>
      </c>
      <c r="CC238" s="156">
        <f>IF(OR(CC$165&lt;=EOMONTH($E67,$R67*(1-$O67)),CC$165&gt;EOMONTH($E67,$P67*12*(1-$O67)+$Q67*12*$O67+$R67*(1-$O67))),0,IF($X67="NNN",SUM(Expenses!CA$35:CA$39)*$F67,IF($X67="FSG",0,IF($X67="MG",SUMPRODUCT($Z67:$Z71,Expenses!CA$35:CA$39)*$F67,MAX((Expenses!CA$35-$AB67/12)*$AA67*$F67,0)+MAX((Expenses!CA$36-$AB68/12)*$AA68*$F67,0)+MAX((Expenses!CA$37-$AB69/12)*$AA69*$F67,0)+MAX((Expenses!CA$38-$AB70/12)*$AA70*$F67,0)+MAX((Expenses!CA$39-$AB71/12)*$AA71*$F67,0)))))</f>
        <v>0</v>
      </c>
      <c r="CD238" s="156">
        <f>IF(OR(CD$165&lt;=EOMONTH($E67,$R67*(1-$O67)),CD$165&gt;EOMONTH($E67,$P67*12*(1-$O67)+$Q67*12*$O67+$R67*(1-$O67))),0,IF($X67="NNN",SUM(Expenses!CB$35:CB$39)*$F67,IF($X67="FSG",0,IF($X67="MG",SUMPRODUCT($Z67:$Z71,Expenses!CB$35:CB$39)*$F67,MAX((Expenses!CB$35-$AB67/12)*$AA67*$F67,0)+MAX((Expenses!CB$36-$AB68/12)*$AA68*$F67,0)+MAX((Expenses!CB$37-$AB69/12)*$AA69*$F67,0)+MAX((Expenses!CB$38-$AB70/12)*$AA70*$F67,0)+MAX((Expenses!CB$39-$AB71/12)*$AA71*$F67,0)))))</f>
        <v>0</v>
      </c>
      <c r="CE238" s="156">
        <f>IF(OR(CE$165&lt;=EOMONTH($E67,$R67*(1-$O67)),CE$165&gt;EOMONTH($E67,$P67*12*(1-$O67)+$Q67*12*$O67+$R67*(1-$O67))),0,IF($X67="NNN",SUM(Expenses!CC$35:CC$39)*$F67,IF($X67="FSG",0,IF($X67="MG",SUMPRODUCT($Z67:$Z71,Expenses!CC$35:CC$39)*$F67,MAX((Expenses!CC$35-$AB67/12)*$AA67*$F67,0)+MAX((Expenses!CC$36-$AB68/12)*$AA68*$F67,0)+MAX((Expenses!CC$37-$AB69/12)*$AA69*$F67,0)+MAX((Expenses!CC$38-$AB70/12)*$AA70*$F67,0)+MAX((Expenses!CC$39-$AB71/12)*$AA71*$F67,0)))))</f>
        <v>0</v>
      </c>
      <c r="CF238" s="156">
        <f>IF(OR(CF$165&lt;=EOMONTH($E67,$R67*(1-$O67)),CF$165&gt;EOMONTH($E67,$P67*12*(1-$O67)+$Q67*12*$O67+$R67*(1-$O67))),0,IF($X67="NNN",SUM(Expenses!CD$35:CD$39)*$F67,IF($X67="FSG",0,IF($X67="MG",SUMPRODUCT($Z67:$Z71,Expenses!CD$35:CD$39)*$F67,MAX((Expenses!CD$35-$AB67/12)*$AA67*$F67,0)+MAX((Expenses!CD$36-$AB68/12)*$AA68*$F67,0)+MAX((Expenses!CD$37-$AB69/12)*$AA69*$F67,0)+MAX((Expenses!CD$38-$AB70/12)*$AA70*$F67,0)+MAX((Expenses!CD$39-$AB71/12)*$AA71*$F67,0)))))</f>
        <v>0</v>
      </c>
      <c r="CG238" s="156">
        <f>IF(OR(CG$165&lt;=EOMONTH($E67,$R67*(1-$O67)),CG$165&gt;EOMONTH($E67,$P67*12*(1-$O67)+$Q67*12*$O67+$R67*(1-$O67))),0,IF($X67="NNN",SUM(Expenses!CE$35:CE$39)*$F67,IF($X67="FSG",0,IF($X67="MG",SUMPRODUCT($Z67:$Z71,Expenses!CE$35:CE$39)*$F67,MAX((Expenses!CE$35-$AB67/12)*$AA67*$F67,0)+MAX((Expenses!CE$36-$AB68/12)*$AA68*$F67,0)+MAX((Expenses!CE$37-$AB69/12)*$AA69*$F67,0)+MAX((Expenses!CE$38-$AB70/12)*$AA70*$F67,0)+MAX((Expenses!CE$39-$AB71/12)*$AA71*$F67,0)))))</f>
        <v>0</v>
      </c>
      <c r="CH238" s="156">
        <f>IF(OR(CH$165&lt;=EOMONTH($E67,$R67*(1-$O67)),CH$165&gt;EOMONTH($E67,$P67*12*(1-$O67)+$Q67*12*$O67+$R67*(1-$O67))),0,IF($X67="NNN",SUM(Expenses!CF$35:CF$39)*$F67,IF($X67="FSG",0,IF($X67="MG",SUMPRODUCT($Z67:$Z71,Expenses!CF$35:CF$39)*$F67,MAX((Expenses!CF$35-$AB67/12)*$AA67*$F67,0)+MAX((Expenses!CF$36-$AB68/12)*$AA68*$F67,0)+MAX((Expenses!CF$37-$AB69/12)*$AA69*$F67,0)+MAX((Expenses!CF$38-$AB70/12)*$AA70*$F67,0)+MAX((Expenses!CF$39-$AB71/12)*$AA71*$F67,0)))))</f>
        <v>0</v>
      </c>
      <c r="CI238" s="156">
        <f>IF(OR(CI$165&lt;=EOMONTH($E67,$R67*(1-$O67)),CI$165&gt;EOMONTH($E67,$P67*12*(1-$O67)+$Q67*12*$O67+$R67*(1-$O67))),0,IF($X67="NNN",SUM(Expenses!CG$35:CG$39)*$F67,IF($X67="FSG",0,IF($X67="MG",SUMPRODUCT($Z67:$Z71,Expenses!CG$35:CG$39)*$F67,MAX((Expenses!CG$35-$AB67/12)*$AA67*$F67,0)+MAX((Expenses!CG$36-$AB68/12)*$AA68*$F67,0)+MAX((Expenses!CG$37-$AB69/12)*$AA69*$F67,0)+MAX((Expenses!CG$38-$AB70/12)*$AA70*$F67,0)+MAX((Expenses!CG$39-$AB71/12)*$AA71*$F67,0)))))</f>
        <v>0</v>
      </c>
      <c r="CJ238" s="156">
        <f>IF(OR(CJ$165&lt;=EOMONTH($E67,$R67*(1-$O67)),CJ$165&gt;EOMONTH($E67,$P67*12*(1-$O67)+$Q67*12*$O67+$R67*(1-$O67))),0,IF($X67="NNN",SUM(Expenses!CH$35:CH$39)*$F67,IF($X67="FSG",0,IF($X67="MG",SUMPRODUCT($Z67:$Z71,Expenses!CH$35:CH$39)*$F67,MAX((Expenses!CH$35-$AB67/12)*$AA67*$F67,0)+MAX((Expenses!CH$36-$AB68/12)*$AA68*$F67,0)+MAX((Expenses!CH$37-$AB69/12)*$AA69*$F67,0)+MAX((Expenses!CH$38-$AB70/12)*$AA70*$F67,0)+MAX((Expenses!CH$39-$AB71/12)*$AA71*$F67,0)))))</f>
        <v>0</v>
      </c>
      <c r="CK238" s="156">
        <f>IF(OR(CK$165&lt;=EOMONTH($E67,$R67*(1-$O67)),CK$165&gt;EOMONTH($E67,$P67*12*(1-$O67)+$Q67*12*$O67+$R67*(1-$O67))),0,IF($X67="NNN",SUM(Expenses!CI$35:CI$39)*$F67,IF($X67="FSG",0,IF($X67="MG",SUMPRODUCT($Z67:$Z71,Expenses!CI$35:CI$39)*$F67,MAX((Expenses!CI$35-$AB67/12)*$AA67*$F67,0)+MAX((Expenses!CI$36-$AB68/12)*$AA68*$F67,0)+MAX((Expenses!CI$37-$AB69/12)*$AA69*$F67,0)+MAX((Expenses!CI$38-$AB70/12)*$AA70*$F67,0)+MAX((Expenses!CI$39-$AB71/12)*$AA71*$F67,0)))))</f>
        <v>0</v>
      </c>
      <c r="CL238" s="156">
        <f>IF(OR(CL$165&lt;=EOMONTH($E67,$R67*(1-$O67)),CL$165&gt;EOMONTH($E67,$P67*12*(1-$O67)+$Q67*12*$O67+$R67*(1-$O67))),0,IF($X67="NNN",SUM(Expenses!CJ$35:CJ$39)*$F67,IF($X67="FSG",0,IF($X67="MG",SUMPRODUCT($Z67:$Z71,Expenses!CJ$35:CJ$39)*$F67,MAX((Expenses!CJ$35-$AB67/12)*$AA67*$F67,0)+MAX((Expenses!CJ$36-$AB68/12)*$AA68*$F67,0)+MAX((Expenses!CJ$37-$AB69/12)*$AA69*$F67,0)+MAX((Expenses!CJ$38-$AB70/12)*$AA70*$F67,0)+MAX((Expenses!CJ$39-$AB71/12)*$AA71*$F67,0)))))</f>
        <v>0</v>
      </c>
      <c r="CM238" s="156">
        <f>IF(OR(CM$165&lt;=EOMONTH($E67,$R67*(1-$O67)),CM$165&gt;EOMONTH($E67,$P67*12*(1-$O67)+$Q67*12*$O67+$R67*(1-$O67))),0,IF($X67="NNN",SUM(Expenses!CK$35:CK$39)*$F67,IF($X67="FSG",0,IF($X67="MG",SUMPRODUCT($Z67:$Z71,Expenses!CK$35:CK$39)*$F67,MAX((Expenses!CK$35-$AB67/12)*$AA67*$F67,0)+MAX((Expenses!CK$36-$AB68/12)*$AA68*$F67,0)+MAX((Expenses!CK$37-$AB69/12)*$AA69*$F67,0)+MAX((Expenses!CK$38-$AB70/12)*$AA70*$F67,0)+MAX((Expenses!CK$39-$AB71/12)*$AA71*$F67,0)))))</f>
        <v>0</v>
      </c>
      <c r="CN238" s="156">
        <f>IF(OR(CN$165&lt;=EOMONTH($E67,$R67*(1-$O67)),CN$165&gt;EOMONTH($E67,$P67*12*(1-$O67)+$Q67*12*$O67+$R67*(1-$O67))),0,IF($X67="NNN",SUM(Expenses!CL$35:CL$39)*$F67,IF($X67="FSG",0,IF($X67="MG",SUMPRODUCT($Z67:$Z71,Expenses!CL$35:CL$39)*$F67,MAX((Expenses!CL$35-$AB67/12)*$AA67*$F67,0)+MAX((Expenses!CL$36-$AB68/12)*$AA68*$F67,0)+MAX((Expenses!CL$37-$AB69/12)*$AA69*$F67,0)+MAX((Expenses!CL$38-$AB70/12)*$AA70*$F67,0)+MAX((Expenses!CL$39-$AB71/12)*$AA71*$F67,0)))))</f>
        <v>0</v>
      </c>
      <c r="CO238" s="156">
        <f>IF(OR(CO$165&lt;=EOMONTH($E67,$R67*(1-$O67)),CO$165&gt;EOMONTH($E67,$P67*12*(1-$O67)+$Q67*12*$O67+$R67*(1-$O67))),0,IF($X67="NNN",SUM(Expenses!CM$35:CM$39)*$F67,IF($X67="FSG",0,IF($X67="MG",SUMPRODUCT($Z67:$Z71,Expenses!CM$35:CM$39)*$F67,MAX((Expenses!CM$35-$AB67/12)*$AA67*$F67,0)+MAX((Expenses!CM$36-$AB68/12)*$AA68*$F67,0)+MAX((Expenses!CM$37-$AB69/12)*$AA69*$F67,0)+MAX((Expenses!CM$38-$AB70/12)*$AA70*$F67,0)+MAX((Expenses!CM$39-$AB71/12)*$AA71*$F67,0)))))</f>
        <v>0</v>
      </c>
      <c r="CP238" s="156">
        <f>IF(OR(CP$165&lt;=EOMONTH($E67,$R67*(1-$O67)),CP$165&gt;EOMONTH($E67,$P67*12*(1-$O67)+$Q67*12*$O67+$R67*(1-$O67))),0,IF($X67="NNN",SUM(Expenses!CN$35:CN$39)*$F67,IF($X67="FSG",0,IF($X67="MG",SUMPRODUCT($Z67:$Z71,Expenses!CN$35:CN$39)*$F67,MAX((Expenses!CN$35-$AB67/12)*$AA67*$F67,0)+MAX((Expenses!CN$36-$AB68/12)*$AA68*$F67,0)+MAX((Expenses!CN$37-$AB69/12)*$AA69*$F67,0)+MAX((Expenses!CN$38-$AB70/12)*$AA70*$F67,0)+MAX((Expenses!CN$39-$AB71/12)*$AA71*$F67,0)))))</f>
        <v>0</v>
      </c>
      <c r="CQ238" s="156">
        <f>IF(OR(CQ$165&lt;=EOMONTH($E67,$R67*(1-$O67)),CQ$165&gt;EOMONTH($E67,$P67*12*(1-$O67)+$Q67*12*$O67+$R67*(1-$O67))),0,IF($X67="NNN",SUM(Expenses!CO$35:CO$39)*$F67,IF($X67="FSG",0,IF($X67="MG",SUMPRODUCT($Z67:$Z71,Expenses!CO$35:CO$39)*$F67,MAX((Expenses!CO$35-$AB67/12)*$AA67*$F67,0)+MAX((Expenses!CO$36-$AB68/12)*$AA68*$F67,0)+MAX((Expenses!CO$37-$AB69/12)*$AA69*$F67,0)+MAX((Expenses!CO$38-$AB70/12)*$AA70*$F67,0)+MAX((Expenses!CO$39-$AB71/12)*$AA71*$F67,0)))))</f>
        <v>0</v>
      </c>
      <c r="CR238" s="156">
        <f>IF(OR(CR$165&lt;=EOMONTH($E67,$R67*(1-$O67)),CR$165&gt;EOMONTH($E67,$P67*12*(1-$O67)+$Q67*12*$O67+$R67*(1-$O67))),0,IF($X67="NNN",SUM(Expenses!CP$35:CP$39)*$F67,IF($X67="FSG",0,IF($X67="MG",SUMPRODUCT($Z67:$Z71,Expenses!CP$35:CP$39)*$F67,MAX((Expenses!CP$35-$AB67/12)*$AA67*$F67,0)+MAX((Expenses!CP$36-$AB68/12)*$AA68*$F67,0)+MAX((Expenses!CP$37-$AB69/12)*$AA69*$F67,0)+MAX((Expenses!CP$38-$AB70/12)*$AA70*$F67,0)+MAX((Expenses!CP$39-$AB71/12)*$AA71*$F67,0)))))</f>
        <v>0</v>
      </c>
      <c r="CS238" s="156">
        <f>IF(OR(CS$165&lt;=EOMONTH($E67,$R67*(1-$O67)),CS$165&gt;EOMONTH($E67,$P67*12*(1-$O67)+$Q67*12*$O67+$R67*(1-$O67))),0,IF($X67="NNN",SUM(Expenses!CQ$35:CQ$39)*$F67,IF($X67="FSG",0,IF($X67="MG",SUMPRODUCT($Z67:$Z71,Expenses!CQ$35:CQ$39)*$F67,MAX((Expenses!CQ$35-$AB67/12)*$AA67*$F67,0)+MAX((Expenses!CQ$36-$AB68/12)*$AA68*$F67,0)+MAX((Expenses!CQ$37-$AB69/12)*$AA69*$F67,0)+MAX((Expenses!CQ$38-$AB70/12)*$AA70*$F67,0)+MAX((Expenses!CQ$39-$AB71/12)*$AA71*$F67,0)))))</f>
        <v>0</v>
      </c>
      <c r="CT238" s="156">
        <f>IF(OR(CT$165&lt;=EOMONTH($E67,$R67*(1-$O67)),CT$165&gt;EOMONTH($E67,$P67*12*(1-$O67)+$Q67*12*$O67+$R67*(1-$O67))),0,IF($X67="NNN",SUM(Expenses!CR$35:CR$39)*$F67,IF($X67="FSG",0,IF($X67="MG",SUMPRODUCT($Z67:$Z71,Expenses!CR$35:CR$39)*$F67,MAX((Expenses!CR$35-$AB67/12)*$AA67*$F67,0)+MAX((Expenses!CR$36-$AB68/12)*$AA68*$F67,0)+MAX((Expenses!CR$37-$AB69/12)*$AA69*$F67,0)+MAX((Expenses!CR$38-$AB70/12)*$AA70*$F67,0)+MAX((Expenses!CR$39-$AB71/12)*$AA71*$F67,0)))))</f>
        <v>0</v>
      </c>
      <c r="CU238" s="156">
        <f>IF(OR(CU$165&lt;=EOMONTH($E67,$R67*(1-$O67)),CU$165&gt;EOMONTH($E67,$P67*12*(1-$O67)+$Q67*12*$O67+$R67*(1-$O67))),0,IF($X67="NNN",SUM(Expenses!CS$35:CS$39)*$F67,IF($X67="FSG",0,IF($X67="MG",SUMPRODUCT($Z67:$Z71,Expenses!CS$35:CS$39)*$F67,MAX((Expenses!CS$35-$AB67/12)*$AA67*$F67,0)+MAX((Expenses!CS$36-$AB68/12)*$AA68*$F67,0)+MAX((Expenses!CS$37-$AB69/12)*$AA69*$F67,0)+MAX((Expenses!CS$38-$AB70/12)*$AA70*$F67,0)+MAX((Expenses!CS$39-$AB71/12)*$AA71*$F67,0)))))</f>
        <v>0</v>
      </c>
      <c r="CV238" s="156">
        <f>IF(OR(CV$165&lt;=EOMONTH($E67,$R67*(1-$O67)),CV$165&gt;EOMONTH($E67,$P67*12*(1-$O67)+$Q67*12*$O67+$R67*(1-$O67))),0,IF($X67="NNN",SUM(Expenses!CT$35:CT$39)*$F67,IF($X67="FSG",0,IF($X67="MG",SUMPRODUCT($Z67:$Z71,Expenses!CT$35:CT$39)*$F67,MAX((Expenses!CT$35-$AB67/12)*$AA67*$F67,0)+MAX((Expenses!CT$36-$AB68/12)*$AA68*$F67,0)+MAX((Expenses!CT$37-$AB69/12)*$AA69*$F67,0)+MAX((Expenses!CT$38-$AB70/12)*$AA70*$F67,0)+MAX((Expenses!CT$39-$AB71/12)*$AA71*$F67,0)))))</f>
        <v>0</v>
      </c>
      <c r="CW238" s="156">
        <f ca="1">IF(OR(CW$165&lt;=EOMONTH($E67,$R67*(1-$O67)),CW$165&gt;EOMONTH($E67,$P67*12*(1-$O67)+$Q67*12*$O67+$R67*(1-$O67))),0,IF($X67="NNN",SUM(Expenses!CU$35:CU$39)*$F67,IF($X67="FSG",0,IF($X67="MG",SUMPRODUCT($Z67:$Z71,Expenses!CU$35:CU$39)*$F67,MAX((Expenses!CU$35-$AB67/12)*$AA67*$F67,0)+MAX((Expenses!CU$36-$AB68/12)*$AA68*$F67,0)+MAX((Expenses!CU$37-$AB69/12)*$AA69*$F67,0)+MAX((Expenses!CU$38-$AB70/12)*$AA70*$F67,0)+MAX((Expenses!CU$39-$AB71/12)*$AA71*$F67,0)))))</f>
        <v>571.04997786463389</v>
      </c>
      <c r="CX238" s="156">
        <f ca="1">IF(OR(CX$165&lt;=EOMONTH($E67,$R67*(1-$O67)),CX$165&gt;EOMONTH($E67,$P67*12*(1-$O67)+$Q67*12*$O67+$R67*(1-$O67))),0,IF($X67="NNN",SUM(Expenses!CV$35:CV$39)*$F67,IF($X67="FSG",0,IF($X67="MG",SUMPRODUCT($Z67:$Z71,Expenses!CV$35:CV$39)*$F67,MAX((Expenses!CV$35-$AB67/12)*$AA67*$F67,0)+MAX((Expenses!CV$36-$AB68/12)*$AA68*$F67,0)+MAX((Expenses!CV$37-$AB69/12)*$AA69*$F67,0)+MAX((Expenses!CV$38-$AB70/12)*$AA70*$F67,0)+MAX((Expenses!CV$39-$AB71/12)*$AA71*$F67,0)))))</f>
        <v>571.36246602426513</v>
      </c>
      <c r="CY238" s="156">
        <f ca="1">IF(OR(CY$165&lt;=EOMONTH($E67,$R67*(1-$O67)),CY$165&gt;EOMONTH($E67,$P67*12*(1-$O67)+$Q67*12*$O67+$R67*(1-$O67))),0,IF($X67="NNN",SUM(Expenses!CW$35:CW$39)*$F67,IF($X67="FSG",0,IF($X67="MG",SUMPRODUCT($Z67:$Z71,Expenses!CW$35:CW$39)*$F67,MAX((Expenses!CW$35-$AB67/12)*$AA67*$F67,0)+MAX((Expenses!CW$36-$AB68/12)*$AA68*$F67,0)+MAX((Expenses!CW$37-$AB69/12)*$AA69*$F67,0)+MAX((Expenses!CW$38-$AB70/12)*$AA70*$F67,0)+MAX((Expenses!CW$39-$AB71/12)*$AA71*$F67,0)))))</f>
        <v>596.86475308025604</v>
      </c>
      <c r="CZ238" s="156">
        <f ca="1">IF(OR(CZ$165&lt;=EOMONTH($E67,$R67*(1-$O67)),CZ$165&gt;EOMONTH($E67,$P67*12*(1-$O67)+$Q67*12*$O67+$R67*(1-$O67))),0,IF($X67="NNN",SUM(Expenses!CX$35:CX$39)*$F67,IF($X67="FSG",0,IF($X67="MG",SUMPRODUCT($Z67:$Z71,Expenses!CX$35:CX$39)*$F67,MAX((Expenses!CX$35-$AB67/12)*$AA67*$F67,0)+MAX((Expenses!CX$36-$AB68/12)*$AA68*$F67,0)+MAX((Expenses!CX$37-$AB69/12)*$AA69*$F67,0)+MAX((Expenses!CX$38-$AB70/12)*$AA70*$F67,0)+MAX((Expenses!CX$39-$AB71/12)*$AA71*$F67,0)))))</f>
        <v>597.38947823004685</v>
      </c>
      <c r="DA238" s="156">
        <f ca="1">IF(OR(DA$165&lt;=EOMONTH($E67,$R67*(1-$O67)),DA$165&gt;EOMONTH($E67,$P67*12*(1-$O67)+$Q67*12*$O67+$R67*(1-$O67))),0,IF($X67="NNN",SUM(Expenses!CY$35:CY$39)*$F67,IF($X67="FSG",0,IF($X67="MG",SUMPRODUCT($Z67:$Z71,Expenses!CY$35:CY$39)*$F67,MAX((Expenses!CY$35-$AB67/12)*$AA67*$F67,0)+MAX((Expenses!CY$36-$AB68/12)*$AA68*$F67,0)+MAX((Expenses!CY$37-$AB69/12)*$AA69*$F67,0)+MAX((Expenses!CY$38-$AB70/12)*$AA70*$F67,0)+MAX((Expenses!CY$39-$AB71/12)*$AA71*$F67,0)))))</f>
        <v>607.67201217329136</v>
      </c>
      <c r="DB238" s="156">
        <f ca="1">IF(OR(DB$165&lt;=EOMONTH($E67,$R67*(1-$O67)),DB$165&gt;EOMONTH($E67,$P67*12*(1-$O67)+$Q67*12*$O67+$R67*(1-$O67))),0,IF($X67="NNN",SUM(Expenses!CZ$35:CZ$39)*$F67,IF($X67="FSG",0,IF($X67="MG",SUMPRODUCT($Z67:$Z71,Expenses!CZ$35:CZ$39)*$F67,MAX((Expenses!CZ$35-$AB67/12)*$AA67*$F67,0)+MAX((Expenses!CZ$36-$AB68/12)*$AA68*$F67,0)+MAX((Expenses!CZ$37-$AB69/12)*$AA69*$F67,0)+MAX((Expenses!CZ$38-$AB70/12)*$AA70*$F67,0)+MAX((Expenses!CZ$39-$AB71/12)*$AA71*$F67,0)))))</f>
        <v>608.0336025180037</v>
      </c>
      <c r="DC238" s="156">
        <f ca="1">IF(OR(DC$165&lt;=EOMONTH($E67,$R67*(1-$O67)),DC$165&gt;EOMONTH($E67,$P67*12*(1-$O67)+$Q67*12*$O67+$R67*(1-$O67))),0,IF($X67="NNN",SUM(Expenses!DA$35:DA$39)*$F67,IF($X67="FSG",0,IF($X67="MG",SUMPRODUCT($Z67:$Z71,Expenses!DA$35:DA$39)*$F67,MAX((Expenses!DA$35-$AB67/12)*$AA67*$F67,0)+MAX((Expenses!DA$36-$AB68/12)*$AA68*$F67,0)+MAX((Expenses!DA$37-$AB69/12)*$AA69*$F67,0)+MAX((Expenses!DA$38-$AB70/12)*$AA70*$F67,0)+MAX((Expenses!DA$39-$AB71/12)*$AA71*$F67,0)))))</f>
        <v>608.3960846420531</v>
      </c>
      <c r="DD238" s="156">
        <f ca="1">IF(OR(DD$165&lt;=EOMONTH($E67,$R67*(1-$O67)),DD$165&gt;EOMONTH($E67,$P67*12*(1-$O67)+$Q67*12*$O67+$R67*(1-$O67))),0,IF($X67="NNN",SUM(Expenses!DB$35:DB$39)*$F67,IF($X67="FSG",0,IF($X67="MG",SUMPRODUCT($Z67:$Z71,Expenses!DB$35:DB$39)*$F67,MAX((Expenses!DB$35-$AB67/12)*$AA67*$F67,0)+MAX((Expenses!DB$36-$AB68/12)*$AA68*$F67,0)+MAX((Expenses!DB$37-$AB69/12)*$AA69*$F67,0)+MAX((Expenses!DB$38-$AB70/12)*$AA70*$F67,0)+MAX((Expenses!DB$39-$AB71/12)*$AA71*$F67,0)))))</f>
        <v>608.75946074480794</v>
      </c>
      <c r="DE238" s="156">
        <f ca="1">IF(OR(DE$165&lt;=EOMONTH($E67,$R67*(1-$O67)),DE$165&gt;EOMONTH($E67,$P67*12*(1-$O67)+$Q67*12*$O67+$R67*(1-$O67))),0,IF($X67="NNN",SUM(Expenses!DC$35:DC$39)*$F67,IF($X67="FSG",0,IF($X67="MG",SUMPRODUCT($Z67:$Z71,Expenses!DC$35:DC$39)*$F67,MAX((Expenses!DC$35-$AB67/12)*$AA67*$F67,0)+MAX((Expenses!DC$36-$AB68/12)*$AA68*$F67,0)+MAX((Expenses!DC$37-$AB69/12)*$AA69*$F67,0)+MAX((Expenses!DC$38-$AB70/12)*$AA70*$F67,0)+MAX((Expenses!DC$39-$AB71/12)*$AA71*$F67,0)))))</f>
        <v>609.12373303106108</v>
      </c>
      <c r="DF238" s="156">
        <f ca="1">IF(OR(DF$165&lt;=EOMONTH($E67,$R67*(1-$O67)),DF$165&gt;EOMONTH($E67,$P67*12*(1-$O67)+$Q67*12*$O67+$R67*(1-$O67))),0,IF($X67="NNN",SUM(Expenses!DD$35:DD$39)*$F67,IF($X67="FSG",0,IF($X67="MG",SUMPRODUCT($Z67:$Z71,Expenses!DD$35:DD$39)*$F67,MAX((Expenses!DD$35-$AB67/12)*$AA67*$F67,0)+MAX((Expenses!DD$36-$AB68/12)*$AA68*$F67,0)+MAX((Expenses!DD$37-$AB69/12)*$AA69*$F67,0)+MAX((Expenses!DD$38-$AB70/12)*$AA70*$F67,0)+MAX((Expenses!DD$39-$AB71/12)*$AA71*$F67,0)))))</f>
        <v>609.48890371104267</v>
      </c>
      <c r="DG238" s="156">
        <f ca="1">IF(OR(DG$165&lt;=EOMONTH($E67,$R67*(1-$O67)),DG$165&gt;EOMONTH($E67,$P67*12*(1-$O67)+$Q67*12*$O67+$R67*(1-$O67))),0,IF($X67="NNN",SUM(Expenses!DE$35:DE$39)*$F67,IF($X67="FSG",0,IF($X67="MG",SUMPRODUCT($Z67:$Z71,Expenses!DE$35:DE$39)*$F67,MAX((Expenses!DE$35-$AB67/12)*$AA67*$F67,0)+MAX((Expenses!DE$36-$AB68/12)*$AA68*$F67,0)+MAX((Expenses!DE$37-$AB69/12)*$AA69*$F67,0)+MAX((Expenses!DE$38-$AB70/12)*$AA70*$F67,0)+MAX((Expenses!DE$39-$AB71/12)*$AA71*$F67,0)))))</f>
        <v>609.85497500043402</v>
      </c>
      <c r="DH238" s="156">
        <f ca="1">IF(OR(DH$165&lt;=EOMONTH($E67,$R67*(1-$O67)),DH$165&gt;EOMONTH($E67,$P67*12*(1-$O67)+$Q67*12*$O67+$R67*(1-$O67))),0,IF($X67="NNN",SUM(Expenses!DF$35:DF$39)*$F67,IF($X67="FSG",0,IF($X67="MG",SUMPRODUCT($Z67:$Z71,Expenses!DF$35:DF$39)*$F67,MAX((Expenses!DF$35-$AB67/12)*$AA67*$F67,0)+MAX((Expenses!DF$36-$AB68/12)*$AA68*$F67,0)+MAX((Expenses!DF$37-$AB69/12)*$AA69*$F67,0)+MAX((Expenses!DF$38-$AB70/12)*$AA70*$F67,0)+MAX((Expenses!DF$39-$AB71/12)*$AA71*$F67,0)))))</f>
        <v>618.49968846019624</v>
      </c>
      <c r="DI238" s="156">
        <f ca="1">IF(OR(DI$165&lt;=EOMONTH($E67,$R67*(1-$O67)),DI$165&gt;EOMONTH($E67,$P67*12*(1-$O67)+$Q67*12*$O67+$R67*(1-$O67))),0,IF($X67="NNN",SUM(Expenses!DG$35:DG$39)*$F67,IF($X67="FSG",0,IF($X67="MG",SUMPRODUCT($Z67:$Z71,Expenses!DG$35:DG$39)*$F67,MAX((Expenses!DG$35-$AB67/12)*$AA67*$F67,0)+MAX((Expenses!DG$36-$AB68/12)*$AA68*$F67,0)+MAX((Expenses!DG$37-$AB69/12)*$AA69*$F67,0)+MAX((Expenses!DG$38-$AB70/12)*$AA70*$F67,0)+MAX((Expenses!DG$39-$AB71/12)*$AA71*$F67,0)))))</f>
        <v>620.65930591665688</v>
      </c>
      <c r="DJ238" s="156">
        <f ca="1">IF(OR(DJ$165&lt;=EOMONTH($E67,$R67*(1-$O67)),DJ$165&gt;EOMONTH($E67,$P67*12*(1-$O67)+$Q67*12*$O67+$R67*(1-$O67))),0,IF($X67="NNN",SUM(Expenses!DH$35:DH$39)*$F67,IF($X67="FSG",0,IF($X67="MG",SUMPRODUCT($Z67:$Z71,Expenses!DH$35:DH$39)*$F67,MAX((Expenses!DH$35-$AB67/12)*$AA67*$F67,0)+MAX((Expenses!DH$36-$AB68/12)*$AA68*$F67,0)+MAX((Expenses!DH$37-$AB69/12)*$AA69*$F67,0)+MAX((Expenses!DH$38-$AB70/12)*$AA70*$F67,0)+MAX((Expenses!DH$39-$AB71/12)*$AA71*$F67,0)))))</f>
        <v>621.02809238307725</v>
      </c>
      <c r="DK238" s="156">
        <f ca="1">IF(OR(DK$165&lt;=EOMONTH($E67,$R67*(1-$O67)),DK$165&gt;EOMONTH($E67,$P67*12*(1-$O67)+$Q67*12*$O67+$R67*(1-$O67))),0,IF($X67="NNN",SUM(Expenses!DI$35:DI$39)*$F67,IF($X67="FSG",0,IF($X67="MG",SUMPRODUCT($Z67:$Z71,Expenses!DI$35:DI$39)*$F67,MAX((Expenses!DI$35-$AB67/12)*$AA67*$F67,0)+MAX((Expenses!DI$36-$AB68/12)*$AA68*$F67,0)+MAX((Expenses!DI$37-$AB69/12)*$AA69*$F67,0)+MAX((Expenses!DI$38-$AB70/12)*$AA70*$F67,0)+MAX((Expenses!DI$39-$AB71/12)*$AA71*$F67,0)))))</f>
        <v>621.39778837641245</v>
      </c>
      <c r="DL238" s="156">
        <f ca="1">IF(OR(DL$165&lt;=EOMONTH($E67,$R67*(1-$O67)),DL$165&gt;EOMONTH($E67,$P67*12*(1-$O67)+$Q67*12*$O67+$R67*(1-$O67))),0,IF($X67="NNN",SUM(Expenses!DJ$35:DJ$39)*$F67,IF($X67="FSG",0,IF($X67="MG",SUMPRODUCT($Z67:$Z71,Expenses!DJ$35:DJ$39)*$F67,MAX((Expenses!DJ$35-$AB67/12)*$AA67*$F67,0)+MAX((Expenses!DJ$36-$AB68/12)*$AA68*$F67,0)+MAX((Expenses!DJ$37-$AB69/12)*$AA69*$F67,0)+MAX((Expenses!DJ$38-$AB70/12)*$AA70*$F67,0)+MAX((Expenses!DJ$39-$AB71/12)*$AA71*$F67,0)))))</f>
        <v>621.93825528069715</v>
      </c>
      <c r="DM238" s="156">
        <f ca="1">IF(OR(DM$165&lt;=EOMONTH($E67,$R67*(1-$O67)),DM$165&gt;EOMONTH($E67,$P67*12*(1-$O67)+$Q67*12*$O67+$R67*(1-$O67))),0,IF($X67="NNN",SUM(Expenses!DK$35:DK$39)*$F67,IF($X67="FSG",0,IF($X67="MG",SUMPRODUCT($Z67:$Z71,Expenses!DK$35:DK$39)*$F67,MAX((Expenses!DK$35-$AB67/12)*$AA67*$F67,0)+MAX((Expenses!DK$36-$AB68/12)*$AA68*$F67,0)+MAX((Expenses!DK$37-$AB69/12)*$AA69*$F67,0)+MAX((Expenses!DK$38-$AB70/12)*$AA70*$F67,0)+MAX((Expenses!DK$39-$AB71/12)*$AA71*$F67,0)))))</f>
        <v>622.63008287135665</v>
      </c>
      <c r="DN238" s="156">
        <f ca="1">IF(OR(DN$165&lt;=EOMONTH($E67,$R67*(1-$O67)),DN$165&gt;EOMONTH($E67,$P67*12*(1-$O67)+$Q67*12*$O67+$R67*(1-$O67))),0,IF($X67="NNN",SUM(Expenses!DL$35:DL$39)*$F67,IF($X67="FSG",0,IF($X67="MG",SUMPRODUCT($Z67:$Z71,Expenses!DL$35:DL$39)*$F67,MAX((Expenses!DL$35-$AB67/12)*$AA67*$F67,0)+MAX((Expenses!DL$36-$AB68/12)*$AA68*$F67,0)+MAX((Expenses!DL$37-$AB69/12)*$AA69*$F67,0)+MAX((Expenses!DL$38-$AB70/12)*$AA70*$F67,0)+MAX((Expenses!DL$39-$AB71/12)*$AA71*$F67,0)))))</f>
        <v>623.00252092641028</v>
      </c>
      <c r="DO238" s="156">
        <f ca="1">IF(OR(DO$165&lt;=EOMONTH($E67,$R67*(1-$O67)),DO$165&gt;EOMONTH($E67,$P67*12*(1-$O67)+$Q67*12*$O67+$R67*(1-$O67))),0,IF($X67="NNN",SUM(Expenses!DM$35:DM$39)*$F67,IF($X67="FSG",0,IF($X67="MG",SUMPRODUCT($Z67:$Z71,Expenses!DM$35:DM$39)*$F67,MAX((Expenses!DM$35-$AB67/12)*$AA67*$F67,0)+MAX((Expenses!DM$36-$AB68/12)*$AA68*$F67,0)+MAX((Expenses!DM$37-$AB69/12)*$AA69*$F67,0)+MAX((Expenses!DM$38-$AB70/12)*$AA70*$F67,0)+MAX((Expenses!DM$39-$AB71/12)*$AA71*$F67,0)))))</f>
        <v>623.3758775141813</v>
      </c>
      <c r="DP238" s="156">
        <f ca="1">IF(OR(DP$165&lt;=EOMONTH($E67,$R67*(1-$O67)),DP$165&gt;EOMONTH($E67,$P67*12*(1-$O67)+$Q67*12*$O67+$R67*(1-$O67))),0,IF($X67="NNN",SUM(Expenses!DN$35:DN$39)*$F67,IF($X67="FSG",0,IF($X67="MG",SUMPRODUCT($Z67:$Z71,Expenses!DN$35:DN$39)*$F67,MAX((Expenses!DN$35-$AB67/12)*$AA67*$F67,0)+MAX((Expenses!DN$36-$AB68/12)*$AA68*$F67,0)+MAX((Expenses!DN$37-$AB69/12)*$AA69*$F67,0)+MAX((Expenses!DN$38-$AB70/12)*$AA70*$F67,0)+MAX((Expenses!DN$39-$AB71/12)*$AA71*$F67,0)))))</f>
        <v>623.75015490001886</v>
      </c>
      <c r="DQ238" s="156">
        <f ca="1">IF(OR(DQ$165&lt;=EOMONTH($E67,$R67*(1-$O67)),DQ$165&gt;EOMONTH($E67,$P67*12*(1-$O67)+$Q67*12*$O67+$R67*(1-$O67))),0,IF($X67="NNN",SUM(Expenses!DO$35:DO$39)*$F67,IF($X67="FSG",0,IF($X67="MG",SUMPRODUCT($Z67:$Z71,Expenses!DO$35:DO$39)*$F67,MAX((Expenses!DO$35-$AB67/12)*$AA67*$F67,0)+MAX((Expenses!DO$36-$AB68/12)*$AA68*$F67,0)+MAX((Expenses!DO$37-$AB69/12)*$AA69*$F67,0)+MAX((Expenses!DO$38-$AB70/12)*$AA70*$F67,0)+MAX((Expenses!DO$39-$AB71/12)*$AA71*$F67,0)))))</f>
        <v>624.12535535485972</v>
      </c>
      <c r="DR238" s="156">
        <f ca="1">IF(OR(DR$165&lt;=EOMONTH($E67,$R67*(1-$O67)),DR$165&gt;EOMONTH($E67,$P67*12*(1-$O67)+$Q67*12*$O67+$R67*(1-$O67))),0,IF($X67="NNN",SUM(Expenses!DP$35:DP$39)*$F67,IF($X67="FSG",0,IF($X67="MG",SUMPRODUCT($Z67:$Z71,Expenses!DP$35:DP$39)*$F67,MAX((Expenses!DP$35-$AB67/12)*$AA67*$F67,0)+MAX((Expenses!DP$36-$AB68/12)*$AA68*$F67,0)+MAX((Expenses!DP$37-$AB69/12)*$AA69*$F67,0)+MAX((Expenses!DP$38-$AB70/12)*$AA70*$F67,0)+MAX((Expenses!DP$39-$AB71/12)*$AA71*$F67,0)))))</f>
        <v>624.50148115524053</v>
      </c>
      <c r="DS238" s="156">
        <f ca="1">IF(OR(DS$165&lt;=EOMONTH($E67,$R67*(1-$O67)),DS$165&gt;EOMONTH($E67,$P67*12*(1-$O67)+$Q67*12*$O67+$R67*(1-$O67))),0,IF($X67="NNN",SUM(Expenses!DQ$35:DQ$39)*$F67,IF($X67="FSG",0,IF($X67="MG",SUMPRODUCT($Z67:$Z71,Expenses!DQ$35:DQ$39)*$F67,MAX((Expenses!DQ$35-$AB67/12)*$AA67*$F67,0)+MAX((Expenses!DQ$36-$AB68/12)*$AA68*$F67,0)+MAX((Expenses!DQ$37-$AB69/12)*$AA69*$F67,0)+MAX((Expenses!DQ$38-$AB70/12)*$AA70*$F67,0)+MAX((Expenses!DQ$39-$AB71/12)*$AA71*$F67,0)))))</f>
        <v>624.87853458331358</v>
      </c>
      <c r="DT238" s="156">
        <f ca="1">IF(OR(DT$165&lt;=EOMONTH($E67,$R67*(1-$O67)),DT$165&gt;EOMONTH($E67,$P67*12*(1-$O67)+$Q67*12*$O67+$R67*(1-$O67))),0,IF($X67="NNN",SUM(Expenses!DR$35:DR$39)*$F67,IF($X67="FSG",0,IF($X67="MG",SUMPRODUCT($Z67:$Z71,Expenses!DR$35:DR$39)*$F67,MAX((Expenses!DR$35-$AB67/12)*$AA67*$F67,0)+MAX((Expenses!DR$36-$AB68/12)*$AA68*$F67,0)+MAX((Expenses!DR$37-$AB69/12)*$AA69*$F67,0)+MAX((Expenses!DR$38-$AB70/12)*$AA70*$F67,0)+MAX((Expenses!DR$39-$AB71/12)*$AA71*$F67,0)))))</f>
        <v>633.71714765352601</v>
      </c>
      <c r="DU238" s="156">
        <f ca="1">IF(OR(DU$165&lt;=EOMONTH($E67,$R67*(1-$O67)),DU$165&gt;EOMONTH($E67,$P67*12*(1-$O67)+$Q67*12*$O67+$R67*(1-$O67))),0,IF($X67="NNN",SUM(Expenses!DS$35:DS$39)*$F67,IF($X67="FSG",0,IF($X67="MG",SUMPRODUCT($Z67:$Z71,Expenses!DS$35:DS$39)*$F67,MAX((Expenses!DS$35-$AB67/12)*$AA67*$F67,0)+MAX((Expenses!DS$36-$AB68/12)*$AA68*$F67,0)+MAX((Expenses!DS$37-$AB69/12)*$AA69*$F67,0)+MAX((Expenses!DS$38-$AB70/12)*$AA70*$F67,0)+MAX((Expenses!DS$39-$AB71/12)*$AA71*$F67,0)))))</f>
        <v>635.94155363368054</v>
      </c>
      <c r="DV238" s="156">
        <f ca="1">IF(OR(DV$165&lt;=EOMONTH($E67,$R67*(1-$O67)),DV$165&gt;EOMONTH($E67,$P67*12*(1-$O67)+$Q67*12*$O67+$R67*(1-$O67))),0,IF($X67="NNN",SUM(Expenses!DT$35:DT$39)*$F67,IF($X67="FSG",0,IF($X67="MG",SUMPRODUCT($Z67:$Z71,Expenses!DT$35:DT$39)*$F67,MAX((Expenses!DT$35-$AB67/12)*$AA67*$F67,0)+MAX((Expenses!DT$36-$AB68/12)*$AA68*$F67,0)+MAX((Expenses!DT$37-$AB69/12)*$AA69*$F67,0)+MAX((Expenses!DT$38-$AB70/12)*$AA70*$F67,0)+MAX((Expenses!DT$39-$AB71/12)*$AA71*$F67,0)))))</f>
        <v>636.32140369409353</v>
      </c>
      <c r="DW238" s="156">
        <f ca="1">IF(OR(DW$165&lt;=EOMONTH($E67,$R67*(1-$O67)),DW$165&gt;EOMONTH($E67,$P67*12*(1-$O67)+$Q67*12*$O67+$R67*(1-$O67))),0,IF($X67="NNN",SUM(Expenses!DU$35:DU$39)*$F67,IF($X67="FSG",0,IF($X67="MG",SUMPRODUCT($Z67:$Z71,Expenses!DU$35:DU$39)*$F67,MAX((Expenses!DU$35-$AB67/12)*$AA67*$F67,0)+MAX((Expenses!DU$36-$AB68/12)*$AA68*$F67,0)+MAX((Expenses!DU$37-$AB69/12)*$AA69*$F67,0)+MAX((Expenses!DU$38-$AB70/12)*$AA70*$F67,0)+MAX((Expenses!DU$39-$AB71/12)*$AA71*$F67,0)))))</f>
        <v>636.70219056722885</v>
      </c>
      <c r="DX238" s="156">
        <f ca="1">IF(OR(DX$165&lt;=EOMONTH($E67,$R67*(1-$O67)),DX$165&gt;EOMONTH($E67,$P67*12*(1-$O67)+$Q67*12*$O67+$R67*(1-$O67))),0,IF($X67="NNN",SUM(Expenses!DV$35:DV$39)*$F67,IF($X67="FSG",0,IF($X67="MG",SUMPRODUCT($Z67:$Z71,Expenses!DV$35:DV$39)*$F67,MAX((Expenses!DV$35-$AB67/12)*$AA67*$F67,0)+MAX((Expenses!DV$36-$AB68/12)*$AA68*$F67,0)+MAX((Expenses!DV$37-$AB69/12)*$AA69*$F67,0)+MAX((Expenses!DV$38-$AB70/12)*$AA70*$F67,0)+MAX((Expenses!DV$39-$AB71/12)*$AA71*$F67,0)))))</f>
        <v>637.25887147864182</v>
      </c>
      <c r="DY238" s="156">
        <f ca="1">IF(OR(DY$165&lt;=EOMONTH($E67,$R67*(1-$O67)),DY$165&gt;EOMONTH($E67,$P67*12*(1-$O67)+$Q67*12*$O67+$R67*(1-$O67))),0,IF($X67="NNN",SUM(Expenses!DW$35:DW$39)*$F67,IF($X67="FSG",0,IF($X67="MG",SUMPRODUCT($Z67:$Z71,Expenses!DW$35:DW$39)*$F67,MAX((Expenses!DW$35-$AB67/12)*$AA67*$F67,0)+MAX((Expenses!DW$36-$AB68/12)*$AA68*$F67,0)+MAX((Expenses!DW$37-$AB69/12)*$AA69*$F67,0)+MAX((Expenses!DW$38-$AB70/12)*$AA70*$F67,0)+MAX((Expenses!DW$39-$AB71/12)*$AA71*$F67,0)))))</f>
        <v>598.52741404519725</v>
      </c>
      <c r="DZ238" s="156">
        <f ca="1">IF(OR(DZ$165&lt;=EOMONTH($E67,$R67*(1-$O67)),DZ$165&gt;EOMONTH($E67,$P67*12*(1-$O67)+$Q67*12*$O67+$R67*(1-$O67))),0,IF($X67="NNN",SUM(Expenses!DX$35:DX$39)*$F67,IF($X67="FSG",0,IF($X67="MG",SUMPRODUCT($Z67:$Z71,Expenses!DX$35:DX$39)*$F67,MAX((Expenses!DX$35-$AB67/12)*$AA67*$F67,0)+MAX((Expenses!DX$36-$AB68/12)*$AA68*$F67,0)+MAX((Expenses!DX$37-$AB69/12)*$AA69*$F67,0)+MAX((Expenses!DX$38-$AB70/12)*$AA70*$F67,0)+MAX((Expenses!DX$39-$AB71/12)*$AA71*$F67,0)))))</f>
        <v>598.85527286523529</v>
      </c>
      <c r="EA238" s="156">
        <f ca="1">IF(OR(EA$165&lt;=EOMONTH($E67,$R67*(1-$O67)),EA$165&gt;EOMONTH($E67,$P67*12*(1-$O67)+$Q67*12*$O67+$R67*(1-$O67))),0,IF($X67="NNN",SUM(Expenses!DY$35:DY$39)*$F67,IF($X67="FSG",0,IF($X67="MG",SUMPRODUCT($Z67:$Z71,Expenses!DY$35:DY$39)*$F67,MAX((Expenses!DY$35-$AB67/12)*$AA67*$F67,0)+MAX((Expenses!DY$36-$AB68/12)*$AA68*$F67,0)+MAX((Expenses!DY$37-$AB69/12)*$AA69*$F67,0)+MAX((Expenses!DY$38-$AB70/12)*$AA70*$F67,0)+MAX((Expenses!DY$39-$AB71/12)*$AA71*$F67,0)))))</f>
        <v>599.1839402735709</v>
      </c>
      <c r="EB238" s="156">
        <f ca="1">IF(OR(EB$165&lt;=EOMONTH($E67,$R67*(1-$O67)),EB$165&gt;EOMONTH($E67,$P67*12*(1-$O67)+$Q67*12*$O67+$R67*(1-$O67))),0,IF($X67="NNN",SUM(Expenses!DZ$35:DZ$39)*$F67,IF($X67="FSG",0,IF($X67="MG",SUMPRODUCT($Z67:$Z71,Expenses!DZ$35:DZ$39)*$F67,MAX((Expenses!DZ$35-$AB67/12)*$AA67*$F67,0)+MAX((Expenses!DZ$36-$AB68/12)*$AA68*$F67,0)+MAX((Expenses!DZ$37-$AB69/12)*$AA69*$F67,0)+MAX((Expenses!DZ$38-$AB70/12)*$AA70*$F67,0)+MAX((Expenses!DZ$39-$AB71/12)*$AA71*$F67,0)))))</f>
        <v>627.79804701029104</v>
      </c>
      <c r="EC238" s="156">
        <f ca="1">IF(OR(EC$165&lt;=EOMONTH($E67,$R67*(1-$O67)),EC$165&gt;EOMONTH($E67,$P67*12*(1-$O67)+$Q67*12*$O67+$R67*(1-$O67))),0,IF($X67="NNN",SUM(Expenses!EA$35:EA$39)*$F67,IF($X67="FSG",0,IF($X67="MG",SUMPRODUCT($Z67:$Z71,Expenses!EA$35:EA$39)*$F67,MAX((Expenses!EA$35-$AB67/12)*$AA67*$F67,0)+MAX((Expenses!EA$36-$AB68/12)*$AA68*$F67,0)+MAX((Expenses!EA$37-$AB69/12)*$AA69*$F67,0)+MAX((Expenses!EA$38-$AB70/12)*$AA70*$F67,0)+MAX((Expenses!EA$39-$AB71/12)*$AA71*$F67,0)))))</f>
        <v>628.18450347877706</v>
      </c>
      <c r="ED238" s="156">
        <f ca="1">IF(OR(ED$165&lt;=EOMONTH($E67,$R67*(1-$O67)),ED$165&gt;EOMONTH($E67,$P67*12*(1-$O67)+$Q67*12*$O67+$R67*(1-$O67))),0,IF($X67="NNN",SUM(Expenses!EB$35:EB$39)*$F67,IF($X67="FSG",0,IF($X67="MG",SUMPRODUCT($Z67:$Z71,Expenses!EB$35:EB$39)*$F67,MAX((Expenses!EB$35-$AB67/12)*$AA67*$F67,0)+MAX((Expenses!EB$36-$AB68/12)*$AA68*$F67,0)+MAX((Expenses!EB$37-$AB69/12)*$AA69*$F67,0)+MAX((Expenses!EB$38-$AB70/12)*$AA70*$F67,0)+MAX((Expenses!EB$39-$AB71/12)*$AA71*$F67,0)))))</f>
        <v>640.22466487260795</v>
      </c>
      <c r="EE238" s="156">
        <f ca="1">IF(OR(EE$165&lt;=EOMONTH($E67,$R67*(1-$O67)),EE$165&gt;EOMONTH($E67,$P67*12*(1-$O67)+$Q67*12*$O67+$R67*(1-$O67))),0,IF($X67="NNN",SUM(Expenses!EC$35:EC$39)*$F67,IF($X67="FSG",0,IF($X67="MG",SUMPRODUCT($Z67:$Z71,Expenses!EC$35:EC$39)*$F67,MAX((Expenses!EC$35-$AB67/12)*$AA67*$F67,0)+MAX((Expenses!EC$36-$AB68/12)*$AA68*$F67,0)+MAX((Expenses!EC$37-$AB69/12)*$AA69*$F67,0)+MAX((Expenses!EC$38-$AB70/12)*$AA70*$F67,0)+MAX((Expenses!EC$39-$AB71/12)*$AA71*$F67,0)))))</f>
        <v>640.61302990352317</v>
      </c>
      <c r="EF238" s="156">
        <f>IF(OR(EF$165&lt;=EOMONTH($E67,$R67*(1-$O67)),EF$165&gt;EOMONTH($E67,$P67*12*(1-$O67)+$Q67*12*$O67+$R67*(1-$O67))),0,IF($X67="NNN",SUM(Expenses!ED$35:ED$39)*$F67,IF($X67="FSG",0,IF($X67="MG",SUMPRODUCT($Z67:$Z71,Expenses!ED$35:ED$39)*$F67,MAX((Expenses!ED$35-$AB67/12)*$AA67*$F67,0)+MAX((Expenses!ED$36-$AB68/12)*$AA68*$F67,0)+MAX((Expenses!ED$37-$AB69/12)*$AA69*$F67,0)+MAX((Expenses!ED$38-$AB70/12)*$AA70*$F67,0)+MAX((Expenses!ED$39-$AB71/12)*$AA71*$F67,0)))))</f>
        <v>544.96550796138911</v>
      </c>
      <c r="EG238" s="156">
        <f>IF(OR(EG$165&lt;=EOMONTH($E67,$R67*(1-$O67)),EG$165&gt;EOMONTH($E67,$P67*12*(1-$O67)+$Q67*12*$O67+$R67*(1-$O67))),0,IF($X67="NNN",SUM(Expenses!EE$35:EE$39)*$F67,IF($X67="FSG",0,IF($X67="MG",SUMPRODUCT($Z67:$Z71,Expenses!EE$35:EE$39)*$F67,MAX((Expenses!EE$35-$AB67/12)*$AA67*$F67,0)+MAX((Expenses!EE$36-$AB68/12)*$AA68*$F67,0)+MAX((Expenses!EE$37-$AB69/12)*$AA69*$F67,0)+MAX((Expenses!EE$38-$AB70/12)*$AA70*$F67,0)+MAX((Expenses!EE$39-$AB71/12)*$AA71*$F67,0)))))</f>
        <v>545.34408248983186</v>
      </c>
      <c r="EH238" s="156">
        <f>IF(OR(EH$165&lt;=EOMONTH($E67,$R67*(1-$O67)),EH$165&gt;EOMONTH($E67,$P67*12*(1-$O67)+$Q67*12*$O67+$R67*(1-$O67))),0,IF($X67="NNN",SUM(Expenses!EF$35:EF$39)*$F67,IF($X67="FSG",0,IF($X67="MG",SUMPRODUCT($Z67:$Z71,Expenses!EF$35:EF$39)*$F67,MAX((Expenses!EF$35-$AB67/12)*$AA67*$F67,0)+MAX((Expenses!EF$36-$AB68/12)*$AA68*$F67,0)+MAX((Expenses!EF$37-$AB69/12)*$AA69*$F67,0)+MAX((Expenses!EF$38-$AB70/12)*$AA70*$F67,0)+MAX((Expenses!EF$39-$AB71/12)*$AA71*$F67,0)))))</f>
        <v>545.72359068519074</v>
      </c>
      <c r="EI238" s="156">
        <f>IF(OR(EI$165&lt;=EOMONTH($E67,$R67*(1-$O67)),EI$165&gt;EOMONTH($E67,$P67*12*(1-$O67)+$Q67*12*$O67+$R67*(1-$O67))),0,IF($X67="NNN",SUM(Expenses!EG$35:EG$39)*$F67,IF($X67="FSG",0,IF($X67="MG",SUMPRODUCT($Z67:$Z71,Expenses!EG$35:EG$39)*$F67,MAX((Expenses!EG$35-$AB67/12)*$AA67*$F67,0)+MAX((Expenses!EG$36-$AB68/12)*$AA68*$F67,0)+MAX((Expenses!EG$37-$AB69/12)*$AA69*$F67,0)+MAX((Expenses!EG$38-$AB70/12)*$AA70*$F67,0)+MAX((Expenses!EG$39-$AB71/12)*$AA71*$F67,0)))))</f>
        <v>546.10403485014001</v>
      </c>
      <c r="EJ238" s="156">
        <f>IF(OR(EJ$165&lt;=EOMONTH($E67,$R67*(1-$O67)),EJ$165&gt;EOMONTH($E67,$P67*12*(1-$O67)+$Q67*12*$O67+$R67*(1-$O67))),0,IF($X67="NNN",SUM(Expenses!EH$35:EH$39)*$F67,IF($X67="FSG",0,IF($X67="MG",SUMPRODUCT($Z67:$Z71,Expenses!EH$35:EH$39)*$F67,MAX((Expenses!EH$35-$AB67/12)*$AA67*$F67,0)+MAX((Expenses!EH$36-$AB68/12)*$AA68*$F67,0)+MAX((Expenses!EH$37-$AB69/12)*$AA69*$F67,0)+MAX((Expenses!EH$38-$AB70/12)*$AA70*$F67,0)+MAX((Expenses!EH$39-$AB71/12)*$AA71*$F67,0)))))</f>
        <v>546.48541729303349</v>
      </c>
      <c r="EK238" s="156">
        <f>IF(OR(EK$165&lt;=EOMONTH($E67,$R67*(1-$O67)),EK$165&gt;EOMONTH($E67,$P67*12*(1-$O67)+$Q67*12*$O67+$R67*(1-$O67))),0,IF($X67="NNN",SUM(Expenses!EI$35:EI$39)*$F67,IF($X67="FSG",0,IF($X67="MG",SUMPRODUCT($Z67:$Z71,Expenses!EI$35:EI$39)*$F67,MAX((Expenses!EI$35-$AB67/12)*$AA67*$F67,0)+MAX((Expenses!EI$36-$AB68/12)*$AA68*$F67,0)+MAX((Expenses!EI$37-$AB69/12)*$AA69*$F67,0)+MAX((Expenses!EI$38-$AB70/12)*$AA70*$F67,0)+MAX((Expenses!EI$39-$AB71/12)*$AA71*$F67,0)))))</f>
        <v>546.86774032791743</v>
      </c>
      <c r="EL238" s="156">
        <f>IF(OR(EL$165&lt;=EOMONTH($E67,$R67*(1-$O67)),EL$165&gt;EOMONTH($E67,$P67*12*(1-$O67)+$Q67*12*$O67+$R67*(1-$O67))),0,IF($X67="NNN",SUM(Expenses!EJ$35:EJ$39)*$F67,IF($X67="FSG",0,IF($X67="MG",SUMPRODUCT($Z67:$Z71,Expenses!EJ$35:EJ$39)*$F67,MAX((Expenses!EJ$35-$AB67/12)*$AA67*$F67,0)+MAX((Expenses!EJ$36-$AB68/12)*$AA68*$F67,0)+MAX((Expenses!EJ$37-$AB69/12)*$AA69*$F67,0)+MAX((Expenses!EJ$38-$AB70/12)*$AA70*$F67,0)+MAX((Expenses!EJ$39-$AB71/12)*$AA71*$F67,0)))))</f>
        <v>547.2510062745456</v>
      </c>
      <c r="EM238" s="156">
        <f>IF(OR(EM$165&lt;=EOMONTH($E67,$R67*(1-$O67)),EM$165&gt;EOMONTH($E67,$P67*12*(1-$O67)+$Q67*12*$O67+$R67*(1-$O67))),0,IF($X67="NNN",SUM(Expenses!EK$35:EK$39)*$F67,IF($X67="FSG",0,IF($X67="MG",SUMPRODUCT($Z67:$Z71,Expenses!EK$35:EK$39)*$F67,MAX((Expenses!EK$35-$AB67/12)*$AA67*$F67,0)+MAX((Expenses!EK$36-$AB68/12)*$AA68*$F67,0)+MAX((Expenses!EK$37-$AB69/12)*$AA69*$F67,0)+MAX((Expenses!EK$38-$AB70/12)*$AA70*$F67,0)+MAX((Expenses!EK$39-$AB71/12)*$AA71*$F67,0)))))</f>
        <v>547.63521745839284</v>
      </c>
      <c r="EN238" s="156">
        <f>IF(OR(EN$165&lt;=EOMONTH($E67,$R67*(1-$O67)),EN$165&gt;EOMONTH($E67,$P67*12*(1-$O67)+$Q67*12*$O67+$R67*(1-$O67))),0,IF($X67="NNN",SUM(Expenses!EL$35:EL$39)*$F67,IF($X67="FSG",0,IF($X67="MG",SUMPRODUCT($Z67:$Z71,Expenses!EL$35:EL$39)*$F67,MAX((Expenses!EL$35-$AB67/12)*$AA67*$F67,0)+MAX((Expenses!EL$36-$AB68/12)*$AA68*$F67,0)+MAX((Expenses!EL$37-$AB69/12)*$AA69*$F67,0)+MAX((Expenses!EL$38-$AB70/12)*$AA70*$F67,0)+MAX((Expenses!EL$39-$AB71/12)*$AA71*$F67,0)))))</f>
        <v>548.02037621066881</v>
      </c>
      <c r="EO238" s="156">
        <f>IF(OR(EO$165&lt;=EOMONTH($E67,$R67*(1-$O67)),EO$165&gt;EOMONTH($E67,$P67*12*(1-$O67)+$Q67*12*$O67+$R67*(1-$O67))),0,IF($X67="NNN",SUM(Expenses!EM$35:EM$39)*$F67,IF($X67="FSG",0,IF($X67="MG",SUMPRODUCT($Z67:$Z71,Expenses!EM$35:EM$39)*$F67,MAX((Expenses!EM$35-$AB67/12)*$AA67*$F67,0)+MAX((Expenses!EM$36-$AB68/12)*$AA68*$F67,0)+MAX((Expenses!EM$37-$AB69/12)*$AA69*$F67,0)+MAX((Expenses!EM$38-$AB70/12)*$AA70*$F67,0)+MAX((Expenses!EM$39-$AB71/12)*$AA71*$F67,0)))))</f>
        <v>548.40648486833311</v>
      </c>
      <c r="EP238" s="156">
        <f>IF(OR(EP$165&lt;=EOMONTH($E67,$R67*(1-$O67)),EP$165&gt;EOMONTH($E67,$P67*12*(1-$O67)+$Q67*12*$O67+$R67*(1-$O67))),0,IF($X67="NNN",SUM(Expenses!EN$35:EN$39)*$F67,IF($X67="FSG",0,IF($X67="MG",SUMPRODUCT($Z67:$Z71,Expenses!EN$35:EN$39)*$F67,MAX((Expenses!EN$35-$AB67/12)*$AA67*$F67,0)+MAX((Expenses!EN$36-$AB68/12)*$AA68*$F67,0)+MAX((Expenses!EN$37-$AB69/12)*$AA69*$F67,0)+MAX((Expenses!EN$38-$AB70/12)*$AA70*$F67,0)+MAX((Expenses!EN$39-$AB71/12)*$AA71*$F67,0)))))</f>
        <v>548.79354577410857</v>
      </c>
      <c r="EQ238" s="156">
        <f>IF(OR(EQ$165&lt;=EOMONTH($E67,$R67*(1-$O67)),EQ$165&gt;EOMONTH($E67,$P67*12*(1-$O67)+$Q67*12*$O67+$R67*(1-$O67))),0,IF($X67="NNN",SUM(Expenses!EO$35:EO$39)*$F67,IF($X67="FSG",0,IF($X67="MG",SUMPRODUCT($Z67:$Z71,Expenses!EO$35:EO$39)*$F67,MAX((Expenses!EO$35-$AB67/12)*$AA67*$F67,0)+MAX((Expenses!EO$36-$AB68/12)*$AA68*$F67,0)+MAX((Expenses!EO$37-$AB69/12)*$AA69*$F67,0)+MAX((Expenses!EO$38-$AB70/12)*$AA70*$F67,0)+MAX((Expenses!EO$39-$AB71/12)*$AA71*$F67,0)))))</f>
        <v>549.18156127649604</v>
      </c>
      <c r="ER238" s="156">
        <f>IF(OR(ER$165&lt;=EOMONTH($E67,$R67*(1-$O67)),ER$165&gt;EOMONTH($E67,$P67*12*(1-$O67)+$Q67*12*$O67+$R67*(1-$O67))),0,IF($X67="NNN",SUM(Expenses!EP$35:EP$39)*$F67,IF($X67="FSG",0,IF($X67="MG",SUMPRODUCT($Z67:$Z71,Expenses!EP$35:EP$39)*$F67,MAX((Expenses!EP$35-$AB67/12)*$AA67*$F67,0)+MAX((Expenses!EP$36-$AB68/12)*$AA68*$F67,0)+MAX((Expenses!EP$37-$AB69/12)*$AA69*$F67,0)+MAX((Expenses!EP$38-$AB70/12)*$AA70*$F67,0)+MAX((Expenses!EP$39-$AB71/12)*$AA71*$F67,0)))))</f>
        <v>551.40801231924547</v>
      </c>
      <c r="ES238" s="156">
        <f>IF(OR(ES$165&lt;=EOMONTH($E67,$R67*(1-$O67)),ES$165&gt;EOMONTH($E67,$P67*12*(1-$O67)+$Q67*12*$O67+$R67*(1-$O67))),0,IF($X67="NNN",SUM(Expenses!EQ$35:EQ$39)*$F67,IF($X67="FSG",0,IF($X67="MG",SUMPRODUCT($Z67:$Z71,Expenses!EQ$35:EQ$39)*$F67,MAX((Expenses!EQ$35-$AB67/12)*$AA67*$F67,0)+MAX((Expenses!EQ$36-$AB68/12)*$AA68*$F67,0)+MAX((Expenses!EQ$37-$AB69/12)*$AA69*$F67,0)+MAX((Expenses!EQ$38-$AB70/12)*$AA70*$F67,0)+MAX((Expenses!EQ$39-$AB71/12)*$AA71*$F67,0)))))</f>
        <v>551.79794408354155</v>
      </c>
      <c r="ET238" s="156">
        <f>IF(OR(ET$165&lt;=EOMONTH($E67,$R67*(1-$O67)),ET$165&gt;EOMONTH($E67,$P67*12*(1-$O67)+$Q67*12*$O67+$R67*(1-$O67))),0,IF($X67="NNN",SUM(Expenses!ER$35:ER$39)*$F67,IF($X67="FSG",0,IF($X67="MG",SUMPRODUCT($Z67:$Z71,Expenses!ER$35:ER$39)*$F67,MAX((Expenses!ER$35-$AB67/12)*$AA67*$F67,0)+MAX((Expenses!ER$36-$AB68/12)*$AA68*$F67,0)+MAX((Expenses!ER$37-$AB69/12)*$AA69*$F67,0)+MAX((Expenses!ER$38-$AB70/12)*$AA70*$F67,0)+MAX((Expenses!ER$39-$AB71/12)*$AA71*$F67,0)))))</f>
        <v>552.18883752476108</v>
      </c>
      <c r="EU238" s="156">
        <f>IF(OR(EU$165&lt;=EOMONTH($E67,$R67*(1-$O67)),EU$165&gt;EOMONTH($E67,$P67*12*(1-$O67)+$Q67*12*$O67+$R67*(1-$O67))),0,IF($X67="NNN",SUM(Expenses!ES$35:ES$39)*$F67,IF($X67="FSG",0,IF($X67="MG",SUMPRODUCT($Z67:$Z71,Expenses!ES$35:ES$39)*$F67,MAX((Expenses!ES$35-$AB67/12)*$AA67*$F67,0)+MAX((Expenses!ES$36-$AB68/12)*$AA68*$F67,0)+MAX((Expenses!ES$37-$AB69/12)*$AA69*$F67,0)+MAX((Expenses!ES$38-$AB70/12)*$AA70*$F67,0)+MAX((Expenses!ES$39-$AB71/12)*$AA71*$F67,0)))))</f>
        <v>552.58069501465889</v>
      </c>
      <c r="EV238" s="156">
        <f>IF(OR(EV$165&lt;=EOMONTH($E67,$R67*(1-$O67)),EV$165&gt;EOMONTH($E67,$P67*12*(1-$O67)+$Q67*12*$O67+$R67*(1-$O67))),0,IF($X67="NNN",SUM(Expenses!ET$35:ET$39)*$F67,IF($X67="FSG",0,IF($X67="MG",SUMPRODUCT($Z67:$Z71,Expenses!ET$35:ET$39)*$F67,MAX((Expenses!ET$35-$AB67/12)*$AA67*$F67,0)+MAX((Expenses!ET$36-$AB68/12)*$AA68*$F67,0)+MAX((Expenses!ET$37-$AB69/12)*$AA69*$F67,0)+MAX((Expenses!ET$38-$AB70/12)*$AA70*$F67,0)+MAX((Expenses!ET$39-$AB71/12)*$AA71*$F67,0)))))</f>
        <v>552.97351893083919</v>
      </c>
      <c r="EW238" s="156">
        <f>IF(OR(EW$165&lt;=EOMONTH($E67,$R67*(1-$O67)),EW$165&gt;EOMONTH($E67,$P67*12*(1-$O67)+$Q67*12*$O67+$R67*(1-$O67))),0,IF($X67="NNN",SUM(Expenses!EU$35:EU$39)*$F67,IF($X67="FSG",0,IF($X67="MG",SUMPRODUCT($Z67:$Z71,Expenses!EU$35:EU$39)*$F67,MAX((Expenses!EU$35-$AB67/12)*$AA67*$F67,0)+MAX((Expenses!EU$36-$AB68/12)*$AA68*$F67,0)+MAX((Expenses!EU$37-$AB69/12)*$AA69*$F67,0)+MAX((Expenses!EU$38-$AB70/12)*$AA70*$F67,0)+MAX((Expenses!EU$39-$AB71/12)*$AA71*$F67,0)))))</f>
        <v>469.73638784494227</v>
      </c>
      <c r="EX238" s="156">
        <f>IF(OR(EX$165&lt;=EOMONTH($E67,$R67*(1-$O67)),EX$165&gt;EOMONTH($E67,$P67*12*(1-$O67)+$Q67*12*$O67+$R67*(1-$O67))),0,IF($X67="NNN",SUM(Expenses!EV$35:EV$39)*$F67,IF($X67="FSG",0,IF($X67="MG",SUMPRODUCT($Z67:$Z71,Expenses!EV$35:EV$39)*$F67,MAX((Expenses!EV$35-$AB67/12)*$AA67*$F67,0)+MAX((Expenses!EV$36-$AB68/12)*$AA68*$F67,0)+MAX((Expenses!EV$37-$AB69/12)*$AA69*$F67,0)+MAX((Expenses!EV$38-$AB70/12)*$AA70*$F67,0)+MAX((Expenses!EV$39-$AB71/12)*$AA71*$F67,0)))))</f>
        <v>461.73640637285666</v>
      </c>
      <c r="EY238" s="156">
        <f>IF(OR(EY$165&lt;=EOMONTH($E67,$R67*(1-$O67)),EY$165&gt;EOMONTH($E67,$P67*12*(1-$O67)+$Q67*12*$O67+$R67*(1-$O67))),0,IF($X67="NNN",SUM(Expenses!EW$35:EW$39)*$F67,IF($X67="FSG",0,IF($X67="MG",SUMPRODUCT($Z67:$Z71,Expenses!EW$35:EW$39)*$F67,MAX((Expenses!EW$35-$AB67/12)*$AA67*$F67,0)+MAX((Expenses!EW$36-$AB68/12)*$AA68*$F67,0)+MAX((Expenses!EW$37-$AB69/12)*$AA69*$F67,0)+MAX((Expenses!EW$38-$AB70/12)*$AA70*$F67,0)+MAX((Expenses!EW$39-$AB71/12)*$AA71*$F67,0)))))</f>
        <v>461.9360261835086</v>
      </c>
      <c r="EZ238" s="156">
        <f>IF(OR(EZ$165&lt;=EOMONTH($E67,$R67*(1-$O67)),EZ$165&gt;EOMONTH($E67,$P67*12*(1-$O67)+$Q67*12*$O67+$R67*(1-$O67))),0,IF($X67="NNN",SUM(Expenses!EX$35:EX$39)*$F67,IF($X67="FSG",0,IF($X67="MG",SUMPRODUCT($Z67:$Z71,Expenses!EX$35:EX$39)*$F67,MAX((Expenses!EX$35-$AB67/12)*$AA67*$F67,0)+MAX((Expenses!EX$36-$AB68/12)*$AA68*$F67,0)+MAX((Expenses!EX$37-$AB69/12)*$AA69*$F67,0)+MAX((Expenses!EX$38-$AB70/12)*$AA70*$F67,0)+MAX((Expenses!EX$39-$AB71/12)*$AA71*$F67,0)))))</f>
        <v>462.13613831046541</v>
      </c>
      <c r="FA238" s="156">
        <f>IF(OR(FA$165&lt;=EOMONTH($E67,$R67*(1-$O67)),FA$165&gt;EOMONTH($E67,$P67*12*(1-$O67)+$Q67*12*$O67+$R67*(1-$O67))),0,IF($X67="NNN",SUM(Expenses!EY$35:EY$39)*$F67,IF($X67="FSG",0,IF($X67="MG",SUMPRODUCT($Z67:$Z71,Expenses!EY$35:EY$39)*$F67,MAX((Expenses!EY$35-$AB67/12)*$AA67*$F67,0)+MAX((Expenses!EY$36-$AB68/12)*$AA68*$F67,0)+MAX((Expenses!EY$37-$AB69/12)*$AA69*$F67,0)+MAX((Expenses!EY$38-$AB70/12)*$AA70*$F67,0)+MAX((Expenses!EY$39-$AB71/12)*$AA71*$F67,0)))))</f>
        <v>462.33674396791213</v>
      </c>
      <c r="FB238" s="156">
        <f>IF(OR(FB$165&lt;=EOMONTH($E67,$R67*(1-$O67)),FB$165&gt;EOMONTH($E67,$P67*12*(1-$O67)+$Q67*12*$O67+$R67*(1-$O67))),0,IF($X67="NNN",SUM(Expenses!EZ$35:EZ$39)*$F67,IF($X67="FSG",0,IF($X67="MG",SUMPRODUCT($Z67:$Z71,Expenses!EZ$35:EZ$39)*$F67,MAX((Expenses!EZ$35-$AB67/12)*$AA67*$F67,0)+MAX((Expenses!EZ$36-$AB68/12)*$AA68*$F67,0)+MAX((Expenses!EZ$37-$AB69/12)*$AA69*$F67,0)+MAX((Expenses!EZ$38-$AB70/12)*$AA70*$F67,0)+MAX((Expenses!EZ$39-$AB71/12)*$AA71*$F67,0)))))</f>
        <v>439.33458264969823</v>
      </c>
      <c r="FC238" s="156">
        <f>IF(OR(FC$165&lt;=EOMONTH($E67,$R67*(1-$O67)),FC$165&gt;EOMONTH($E67,$P67*12*(1-$O67)+$Q67*12*$O67+$R67*(1-$O67))),0,IF($X67="NNN",SUM(Expenses!FA$35:FA$39)*$F67,IF($X67="FSG",0,IF($X67="MG",SUMPRODUCT($Z67:$Z71,Expenses!FA$35:FA$39)*$F67,MAX((Expenses!FA$35-$AB67/12)*$AA67*$F67,0)+MAX((Expenses!FA$36-$AB68/12)*$AA68*$F67,0)+MAX((Expenses!FA$37-$AB69/12)*$AA69*$F67,0)+MAX((Expenses!FA$38-$AB70/12)*$AA70*$F67,0)+MAX((Expenses!FA$39-$AB71/12)*$AA71*$F67,0)))))</f>
        <v>439.486664124041</v>
      </c>
      <c r="FD238" s="156">
        <f>IF(OR(FD$165&lt;=EOMONTH($E67,$R67*(1-$O67)),FD$165&gt;EOMONTH($E67,$P67*12*(1-$O67)+$Q67*12*$O67+$R67*(1-$O67))),0,IF($X67="NNN",SUM(Expenses!FB$35:FB$39)*$F67,IF($X67="FSG",0,IF($X67="MG",SUMPRODUCT($Z67:$Z71,Expenses!FB$35:FB$39)*$F67,MAX((Expenses!FB$35-$AB67/12)*$AA67*$F67,0)+MAX((Expenses!FB$36-$AB68/12)*$AA68*$F67,0)+MAX((Expenses!FB$37-$AB69/12)*$AA69*$F67,0)+MAX((Expenses!FB$38-$AB70/12)*$AA70*$F67,0)+MAX((Expenses!FB$39-$AB71/12)*$AA71*$F67,0)))))</f>
        <v>441.06276005734446</v>
      </c>
      <c r="FE238" s="156">
        <f>IF(OR(FE$165&lt;=EOMONTH($E67,$R67*(1-$O67)),FE$165&gt;EOMONTH($E67,$P67*12*(1-$O67)+$Q67*12*$O67+$R67*(1-$O67))),0,IF($X67="NNN",SUM(Expenses!FC$35:FC$39)*$F67,IF($X67="FSG",0,IF($X67="MG",SUMPRODUCT($Z67:$Z71,Expenses!FC$35:FC$39)*$F67,MAX((Expenses!FC$35-$AB67/12)*$AA67*$F67,0)+MAX((Expenses!FC$36-$AB68/12)*$AA68*$F67,0)+MAX((Expenses!FC$37-$AB69/12)*$AA69*$F67,0)+MAX((Expenses!FC$38-$AB70/12)*$AA70*$F67,0)+MAX((Expenses!FC$39-$AB71/12)*$AA71*$F67,0)))))</f>
        <v>441.21559260460708</v>
      </c>
      <c r="FF238" s="156">
        <f>IF(OR(FF$165&lt;=EOMONTH($E67,$R67*(1-$O67)),FF$165&gt;EOMONTH($E67,$P67*12*(1-$O67)+$Q67*12*$O67+$R67*(1-$O67))),0,IF($X67="NNN",SUM(Expenses!FD$35:FD$39)*$F67,IF($X67="FSG",0,IF($X67="MG",SUMPRODUCT($Z67:$Z71,Expenses!FD$35:FD$39)*$F67,MAX((Expenses!FD$35-$AB67/12)*$AA67*$F67,0)+MAX((Expenses!FD$36-$AB68/12)*$AA68*$F67,0)+MAX((Expenses!FD$37-$AB69/12)*$AA69*$F67,0)+MAX((Expenses!FD$38-$AB70/12)*$AA70*$F67,0)+MAX((Expenses!FD$39-$AB71/12)*$AA71*$F67,0)))))</f>
        <v>441.3688020781612</v>
      </c>
      <c r="FG238" s="156">
        <f>IF(OR(FG$165&lt;=EOMONTH($E67,$R67*(1-$O67)),FG$165&gt;EOMONTH($E67,$P67*12*(1-$O67)+$Q67*12*$O67+$R67*(1-$O67))),0,IF($X67="NNN",SUM(Expenses!FE$35:FE$39)*$F67,IF($X67="FSG",0,IF($X67="MG",SUMPRODUCT($Z67:$Z71,Expenses!FE$35:FE$39)*$F67,MAX((Expenses!FE$35-$AB67/12)*$AA67*$F67,0)+MAX((Expenses!FE$36-$AB68/12)*$AA68*$F67,0)+MAX((Expenses!FE$37-$AB69/12)*$AA69*$F67,0)+MAX((Expenses!FE$38-$AB70/12)*$AA70*$F67,0)+MAX((Expenses!FE$39-$AB71/12)*$AA71*$F67,0)))))</f>
        <v>441.52238940760873</v>
      </c>
      <c r="FH238" s="156">
        <f>IF(OR(FH$165&lt;=EOMONTH($E67,$R67*(1-$O67)),FH$165&gt;EOMONTH($E67,$P67*12*(1-$O67)+$Q67*12*$O67+$R67*(1-$O67))),0,IF($X67="NNN",SUM(Expenses!FF$35:FF$39)*$F67,IF($X67="FSG",0,IF($X67="MG",SUMPRODUCT($Z67:$Z71,Expenses!FF$35:FF$39)*$F67,MAX((Expenses!FF$35-$AB67/12)*$AA67*$F67,0)+MAX((Expenses!FF$36-$AB68/12)*$AA68*$F67,0)+MAX((Expenses!FF$37-$AB69/12)*$AA69*$F67,0)+MAX((Expenses!FF$38-$AB70/12)*$AA70*$F67,0)+MAX((Expenses!FF$39-$AB71/12)*$AA71*$F67,0)))))</f>
        <v>441.67635552484438</v>
      </c>
      <c r="FI238" s="156">
        <f>IF(OR(FI$165&lt;=EOMONTH($E67,$R67*(1-$O67)),FI$165&gt;EOMONTH($E67,$P67*12*(1-$O67)+$Q67*12*$O67+$R67*(1-$O67))),0,IF($X67="NNN",SUM(Expenses!FG$35:FG$39)*$F67,IF($X67="FSG",0,IF($X67="MG",SUMPRODUCT($Z67:$Z71,Expenses!FG$35:FG$39)*$F67,MAX((Expenses!FG$35-$AB67/12)*$AA67*$F67,0)+MAX((Expenses!FG$36-$AB68/12)*$AA68*$F67,0)+MAX((Expenses!FG$37-$AB69/12)*$AA69*$F67,0)+MAX((Expenses!FG$38-$AB70/12)*$AA70*$F67,0)+MAX((Expenses!FG$39-$AB71/12)*$AA71*$F67,0)))))</f>
        <v>441.83070136406087</v>
      </c>
      <c r="FJ238" s="156">
        <f>IF(OR(FJ$165&lt;=EOMONTH($E67,$R67*(1-$O67)),FJ$165&gt;EOMONTH($E67,$P67*12*(1-$O67)+$Q67*12*$O67+$R67*(1-$O67))),0,IF($X67="NNN",SUM(Expenses!FH$35:FH$39)*$F67,IF($X67="FSG",0,IF($X67="MG",SUMPRODUCT($Z67:$Z71,Expenses!FH$35:FH$39)*$F67,MAX((Expenses!FH$35-$AB67/12)*$AA67*$F67,0)+MAX((Expenses!FH$36-$AB68/12)*$AA68*$F67,0)+MAX((Expenses!FH$37-$AB69/12)*$AA69*$F67,0)+MAX((Expenses!FH$38-$AB70/12)*$AA70*$F67,0)+MAX((Expenses!FH$39-$AB71/12)*$AA71*$F67,0)))))</f>
        <v>441.98542786175506</v>
      </c>
      <c r="FK238" s="156">
        <f>IF(OR(FK$165&lt;=EOMONTH($E67,$R67*(1-$O67)),FK$165&gt;EOMONTH($E67,$P67*12*(1-$O67)+$Q67*12*$O67+$R67*(1-$O67))),0,IF($X67="NNN",SUM(Expenses!FI$35:FI$39)*$F67,IF($X67="FSG",0,IF($X67="MG",SUMPRODUCT($Z67:$Z71,Expenses!FI$35:FI$39)*$F67,MAX((Expenses!FI$35-$AB67/12)*$AA67*$F67,0)+MAX((Expenses!FI$36-$AB68/12)*$AA68*$F67,0)+MAX((Expenses!FI$37-$AB69/12)*$AA69*$F67,0)+MAX((Expenses!FI$38-$AB70/12)*$AA70*$F67,0)+MAX((Expenses!FI$39-$AB71/12)*$AA71*$F67,0)))))</f>
        <v>442.14053595673352</v>
      </c>
      <c r="FL238" s="156">
        <f>IF(OR(FL$165&lt;=EOMONTH($E67,$R67*(1-$O67)),FL$165&gt;EOMONTH($E67,$P67*12*(1-$O67)+$Q67*12*$O67+$R67*(1-$O67))),0,IF($X67="NNN",SUM(Expenses!FJ$35:FJ$39)*$F67,IF($X67="FSG",0,IF($X67="MG",SUMPRODUCT($Z67:$Z71,Expenses!FJ$35:FJ$39)*$F67,MAX((Expenses!FJ$35-$AB67/12)*$AA67*$F67,0)+MAX((Expenses!FJ$36-$AB68/12)*$AA68*$F67,0)+MAX((Expenses!FJ$37-$AB69/12)*$AA69*$F67,0)+MAX((Expenses!FJ$38-$AB70/12)*$AA70*$F67,0)+MAX((Expenses!FJ$39-$AB71/12)*$AA71*$F67,0)))))</f>
        <v>442.29602659011806</v>
      </c>
      <c r="FM238" s="156">
        <f>IF(OR(FM$165&lt;=EOMONTH($E67,$R67*(1-$O67)),FM$165&gt;EOMONTH($E67,$P67*12*(1-$O67)+$Q67*12*$O67+$R67*(1-$O67))),0,IF($X67="NNN",SUM(Expenses!FK$35:FK$39)*$F67,IF($X67="FSG",0,IF($X67="MG",SUMPRODUCT($Z67:$Z71,Expenses!FK$35:FK$39)*$F67,MAX((Expenses!FK$35-$AB67/12)*$AA67*$F67,0)+MAX((Expenses!FK$36-$AB68/12)*$AA68*$F67,0)+MAX((Expenses!FK$37-$AB69/12)*$AA69*$F67,0)+MAX((Expenses!FK$38-$AB70/12)*$AA70*$F67,0)+MAX((Expenses!FK$39-$AB71/12)*$AA71*$F67,0)))))</f>
        <v>442.45190070535159</v>
      </c>
      <c r="FN238" s="156">
        <f>IF(OR(FN$165&lt;=EOMONTH($E67,$R67*(1-$O67)),FN$165&gt;EOMONTH($E67,$P67*12*(1-$O67)+$Q67*12*$O67+$R67*(1-$O67))),0,IF($X67="NNN",SUM(Expenses!FL$35:FL$39)*$F67,IF($X67="FSG",0,IF($X67="MG",SUMPRODUCT($Z67:$Z71,Expenses!FL$35:FL$39)*$F67,MAX((Expenses!FL$35-$AB67/12)*$AA67*$F67,0)+MAX((Expenses!FL$36-$AB68/12)*$AA68*$F67,0)+MAX((Expenses!FL$37-$AB69/12)*$AA69*$F67,0)+MAX((Expenses!FL$38-$AB70/12)*$AA70*$F67,0)+MAX((Expenses!FL$39-$AB71/12)*$AA71*$F67,0)))))</f>
        <v>442.60815924820389</v>
      </c>
      <c r="FO238" s="156">
        <f>IF(OR(FO$165&lt;=EOMONTH($E67,$R67*(1-$O67)),FO$165&gt;EOMONTH($E67,$P67*12*(1-$O67)+$Q67*12*$O67+$R67*(1-$O67))),0,IF($X67="NNN",SUM(Expenses!FM$35:FM$39)*$F67,IF($X67="FSG",0,IF($X67="MG",SUMPRODUCT($Z67:$Z71,Expenses!FM$35:FM$39)*$F67,MAX((Expenses!FM$35-$AB67/12)*$AA67*$F67,0)+MAX((Expenses!FM$36-$AB68/12)*$AA68*$F67,0)+MAX((Expenses!FM$37-$AB69/12)*$AA69*$F67,0)+MAX((Expenses!FM$38-$AB70/12)*$AA70*$F67,0)+MAX((Expenses!FM$39-$AB71/12)*$AA71*$F67,0)))))</f>
        <v>442.76480316677697</v>
      </c>
      <c r="FP238" s="156">
        <f>IF(OR(FP$165&lt;=EOMONTH($E67,$R67*(1-$O67)),FP$165&gt;EOMONTH($E67,$P67*12*(1-$O67)+$Q67*12*$O67+$R67*(1-$O67))),0,IF($X67="NNN",SUM(Expenses!FN$35:FN$39)*$F67,IF($X67="FSG",0,IF($X67="MG",SUMPRODUCT($Z67:$Z71,Expenses!FN$35:FN$39)*$F67,MAX((Expenses!FN$35-$AB67/12)*$AA67*$F67,0)+MAX((Expenses!FN$36-$AB68/12)*$AA68*$F67,0)+MAX((Expenses!FN$37-$AB69/12)*$AA69*$F67,0)+MAX((Expenses!FN$38-$AB70/12)*$AA70*$F67,0)+MAX((Expenses!FN$39-$AB71/12)*$AA71*$F67,0)))))</f>
        <v>444.38818197807956</v>
      </c>
      <c r="FQ238" s="156">
        <f>IF(OR(FQ$165&lt;=EOMONTH($E67,$R67*(1-$O67)),FQ$165&gt;EOMONTH($E67,$P67*12*(1-$O67)+$Q67*12*$O67+$R67*(1-$O67))),0,IF($X67="NNN",SUM(Expenses!FO$35:FO$39)*$F67,IF($X67="FSG",0,IF($X67="MG",SUMPRODUCT($Z67:$Z71,Expenses!FO$35:FO$39)*$F67,MAX((Expenses!FO$35-$AB67/12)*$AA67*$F67,0)+MAX((Expenses!FO$36-$AB68/12)*$AA68*$F67,0)+MAX((Expenses!FO$37-$AB69/12)*$AA69*$F67,0)+MAX((Expenses!FO$38-$AB70/12)*$AA70*$F67,0)+MAX((Expenses!FO$39-$AB71/12)*$AA71*$F67,0)))))</f>
        <v>444.54559950176002</v>
      </c>
      <c r="FR238" s="156">
        <f>IF(OR(FR$165&lt;=EOMONTH($E67,$R67*(1-$O67)),FR$165&gt;EOMONTH($E67,$P67*12*(1-$O67)+$Q67*12*$O67+$R67*(1-$O67))),0,IF($X67="NNN",SUM(Expenses!FP$35:FP$39)*$F67,IF($X67="FSG",0,IF($X67="MG",SUMPRODUCT($Z67:$Z71,Expenses!FP$35:FP$39)*$F67,MAX((Expenses!FP$35-$AB67/12)*$AA67*$F67,0)+MAX((Expenses!FP$36-$AB68/12)*$AA68*$F67,0)+MAX((Expenses!FP$37-$AB69/12)*$AA69*$F67,0)+MAX((Expenses!FP$38-$AB70/12)*$AA70*$F67,0)+MAX((Expenses!FP$39-$AB71/12)*$AA71*$F67,0)))))</f>
        <v>444.70340525952076</v>
      </c>
      <c r="FS238" s="156">
        <f>IF(OR(FS$165&lt;=EOMONTH($E67,$R67*(1-$O67)),FS$165&gt;EOMONTH($E67,$P67*12*(1-$O67)+$Q67*12*$O67+$R67*(1-$O67))),0,IF($X67="NNN",SUM(Expenses!FQ$35:FQ$39)*$F67,IF($X67="FSG",0,IF($X67="MG",SUMPRODUCT($Z67:$Z71,Expenses!FQ$35:FQ$39)*$F67,MAX((Expenses!FQ$35-$AB67/12)*$AA67*$F67,0)+MAX((Expenses!FQ$36-$AB68/12)*$AA68*$F67,0)+MAX((Expenses!FQ$37-$AB69/12)*$AA69*$F67,0)+MAX((Expenses!FQ$38-$AB70/12)*$AA70*$F67,0)+MAX((Expenses!FQ$39-$AB71/12)*$AA71*$F67,0)))))</f>
        <v>444.86160020885171</v>
      </c>
      <c r="FT238" s="156">
        <f>IF(OR(FT$165&lt;=EOMONTH($E67,$R67*(1-$O67)),FT$165&gt;EOMONTH($E67,$P67*12*(1-$O67)+$Q67*12*$O67+$R67*(1-$O67))),0,IF($X67="NNN",SUM(Expenses!FR$35:FR$39)*$F67,IF($X67="FSG",0,IF($X67="MG",SUMPRODUCT($Z67:$Z71,Expenses!FR$35:FR$39)*$F67,MAX((Expenses!FR$35-$AB67/12)*$AA67*$F67,0)+MAX((Expenses!FR$36-$AB68/12)*$AA68*$F67,0)+MAX((Expenses!FR$37-$AB69/12)*$AA69*$F67,0)+MAX((Expenses!FR$38-$AB70/12)*$AA70*$F67,0)+MAX((Expenses!FR$39-$AB71/12)*$AA71*$F67,0)))))</f>
        <v>427.66028454735829</v>
      </c>
      <c r="FU238" s="156">
        <f>IF(OR(FU$165&lt;=EOMONTH($E67,$R67*(1-$O67)),FU$165&gt;EOMONTH($E67,$P67*12*(1-$O67)+$Q67*12*$O67+$R67*(1-$O67))),0,IF($X67="NNN",SUM(Expenses!FS$35:FS$39)*$F67,IF($X67="FSG",0,IF($X67="MG",SUMPRODUCT($Z67:$Z71,Expenses!FS$35:FS$39)*$F67,MAX((Expenses!FS$35-$AB67/12)*$AA67*$F67,0)+MAX((Expenses!FS$36-$AB68/12)*$AA68*$F67,0)+MAX((Expenses!FS$37-$AB69/12)*$AA69*$F67,0)+MAX((Expenses!FS$38-$AB70/12)*$AA70*$F67,0)+MAX((Expenses!FS$39-$AB71/12)*$AA71*$F67,0)))))</f>
        <v>427.78228954910179</v>
      </c>
      <c r="FV238" s="156">
        <f>IF(OR(FV$165&lt;=EOMONTH($E67,$R67*(1-$O67)),FV$165&gt;EOMONTH($E67,$P67*12*(1-$O67)+$Q67*12*$O67+$R67*(1-$O67))),0,IF($X67="NNN",SUM(Expenses!FT$35:FT$39)*$F67,IF($X67="FSG",0,IF($X67="MG",SUMPRODUCT($Z67:$Z71,Expenses!FT$35:FT$39)*$F67,MAX((Expenses!FT$35-$AB67/12)*$AA67*$F67,0)+MAX((Expenses!FT$36-$AB68/12)*$AA68*$F67,0)+MAX((Expenses!FT$37-$AB69/12)*$AA69*$F67,0)+MAX((Expenses!FT$38-$AB70/12)*$AA70*$F67,0)+MAX((Expenses!FT$39-$AB71/12)*$AA71*$F67,0)))))</f>
        <v>427.90459544809312</v>
      </c>
      <c r="FW238" s="156">
        <f>IF(OR(FW$165&lt;=EOMONTH($E67,$R67*(1-$O67)),FW$165&gt;EOMONTH($E67,$P67*12*(1-$O67)+$Q67*12*$O67+$R67*(1-$O67))),0,IF($X67="NNN",SUM(Expenses!FU$35:FU$39)*$F67,IF($X67="FSG",0,IF($X67="MG",SUMPRODUCT($Z67:$Z71,Expenses!FU$35:FU$39)*$F67,MAX((Expenses!FU$35-$AB67/12)*$AA67*$F67,0)+MAX((Expenses!FU$36-$AB68/12)*$AA68*$F67,0)+MAX((Expenses!FU$37-$AB69/12)*$AA69*$F67,0)+MAX((Expenses!FU$38-$AB70/12)*$AA70*$F67,0)+MAX((Expenses!FU$39-$AB71/12)*$AA71*$F67,0)))))</f>
        <v>445.49829115445021</v>
      </c>
      <c r="FX238" s="156">
        <f>IF(OR(FX$165&lt;=EOMONTH($E67,$R67*(1-$O67)),FX$165&gt;EOMONTH($E67,$P67*12*(1-$O67)+$Q67*12*$O67+$R67*(1-$O67))),0,IF($X67="NNN",SUM(Expenses!FV$35:FV$39)*$F67,IF($X67="FSG",0,IF($X67="MG",SUMPRODUCT($Z67:$Z71,Expenses!FV$35:FV$39)*$F67,MAX((Expenses!FV$35-$AB67/12)*$AA67*$F67,0)+MAX((Expenses!FV$36-$AB68/12)*$AA68*$F67,0)+MAX((Expenses!FV$37-$AB69/12)*$AA69*$F67,0)+MAX((Expenses!FV$38-$AB70/12)*$AA70*$F67,0)+MAX((Expenses!FV$39-$AB71/12)*$AA71*$F67,0)))))</f>
        <v>445.6584465068363</v>
      </c>
      <c r="FY238" s="156">
        <f>IF(OR(FY$165&lt;=EOMONTH($E67,$R67*(1-$O67)),FY$165&gt;EOMONTH($E67,$P67*12*(1-$O67)+$Q67*12*$O67+$R67*(1-$O67))),0,IF($X67="NNN",SUM(Expenses!FW$35:FW$39)*$F67,IF($X67="FSG",0,IF($X67="MG",SUMPRODUCT($Z67:$Z71,Expenses!FW$35:FW$39)*$F67,MAX((Expenses!FW$35-$AB67/12)*$AA67*$F67,0)+MAX((Expenses!FW$36-$AB68/12)*$AA68*$F67,0)+MAX((Expenses!FW$37-$AB69/12)*$AA69*$F67,0)+MAX((Expenses!FW$38-$AB70/12)*$AA70*$F67,0)+MAX((Expenses!FW$39-$AB71/12)*$AA71*$F67,0)))))</f>
        <v>445.8189968455269</v>
      </c>
      <c r="FZ238" s="156">
        <f>IF(OR(FZ$165&lt;=EOMONTH($E67,$R67*(1-$O67)),FZ$165&gt;EOMONTH($E67,$P67*12*(1-$O67)+$Q67*12*$O67+$R67*(1-$O67))),0,IF($X67="NNN",SUM(Expenses!FX$35:FX$39)*$F67,IF($X67="FSG",0,IF($X67="MG",SUMPRODUCT($Z67:$Z71,Expenses!FX$35:FX$39)*$F67,MAX((Expenses!FX$35-$AB67/12)*$AA67*$F67,0)+MAX((Expenses!FX$36-$AB68/12)*$AA68*$F67,0)+MAX((Expenses!FX$37-$AB69/12)*$AA69*$F67,0)+MAX((Expenses!FX$38-$AB70/12)*$AA70*$F67,0)+MAX((Expenses!FX$39-$AB71/12)*$AA71*$F67,0)))))</f>
        <v>445.97994314466467</v>
      </c>
      <c r="GA238" s="156">
        <f>IF(OR(GA$165&lt;=EOMONTH($E67,$R67*(1-$O67)),GA$165&gt;EOMONTH($E67,$P67*12*(1-$O67)+$Q67*12*$O67+$R67*(1-$O67))),0,IF($X67="NNN",SUM(Expenses!FY$35:FY$39)*$F67,IF($X67="FSG",0,IF($X67="MG",SUMPRODUCT($Z67:$Z71,Expenses!FY$35:FY$39)*$F67,MAX((Expenses!FY$35-$AB67/12)*$AA67*$F67,0)+MAX((Expenses!FY$36-$AB68/12)*$AA68*$F67,0)+MAX((Expenses!FY$37-$AB69/12)*$AA69*$F67,0)+MAX((Expenses!FY$38-$AB70/12)*$AA70*$F67,0)+MAX((Expenses!FY$39-$AB71/12)*$AA71*$F67,0)))))</f>
        <v>446.14128638079501</v>
      </c>
      <c r="GB238" s="156">
        <f>IF(OR(GB$165&lt;=EOMONTH($E67,$R67*(1-$O67)),GB$165&gt;EOMONTH($E67,$P67*12*(1-$O67)+$Q67*12*$O67+$R67*(1-$O67))),0,IF($X67="NNN",SUM(Expenses!FZ$35:FZ$39)*$F67,IF($X67="FSG",0,IF($X67="MG",SUMPRODUCT($Z67:$Z71,Expenses!FZ$35:FZ$39)*$F67,MAX((Expenses!FZ$35-$AB67/12)*$AA67*$F67,0)+MAX((Expenses!FZ$36-$AB68/12)*$AA68*$F67,0)+MAX((Expenses!FZ$37-$AB69/12)*$AA69*$F67,0)+MAX((Expenses!FZ$38-$AB70/12)*$AA70*$F67,0)+MAX((Expenses!FZ$39-$AB71/12)*$AA71*$F67,0)))))</f>
        <v>447.81336655643668</v>
      </c>
      <c r="GC238" s="156">
        <f>IF(OR(GC$165&lt;=EOMONTH($E67,$R67*(1-$O67)),GC$165&gt;EOMONTH($E67,$P67*12*(1-$O67)+$Q67*12*$O67+$R67*(1-$O67))),0,IF($X67="NNN",SUM(Expenses!GA$35:GA$39)*$F67,IF($X67="FSG",0,IF($X67="MG",SUMPRODUCT($Z67:$Z71,Expenses!GA$35:GA$39)*$F67,MAX((Expenses!GA$35-$AB67/12)*$AA67*$F67,0)+MAX((Expenses!GA$36-$AB68/12)*$AA68*$F67,0)+MAX((Expenses!GA$37-$AB69/12)*$AA69*$F67,0)+MAX((Expenses!GA$38-$AB70/12)*$AA70*$F67,0)+MAX((Expenses!GA$39-$AB71/12)*$AA71*$F67,0)))))</f>
        <v>447.97550660582749</v>
      </c>
      <c r="GD238" s="156">
        <f>IF(OR(GD$165&lt;=EOMONTH($E67,$R67*(1-$O67)),GD$165&gt;EOMONTH($E67,$P67*12*(1-$O67)+$Q67*12*$O67+$R67*(1-$O67))),0,IF($X67="NNN",SUM(Expenses!GB$35:GB$39)*$F67,IF($X67="FSG",0,IF($X67="MG",SUMPRODUCT($Z67:$Z71,Expenses!GB$35:GB$39)*$F67,MAX((Expenses!GB$35-$AB67/12)*$AA67*$F67,0)+MAX((Expenses!GB$36-$AB68/12)*$AA68*$F67,0)+MAX((Expenses!GB$37-$AB69/12)*$AA69*$F67,0)+MAX((Expenses!GB$38-$AB70/12)*$AA70*$F67,0)+MAX((Expenses!GB$39-$AB71/12)*$AA71*$F67,0)))))</f>
        <v>448.13804653632116</v>
      </c>
      <c r="GE238" s="156">
        <f>IF(OR(GE$165&lt;=EOMONTH($E67,$R67*(1-$O67)),GE$165&gt;EOMONTH($E67,$P67*12*(1-$O67)+$Q67*12*$O67+$R67*(1-$O67))),0,IF($X67="NNN",SUM(Expenses!GC$35:GC$39)*$F67,IF($X67="FSG",0,IF($X67="MG",SUMPRODUCT($Z67:$Z71,Expenses!GC$35:GC$39)*$F67,MAX((Expenses!GC$35-$AB67/12)*$AA67*$F67,0)+MAX((Expenses!GC$36-$AB68/12)*$AA68*$F67,0)+MAX((Expenses!GC$37-$AB69/12)*$AA69*$F67,0)+MAX((Expenses!GC$38-$AB70/12)*$AA70*$F67,0)+MAX((Expenses!GC$39-$AB71/12)*$AA71*$F67,0)))))</f>
        <v>448.30098733413206</v>
      </c>
      <c r="GF238" s="156">
        <f>IF(OR(GF$165&lt;=EOMONTH($E67,$R67*(1-$O67)),GF$165&gt;EOMONTH($E67,$P67*12*(1-$O67)+$Q67*12*$O67+$R67*(1-$O67))),0,IF($X67="NNN",SUM(Expenses!GD$35:GD$39)*$F67,IF($X67="FSG",0,IF($X67="MG",SUMPRODUCT($Z67:$Z71,Expenses!GD$35:GD$39)*$F67,MAX((Expenses!GD$35-$AB67/12)*$AA67*$F67,0)+MAX((Expenses!GD$36-$AB68/12)*$AA68*$F67,0)+MAX((Expenses!GD$37-$AB69/12)*$AA69*$F67,0)+MAX((Expenses!GD$38-$AB70/12)*$AA70*$F67,0)+MAX((Expenses!GD$39-$AB71/12)*$AA71*$F67,0)))))</f>
        <v>448.46432998790721</v>
      </c>
      <c r="GG238" s="156">
        <f>IF(OR(GG$165&lt;=EOMONTH($E67,$R67*(1-$O67)),GG$165&gt;EOMONTH($E67,$P67*12*(1-$O67)+$Q67*12*$O67+$R67*(1-$O67))),0,IF($X67="NNN",SUM(Expenses!GE$35:GE$39)*$F67,IF($X67="FSG",0,IF($X67="MG",SUMPRODUCT($Z67:$Z71,Expenses!GE$35:GE$39)*$F67,MAX((Expenses!GE$35-$AB67/12)*$AA67*$F67,0)+MAX((Expenses!GE$36-$AB68/12)*$AA68*$F67,0)+MAX((Expenses!GE$37-$AB69/12)*$AA69*$F67,0)+MAX((Expenses!GE$38-$AB70/12)*$AA70*$F67,0)+MAX((Expenses!GE$39-$AB71/12)*$AA71*$F67,0)))))</f>
        <v>448.62807548873207</v>
      </c>
      <c r="GH238" s="156">
        <f>IF(OR(GH$165&lt;=EOMONTH($E67,$R67*(1-$O67)),GH$165&gt;EOMONTH($E67,$P67*12*(1-$O67)+$Q67*12*$O67+$R67*(1-$O67))),0,IF($X67="NNN",SUM(Expenses!GF$35:GF$39)*$F67,IF($X67="FSG",0,IF($X67="MG",SUMPRODUCT($Z67:$Z71,Expenses!GF$35:GF$39)*$F67,MAX((Expenses!GF$35-$AB67/12)*$AA67*$F67,0)+MAX((Expenses!GF$36-$AB68/12)*$AA68*$F67,0)+MAX((Expenses!GF$37-$AB69/12)*$AA69*$F67,0)+MAX((Expenses!GF$38-$AB70/12)*$AA70*$F67,0)+MAX((Expenses!GF$39-$AB71/12)*$AA71*$F67,0)))))</f>
        <v>448.79222483013581</v>
      </c>
      <c r="GI238" s="156">
        <f>IF(OR(GI$165&lt;=EOMONTH($E67,$R67*(1-$O67)),GI$165&gt;EOMONTH($E67,$P67*12*(1-$O67)+$Q67*12*$O67+$R67*(1-$O67))),0,IF($X67="NNN",SUM(Expenses!GG$35:GG$39)*$F67,IF($X67="FSG",0,IF($X67="MG",SUMPRODUCT($Z67:$Z71,Expenses!GG$35:GG$39)*$F67,MAX((Expenses!GG$35-$AB67/12)*$AA67*$F67,0)+MAX((Expenses!GG$36-$AB68/12)*$AA68*$F67,0)+MAX((Expenses!GG$37-$AB69/12)*$AA69*$F67,0)+MAX((Expenses!GG$38-$AB70/12)*$AA70*$F67,0)+MAX((Expenses!GG$39-$AB71/12)*$AA71*$F67,0)))))</f>
        <v>0</v>
      </c>
      <c r="GJ238" s="156">
        <f>IF(OR(GJ$165&lt;=EOMONTH($E67,$R67*(1-$O67)),GJ$165&gt;EOMONTH($E67,$P67*12*(1-$O67)+$Q67*12*$O67+$R67*(1-$O67))),0,IF($X67="NNN",SUM(Expenses!GH$35:GH$39)*$F67,IF($X67="FSG",0,IF($X67="MG",SUMPRODUCT($Z67:$Z71,Expenses!GH$35:GH$39)*$F67,MAX((Expenses!GH$35-$AB67/12)*$AA67*$F67,0)+MAX((Expenses!GH$36-$AB68/12)*$AA68*$F67,0)+MAX((Expenses!GH$37-$AB69/12)*$AA69*$F67,0)+MAX((Expenses!GH$38-$AB70/12)*$AA70*$F67,0)+MAX((Expenses!GH$39-$AB71/12)*$AA71*$F67,0)))))</f>
        <v>0</v>
      </c>
      <c r="GK238" s="156">
        <f>IF(OR(GK$165&lt;=EOMONTH($E67,$R67*(1-$O67)),GK$165&gt;EOMONTH($E67,$P67*12*(1-$O67)+$Q67*12*$O67+$R67*(1-$O67))),0,IF($X67="NNN",SUM(Expenses!GI$35:GI$39)*$F67,IF($X67="FSG",0,IF($X67="MG",SUMPRODUCT($Z67:$Z71,Expenses!GI$35:GI$39)*$F67,MAX((Expenses!GI$35-$AB67/12)*$AA67*$F67,0)+MAX((Expenses!GI$36-$AB68/12)*$AA68*$F67,0)+MAX((Expenses!GI$37-$AB69/12)*$AA69*$F67,0)+MAX((Expenses!GI$38-$AB70/12)*$AA70*$F67,0)+MAX((Expenses!GI$39-$AB71/12)*$AA71*$F67,0)))))</f>
        <v>0</v>
      </c>
      <c r="GL238" s="156">
        <f>IF(OR(GL$165&lt;=EOMONTH($E67,$R67*(1-$O67)),GL$165&gt;EOMONTH($E67,$P67*12*(1-$O67)+$Q67*12*$O67+$R67*(1-$O67))),0,IF($X67="NNN",SUM(Expenses!GJ$35:GJ$39)*$F67,IF($X67="FSG",0,IF($X67="MG",SUMPRODUCT($Z67:$Z71,Expenses!GJ$35:GJ$39)*$F67,MAX((Expenses!GJ$35-$AB67/12)*$AA67*$F67,0)+MAX((Expenses!GJ$36-$AB68/12)*$AA68*$F67,0)+MAX((Expenses!GJ$37-$AB69/12)*$AA69*$F67,0)+MAX((Expenses!GJ$38-$AB70/12)*$AA70*$F67,0)+MAX((Expenses!GJ$39-$AB71/12)*$AA71*$F67,0)))))</f>
        <v>0</v>
      </c>
      <c r="GM238" s="156">
        <f>IF(OR(GM$165&lt;=EOMONTH($E67,$R67*(1-$O67)),GM$165&gt;EOMONTH($E67,$P67*12*(1-$O67)+$Q67*12*$O67+$R67*(1-$O67))),0,IF($X67="NNN",SUM(Expenses!GK$35:GK$39)*$F67,IF($X67="FSG",0,IF($X67="MG",SUMPRODUCT($Z67:$Z71,Expenses!GK$35:GK$39)*$F67,MAX((Expenses!GK$35-$AB67/12)*$AA67*$F67,0)+MAX((Expenses!GK$36-$AB68/12)*$AA68*$F67,0)+MAX((Expenses!GK$37-$AB69/12)*$AA69*$F67,0)+MAX((Expenses!GK$38-$AB70/12)*$AA70*$F67,0)+MAX((Expenses!GK$39-$AB71/12)*$AA71*$F67,0)))))</f>
        <v>0</v>
      </c>
      <c r="GN238" s="156">
        <f>IF(OR(GN$165&lt;=EOMONTH($E67,$R67*(1-$O67)),GN$165&gt;EOMONTH($E67,$P67*12*(1-$O67)+$Q67*12*$O67+$R67*(1-$O67))),0,IF($X67="NNN",SUM(Expenses!GL$35:GL$39)*$F67,IF($X67="FSG",0,IF($X67="MG",SUMPRODUCT($Z67:$Z71,Expenses!GL$35:GL$39)*$F67,MAX((Expenses!GL$35-$AB67/12)*$AA67*$F67,0)+MAX((Expenses!GL$36-$AB68/12)*$AA68*$F67,0)+MAX((Expenses!GL$37-$AB69/12)*$AA69*$F67,0)+MAX((Expenses!GL$38-$AB70/12)*$AA70*$F67,0)+MAX((Expenses!GL$39-$AB71/12)*$AA71*$F67,0)))))</f>
        <v>0</v>
      </c>
      <c r="GO238" s="156">
        <f>IF(OR(GO$165&lt;=EOMONTH($E67,$R67*(1-$O67)),GO$165&gt;EOMONTH($E67,$P67*12*(1-$O67)+$Q67*12*$O67+$R67*(1-$O67))),0,IF($X67="NNN",SUM(Expenses!GM$35:GM$39)*$F67,IF($X67="FSG",0,IF($X67="MG",SUMPRODUCT($Z67:$Z71,Expenses!GM$35:GM$39)*$F67,MAX((Expenses!GM$35-$AB67/12)*$AA67*$F67,0)+MAX((Expenses!GM$36-$AB68/12)*$AA68*$F67,0)+MAX((Expenses!GM$37-$AB69/12)*$AA69*$F67,0)+MAX((Expenses!GM$38-$AB70/12)*$AA70*$F67,0)+MAX((Expenses!GM$39-$AB71/12)*$AA71*$F67,0)))))</f>
        <v>0</v>
      </c>
      <c r="GP238" s="156">
        <f>IF(OR(GP$165&lt;=EOMONTH($E67,$R67*(1-$O67)),GP$165&gt;EOMONTH($E67,$P67*12*(1-$O67)+$Q67*12*$O67+$R67*(1-$O67))),0,IF($X67="NNN",SUM(Expenses!GN$35:GN$39)*$F67,IF($X67="FSG",0,IF($X67="MG",SUMPRODUCT($Z67:$Z71,Expenses!GN$35:GN$39)*$F67,MAX((Expenses!GN$35-$AB67/12)*$AA67*$F67,0)+MAX((Expenses!GN$36-$AB68/12)*$AA68*$F67,0)+MAX((Expenses!GN$37-$AB69/12)*$AA69*$F67,0)+MAX((Expenses!GN$38-$AB70/12)*$AA70*$F67,0)+MAX((Expenses!GN$39-$AB71/12)*$AA71*$F67,0)))))</f>
        <v>0</v>
      </c>
      <c r="GQ238" s="156">
        <f>IF(OR(GQ$165&lt;=EOMONTH($E67,$R67*(1-$O67)),GQ$165&gt;EOMONTH($E67,$P67*12*(1-$O67)+$Q67*12*$O67+$R67*(1-$O67))),0,IF($X67="NNN",SUM(Expenses!GO$35:GO$39)*$F67,IF($X67="FSG",0,IF($X67="MG",SUMPRODUCT($Z67:$Z71,Expenses!GO$35:GO$39)*$F67,MAX((Expenses!GO$35-$AB67/12)*$AA67*$F67,0)+MAX((Expenses!GO$36-$AB68/12)*$AA68*$F67,0)+MAX((Expenses!GO$37-$AB69/12)*$AA69*$F67,0)+MAX((Expenses!GO$38-$AB70/12)*$AA70*$F67,0)+MAX((Expenses!GO$39-$AB71/12)*$AA71*$F67,0)))))</f>
        <v>0</v>
      </c>
      <c r="GR238" s="156">
        <f>IF(OR(GR$165&lt;=EOMONTH($E67,$R67*(1-$O67)),GR$165&gt;EOMONTH($E67,$P67*12*(1-$O67)+$Q67*12*$O67+$R67*(1-$O67))),0,IF($X67="NNN",SUM(Expenses!GP$35:GP$39)*$F67,IF($X67="FSG",0,IF($X67="MG",SUMPRODUCT($Z67:$Z71,Expenses!GP$35:GP$39)*$F67,MAX((Expenses!GP$35-$AB67/12)*$AA67*$F67,0)+MAX((Expenses!GP$36-$AB68/12)*$AA68*$F67,0)+MAX((Expenses!GP$37-$AB69/12)*$AA69*$F67,0)+MAX((Expenses!GP$38-$AB70/12)*$AA70*$F67,0)+MAX((Expenses!GP$39-$AB71/12)*$AA71*$F67,0)))))</f>
        <v>0</v>
      </c>
      <c r="GS238" s="156">
        <f>IF(OR(GS$165&lt;=EOMONTH($E67,$R67*(1-$O67)),GS$165&gt;EOMONTH($E67,$P67*12*(1-$O67)+$Q67*12*$O67+$R67*(1-$O67))),0,IF($X67="NNN",SUM(Expenses!GQ$35:GQ$39)*$F67,IF($X67="FSG",0,IF($X67="MG",SUMPRODUCT($Z67:$Z71,Expenses!GQ$35:GQ$39)*$F67,MAX((Expenses!GQ$35-$AB67/12)*$AA67*$F67,0)+MAX((Expenses!GQ$36-$AB68/12)*$AA68*$F67,0)+MAX((Expenses!GQ$37-$AB69/12)*$AA69*$F67,0)+MAX((Expenses!GQ$38-$AB70/12)*$AA70*$F67,0)+MAX((Expenses!GQ$39-$AB71/12)*$AA71*$F67,0)))))</f>
        <v>0</v>
      </c>
      <c r="GT238" s="156">
        <f>IF(OR(GT$165&lt;=EOMONTH($E67,$R67*(1-$O67)),GT$165&gt;EOMONTH($E67,$P67*12*(1-$O67)+$Q67*12*$O67+$R67*(1-$O67))),0,IF($X67="NNN",SUM(Expenses!GR$35:GR$39)*$F67,IF($X67="FSG",0,IF($X67="MG",SUMPRODUCT($Z67:$Z71,Expenses!GR$35:GR$39)*$F67,MAX((Expenses!GR$35-$AB67/12)*$AA67*$F67,0)+MAX((Expenses!GR$36-$AB68/12)*$AA68*$F67,0)+MAX((Expenses!GR$37-$AB69/12)*$AA69*$F67,0)+MAX((Expenses!GR$38-$AB70/12)*$AA70*$F67,0)+MAX((Expenses!GR$39-$AB71/12)*$AA71*$F67,0)))))</f>
        <v>0</v>
      </c>
      <c r="GU238" s="156">
        <f>IF(OR(GU$165&lt;=EOMONTH($E67,$R67*(1-$O67)),GU$165&gt;EOMONTH($E67,$P67*12*(1-$O67)+$Q67*12*$O67+$R67*(1-$O67))),0,IF($X67="NNN",SUM(Expenses!GS$35:GS$39)*$F67,IF($X67="FSG",0,IF($X67="MG",SUMPRODUCT($Z67:$Z71,Expenses!GS$35:GS$39)*$F67,MAX((Expenses!GS$35-$AB67/12)*$AA67*$F67,0)+MAX((Expenses!GS$36-$AB68/12)*$AA68*$F67,0)+MAX((Expenses!GS$37-$AB69/12)*$AA69*$F67,0)+MAX((Expenses!GS$38-$AB70/12)*$AA70*$F67,0)+MAX((Expenses!GS$39-$AB71/12)*$AA71*$F67,0)))))</f>
        <v>0</v>
      </c>
      <c r="GV238" s="156">
        <f>IF(OR(GV$165&lt;=EOMONTH($E67,$R67*(1-$O67)),GV$165&gt;EOMONTH($E67,$P67*12*(1-$O67)+$Q67*12*$O67+$R67*(1-$O67))),0,IF($X67="NNN",SUM(Expenses!GT$35:GT$39)*$F67,IF($X67="FSG",0,IF($X67="MG",SUMPRODUCT($Z67:$Z71,Expenses!GT$35:GT$39)*$F67,MAX((Expenses!GT$35-$AB67/12)*$AA67*$F67,0)+MAX((Expenses!GT$36-$AB68/12)*$AA68*$F67,0)+MAX((Expenses!GT$37-$AB69/12)*$AA69*$F67,0)+MAX((Expenses!GT$38-$AB70/12)*$AA70*$F67,0)+MAX((Expenses!GT$39-$AB71/12)*$AA71*$F67,0)))))</f>
        <v>0</v>
      </c>
      <c r="GW238" s="156">
        <f>IF(OR(GW$165&lt;=EOMONTH($E67,$R67*(1-$O67)),GW$165&gt;EOMONTH($E67,$P67*12*(1-$O67)+$Q67*12*$O67+$R67*(1-$O67))),0,IF($X67="NNN",SUM(Expenses!GU$35:GU$39)*$F67,IF($X67="FSG",0,IF($X67="MG",SUMPRODUCT($Z67:$Z71,Expenses!GU$35:GU$39)*$F67,MAX((Expenses!GU$35-$AB67/12)*$AA67*$F67,0)+MAX((Expenses!GU$36-$AB68/12)*$AA68*$F67,0)+MAX((Expenses!GU$37-$AB69/12)*$AA69*$F67,0)+MAX((Expenses!GU$38-$AB70/12)*$AA70*$F67,0)+MAX((Expenses!GU$39-$AB71/12)*$AA71*$F67,0)))))</f>
        <v>0</v>
      </c>
      <c r="GX238" s="156">
        <f>IF(OR(GX$165&lt;=EOMONTH($E67,$R67*(1-$O67)),GX$165&gt;EOMONTH($E67,$P67*12*(1-$O67)+$Q67*12*$O67+$R67*(1-$O67))),0,IF($X67="NNN",SUM(Expenses!GV$35:GV$39)*$F67,IF($X67="FSG",0,IF($X67="MG",SUMPRODUCT($Z67:$Z71,Expenses!GV$35:GV$39)*$F67,MAX((Expenses!GV$35-$AB67/12)*$AA67*$F67,0)+MAX((Expenses!GV$36-$AB68/12)*$AA68*$F67,0)+MAX((Expenses!GV$37-$AB69/12)*$AA69*$F67,0)+MAX((Expenses!GV$38-$AB70/12)*$AA70*$F67,0)+MAX((Expenses!GV$39-$AB71/12)*$AA71*$F67,0)))))</f>
        <v>0</v>
      </c>
      <c r="GY238" s="156">
        <f>IF(OR(GY$165&lt;=EOMONTH($E67,$R67*(1-$O67)),GY$165&gt;EOMONTH($E67,$P67*12*(1-$O67)+$Q67*12*$O67+$R67*(1-$O67))),0,IF($X67="NNN",SUM(Expenses!GW$35:GW$39)*$F67,IF($X67="FSG",0,IF($X67="MG",SUMPRODUCT($Z67:$Z71,Expenses!GW$35:GW$39)*$F67,MAX((Expenses!GW$35-$AB67/12)*$AA67*$F67,0)+MAX((Expenses!GW$36-$AB68/12)*$AA68*$F67,0)+MAX((Expenses!GW$37-$AB69/12)*$AA69*$F67,0)+MAX((Expenses!GW$38-$AB70/12)*$AA70*$F67,0)+MAX((Expenses!GW$39-$AB71/12)*$AA71*$F67,0)))))</f>
        <v>0</v>
      </c>
      <c r="GZ238" s="156">
        <f>IF(OR(GZ$165&lt;=EOMONTH($E67,$R67*(1-$O67)),GZ$165&gt;EOMONTH($E67,$P67*12*(1-$O67)+$Q67*12*$O67+$R67*(1-$O67))),0,IF($X67="NNN",SUM(Expenses!GX$35:GX$39)*$F67,IF($X67="FSG",0,IF($X67="MG",SUMPRODUCT($Z67:$Z71,Expenses!GX$35:GX$39)*$F67,MAX((Expenses!GX$35-$AB67/12)*$AA67*$F67,0)+MAX((Expenses!GX$36-$AB68/12)*$AA68*$F67,0)+MAX((Expenses!GX$37-$AB69/12)*$AA69*$F67,0)+MAX((Expenses!GX$38-$AB70/12)*$AA70*$F67,0)+MAX((Expenses!GX$39-$AB71/12)*$AA71*$F67,0)))))</f>
        <v>0</v>
      </c>
      <c r="HA238" s="156">
        <f>IF(OR(HA$165&lt;=EOMONTH($E67,$R67*(1-$O67)),HA$165&gt;EOMONTH($E67,$P67*12*(1-$O67)+$Q67*12*$O67+$R67*(1-$O67))),0,IF($X67="NNN",SUM(Expenses!GY$35:GY$39)*$F67,IF($X67="FSG",0,IF($X67="MG",SUMPRODUCT($Z67:$Z71,Expenses!GY$35:GY$39)*$F67,MAX((Expenses!GY$35-$AB67/12)*$AA67*$F67,0)+MAX((Expenses!GY$36-$AB68/12)*$AA68*$F67,0)+MAX((Expenses!GY$37-$AB69/12)*$AA69*$F67,0)+MAX((Expenses!GY$38-$AB70/12)*$AA70*$F67,0)+MAX((Expenses!GY$39-$AB71/12)*$AA71*$F67,0)))))</f>
        <v>0</v>
      </c>
      <c r="HB238" s="156">
        <f>IF(OR(HB$165&lt;=EOMONTH($E67,$R67*(1-$O67)),HB$165&gt;EOMONTH($E67,$P67*12*(1-$O67)+$Q67*12*$O67+$R67*(1-$O67))),0,IF($X67="NNN",SUM(Expenses!GZ$35:GZ$39)*$F67,IF($X67="FSG",0,IF($X67="MG",SUMPRODUCT($Z67:$Z71,Expenses!GZ$35:GZ$39)*$F67,MAX((Expenses!GZ$35-$AB67/12)*$AA67*$F67,0)+MAX((Expenses!GZ$36-$AB68/12)*$AA68*$F67,0)+MAX((Expenses!GZ$37-$AB69/12)*$AA69*$F67,0)+MAX((Expenses!GZ$38-$AB70/12)*$AA70*$F67,0)+MAX((Expenses!GZ$39-$AB71/12)*$AA71*$F67,0)))))</f>
        <v>0</v>
      </c>
      <c r="HC238" s="156">
        <f>IF(OR(HC$165&lt;=EOMONTH($E67,$R67*(1-$O67)),HC$165&gt;EOMONTH($E67,$P67*12*(1-$O67)+$Q67*12*$O67+$R67*(1-$O67))),0,IF($X67="NNN",SUM(Expenses!HA$35:HA$39)*$F67,IF($X67="FSG",0,IF($X67="MG",SUMPRODUCT($Z67:$Z71,Expenses!HA$35:HA$39)*$F67,MAX((Expenses!HA$35-$AB67/12)*$AA67*$F67,0)+MAX((Expenses!HA$36-$AB68/12)*$AA68*$F67,0)+MAX((Expenses!HA$37-$AB69/12)*$AA69*$F67,0)+MAX((Expenses!HA$38-$AB70/12)*$AA70*$F67,0)+MAX((Expenses!HA$39-$AB71/12)*$AA71*$F67,0)))))</f>
        <v>0</v>
      </c>
      <c r="HD238" s="156">
        <f>IF(OR(HD$165&lt;=EOMONTH($E67,$R67*(1-$O67)),HD$165&gt;EOMONTH($E67,$P67*12*(1-$O67)+$Q67*12*$O67+$R67*(1-$O67))),0,IF($X67="NNN",SUM(Expenses!HB$35:HB$39)*$F67,IF($X67="FSG",0,IF($X67="MG",SUMPRODUCT($Z67:$Z71,Expenses!HB$35:HB$39)*$F67,MAX((Expenses!HB$35-$AB67/12)*$AA67*$F67,0)+MAX((Expenses!HB$36-$AB68/12)*$AA68*$F67,0)+MAX((Expenses!HB$37-$AB69/12)*$AA69*$F67,0)+MAX((Expenses!HB$38-$AB70/12)*$AA70*$F67,0)+MAX((Expenses!HB$39-$AB71/12)*$AA71*$F67,0)))))</f>
        <v>0</v>
      </c>
      <c r="HE238" s="156">
        <f>IF(OR(HE$165&lt;=EOMONTH($E67,$R67*(1-$O67)),HE$165&gt;EOMONTH($E67,$P67*12*(1-$O67)+$Q67*12*$O67+$R67*(1-$O67))),0,IF($X67="NNN",SUM(Expenses!HC$35:HC$39)*$F67,IF($X67="FSG",0,IF($X67="MG",SUMPRODUCT($Z67:$Z71,Expenses!HC$35:HC$39)*$F67,MAX((Expenses!HC$35-$AB67/12)*$AA67*$F67,0)+MAX((Expenses!HC$36-$AB68/12)*$AA68*$F67,0)+MAX((Expenses!HC$37-$AB69/12)*$AA69*$F67,0)+MAX((Expenses!HC$38-$AB70/12)*$AA70*$F67,0)+MAX((Expenses!HC$39-$AB71/12)*$AA71*$F67,0)))))</f>
        <v>0</v>
      </c>
      <c r="HF238" s="156">
        <f>IF(OR(HF$165&lt;=EOMONTH($E67,$R67*(1-$O67)),HF$165&gt;EOMONTH($E67,$P67*12*(1-$O67)+$Q67*12*$O67+$R67*(1-$O67))),0,IF($X67="NNN",SUM(Expenses!HD$35:HD$39)*$F67,IF($X67="FSG",0,IF($X67="MG",SUMPRODUCT($Z67:$Z71,Expenses!HD$35:HD$39)*$F67,MAX((Expenses!HD$35-$AB67/12)*$AA67*$F67,0)+MAX((Expenses!HD$36-$AB68/12)*$AA68*$F67,0)+MAX((Expenses!HD$37-$AB69/12)*$AA69*$F67,0)+MAX((Expenses!HD$38-$AB70/12)*$AA70*$F67,0)+MAX((Expenses!HD$39-$AB71/12)*$AA71*$F67,0)))))</f>
        <v>0</v>
      </c>
      <c r="HG238" s="156">
        <f>IF(OR(HG$165&lt;=EOMONTH($E67,$R67*(1-$O67)),HG$165&gt;EOMONTH($E67,$P67*12*(1-$O67)+$Q67*12*$O67+$R67*(1-$O67))),0,IF($X67="NNN",SUM(Expenses!HE$35:HE$39)*$F67,IF($X67="FSG",0,IF($X67="MG",SUMPRODUCT($Z67:$Z71,Expenses!HE$35:HE$39)*$F67,MAX((Expenses!HE$35-$AB67/12)*$AA67*$F67,0)+MAX((Expenses!HE$36-$AB68/12)*$AA68*$F67,0)+MAX((Expenses!HE$37-$AB69/12)*$AA69*$F67,0)+MAX((Expenses!HE$38-$AB70/12)*$AA70*$F67,0)+MAX((Expenses!HE$39-$AB71/12)*$AA71*$F67,0)))))</f>
        <v>0</v>
      </c>
      <c r="HH238" s="156">
        <f>IF(OR(HH$165&lt;=EOMONTH($E67,$R67*(1-$O67)),HH$165&gt;EOMONTH($E67,$P67*12*(1-$O67)+$Q67*12*$O67+$R67*(1-$O67))),0,IF($X67="NNN",SUM(Expenses!HF$35:HF$39)*$F67,IF($X67="FSG",0,IF($X67="MG",SUMPRODUCT($Z67:$Z71,Expenses!HF$35:HF$39)*$F67,MAX((Expenses!HF$35-$AB67/12)*$AA67*$F67,0)+MAX((Expenses!HF$36-$AB68/12)*$AA68*$F67,0)+MAX((Expenses!HF$37-$AB69/12)*$AA69*$F67,0)+MAX((Expenses!HF$38-$AB70/12)*$AA70*$F67,0)+MAX((Expenses!HF$39-$AB71/12)*$AA71*$F67,0)))))</f>
        <v>0</v>
      </c>
      <c r="HI238" s="156">
        <f>IF(OR(HI$165&lt;=EOMONTH($E67,$R67*(1-$O67)),HI$165&gt;EOMONTH($E67,$P67*12*(1-$O67)+$Q67*12*$O67+$R67*(1-$O67))),0,IF($X67="NNN",SUM(Expenses!HG$35:HG$39)*$F67,IF($X67="FSG",0,IF($X67="MG",SUMPRODUCT($Z67:$Z71,Expenses!HG$35:HG$39)*$F67,MAX((Expenses!HG$35-$AB67/12)*$AA67*$F67,0)+MAX((Expenses!HG$36-$AB68/12)*$AA68*$F67,0)+MAX((Expenses!HG$37-$AB69/12)*$AA69*$F67,0)+MAX((Expenses!HG$38-$AB70/12)*$AA70*$F67,0)+MAX((Expenses!HG$39-$AB71/12)*$AA71*$F67,0)))))</f>
        <v>0</v>
      </c>
      <c r="HJ238" s="156">
        <f>IF(OR(HJ$165&lt;=EOMONTH($E67,$R67*(1-$O67)),HJ$165&gt;EOMONTH($E67,$P67*12*(1-$O67)+$Q67*12*$O67+$R67*(1-$O67))),0,IF($X67="NNN",SUM(Expenses!HH$35:HH$39)*$F67,IF($X67="FSG",0,IF($X67="MG",SUMPRODUCT($Z67:$Z71,Expenses!HH$35:HH$39)*$F67,MAX((Expenses!HH$35-$AB67/12)*$AA67*$F67,0)+MAX((Expenses!HH$36-$AB68/12)*$AA68*$F67,0)+MAX((Expenses!HH$37-$AB69/12)*$AA69*$F67,0)+MAX((Expenses!HH$38-$AB70/12)*$AA70*$F67,0)+MAX((Expenses!HH$39-$AB71/12)*$AA71*$F67,0)))))</f>
        <v>0</v>
      </c>
      <c r="HK238" s="156">
        <f>IF(OR(HK$165&lt;=EOMONTH($E67,$R67*(1-$O67)),HK$165&gt;EOMONTH($E67,$P67*12*(1-$O67)+$Q67*12*$O67+$R67*(1-$O67))),0,IF($X67="NNN",SUM(Expenses!HI$35:HI$39)*$F67,IF($X67="FSG",0,IF($X67="MG",SUMPRODUCT($Z67:$Z71,Expenses!HI$35:HI$39)*$F67,MAX((Expenses!HI$35-$AB67/12)*$AA67*$F67,0)+MAX((Expenses!HI$36-$AB68/12)*$AA68*$F67,0)+MAX((Expenses!HI$37-$AB69/12)*$AA69*$F67,0)+MAX((Expenses!HI$38-$AB70/12)*$AA70*$F67,0)+MAX((Expenses!HI$39-$AB71/12)*$AA71*$F67,0)))))</f>
        <v>0</v>
      </c>
      <c r="HL238" s="156">
        <f>IF(OR(HL$165&lt;=EOMONTH($E67,$R67*(1-$O67)),HL$165&gt;EOMONTH($E67,$P67*12*(1-$O67)+$Q67*12*$O67+$R67*(1-$O67))),0,IF($X67="NNN",SUM(Expenses!HJ$35:HJ$39)*$F67,IF($X67="FSG",0,IF($X67="MG",SUMPRODUCT($Z67:$Z71,Expenses!HJ$35:HJ$39)*$F67,MAX((Expenses!HJ$35-$AB67/12)*$AA67*$F67,0)+MAX((Expenses!HJ$36-$AB68/12)*$AA68*$F67,0)+MAX((Expenses!HJ$37-$AB69/12)*$AA69*$F67,0)+MAX((Expenses!HJ$38-$AB70/12)*$AA70*$F67,0)+MAX((Expenses!HJ$39-$AB71/12)*$AA71*$F67,0)))))</f>
        <v>0</v>
      </c>
      <c r="HM238" s="156">
        <f>IF(OR(HM$165&lt;=EOMONTH($E67,$R67*(1-$O67)),HM$165&gt;EOMONTH($E67,$P67*12*(1-$O67)+$Q67*12*$O67+$R67*(1-$O67))),0,IF($X67="NNN",SUM(Expenses!HK$35:HK$39)*$F67,IF($X67="FSG",0,IF($X67="MG",SUMPRODUCT($Z67:$Z71,Expenses!HK$35:HK$39)*$F67,MAX((Expenses!HK$35-$AB67/12)*$AA67*$F67,0)+MAX((Expenses!HK$36-$AB68/12)*$AA68*$F67,0)+MAX((Expenses!HK$37-$AB69/12)*$AA69*$F67,0)+MAX((Expenses!HK$38-$AB70/12)*$AA70*$F67,0)+MAX((Expenses!HK$39-$AB71/12)*$AA71*$F67,0)))))</f>
        <v>0</v>
      </c>
      <c r="HN238" s="156">
        <f>IF(OR(HN$165&lt;=EOMONTH($E67,$R67*(1-$O67)),HN$165&gt;EOMONTH($E67,$P67*12*(1-$O67)+$Q67*12*$O67+$R67*(1-$O67))),0,IF($X67="NNN",SUM(Expenses!HL$35:HL$39)*$F67,IF($X67="FSG",0,IF($X67="MG",SUMPRODUCT($Z67:$Z71,Expenses!HL$35:HL$39)*$F67,MAX((Expenses!HL$35-$AB67/12)*$AA67*$F67,0)+MAX((Expenses!HL$36-$AB68/12)*$AA68*$F67,0)+MAX((Expenses!HL$37-$AB69/12)*$AA69*$F67,0)+MAX((Expenses!HL$38-$AB70/12)*$AA70*$F67,0)+MAX((Expenses!HL$39-$AB71/12)*$AA71*$F67,0)))))</f>
        <v>0</v>
      </c>
      <c r="HO238" s="156">
        <f>IF(OR(HO$165&lt;=EOMONTH($E67,$R67*(1-$O67)),HO$165&gt;EOMONTH($E67,$P67*12*(1-$O67)+$Q67*12*$O67+$R67*(1-$O67))),0,IF($X67="NNN",SUM(Expenses!HM$35:HM$39)*$F67,IF($X67="FSG",0,IF($X67="MG",SUMPRODUCT($Z67:$Z71,Expenses!HM$35:HM$39)*$F67,MAX((Expenses!HM$35-$AB67/12)*$AA67*$F67,0)+MAX((Expenses!HM$36-$AB68/12)*$AA68*$F67,0)+MAX((Expenses!HM$37-$AB69/12)*$AA69*$F67,0)+MAX((Expenses!HM$38-$AB70/12)*$AA70*$F67,0)+MAX((Expenses!HM$39-$AB71/12)*$AA71*$F67,0)))))</f>
        <v>0</v>
      </c>
      <c r="HP238" s="156">
        <f>IF(OR(HP$165&lt;=EOMONTH($E67,$R67*(1-$O67)),HP$165&gt;EOMONTH($E67,$P67*12*(1-$O67)+$Q67*12*$O67+$R67*(1-$O67))),0,IF($X67="NNN",SUM(Expenses!HN$35:HN$39)*$F67,IF($X67="FSG",0,IF($X67="MG",SUMPRODUCT($Z67:$Z71,Expenses!HN$35:HN$39)*$F67,MAX((Expenses!HN$35-$AB67/12)*$AA67*$F67,0)+MAX((Expenses!HN$36-$AB68/12)*$AA68*$F67,0)+MAX((Expenses!HN$37-$AB69/12)*$AA69*$F67,0)+MAX((Expenses!HN$38-$AB70/12)*$AA70*$F67,0)+MAX((Expenses!HN$39-$AB71/12)*$AA71*$F67,0)))))</f>
        <v>0</v>
      </c>
      <c r="HQ238" s="156">
        <f>IF(OR(HQ$165&lt;=EOMONTH($E67,$R67*(1-$O67)),HQ$165&gt;EOMONTH($E67,$P67*12*(1-$O67)+$Q67*12*$O67+$R67*(1-$O67))),0,IF($X67="NNN",SUM(Expenses!HO$35:HO$39)*$F67,IF($X67="FSG",0,IF($X67="MG",SUMPRODUCT($Z67:$Z71,Expenses!HO$35:HO$39)*$F67,MAX((Expenses!HO$35-$AB67/12)*$AA67*$F67,0)+MAX((Expenses!HO$36-$AB68/12)*$AA68*$F67,0)+MAX((Expenses!HO$37-$AB69/12)*$AA69*$F67,0)+MAX((Expenses!HO$38-$AB70/12)*$AA70*$F67,0)+MAX((Expenses!HO$39-$AB71/12)*$AA71*$F67,0)))))</f>
        <v>0</v>
      </c>
      <c r="HR238" s="156">
        <f>IF(OR(HR$165&lt;=EOMONTH($E67,$R67*(1-$O67)),HR$165&gt;EOMONTH($E67,$P67*12*(1-$O67)+$Q67*12*$O67+$R67*(1-$O67))),0,IF($X67="NNN",SUM(Expenses!HP$35:HP$39)*$F67,IF($X67="FSG",0,IF($X67="MG",SUMPRODUCT($Z67:$Z71,Expenses!HP$35:HP$39)*$F67,MAX((Expenses!HP$35-$AB67/12)*$AA67*$F67,0)+MAX((Expenses!HP$36-$AB68/12)*$AA68*$F67,0)+MAX((Expenses!HP$37-$AB69/12)*$AA69*$F67,0)+MAX((Expenses!HP$38-$AB70/12)*$AA70*$F67,0)+MAX((Expenses!HP$39-$AB71/12)*$AA71*$F67,0)))))</f>
        <v>0</v>
      </c>
      <c r="HS238" s="156">
        <f>IF(OR(HS$165&lt;=EOMONTH($E67,$R67*(1-$O67)),HS$165&gt;EOMONTH($E67,$P67*12*(1-$O67)+$Q67*12*$O67+$R67*(1-$O67))),0,IF($X67="NNN",SUM(Expenses!HQ$35:HQ$39)*$F67,IF($X67="FSG",0,IF($X67="MG",SUMPRODUCT($Z67:$Z71,Expenses!HQ$35:HQ$39)*$F67,MAX((Expenses!HQ$35-$AB67/12)*$AA67*$F67,0)+MAX((Expenses!HQ$36-$AB68/12)*$AA68*$F67,0)+MAX((Expenses!HQ$37-$AB69/12)*$AA69*$F67,0)+MAX((Expenses!HQ$38-$AB70/12)*$AA70*$F67,0)+MAX((Expenses!HQ$39-$AB71/12)*$AA71*$F67,0)))))</f>
        <v>0</v>
      </c>
      <c r="HT238" s="156">
        <f>IF(OR(HT$165&lt;=EOMONTH($E67,$R67*(1-$O67)),HT$165&gt;EOMONTH($E67,$P67*12*(1-$O67)+$Q67*12*$O67+$R67*(1-$O67))),0,IF($X67="NNN",SUM(Expenses!HR$35:HR$39)*$F67,IF($X67="FSG",0,IF($X67="MG",SUMPRODUCT($Z67:$Z71,Expenses!HR$35:HR$39)*$F67,MAX((Expenses!HR$35-$AB67/12)*$AA67*$F67,0)+MAX((Expenses!HR$36-$AB68/12)*$AA68*$F67,0)+MAX((Expenses!HR$37-$AB69/12)*$AA69*$F67,0)+MAX((Expenses!HR$38-$AB70/12)*$AA70*$F67,0)+MAX((Expenses!HR$39-$AB71/12)*$AA71*$F67,0)))))</f>
        <v>0</v>
      </c>
      <c r="HU238" s="156">
        <f>IF(OR(HU$165&lt;=EOMONTH($E67,$R67*(1-$O67)),HU$165&gt;EOMONTH($E67,$P67*12*(1-$O67)+$Q67*12*$O67+$R67*(1-$O67))),0,IF($X67="NNN",SUM(Expenses!HS$35:HS$39)*$F67,IF($X67="FSG",0,IF($X67="MG",SUMPRODUCT($Z67:$Z71,Expenses!HS$35:HS$39)*$F67,MAX((Expenses!HS$35-$AB67/12)*$AA67*$F67,0)+MAX((Expenses!HS$36-$AB68/12)*$AA68*$F67,0)+MAX((Expenses!HS$37-$AB69/12)*$AA69*$F67,0)+MAX((Expenses!HS$38-$AB70/12)*$AA70*$F67,0)+MAX((Expenses!HS$39-$AB71/12)*$AA71*$F67,0)))))</f>
        <v>0</v>
      </c>
      <c r="HV238" s="156">
        <f>IF(OR(HV$165&lt;=EOMONTH($E67,$R67*(1-$O67)),HV$165&gt;EOMONTH($E67,$P67*12*(1-$O67)+$Q67*12*$O67+$R67*(1-$O67))),0,IF($X67="NNN",SUM(Expenses!HT$35:HT$39)*$F67,IF($X67="FSG",0,IF($X67="MG",SUMPRODUCT($Z67:$Z71,Expenses!HT$35:HT$39)*$F67,MAX((Expenses!HT$35-$AB67/12)*$AA67*$F67,0)+MAX((Expenses!HT$36-$AB68/12)*$AA68*$F67,0)+MAX((Expenses!HT$37-$AB69/12)*$AA69*$F67,0)+MAX((Expenses!HT$38-$AB70/12)*$AA70*$F67,0)+MAX((Expenses!HT$39-$AB71/12)*$AA71*$F67,0)))))</f>
        <v>0</v>
      </c>
      <c r="HW238" s="156">
        <f>IF(OR(HW$165&lt;=EOMONTH($E67,$R67*(1-$O67)),HW$165&gt;EOMONTH($E67,$P67*12*(1-$O67)+$Q67*12*$O67+$R67*(1-$O67))),0,IF($X67="NNN",SUM(Expenses!HU$35:HU$39)*$F67,IF($X67="FSG",0,IF($X67="MG",SUMPRODUCT($Z67:$Z71,Expenses!HU$35:HU$39)*$F67,MAX((Expenses!HU$35-$AB67/12)*$AA67*$F67,0)+MAX((Expenses!HU$36-$AB68/12)*$AA68*$F67,0)+MAX((Expenses!HU$37-$AB69/12)*$AA69*$F67,0)+MAX((Expenses!HU$38-$AB70/12)*$AA70*$F67,0)+MAX((Expenses!HU$39-$AB71/12)*$AA71*$F67,0)))))</f>
        <v>0</v>
      </c>
      <c r="HX238" s="156">
        <f>IF(OR(HX$165&lt;=EOMONTH($E67,$R67*(1-$O67)),HX$165&gt;EOMONTH($E67,$P67*12*(1-$O67)+$Q67*12*$O67+$R67*(1-$O67))),0,IF($X67="NNN",SUM(Expenses!HV$35:HV$39)*$F67,IF($X67="FSG",0,IF($X67="MG",SUMPRODUCT($Z67:$Z71,Expenses!HV$35:HV$39)*$F67,MAX((Expenses!HV$35-$AB67/12)*$AA67*$F67,0)+MAX((Expenses!HV$36-$AB68/12)*$AA68*$F67,0)+MAX((Expenses!HV$37-$AB69/12)*$AA69*$F67,0)+MAX((Expenses!HV$38-$AB70/12)*$AA70*$F67,0)+MAX((Expenses!HV$39-$AB71/12)*$AA71*$F67,0)))))</f>
        <v>0</v>
      </c>
      <c r="HY238" s="156">
        <f>IF(OR(HY$165&lt;=EOMONTH($E67,$R67*(1-$O67)),HY$165&gt;EOMONTH($E67,$P67*12*(1-$O67)+$Q67*12*$O67+$R67*(1-$O67))),0,IF($X67="NNN",SUM(Expenses!HW$35:HW$39)*$F67,IF($X67="FSG",0,IF($X67="MG",SUMPRODUCT($Z67:$Z71,Expenses!HW$35:HW$39)*$F67,MAX((Expenses!HW$35-$AB67/12)*$AA67*$F67,0)+MAX((Expenses!HW$36-$AB68/12)*$AA68*$F67,0)+MAX((Expenses!HW$37-$AB69/12)*$AA69*$F67,0)+MAX((Expenses!HW$38-$AB70/12)*$AA70*$F67,0)+MAX((Expenses!HW$39-$AB71/12)*$AA71*$F67,0)))))</f>
        <v>0</v>
      </c>
      <c r="HZ238" s="156">
        <f>IF(OR(HZ$165&lt;=EOMONTH($E67,$R67*(1-$O67)),HZ$165&gt;EOMONTH($E67,$P67*12*(1-$O67)+$Q67*12*$O67+$R67*(1-$O67))),0,IF($X67="NNN",SUM(Expenses!HX$35:HX$39)*$F67,IF($X67="FSG",0,IF($X67="MG",SUMPRODUCT($Z67:$Z71,Expenses!HX$35:HX$39)*$F67,MAX((Expenses!HX$35-$AB67/12)*$AA67*$F67,0)+MAX((Expenses!HX$36-$AB68/12)*$AA68*$F67,0)+MAX((Expenses!HX$37-$AB69/12)*$AA69*$F67,0)+MAX((Expenses!HX$38-$AB70/12)*$AA70*$F67,0)+MAX((Expenses!HX$39-$AB71/12)*$AA71*$F67,0)))))</f>
        <v>0</v>
      </c>
      <c r="IA238" s="156">
        <f>IF(OR(IA$165&lt;=EOMONTH($E67,$R67*(1-$O67)),IA$165&gt;EOMONTH($E67,$P67*12*(1-$O67)+$Q67*12*$O67+$R67*(1-$O67))),0,IF($X67="NNN",SUM(Expenses!HY$35:HY$39)*$F67,IF($X67="FSG",0,IF($X67="MG",SUMPRODUCT($Z67:$Z71,Expenses!HY$35:HY$39)*$F67,MAX((Expenses!HY$35-$AB67/12)*$AA67*$F67,0)+MAX((Expenses!HY$36-$AB68/12)*$AA68*$F67,0)+MAX((Expenses!HY$37-$AB69/12)*$AA69*$F67,0)+MAX((Expenses!HY$38-$AB70/12)*$AA70*$F67,0)+MAX((Expenses!HY$39-$AB71/12)*$AA71*$F67,0)))))</f>
        <v>0</v>
      </c>
      <c r="IB238" s="156">
        <f>IF(OR(IB$165&lt;=EOMONTH($E67,$R67*(1-$O67)),IB$165&gt;EOMONTH($E67,$P67*12*(1-$O67)+$Q67*12*$O67+$R67*(1-$O67))),0,IF($X67="NNN",SUM(Expenses!HZ$35:HZ$39)*$F67,IF($X67="FSG",0,IF($X67="MG",SUMPRODUCT($Z67:$Z71,Expenses!HZ$35:HZ$39)*$F67,MAX((Expenses!HZ$35-$AB67/12)*$AA67*$F67,0)+MAX((Expenses!HZ$36-$AB68/12)*$AA68*$F67,0)+MAX((Expenses!HZ$37-$AB69/12)*$AA69*$F67,0)+MAX((Expenses!HZ$38-$AB70/12)*$AA70*$F67,0)+MAX((Expenses!HZ$39-$AB71/12)*$AA71*$F67,0)))))</f>
        <v>0</v>
      </c>
      <c r="IC238" s="156">
        <f>IF(OR(IC$165&lt;=EOMONTH($E67,$R67*(1-$O67)),IC$165&gt;EOMONTH($E67,$P67*12*(1-$O67)+$Q67*12*$O67+$R67*(1-$O67))),0,IF($X67="NNN",SUM(Expenses!IA$35:IA$39)*$F67,IF($X67="FSG",0,IF($X67="MG",SUMPRODUCT($Z67:$Z71,Expenses!IA$35:IA$39)*$F67,MAX((Expenses!IA$35-$AB67/12)*$AA67*$F67,0)+MAX((Expenses!IA$36-$AB68/12)*$AA68*$F67,0)+MAX((Expenses!IA$37-$AB69/12)*$AA69*$F67,0)+MAX((Expenses!IA$38-$AB70/12)*$AA70*$F67,0)+MAX((Expenses!IA$39-$AB71/12)*$AA71*$F67,0)))))</f>
        <v>0</v>
      </c>
      <c r="ID238" s="156">
        <f>IF(OR(ID$165&lt;=EOMONTH($E67,$R67*(1-$O67)),ID$165&gt;EOMONTH($E67,$P67*12*(1-$O67)+$Q67*12*$O67+$R67*(1-$O67))),0,IF($X67="NNN",SUM(Expenses!IB$35:IB$39)*$F67,IF($X67="FSG",0,IF($X67="MG",SUMPRODUCT($Z67:$Z71,Expenses!IB$35:IB$39)*$F67,MAX((Expenses!IB$35-$AB67/12)*$AA67*$F67,0)+MAX((Expenses!IB$36-$AB68/12)*$AA68*$F67,0)+MAX((Expenses!IB$37-$AB69/12)*$AA69*$F67,0)+MAX((Expenses!IB$38-$AB70/12)*$AA70*$F67,0)+MAX((Expenses!IB$39-$AB71/12)*$AA71*$F67,0)))))</f>
        <v>0</v>
      </c>
      <c r="IE238" s="156">
        <f>IF(OR(IE$165&lt;=EOMONTH($E67,$R67*(1-$O67)),IE$165&gt;EOMONTH($E67,$P67*12*(1-$O67)+$Q67*12*$O67+$R67*(1-$O67))),0,IF($X67="NNN",SUM(Expenses!IC$35:IC$39)*$F67,IF($X67="FSG",0,IF($X67="MG",SUMPRODUCT($Z67:$Z71,Expenses!IC$35:IC$39)*$F67,MAX((Expenses!IC$35-$AB67/12)*$AA67*$F67,0)+MAX((Expenses!IC$36-$AB68/12)*$AA68*$F67,0)+MAX((Expenses!IC$37-$AB69/12)*$AA69*$F67,0)+MAX((Expenses!IC$38-$AB70/12)*$AA70*$F67,0)+MAX((Expenses!IC$39-$AB71/12)*$AA71*$F67,0)))))</f>
        <v>0</v>
      </c>
      <c r="IF238" s="156">
        <f>IF(OR(IF$165&lt;=EOMONTH($E67,$R67*(1-$O67)),IF$165&gt;EOMONTH($E67,$P67*12*(1-$O67)+$Q67*12*$O67+$R67*(1-$O67))),0,IF($X67="NNN",SUM(Expenses!ID$35:ID$39)*$F67,IF($X67="FSG",0,IF($X67="MG",SUMPRODUCT($Z67:$Z71,Expenses!ID$35:ID$39)*$F67,MAX((Expenses!ID$35-$AB67/12)*$AA67*$F67,0)+MAX((Expenses!ID$36-$AB68/12)*$AA68*$F67,0)+MAX((Expenses!ID$37-$AB69/12)*$AA69*$F67,0)+MAX((Expenses!ID$38-$AB70/12)*$AA70*$F67,0)+MAX((Expenses!ID$39-$AB71/12)*$AA71*$F67,0)))))</f>
        <v>0</v>
      </c>
      <c r="IG238" s="156">
        <f>IF(OR(IG$165&lt;=EOMONTH($E67,$R67*(1-$O67)),IG$165&gt;EOMONTH($E67,$P67*12*(1-$O67)+$Q67*12*$O67+$R67*(1-$O67))),0,IF($X67="NNN",SUM(Expenses!IE$35:IE$39)*$F67,IF($X67="FSG",0,IF($X67="MG",SUMPRODUCT($Z67:$Z71,Expenses!IE$35:IE$39)*$F67,MAX((Expenses!IE$35-$AB67/12)*$AA67*$F67,0)+MAX((Expenses!IE$36-$AB68/12)*$AA68*$F67,0)+MAX((Expenses!IE$37-$AB69/12)*$AA69*$F67,0)+MAX((Expenses!IE$38-$AB70/12)*$AA70*$F67,0)+MAX((Expenses!IE$39-$AB71/12)*$AA71*$F67,0)))))</f>
        <v>0</v>
      </c>
      <c r="IH238" s="156">
        <f>IF(OR(IH$165&lt;=EOMONTH($E67,$R67*(1-$O67)),IH$165&gt;EOMONTH($E67,$P67*12*(1-$O67)+$Q67*12*$O67+$R67*(1-$O67))),0,IF($X67="NNN",SUM(Expenses!IF$35:IF$39)*$F67,IF($X67="FSG",0,IF($X67="MG",SUMPRODUCT($Z67:$Z71,Expenses!IF$35:IF$39)*$F67,MAX((Expenses!IF$35-$AB67/12)*$AA67*$F67,0)+MAX((Expenses!IF$36-$AB68/12)*$AA68*$F67,0)+MAX((Expenses!IF$37-$AB69/12)*$AA69*$F67,0)+MAX((Expenses!IF$38-$AB70/12)*$AA70*$F67,0)+MAX((Expenses!IF$39-$AB71/12)*$AA71*$F67,0)))))</f>
        <v>0</v>
      </c>
      <c r="II238" s="156">
        <f>IF(OR(II$165&lt;=EOMONTH($E67,$R67*(1-$O67)),II$165&gt;EOMONTH($E67,$P67*12*(1-$O67)+$Q67*12*$O67+$R67*(1-$O67))),0,IF($X67="NNN",SUM(Expenses!IG$35:IG$39)*$F67,IF($X67="FSG",0,IF($X67="MG",SUMPRODUCT($Z67:$Z71,Expenses!IG$35:IG$39)*$F67,MAX((Expenses!IG$35-$AB67/12)*$AA67*$F67,0)+MAX((Expenses!IG$36-$AB68/12)*$AA68*$F67,0)+MAX((Expenses!IG$37-$AB69/12)*$AA69*$F67,0)+MAX((Expenses!IG$38-$AB70/12)*$AA70*$F67,0)+MAX((Expenses!IG$39-$AB71/12)*$AA71*$F67,0)))))</f>
        <v>0</v>
      </c>
      <c r="IJ238" s="156">
        <f>IF(OR(IJ$165&lt;=EOMONTH($E67,$R67*(1-$O67)),IJ$165&gt;EOMONTH($E67,$P67*12*(1-$O67)+$Q67*12*$O67+$R67*(1-$O67))),0,IF($X67="NNN",SUM(Expenses!IH$35:IH$39)*$F67,IF($X67="FSG",0,IF($X67="MG",SUMPRODUCT($Z67:$Z71,Expenses!IH$35:IH$39)*$F67,MAX((Expenses!IH$35-$AB67/12)*$AA67*$F67,0)+MAX((Expenses!IH$36-$AB68/12)*$AA68*$F67,0)+MAX((Expenses!IH$37-$AB69/12)*$AA69*$F67,0)+MAX((Expenses!IH$38-$AB70/12)*$AA70*$F67,0)+MAX((Expenses!IH$39-$AB71/12)*$AA71*$F67,0)))))</f>
        <v>0</v>
      </c>
      <c r="IK238" s="156">
        <f>IF(OR(IK$165&lt;=EOMONTH($E67,$R67*(1-$O67)),IK$165&gt;EOMONTH($E67,$P67*12*(1-$O67)+$Q67*12*$O67+$R67*(1-$O67))),0,IF($X67="NNN",SUM(Expenses!II$35:II$39)*$F67,IF($X67="FSG",0,IF($X67="MG",SUMPRODUCT($Z67:$Z71,Expenses!II$35:II$39)*$F67,MAX((Expenses!II$35-$AB67/12)*$AA67*$F67,0)+MAX((Expenses!II$36-$AB68/12)*$AA68*$F67,0)+MAX((Expenses!II$37-$AB69/12)*$AA69*$F67,0)+MAX((Expenses!II$38-$AB70/12)*$AA70*$F67,0)+MAX((Expenses!II$39-$AB71/12)*$AA71*$F67,0)))))</f>
        <v>0</v>
      </c>
      <c r="IL238" s="156">
        <f>IF(OR(IL$165&lt;=EOMONTH($E67,$R67*(1-$O67)),IL$165&gt;EOMONTH($E67,$P67*12*(1-$O67)+$Q67*12*$O67+$R67*(1-$O67))),0,IF($X67="NNN",SUM(Expenses!IJ$35:IJ$39)*$F67,IF($X67="FSG",0,IF($X67="MG",SUMPRODUCT($Z67:$Z71,Expenses!IJ$35:IJ$39)*$F67,MAX((Expenses!IJ$35-$AB67/12)*$AA67*$F67,0)+MAX((Expenses!IJ$36-$AB68/12)*$AA68*$F67,0)+MAX((Expenses!IJ$37-$AB69/12)*$AA69*$F67,0)+MAX((Expenses!IJ$38-$AB70/12)*$AA70*$F67,0)+MAX((Expenses!IJ$39-$AB71/12)*$AA71*$F67,0)))))</f>
        <v>0</v>
      </c>
      <c r="IM238" s="156">
        <f>IF(OR(IM$165&lt;=EOMONTH($E67,$R67*(1-$O67)),IM$165&gt;EOMONTH($E67,$P67*12*(1-$O67)+$Q67*12*$O67+$R67*(1-$O67))),0,IF($X67="NNN",SUM(Expenses!IK$35:IK$39)*$F67,IF($X67="FSG",0,IF($X67="MG",SUMPRODUCT($Z67:$Z71,Expenses!IK$35:IK$39)*$F67,MAX((Expenses!IK$35-$AB67/12)*$AA67*$F67,0)+MAX((Expenses!IK$36-$AB68/12)*$AA68*$F67,0)+MAX((Expenses!IK$37-$AB69/12)*$AA69*$F67,0)+MAX((Expenses!IK$38-$AB70/12)*$AA70*$F67,0)+MAX((Expenses!IK$39-$AB71/12)*$AA71*$F67,0)))))</f>
        <v>0</v>
      </c>
      <c r="IN238" s="156">
        <f>IF(OR(IN$165&lt;=EOMONTH($E67,$R67*(1-$O67)),IN$165&gt;EOMONTH($E67,$P67*12*(1-$O67)+$Q67*12*$O67+$R67*(1-$O67))),0,IF($X67="NNN",SUM(Expenses!IL$35:IL$39)*$F67,IF($X67="FSG",0,IF($X67="MG",SUMPRODUCT($Z67:$Z71,Expenses!IL$35:IL$39)*$F67,MAX((Expenses!IL$35-$AB67/12)*$AA67*$F67,0)+MAX((Expenses!IL$36-$AB68/12)*$AA68*$F67,0)+MAX((Expenses!IL$37-$AB69/12)*$AA69*$F67,0)+MAX((Expenses!IL$38-$AB70/12)*$AA70*$F67,0)+MAX((Expenses!IL$39-$AB71/12)*$AA71*$F67,0)))))</f>
        <v>0</v>
      </c>
      <c r="IO238" s="156">
        <f>IF(OR(IO$165&lt;=EOMONTH($E67,$R67*(1-$O67)),IO$165&gt;EOMONTH($E67,$P67*12*(1-$O67)+$Q67*12*$O67+$R67*(1-$O67))),0,IF($X67="NNN",SUM(Expenses!IM$35:IM$39)*$F67,IF($X67="FSG",0,IF($X67="MG",SUMPRODUCT($Z67:$Z71,Expenses!IM$35:IM$39)*$F67,MAX((Expenses!IM$35-$AB67/12)*$AA67*$F67,0)+MAX((Expenses!IM$36-$AB68/12)*$AA68*$F67,0)+MAX((Expenses!IM$37-$AB69/12)*$AA69*$F67,0)+MAX((Expenses!IM$38-$AB70/12)*$AA70*$F67,0)+MAX((Expenses!IM$39-$AB71/12)*$AA71*$F67,0)))))</f>
        <v>0</v>
      </c>
      <c r="IP238" s="156">
        <f>IF(OR(IP$165&lt;=EOMONTH($E67,$R67*(1-$O67)),IP$165&gt;EOMONTH($E67,$P67*12*(1-$O67)+$Q67*12*$O67+$R67*(1-$O67))),0,IF($X67="NNN",SUM(Expenses!IN$35:IN$39)*$F67,IF($X67="FSG",0,IF($X67="MG",SUMPRODUCT($Z67:$Z71,Expenses!IN$35:IN$39)*$F67,MAX((Expenses!IN$35-$AB67/12)*$AA67*$F67,0)+MAX((Expenses!IN$36-$AB68/12)*$AA68*$F67,0)+MAX((Expenses!IN$37-$AB69/12)*$AA69*$F67,0)+MAX((Expenses!IN$38-$AB70/12)*$AA70*$F67,0)+MAX((Expenses!IN$39-$AB71/12)*$AA71*$F67,0)))))</f>
        <v>0</v>
      </c>
      <c r="IQ238" s="156">
        <f>IF(OR(IQ$165&lt;=EOMONTH($E67,$R67*(1-$O67)),IQ$165&gt;EOMONTH($E67,$P67*12*(1-$O67)+$Q67*12*$O67+$R67*(1-$O67))),0,IF($X67="NNN",SUM(Expenses!IO$35:IO$39)*$F67,IF($X67="FSG",0,IF($X67="MG",SUMPRODUCT($Z67:$Z71,Expenses!IO$35:IO$39)*$F67,MAX((Expenses!IO$35-$AB67/12)*$AA67*$F67,0)+MAX((Expenses!IO$36-$AB68/12)*$AA68*$F67,0)+MAX((Expenses!IO$37-$AB69/12)*$AA69*$F67,0)+MAX((Expenses!IO$38-$AB70/12)*$AA70*$F67,0)+MAX((Expenses!IO$39-$AB71/12)*$AA71*$F67,0)))))</f>
        <v>0</v>
      </c>
      <c r="IR238" s="156">
        <f>IF(OR(IR$165&lt;=EOMONTH($E67,$R67*(1-$O67)),IR$165&gt;EOMONTH($E67,$P67*12*(1-$O67)+$Q67*12*$O67+$R67*(1-$O67))),0,IF($X67="NNN",SUM(Expenses!IP$35:IP$39)*$F67,IF($X67="FSG",0,IF($X67="MG",SUMPRODUCT($Z67:$Z71,Expenses!IP$35:IP$39)*$F67,MAX((Expenses!IP$35-$AB67/12)*$AA67*$F67,0)+MAX((Expenses!IP$36-$AB68/12)*$AA68*$F67,0)+MAX((Expenses!IP$37-$AB69/12)*$AA69*$F67,0)+MAX((Expenses!IP$38-$AB70/12)*$AA70*$F67,0)+MAX((Expenses!IP$39-$AB71/12)*$AA71*$F67,0)))))</f>
        <v>0</v>
      </c>
      <c r="IS238" s="156">
        <f>IF(OR(IS$165&lt;=EOMONTH($E67,$R67*(1-$O67)),IS$165&gt;EOMONTH($E67,$P67*12*(1-$O67)+$Q67*12*$O67+$R67*(1-$O67))),0,IF($X67="NNN",SUM(Expenses!IQ$35:IQ$39)*$F67,IF($X67="FSG",0,IF($X67="MG",SUMPRODUCT($Z67:$Z71,Expenses!IQ$35:IQ$39)*$F67,MAX((Expenses!IQ$35-$AB67/12)*$AA67*$F67,0)+MAX((Expenses!IQ$36-$AB68/12)*$AA68*$F67,0)+MAX((Expenses!IQ$37-$AB69/12)*$AA69*$F67,0)+MAX((Expenses!IQ$38-$AB70/12)*$AA70*$F67,0)+MAX((Expenses!IQ$39-$AB71/12)*$AA71*$F67,0)))))</f>
        <v>0</v>
      </c>
      <c r="IT238" s="156">
        <f>IF(OR(IT$165&lt;=EOMONTH($E67,$R67*(1-$O67)),IT$165&gt;EOMONTH($E67,$P67*12*(1-$O67)+$Q67*12*$O67+$R67*(1-$O67))),0,IF($X67="NNN",SUM(Expenses!IR$35:IR$39)*$F67,IF($X67="FSG",0,IF($X67="MG",SUMPRODUCT($Z67:$Z71,Expenses!IR$35:IR$39)*$F67,MAX((Expenses!IR$35-$AB67/12)*$AA67*$F67,0)+MAX((Expenses!IR$36-$AB68/12)*$AA68*$F67,0)+MAX((Expenses!IR$37-$AB69/12)*$AA69*$F67,0)+MAX((Expenses!IR$38-$AB70/12)*$AA70*$F67,0)+MAX((Expenses!IR$39-$AB71/12)*$AA71*$F67,0)))))</f>
        <v>0</v>
      </c>
      <c r="IU238" s="156">
        <f>IF(OR(IU$165&lt;=EOMONTH($E67,$R67*(1-$O67)),IU$165&gt;EOMONTH($E67,$P67*12*(1-$O67)+$Q67*12*$O67+$R67*(1-$O67))),0,IF($X67="NNN",SUM(Expenses!IS$35:IS$39)*$F67,IF($X67="FSG",0,IF($X67="MG",SUMPRODUCT($Z67:$Z71,Expenses!IS$35:IS$39)*$F67,MAX((Expenses!IS$35-$AB67/12)*$AA67*$F67,0)+MAX((Expenses!IS$36-$AB68/12)*$AA68*$F67,0)+MAX((Expenses!IS$37-$AB69/12)*$AA69*$F67,0)+MAX((Expenses!IS$38-$AB70/12)*$AA70*$F67,0)+MAX((Expenses!IS$39-$AB71/12)*$AA71*$F67,0)))))</f>
        <v>0</v>
      </c>
      <c r="IV238" s="156">
        <f>IF(OR(IV$165&lt;=EOMONTH($E67,$R67*(1-$O67)),IV$165&gt;EOMONTH($E67,$P67*12*(1-$O67)+$Q67*12*$O67+$R67*(1-$O67))),0,IF($X67="NNN",SUM(Expenses!IT$35:IT$39)*$F67,IF($X67="FSG",0,IF($X67="MG",SUMPRODUCT($Z67:$Z71,Expenses!IT$35:IT$39)*$F67,MAX((Expenses!IT$35-$AB67/12)*$AA67*$F67,0)+MAX((Expenses!IT$36-$AB68/12)*$AA68*$F67,0)+MAX((Expenses!IT$37-$AB69/12)*$AA69*$F67,0)+MAX((Expenses!IT$38-$AB70/12)*$AA70*$F67,0)+MAX((Expenses!IT$39-$AB71/12)*$AA71*$F67,0)))))</f>
        <v>0</v>
      </c>
      <c r="IW238" s="156">
        <f>IF(OR(IW$165&lt;=EOMONTH($E67,$R67*(1-$O67)),IW$165&gt;EOMONTH($E67,$P67*12*(1-$O67)+$Q67*12*$O67+$R67*(1-$O67))),0,IF($X67="NNN",SUM(Expenses!IU$35:IU$39)*$F67,IF($X67="FSG",0,IF($X67="MG",SUMPRODUCT($Z67:$Z71,Expenses!IU$35:IU$39)*$F67,MAX((Expenses!IU$35-$AB67/12)*$AA67*$F67,0)+MAX((Expenses!IU$36-$AB68/12)*$AA68*$F67,0)+MAX((Expenses!IU$37-$AB69/12)*$AA69*$F67,0)+MAX((Expenses!IU$38-$AB70/12)*$AA70*$F67,0)+MAX((Expenses!IU$39-$AB71/12)*$AA71*$F67,0)))))</f>
        <v>0</v>
      </c>
      <c r="IX238" s="156">
        <f>IF(OR(IX$165&lt;=EOMONTH($E67,$R67*(1-$O67)),IX$165&gt;EOMONTH($E67,$P67*12*(1-$O67)+$Q67*12*$O67+$R67*(1-$O67))),0,IF($X67="NNN",SUM(Expenses!IV$35:IV$39)*$F67,IF($X67="FSG",0,IF($X67="MG",SUMPRODUCT($Z67:$Z71,Expenses!IV$35:IV$39)*$F67,MAX((Expenses!IV$35-$AB67/12)*$AA67*$F67,0)+MAX((Expenses!IV$36-$AB68/12)*$AA68*$F67,0)+MAX((Expenses!IV$37-$AB69/12)*$AA69*$F67,0)+MAX((Expenses!IV$38-$AB70/12)*$AA70*$F67,0)+MAX((Expenses!IV$39-$AB71/12)*$AA71*$F67,0)))))</f>
        <v>0</v>
      </c>
      <c r="IY238" s="156">
        <f>IF(OR(IY$165&lt;=EOMONTH($E67,$R67*(1-$O67)),IY$165&gt;EOMONTH($E67,$P67*12*(1-$O67)+$Q67*12*$O67+$R67*(1-$O67))),0,IF($X67="NNN",SUM(Expenses!IW$35:IW$39)*$F67,IF($X67="FSG",0,IF($X67="MG",SUMPRODUCT($Z67:$Z71,Expenses!IW$35:IW$39)*$F67,MAX((Expenses!IW$35-$AB67/12)*$AA67*$F67,0)+MAX((Expenses!IW$36-$AB68/12)*$AA68*$F67,0)+MAX((Expenses!IW$37-$AB69/12)*$AA69*$F67,0)+MAX((Expenses!IW$38-$AB70/12)*$AA70*$F67,0)+MAX((Expenses!IW$39-$AB71/12)*$AA71*$F67,0)))))</f>
        <v>0</v>
      </c>
      <c r="IZ238" s="156">
        <f>IF(OR(IZ$165&lt;=EOMONTH($E67,$R67*(1-$O67)),IZ$165&gt;EOMONTH($E67,$P67*12*(1-$O67)+$Q67*12*$O67+$R67*(1-$O67))),0,IF($X67="NNN",SUM(Expenses!IX$35:IX$39)*$F67,IF($X67="FSG",0,IF($X67="MG",SUMPRODUCT($Z67:$Z71,Expenses!IX$35:IX$39)*$F67,MAX((Expenses!IX$35-$AB67/12)*$AA67*$F67,0)+MAX((Expenses!IX$36-$AB68/12)*$AA68*$F67,0)+MAX((Expenses!IX$37-$AB69/12)*$AA69*$F67,0)+MAX((Expenses!IX$38-$AB70/12)*$AA70*$F67,0)+MAX((Expenses!IX$39-$AB71/12)*$AA71*$F67,0)))))</f>
        <v>0</v>
      </c>
      <c r="JA238" s="156">
        <f>IF(OR(JA$165&lt;=EOMONTH($E67,$R67*(1-$O67)),JA$165&gt;EOMONTH($E67,$P67*12*(1-$O67)+$Q67*12*$O67+$R67*(1-$O67))),0,IF($X67="NNN",SUM(Expenses!IY$35:IY$39)*$F67,IF($X67="FSG",0,IF($X67="MG",SUMPRODUCT($Z67:$Z71,Expenses!IY$35:IY$39)*$F67,MAX((Expenses!IY$35-$AB67/12)*$AA67*$F67,0)+MAX((Expenses!IY$36-$AB68/12)*$AA68*$F67,0)+MAX((Expenses!IY$37-$AB69/12)*$AA69*$F67,0)+MAX((Expenses!IY$38-$AB70/12)*$AA70*$F67,0)+MAX((Expenses!IY$39-$AB71/12)*$AA71*$F67,0)))))</f>
        <v>0</v>
      </c>
      <c r="JB238" s="156">
        <f>IF(OR(JB$165&lt;=EOMONTH($E67,$R67*(1-$O67)),JB$165&gt;EOMONTH($E67,$P67*12*(1-$O67)+$Q67*12*$O67+$R67*(1-$O67))),0,IF($X67="NNN",SUM(Expenses!IZ$35:IZ$39)*$F67,IF($X67="FSG",0,IF($X67="MG",SUMPRODUCT($Z67:$Z71,Expenses!IZ$35:IZ$39)*$F67,MAX((Expenses!IZ$35-$AB67/12)*$AA67*$F67,0)+MAX((Expenses!IZ$36-$AB68/12)*$AA68*$F67,0)+MAX((Expenses!IZ$37-$AB69/12)*$AA69*$F67,0)+MAX((Expenses!IZ$38-$AB70/12)*$AA70*$F67,0)+MAX((Expenses!IZ$39-$AB71/12)*$AA71*$F67,0)))))</f>
        <v>0</v>
      </c>
      <c r="JC238" s="156">
        <f>IF(OR(JC$165&lt;=EOMONTH($E67,$R67*(1-$O67)),JC$165&gt;EOMONTH($E67,$P67*12*(1-$O67)+$Q67*12*$O67+$R67*(1-$O67))),0,IF($X67="NNN",SUM(Expenses!JA$35:JA$39)*$F67,IF($X67="FSG",0,IF($X67="MG",SUMPRODUCT($Z67:$Z71,Expenses!JA$35:JA$39)*$F67,MAX((Expenses!JA$35-$AB67/12)*$AA67*$F67,0)+MAX((Expenses!JA$36-$AB68/12)*$AA68*$F67,0)+MAX((Expenses!JA$37-$AB69/12)*$AA69*$F67,0)+MAX((Expenses!JA$38-$AB70/12)*$AA70*$F67,0)+MAX((Expenses!JA$39-$AB71/12)*$AA71*$F67,0)))))</f>
        <v>0</v>
      </c>
      <c r="JD238" s="156">
        <f>IF(OR(JD$165&lt;=EOMONTH($E67,$R67*(1-$O67)),JD$165&gt;EOMONTH($E67,$P67*12*(1-$O67)+$Q67*12*$O67+$R67*(1-$O67))),0,IF($X67="NNN",SUM(Expenses!JB$35:JB$39)*$F67,IF($X67="FSG",0,IF($X67="MG",SUMPRODUCT($Z67:$Z71,Expenses!JB$35:JB$39)*$F67,MAX((Expenses!JB$35-$AB67/12)*$AA67*$F67,0)+MAX((Expenses!JB$36-$AB68/12)*$AA68*$F67,0)+MAX((Expenses!JB$37-$AB69/12)*$AA69*$F67,0)+MAX((Expenses!JB$38-$AB70/12)*$AA70*$F67,0)+MAX((Expenses!JB$39-$AB71/12)*$AA71*$F67,0)))))</f>
        <v>0</v>
      </c>
      <c r="JE238" s="156">
        <f>IF(OR(JE$165&lt;=EOMONTH($E67,$R67*(1-$O67)),JE$165&gt;EOMONTH($E67,$P67*12*(1-$O67)+$Q67*12*$O67+$R67*(1-$O67))),0,IF($X67="NNN",SUM(Expenses!JC$35:JC$39)*$F67,IF($X67="FSG",0,IF($X67="MG",SUMPRODUCT($Z67:$Z71,Expenses!JC$35:JC$39)*$F67,MAX((Expenses!JC$35-$AB67/12)*$AA67*$F67,0)+MAX((Expenses!JC$36-$AB68/12)*$AA68*$F67,0)+MAX((Expenses!JC$37-$AB69/12)*$AA69*$F67,0)+MAX((Expenses!JC$38-$AB70/12)*$AA70*$F67,0)+MAX((Expenses!JC$39-$AB71/12)*$AA71*$F67,0)))))</f>
        <v>0</v>
      </c>
      <c r="JF238" s="156">
        <f>IF(OR(JF$165&lt;=EOMONTH($E67,$R67*(1-$O67)),JF$165&gt;EOMONTH($E67,$P67*12*(1-$O67)+$Q67*12*$O67+$R67*(1-$O67))),0,IF($X67="NNN",SUM(Expenses!JD$35:JD$39)*$F67,IF($X67="FSG",0,IF($X67="MG",SUMPRODUCT($Z67:$Z71,Expenses!JD$35:JD$39)*$F67,MAX((Expenses!JD$35-$AB67/12)*$AA67*$F67,0)+MAX((Expenses!JD$36-$AB68/12)*$AA68*$F67,0)+MAX((Expenses!JD$37-$AB69/12)*$AA69*$F67,0)+MAX((Expenses!JD$38-$AB70/12)*$AA70*$F67,0)+MAX((Expenses!JD$39-$AB71/12)*$AA71*$F67,0)))))</f>
        <v>0</v>
      </c>
      <c r="JG238" s="156">
        <f>IF(OR(JG$165&lt;=EOMONTH($E67,$R67*(1-$O67)),JG$165&gt;EOMONTH($E67,$P67*12*(1-$O67)+$Q67*12*$O67+$R67*(1-$O67))),0,IF($X67="NNN",SUM(Expenses!JE$35:JE$39)*$F67,IF($X67="FSG",0,IF($X67="MG",SUMPRODUCT($Z67:$Z71,Expenses!JE$35:JE$39)*$F67,MAX((Expenses!JE$35-$AB67/12)*$AA67*$F67,0)+MAX((Expenses!JE$36-$AB68/12)*$AA68*$F67,0)+MAX((Expenses!JE$37-$AB69/12)*$AA69*$F67,0)+MAX((Expenses!JE$38-$AB70/12)*$AA70*$F67,0)+MAX((Expenses!JE$39-$AB71/12)*$AA71*$F67,0)))))</f>
        <v>0</v>
      </c>
      <c r="JH238" s="156">
        <f>IF(OR(JH$165&lt;=EOMONTH($E67,$R67*(1-$O67)),JH$165&gt;EOMONTH($E67,$P67*12*(1-$O67)+$Q67*12*$O67+$R67*(1-$O67))),0,IF($X67="NNN",SUM(Expenses!JF$35:JF$39)*$F67,IF($X67="FSG",0,IF($X67="MG",SUMPRODUCT($Z67:$Z71,Expenses!JF$35:JF$39)*$F67,MAX((Expenses!JF$35-$AB67/12)*$AA67*$F67,0)+MAX((Expenses!JF$36-$AB68/12)*$AA68*$F67,0)+MAX((Expenses!JF$37-$AB69/12)*$AA69*$F67,0)+MAX((Expenses!JF$38-$AB70/12)*$AA70*$F67,0)+MAX((Expenses!JF$39-$AB71/12)*$AA71*$F67,0)))))</f>
        <v>0</v>
      </c>
      <c r="JI238" s="156">
        <f>IF(OR(JI$165&lt;=EOMONTH($E67,$R67*(1-$O67)),JI$165&gt;EOMONTH($E67,$P67*12*(1-$O67)+$Q67*12*$O67+$R67*(1-$O67))),0,IF($X67="NNN",SUM(Expenses!JG$35:JG$39)*$F67,IF($X67="FSG",0,IF($X67="MG",SUMPRODUCT($Z67:$Z71,Expenses!JG$35:JG$39)*$F67,MAX((Expenses!JG$35-$AB67/12)*$AA67*$F67,0)+MAX((Expenses!JG$36-$AB68/12)*$AA68*$F67,0)+MAX((Expenses!JG$37-$AB69/12)*$AA69*$F67,0)+MAX((Expenses!JG$38-$AB70/12)*$AA70*$F67,0)+MAX((Expenses!JG$39-$AB71/12)*$AA71*$F67,0)))))</f>
        <v>0</v>
      </c>
      <c r="JJ238" s="156">
        <f>IF(OR(JJ$165&lt;=EOMONTH($E67,$R67*(1-$O67)),JJ$165&gt;EOMONTH($E67,$P67*12*(1-$O67)+$Q67*12*$O67+$R67*(1-$O67))),0,IF($X67="NNN",SUM(Expenses!JH$35:JH$39)*$F67,IF($X67="FSG",0,IF($X67="MG",SUMPRODUCT($Z67:$Z71,Expenses!JH$35:JH$39)*$F67,MAX((Expenses!JH$35-$AB67/12)*$AA67*$F67,0)+MAX((Expenses!JH$36-$AB68/12)*$AA68*$F67,0)+MAX((Expenses!JH$37-$AB69/12)*$AA69*$F67,0)+MAX((Expenses!JH$38-$AB70/12)*$AA70*$F67,0)+MAX((Expenses!JH$39-$AB71/12)*$AA71*$F67,0)))))</f>
        <v>0</v>
      </c>
      <c r="JK238" s="156">
        <f>IF(OR(JK$165&lt;=EOMONTH($E67,$R67*(1-$O67)),JK$165&gt;EOMONTH($E67,$P67*12*(1-$O67)+$Q67*12*$O67+$R67*(1-$O67))),0,IF($X67="NNN",SUM(Expenses!JI$35:JI$39)*$F67,IF($X67="FSG",0,IF($X67="MG",SUMPRODUCT($Z67:$Z71,Expenses!JI$35:JI$39)*$F67,MAX((Expenses!JI$35-$AB67/12)*$AA67*$F67,0)+MAX((Expenses!JI$36-$AB68/12)*$AA68*$F67,0)+MAX((Expenses!JI$37-$AB69/12)*$AA69*$F67,0)+MAX((Expenses!JI$38-$AB70/12)*$AA70*$F67,0)+MAX((Expenses!JI$39-$AB71/12)*$AA71*$F67,0)))))</f>
        <v>0</v>
      </c>
      <c r="JL238" s="156">
        <f>IF(OR(JL$165&lt;=EOMONTH($E67,$R67*(1-$O67)),JL$165&gt;EOMONTH($E67,$P67*12*(1-$O67)+$Q67*12*$O67+$R67*(1-$O67))),0,IF($X67="NNN",SUM(Expenses!JJ$35:JJ$39)*$F67,IF($X67="FSG",0,IF($X67="MG",SUMPRODUCT($Z67:$Z71,Expenses!JJ$35:JJ$39)*$F67,MAX((Expenses!JJ$35-$AB67/12)*$AA67*$F67,0)+MAX((Expenses!JJ$36-$AB68/12)*$AA68*$F67,0)+MAX((Expenses!JJ$37-$AB69/12)*$AA69*$F67,0)+MAX((Expenses!JJ$38-$AB70/12)*$AA70*$F67,0)+MAX((Expenses!JJ$39-$AB71/12)*$AA71*$F67,0)))))</f>
        <v>0</v>
      </c>
      <c r="JM238" s="156">
        <f>IF(OR(JM$165&lt;=EOMONTH($E67,$R67*(1-$O67)),JM$165&gt;EOMONTH($E67,$P67*12*(1-$O67)+$Q67*12*$O67+$R67*(1-$O67))),0,IF($X67="NNN",SUM(Expenses!JK$35:JK$39)*$F67,IF($X67="FSG",0,IF($X67="MG",SUMPRODUCT($Z67:$Z71,Expenses!JK$35:JK$39)*$F67,MAX((Expenses!JK$35-$AB67/12)*$AA67*$F67,0)+MAX((Expenses!JK$36-$AB68/12)*$AA68*$F67,0)+MAX((Expenses!JK$37-$AB69/12)*$AA69*$F67,0)+MAX((Expenses!JK$38-$AB70/12)*$AA70*$F67,0)+MAX((Expenses!JK$39-$AB71/12)*$AA71*$F67,0)))))</f>
        <v>0</v>
      </c>
      <c r="JN238" s="156">
        <f>IF(OR(JN$165&lt;=EOMONTH($E67,$R67*(1-$O67)),JN$165&gt;EOMONTH($E67,$P67*12*(1-$O67)+$Q67*12*$O67+$R67*(1-$O67))),0,IF($X67="NNN",SUM(Expenses!JL$35:JL$39)*$F67,IF($X67="FSG",0,IF($X67="MG",SUMPRODUCT($Z67:$Z71,Expenses!JL$35:JL$39)*$F67,MAX((Expenses!JL$35-$AB67/12)*$AA67*$F67,0)+MAX((Expenses!JL$36-$AB68/12)*$AA68*$F67,0)+MAX((Expenses!JL$37-$AB69/12)*$AA69*$F67,0)+MAX((Expenses!JL$38-$AB70/12)*$AA70*$F67,0)+MAX((Expenses!JL$39-$AB71/12)*$AA71*$F67,0)))))</f>
        <v>0</v>
      </c>
      <c r="JO238" s="156">
        <f>IF(OR(JO$165&lt;=EOMONTH($E67,$R67*(1-$O67)),JO$165&gt;EOMONTH($E67,$P67*12*(1-$O67)+$Q67*12*$O67+$R67*(1-$O67))),0,IF($X67="NNN",SUM(Expenses!JM$35:JM$39)*$F67,IF($X67="FSG",0,IF($X67="MG",SUMPRODUCT($Z67:$Z71,Expenses!JM$35:JM$39)*$F67,MAX((Expenses!JM$35-$AB67/12)*$AA67*$F67,0)+MAX((Expenses!JM$36-$AB68/12)*$AA68*$F67,0)+MAX((Expenses!JM$37-$AB69/12)*$AA69*$F67,0)+MAX((Expenses!JM$38-$AB70/12)*$AA70*$F67,0)+MAX((Expenses!JM$39-$AB71/12)*$AA71*$F67,0)))))</f>
        <v>0</v>
      </c>
      <c r="JP238" s="156">
        <f>IF(OR(JP$165&lt;=EOMONTH($E67,$R67*(1-$O67)),JP$165&gt;EOMONTH($E67,$P67*12*(1-$O67)+$Q67*12*$O67+$R67*(1-$O67))),0,IF($X67="NNN",SUM(Expenses!JN$35:JN$39)*$F67,IF($X67="FSG",0,IF($X67="MG",SUMPRODUCT($Z67:$Z71,Expenses!JN$35:JN$39)*$F67,MAX((Expenses!JN$35-$AB67/12)*$AA67*$F67,0)+MAX((Expenses!JN$36-$AB68/12)*$AA68*$F67,0)+MAX((Expenses!JN$37-$AB69/12)*$AA69*$F67,0)+MAX((Expenses!JN$38-$AB70/12)*$AA70*$F67,0)+MAX((Expenses!JN$39-$AB71/12)*$AA71*$F67,0)))))</f>
        <v>0</v>
      </c>
      <c r="JQ238" s="156">
        <f>IF(OR(JQ$165&lt;=EOMONTH($E67,$R67*(1-$O67)),JQ$165&gt;EOMONTH($E67,$P67*12*(1-$O67)+$Q67*12*$O67+$R67*(1-$O67))),0,IF($X67="NNN",SUM(Expenses!JO$35:JO$39)*$F67,IF($X67="FSG",0,IF($X67="MG",SUMPRODUCT($Z67:$Z71,Expenses!JO$35:JO$39)*$F67,MAX((Expenses!JO$35-$AB67/12)*$AA67*$F67,0)+MAX((Expenses!JO$36-$AB68/12)*$AA68*$F67,0)+MAX((Expenses!JO$37-$AB69/12)*$AA69*$F67,0)+MAX((Expenses!JO$38-$AB70/12)*$AA70*$F67,0)+MAX((Expenses!JO$39-$AB71/12)*$AA71*$F67,0)))))</f>
        <v>0</v>
      </c>
      <c r="JR238" s="156">
        <f>IF(OR(JR$165&lt;=EOMONTH($E67,$R67*(1-$O67)),JR$165&gt;EOMONTH($E67,$P67*12*(1-$O67)+$Q67*12*$O67+$R67*(1-$O67))),0,IF($X67="NNN",SUM(Expenses!JP$35:JP$39)*$F67,IF($X67="FSG",0,IF($X67="MG",SUMPRODUCT($Z67:$Z71,Expenses!JP$35:JP$39)*$F67,MAX((Expenses!JP$35-$AB67/12)*$AA67*$F67,0)+MAX((Expenses!JP$36-$AB68/12)*$AA68*$F67,0)+MAX((Expenses!JP$37-$AB69/12)*$AA69*$F67,0)+MAX((Expenses!JP$38-$AB70/12)*$AA70*$F67,0)+MAX((Expenses!JP$39-$AB71/12)*$AA71*$F67,0)))))</f>
        <v>0</v>
      </c>
      <c r="JS238" s="156">
        <f>IF(OR(JS$165&lt;=EOMONTH($E67,$R67*(1-$O67)),JS$165&gt;EOMONTH($E67,$P67*12*(1-$O67)+$Q67*12*$O67+$R67*(1-$O67))),0,IF($X67="NNN",SUM(Expenses!JQ$35:JQ$39)*$F67,IF($X67="FSG",0,IF($X67="MG",SUMPRODUCT($Z67:$Z71,Expenses!JQ$35:JQ$39)*$F67,MAX((Expenses!JQ$35-$AB67/12)*$AA67*$F67,0)+MAX((Expenses!JQ$36-$AB68/12)*$AA68*$F67,0)+MAX((Expenses!JQ$37-$AB69/12)*$AA69*$F67,0)+MAX((Expenses!JQ$38-$AB70/12)*$AA70*$F67,0)+MAX((Expenses!JQ$39-$AB71/12)*$AA71*$F67,0)))))</f>
        <v>0</v>
      </c>
      <c r="JT238" s="156">
        <f>IF(OR(JT$165&lt;=EOMONTH($E67,$R67*(1-$O67)),JT$165&gt;EOMONTH($E67,$P67*12*(1-$O67)+$Q67*12*$O67+$R67*(1-$O67))),0,IF($X67="NNN",SUM(Expenses!JR$35:JR$39)*$F67,IF($X67="FSG",0,IF($X67="MG",SUMPRODUCT($Z67:$Z71,Expenses!JR$35:JR$39)*$F67,MAX((Expenses!JR$35-$AB67/12)*$AA67*$F67,0)+MAX((Expenses!JR$36-$AB68/12)*$AA68*$F67,0)+MAX((Expenses!JR$37-$AB69/12)*$AA69*$F67,0)+MAX((Expenses!JR$38-$AB70/12)*$AA70*$F67,0)+MAX((Expenses!JR$39-$AB71/12)*$AA71*$F67,0)))))</f>
        <v>0</v>
      </c>
      <c r="JU238" s="156">
        <f>IF(OR(JU$165&lt;=EOMONTH($E67,$R67*(1-$O67)),JU$165&gt;EOMONTH($E67,$P67*12*(1-$O67)+$Q67*12*$O67+$R67*(1-$O67))),0,IF($X67="NNN",SUM(Expenses!JS$35:JS$39)*$F67,IF($X67="FSG",0,IF($X67="MG",SUMPRODUCT($Z67:$Z71,Expenses!JS$35:JS$39)*$F67,MAX((Expenses!JS$35-$AB67/12)*$AA67*$F67,0)+MAX((Expenses!JS$36-$AB68/12)*$AA68*$F67,0)+MAX((Expenses!JS$37-$AB69/12)*$AA69*$F67,0)+MAX((Expenses!JS$38-$AB70/12)*$AA70*$F67,0)+MAX((Expenses!JS$39-$AB71/12)*$AA71*$F67,0)))))</f>
        <v>0</v>
      </c>
      <c r="JV238" s="156">
        <f>IF(OR(JV$165&lt;=EOMONTH($E67,$R67*(1-$O67)),JV$165&gt;EOMONTH($E67,$P67*12*(1-$O67)+$Q67*12*$O67+$R67*(1-$O67))),0,IF($X67="NNN",SUM(Expenses!JT$35:JT$39)*$F67,IF($X67="FSG",0,IF($X67="MG",SUMPRODUCT($Z67:$Z71,Expenses!JT$35:JT$39)*$F67,MAX((Expenses!JT$35-$AB67/12)*$AA67*$F67,0)+MAX((Expenses!JT$36-$AB68/12)*$AA68*$F67,0)+MAX((Expenses!JT$37-$AB69/12)*$AA69*$F67,0)+MAX((Expenses!JT$38-$AB70/12)*$AA70*$F67,0)+MAX((Expenses!JT$39-$AB71/12)*$AA71*$F67,0)))))</f>
        <v>0</v>
      </c>
      <c r="JW238" s="156">
        <f>IF(OR(JW$165&lt;=EOMONTH($E67,$R67*(1-$O67)),JW$165&gt;EOMONTH($E67,$P67*12*(1-$O67)+$Q67*12*$O67+$R67*(1-$O67))),0,IF($X67="NNN",SUM(Expenses!JU$35:JU$39)*$F67,IF($X67="FSG",0,IF($X67="MG",SUMPRODUCT($Z67:$Z71,Expenses!JU$35:JU$39)*$F67,MAX((Expenses!JU$35-$AB67/12)*$AA67*$F67,0)+MAX((Expenses!JU$36-$AB68/12)*$AA68*$F67,0)+MAX((Expenses!JU$37-$AB69/12)*$AA69*$F67,0)+MAX((Expenses!JU$38-$AB70/12)*$AA70*$F67,0)+MAX((Expenses!JU$39-$AB71/12)*$AA71*$F67,0)))))</f>
        <v>0</v>
      </c>
      <c r="JX238" s="156">
        <f>IF(OR(JX$165&lt;=EOMONTH($E67,$R67*(1-$O67)),JX$165&gt;EOMONTH($E67,$P67*12*(1-$O67)+$Q67*12*$O67+$R67*(1-$O67))),0,IF($X67="NNN",SUM(Expenses!JV$35:JV$39)*$F67,IF($X67="FSG",0,IF($X67="MG",SUMPRODUCT($Z67:$Z71,Expenses!JV$35:JV$39)*$F67,MAX((Expenses!JV$35-$AB67/12)*$AA67*$F67,0)+MAX((Expenses!JV$36-$AB68/12)*$AA68*$F67,0)+MAX((Expenses!JV$37-$AB69/12)*$AA69*$F67,0)+MAX((Expenses!JV$38-$AB70/12)*$AA70*$F67,0)+MAX((Expenses!JV$39-$AB71/12)*$AA71*$F67,0)))))</f>
        <v>0</v>
      </c>
      <c r="JY238" s="156">
        <f>IF(OR(JY$165&lt;=EOMONTH($E67,$R67*(1-$O67)),JY$165&gt;EOMONTH($E67,$P67*12*(1-$O67)+$Q67*12*$O67+$R67*(1-$O67))),0,IF($X67="NNN",SUM(Expenses!JW$35:JW$39)*$F67,IF($X67="FSG",0,IF($X67="MG",SUMPRODUCT($Z67:$Z71,Expenses!JW$35:JW$39)*$F67,MAX((Expenses!JW$35-$AB67/12)*$AA67*$F67,0)+MAX((Expenses!JW$36-$AB68/12)*$AA68*$F67,0)+MAX((Expenses!JW$37-$AB69/12)*$AA69*$F67,0)+MAX((Expenses!JW$38-$AB70/12)*$AA70*$F67,0)+MAX((Expenses!JW$39-$AB71/12)*$AA71*$F67,0)))))</f>
        <v>0</v>
      </c>
      <c r="JZ238" s="156">
        <f>IF(OR(JZ$165&lt;=EOMONTH($E67,$R67*(1-$O67)),JZ$165&gt;EOMONTH($E67,$P67*12*(1-$O67)+$Q67*12*$O67+$R67*(1-$O67))),0,IF($X67="NNN",SUM(Expenses!JX$35:JX$39)*$F67,IF($X67="FSG",0,IF($X67="MG",SUMPRODUCT($Z67:$Z71,Expenses!JX$35:JX$39)*$F67,MAX((Expenses!JX$35-$AB67/12)*$AA67*$F67,0)+MAX((Expenses!JX$36-$AB68/12)*$AA68*$F67,0)+MAX((Expenses!JX$37-$AB69/12)*$AA69*$F67,0)+MAX((Expenses!JX$38-$AB70/12)*$AA70*$F67,0)+MAX((Expenses!JX$39-$AB71/12)*$AA71*$F67,0)))))</f>
        <v>0</v>
      </c>
      <c r="KA238" s="156">
        <f>IF(OR(KA$165&lt;=EOMONTH($E67,$R67*(1-$O67)),KA$165&gt;EOMONTH($E67,$P67*12*(1-$O67)+$Q67*12*$O67+$R67*(1-$O67))),0,IF($X67="NNN",SUM(Expenses!JY$35:JY$39)*$F67,IF($X67="FSG",0,IF($X67="MG",SUMPRODUCT($Z67:$Z71,Expenses!JY$35:JY$39)*$F67,MAX((Expenses!JY$35-$AB67/12)*$AA67*$F67,0)+MAX((Expenses!JY$36-$AB68/12)*$AA68*$F67,0)+MAX((Expenses!JY$37-$AB69/12)*$AA69*$F67,0)+MAX((Expenses!JY$38-$AB70/12)*$AA70*$F67,0)+MAX((Expenses!JY$39-$AB71/12)*$AA71*$F67,0)))))</f>
        <v>0</v>
      </c>
      <c r="KB238" s="156">
        <f>IF(OR(KB$165&lt;=EOMONTH($E67,$R67*(1-$O67)),KB$165&gt;EOMONTH($E67,$P67*12*(1-$O67)+$Q67*12*$O67+$R67*(1-$O67))),0,IF($X67="NNN",SUM(Expenses!JZ$35:JZ$39)*$F67,IF($X67="FSG",0,IF($X67="MG",SUMPRODUCT($Z67:$Z71,Expenses!JZ$35:JZ$39)*$F67,MAX((Expenses!JZ$35-$AB67/12)*$AA67*$F67,0)+MAX((Expenses!JZ$36-$AB68/12)*$AA68*$F67,0)+MAX((Expenses!JZ$37-$AB69/12)*$AA69*$F67,0)+MAX((Expenses!JZ$38-$AB70/12)*$AA70*$F67,0)+MAX((Expenses!JZ$39-$AB71/12)*$AA71*$F67,0)))))</f>
        <v>0</v>
      </c>
      <c r="KC238" s="156">
        <f>IF(OR(KC$165&lt;=EOMONTH($E67,$R67*(1-$O67)),KC$165&gt;EOMONTH($E67,$P67*12*(1-$O67)+$Q67*12*$O67+$R67*(1-$O67))),0,IF($X67="NNN",SUM(Expenses!KA$35:KA$39)*$F67,IF($X67="FSG",0,IF($X67="MG",SUMPRODUCT($Z67:$Z71,Expenses!KA$35:KA$39)*$F67,MAX((Expenses!KA$35-$AB67/12)*$AA67*$F67,0)+MAX((Expenses!KA$36-$AB68/12)*$AA68*$F67,0)+MAX((Expenses!KA$37-$AB69/12)*$AA69*$F67,0)+MAX((Expenses!KA$38-$AB70/12)*$AA70*$F67,0)+MAX((Expenses!KA$39-$AB71/12)*$AA71*$F67,0)))))</f>
        <v>0</v>
      </c>
      <c r="KD238" s="156">
        <f>IF(OR(KD$165&lt;=EOMONTH($E67,$R67*(1-$O67)),KD$165&gt;EOMONTH($E67,$P67*12*(1-$O67)+$Q67*12*$O67+$R67*(1-$O67))),0,IF($X67="NNN",SUM(Expenses!KB$35:KB$39)*$F67,IF($X67="FSG",0,IF($X67="MG",SUMPRODUCT($Z67:$Z71,Expenses!KB$35:KB$39)*$F67,MAX((Expenses!KB$35-$AB67/12)*$AA67*$F67,0)+MAX((Expenses!KB$36-$AB68/12)*$AA68*$F67,0)+MAX((Expenses!KB$37-$AB69/12)*$AA69*$F67,0)+MAX((Expenses!KB$38-$AB70/12)*$AA70*$F67,0)+MAX((Expenses!KB$39-$AB71/12)*$AA71*$F67,0)))))</f>
        <v>0</v>
      </c>
      <c r="KE238" s="156">
        <f>IF(OR(KE$165&lt;=EOMONTH($E67,$R67*(1-$O67)),KE$165&gt;EOMONTH($E67,$P67*12*(1-$O67)+$Q67*12*$O67+$R67*(1-$O67))),0,IF($X67="NNN",SUM(Expenses!KC$35:KC$39)*$F67,IF($X67="FSG",0,IF($X67="MG",SUMPRODUCT($Z67:$Z71,Expenses!KC$35:KC$39)*$F67,MAX((Expenses!KC$35-$AB67/12)*$AA67*$F67,0)+MAX((Expenses!KC$36-$AB68/12)*$AA68*$F67,0)+MAX((Expenses!KC$37-$AB69/12)*$AA69*$F67,0)+MAX((Expenses!KC$38-$AB70/12)*$AA70*$F67,0)+MAX((Expenses!KC$39-$AB71/12)*$AA71*$F67,0)))))</f>
        <v>0</v>
      </c>
      <c r="KF238" s="156">
        <f>IF(OR(KF$165&lt;=EOMONTH($E67,$R67*(1-$O67)),KF$165&gt;EOMONTH($E67,$P67*12*(1-$O67)+$Q67*12*$O67+$R67*(1-$O67))),0,IF($X67="NNN",SUM(Expenses!KD$35:KD$39)*$F67,IF($X67="FSG",0,IF($X67="MG",SUMPRODUCT($Z67:$Z71,Expenses!KD$35:KD$39)*$F67,MAX((Expenses!KD$35-$AB67/12)*$AA67*$F67,0)+MAX((Expenses!KD$36-$AB68/12)*$AA68*$F67,0)+MAX((Expenses!KD$37-$AB69/12)*$AA69*$F67,0)+MAX((Expenses!KD$38-$AB70/12)*$AA70*$F67,0)+MAX((Expenses!KD$39-$AB71/12)*$AA71*$F67,0)))))</f>
        <v>0</v>
      </c>
      <c r="KG238" s="156">
        <f>IF(OR(KG$165&lt;=EOMONTH($E67,$R67*(1-$O67)),KG$165&gt;EOMONTH($E67,$P67*12*(1-$O67)+$Q67*12*$O67+$R67*(1-$O67))),0,IF($X67="NNN",SUM(Expenses!KE$35:KE$39)*$F67,IF($X67="FSG",0,IF($X67="MG",SUMPRODUCT($Z67:$Z71,Expenses!KE$35:KE$39)*$F67,MAX((Expenses!KE$35-$AB67/12)*$AA67*$F67,0)+MAX((Expenses!KE$36-$AB68/12)*$AA68*$F67,0)+MAX((Expenses!KE$37-$AB69/12)*$AA69*$F67,0)+MAX((Expenses!KE$38-$AB70/12)*$AA70*$F67,0)+MAX((Expenses!KE$39-$AB71/12)*$AA71*$F67,0)))))</f>
        <v>0</v>
      </c>
      <c r="KH238" s="156">
        <f>IF(OR(KH$165&lt;=EOMONTH($E67,$R67*(1-$O67)),KH$165&gt;EOMONTH($E67,$P67*12*(1-$O67)+$Q67*12*$O67+$R67*(1-$O67))),0,IF($X67="NNN",SUM(Expenses!KF$35:KF$39)*$F67,IF($X67="FSG",0,IF($X67="MG",SUMPRODUCT($Z67:$Z71,Expenses!KF$35:KF$39)*$F67,MAX((Expenses!KF$35-$AB67/12)*$AA67*$F67,0)+MAX((Expenses!KF$36-$AB68/12)*$AA68*$F67,0)+MAX((Expenses!KF$37-$AB69/12)*$AA69*$F67,0)+MAX((Expenses!KF$38-$AB70/12)*$AA70*$F67,0)+MAX((Expenses!KF$39-$AB71/12)*$AA71*$F67,0)))))</f>
        <v>0</v>
      </c>
      <c r="KI238" s="156">
        <f>IF(OR(KI$165&lt;=EOMONTH($E67,$R67*(1-$O67)),KI$165&gt;EOMONTH($E67,$P67*12*(1-$O67)+$Q67*12*$O67+$R67*(1-$O67))),0,IF($X67="NNN",SUM(Expenses!KG$35:KG$39)*$F67,IF($X67="FSG",0,IF($X67="MG",SUMPRODUCT($Z67:$Z71,Expenses!KG$35:KG$39)*$F67,MAX((Expenses!KG$35-$AB67/12)*$AA67*$F67,0)+MAX((Expenses!KG$36-$AB68/12)*$AA68*$F67,0)+MAX((Expenses!KG$37-$AB69/12)*$AA69*$F67,0)+MAX((Expenses!KG$38-$AB70/12)*$AA70*$F67,0)+MAX((Expenses!KG$39-$AB71/12)*$AA71*$F67,0)))))</f>
        <v>0</v>
      </c>
      <c r="KJ238" s="156">
        <f>IF(OR(KJ$165&lt;=EOMONTH($E67,$R67*(1-$O67)),KJ$165&gt;EOMONTH($E67,$P67*12*(1-$O67)+$Q67*12*$O67+$R67*(1-$O67))),0,IF($X67="NNN",SUM(Expenses!KH$35:KH$39)*$F67,IF($X67="FSG",0,IF($X67="MG",SUMPRODUCT($Z67:$Z71,Expenses!KH$35:KH$39)*$F67,MAX((Expenses!KH$35-$AB67/12)*$AA67*$F67,0)+MAX((Expenses!KH$36-$AB68/12)*$AA68*$F67,0)+MAX((Expenses!KH$37-$AB69/12)*$AA69*$F67,0)+MAX((Expenses!KH$38-$AB70/12)*$AA70*$F67,0)+MAX((Expenses!KH$39-$AB71/12)*$AA71*$F67,0)))))</f>
        <v>0</v>
      </c>
      <c r="KK238" s="156">
        <f>IF(OR(KK$165&lt;=EOMONTH($E67,$R67*(1-$O67)),KK$165&gt;EOMONTH($E67,$P67*12*(1-$O67)+$Q67*12*$O67+$R67*(1-$O67))),0,IF($X67="NNN",SUM(Expenses!KI$35:KI$39)*$F67,IF($X67="FSG",0,IF($X67="MG",SUMPRODUCT($Z67:$Z71,Expenses!KI$35:KI$39)*$F67,MAX((Expenses!KI$35-$AB67/12)*$AA67*$F67,0)+MAX((Expenses!KI$36-$AB68/12)*$AA68*$F67,0)+MAX((Expenses!KI$37-$AB69/12)*$AA69*$F67,0)+MAX((Expenses!KI$38-$AB70/12)*$AA70*$F67,0)+MAX((Expenses!KI$39-$AB71/12)*$AA71*$F67,0)))))</f>
        <v>0</v>
      </c>
      <c r="KL238" s="156">
        <f>IF(OR(KL$165&lt;=EOMONTH($E67,$R67*(1-$O67)),KL$165&gt;EOMONTH($E67,$P67*12*(1-$O67)+$Q67*12*$O67+$R67*(1-$O67))),0,IF($X67="NNN",SUM(Expenses!KJ$35:KJ$39)*$F67,IF($X67="FSG",0,IF($X67="MG",SUMPRODUCT($Z67:$Z71,Expenses!KJ$35:KJ$39)*$F67,MAX((Expenses!KJ$35-$AB67/12)*$AA67*$F67,0)+MAX((Expenses!KJ$36-$AB68/12)*$AA68*$F67,0)+MAX((Expenses!KJ$37-$AB69/12)*$AA69*$F67,0)+MAX((Expenses!KJ$38-$AB70/12)*$AA70*$F67,0)+MAX((Expenses!KJ$39-$AB71/12)*$AA71*$F67,0)))))</f>
        <v>0</v>
      </c>
      <c r="KM238" s="156">
        <f>IF(OR(KM$165&lt;=EOMONTH($E67,$R67*(1-$O67)),KM$165&gt;EOMONTH($E67,$P67*12*(1-$O67)+$Q67*12*$O67+$R67*(1-$O67))),0,IF($X67="NNN",SUM(Expenses!KK$35:KK$39)*$F67,IF($X67="FSG",0,IF($X67="MG",SUMPRODUCT($Z67:$Z71,Expenses!KK$35:KK$39)*$F67,MAX((Expenses!KK$35-$AB67/12)*$AA67*$F67,0)+MAX((Expenses!KK$36-$AB68/12)*$AA68*$F67,0)+MAX((Expenses!KK$37-$AB69/12)*$AA69*$F67,0)+MAX((Expenses!KK$38-$AB70/12)*$AA70*$F67,0)+MAX((Expenses!KK$39-$AB71/12)*$AA71*$F67,0)))))</f>
        <v>0</v>
      </c>
      <c r="KN238" s="156">
        <f>IF(OR(KN$165&lt;=EOMONTH($E67,$R67*(1-$O67)),KN$165&gt;EOMONTH($E67,$P67*12*(1-$O67)+$Q67*12*$O67+$R67*(1-$O67))),0,IF($X67="NNN",SUM(Expenses!KL$35:KL$39)*$F67,IF($X67="FSG",0,IF($X67="MG",SUMPRODUCT($Z67:$Z71,Expenses!KL$35:KL$39)*$F67,MAX((Expenses!KL$35-$AB67/12)*$AA67*$F67,0)+MAX((Expenses!KL$36-$AB68/12)*$AA68*$F67,0)+MAX((Expenses!KL$37-$AB69/12)*$AA69*$F67,0)+MAX((Expenses!KL$38-$AB70/12)*$AA70*$F67,0)+MAX((Expenses!KL$39-$AB71/12)*$AA71*$F67,0)))))</f>
        <v>0</v>
      </c>
      <c r="KO238" s="156">
        <f>IF(OR(KO$165&lt;=EOMONTH($E67,$R67*(1-$O67)),KO$165&gt;EOMONTH($E67,$P67*12*(1-$O67)+$Q67*12*$O67+$R67*(1-$O67))),0,IF($X67="NNN",SUM(Expenses!KM$35:KM$39)*$F67,IF($X67="FSG",0,IF($X67="MG",SUMPRODUCT($Z67:$Z71,Expenses!KM$35:KM$39)*$F67,MAX((Expenses!KM$35-$AB67/12)*$AA67*$F67,0)+MAX((Expenses!KM$36-$AB68/12)*$AA68*$F67,0)+MAX((Expenses!KM$37-$AB69/12)*$AA69*$F67,0)+MAX((Expenses!KM$38-$AB70/12)*$AA70*$F67,0)+MAX((Expenses!KM$39-$AB71/12)*$AA71*$F67,0)))))</f>
        <v>0</v>
      </c>
      <c r="KP238" s="156">
        <f>IF(OR(KP$165&lt;=EOMONTH($E67,$R67*(1-$O67)),KP$165&gt;EOMONTH($E67,$P67*12*(1-$O67)+$Q67*12*$O67+$R67*(1-$O67))),0,IF($X67="NNN",SUM(Expenses!KN$35:KN$39)*$F67,IF($X67="FSG",0,IF($X67="MG",SUMPRODUCT($Z67:$Z71,Expenses!KN$35:KN$39)*$F67,MAX((Expenses!KN$35-$AB67/12)*$AA67*$F67,0)+MAX((Expenses!KN$36-$AB68/12)*$AA68*$F67,0)+MAX((Expenses!KN$37-$AB69/12)*$AA69*$F67,0)+MAX((Expenses!KN$38-$AB70/12)*$AA70*$F67,0)+MAX((Expenses!KN$39-$AB71/12)*$AA71*$F67,0)))))</f>
        <v>0</v>
      </c>
      <c r="KQ238" s="156">
        <f>IF(OR(KQ$165&lt;=EOMONTH($E67,$R67*(1-$O67)),KQ$165&gt;EOMONTH($E67,$P67*12*(1-$O67)+$Q67*12*$O67+$R67*(1-$O67))),0,IF($X67="NNN",SUM(Expenses!KO$35:KO$39)*$F67,IF($X67="FSG",0,IF($X67="MG",SUMPRODUCT($Z67:$Z71,Expenses!KO$35:KO$39)*$F67,MAX((Expenses!KO$35-$AB67/12)*$AA67*$F67,0)+MAX((Expenses!KO$36-$AB68/12)*$AA68*$F67,0)+MAX((Expenses!KO$37-$AB69/12)*$AA69*$F67,0)+MAX((Expenses!KO$38-$AB70/12)*$AA70*$F67,0)+MAX((Expenses!KO$39-$AB71/12)*$AA71*$F67,0)))))</f>
        <v>0</v>
      </c>
      <c r="KR238" s="156">
        <f>IF(OR(KR$165&lt;=EOMONTH($E67,$R67*(1-$O67)),KR$165&gt;EOMONTH($E67,$P67*12*(1-$O67)+$Q67*12*$O67+$R67*(1-$O67))),0,IF($X67="NNN",SUM(Expenses!KP$35:KP$39)*$F67,IF($X67="FSG",0,IF($X67="MG",SUMPRODUCT($Z67:$Z71,Expenses!KP$35:KP$39)*$F67,MAX((Expenses!KP$35-$AB67/12)*$AA67*$F67,0)+MAX((Expenses!KP$36-$AB68/12)*$AA68*$F67,0)+MAX((Expenses!KP$37-$AB69/12)*$AA69*$F67,0)+MAX((Expenses!KP$38-$AB70/12)*$AA70*$F67,0)+MAX((Expenses!KP$39-$AB71/12)*$AA71*$F67,0)))))</f>
        <v>0</v>
      </c>
      <c r="KS238" s="156">
        <f>IF(OR(KS$165&lt;=EOMONTH($E67,$R67*(1-$O67)),KS$165&gt;EOMONTH($E67,$P67*12*(1-$O67)+$Q67*12*$O67+$R67*(1-$O67))),0,IF($X67="NNN",SUM(Expenses!KQ$35:KQ$39)*$F67,IF($X67="FSG",0,IF($X67="MG",SUMPRODUCT($Z67:$Z71,Expenses!KQ$35:KQ$39)*$F67,MAX((Expenses!KQ$35-$AB67/12)*$AA67*$F67,0)+MAX((Expenses!KQ$36-$AB68/12)*$AA68*$F67,0)+MAX((Expenses!KQ$37-$AB69/12)*$AA69*$F67,0)+MAX((Expenses!KQ$38-$AB70/12)*$AA70*$F67,0)+MAX((Expenses!KQ$39-$AB71/12)*$AA71*$F67,0)))))</f>
        <v>0</v>
      </c>
      <c r="KT238" s="156">
        <f>IF(OR(KT$165&lt;=EOMONTH($E67,$R67*(1-$O67)),KT$165&gt;EOMONTH($E67,$P67*12*(1-$O67)+$Q67*12*$O67+$R67*(1-$O67))),0,IF($X67="NNN",SUM(Expenses!KR$35:KR$39)*$F67,IF($X67="FSG",0,IF($X67="MG",SUMPRODUCT($Z67:$Z71,Expenses!KR$35:KR$39)*$F67,MAX((Expenses!KR$35-$AB67/12)*$AA67*$F67,0)+MAX((Expenses!KR$36-$AB68/12)*$AA68*$F67,0)+MAX((Expenses!KR$37-$AB69/12)*$AA69*$F67,0)+MAX((Expenses!KR$38-$AB70/12)*$AA70*$F67,0)+MAX((Expenses!KR$39-$AB71/12)*$AA71*$F67,0)))))</f>
        <v>0</v>
      </c>
      <c r="KU238" s="156">
        <f>IF(OR(KU$165&lt;=EOMONTH($E67,$R67*(1-$O67)),KU$165&gt;EOMONTH($E67,$P67*12*(1-$O67)+$Q67*12*$O67+$R67*(1-$O67))),0,IF($X67="NNN",SUM(Expenses!KS$35:KS$39)*$F67,IF($X67="FSG",0,IF($X67="MG",SUMPRODUCT($Z67:$Z71,Expenses!KS$35:KS$39)*$F67,MAX((Expenses!KS$35-$AB67/12)*$AA67*$F67,0)+MAX((Expenses!KS$36-$AB68/12)*$AA68*$F67,0)+MAX((Expenses!KS$37-$AB69/12)*$AA69*$F67,0)+MAX((Expenses!KS$38-$AB70/12)*$AA70*$F67,0)+MAX((Expenses!KS$39-$AB71/12)*$AA71*$F67,0)))))</f>
        <v>0</v>
      </c>
      <c r="KV238" s="156">
        <f>IF(OR(KV$165&lt;=EOMONTH($E67,$R67*(1-$O67)),KV$165&gt;EOMONTH($E67,$P67*12*(1-$O67)+$Q67*12*$O67+$R67*(1-$O67))),0,IF($X67="NNN",SUM(Expenses!KT$35:KT$39)*$F67,IF($X67="FSG",0,IF($X67="MG",SUMPRODUCT($Z67:$Z71,Expenses!KT$35:KT$39)*$F67,MAX((Expenses!KT$35-$AB67/12)*$AA67*$F67,0)+MAX((Expenses!KT$36-$AB68/12)*$AA68*$F67,0)+MAX((Expenses!KT$37-$AB69/12)*$AA69*$F67,0)+MAX((Expenses!KT$38-$AB70/12)*$AA70*$F67,0)+MAX((Expenses!KT$39-$AB71/12)*$AA71*$F67,0)))))</f>
        <v>0</v>
      </c>
      <c r="KW238" s="156">
        <f>IF(OR(KW$165&lt;=EOMONTH($E67,$R67*(1-$O67)),KW$165&gt;EOMONTH($E67,$P67*12*(1-$O67)+$Q67*12*$O67+$R67*(1-$O67))),0,IF($X67="NNN",SUM(Expenses!KU$35:KU$39)*$F67,IF($X67="FSG",0,IF($X67="MG",SUMPRODUCT($Z67:$Z71,Expenses!KU$35:KU$39)*$F67,MAX((Expenses!KU$35-$AB67/12)*$AA67*$F67,0)+MAX((Expenses!KU$36-$AB68/12)*$AA68*$F67,0)+MAX((Expenses!KU$37-$AB69/12)*$AA69*$F67,0)+MAX((Expenses!KU$38-$AB70/12)*$AA70*$F67,0)+MAX((Expenses!KU$39-$AB71/12)*$AA71*$F67,0)))))</f>
        <v>0</v>
      </c>
      <c r="KX238" s="156">
        <f>IF(OR(KX$165&lt;=EOMONTH($E67,$R67*(1-$O67)),KX$165&gt;EOMONTH($E67,$P67*12*(1-$O67)+$Q67*12*$O67+$R67*(1-$O67))),0,IF($X67="NNN",SUM(Expenses!KV$35:KV$39)*$F67,IF($X67="FSG",0,IF($X67="MG",SUMPRODUCT($Z67:$Z71,Expenses!KV$35:KV$39)*$F67,MAX((Expenses!KV$35-$AB67/12)*$AA67*$F67,0)+MAX((Expenses!KV$36-$AB68/12)*$AA68*$F67,0)+MAX((Expenses!KV$37-$AB69/12)*$AA69*$F67,0)+MAX((Expenses!KV$38-$AB70/12)*$AA70*$F67,0)+MAX((Expenses!KV$39-$AB71/12)*$AA71*$F67,0)))))</f>
        <v>0</v>
      </c>
      <c r="KY238" s="156">
        <f>IF(OR(KY$165&lt;=EOMONTH($E67,$R67*(1-$O67)),KY$165&gt;EOMONTH($E67,$P67*12*(1-$O67)+$Q67*12*$O67+$R67*(1-$O67))),0,IF($X67="NNN",SUM(Expenses!KW$35:KW$39)*$F67,IF($X67="FSG",0,IF($X67="MG",SUMPRODUCT($Z67:$Z71,Expenses!KW$35:KW$39)*$F67,MAX((Expenses!KW$35-$AB67/12)*$AA67*$F67,0)+MAX((Expenses!KW$36-$AB68/12)*$AA68*$F67,0)+MAX((Expenses!KW$37-$AB69/12)*$AA69*$F67,0)+MAX((Expenses!KW$38-$AB70/12)*$AA70*$F67,0)+MAX((Expenses!KW$39-$AB71/12)*$AA71*$F67,0)))))</f>
        <v>0</v>
      </c>
      <c r="KZ238" s="156">
        <f>IF(OR(KZ$165&lt;=EOMONTH($E67,$R67*(1-$O67)),KZ$165&gt;EOMONTH($E67,$P67*12*(1-$O67)+$Q67*12*$O67+$R67*(1-$O67))),0,IF($X67="NNN",SUM(Expenses!KX$35:KX$39)*$F67,IF($X67="FSG",0,IF($X67="MG",SUMPRODUCT($Z67:$Z71,Expenses!KX$35:KX$39)*$F67,MAX((Expenses!KX$35-$AB67/12)*$AA67*$F67,0)+MAX((Expenses!KX$36-$AB68/12)*$AA68*$F67,0)+MAX((Expenses!KX$37-$AB69/12)*$AA69*$F67,0)+MAX((Expenses!KX$38-$AB70/12)*$AA70*$F67,0)+MAX((Expenses!KX$39-$AB71/12)*$AA71*$F67,0)))))</f>
        <v>0</v>
      </c>
      <c r="LA238" s="156">
        <f>IF(OR(LA$165&lt;=EOMONTH($E67,$R67*(1-$O67)),LA$165&gt;EOMONTH($E67,$P67*12*(1-$O67)+$Q67*12*$O67+$R67*(1-$O67))),0,IF($X67="NNN",SUM(Expenses!KY$35:KY$39)*$F67,IF($X67="FSG",0,IF($X67="MG",SUMPRODUCT($Z67:$Z71,Expenses!KY$35:KY$39)*$F67,MAX((Expenses!KY$35-$AB67/12)*$AA67*$F67,0)+MAX((Expenses!KY$36-$AB68/12)*$AA68*$F67,0)+MAX((Expenses!KY$37-$AB69/12)*$AA69*$F67,0)+MAX((Expenses!KY$38-$AB70/12)*$AA70*$F67,0)+MAX((Expenses!KY$39-$AB71/12)*$AA71*$F67,0)))))</f>
        <v>0</v>
      </c>
      <c r="LB238" s="156">
        <f>IF(OR(LB$165&lt;=EOMONTH($E67,$R67*(1-$O67)),LB$165&gt;EOMONTH($E67,$P67*12*(1-$O67)+$Q67*12*$O67+$R67*(1-$O67))),0,IF($X67="NNN",SUM(Expenses!KZ$35:KZ$39)*$F67,IF($X67="FSG",0,IF($X67="MG",SUMPRODUCT($Z67:$Z71,Expenses!KZ$35:KZ$39)*$F67,MAX((Expenses!KZ$35-$AB67/12)*$AA67*$F67,0)+MAX((Expenses!KZ$36-$AB68/12)*$AA68*$F67,0)+MAX((Expenses!KZ$37-$AB69/12)*$AA69*$F67,0)+MAX((Expenses!KZ$38-$AB70/12)*$AA70*$F67,0)+MAX((Expenses!KZ$39-$AB71/12)*$AA71*$F67,0)))))</f>
        <v>0</v>
      </c>
      <c r="LC238" s="156">
        <f>IF(OR(LC$165&lt;=EOMONTH($E67,$R67*(1-$O67)),LC$165&gt;EOMONTH($E67,$P67*12*(1-$O67)+$Q67*12*$O67+$R67*(1-$O67))),0,IF($X67="NNN",SUM(Expenses!LA$35:LA$39)*$F67,IF($X67="FSG",0,IF($X67="MG",SUMPRODUCT($Z67:$Z71,Expenses!LA$35:LA$39)*$F67,MAX((Expenses!LA$35-$AB67/12)*$AA67*$F67,0)+MAX((Expenses!LA$36-$AB68/12)*$AA68*$F67,0)+MAX((Expenses!LA$37-$AB69/12)*$AA69*$F67,0)+MAX((Expenses!LA$38-$AB70/12)*$AA70*$F67,0)+MAX((Expenses!LA$39-$AB71/12)*$AA71*$F67,0)))))</f>
        <v>0</v>
      </c>
      <c r="LD238" s="156">
        <f>IF(OR(LD$165&lt;=EOMONTH($E67,$R67*(1-$O67)),LD$165&gt;EOMONTH($E67,$P67*12*(1-$O67)+$Q67*12*$O67+$R67*(1-$O67))),0,IF($X67="NNN",SUM(Expenses!LB$35:LB$39)*$F67,IF($X67="FSG",0,IF($X67="MG",SUMPRODUCT($Z67:$Z71,Expenses!LB$35:LB$39)*$F67,MAX((Expenses!LB$35-$AB67/12)*$AA67*$F67,0)+MAX((Expenses!LB$36-$AB68/12)*$AA68*$F67,0)+MAX((Expenses!LB$37-$AB69/12)*$AA69*$F67,0)+MAX((Expenses!LB$38-$AB70/12)*$AA70*$F67,0)+MAX((Expenses!LB$39-$AB71/12)*$AA71*$F67,0)))))</f>
        <v>0</v>
      </c>
      <c r="LE238" s="156">
        <f>IF(OR(LE$165&lt;=EOMONTH($E67,$R67*(1-$O67)),LE$165&gt;EOMONTH($E67,$P67*12*(1-$O67)+$Q67*12*$O67+$R67*(1-$O67))),0,IF($X67="NNN",SUM(Expenses!LC$35:LC$39)*$F67,IF($X67="FSG",0,IF($X67="MG",SUMPRODUCT($Z67:$Z71,Expenses!LC$35:LC$39)*$F67,MAX((Expenses!LC$35-$AB67/12)*$AA67*$F67,0)+MAX((Expenses!LC$36-$AB68/12)*$AA68*$F67,0)+MAX((Expenses!LC$37-$AB69/12)*$AA69*$F67,0)+MAX((Expenses!LC$38-$AB70/12)*$AA70*$F67,0)+MAX((Expenses!LC$39-$AB71/12)*$AA71*$F67,0)))))</f>
        <v>0</v>
      </c>
      <c r="LF238" s="156">
        <f>IF(OR(LF$165&lt;=EOMONTH($E67,$R67*(1-$O67)),LF$165&gt;EOMONTH($E67,$P67*12*(1-$O67)+$Q67*12*$O67+$R67*(1-$O67))),0,IF($X67="NNN",SUM(Expenses!LD$35:LD$39)*$F67,IF($X67="FSG",0,IF($X67="MG",SUMPRODUCT($Z67:$Z71,Expenses!LD$35:LD$39)*$F67,MAX((Expenses!LD$35-$AB67/12)*$AA67*$F67,0)+MAX((Expenses!LD$36-$AB68/12)*$AA68*$F67,0)+MAX((Expenses!LD$37-$AB69/12)*$AA69*$F67,0)+MAX((Expenses!LD$38-$AB70/12)*$AA70*$F67,0)+MAX((Expenses!LD$39-$AB71/12)*$AA71*$F67,0)))))</f>
        <v>0</v>
      </c>
      <c r="LG238" s="156">
        <f>IF(OR(LG$165&lt;=EOMONTH($E67,$R67*(1-$O67)),LG$165&gt;EOMONTH($E67,$P67*12*(1-$O67)+$Q67*12*$O67+$R67*(1-$O67))),0,IF($X67="NNN",SUM(Expenses!LE$35:LE$39)*$F67,IF($X67="FSG",0,IF($X67="MG",SUMPRODUCT($Z67:$Z71,Expenses!LE$35:LE$39)*$F67,MAX((Expenses!LE$35-$AB67/12)*$AA67*$F67,0)+MAX((Expenses!LE$36-$AB68/12)*$AA68*$F67,0)+MAX((Expenses!LE$37-$AB69/12)*$AA69*$F67,0)+MAX((Expenses!LE$38-$AB70/12)*$AA70*$F67,0)+MAX((Expenses!LE$39-$AB71/12)*$AA71*$F67,0)))))</f>
        <v>0</v>
      </c>
      <c r="LH238" s="156">
        <f>IF(OR(LH$165&lt;=EOMONTH($E67,$R67*(1-$O67)),LH$165&gt;EOMONTH($E67,$P67*12*(1-$O67)+$Q67*12*$O67+$R67*(1-$O67))),0,IF($X67="NNN",SUM(Expenses!LF$35:LF$39)*$F67,IF($X67="FSG",0,IF($X67="MG",SUMPRODUCT($Z67:$Z71,Expenses!LF$35:LF$39)*$F67,MAX((Expenses!LF$35-$AB67/12)*$AA67*$F67,0)+MAX((Expenses!LF$36-$AB68/12)*$AA68*$F67,0)+MAX((Expenses!LF$37-$AB69/12)*$AA69*$F67,0)+MAX((Expenses!LF$38-$AB70/12)*$AA70*$F67,0)+MAX((Expenses!LF$39-$AB71/12)*$AA71*$F67,0)))))</f>
        <v>0</v>
      </c>
      <c r="LI238" s="156">
        <f>IF(OR(LI$165&lt;=EOMONTH($E67,$R67*(1-$O67)),LI$165&gt;EOMONTH($E67,$P67*12*(1-$O67)+$Q67*12*$O67+$R67*(1-$O67))),0,IF($X67="NNN",SUM(Expenses!LG$35:LG$39)*$F67,IF($X67="FSG",0,IF($X67="MG",SUMPRODUCT($Z67:$Z71,Expenses!LG$35:LG$39)*$F67,MAX((Expenses!LG$35-$AB67/12)*$AA67*$F67,0)+MAX((Expenses!LG$36-$AB68/12)*$AA68*$F67,0)+MAX((Expenses!LG$37-$AB69/12)*$AA69*$F67,0)+MAX((Expenses!LG$38-$AB70/12)*$AA70*$F67,0)+MAX((Expenses!LG$39-$AB71/12)*$AA71*$F67,0)))))</f>
        <v>0</v>
      </c>
      <c r="LJ238" s="156">
        <f>IF(OR(LJ$165&lt;=EOMONTH($E67,$R67*(1-$O67)),LJ$165&gt;EOMONTH($E67,$P67*12*(1-$O67)+$Q67*12*$O67+$R67*(1-$O67))),0,IF($X67="NNN",SUM(Expenses!LH$35:LH$39)*$F67,IF($X67="FSG",0,IF($X67="MG",SUMPRODUCT($Z67:$Z71,Expenses!LH$35:LH$39)*$F67,MAX((Expenses!LH$35-$AB67/12)*$AA67*$F67,0)+MAX((Expenses!LH$36-$AB68/12)*$AA68*$F67,0)+MAX((Expenses!LH$37-$AB69/12)*$AA69*$F67,0)+MAX((Expenses!LH$38-$AB70/12)*$AA70*$F67,0)+MAX((Expenses!LH$39-$AB71/12)*$AA71*$F67,0)))))</f>
        <v>0</v>
      </c>
      <c r="LK238" s="156">
        <f>IF(OR(LK$165&lt;=EOMONTH($E67,$R67*(1-$O67)),LK$165&gt;EOMONTH($E67,$P67*12*(1-$O67)+$Q67*12*$O67+$R67*(1-$O67))),0,IF($X67="NNN",SUM(Expenses!LI$35:LI$39)*$F67,IF($X67="FSG",0,IF($X67="MG",SUMPRODUCT($Z67:$Z71,Expenses!LI$35:LI$39)*$F67,MAX((Expenses!LI$35-$AB67/12)*$AA67*$F67,0)+MAX((Expenses!LI$36-$AB68/12)*$AA68*$F67,0)+MAX((Expenses!LI$37-$AB69/12)*$AA69*$F67,0)+MAX((Expenses!LI$38-$AB70/12)*$AA70*$F67,0)+MAX((Expenses!LI$39-$AB71/12)*$AA71*$F67,0)))))</f>
        <v>0</v>
      </c>
      <c r="LL238" s="156">
        <f>IF(OR(LL$165&lt;=EOMONTH($E67,$R67*(1-$O67)),LL$165&gt;EOMONTH($E67,$P67*12*(1-$O67)+$Q67*12*$O67+$R67*(1-$O67))),0,IF($X67="NNN",SUM(Expenses!LJ$35:LJ$39)*$F67,IF($X67="FSG",0,IF($X67="MG",SUMPRODUCT($Z67:$Z71,Expenses!LJ$35:LJ$39)*$F67,MAX((Expenses!LJ$35-$AB67/12)*$AA67*$F67,0)+MAX((Expenses!LJ$36-$AB68/12)*$AA68*$F67,0)+MAX((Expenses!LJ$37-$AB69/12)*$AA69*$F67,0)+MAX((Expenses!LJ$38-$AB70/12)*$AA70*$F67,0)+MAX((Expenses!LJ$39-$AB71/12)*$AA71*$F67,0)))))</f>
        <v>0</v>
      </c>
      <c r="LM238" s="156">
        <f>IF(OR(LM$165&lt;=EOMONTH($E67,$R67*(1-$O67)),LM$165&gt;EOMONTH($E67,$P67*12*(1-$O67)+$Q67*12*$O67+$R67*(1-$O67))),0,IF($X67="NNN",SUM(Expenses!LK$35:LK$39)*$F67,IF($X67="FSG",0,IF($X67="MG",SUMPRODUCT($Z67:$Z71,Expenses!LK$35:LK$39)*$F67,MAX((Expenses!LK$35-$AB67/12)*$AA67*$F67,0)+MAX((Expenses!LK$36-$AB68/12)*$AA68*$F67,0)+MAX((Expenses!LK$37-$AB69/12)*$AA69*$F67,0)+MAX((Expenses!LK$38-$AB70/12)*$AA70*$F67,0)+MAX((Expenses!LK$39-$AB71/12)*$AA71*$F67,0)))))</f>
        <v>0</v>
      </c>
      <c r="LN238" s="156">
        <f>IF(OR(LN$165&lt;=EOMONTH($E67,$R67*(1-$O67)),LN$165&gt;EOMONTH($E67,$P67*12*(1-$O67)+$Q67*12*$O67+$R67*(1-$O67))),0,IF($X67="NNN",SUM(Expenses!LL$35:LL$39)*$F67,IF($X67="FSG",0,IF($X67="MG",SUMPRODUCT($Z67:$Z71,Expenses!LL$35:LL$39)*$F67,MAX((Expenses!LL$35-$AB67/12)*$AA67*$F67,0)+MAX((Expenses!LL$36-$AB68/12)*$AA68*$F67,0)+MAX((Expenses!LL$37-$AB69/12)*$AA69*$F67,0)+MAX((Expenses!LL$38-$AB70/12)*$AA70*$F67,0)+MAX((Expenses!LL$39-$AB71/12)*$AA71*$F67,0)))))</f>
        <v>0</v>
      </c>
      <c r="LO238" s="156">
        <f>IF(OR(LO$165&lt;=EOMONTH($E67,$R67*(1-$O67)),LO$165&gt;EOMONTH($E67,$P67*12*(1-$O67)+$Q67*12*$O67+$R67*(1-$O67))),0,IF($X67="NNN",SUM(Expenses!LM$35:LM$39)*$F67,IF($X67="FSG",0,IF($X67="MG",SUMPRODUCT($Z67:$Z71,Expenses!LM$35:LM$39)*$F67,MAX((Expenses!LM$35-$AB67/12)*$AA67*$F67,0)+MAX((Expenses!LM$36-$AB68/12)*$AA68*$F67,0)+MAX((Expenses!LM$37-$AB69/12)*$AA69*$F67,0)+MAX((Expenses!LM$38-$AB70/12)*$AA70*$F67,0)+MAX((Expenses!LM$39-$AB71/12)*$AA71*$F67,0)))))</f>
        <v>0</v>
      </c>
      <c r="LP238" s="156">
        <f>IF(OR(LP$165&lt;=EOMONTH($E67,$R67*(1-$O67)),LP$165&gt;EOMONTH($E67,$P67*12*(1-$O67)+$Q67*12*$O67+$R67*(1-$O67))),0,IF($X67="NNN",SUM(Expenses!LN$35:LN$39)*$F67,IF($X67="FSG",0,IF($X67="MG",SUMPRODUCT($Z67:$Z71,Expenses!LN$35:LN$39)*$F67,MAX((Expenses!LN$35-$AB67/12)*$AA67*$F67,0)+MAX((Expenses!LN$36-$AB68/12)*$AA68*$F67,0)+MAX((Expenses!LN$37-$AB69/12)*$AA69*$F67,0)+MAX((Expenses!LN$38-$AB70/12)*$AA70*$F67,0)+MAX((Expenses!LN$39-$AB71/12)*$AA71*$F67,0)))))</f>
        <v>0</v>
      </c>
      <c r="LQ238" s="156">
        <f>IF(OR(LQ$165&lt;=EOMONTH($E67,$R67*(1-$O67)),LQ$165&gt;EOMONTH($E67,$P67*12*(1-$O67)+$Q67*12*$O67+$R67*(1-$O67))),0,IF($X67="NNN",SUM(Expenses!LO$35:LO$39)*$F67,IF($X67="FSG",0,IF($X67="MG",SUMPRODUCT($Z67:$Z71,Expenses!LO$35:LO$39)*$F67,MAX((Expenses!LO$35-$AB67/12)*$AA67*$F67,0)+MAX((Expenses!LO$36-$AB68/12)*$AA68*$F67,0)+MAX((Expenses!LO$37-$AB69/12)*$AA69*$F67,0)+MAX((Expenses!LO$38-$AB70/12)*$AA70*$F67,0)+MAX((Expenses!LO$39-$AB71/12)*$AA71*$F67,0)))))</f>
        <v>0</v>
      </c>
      <c r="LR238" s="156">
        <f>IF(OR(LR$165&lt;=EOMONTH($E67,$R67*(1-$O67)),LR$165&gt;EOMONTH($E67,$P67*12*(1-$O67)+$Q67*12*$O67+$R67*(1-$O67))),0,IF($X67="NNN",SUM(Expenses!LP$35:LP$39)*$F67,IF($X67="FSG",0,IF($X67="MG",SUMPRODUCT($Z67:$Z71,Expenses!LP$35:LP$39)*$F67,MAX((Expenses!LP$35-$AB67/12)*$AA67*$F67,0)+MAX((Expenses!LP$36-$AB68/12)*$AA68*$F67,0)+MAX((Expenses!LP$37-$AB69/12)*$AA69*$F67,0)+MAX((Expenses!LP$38-$AB70/12)*$AA70*$F67,0)+MAX((Expenses!LP$39-$AB71/12)*$AA71*$F67,0)))))</f>
        <v>0</v>
      </c>
      <c r="LS238" s="156">
        <f>IF(OR(LS$165&lt;=EOMONTH($E67,$R67*(1-$O67)),LS$165&gt;EOMONTH($E67,$P67*12*(1-$O67)+$Q67*12*$O67+$R67*(1-$O67))),0,IF($X67="NNN",SUM(Expenses!LQ$35:LQ$39)*$F67,IF($X67="FSG",0,IF($X67="MG",SUMPRODUCT($Z67:$Z71,Expenses!LQ$35:LQ$39)*$F67,MAX((Expenses!LQ$35-$AB67/12)*$AA67*$F67,0)+MAX((Expenses!LQ$36-$AB68/12)*$AA68*$F67,0)+MAX((Expenses!LQ$37-$AB69/12)*$AA69*$F67,0)+MAX((Expenses!LQ$38-$AB70/12)*$AA70*$F67,0)+MAX((Expenses!LQ$39-$AB71/12)*$AA71*$F67,0)))))</f>
        <v>0</v>
      </c>
      <c r="LT238" s="156">
        <f>IF(OR(LT$165&lt;=EOMONTH($E67,$R67*(1-$O67)),LT$165&gt;EOMONTH($E67,$P67*12*(1-$O67)+$Q67*12*$O67+$R67*(1-$O67))),0,IF($X67="NNN",SUM(Expenses!LR$35:LR$39)*$F67,IF($X67="FSG",0,IF($X67="MG",SUMPRODUCT($Z67:$Z71,Expenses!LR$35:LR$39)*$F67,MAX((Expenses!LR$35-$AB67/12)*$AA67*$F67,0)+MAX((Expenses!LR$36-$AB68/12)*$AA68*$F67,0)+MAX((Expenses!LR$37-$AB69/12)*$AA69*$F67,0)+MAX((Expenses!LR$38-$AB70/12)*$AA70*$F67,0)+MAX((Expenses!LR$39-$AB71/12)*$AA71*$F67,0)))))</f>
        <v>0</v>
      </c>
      <c r="LU238" s="156">
        <f>IF(OR(LU$165&lt;=EOMONTH($E67,$R67*(1-$O67)),LU$165&gt;EOMONTH($E67,$P67*12*(1-$O67)+$Q67*12*$O67+$R67*(1-$O67))),0,IF($X67="NNN",SUM(Expenses!LS$35:LS$39)*$F67,IF($X67="FSG",0,IF($X67="MG",SUMPRODUCT($Z67:$Z71,Expenses!LS$35:LS$39)*$F67,MAX((Expenses!LS$35-$AB67/12)*$AA67*$F67,0)+MAX((Expenses!LS$36-$AB68/12)*$AA68*$F67,0)+MAX((Expenses!LS$37-$AB69/12)*$AA69*$F67,0)+MAX((Expenses!LS$38-$AB70/12)*$AA70*$F67,0)+MAX((Expenses!LS$39-$AB71/12)*$AA71*$F67,0)))))</f>
        <v>0</v>
      </c>
      <c r="LV238" s="156">
        <f>IF(OR(LV$165&lt;=EOMONTH($E67,$R67*(1-$O67)),LV$165&gt;EOMONTH($E67,$P67*12*(1-$O67)+$Q67*12*$O67+$R67*(1-$O67))),0,IF($X67="NNN",SUM(Expenses!LT$35:LT$39)*$F67,IF($X67="FSG",0,IF($X67="MG",SUMPRODUCT($Z67:$Z71,Expenses!LT$35:LT$39)*$F67,MAX((Expenses!LT$35-$AB67/12)*$AA67*$F67,0)+MAX((Expenses!LT$36-$AB68/12)*$AA68*$F67,0)+MAX((Expenses!LT$37-$AB69/12)*$AA69*$F67,0)+MAX((Expenses!LT$38-$AB70/12)*$AA70*$F67,0)+MAX((Expenses!LT$39-$AB71/12)*$AA71*$F67,0)))))</f>
        <v>0</v>
      </c>
      <c r="LW238" s="156">
        <f>IF(OR(LW$165&lt;=EOMONTH($E67,$R67*(1-$O67)),LW$165&gt;EOMONTH($E67,$P67*12*(1-$O67)+$Q67*12*$O67+$R67*(1-$O67))),0,IF($X67="NNN",SUM(Expenses!LU$35:LU$39)*$F67,IF($X67="FSG",0,IF($X67="MG",SUMPRODUCT($Z67:$Z71,Expenses!LU$35:LU$39)*$F67,MAX((Expenses!LU$35-$AB67/12)*$AA67*$F67,0)+MAX((Expenses!LU$36-$AB68/12)*$AA68*$F67,0)+MAX((Expenses!LU$37-$AB69/12)*$AA69*$F67,0)+MAX((Expenses!LU$38-$AB70/12)*$AA70*$F67,0)+MAX((Expenses!LU$39-$AB71/12)*$AA71*$F67,0)))))</f>
        <v>0</v>
      </c>
      <c r="LX238" s="156">
        <f>IF(OR(LX$165&lt;=EOMONTH($E67,$R67*(1-$O67)),LX$165&gt;EOMONTH($E67,$P67*12*(1-$O67)+$Q67*12*$O67+$R67*(1-$O67))),0,IF($X67="NNN",SUM(Expenses!LV$35:LV$39)*$F67,IF($X67="FSG",0,IF($X67="MG",SUMPRODUCT($Z67:$Z71,Expenses!LV$35:LV$39)*$F67,MAX((Expenses!LV$35-$AB67/12)*$AA67*$F67,0)+MAX((Expenses!LV$36-$AB68/12)*$AA68*$F67,0)+MAX((Expenses!LV$37-$AB69/12)*$AA69*$F67,0)+MAX((Expenses!LV$38-$AB70/12)*$AA70*$F67,0)+MAX((Expenses!LV$39-$AB71/12)*$AA71*$F67,0)))))</f>
        <v>0</v>
      </c>
      <c r="LY238" s="156">
        <f>IF(OR(LY$165&lt;=EOMONTH($E67,$R67*(1-$O67)),LY$165&gt;EOMONTH($E67,$P67*12*(1-$O67)+$Q67*12*$O67+$R67*(1-$O67))),0,IF($X67="NNN",SUM(Expenses!LW$35:LW$39)*$F67,IF($X67="FSG",0,IF($X67="MG",SUMPRODUCT($Z67:$Z71,Expenses!LW$35:LW$39)*$F67,MAX((Expenses!LW$35-$AB67/12)*$AA67*$F67,0)+MAX((Expenses!LW$36-$AB68/12)*$AA68*$F67,0)+MAX((Expenses!LW$37-$AB69/12)*$AA69*$F67,0)+MAX((Expenses!LW$38-$AB70/12)*$AA70*$F67,0)+MAX((Expenses!LW$39-$AB71/12)*$AA71*$F67,0)))))</f>
        <v>0</v>
      </c>
      <c r="LZ238" s="156">
        <f>IF(OR(LZ$165&lt;=EOMONTH($E67,$R67*(1-$O67)),LZ$165&gt;EOMONTH($E67,$P67*12*(1-$O67)+$Q67*12*$O67+$R67*(1-$O67))),0,IF($X67="NNN",SUM(Expenses!LX$35:LX$39)*$F67,IF($X67="FSG",0,IF($X67="MG",SUMPRODUCT($Z67:$Z71,Expenses!LX$35:LX$39)*$F67,MAX((Expenses!LX$35-$AB67/12)*$AA67*$F67,0)+MAX((Expenses!LX$36-$AB68/12)*$AA68*$F67,0)+MAX((Expenses!LX$37-$AB69/12)*$AA69*$F67,0)+MAX((Expenses!LX$38-$AB70/12)*$AA70*$F67,0)+MAX((Expenses!LX$39-$AB71/12)*$AA71*$F67,0)))))</f>
        <v>0</v>
      </c>
      <c r="MA238" s="156">
        <f>IF(OR(MA$165&lt;=EOMONTH($E67,$R67*(1-$O67)),MA$165&gt;EOMONTH($E67,$P67*12*(1-$O67)+$Q67*12*$O67+$R67*(1-$O67))),0,IF($X67="NNN",SUM(Expenses!LY$35:LY$39)*$F67,IF($X67="FSG",0,IF($X67="MG",SUMPRODUCT($Z67:$Z71,Expenses!LY$35:LY$39)*$F67,MAX((Expenses!LY$35-$AB67/12)*$AA67*$F67,0)+MAX((Expenses!LY$36-$AB68/12)*$AA68*$F67,0)+MAX((Expenses!LY$37-$AB69/12)*$AA69*$F67,0)+MAX((Expenses!LY$38-$AB70/12)*$AA70*$F67,0)+MAX((Expenses!LY$39-$AB71/12)*$AA71*$F67,0)))))</f>
        <v>0</v>
      </c>
      <c r="MB238" s="156">
        <f>IF(OR(MB$165&lt;=EOMONTH($E67,$R67*(1-$O67)),MB$165&gt;EOMONTH($E67,$P67*12*(1-$O67)+$Q67*12*$O67+$R67*(1-$O67))),0,IF($X67="NNN",SUM(Expenses!LZ$35:LZ$39)*$F67,IF($X67="FSG",0,IF($X67="MG",SUMPRODUCT($Z67:$Z71,Expenses!LZ$35:LZ$39)*$F67,MAX((Expenses!LZ$35-$AB67/12)*$AA67*$F67,0)+MAX((Expenses!LZ$36-$AB68/12)*$AA68*$F67,0)+MAX((Expenses!LZ$37-$AB69/12)*$AA69*$F67,0)+MAX((Expenses!LZ$38-$AB70/12)*$AA70*$F67,0)+MAX((Expenses!LZ$39-$AB71/12)*$AA71*$F67,0)))))</f>
        <v>0</v>
      </c>
      <c r="MC238" s="156">
        <f>IF(OR(MC$165&lt;=EOMONTH($E67,$R67*(1-$O67)),MC$165&gt;EOMONTH($E67,$P67*12*(1-$O67)+$Q67*12*$O67+$R67*(1-$O67))),0,IF($X67="NNN",SUM(Expenses!MA$35:MA$39)*$F67,IF($X67="FSG",0,IF($X67="MG",SUMPRODUCT($Z67:$Z71,Expenses!MA$35:MA$39)*$F67,MAX((Expenses!MA$35-$AB67/12)*$AA67*$F67,0)+MAX((Expenses!MA$36-$AB68/12)*$AA68*$F67,0)+MAX((Expenses!MA$37-$AB69/12)*$AA69*$F67,0)+MAX((Expenses!MA$38-$AB70/12)*$AA70*$F67,0)+MAX((Expenses!MA$39-$AB71/12)*$AA71*$F67,0)))))</f>
        <v>0</v>
      </c>
      <c r="MD238" s="156">
        <f>IF(OR(MD$165&lt;=EOMONTH($E67,$R67*(1-$O67)),MD$165&gt;EOMONTH($E67,$P67*12*(1-$O67)+$Q67*12*$O67+$R67*(1-$O67))),0,IF($X67="NNN",SUM(Expenses!MB$35:MB$39)*$F67,IF($X67="FSG",0,IF($X67="MG",SUMPRODUCT($Z67:$Z71,Expenses!MB$35:MB$39)*$F67,MAX((Expenses!MB$35-$AB67/12)*$AA67*$F67,0)+MAX((Expenses!MB$36-$AB68/12)*$AA68*$F67,0)+MAX((Expenses!MB$37-$AB69/12)*$AA69*$F67,0)+MAX((Expenses!MB$38-$AB70/12)*$AA70*$F67,0)+MAX((Expenses!MB$39-$AB71/12)*$AA71*$F67,0)))))</f>
        <v>0</v>
      </c>
      <c r="ME238" s="156">
        <f>IF(OR(ME$165&lt;=EOMONTH($E67,$R67*(1-$O67)),ME$165&gt;EOMONTH($E67,$P67*12*(1-$O67)+$Q67*12*$O67+$R67*(1-$O67))),0,IF($X67="NNN",SUM(Expenses!MC$35:MC$39)*$F67,IF($X67="FSG",0,IF($X67="MG",SUMPRODUCT($Z67:$Z71,Expenses!MC$35:MC$39)*$F67,MAX((Expenses!MC$35-$AB67/12)*$AA67*$F67,0)+MAX((Expenses!MC$36-$AB68/12)*$AA68*$F67,0)+MAX((Expenses!MC$37-$AB69/12)*$AA69*$F67,0)+MAX((Expenses!MC$38-$AB70/12)*$AA70*$F67,0)+MAX((Expenses!MC$39-$AB71/12)*$AA71*$F67,0)))))</f>
        <v>0</v>
      </c>
      <c r="MF238" s="156">
        <f>IF(OR(MF$165&lt;=EOMONTH($E67,$R67*(1-$O67)),MF$165&gt;EOMONTH($E67,$P67*12*(1-$O67)+$Q67*12*$O67+$R67*(1-$O67))),0,IF($X67="NNN",SUM(Expenses!MD$35:MD$39)*$F67,IF($X67="FSG",0,IF($X67="MG",SUMPRODUCT($Z67:$Z71,Expenses!MD$35:MD$39)*$F67,MAX((Expenses!MD$35-$AB67/12)*$AA67*$F67,0)+MAX((Expenses!MD$36-$AB68/12)*$AA68*$F67,0)+MAX((Expenses!MD$37-$AB69/12)*$AA69*$F67,0)+MAX((Expenses!MD$38-$AB70/12)*$AA70*$F67,0)+MAX((Expenses!MD$39-$AB71/12)*$AA71*$F67,0)))))</f>
        <v>0</v>
      </c>
      <c r="MG238" s="156">
        <f>IF(OR(MG$165&lt;=EOMONTH($E67,$R67*(1-$O67)),MG$165&gt;EOMONTH($E67,$P67*12*(1-$O67)+$Q67*12*$O67+$R67*(1-$O67))),0,IF($X67="NNN",SUM(Expenses!ME$35:ME$39)*$F67,IF($X67="FSG",0,IF($X67="MG",SUMPRODUCT($Z67:$Z71,Expenses!ME$35:ME$39)*$F67,MAX((Expenses!ME$35-$AB67/12)*$AA67*$F67,0)+MAX((Expenses!ME$36-$AB68/12)*$AA68*$F67,0)+MAX((Expenses!ME$37-$AB69/12)*$AA69*$F67,0)+MAX((Expenses!ME$38-$AB70/12)*$AA70*$F67,0)+MAX((Expenses!ME$39-$AB71/12)*$AA71*$F67,0)))))</f>
        <v>0</v>
      </c>
      <c r="MH238" s="156">
        <f>IF(OR(MH$165&lt;=EOMONTH($E67,$R67*(1-$O67)),MH$165&gt;EOMONTH($E67,$P67*12*(1-$O67)+$Q67*12*$O67+$R67*(1-$O67))),0,IF($X67="NNN",SUM(Expenses!MF$35:MF$39)*$F67,IF($X67="FSG",0,IF($X67="MG",SUMPRODUCT($Z67:$Z71,Expenses!MF$35:MF$39)*$F67,MAX((Expenses!MF$35-$AB67/12)*$AA67*$F67,0)+MAX((Expenses!MF$36-$AB68/12)*$AA68*$F67,0)+MAX((Expenses!MF$37-$AB69/12)*$AA69*$F67,0)+MAX((Expenses!MF$38-$AB70/12)*$AA70*$F67,0)+MAX((Expenses!MF$39-$AB71/12)*$AA71*$F67,0)))))</f>
        <v>0</v>
      </c>
      <c r="MI238" s="156">
        <f>IF(OR(MI$165&lt;=EOMONTH($E67,$R67*(1-$O67)),MI$165&gt;EOMONTH($E67,$P67*12*(1-$O67)+$Q67*12*$O67+$R67*(1-$O67))),0,IF($X67="NNN",SUM(Expenses!MG$35:MG$39)*$F67,IF($X67="FSG",0,IF($X67="MG",SUMPRODUCT($Z67:$Z71,Expenses!MG$35:MG$39)*$F67,MAX((Expenses!MG$35-$AB67/12)*$AA67*$F67,0)+MAX((Expenses!MG$36-$AB68/12)*$AA68*$F67,0)+MAX((Expenses!MG$37-$AB69/12)*$AA69*$F67,0)+MAX((Expenses!MG$38-$AB70/12)*$AA70*$F67,0)+MAX((Expenses!MG$39-$AB71/12)*$AA71*$F67,0)))))</f>
        <v>0</v>
      </c>
      <c r="MJ238" s="156">
        <f>IF(OR(MJ$165&lt;=EOMONTH($E67,$R67*(1-$O67)),MJ$165&gt;EOMONTH($E67,$P67*12*(1-$O67)+$Q67*12*$O67+$R67*(1-$O67))),0,IF($X67="NNN",SUM(Expenses!MH$35:MH$39)*$F67,IF($X67="FSG",0,IF($X67="MG",SUMPRODUCT($Z67:$Z71,Expenses!MH$35:MH$39)*$F67,MAX((Expenses!MH$35-$AB67/12)*$AA67*$F67,0)+MAX((Expenses!MH$36-$AB68/12)*$AA68*$F67,0)+MAX((Expenses!MH$37-$AB69/12)*$AA69*$F67,0)+MAX((Expenses!MH$38-$AB70/12)*$AA70*$F67,0)+MAX((Expenses!MH$39-$AB71/12)*$AA71*$F67,0)))))</f>
        <v>0</v>
      </c>
      <c r="MK238" s="156">
        <f>IF(OR(MK$165&lt;=EOMONTH($E67,$R67*(1-$O67)),MK$165&gt;EOMONTH($E67,$P67*12*(1-$O67)+$Q67*12*$O67+$R67*(1-$O67))),0,IF($X67="NNN",SUM(Expenses!MI$35:MI$39)*$F67,IF($X67="FSG",0,IF($X67="MG",SUMPRODUCT($Z67:$Z71,Expenses!MI$35:MI$39)*$F67,MAX((Expenses!MI$35-$AB67/12)*$AA67*$F67,0)+MAX((Expenses!MI$36-$AB68/12)*$AA68*$F67,0)+MAX((Expenses!MI$37-$AB69/12)*$AA69*$F67,0)+MAX((Expenses!MI$38-$AB70/12)*$AA70*$F67,0)+MAX((Expenses!MI$39-$AB71/12)*$AA71*$F67,0)))))</f>
        <v>0</v>
      </c>
      <c r="ML238" s="156">
        <f>IF(OR(ML$165&lt;=EOMONTH($E67,$R67*(1-$O67)),ML$165&gt;EOMONTH($E67,$P67*12*(1-$O67)+$Q67*12*$O67+$R67*(1-$O67))),0,IF($X67="NNN",SUM(Expenses!MJ$35:MJ$39)*$F67,IF($X67="FSG",0,IF($X67="MG",SUMPRODUCT($Z67:$Z71,Expenses!MJ$35:MJ$39)*$F67,MAX((Expenses!MJ$35-$AB67/12)*$AA67*$F67,0)+MAX((Expenses!MJ$36-$AB68/12)*$AA68*$F67,0)+MAX((Expenses!MJ$37-$AB69/12)*$AA69*$F67,0)+MAX((Expenses!MJ$38-$AB70/12)*$AA70*$F67,0)+MAX((Expenses!MJ$39-$AB71/12)*$AA71*$F67,0)))))</f>
        <v>0</v>
      </c>
      <c r="MM238" s="156">
        <f>IF(OR(MM$165&lt;=EOMONTH($E67,$R67*(1-$O67)),MM$165&gt;EOMONTH($E67,$P67*12*(1-$O67)+$Q67*12*$O67+$R67*(1-$O67))),0,IF($X67="NNN",SUM(Expenses!MK$35:MK$39)*$F67,IF($X67="FSG",0,IF($X67="MG",SUMPRODUCT($Z67:$Z71,Expenses!MK$35:MK$39)*$F67,MAX((Expenses!MK$35-$AB67/12)*$AA67*$F67,0)+MAX((Expenses!MK$36-$AB68/12)*$AA68*$F67,0)+MAX((Expenses!MK$37-$AB69/12)*$AA69*$F67,0)+MAX((Expenses!MK$38-$AB70/12)*$AA70*$F67,0)+MAX((Expenses!MK$39-$AB71/12)*$AA71*$F67,0)))))</f>
        <v>0</v>
      </c>
      <c r="MN238" s="156">
        <f>IF(OR(MN$165&lt;=EOMONTH($E67,$R67*(1-$O67)),MN$165&gt;EOMONTH($E67,$P67*12*(1-$O67)+$Q67*12*$O67+$R67*(1-$O67))),0,IF($X67="NNN",SUM(Expenses!ML$35:ML$39)*$F67,IF($X67="FSG",0,IF($X67="MG",SUMPRODUCT($Z67:$Z71,Expenses!ML$35:ML$39)*$F67,MAX((Expenses!ML$35-$AB67/12)*$AA67*$F67,0)+MAX((Expenses!ML$36-$AB68/12)*$AA68*$F67,0)+MAX((Expenses!ML$37-$AB69/12)*$AA69*$F67,0)+MAX((Expenses!ML$38-$AB70/12)*$AA70*$F67,0)+MAX((Expenses!ML$39-$AB71/12)*$AA71*$F67,0)))))</f>
        <v>0</v>
      </c>
      <c r="MO238" s="156">
        <f>IF(OR(MO$165&lt;=EOMONTH($E67,$R67*(1-$O67)),MO$165&gt;EOMONTH($E67,$P67*12*(1-$O67)+$Q67*12*$O67+$R67*(1-$O67))),0,IF($X67="NNN",SUM(Expenses!MM$35:MM$39)*$F67,IF($X67="FSG",0,IF($X67="MG",SUMPRODUCT($Z67:$Z71,Expenses!MM$35:MM$39)*$F67,MAX((Expenses!MM$35-$AB67/12)*$AA67*$F67,0)+MAX((Expenses!MM$36-$AB68/12)*$AA68*$F67,0)+MAX((Expenses!MM$37-$AB69/12)*$AA69*$F67,0)+MAX((Expenses!MM$38-$AB70/12)*$AA70*$F67,0)+MAX((Expenses!MM$39-$AB71/12)*$AA71*$F67,0)))))</f>
        <v>0</v>
      </c>
      <c r="MP238" s="156">
        <f>IF(OR(MP$165&lt;=EOMONTH($E67,$R67*(1-$O67)),MP$165&gt;EOMONTH($E67,$P67*12*(1-$O67)+$Q67*12*$O67+$R67*(1-$O67))),0,IF($X67="NNN",SUM(Expenses!MN$35:MN$39)*$F67,IF($X67="FSG",0,IF($X67="MG",SUMPRODUCT($Z67:$Z71,Expenses!MN$35:MN$39)*$F67,MAX((Expenses!MN$35-$AB67/12)*$AA67*$F67,0)+MAX((Expenses!MN$36-$AB68/12)*$AA68*$F67,0)+MAX((Expenses!MN$37-$AB69/12)*$AA69*$F67,0)+MAX((Expenses!MN$38-$AB70/12)*$AA70*$F67,0)+MAX((Expenses!MN$39-$AB71/12)*$AA71*$F67,0)))))</f>
        <v>0</v>
      </c>
      <c r="MQ238" s="156">
        <f>IF(OR(MQ$165&lt;=EOMONTH($E67,$R67*(1-$O67)),MQ$165&gt;EOMONTH($E67,$P67*12*(1-$O67)+$Q67*12*$O67+$R67*(1-$O67))),0,IF($X67="NNN",SUM(Expenses!MO$35:MO$39)*$F67,IF($X67="FSG",0,IF($X67="MG",SUMPRODUCT($Z67:$Z71,Expenses!MO$35:MO$39)*$F67,MAX((Expenses!MO$35-$AB67/12)*$AA67*$F67,0)+MAX((Expenses!MO$36-$AB68/12)*$AA68*$F67,0)+MAX((Expenses!MO$37-$AB69/12)*$AA69*$F67,0)+MAX((Expenses!MO$38-$AB70/12)*$AA70*$F67,0)+MAX((Expenses!MO$39-$AB71/12)*$AA71*$F67,0)))))</f>
        <v>0</v>
      </c>
      <c r="MR238" s="156">
        <f>IF(OR(MR$165&lt;=EOMONTH($E67,$R67*(1-$O67)),MR$165&gt;EOMONTH($E67,$P67*12*(1-$O67)+$Q67*12*$O67+$R67*(1-$O67))),0,IF($X67="NNN",SUM(Expenses!MP$35:MP$39)*$F67,IF($X67="FSG",0,IF($X67="MG",SUMPRODUCT($Z67:$Z71,Expenses!MP$35:MP$39)*$F67,MAX((Expenses!MP$35-$AB67/12)*$AA67*$F67,0)+MAX((Expenses!MP$36-$AB68/12)*$AA68*$F67,0)+MAX((Expenses!MP$37-$AB69/12)*$AA69*$F67,0)+MAX((Expenses!MP$38-$AB70/12)*$AA70*$F67,0)+MAX((Expenses!MP$39-$AB71/12)*$AA71*$F67,0)))))</f>
        <v>0</v>
      </c>
      <c r="MS238" s="156">
        <f>IF(OR(MS$165&lt;=EOMONTH($E67,$R67*(1-$O67)),MS$165&gt;EOMONTH($E67,$P67*12*(1-$O67)+$Q67*12*$O67+$R67*(1-$O67))),0,IF($X67="NNN",SUM(Expenses!MQ$35:MQ$39)*$F67,IF($X67="FSG",0,IF($X67="MG",SUMPRODUCT($Z67:$Z71,Expenses!MQ$35:MQ$39)*$F67,MAX((Expenses!MQ$35-$AB67/12)*$AA67*$F67,0)+MAX((Expenses!MQ$36-$AB68/12)*$AA68*$F67,0)+MAX((Expenses!MQ$37-$AB69/12)*$AA69*$F67,0)+MAX((Expenses!MQ$38-$AB70/12)*$AA70*$F67,0)+MAX((Expenses!MQ$39-$AB71/12)*$AA71*$F67,0)))))</f>
        <v>0</v>
      </c>
      <c r="MT238" s="156">
        <f>IF(OR(MT$165&lt;=EOMONTH($E67,$R67*(1-$O67)),MT$165&gt;EOMONTH($E67,$P67*12*(1-$O67)+$Q67*12*$O67+$R67*(1-$O67))),0,IF($X67="NNN",SUM(Expenses!MR$35:MR$39)*$F67,IF($X67="FSG",0,IF($X67="MG",SUMPRODUCT($Z67:$Z71,Expenses!MR$35:MR$39)*$F67,MAX((Expenses!MR$35-$AB67/12)*$AA67*$F67,0)+MAX((Expenses!MR$36-$AB68/12)*$AA68*$F67,0)+MAX((Expenses!MR$37-$AB69/12)*$AA69*$F67,0)+MAX((Expenses!MR$38-$AB70/12)*$AA70*$F67,0)+MAX((Expenses!MR$39-$AB71/12)*$AA71*$F67,0)))))</f>
        <v>0</v>
      </c>
      <c r="MU238" s="156">
        <f>IF(OR(MU$165&lt;=EOMONTH($E67,$R67*(1-$O67)),MU$165&gt;EOMONTH($E67,$P67*12*(1-$O67)+$Q67*12*$O67+$R67*(1-$O67))),0,IF($X67="NNN",SUM(Expenses!MS$35:MS$39)*$F67,IF($X67="FSG",0,IF($X67="MG",SUMPRODUCT($Z67:$Z71,Expenses!MS$35:MS$39)*$F67,MAX((Expenses!MS$35-$AB67/12)*$AA67*$F67,0)+MAX((Expenses!MS$36-$AB68/12)*$AA68*$F67,0)+MAX((Expenses!MS$37-$AB69/12)*$AA69*$F67,0)+MAX((Expenses!MS$38-$AB70/12)*$AA70*$F67,0)+MAX((Expenses!MS$39-$AB71/12)*$AA71*$F67,0)))))</f>
        <v>0</v>
      </c>
      <c r="MV238" s="156">
        <f>IF(OR(MV$165&lt;=EOMONTH($E67,$R67*(1-$O67)),MV$165&gt;EOMONTH($E67,$P67*12*(1-$O67)+$Q67*12*$O67+$R67*(1-$O67))),0,IF($X67="NNN",SUM(Expenses!MT$35:MT$39)*$F67,IF($X67="FSG",0,IF($X67="MG",SUMPRODUCT($Z67:$Z71,Expenses!MT$35:MT$39)*$F67,MAX((Expenses!MT$35-$AB67/12)*$AA67*$F67,0)+MAX((Expenses!MT$36-$AB68/12)*$AA68*$F67,0)+MAX((Expenses!MT$37-$AB69/12)*$AA69*$F67,0)+MAX((Expenses!MT$38-$AB70/12)*$AA70*$F67,0)+MAX((Expenses!MT$39-$AB71/12)*$AA71*$F67,0)))))</f>
        <v>0</v>
      </c>
      <c r="MW238" s="156">
        <f>IF(OR(MW$165&lt;=EOMONTH($E67,$R67*(1-$O67)),MW$165&gt;EOMONTH($E67,$P67*12*(1-$O67)+$Q67*12*$O67+$R67*(1-$O67))),0,IF($X67="NNN",SUM(Expenses!MU$35:MU$39)*$F67,IF($X67="FSG",0,IF($X67="MG",SUMPRODUCT($Z67:$Z71,Expenses!MU$35:MU$39)*$F67,MAX((Expenses!MU$35-$AB67/12)*$AA67*$F67,0)+MAX((Expenses!MU$36-$AB68/12)*$AA68*$F67,0)+MAX((Expenses!MU$37-$AB69/12)*$AA69*$F67,0)+MAX((Expenses!MU$38-$AB70/12)*$AA70*$F67,0)+MAX((Expenses!MU$39-$AB71/12)*$AA71*$F67,0)))))</f>
        <v>0</v>
      </c>
      <c r="MX238" s="156">
        <f>IF(OR(MX$165&lt;=EOMONTH($E67,$R67*(1-$O67)),MX$165&gt;EOMONTH($E67,$P67*12*(1-$O67)+$Q67*12*$O67+$R67*(1-$O67))),0,IF($X67="NNN",SUM(Expenses!MV$35:MV$39)*$F67,IF($X67="FSG",0,IF($X67="MG",SUMPRODUCT($Z67:$Z71,Expenses!MV$35:MV$39)*$F67,MAX((Expenses!MV$35-$AB67/12)*$AA67*$F67,0)+MAX((Expenses!MV$36-$AB68/12)*$AA68*$F67,0)+MAX((Expenses!MV$37-$AB69/12)*$AA69*$F67,0)+MAX((Expenses!MV$38-$AB70/12)*$AA70*$F67,0)+MAX((Expenses!MV$39-$AB71/12)*$AA71*$F67,0)))))</f>
        <v>0</v>
      </c>
      <c r="MY238" s="156">
        <f>IF(OR(MY$165&lt;=EOMONTH($E67,$R67*(1-$O67)),MY$165&gt;EOMONTH($E67,$P67*12*(1-$O67)+$Q67*12*$O67+$R67*(1-$O67))),0,IF($X67="NNN",SUM(Expenses!MW$35:MW$39)*$F67,IF($X67="FSG",0,IF($X67="MG",SUMPRODUCT($Z67:$Z71,Expenses!MW$35:MW$39)*$F67,MAX((Expenses!MW$35-$AB67/12)*$AA67*$F67,0)+MAX((Expenses!MW$36-$AB68/12)*$AA68*$F67,0)+MAX((Expenses!MW$37-$AB69/12)*$AA69*$F67,0)+MAX((Expenses!MW$38-$AB70/12)*$AA70*$F67,0)+MAX((Expenses!MW$39-$AB71/12)*$AA71*$F67,0)))))</f>
        <v>0</v>
      </c>
      <c r="MZ238" s="156">
        <f>IF(OR(MZ$165&lt;=EOMONTH($E67,$R67*(1-$O67)),MZ$165&gt;EOMONTH($E67,$P67*12*(1-$O67)+$Q67*12*$O67+$R67*(1-$O67))),0,IF($X67="NNN",SUM(Expenses!MX$35:MX$39)*$F67,IF($X67="FSG",0,IF($X67="MG",SUMPRODUCT($Z67:$Z71,Expenses!MX$35:MX$39)*$F67,MAX((Expenses!MX$35-$AB67/12)*$AA67*$F67,0)+MAX((Expenses!MX$36-$AB68/12)*$AA68*$F67,0)+MAX((Expenses!MX$37-$AB69/12)*$AA69*$F67,0)+MAX((Expenses!MX$38-$AB70/12)*$AA70*$F67,0)+MAX((Expenses!MX$39-$AB71/12)*$AA71*$F67,0)))))</f>
        <v>0</v>
      </c>
      <c r="NA238" s="156">
        <f>IF(OR(NA$165&lt;=EOMONTH($E67,$R67*(1-$O67)),NA$165&gt;EOMONTH($E67,$P67*12*(1-$O67)+$Q67*12*$O67+$R67*(1-$O67))),0,IF($X67="NNN",SUM(Expenses!MY$35:MY$39)*$F67,IF($X67="FSG",0,IF($X67="MG",SUMPRODUCT($Z67:$Z71,Expenses!MY$35:MY$39)*$F67,MAX((Expenses!MY$35-$AB67/12)*$AA67*$F67,0)+MAX((Expenses!MY$36-$AB68/12)*$AA68*$F67,0)+MAX((Expenses!MY$37-$AB69/12)*$AA69*$F67,0)+MAX((Expenses!MY$38-$AB70/12)*$AA70*$F67,0)+MAX((Expenses!MY$39-$AB71/12)*$AA71*$F67,0)))))</f>
        <v>0</v>
      </c>
      <c r="NB238" s="156">
        <f>IF(OR(NB$165&lt;=EOMONTH($E67,$R67*(1-$O67)),NB$165&gt;EOMONTH($E67,$P67*12*(1-$O67)+$Q67*12*$O67+$R67*(1-$O67))),0,IF($X67="NNN",SUM(Expenses!MZ$35:MZ$39)*$F67,IF($X67="FSG",0,IF($X67="MG",SUMPRODUCT($Z67:$Z71,Expenses!MZ$35:MZ$39)*$F67,MAX((Expenses!MZ$35-$AB67/12)*$AA67*$F67,0)+MAX((Expenses!MZ$36-$AB68/12)*$AA68*$F67,0)+MAX((Expenses!MZ$37-$AB69/12)*$AA69*$F67,0)+MAX((Expenses!MZ$38-$AB70/12)*$AA70*$F67,0)+MAX((Expenses!MZ$39-$AB71/12)*$AA71*$F67,0)))))</f>
        <v>0</v>
      </c>
      <c r="NC238" s="156">
        <f>IF(OR(NC$165&lt;=EOMONTH($E67,$R67*(1-$O67)),NC$165&gt;EOMONTH($E67,$P67*12*(1-$O67)+$Q67*12*$O67+$R67*(1-$O67))),0,IF($X67="NNN",SUM(Expenses!NA$35:NA$39)*$F67,IF($X67="FSG",0,IF($X67="MG",SUMPRODUCT($Z67:$Z71,Expenses!NA$35:NA$39)*$F67,MAX((Expenses!NA$35-$AB67/12)*$AA67*$F67,0)+MAX((Expenses!NA$36-$AB68/12)*$AA68*$F67,0)+MAX((Expenses!NA$37-$AB69/12)*$AA69*$F67,0)+MAX((Expenses!NA$38-$AB70/12)*$AA70*$F67,0)+MAX((Expenses!NA$39-$AB71/12)*$AA71*$F67,0)))))</f>
        <v>0</v>
      </c>
      <c r="ND238" s="156">
        <f>IF(OR(ND$165&lt;=EOMONTH($E67,$R67*(1-$O67)),ND$165&gt;EOMONTH($E67,$P67*12*(1-$O67)+$Q67*12*$O67+$R67*(1-$O67))),0,IF($X67="NNN",SUM(Expenses!NB$35:NB$39)*$F67,IF($X67="FSG",0,IF($X67="MG",SUMPRODUCT($Z67:$Z71,Expenses!NB$35:NB$39)*$F67,MAX((Expenses!NB$35-$AB67/12)*$AA67*$F67,0)+MAX((Expenses!NB$36-$AB68/12)*$AA68*$F67,0)+MAX((Expenses!NB$37-$AB69/12)*$AA69*$F67,0)+MAX((Expenses!NB$38-$AB70/12)*$AA70*$F67,0)+MAX((Expenses!NB$39-$AB71/12)*$AA71*$F67,0)))))</f>
        <v>0</v>
      </c>
      <c r="NE238" s="156">
        <f>IF(OR(NE$165&lt;=EOMONTH($E67,$R67*(1-$O67)),NE$165&gt;EOMONTH($E67,$P67*12*(1-$O67)+$Q67*12*$O67+$R67*(1-$O67))),0,IF($X67="NNN",SUM(Expenses!NC$35:NC$39)*$F67,IF($X67="FSG",0,IF($X67="MG",SUMPRODUCT($Z67:$Z71,Expenses!NC$35:NC$39)*$F67,MAX((Expenses!NC$35-$AB67/12)*$AA67*$F67,0)+MAX((Expenses!NC$36-$AB68/12)*$AA68*$F67,0)+MAX((Expenses!NC$37-$AB69/12)*$AA69*$F67,0)+MAX((Expenses!NC$38-$AB70/12)*$AA70*$F67,0)+MAX((Expenses!NC$39-$AB71/12)*$AA71*$F67,0)))))</f>
        <v>0</v>
      </c>
      <c r="NF238" s="156">
        <f>IF(OR(NF$165&lt;=EOMONTH($E67,$R67*(1-$O67)),NF$165&gt;EOMONTH($E67,$P67*12*(1-$O67)+$Q67*12*$O67+$R67*(1-$O67))),0,IF($X67="NNN",SUM(Expenses!ND$35:ND$39)*$F67,IF($X67="FSG",0,IF($X67="MG",SUMPRODUCT($Z67:$Z71,Expenses!ND$35:ND$39)*$F67,MAX((Expenses!ND$35-$AB67/12)*$AA67*$F67,0)+MAX((Expenses!ND$36-$AB68/12)*$AA68*$F67,0)+MAX((Expenses!ND$37-$AB69/12)*$AA69*$F67,0)+MAX((Expenses!ND$38-$AB70/12)*$AA70*$F67,0)+MAX((Expenses!ND$39-$AB71/12)*$AA71*$F67,0)))))</f>
        <v>0</v>
      </c>
      <c r="NG238" s="156">
        <f>IF(OR(NG$165&lt;=EOMONTH($E67,$R67*(1-$O67)),NG$165&gt;EOMONTH($E67,$P67*12*(1-$O67)+$Q67*12*$O67+$R67*(1-$O67))),0,IF($X67="NNN",SUM(Expenses!NE$35:NE$39)*$F67,IF($X67="FSG",0,IF($X67="MG",SUMPRODUCT($Z67:$Z71,Expenses!NE$35:NE$39)*$F67,MAX((Expenses!NE$35-$AB67/12)*$AA67*$F67,0)+MAX((Expenses!NE$36-$AB68/12)*$AA68*$F67,0)+MAX((Expenses!NE$37-$AB69/12)*$AA69*$F67,0)+MAX((Expenses!NE$38-$AB70/12)*$AA70*$F67,0)+MAX((Expenses!NE$39-$AB71/12)*$AA71*$F67,0)))))</f>
        <v>0</v>
      </c>
      <c r="NH238" s="156">
        <f>IF(OR(NH$165&lt;=EOMONTH($E67,$R67*(1-$O67)),NH$165&gt;EOMONTH($E67,$P67*12*(1-$O67)+$Q67*12*$O67+$R67*(1-$O67))),0,IF($X67="NNN",SUM(Expenses!NF$35:NF$39)*$F67,IF($X67="FSG",0,IF($X67="MG",SUMPRODUCT($Z67:$Z71,Expenses!NF$35:NF$39)*$F67,MAX((Expenses!NF$35-$AB67/12)*$AA67*$F67,0)+MAX((Expenses!NF$36-$AB68/12)*$AA68*$F67,0)+MAX((Expenses!NF$37-$AB69/12)*$AA69*$F67,0)+MAX((Expenses!NF$38-$AB70/12)*$AA70*$F67,0)+MAX((Expenses!NF$39-$AB71/12)*$AA71*$F67,0)))))</f>
        <v>0</v>
      </c>
      <c r="NI238" s="156">
        <f>IF(OR(NI$165&lt;=EOMONTH($E67,$R67*(1-$O67)),NI$165&gt;EOMONTH($E67,$P67*12*(1-$O67)+$Q67*12*$O67+$R67*(1-$O67))),0,IF($X67="NNN",SUM(Expenses!NG$35:NG$39)*$F67,IF($X67="FSG",0,IF($X67="MG",SUMPRODUCT($Z67:$Z71,Expenses!NG$35:NG$39)*$F67,MAX((Expenses!NG$35-$AB67/12)*$AA67*$F67,0)+MAX((Expenses!NG$36-$AB68/12)*$AA68*$F67,0)+MAX((Expenses!NG$37-$AB69/12)*$AA69*$F67,0)+MAX((Expenses!NG$38-$AB70/12)*$AA70*$F67,0)+MAX((Expenses!NG$39-$AB71/12)*$AA71*$F67,0)))))</f>
        <v>0</v>
      </c>
      <c r="NJ238" s="156">
        <f>IF(OR(NJ$165&lt;=EOMONTH($E67,$R67*(1-$O67)),NJ$165&gt;EOMONTH($E67,$P67*12*(1-$O67)+$Q67*12*$O67+$R67*(1-$O67))),0,IF($X67="NNN",SUM(Expenses!NH$35:NH$39)*$F67,IF($X67="FSG",0,IF($X67="MG",SUMPRODUCT($Z67:$Z71,Expenses!NH$35:NH$39)*$F67,MAX((Expenses!NH$35-$AB67/12)*$AA67*$F67,0)+MAX((Expenses!NH$36-$AB68/12)*$AA68*$F67,0)+MAX((Expenses!NH$37-$AB69/12)*$AA69*$F67,0)+MAX((Expenses!NH$38-$AB70/12)*$AA70*$F67,0)+MAX((Expenses!NH$39-$AB71/12)*$AA71*$F67,0)))))</f>
        <v>0</v>
      </c>
      <c r="NK238" s="158">
        <f>IF(OR(NK$165&lt;=EOMONTH($E67,$R67*(1-$O67)),NK$165&gt;EOMONTH($E67,$P67*12*(1-$O67)+$Q67*12*$O67+$R67*(1-$O67))),0,IF($X67="NNN",SUM(Expenses!NI$35:NI$39)*$F67,IF($X67="FSG",0,IF($X67="MG",SUMPRODUCT($Z67:$Z71,Expenses!NI$35:NI$39)*$F67,MAX((Expenses!NI$35-$AB67/12)*$AA67*$F67,0)+MAX((Expenses!NI$36-$AB68/12)*$AA68*$F67,0)+MAX((Expenses!NI$37-$AB69/12)*$AA69*$F67,0)+MAX((Expenses!NI$38-$AB70/12)*$AA70*$F67,0)+MAX((Expenses!NI$39-$AB71/12)*$AA71*$F67,0)))))</f>
        <v>0</v>
      </c>
    </row>
    <row r="239" spans="1:375" x14ac:dyDescent="0.25">
      <c r="A239" s="159">
        <f t="shared" ca="1" si="307"/>
        <v>463376.07345596037</v>
      </c>
      <c r="B239" s="160"/>
      <c r="C239" s="161" t="s">
        <v>160</v>
      </c>
      <c r="D239" s="162">
        <f>SUM(D232:D238)</f>
        <v>0</v>
      </c>
      <c r="E239" s="162">
        <f t="shared" ref="E239:BP239" si="332">SUM(E232:E238)</f>
        <v>0</v>
      </c>
      <c r="F239" s="162">
        <f t="shared" si="332"/>
        <v>0</v>
      </c>
      <c r="G239" s="162">
        <f t="shared" si="332"/>
        <v>0</v>
      </c>
      <c r="H239" s="162">
        <f t="shared" si="332"/>
        <v>0</v>
      </c>
      <c r="I239" s="162">
        <f t="shared" si="332"/>
        <v>0</v>
      </c>
      <c r="J239" s="162">
        <f t="shared" si="332"/>
        <v>0</v>
      </c>
      <c r="K239" s="162">
        <f t="shared" si="332"/>
        <v>0</v>
      </c>
      <c r="L239" s="162">
        <f t="shared" si="332"/>
        <v>0</v>
      </c>
      <c r="M239" s="162">
        <f t="shared" si="332"/>
        <v>0</v>
      </c>
      <c r="N239" s="162">
        <f t="shared" si="332"/>
        <v>0</v>
      </c>
      <c r="O239" s="162">
        <f t="shared" si="332"/>
        <v>0</v>
      </c>
      <c r="P239" s="162">
        <f t="shared" si="332"/>
        <v>0</v>
      </c>
      <c r="Q239" s="162">
        <f t="shared" si="332"/>
        <v>0</v>
      </c>
      <c r="R239" s="162">
        <f t="shared" si="332"/>
        <v>0</v>
      </c>
      <c r="S239" s="162">
        <f t="shared" si="332"/>
        <v>0</v>
      </c>
      <c r="T239" s="162">
        <f t="shared" si="332"/>
        <v>0</v>
      </c>
      <c r="U239" s="162">
        <f t="shared" si="332"/>
        <v>0</v>
      </c>
      <c r="V239" s="162">
        <f t="shared" si="332"/>
        <v>0</v>
      </c>
      <c r="W239" s="162">
        <f t="shared" si="332"/>
        <v>0</v>
      </c>
      <c r="X239" s="162">
        <f t="shared" si="332"/>
        <v>0</v>
      </c>
      <c r="Y239" s="162">
        <f t="shared" si="332"/>
        <v>0</v>
      </c>
      <c r="Z239" s="162">
        <f t="shared" ca="1" si="332"/>
        <v>229.3451068010977</v>
      </c>
      <c r="AA239" s="162">
        <f t="shared" ca="1" si="332"/>
        <v>229.49825324071389</v>
      </c>
      <c r="AB239" s="162">
        <f t="shared" ca="1" si="332"/>
        <v>314.03123459044627</v>
      </c>
      <c r="AC239" s="162">
        <f t="shared" ca="1" si="332"/>
        <v>359.10593526994626</v>
      </c>
      <c r="AD239" s="162">
        <f t="shared" ca="1" si="332"/>
        <v>361.94155167084864</v>
      </c>
      <c r="AE239" s="162">
        <f t="shared" ca="1" si="332"/>
        <v>2176.1342874559323</v>
      </c>
      <c r="AF239" s="162">
        <f t="shared" ca="1" si="332"/>
        <v>2189.8539279363176</v>
      </c>
      <c r="AG239" s="162">
        <f t="shared" ca="1" si="332"/>
        <v>2220.1906083090771</v>
      </c>
      <c r="AH239" s="162">
        <f t="shared" ca="1" si="332"/>
        <v>2228.791605317479</v>
      </c>
      <c r="AI239" s="162">
        <f t="shared" ca="1" si="332"/>
        <v>2229.0951783896999</v>
      </c>
      <c r="AJ239" s="162">
        <f t="shared" ca="1" si="332"/>
        <v>2230.1956164993239</v>
      </c>
      <c r="AK239" s="162">
        <f t="shared" ca="1" si="332"/>
        <v>2235.3212486299526</v>
      </c>
      <c r="AL239" s="162">
        <f t="shared" ca="1" si="332"/>
        <v>2298.98797618558</v>
      </c>
      <c r="AM239" s="162">
        <f t="shared" ca="1" si="332"/>
        <v>2299.2945551272696</v>
      </c>
      <c r="AN239" s="162">
        <f t="shared" ca="1" si="332"/>
        <v>2400.0904119799152</v>
      </c>
      <c r="AO239" s="162">
        <f t="shared" ca="1" si="332"/>
        <v>2400.6474501227403</v>
      </c>
      <c r="AP239" s="162">
        <f t="shared" ca="1" si="332"/>
        <v>2400.9563029824453</v>
      </c>
      <c r="AQ239" s="162">
        <f t="shared" ca="1" si="332"/>
        <v>2401.2659175566223</v>
      </c>
      <c r="AR239" s="162">
        <f t="shared" ca="1" si="332"/>
        <v>2401.7185500802193</v>
      </c>
      <c r="AS239" s="162">
        <f t="shared" ca="1" si="332"/>
        <v>2402.2979447957364</v>
      </c>
      <c r="AT239" s="162">
        <f t="shared" ca="1" si="332"/>
        <v>2402.6098558034337</v>
      </c>
      <c r="AU239" s="162">
        <f t="shared" ca="1" si="332"/>
        <v>2402.9225360678211</v>
      </c>
      <c r="AV239" s="162">
        <f t="shared" ca="1" si="332"/>
        <v>2404.0559873207335</v>
      </c>
      <c r="AW239" s="162">
        <f t="shared" ca="1" si="332"/>
        <v>2404.4513221804486</v>
      </c>
      <c r="AX239" s="162">
        <f t="shared" ca="1" si="332"/>
        <v>2460.8180980913467</v>
      </c>
      <c r="AY239" s="162">
        <f t="shared" ca="1" si="332"/>
        <v>2461.1338744012864</v>
      </c>
      <c r="AZ239" s="162">
        <f t="shared" ca="1" si="332"/>
        <v>2469.1294919152638</v>
      </c>
      <c r="BA239" s="162">
        <f t="shared" ca="1" si="332"/>
        <v>2469.7032412023736</v>
      </c>
      <c r="BB239" s="162">
        <f t="shared" ca="1" si="332"/>
        <v>2470.0213596478698</v>
      </c>
      <c r="BC239" s="162">
        <f t="shared" ca="1" si="332"/>
        <v>2470.3402626592724</v>
      </c>
      <c r="BD239" s="162">
        <f t="shared" ca="1" si="332"/>
        <v>2470.8064741585772</v>
      </c>
      <c r="BE239" s="162">
        <f t="shared" ca="1" si="332"/>
        <v>2471.4032507155598</v>
      </c>
      <c r="BF239" s="162">
        <f t="shared" ca="1" si="332"/>
        <v>2471.7245190534877</v>
      </c>
      <c r="BG239" s="162">
        <f t="shared" ca="1" si="332"/>
        <v>2472.0465797258066</v>
      </c>
      <c r="BH239" s="162">
        <f t="shared" ca="1" si="332"/>
        <v>2369.4852350552896</v>
      </c>
      <c r="BI239" s="162">
        <f t="shared" ca="1" si="332"/>
        <v>2359.6873200758432</v>
      </c>
      <c r="BJ239" s="162">
        <f t="shared" ca="1" si="332"/>
        <v>2417.5811317332896</v>
      </c>
      <c r="BK239" s="162">
        <f t="shared" ca="1" si="332"/>
        <v>2492.6787268118824</v>
      </c>
      <c r="BL239" s="162">
        <f t="shared" ca="1" si="332"/>
        <v>2508.3142105087086</v>
      </c>
      <c r="BM239" s="162">
        <f t="shared" ca="1" si="332"/>
        <v>2510.7650599481462</v>
      </c>
      <c r="BN239" s="162">
        <f t="shared" ca="1" si="332"/>
        <v>2514.1802174671661</v>
      </c>
      <c r="BO239" s="162">
        <f t="shared" ca="1" si="332"/>
        <v>2514.4668936815669</v>
      </c>
      <c r="BP239" s="162">
        <f t="shared" ca="1" si="332"/>
        <v>2536.1550482353236</v>
      </c>
      <c r="BQ239" s="162">
        <f t="shared" ref="BQ239:EB239" ca="1" si="333">SUM(BQ232:BQ238)</f>
        <v>2536.7697280890156</v>
      </c>
      <c r="BR239" s="162">
        <f t="shared" ca="1" si="333"/>
        <v>2545.8959297985657</v>
      </c>
      <c r="BS239" s="162">
        <f t="shared" ca="1" si="333"/>
        <v>2546.2276522910543</v>
      </c>
      <c r="BT239" s="162">
        <f t="shared" ca="1" si="333"/>
        <v>2546.5601929006989</v>
      </c>
      <c r="BU239" s="162">
        <f t="shared" ca="1" si="333"/>
        <v>2546.8935536451963</v>
      </c>
      <c r="BV239" s="162">
        <f t="shared" ca="1" si="333"/>
        <v>2606.6930662090685</v>
      </c>
      <c r="BW239" s="162">
        <f t="shared" ca="1" si="333"/>
        <v>2607.0280732962838</v>
      </c>
      <c r="BX239" s="162">
        <f t="shared" ca="1" si="333"/>
        <v>2615.3891149874762</v>
      </c>
      <c r="BY239" s="162">
        <f t="shared" ca="1" si="333"/>
        <v>2617.0450708462954</v>
      </c>
      <c r="BZ239" s="162">
        <f t="shared" ca="1" si="333"/>
        <v>2617.3825627051224</v>
      </c>
      <c r="CA239" s="162">
        <f t="shared" ca="1" si="333"/>
        <v>2617.7208869099195</v>
      </c>
      <c r="CB239" s="162">
        <f t="shared" ca="1" si="333"/>
        <v>2618.2154906895321</v>
      </c>
      <c r="CC239" s="162">
        <f t="shared" ca="1" si="333"/>
        <v>2618.8486109388346</v>
      </c>
      <c r="CD239" s="162">
        <f t="shared" ca="1" si="333"/>
        <v>2619.1894445185426</v>
      </c>
      <c r="CE239" s="162">
        <f t="shared" ca="1" si="333"/>
        <v>2619.5311186858057</v>
      </c>
      <c r="CF239" s="162">
        <f t="shared" ca="1" si="333"/>
        <v>2619.8736355137394</v>
      </c>
      <c r="CG239" s="162">
        <f t="shared" ca="1" si="333"/>
        <v>2620.2169970805726</v>
      </c>
      <c r="CH239" s="162">
        <f t="shared" ca="1" si="333"/>
        <v>2681.8104950213601</v>
      </c>
      <c r="CI239" s="162">
        <f t="shared" ca="1" si="333"/>
        <v>2682.1555523211919</v>
      </c>
      <c r="CJ239" s="162">
        <f t="shared" ca="1" si="333"/>
        <v>2690.7057579996408</v>
      </c>
      <c r="CK239" s="162">
        <f t="shared" ca="1" si="333"/>
        <v>2692.4113925342244</v>
      </c>
      <c r="CL239" s="162">
        <f t="shared" ca="1" si="333"/>
        <v>2692.7590091488164</v>
      </c>
      <c r="CM239" s="162">
        <f t="shared" ca="1" si="333"/>
        <v>2693.107483079757</v>
      </c>
      <c r="CN239" s="162">
        <f t="shared" ca="1" si="333"/>
        <v>2693.6169249727582</v>
      </c>
      <c r="CO239" s="162">
        <f t="shared" ca="1" si="333"/>
        <v>2694.2690388295396</v>
      </c>
      <c r="CP239" s="162">
        <f t="shared" ca="1" si="333"/>
        <v>2694.6200974166391</v>
      </c>
      <c r="CQ239" s="162">
        <f t="shared" ca="1" si="333"/>
        <v>2694.9720218089196</v>
      </c>
      <c r="CR239" s="162">
        <f t="shared" ca="1" si="333"/>
        <v>2695.3248141416916</v>
      </c>
      <c r="CS239" s="162">
        <f t="shared" ca="1" si="333"/>
        <v>2695.6784765555299</v>
      </c>
      <c r="CT239" s="162">
        <f t="shared" si="333"/>
        <v>0</v>
      </c>
      <c r="CU239" s="162">
        <f t="shared" si="333"/>
        <v>0</v>
      </c>
      <c r="CV239" s="162">
        <f t="shared" si="333"/>
        <v>0</v>
      </c>
      <c r="CW239" s="162">
        <f t="shared" ca="1" si="333"/>
        <v>571.04997786463389</v>
      </c>
      <c r="CX239" s="162">
        <f t="shared" ca="1" si="333"/>
        <v>571.36246602426513</v>
      </c>
      <c r="CY239" s="162">
        <f t="shared" ca="1" si="333"/>
        <v>3130.4049158554876</v>
      </c>
      <c r="CZ239" s="162">
        <f t="shared" ca="1" si="333"/>
        <v>3130.9296410052784</v>
      </c>
      <c r="DA239" s="162">
        <f t="shared" ca="1" si="333"/>
        <v>3141.2121749485232</v>
      </c>
      <c r="DB239" s="162">
        <f t="shared" ca="1" si="333"/>
        <v>3141.5737652932353</v>
      </c>
      <c r="DC239" s="162">
        <f t="shared" ca="1" si="333"/>
        <v>3141.9362474172849</v>
      </c>
      <c r="DD239" s="162">
        <f t="shared" ca="1" si="333"/>
        <v>3142.2996235200399</v>
      </c>
      <c r="DE239" s="162">
        <f t="shared" ca="1" si="333"/>
        <v>3142.6638958062927</v>
      </c>
      <c r="DF239" s="162">
        <f t="shared" ca="1" si="333"/>
        <v>3143.0290664862741</v>
      </c>
      <c r="DG239" s="162">
        <f t="shared" ca="1" si="333"/>
        <v>3143.3951377756657</v>
      </c>
      <c r="DH239" s="162">
        <f t="shared" ca="1" si="333"/>
        <v>3152.0398512354277</v>
      </c>
      <c r="DI239" s="162">
        <f t="shared" ca="1" si="333"/>
        <v>3230.2056735751457</v>
      </c>
      <c r="DJ239" s="162">
        <f t="shared" ca="1" si="333"/>
        <v>3230.5744600415665</v>
      </c>
      <c r="DK239" s="162">
        <f t="shared" ca="1" si="333"/>
        <v>3230.9441560349014</v>
      </c>
      <c r="DL239" s="162">
        <f t="shared" ca="1" si="333"/>
        <v>3231.484622939186</v>
      </c>
      <c r="DM239" s="162">
        <f t="shared" ca="1" si="333"/>
        <v>3232.1764505298456</v>
      </c>
      <c r="DN239" s="162">
        <f t="shared" ca="1" si="333"/>
        <v>3232.5488885848995</v>
      </c>
      <c r="DO239" s="162">
        <f t="shared" ca="1" si="333"/>
        <v>3232.9222451726705</v>
      </c>
      <c r="DP239" s="162">
        <f t="shared" ca="1" si="333"/>
        <v>3233.2965225585081</v>
      </c>
      <c r="DQ239" s="162">
        <f t="shared" ca="1" si="333"/>
        <v>3233.671723013349</v>
      </c>
      <c r="DR239" s="162">
        <f t="shared" ca="1" si="333"/>
        <v>3234.0478488137296</v>
      </c>
      <c r="DS239" s="162">
        <f t="shared" ca="1" si="333"/>
        <v>3234.4249022418026</v>
      </c>
      <c r="DT239" s="162">
        <f t="shared" ca="1" si="333"/>
        <v>3243.263515312015</v>
      </c>
      <c r="DU239" s="162">
        <f t="shared" ca="1" si="333"/>
        <v>3323.7743123219243</v>
      </c>
      <c r="DV239" s="162">
        <f t="shared" ca="1" si="333"/>
        <v>3324.1541623823373</v>
      </c>
      <c r="DW239" s="162">
        <f t="shared" ca="1" si="333"/>
        <v>3324.5349492554724</v>
      </c>
      <c r="DX239" s="162">
        <f t="shared" ca="1" si="333"/>
        <v>3325.0916301668858</v>
      </c>
      <c r="DY239" s="162">
        <f t="shared" ca="1" si="333"/>
        <v>3286.3601727334408</v>
      </c>
      <c r="DZ239" s="162">
        <f t="shared" ca="1" si="333"/>
        <v>3286.688031553479</v>
      </c>
      <c r="EA239" s="162">
        <f t="shared" ca="1" si="333"/>
        <v>3287.0166989618147</v>
      </c>
      <c r="EB239" s="162">
        <f t="shared" ca="1" si="333"/>
        <v>3315.6308056985349</v>
      </c>
      <c r="EC239" s="162">
        <f t="shared" ref="EC239:GN239" ca="1" si="334">SUM(EC232:EC238)</f>
        <v>3316.0172621670208</v>
      </c>
      <c r="ED239" s="162">
        <f t="shared" ca="1" si="334"/>
        <v>3328.0574235608519</v>
      </c>
      <c r="EE239" s="162">
        <f t="shared" ca="1" si="334"/>
        <v>3328.4457885917668</v>
      </c>
      <c r="EF239" s="162">
        <f t="shared" si="334"/>
        <v>3232.7982666496328</v>
      </c>
      <c r="EG239" s="162">
        <f t="shared" si="334"/>
        <v>3313.8118239387231</v>
      </c>
      <c r="EH239" s="162">
        <f t="shared" si="334"/>
        <v>3314.1913321340817</v>
      </c>
      <c r="EI239" s="162">
        <f t="shared" si="334"/>
        <v>3314.5717762990312</v>
      </c>
      <c r="EJ239" s="162">
        <f t="shared" si="334"/>
        <v>3314.9531587419247</v>
      </c>
      <c r="EK239" s="162">
        <f t="shared" si="334"/>
        <v>3315.3354817768086</v>
      </c>
      <c r="EL239" s="162">
        <f t="shared" si="334"/>
        <v>3315.7187477234365</v>
      </c>
      <c r="EM239" s="162">
        <f t="shared" si="334"/>
        <v>3316.1029589072841</v>
      </c>
      <c r="EN239" s="162">
        <f t="shared" si="334"/>
        <v>3316.48811765956</v>
      </c>
      <c r="EO239" s="162">
        <f t="shared" si="334"/>
        <v>3316.8742263172244</v>
      </c>
      <c r="EP239" s="162">
        <f t="shared" si="334"/>
        <v>3317.2612872229997</v>
      </c>
      <c r="EQ239" s="162">
        <f t="shared" si="334"/>
        <v>3317.6493027253873</v>
      </c>
      <c r="ER239" s="162">
        <f t="shared" si="334"/>
        <v>3319.8757537681367</v>
      </c>
      <c r="ES239" s="162">
        <f t="shared" si="334"/>
        <v>3403.3197177758989</v>
      </c>
      <c r="ET239" s="162">
        <f t="shared" si="334"/>
        <v>3403.7106112171186</v>
      </c>
      <c r="EU239" s="162">
        <f t="shared" si="334"/>
        <v>3404.1024687070162</v>
      </c>
      <c r="EV239" s="162">
        <f t="shared" si="334"/>
        <v>3404.4952926231963</v>
      </c>
      <c r="EW239" s="162">
        <f t="shared" si="334"/>
        <v>3321.2581615372997</v>
      </c>
      <c r="EX239" s="162">
        <f t="shared" si="334"/>
        <v>3313.2581800652142</v>
      </c>
      <c r="EY239" s="162">
        <f t="shared" si="334"/>
        <v>3313.4577998758659</v>
      </c>
      <c r="EZ239" s="162">
        <f t="shared" si="334"/>
        <v>3313.6579120028227</v>
      </c>
      <c r="FA239" s="162">
        <f t="shared" si="334"/>
        <v>3313.8585176602696</v>
      </c>
      <c r="FB239" s="162">
        <f t="shared" si="334"/>
        <v>3290.8563563420557</v>
      </c>
      <c r="FC239" s="162">
        <f t="shared" si="334"/>
        <v>3291.0084378163983</v>
      </c>
      <c r="FD239" s="162">
        <f t="shared" si="334"/>
        <v>3292.5845337497017</v>
      </c>
      <c r="FE239" s="162">
        <f t="shared" si="334"/>
        <v>3378.2830195077349</v>
      </c>
      <c r="FF239" s="162">
        <f t="shared" si="334"/>
        <v>3378.4362289812889</v>
      </c>
      <c r="FG239" s="162">
        <f t="shared" si="334"/>
        <v>3378.5898163107368</v>
      </c>
      <c r="FH239" s="162">
        <f t="shared" si="334"/>
        <v>3378.7437824279723</v>
      </c>
      <c r="FI239" s="162">
        <f t="shared" si="334"/>
        <v>3378.8981282671889</v>
      </c>
      <c r="FJ239" s="162">
        <f t="shared" si="334"/>
        <v>3379.0528547648828</v>
      </c>
      <c r="FK239" s="162">
        <f t="shared" si="334"/>
        <v>3379.2079628598613</v>
      </c>
      <c r="FL239" s="162">
        <f t="shared" si="334"/>
        <v>3379.3634534932457</v>
      </c>
      <c r="FM239" s="162">
        <f t="shared" si="334"/>
        <v>3379.5193276084792</v>
      </c>
      <c r="FN239" s="162">
        <f t="shared" si="334"/>
        <v>3379.6755861513316</v>
      </c>
      <c r="FO239" s="162">
        <f t="shared" si="334"/>
        <v>3379.8322300699047</v>
      </c>
      <c r="FP239" s="162">
        <f t="shared" si="334"/>
        <v>3381.4556088812074</v>
      </c>
      <c r="FQ239" s="162">
        <f t="shared" si="334"/>
        <v>3469.725049211982</v>
      </c>
      <c r="FR239" s="162">
        <f t="shared" si="334"/>
        <v>3469.8828549697428</v>
      </c>
      <c r="FS239" s="162">
        <f t="shared" si="334"/>
        <v>3470.0410499190734</v>
      </c>
      <c r="FT239" s="162">
        <f t="shared" si="334"/>
        <v>3452.8397342575799</v>
      </c>
      <c r="FU239" s="162">
        <f t="shared" si="334"/>
        <v>3452.9617392593236</v>
      </c>
      <c r="FV239" s="162">
        <f t="shared" si="334"/>
        <v>3453.0840451583149</v>
      </c>
      <c r="FW239" s="162">
        <f t="shared" si="334"/>
        <v>3470.6777408646722</v>
      </c>
      <c r="FX239" s="162">
        <f t="shared" si="334"/>
        <v>3470.8378962170582</v>
      </c>
      <c r="FY239" s="162">
        <f t="shared" si="334"/>
        <v>3470.9984465557486</v>
      </c>
      <c r="FZ239" s="162">
        <f t="shared" si="334"/>
        <v>3471.1593928548864</v>
      </c>
      <c r="GA239" s="162">
        <f t="shared" si="334"/>
        <v>3471.3207360910169</v>
      </c>
      <c r="GB239" s="162">
        <f t="shared" si="334"/>
        <v>3472.9928162666583</v>
      </c>
      <c r="GC239" s="162">
        <f t="shared" si="334"/>
        <v>3563.9103398073562</v>
      </c>
      <c r="GD239" s="162">
        <f t="shared" si="334"/>
        <v>3564.0728797378501</v>
      </c>
      <c r="GE239" s="162">
        <f t="shared" si="334"/>
        <v>3564.2358205356609</v>
      </c>
      <c r="GF239" s="162">
        <f t="shared" si="334"/>
        <v>3564.399163189436</v>
      </c>
      <c r="GG239" s="162">
        <f t="shared" si="334"/>
        <v>3564.5629086902609</v>
      </c>
      <c r="GH239" s="162">
        <f t="shared" si="334"/>
        <v>3564.7270580316645</v>
      </c>
      <c r="GI239" s="162">
        <f t="shared" si="334"/>
        <v>0</v>
      </c>
      <c r="GJ239" s="162">
        <f t="shared" si="334"/>
        <v>0</v>
      </c>
      <c r="GK239" s="162">
        <f t="shared" si="334"/>
        <v>0</v>
      </c>
      <c r="GL239" s="162">
        <f t="shared" si="334"/>
        <v>0</v>
      </c>
      <c r="GM239" s="162">
        <f t="shared" si="334"/>
        <v>0</v>
      </c>
      <c r="GN239" s="162">
        <f t="shared" si="334"/>
        <v>0</v>
      </c>
      <c r="GO239" s="162">
        <f t="shared" ref="GO239:IZ239" si="335">SUM(GO232:GO238)</f>
        <v>0</v>
      </c>
      <c r="GP239" s="162">
        <f t="shared" si="335"/>
        <v>0</v>
      </c>
      <c r="GQ239" s="162">
        <f t="shared" si="335"/>
        <v>0</v>
      </c>
      <c r="GR239" s="162">
        <f t="shared" si="335"/>
        <v>0</v>
      </c>
      <c r="GS239" s="162">
        <f t="shared" si="335"/>
        <v>0</v>
      </c>
      <c r="GT239" s="162">
        <f t="shared" si="335"/>
        <v>0</v>
      </c>
      <c r="GU239" s="162">
        <f t="shared" si="335"/>
        <v>0</v>
      </c>
      <c r="GV239" s="162">
        <f t="shared" si="335"/>
        <v>0</v>
      </c>
      <c r="GW239" s="162">
        <f t="shared" si="335"/>
        <v>0</v>
      </c>
      <c r="GX239" s="162">
        <f t="shared" si="335"/>
        <v>0</v>
      </c>
      <c r="GY239" s="162">
        <f t="shared" si="335"/>
        <v>0</v>
      </c>
      <c r="GZ239" s="162">
        <f t="shared" si="335"/>
        <v>0</v>
      </c>
      <c r="HA239" s="162">
        <f t="shared" si="335"/>
        <v>0</v>
      </c>
      <c r="HB239" s="162">
        <f t="shared" si="335"/>
        <v>0</v>
      </c>
      <c r="HC239" s="162">
        <f t="shared" si="335"/>
        <v>0</v>
      </c>
      <c r="HD239" s="162">
        <f t="shared" si="335"/>
        <v>0</v>
      </c>
      <c r="HE239" s="162">
        <f t="shared" si="335"/>
        <v>0</v>
      </c>
      <c r="HF239" s="162">
        <f t="shared" si="335"/>
        <v>0</v>
      </c>
      <c r="HG239" s="162">
        <f t="shared" si="335"/>
        <v>0</v>
      </c>
      <c r="HH239" s="162">
        <f t="shared" si="335"/>
        <v>0</v>
      </c>
      <c r="HI239" s="162">
        <f t="shared" si="335"/>
        <v>0</v>
      </c>
      <c r="HJ239" s="162">
        <f t="shared" si="335"/>
        <v>0</v>
      </c>
      <c r="HK239" s="162">
        <f t="shared" si="335"/>
        <v>0</v>
      </c>
      <c r="HL239" s="162">
        <f t="shared" si="335"/>
        <v>0</v>
      </c>
      <c r="HM239" s="162">
        <f t="shared" si="335"/>
        <v>0</v>
      </c>
      <c r="HN239" s="162">
        <f t="shared" si="335"/>
        <v>0</v>
      </c>
      <c r="HO239" s="162">
        <f t="shared" si="335"/>
        <v>0</v>
      </c>
      <c r="HP239" s="162">
        <f t="shared" si="335"/>
        <v>0</v>
      </c>
      <c r="HQ239" s="162">
        <f t="shared" si="335"/>
        <v>0</v>
      </c>
      <c r="HR239" s="162">
        <f t="shared" si="335"/>
        <v>0</v>
      </c>
      <c r="HS239" s="162">
        <f t="shared" si="335"/>
        <v>0</v>
      </c>
      <c r="HT239" s="162">
        <f t="shared" si="335"/>
        <v>0</v>
      </c>
      <c r="HU239" s="162">
        <f t="shared" si="335"/>
        <v>0</v>
      </c>
      <c r="HV239" s="162">
        <f t="shared" si="335"/>
        <v>0</v>
      </c>
      <c r="HW239" s="162">
        <f t="shared" si="335"/>
        <v>0</v>
      </c>
      <c r="HX239" s="162">
        <f t="shared" si="335"/>
        <v>0</v>
      </c>
      <c r="HY239" s="162">
        <f t="shared" si="335"/>
        <v>0</v>
      </c>
      <c r="HZ239" s="162">
        <f t="shared" si="335"/>
        <v>0</v>
      </c>
      <c r="IA239" s="162">
        <f t="shared" si="335"/>
        <v>0</v>
      </c>
      <c r="IB239" s="162">
        <f t="shared" si="335"/>
        <v>0</v>
      </c>
      <c r="IC239" s="162">
        <f t="shared" si="335"/>
        <v>0</v>
      </c>
      <c r="ID239" s="162">
        <f t="shared" si="335"/>
        <v>0</v>
      </c>
      <c r="IE239" s="162">
        <f t="shared" si="335"/>
        <v>0</v>
      </c>
      <c r="IF239" s="162">
        <f t="shared" si="335"/>
        <v>0</v>
      </c>
      <c r="IG239" s="162">
        <f t="shared" si="335"/>
        <v>0</v>
      </c>
      <c r="IH239" s="162">
        <f t="shared" si="335"/>
        <v>0</v>
      </c>
      <c r="II239" s="162">
        <f t="shared" si="335"/>
        <v>0</v>
      </c>
      <c r="IJ239" s="162">
        <f t="shared" si="335"/>
        <v>0</v>
      </c>
      <c r="IK239" s="162">
        <f t="shared" si="335"/>
        <v>0</v>
      </c>
      <c r="IL239" s="162">
        <f t="shared" si="335"/>
        <v>0</v>
      </c>
      <c r="IM239" s="162">
        <f t="shared" si="335"/>
        <v>0</v>
      </c>
      <c r="IN239" s="162">
        <f t="shared" si="335"/>
        <v>0</v>
      </c>
      <c r="IO239" s="162">
        <f t="shared" si="335"/>
        <v>0</v>
      </c>
      <c r="IP239" s="162">
        <f t="shared" si="335"/>
        <v>0</v>
      </c>
      <c r="IQ239" s="162">
        <f t="shared" si="335"/>
        <v>0</v>
      </c>
      <c r="IR239" s="162">
        <f t="shared" si="335"/>
        <v>0</v>
      </c>
      <c r="IS239" s="162">
        <f t="shared" si="335"/>
        <v>0</v>
      </c>
      <c r="IT239" s="162">
        <f t="shared" si="335"/>
        <v>0</v>
      </c>
      <c r="IU239" s="162">
        <f t="shared" si="335"/>
        <v>0</v>
      </c>
      <c r="IV239" s="162">
        <f t="shared" si="335"/>
        <v>0</v>
      </c>
      <c r="IW239" s="162">
        <f t="shared" si="335"/>
        <v>0</v>
      </c>
      <c r="IX239" s="162">
        <f t="shared" si="335"/>
        <v>0</v>
      </c>
      <c r="IY239" s="162">
        <f t="shared" si="335"/>
        <v>0</v>
      </c>
      <c r="IZ239" s="162">
        <f t="shared" si="335"/>
        <v>0</v>
      </c>
      <c r="JA239" s="162">
        <f t="shared" ref="JA239:LL239" si="336">SUM(JA232:JA238)</f>
        <v>0</v>
      </c>
      <c r="JB239" s="162">
        <f t="shared" si="336"/>
        <v>0</v>
      </c>
      <c r="JC239" s="162">
        <f t="shared" si="336"/>
        <v>0</v>
      </c>
      <c r="JD239" s="162">
        <f t="shared" si="336"/>
        <v>0</v>
      </c>
      <c r="JE239" s="162">
        <f t="shared" si="336"/>
        <v>0</v>
      </c>
      <c r="JF239" s="162">
        <f t="shared" si="336"/>
        <v>0</v>
      </c>
      <c r="JG239" s="162">
        <f t="shared" si="336"/>
        <v>0</v>
      </c>
      <c r="JH239" s="162">
        <f t="shared" si="336"/>
        <v>0</v>
      </c>
      <c r="JI239" s="162">
        <f t="shared" si="336"/>
        <v>0</v>
      </c>
      <c r="JJ239" s="162">
        <f t="shared" si="336"/>
        <v>0</v>
      </c>
      <c r="JK239" s="162">
        <f t="shared" si="336"/>
        <v>0</v>
      </c>
      <c r="JL239" s="162">
        <f t="shared" si="336"/>
        <v>0</v>
      </c>
      <c r="JM239" s="162">
        <f t="shared" si="336"/>
        <v>0</v>
      </c>
      <c r="JN239" s="162">
        <f t="shared" si="336"/>
        <v>0</v>
      </c>
      <c r="JO239" s="162">
        <f t="shared" si="336"/>
        <v>0</v>
      </c>
      <c r="JP239" s="162">
        <f t="shared" si="336"/>
        <v>0</v>
      </c>
      <c r="JQ239" s="162">
        <f t="shared" si="336"/>
        <v>0</v>
      </c>
      <c r="JR239" s="162">
        <f t="shared" si="336"/>
        <v>0</v>
      </c>
      <c r="JS239" s="162">
        <f t="shared" si="336"/>
        <v>0</v>
      </c>
      <c r="JT239" s="162">
        <f t="shared" si="336"/>
        <v>0</v>
      </c>
      <c r="JU239" s="162">
        <f t="shared" si="336"/>
        <v>0</v>
      </c>
      <c r="JV239" s="162">
        <f t="shared" si="336"/>
        <v>0</v>
      </c>
      <c r="JW239" s="162">
        <f t="shared" si="336"/>
        <v>0</v>
      </c>
      <c r="JX239" s="162">
        <f t="shared" si="336"/>
        <v>0</v>
      </c>
      <c r="JY239" s="162">
        <f t="shared" si="336"/>
        <v>0</v>
      </c>
      <c r="JZ239" s="162">
        <f t="shared" si="336"/>
        <v>0</v>
      </c>
      <c r="KA239" s="162">
        <f t="shared" si="336"/>
        <v>0</v>
      </c>
      <c r="KB239" s="162">
        <f t="shared" si="336"/>
        <v>0</v>
      </c>
      <c r="KC239" s="162">
        <f t="shared" si="336"/>
        <v>0</v>
      </c>
      <c r="KD239" s="162">
        <f t="shared" si="336"/>
        <v>0</v>
      </c>
      <c r="KE239" s="162">
        <f t="shared" si="336"/>
        <v>0</v>
      </c>
      <c r="KF239" s="162">
        <f t="shared" si="336"/>
        <v>0</v>
      </c>
      <c r="KG239" s="162">
        <f t="shared" si="336"/>
        <v>0</v>
      </c>
      <c r="KH239" s="162">
        <f t="shared" si="336"/>
        <v>0</v>
      </c>
      <c r="KI239" s="162">
        <f t="shared" si="336"/>
        <v>0</v>
      </c>
      <c r="KJ239" s="162">
        <f t="shared" si="336"/>
        <v>0</v>
      </c>
      <c r="KK239" s="162">
        <f t="shared" si="336"/>
        <v>0</v>
      </c>
      <c r="KL239" s="162">
        <f t="shared" si="336"/>
        <v>0</v>
      </c>
      <c r="KM239" s="162">
        <f t="shared" si="336"/>
        <v>0</v>
      </c>
      <c r="KN239" s="162">
        <f t="shared" si="336"/>
        <v>0</v>
      </c>
      <c r="KO239" s="162">
        <f t="shared" si="336"/>
        <v>0</v>
      </c>
      <c r="KP239" s="162">
        <f t="shared" si="336"/>
        <v>0</v>
      </c>
      <c r="KQ239" s="162">
        <f t="shared" si="336"/>
        <v>0</v>
      </c>
      <c r="KR239" s="162">
        <f t="shared" si="336"/>
        <v>0</v>
      </c>
      <c r="KS239" s="162">
        <f t="shared" si="336"/>
        <v>0</v>
      </c>
      <c r="KT239" s="162">
        <f t="shared" si="336"/>
        <v>0</v>
      </c>
      <c r="KU239" s="162">
        <f t="shared" si="336"/>
        <v>0</v>
      </c>
      <c r="KV239" s="162">
        <f t="shared" si="336"/>
        <v>0</v>
      </c>
      <c r="KW239" s="162">
        <f t="shared" si="336"/>
        <v>0</v>
      </c>
      <c r="KX239" s="162">
        <f t="shared" si="336"/>
        <v>0</v>
      </c>
      <c r="KY239" s="162">
        <f t="shared" si="336"/>
        <v>0</v>
      </c>
      <c r="KZ239" s="162">
        <f t="shared" si="336"/>
        <v>0</v>
      </c>
      <c r="LA239" s="162">
        <f t="shared" si="336"/>
        <v>0</v>
      </c>
      <c r="LB239" s="162">
        <f t="shared" si="336"/>
        <v>0</v>
      </c>
      <c r="LC239" s="162">
        <f t="shared" si="336"/>
        <v>0</v>
      </c>
      <c r="LD239" s="162">
        <f t="shared" si="336"/>
        <v>0</v>
      </c>
      <c r="LE239" s="162">
        <f t="shared" si="336"/>
        <v>0</v>
      </c>
      <c r="LF239" s="162">
        <f t="shared" si="336"/>
        <v>0</v>
      </c>
      <c r="LG239" s="162">
        <f t="shared" si="336"/>
        <v>0</v>
      </c>
      <c r="LH239" s="162">
        <f t="shared" si="336"/>
        <v>0</v>
      </c>
      <c r="LI239" s="162">
        <f t="shared" si="336"/>
        <v>0</v>
      </c>
      <c r="LJ239" s="162">
        <f t="shared" si="336"/>
        <v>0</v>
      </c>
      <c r="LK239" s="162">
        <f t="shared" si="336"/>
        <v>0</v>
      </c>
      <c r="LL239" s="162">
        <f t="shared" si="336"/>
        <v>0</v>
      </c>
      <c r="LM239" s="162">
        <f t="shared" ref="LM239:NK239" si="337">SUM(LM232:LM238)</f>
        <v>0</v>
      </c>
      <c r="LN239" s="162">
        <f t="shared" si="337"/>
        <v>0</v>
      </c>
      <c r="LO239" s="162">
        <f t="shared" si="337"/>
        <v>0</v>
      </c>
      <c r="LP239" s="162">
        <f t="shared" si="337"/>
        <v>0</v>
      </c>
      <c r="LQ239" s="162">
        <f t="shared" si="337"/>
        <v>0</v>
      </c>
      <c r="LR239" s="162">
        <f t="shared" si="337"/>
        <v>0</v>
      </c>
      <c r="LS239" s="162">
        <f t="shared" si="337"/>
        <v>0</v>
      </c>
      <c r="LT239" s="162">
        <f t="shared" si="337"/>
        <v>0</v>
      </c>
      <c r="LU239" s="162">
        <f t="shared" si="337"/>
        <v>0</v>
      </c>
      <c r="LV239" s="162">
        <f t="shared" si="337"/>
        <v>0</v>
      </c>
      <c r="LW239" s="162">
        <f t="shared" si="337"/>
        <v>0</v>
      </c>
      <c r="LX239" s="162">
        <f t="shared" si="337"/>
        <v>0</v>
      </c>
      <c r="LY239" s="162">
        <f t="shared" si="337"/>
        <v>0</v>
      </c>
      <c r="LZ239" s="162">
        <f t="shared" si="337"/>
        <v>0</v>
      </c>
      <c r="MA239" s="162">
        <f t="shared" si="337"/>
        <v>0</v>
      </c>
      <c r="MB239" s="162">
        <f t="shared" si="337"/>
        <v>0</v>
      </c>
      <c r="MC239" s="162">
        <f t="shared" si="337"/>
        <v>0</v>
      </c>
      <c r="MD239" s="162">
        <f t="shared" si="337"/>
        <v>0</v>
      </c>
      <c r="ME239" s="162">
        <f t="shared" si="337"/>
        <v>0</v>
      </c>
      <c r="MF239" s="162">
        <f t="shared" si="337"/>
        <v>0</v>
      </c>
      <c r="MG239" s="162">
        <f t="shared" si="337"/>
        <v>0</v>
      </c>
      <c r="MH239" s="162">
        <f t="shared" si="337"/>
        <v>0</v>
      </c>
      <c r="MI239" s="162">
        <f t="shared" si="337"/>
        <v>0</v>
      </c>
      <c r="MJ239" s="162">
        <f t="shared" si="337"/>
        <v>0</v>
      </c>
      <c r="MK239" s="162">
        <f t="shared" si="337"/>
        <v>0</v>
      </c>
      <c r="ML239" s="162">
        <f t="shared" si="337"/>
        <v>0</v>
      </c>
      <c r="MM239" s="162">
        <f t="shared" si="337"/>
        <v>0</v>
      </c>
      <c r="MN239" s="162">
        <f t="shared" si="337"/>
        <v>0</v>
      </c>
      <c r="MO239" s="162">
        <f t="shared" si="337"/>
        <v>0</v>
      </c>
      <c r="MP239" s="162">
        <f t="shared" si="337"/>
        <v>0</v>
      </c>
      <c r="MQ239" s="162">
        <f t="shared" si="337"/>
        <v>0</v>
      </c>
      <c r="MR239" s="162">
        <f t="shared" si="337"/>
        <v>0</v>
      </c>
      <c r="MS239" s="162">
        <f t="shared" si="337"/>
        <v>0</v>
      </c>
      <c r="MT239" s="162">
        <f t="shared" si="337"/>
        <v>0</v>
      </c>
      <c r="MU239" s="162">
        <f t="shared" si="337"/>
        <v>0</v>
      </c>
      <c r="MV239" s="162">
        <f t="shared" si="337"/>
        <v>0</v>
      </c>
      <c r="MW239" s="162">
        <f t="shared" si="337"/>
        <v>0</v>
      </c>
      <c r="MX239" s="162">
        <f t="shared" si="337"/>
        <v>0</v>
      </c>
      <c r="MY239" s="162">
        <f t="shared" si="337"/>
        <v>0</v>
      </c>
      <c r="MZ239" s="162">
        <f t="shared" si="337"/>
        <v>0</v>
      </c>
      <c r="NA239" s="162">
        <f t="shared" si="337"/>
        <v>0</v>
      </c>
      <c r="NB239" s="162">
        <f t="shared" si="337"/>
        <v>0</v>
      </c>
      <c r="NC239" s="162">
        <f t="shared" si="337"/>
        <v>0</v>
      </c>
      <c r="ND239" s="162">
        <f t="shared" si="337"/>
        <v>0</v>
      </c>
      <c r="NE239" s="162">
        <f t="shared" si="337"/>
        <v>0</v>
      </c>
      <c r="NF239" s="162">
        <f t="shared" si="337"/>
        <v>0</v>
      </c>
      <c r="NG239" s="162">
        <f t="shared" si="337"/>
        <v>0</v>
      </c>
      <c r="NH239" s="162">
        <f t="shared" si="337"/>
        <v>0</v>
      </c>
      <c r="NI239" s="162">
        <f t="shared" si="337"/>
        <v>0</v>
      </c>
      <c r="NJ239" s="162">
        <f t="shared" si="337"/>
        <v>0</v>
      </c>
      <c r="NK239" s="163">
        <f t="shared" si="337"/>
        <v>0</v>
      </c>
    </row>
    <row r="240" spans="1:375" x14ac:dyDescent="0.25">
      <c r="A240" s="154">
        <f t="shared" ref="A240:A243" si="338">SUM(D240:NK240)</f>
        <v>-19312.5</v>
      </c>
      <c r="B240" s="35" t="s">
        <v>171</v>
      </c>
      <c r="C240" s="89" t="s">
        <v>161</v>
      </c>
      <c r="D240" s="156">
        <f t="shared" ref="D240:BO240" si="339">IF(D$165=EOMONTH($D67,-1),FV($AE67,ROUNDDOWN(YEARFRAC($D$165,D$165,1),0),0,$AC67*$B67,0),0)</f>
        <v>0</v>
      </c>
      <c r="E240" s="156">
        <f t="shared" si="339"/>
        <v>0</v>
      </c>
      <c r="F240" s="156">
        <f t="shared" si="339"/>
        <v>0</v>
      </c>
      <c r="G240" s="156">
        <f t="shared" si="339"/>
        <v>0</v>
      </c>
      <c r="H240" s="156">
        <f t="shared" si="339"/>
        <v>0</v>
      </c>
      <c r="I240" s="156">
        <f t="shared" si="339"/>
        <v>0</v>
      </c>
      <c r="J240" s="156">
        <f t="shared" si="339"/>
        <v>0</v>
      </c>
      <c r="K240" s="156">
        <f t="shared" si="339"/>
        <v>0</v>
      </c>
      <c r="L240" s="156">
        <f t="shared" si="339"/>
        <v>0</v>
      </c>
      <c r="M240" s="156">
        <f t="shared" si="339"/>
        <v>0</v>
      </c>
      <c r="N240" s="156">
        <f t="shared" si="339"/>
        <v>0</v>
      </c>
      <c r="O240" s="156">
        <f t="shared" si="339"/>
        <v>0</v>
      </c>
      <c r="P240" s="156">
        <f t="shared" si="339"/>
        <v>0</v>
      </c>
      <c r="Q240" s="156">
        <f t="shared" si="339"/>
        <v>0</v>
      </c>
      <c r="R240" s="156">
        <f t="shared" si="339"/>
        <v>0</v>
      </c>
      <c r="S240" s="156">
        <f t="shared" si="339"/>
        <v>0</v>
      </c>
      <c r="T240" s="156">
        <f t="shared" si="339"/>
        <v>0</v>
      </c>
      <c r="U240" s="156">
        <f t="shared" si="339"/>
        <v>0</v>
      </c>
      <c r="V240" s="156">
        <f t="shared" si="339"/>
        <v>0</v>
      </c>
      <c r="W240" s="156">
        <f t="shared" si="339"/>
        <v>0</v>
      </c>
      <c r="X240" s="156">
        <f t="shared" si="339"/>
        <v>0</v>
      </c>
      <c r="Y240" s="156">
        <f t="shared" si="339"/>
        <v>-19312.5</v>
      </c>
      <c r="Z240" s="156">
        <f t="shared" si="339"/>
        <v>0</v>
      </c>
      <c r="AA240" s="156">
        <f t="shared" si="339"/>
        <v>0</v>
      </c>
      <c r="AB240" s="156">
        <f t="shared" si="339"/>
        <v>0</v>
      </c>
      <c r="AC240" s="156">
        <f t="shared" si="339"/>
        <v>0</v>
      </c>
      <c r="AD240" s="156">
        <f t="shared" si="339"/>
        <v>0</v>
      </c>
      <c r="AE240" s="156">
        <f t="shared" si="339"/>
        <v>0</v>
      </c>
      <c r="AF240" s="156">
        <f t="shared" si="339"/>
        <v>0</v>
      </c>
      <c r="AG240" s="156">
        <f t="shared" si="339"/>
        <v>0</v>
      </c>
      <c r="AH240" s="156">
        <f t="shared" si="339"/>
        <v>0</v>
      </c>
      <c r="AI240" s="156">
        <f t="shared" si="339"/>
        <v>0</v>
      </c>
      <c r="AJ240" s="156">
        <f t="shared" si="339"/>
        <v>0</v>
      </c>
      <c r="AK240" s="156">
        <f t="shared" si="339"/>
        <v>0</v>
      </c>
      <c r="AL240" s="156">
        <f t="shared" si="339"/>
        <v>0</v>
      </c>
      <c r="AM240" s="156">
        <f t="shared" si="339"/>
        <v>0</v>
      </c>
      <c r="AN240" s="156">
        <f t="shared" si="339"/>
        <v>0</v>
      </c>
      <c r="AO240" s="156">
        <f t="shared" si="339"/>
        <v>0</v>
      </c>
      <c r="AP240" s="156">
        <f t="shared" si="339"/>
        <v>0</v>
      </c>
      <c r="AQ240" s="156">
        <f t="shared" si="339"/>
        <v>0</v>
      </c>
      <c r="AR240" s="156">
        <f t="shared" si="339"/>
        <v>0</v>
      </c>
      <c r="AS240" s="156">
        <f t="shared" si="339"/>
        <v>0</v>
      </c>
      <c r="AT240" s="156">
        <f t="shared" si="339"/>
        <v>0</v>
      </c>
      <c r="AU240" s="156">
        <f t="shared" si="339"/>
        <v>0</v>
      </c>
      <c r="AV240" s="156">
        <f t="shared" si="339"/>
        <v>0</v>
      </c>
      <c r="AW240" s="156">
        <f t="shared" si="339"/>
        <v>0</v>
      </c>
      <c r="AX240" s="156">
        <f t="shared" si="339"/>
        <v>0</v>
      </c>
      <c r="AY240" s="156">
        <f t="shared" si="339"/>
        <v>0</v>
      </c>
      <c r="AZ240" s="156">
        <f t="shared" si="339"/>
        <v>0</v>
      </c>
      <c r="BA240" s="156">
        <f t="shared" si="339"/>
        <v>0</v>
      </c>
      <c r="BB240" s="156">
        <f t="shared" si="339"/>
        <v>0</v>
      </c>
      <c r="BC240" s="156">
        <f t="shared" si="339"/>
        <v>0</v>
      </c>
      <c r="BD240" s="156">
        <f t="shared" si="339"/>
        <v>0</v>
      </c>
      <c r="BE240" s="156">
        <f t="shared" si="339"/>
        <v>0</v>
      </c>
      <c r="BF240" s="156">
        <f t="shared" si="339"/>
        <v>0</v>
      </c>
      <c r="BG240" s="156">
        <f t="shared" si="339"/>
        <v>0</v>
      </c>
      <c r="BH240" s="156">
        <f t="shared" si="339"/>
        <v>0</v>
      </c>
      <c r="BI240" s="156">
        <f t="shared" si="339"/>
        <v>0</v>
      </c>
      <c r="BJ240" s="156">
        <f t="shared" si="339"/>
        <v>0</v>
      </c>
      <c r="BK240" s="156">
        <f t="shared" si="339"/>
        <v>0</v>
      </c>
      <c r="BL240" s="156">
        <f t="shared" si="339"/>
        <v>0</v>
      </c>
      <c r="BM240" s="156">
        <f t="shared" si="339"/>
        <v>0</v>
      </c>
      <c r="BN240" s="156">
        <f t="shared" si="339"/>
        <v>0</v>
      </c>
      <c r="BO240" s="156">
        <f t="shared" si="339"/>
        <v>0</v>
      </c>
      <c r="BP240" s="156">
        <f t="shared" ref="BP240:EA240" si="340">IF(BP$165=EOMONTH($D67,-1),FV($AE67,ROUNDDOWN(YEARFRAC($D$165,BP$165,1),0),0,$AC67*$B67,0),0)</f>
        <v>0</v>
      </c>
      <c r="BQ240" s="156">
        <f t="shared" si="340"/>
        <v>0</v>
      </c>
      <c r="BR240" s="156">
        <f t="shared" si="340"/>
        <v>0</v>
      </c>
      <c r="BS240" s="156">
        <f t="shared" si="340"/>
        <v>0</v>
      </c>
      <c r="BT240" s="156">
        <f t="shared" si="340"/>
        <v>0</v>
      </c>
      <c r="BU240" s="156">
        <f t="shared" si="340"/>
        <v>0</v>
      </c>
      <c r="BV240" s="156">
        <f t="shared" si="340"/>
        <v>0</v>
      </c>
      <c r="BW240" s="156">
        <f t="shared" si="340"/>
        <v>0</v>
      </c>
      <c r="BX240" s="156">
        <f t="shared" si="340"/>
        <v>0</v>
      </c>
      <c r="BY240" s="156">
        <f t="shared" si="340"/>
        <v>0</v>
      </c>
      <c r="BZ240" s="156">
        <f t="shared" si="340"/>
        <v>0</v>
      </c>
      <c r="CA240" s="156">
        <f t="shared" si="340"/>
        <v>0</v>
      </c>
      <c r="CB240" s="156">
        <f t="shared" si="340"/>
        <v>0</v>
      </c>
      <c r="CC240" s="156">
        <f t="shared" si="340"/>
        <v>0</v>
      </c>
      <c r="CD240" s="156">
        <f t="shared" si="340"/>
        <v>0</v>
      </c>
      <c r="CE240" s="156">
        <f t="shared" si="340"/>
        <v>0</v>
      </c>
      <c r="CF240" s="156">
        <f t="shared" si="340"/>
        <v>0</v>
      </c>
      <c r="CG240" s="156">
        <f t="shared" si="340"/>
        <v>0</v>
      </c>
      <c r="CH240" s="156">
        <f t="shared" si="340"/>
        <v>0</v>
      </c>
      <c r="CI240" s="156">
        <f t="shared" si="340"/>
        <v>0</v>
      </c>
      <c r="CJ240" s="156">
        <f t="shared" si="340"/>
        <v>0</v>
      </c>
      <c r="CK240" s="156">
        <f t="shared" si="340"/>
        <v>0</v>
      </c>
      <c r="CL240" s="156">
        <f t="shared" si="340"/>
        <v>0</v>
      </c>
      <c r="CM240" s="156">
        <f t="shared" si="340"/>
        <v>0</v>
      </c>
      <c r="CN240" s="156">
        <f t="shared" si="340"/>
        <v>0</v>
      </c>
      <c r="CO240" s="156">
        <f t="shared" si="340"/>
        <v>0</v>
      </c>
      <c r="CP240" s="156">
        <f t="shared" si="340"/>
        <v>0</v>
      </c>
      <c r="CQ240" s="156">
        <f t="shared" si="340"/>
        <v>0</v>
      </c>
      <c r="CR240" s="156">
        <f t="shared" si="340"/>
        <v>0</v>
      </c>
      <c r="CS240" s="156">
        <f t="shared" si="340"/>
        <v>0</v>
      </c>
      <c r="CT240" s="156">
        <f t="shared" si="340"/>
        <v>0</v>
      </c>
      <c r="CU240" s="156">
        <f t="shared" si="340"/>
        <v>0</v>
      </c>
      <c r="CV240" s="156">
        <f t="shared" si="340"/>
        <v>0</v>
      </c>
      <c r="CW240" s="156">
        <f t="shared" si="340"/>
        <v>0</v>
      </c>
      <c r="CX240" s="156">
        <f t="shared" si="340"/>
        <v>0</v>
      </c>
      <c r="CY240" s="156">
        <f t="shared" si="340"/>
        <v>0</v>
      </c>
      <c r="CZ240" s="156">
        <f t="shared" si="340"/>
        <v>0</v>
      </c>
      <c r="DA240" s="156">
        <f t="shared" si="340"/>
        <v>0</v>
      </c>
      <c r="DB240" s="156">
        <f t="shared" si="340"/>
        <v>0</v>
      </c>
      <c r="DC240" s="156">
        <f t="shared" si="340"/>
        <v>0</v>
      </c>
      <c r="DD240" s="156">
        <f t="shared" si="340"/>
        <v>0</v>
      </c>
      <c r="DE240" s="156">
        <f t="shared" si="340"/>
        <v>0</v>
      </c>
      <c r="DF240" s="156">
        <f t="shared" si="340"/>
        <v>0</v>
      </c>
      <c r="DG240" s="156">
        <f t="shared" si="340"/>
        <v>0</v>
      </c>
      <c r="DH240" s="156">
        <f t="shared" si="340"/>
        <v>0</v>
      </c>
      <c r="DI240" s="156">
        <f t="shared" si="340"/>
        <v>0</v>
      </c>
      <c r="DJ240" s="156">
        <f t="shared" si="340"/>
        <v>0</v>
      </c>
      <c r="DK240" s="156">
        <f t="shared" si="340"/>
        <v>0</v>
      </c>
      <c r="DL240" s="156">
        <f t="shared" si="340"/>
        <v>0</v>
      </c>
      <c r="DM240" s="156">
        <f t="shared" si="340"/>
        <v>0</v>
      </c>
      <c r="DN240" s="156">
        <f t="shared" si="340"/>
        <v>0</v>
      </c>
      <c r="DO240" s="156">
        <f t="shared" si="340"/>
        <v>0</v>
      </c>
      <c r="DP240" s="156">
        <f t="shared" si="340"/>
        <v>0</v>
      </c>
      <c r="DQ240" s="156">
        <f t="shared" si="340"/>
        <v>0</v>
      </c>
      <c r="DR240" s="156">
        <f t="shared" si="340"/>
        <v>0</v>
      </c>
      <c r="DS240" s="156">
        <f t="shared" si="340"/>
        <v>0</v>
      </c>
      <c r="DT240" s="156">
        <f t="shared" si="340"/>
        <v>0</v>
      </c>
      <c r="DU240" s="156">
        <f t="shared" si="340"/>
        <v>0</v>
      </c>
      <c r="DV240" s="156">
        <f t="shared" si="340"/>
        <v>0</v>
      </c>
      <c r="DW240" s="156">
        <f t="shared" si="340"/>
        <v>0</v>
      </c>
      <c r="DX240" s="156">
        <f t="shared" si="340"/>
        <v>0</v>
      </c>
      <c r="DY240" s="156">
        <f t="shared" si="340"/>
        <v>0</v>
      </c>
      <c r="DZ240" s="156">
        <f t="shared" si="340"/>
        <v>0</v>
      </c>
      <c r="EA240" s="156">
        <f t="shared" si="340"/>
        <v>0</v>
      </c>
      <c r="EB240" s="156">
        <f t="shared" ref="EB240:GM240" si="341">IF(EB$165=EOMONTH($D67,-1),FV($AE67,ROUNDDOWN(YEARFRAC($D$165,EB$165,1),0),0,$AC67*$B67,0),0)</f>
        <v>0</v>
      </c>
      <c r="EC240" s="156">
        <f t="shared" si="341"/>
        <v>0</v>
      </c>
      <c r="ED240" s="156">
        <f t="shared" si="341"/>
        <v>0</v>
      </c>
      <c r="EE240" s="156">
        <f t="shared" si="341"/>
        <v>0</v>
      </c>
      <c r="EF240" s="156">
        <f t="shared" si="341"/>
        <v>0</v>
      </c>
      <c r="EG240" s="156">
        <f t="shared" si="341"/>
        <v>0</v>
      </c>
      <c r="EH240" s="156">
        <f t="shared" si="341"/>
        <v>0</v>
      </c>
      <c r="EI240" s="156">
        <f t="shared" si="341"/>
        <v>0</v>
      </c>
      <c r="EJ240" s="156">
        <f t="shared" si="341"/>
        <v>0</v>
      </c>
      <c r="EK240" s="156">
        <f t="shared" si="341"/>
        <v>0</v>
      </c>
      <c r="EL240" s="156">
        <f t="shared" si="341"/>
        <v>0</v>
      </c>
      <c r="EM240" s="156">
        <f t="shared" si="341"/>
        <v>0</v>
      </c>
      <c r="EN240" s="156">
        <f t="shared" si="341"/>
        <v>0</v>
      </c>
      <c r="EO240" s="156">
        <f t="shared" si="341"/>
        <v>0</v>
      </c>
      <c r="EP240" s="156">
        <f t="shared" si="341"/>
        <v>0</v>
      </c>
      <c r="EQ240" s="156">
        <f t="shared" si="341"/>
        <v>0</v>
      </c>
      <c r="ER240" s="156">
        <f t="shared" si="341"/>
        <v>0</v>
      </c>
      <c r="ES240" s="156">
        <f t="shared" si="341"/>
        <v>0</v>
      </c>
      <c r="ET240" s="156">
        <f t="shared" si="341"/>
        <v>0</v>
      </c>
      <c r="EU240" s="156">
        <f t="shared" si="341"/>
        <v>0</v>
      </c>
      <c r="EV240" s="156">
        <f t="shared" si="341"/>
        <v>0</v>
      </c>
      <c r="EW240" s="156">
        <f t="shared" si="341"/>
        <v>0</v>
      </c>
      <c r="EX240" s="156">
        <f t="shared" si="341"/>
        <v>0</v>
      </c>
      <c r="EY240" s="156">
        <f t="shared" si="341"/>
        <v>0</v>
      </c>
      <c r="EZ240" s="156">
        <f t="shared" si="341"/>
        <v>0</v>
      </c>
      <c r="FA240" s="156">
        <f t="shared" si="341"/>
        <v>0</v>
      </c>
      <c r="FB240" s="156">
        <f t="shared" si="341"/>
        <v>0</v>
      </c>
      <c r="FC240" s="156">
        <f t="shared" si="341"/>
        <v>0</v>
      </c>
      <c r="FD240" s="156">
        <f t="shared" si="341"/>
        <v>0</v>
      </c>
      <c r="FE240" s="156">
        <f t="shared" si="341"/>
        <v>0</v>
      </c>
      <c r="FF240" s="156">
        <f t="shared" si="341"/>
        <v>0</v>
      </c>
      <c r="FG240" s="156">
        <f t="shared" si="341"/>
        <v>0</v>
      </c>
      <c r="FH240" s="156">
        <f t="shared" si="341"/>
        <v>0</v>
      </c>
      <c r="FI240" s="156">
        <f t="shared" si="341"/>
        <v>0</v>
      </c>
      <c r="FJ240" s="156">
        <f t="shared" si="341"/>
        <v>0</v>
      </c>
      <c r="FK240" s="156">
        <f t="shared" si="341"/>
        <v>0</v>
      </c>
      <c r="FL240" s="156">
        <f t="shared" si="341"/>
        <v>0</v>
      </c>
      <c r="FM240" s="156">
        <f t="shared" si="341"/>
        <v>0</v>
      </c>
      <c r="FN240" s="156">
        <f t="shared" si="341"/>
        <v>0</v>
      </c>
      <c r="FO240" s="156">
        <f t="shared" si="341"/>
        <v>0</v>
      </c>
      <c r="FP240" s="156">
        <f t="shared" si="341"/>
        <v>0</v>
      </c>
      <c r="FQ240" s="156">
        <f t="shared" si="341"/>
        <v>0</v>
      </c>
      <c r="FR240" s="156">
        <f t="shared" si="341"/>
        <v>0</v>
      </c>
      <c r="FS240" s="156">
        <f t="shared" si="341"/>
        <v>0</v>
      </c>
      <c r="FT240" s="156">
        <f t="shared" si="341"/>
        <v>0</v>
      </c>
      <c r="FU240" s="156">
        <f t="shared" si="341"/>
        <v>0</v>
      </c>
      <c r="FV240" s="156">
        <f t="shared" si="341"/>
        <v>0</v>
      </c>
      <c r="FW240" s="156">
        <f t="shared" si="341"/>
        <v>0</v>
      </c>
      <c r="FX240" s="156">
        <f t="shared" si="341"/>
        <v>0</v>
      </c>
      <c r="FY240" s="156">
        <f t="shared" si="341"/>
        <v>0</v>
      </c>
      <c r="FZ240" s="156">
        <f t="shared" si="341"/>
        <v>0</v>
      </c>
      <c r="GA240" s="156">
        <f t="shared" si="341"/>
        <v>0</v>
      </c>
      <c r="GB240" s="156">
        <f t="shared" si="341"/>
        <v>0</v>
      </c>
      <c r="GC240" s="156">
        <f t="shared" si="341"/>
        <v>0</v>
      </c>
      <c r="GD240" s="156">
        <f t="shared" si="341"/>
        <v>0</v>
      </c>
      <c r="GE240" s="156">
        <f t="shared" si="341"/>
        <v>0</v>
      </c>
      <c r="GF240" s="156">
        <f t="shared" si="341"/>
        <v>0</v>
      </c>
      <c r="GG240" s="156">
        <f t="shared" si="341"/>
        <v>0</v>
      </c>
      <c r="GH240" s="156">
        <f t="shared" si="341"/>
        <v>0</v>
      </c>
      <c r="GI240" s="156">
        <f t="shared" si="341"/>
        <v>0</v>
      </c>
      <c r="GJ240" s="156">
        <f t="shared" si="341"/>
        <v>0</v>
      </c>
      <c r="GK240" s="156">
        <f t="shared" si="341"/>
        <v>0</v>
      </c>
      <c r="GL240" s="156">
        <f t="shared" si="341"/>
        <v>0</v>
      </c>
      <c r="GM240" s="156">
        <f t="shared" si="341"/>
        <v>0</v>
      </c>
      <c r="GN240" s="156">
        <f t="shared" ref="GN240:IY240" si="342">IF(GN$165=EOMONTH($D67,-1),FV($AE67,ROUNDDOWN(YEARFRAC($D$165,GN$165,1),0),0,$AC67*$B67,0),0)</f>
        <v>0</v>
      </c>
      <c r="GO240" s="156">
        <f t="shared" si="342"/>
        <v>0</v>
      </c>
      <c r="GP240" s="156">
        <f t="shared" si="342"/>
        <v>0</v>
      </c>
      <c r="GQ240" s="156">
        <f t="shared" si="342"/>
        <v>0</v>
      </c>
      <c r="GR240" s="156">
        <f t="shared" si="342"/>
        <v>0</v>
      </c>
      <c r="GS240" s="156">
        <f t="shared" si="342"/>
        <v>0</v>
      </c>
      <c r="GT240" s="156">
        <f t="shared" si="342"/>
        <v>0</v>
      </c>
      <c r="GU240" s="156">
        <f t="shared" si="342"/>
        <v>0</v>
      </c>
      <c r="GV240" s="156">
        <f t="shared" si="342"/>
        <v>0</v>
      </c>
      <c r="GW240" s="156">
        <f t="shared" si="342"/>
        <v>0</v>
      </c>
      <c r="GX240" s="156">
        <f t="shared" si="342"/>
        <v>0</v>
      </c>
      <c r="GY240" s="156">
        <f t="shared" si="342"/>
        <v>0</v>
      </c>
      <c r="GZ240" s="156">
        <f t="shared" si="342"/>
        <v>0</v>
      </c>
      <c r="HA240" s="156">
        <f t="shared" si="342"/>
        <v>0</v>
      </c>
      <c r="HB240" s="156">
        <f t="shared" si="342"/>
        <v>0</v>
      </c>
      <c r="HC240" s="156">
        <f t="shared" si="342"/>
        <v>0</v>
      </c>
      <c r="HD240" s="156">
        <f t="shared" si="342"/>
        <v>0</v>
      </c>
      <c r="HE240" s="156">
        <f t="shared" si="342"/>
        <v>0</v>
      </c>
      <c r="HF240" s="156">
        <f t="shared" si="342"/>
        <v>0</v>
      </c>
      <c r="HG240" s="156">
        <f t="shared" si="342"/>
        <v>0</v>
      </c>
      <c r="HH240" s="156">
        <f t="shared" si="342"/>
        <v>0</v>
      </c>
      <c r="HI240" s="156">
        <f t="shared" si="342"/>
        <v>0</v>
      </c>
      <c r="HJ240" s="156">
        <f t="shared" si="342"/>
        <v>0</v>
      </c>
      <c r="HK240" s="156">
        <f t="shared" si="342"/>
        <v>0</v>
      </c>
      <c r="HL240" s="156">
        <f t="shared" si="342"/>
        <v>0</v>
      </c>
      <c r="HM240" s="156">
        <f t="shared" si="342"/>
        <v>0</v>
      </c>
      <c r="HN240" s="156">
        <f t="shared" si="342"/>
        <v>0</v>
      </c>
      <c r="HO240" s="156">
        <f t="shared" si="342"/>
        <v>0</v>
      </c>
      <c r="HP240" s="156">
        <f t="shared" si="342"/>
        <v>0</v>
      </c>
      <c r="HQ240" s="156">
        <f t="shared" si="342"/>
        <v>0</v>
      </c>
      <c r="HR240" s="156">
        <f t="shared" si="342"/>
        <v>0</v>
      </c>
      <c r="HS240" s="156">
        <f t="shared" si="342"/>
        <v>0</v>
      </c>
      <c r="HT240" s="156">
        <f t="shared" si="342"/>
        <v>0</v>
      </c>
      <c r="HU240" s="156">
        <f t="shared" si="342"/>
        <v>0</v>
      </c>
      <c r="HV240" s="156">
        <f t="shared" si="342"/>
        <v>0</v>
      </c>
      <c r="HW240" s="156">
        <f t="shared" si="342"/>
        <v>0</v>
      </c>
      <c r="HX240" s="156">
        <f t="shared" si="342"/>
        <v>0</v>
      </c>
      <c r="HY240" s="156">
        <f t="shared" si="342"/>
        <v>0</v>
      </c>
      <c r="HZ240" s="156">
        <f t="shared" si="342"/>
        <v>0</v>
      </c>
      <c r="IA240" s="156">
        <f t="shared" si="342"/>
        <v>0</v>
      </c>
      <c r="IB240" s="156">
        <f t="shared" si="342"/>
        <v>0</v>
      </c>
      <c r="IC240" s="156">
        <f t="shared" si="342"/>
        <v>0</v>
      </c>
      <c r="ID240" s="156">
        <f t="shared" si="342"/>
        <v>0</v>
      </c>
      <c r="IE240" s="156">
        <f t="shared" si="342"/>
        <v>0</v>
      </c>
      <c r="IF240" s="156">
        <f t="shared" si="342"/>
        <v>0</v>
      </c>
      <c r="IG240" s="156">
        <f t="shared" si="342"/>
        <v>0</v>
      </c>
      <c r="IH240" s="156">
        <f t="shared" si="342"/>
        <v>0</v>
      </c>
      <c r="II240" s="156">
        <f t="shared" si="342"/>
        <v>0</v>
      </c>
      <c r="IJ240" s="156">
        <f t="shared" si="342"/>
        <v>0</v>
      </c>
      <c r="IK240" s="156">
        <f t="shared" si="342"/>
        <v>0</v>
      </c>
      <c r="IL240" s="156">
        <f t="shared" si="342"/>
        <v>0</v>
      </c>
      <c r="IM240" s="156">
        <f t="shared" si="342"/>
        <v>0</v>
      </c>
      <c r="IN240" s="156">
        <f t="shared" si="342"/>
        <v>0</v>
      </c>
      <c r="IO240" s="156">
        <f t="shared" si="342"/>
        <v>0</v>
      </c>
      <c r="IP240" s="156">
        <f t="shared" si="342"/>
        <v>0</v>
      </c>
      <c r="IQ240" s="156">
        <f t="shared" si="342"/>
        <v>0</v>
      </c>
      <c r="IR240" s="156">
        <f t="shared" si="342"/>
        <v>0</v>
      </c>
      <c r="IS240" s="156">
        <f t="shared" si="342"/>
        <v>0</v>
      </c>
      <c r="IT240" s="156">
        <f t="shared" si="342"/>
        <v>0</v>
      </c>
      <c r="IU240" s="156">
        <f t="shared" si="342"/>
        <v>0</v>
      </c>
      <c r="IV240" s="156">
        <f t="shared" si="342"/>
        <v>0</v>
      </c>
      <c r="IW240" s="156">
        <f t="shared" si="342"/>
        <v>0</v>
      </c>
      <c r="IX240" s="156">
        <f t="shared" si="342"/>
        <v>0</v>
      </c>
      <c r="IY240" s="156">
        <f t="shared" si="342"/>
        <v>0</v>
      </c>
      <c r="IZ240" s="156">
        <f t="shared" ref="IZ240:LK240" si="343">IF(IZ$165=EOMONTH($D67,-1),FV($AE67,ROUNDDOWN(YEARFRAC($D$165,IZ$165,1),0),0,$AC67*$B67,0),0)</f>
        <v>0</v>
      </c>
      <c r="JA240" s="156">
        <f t="shared" si="343"/>
        <v>0</v>
      </c>
      <c r="JB240" s="156">
        <f t="shared" si="343"/>
        <v>0</v>
      </c>
      <c r="JC240" s="156">
        <f t="shared" si="343"/>
        <v>0</v>
      </c>
      <c r="JD240" s="156">
        <f t="shared" si="343"/>
        <v>0</v>
      </c>
      <c r="JE240" s="156">
        <f t="shared" si="343"/>
        <v>0</v>
      </c>
      <c r="JF240" s="156">
        <f t="shared" si="343"/>
        <v>0</v>
      </c>
      <c r="JG240" s="156">
        <f t="shared" si="343"/>
        <v>0</v>
      </c>
      <c r="JH240" s="156">
        <f t="shared" si="343"/>
        <v>0</v>
      </c>
      <c r="JI240" s="156">
        <f t="shared" si="343"/>
        <v>0</v>
      </c>
      <c r="JJ240" s="156">
        <f t="shared" si="343"/>
        <v>0</v>
      </c>
      <c r="JK240" s="156">
        <f t="shared" si="343"/>
        <v>0</v>
      </c>
      <c r="JL240" s="156">
        <f t="shared" si="343"/>
        <v>0</v>
      </c>
      <c r="JM240" s="156">
        <f t="shared" si="343"/>
        <v>0</v>
      </c>
      <c r="JN240" s="156">
        <f t="shared" si="343"/>
        <v>0</v>
      </c>
      <c r="JO240" s="156">
        <f t="shared" si="343"/>
        <v>0</v>
      </c>
      <c r="JP240" s="156">
        <f t="shared" si="343"/>
        <v>0</v>
      </c>
      <c r="JQ240" s="156">
        <f t="shared" si="343"/>
        <v>0</v>
      </c>
      <c r="JR240" s="156">
        <f t="shared" si="343"/>
        <v>0</v>
      </c>
      <c r="JS240" s="156">
        <f t="shared" si="343"/>
        <v>0</v>
      </c>
      <c r="JT240" s="156">
        <f t="shared" si="343"/>
        <v>0</v>
      </c>
      <c r="JU240" s="156">
        <f t="shared" si="343"/>
        <v>0</v>
      </c>
      <c r="JV240" s="156">
        <f t="shared" si="343"/>
        <v>0</v>
      </c>
      <c r="JW240" s="156">
        <f t="shared" si="343"/>
        <v>0</v>
      </c>
      <c r="JX240" s="156">
        <f t="shared" si="343"/>
        <v>0</v>
      </c>
      <c r="JY240" s="156">
        <f t="shared" si="343"/>
        <v>0</v>
      </c>
      <c r="JZ240" s="156">
        <f t="shared" si="343"/>
        <v>0</v>
      </c>
      <c r="KA240" s="156">
        <f t="shared" si="343"/>
        <v>0</v>
      </c>
      <c r="KB240" s="156">
        <f t="shared" si="343"/>
        <v>0</v>
      </c>
      <c r="KC240" s="156">
        <f t="shared" si="343"/>
        <v>0</v>
      </c>
      <c r="KD240" s="156">
        <f t="shared" si="343"/>
        <v>0</v>
      </c>
      <c r="KE240" s="156">
        <f t="shared" si="343"/>
        <v>0</v>
      </c>
      <c r="KF240" s="156">
        <f t="shared" si="343"/>
        <v>0</v>
      </c>
      <c r="KG240" s="156">
        <f t="shared" si="343"/>
        <v>0</v>
      </c>
      <c r="KH240" s="156">
        <f t="shared" si="343"/>
        <v>0</v>
      </c>
      <c r="KI240" s="156">
        <f t="shared" si="343"/>
        <v>0</v>
      </c>
      <c r="KJ240" s="156">
        <f t="shared" si="343"/>
        <v>0</v>
      </c>
      <c r="KK240" s="156">
        <f t="shared" si="343"/>
        <v>0</v>
      </c>
      <c r="KL240" s="156">
        <f t="shared" si="343"/>
        <v>0</v>
      </c>
      <c r="KM240" s="156">
        <f t="shared" si="343"/>
        <v>0</v>
      </c>
      <c r="KN240" s="156">
        <f t="shared" si="343"/>
        <v>0</v>
      </c>
      <c r="KO240" s="156">
        <f t="shared" si="343"/>
        <v>0</v>
      </c>
      <c r="KP240" s="156">
        <f t="shared" si="343"/>
        <v>0</v>
      </c>
      <c r="KQ240" s="156">
        <f t="shared" si="343"/>
        <v>0</v>
      </c>
      <c r="KR240" s="156">
        <f t="shared" si="343"/>
        <v>0</v>
      </c>
      <c r="KS240" s="156">
        <f t="shared" si="343"/>
        <v>0</v>
      </c>
      <c r="KT240" s="156">
        <f t="shared" si="343"/>
        <v>0</v>
      </c>
      <c r="KU240" s="156">
        <f t="shared" si="343"/>
        <v>0</v>
      </c>
      <c r="KV240" s="156">
        <f t="shared" si="343"/>
        <v>0</v>
      </c>
      <c r="KW240" s="156">
        <f t="shared" si="343"/>
        <v>0</v>
      </c>
      <c r="KX240" s="156">
        <f t="shared" si="343"/>
        <v>0</v>
      </c>
      <c r="KY240" s="156">
        <f t="shared" si="343"/>
        <v>0</v>
      </c>
      <c r="KZ240" s="156">
        <f t="shared" si="343"/>
        <v>0</v>
      </c>
      <c r="LA240" s="156">
        <f t="shared" si="343"/>
        <v>0</v>
      </c>
      <c r="LB240" s="156">
        <f t="shared" si="343"/>
        <v>0</v>
      </c>
      <c r="LC240" s="156">
        <f t="shared" si="343"/>
        <v>0</v>
      </c>
      <c r="LD240" s="156">
        <f t="shared" si="343"/>
        <v>0</v>
      </c>
      <c r="LE240" s="156">
        <f t="shared" si="343"/>
        <v>0</v>
      </c>
      <c r="LF240" s="156">
        <f t="shared" si="343"/>
        <v>0</v>
      </c>
      <c r="LG240" s="156">
        <f t="shared" si="343"/>
        <v>0</v>
      </c>
      <c r="LH240" s="156">
        <f t="shared" si="343"/>
        <v>0</v>
      </c>
      <c r="LI240" s="156">
        <f t="shared" si="343"/>
        <v>0</v>
      </c>
      <c r="LJ240" s="156">
        <f t="shared" si="343"/>
        <v>0</v>
      </c>
      <c r="LK240" s="156">
        <f t="shared" si="343"/>
        <v>0</v>
      </c>
      <c r="LL240" s="156">
        <f t="shared" ref="LL240:NK240" si="344">IF(LL$165=EOMONTH($D67,-1),FV($AE67,ROUNDDOWN(YEARFRAC($D$165,LL$165,1),0),0,$AC67*$B67,0),0)</f>
        <v>0</v>
      </c>
      <c r="LM240" s="156">
        <f t="shared" si="344"/>
        <v>0</v>
      </c>
      <c r="LN240" s="156">
        <f t="shared" si="344"/>
        <v>0</v>
      </c>
      <c r="LO240" s="156">
        <f t="shared" si="344"/>
        <v>0</v>
      </c>
      <c r="LP240" s="156">
        <f t="shared" si="344"/>
        <v>0</v>
      </c>
      <c r="LQ240" s="156">
        <f t="shared" si="344"/>
        <v>0</v>
      </c>
      <c r="LR240" s="156">
        <f t="shared" si="344"/>
        <v>0</v>
      </c>
      <c r="LS240" s="156">
        <f t="shared" si="344"/>
        <v>0</v>
      </c>
      <c r="LT240" s="156">
        <f t="shared" si="344"/>
        <v>0</v>
      </c>
      <c r="LU240" s="156">
        <f t="shared" si="344"/>
        <v>0</v>
      </c>
      <c r="LV240" s="156">
        <f t="shared" si="344"/>
        <v>0</v>
      </c>
      <c r="LW240" s="156">
        <f t="shared" si="344"/>
        <v>0</v>
      </c>
      <c r="LX240" s="156">
        <f t="shared" si="344"/>
        <v>0</v>
      </c>
      <c r="LY240" s="156">
        <f t="shared" si="344"/>
        <v>0</v>
      </c>
      <c r="LZ240" s="156">
        <f t="shared" si="344"/>
        <v>0</v>
      </c>
      <c r="MA240" s="156">
        <f t="shared" si="344"/>
        <v>0</v>
      </c>
      <c r="MB240" s="156">
        <f t="shared" si="344"/>
        <v>0</v>
      </c>
      <c r="MC240" s="156">
        <f t="shared" si="344"/>
        <v>0</v>
      </c>
      <c r="MD240" s="156">
        <f t="shared" si="344"/>
        <v>0</v>
      </c>
      <c r="ME240" s="156">
        <f t="shared" si="344"/>
        <v>0</v>
      </c>
      <c r="MF240" s="156">
        <f t="shared" si="344"/>
        <v>0</v>
      </c>
      <c r="MG240" s="156">
        <f t="shared" si="344"/>
        <v>0</v>
      </c>
      <c r="MH240" s="156">
        <f t="shared" si="344"/>
        <v>0</v>
      </c>
      <c r="MI240" s="156">
        <f t="shared" si="344"/>
        <v>0</v>
      </c>
      <c r="MJ240" s="156">
        <f t="shared" si="344"/>
        <v>0</v>
      </c>
      <c r="MK240" s="156">
        <f t="shared" si="344"/>
        <v>0</v>
      </c>
      <c r="ML240" s="156">
        <f t="shared" si="344"/>
        <v>0</v>
      </c>
      <c r="MM240" s="156">
        <f t="shared" si="344"/>
        <v>0</v>
      </c>
      <c r="MN240" s="156">
        <f t="shared" si="344"/>
        <v>0</v>
      </c>
      <c r="MO240" s="156">
        <f t="shared" si="344"/>
        <v>0</v>
      </c>
      <c r="MP240" s="156">
        <f t="shared" si="344"/>
        <v>0</v>
      </c>
      <c r="MQ240" s="156">
        <f t="shared" si="344"/>
        <v>0</v>
      </c>
      <c r="MR240" s="156">
        <f t="shared" si="344"/>
        <v>0</v>
      </c>
      <c r="MS240" s="156">
        <f t="shared" si="344"/>
        <v>0</v>
      </c>
      <c r="MT240" s="156">
        <f t="shared" si="344"/>
        <v>0</v>
      </c>
      <c r="MU240" s="156">
        <f t="shared" si="344"/>
        <v>0</v>
      </c>
      <c r="MV240" s="156">
        <f t="shared" si="344"/>
        <v>0</v>
      </c>
      <c r="MW240" s="156">
        <f t="shared" si="344"/>
        <v>0</v>
      </c>
      <c r="MX240" s="156">
        <f t="shared" si="344"/>
        <v>0</v>
      </c>
      <c r="MY240" s="156">
        <f t="shared" si="344"/>
        <v>0</v>
      </c>
      <c r="MZ240" s="156">
        <f t="shared" si="344"/>
        <v>0</v>
      </c>
      <c r="NA240" s="156">
        <f t="shared" si="344"/>
        <v>0</v>
      </c>
      <c r="NB240" s="156">
        <f t="shared" si="344"/>
        <v>0</v>
      </c>
      <c r="NC240" s="156">
        <f t="shared" si="344"/>
        <v>0</v>
      </c>
      <c r="ND240" s="156">
        <f t="shared" si="344"/>
        <v>0</v>
      </c>
      <c r="NE240" s="156">
        <f t="shared" si="344"/>
        <v>0</v>
      </c>
      <c r="NF240" s="156">
        <f t="shared" si="344"/>
        <v>0</v>
      </c>
      <c r="NG240" s="156">
        <f t="shared" si="344"/>
        <v>0</v>
      </c>
      <c r="NH240" s="156">
        <f t="shared" si="344"/>
        <v>0</v>
      </c>
      <c r="NI240" s="156">
        <f t="shared" si="344"/>
        <v>0</v>
      </c>
      <c r="NJ240" s="156">
        <f t="shared" si="344"/>
        <v>0</v>
      </c>
      <c r="NK240" s="158">
        <f t="shared" si="344"/>
        <v>0</v>
      </c>
    </row>
    <row r="241" spans="1:375" x14ac:dyDescent="0.25">
      <c r="A241" s="154">
        <f t="shared" si="338"/>
        <v>-7141.0985655307468</v>
      </c>
      <c r="B241" s="35" t="s">
        <v>170</v>
      </c>
      <c r="C241" s="89" t="s">
        <v>162</v>
      </c>
      <c r="D241" s="156">
        <f>IF(D$165=EOMONTH($D67,-1),SUMIFS($D232:$NK232,$D$165:$NK$165,"&gt;="&amp;EOMONTH($D67,$S67),$D$165:$NK$165,"&lt;"&amp;EOMONTH($D67,60))*-$AF67+SUMIFS($D232:$NK232,$D$165:$NK$165,"&gt;="&amp;EOMONTH($D67,60),$D$165:$NK$165,"&lt;"&amp;EOMONTH($D67,372))*-$AG67,0)</f>
        <v>0</v>
      </c>
      <c r="E241" s="156">
        <f t="shared" ref="E241:BP241" si="345">IF(E$165=EOMONTH($D67,-1),SUMIFS($D232:$NK232,$D$165:$NK$165,"&gt;="&amp;EOMONTH($D67,$S67),$D$165:$NK$165,"&lt;"&amp;EOMONTH($D67,60))*-$AF67+SUMIFS($D232:$NK232,$D$165:$NK$165,"&gt;="&amp;EOMONTH($D67,60),$D$165:$NK$165,"&lt;"&amp;EOMONTH($D67,372))*-$AG67,0)</f>
        <v>0</v>
      </c>
      <c r="F241" s="156">
        <f t="shared" si="345"/>
        <v>0</v>
      </c>
      <c r="G241" s="156">
        <f t="shared" si="345"/>
        <v>0</v>
      </c>
      <c r="H241" s="156">
        <f t="shared" si="345"/>
        <v>0</v>
      </c>
      <c r="I241" s="156">
        <f t="shared" si="345"/>
        <v>0</v>
      </c>
      <c r="J241" s="156">
        <f t="shared" si="345"/>
        <v>0</v>
      </c>
      <c r="K241" s="156">
        <f t="shared" si="345"/>
        <v>0</v>
      </c>
      <c r="L241" s="156">
        <f t="shared" si="345"/>
        <v>0</v>
      </c>
      <c r="M241" s="156">
        <f t="shared" si="345"/>
        <v>0</v>
      </c>
      <c r="N241" s="156">
        <f t="shared" si="345"/>
        <v>0</v>
      </c>
      <c r="O241" s="156">
        <f t="shared" si="345"/>
        <v>0</v>
      </c>
      <c r="P241" s="156">
        <f t="shared" si="345"/>
        <v>0</v>
      </c>
      <c r="Q241" s="156">
        <f t="shared" si="345"/>
        <v>0</v>
      </c>
      <c r="R241" s="156">
        <f t="shared" si="345"/>
        <v>0</v>
      </c>
      <c r="S241" s="156">
        <f t="shared" si="345"/>
        <v>0</v>
      </c>
      <c r="T241" s="156">
        <f t="shared" si="345"/>
        <v>0</v>
      </c>
      <c r="U241" s="156">
        <f t="shared" si="345"/>
        <v>0</v>
      </c>
      <c r="V241" s="156">
        <f t="shared" si="345"/>
        <v>0</v>
      </c>
      <c r="W241" s="156">
        <f t="shared" si="345"/>
        <v>0</v>
      </c>
      <c r="X241" s="156">
        <f t="shared" si="345"/>
        <v>0</v>
      </c>
      <c r="Y241" s="156">
        <f t="shared" si="345"/>
        <v>-7141.0985655307468</v>
      </c>
      <c r="Z241" s="156">
        <f t="shared" si="345"/>
        <v>0</v>
      </c>
      <c r="AA241" s="156">
        <f t="shared" si="345"/>
        <v>0</v>
      </c>
      <c r="AB241" s="156">
        <f t="shared" si="345"/>
        <v>0</v>
      </c>
      <c r="AC241" s="156">
        <f t="shared" si="345"/>
        <v>0</v>
      </c>
      <c r="AD241" s="156">
        <f t="shared" si="345"/>
        <v>0</v>
      </c>
      <c r="AE241" s="156">
        <f t="shared" si="345"/>
        <v>0</v>
      </c>
      <c r="AF241" s="156">
        <f t="shared" si="345"/>
        <v>0</v>
      </c>
      <c r="AG241" s="156">
        <f t="shared" si="345"/>
        <v>0</v>
      </c>
      <c r="AH241" s="156">
        <f t="shared" si="345"/>
        <v>0</v>
      </c>
      <c r="AI241" s="156">
        <f t="shared" si="345"/>
        <v>0</v>
      </c>
      <c r="AJ241" s="156">
        <f t="shared" si="345"/>
        <v>0</v>
      </c>
      <c r="AK241" s="156">
        <f t="shared" si="345"/>
        <v>0</v>
      </c>
      <c r="AL241" s="156">
        <f t="shared" si="345"/>
        <v>0</v>
      </c>
      <c r="AM241" s="156">
        <f t="shared" si="345"/>
        <v>0</v>
      </c>
      <c r="AN241" s="156">
        <f t="shared" si="345"/>
        <v>0</v>
      </c>
      <c r="AO241" s="156">
        <f t="shared" si="345"/>
        <v>0</v>
      </c>
      <c r="AP241" s="156">
        <f t="shared" si="345"/>
        <v>0</v>
      </c>
      <c r="AQ241" s="156">
        <f t="shared" si="345"/>
        <v>0</v>
      </c>
      <c r="AR241" s="156">
        <f t="shared" si="345"/>
        <v>0</v>
      </c>
      <c r="AS241" s="156">
        <f t="shared" si="345"/>
        <v>0</v>
      </c>
      <c r="AT241" s="156">
        <f t="shared" si="345"/>
        <v>0</v>
      </c>
      <c r="AU241" s="156">
        <f t="shared" si="345"/>
        <v>0</v>
      </c>
      <c r="AV241" s="156">
        <f t="shared" si="345"/>
        <v>0</v>
      </c>
      <c r="AW241" s="156">
        <f t="shared" si="345"/>
        <v>0</v>
      </c>
      <c r="AX241" s="156">
        <f t="shared" si="345"/>
        <v>0</v>
      </c>
      <c r="AY241" s="156">
        <f t="shared" si="345"/>
        <v>0</v>
      </c>
      <c r="AZ241" s="156">
        <f t="shared" si="345"/>
        <v>0</v>
      </c>
      <c r="BA241" s="156">
        <f t="shared" si="345"/>
        <v>0</v>
      </c>
      <c r="BB241" s="156">
        <f t="shared" si="345"/>
        <v>0</v>
      </c>
      <c r="BC241" s="156">
        <f t="shared" si="345"/>
        <v>0</v>
      </c>
      <c r="BD241" s="156">
        <f t="shared" si="345"/>
        <v>0</v>
      </c>
      <c r="BE241" s="156">
        <f t="shared" si="345"/>
        <v>0</v>
      </c>
      <c r="BF241" s="156">
        <f t="shared" si="345"/>
        <v>0</v>
      </c>
      <c r="BG241" s="156">
        <f t="shared" si="345"/>
        <v>0</v>
      </c>
      <c r="BH241" s="156">
        <f t="shared" si="345"/>
        <v>0</v>
      </c>
      <c r="BI241" s="156">
        <f t="shared" si="345"/>
        <v>0</v>
      </c>
      <c r="BJ241" s="156">
        <f t="shared" si="345"/>
        <v>0</v>
      </c>
      <c r="BK241" s="156">
        <f t="shared" si="345"/>
        <v>0</v>
      </c>
      <c r="BL241" s="156">
        <f t="shared" si="345"/>
        <v>0</v>
      </c>
      <c r="BM241" s="156">
        <f t="shared" si="345"/>
        <v>0</v>
      </c>
      <c r="BN241" s="156">
        <f t="shared" si="345"/>
        <v>0</v>
      </c>
      <c r="BO241" s="156">
        <f t="shared" si="345"/>
        <v>0</v>
      </c>
      <c r="BP241" s="156">
        <f t="shared" si="345"/>
        <v>0</v>
      </c>
      <c r="BQ241" s="156">
        <f t="shared" ref="BQ241:EB241" si="346">IF(BQ$165=EOMONTH($D67,-1),SUMIFS($D232:$NK232,$D$165:$NK$165,"&gt;="&amp;EOMONTH($D67,$S67),$D$165:$NK$165,"&lt;"&amp;EOMONTH($D67,60))*-$AF67+SUMIFS($D232:$NK232,$D$165:$NK$165,"&gt;="&amp;EOMONTH($D67,60),$D$165:$NK$165,"&lt;"&amp;EOMONTH($D67,372))*-$AG67,0)</f>
        <v>0</v>
      </c>
      <c r="BR241" s="156">
        <f t="shared" si="346"/>
        <v>0</v>
      </c>
      <c r="BS241" s="156">
        <f t="shared" si="346"/>
        <v>0</v>
      </c>
      <c r="BT241" s="156">
        <f t="shared" si="346"/>
        <v>0</v>
      </c>
      <c r="BU241" s="156">
        <f t="shared" si="346"/>
        <v>0</v>
      </c>
      <c r="BV241" s="156">
        <f t="shared" si="346"/>
        <v>0</v>
      </c>
      <c r="BW241" s="156">
        <f t="shared" si="346"/>
        <v>0</v>
      </c>
      <c r="BX241" s="156">
        <f t="shared" si="346"/>
        <v>0</v>
      </c>
      <c r="BY241" s="156">
        <f t="shared" si="346"/>
        <v>0</v>
      </c>
      <c r="BZ241" s="156">
        <f t="shared" si="346"/>
        <v>0</v>
      </c>
      <c r="CA241" s="156">
        <f t="shared" si="346"/>
        <v>0</v>
      </c>
      <c r="CB241" s="156">
        <f t="shared" si="346"/>
        <v>0</v>
      </c>
      <c r="CC241" s="156">
        <f t="shared" si="346"/>
        <v>0</v>
      </c>
      <c r="CD241" s="156">
        <f t="shared" si="346"/>
        <v>0</v>
      </c>
      <c r="CE241" s="156">
        <f t="shared" si="346"/>
        <v>0</v>
      </c>
      <c r="CF241" s="156">
        <f t="shared" si="346"/>
        <v>0</v>
      </c>
      <c r="CG241" s="156">
        <f t="shared" si="346"/>
        <v>0</v>
      </c>
      <c r="CH241" s="156">
        <f t="shared" si="346"/>
        <v>0</v>
      </c>
      <c r="CI241" s="156">
        <f t="shared" si="346"/>
        <v>0</v>
      </c>
      <c r="CJ241" s="156">
        <f t="shared" si="346"/>
        <v>0</v>
      </c>
      <c r="CK241" s="156">
        <f t="shared" si="346"/>
        <v>0</v>
      </c>
      <c r="CL241" s="156">
        <f t="shared" si="346"/>
        <v>0</v>
      </c>
      <c r="CM241" s="156">
        <f t="shared" si="346"/>
        <v>0</v>
      </c>
      <c r="CN241" s="156">
        <f t="shared" si="346"/>
        <v>0</v>
      </c>
      <c r="CO241" s="156">
        <f t="shared" si="346"/>
        <v>0</v>
      </c>
      <c r="CP241" s="156">
        <f t="shared" si="346"/>
        <v>0</v>
      </c>
      <c r="CQ241" s="156">
        <f t="shared" si="346"/>
        <v>0</v>
      </c>
      <c r="CR241" s="156">
        <f t="shared" si="346"/>
        <v>0</v>
      </c>
      <c r="CS241" s="156">
        <f t="shared" si="346"/>
        <v>0</v>
      </c>
      <c r="CT241" s="156">
        <f t="shared" si="346"/>
        <v>0</v>
      </c>
      <c r="CU241" s="156">
        <f t="shared" si="346"/>
        <v>0</v>
      </c>
      <c r="CV241" s="156">
        <f t="shared" si="346"/>
        <v>0</v>
      </c>
      <c r="CW241" s="156">
        <f t="shared" si="346"/>
        <v>0</v>
      </c>
      <c r="CX241" s="156">
        <f t="shared" si="346"/>
        <v>0</v>
      </c>
      <c r="CY241" s="156">
        <f t="shared" si="346"/>
        <v>0</v>
      </c>
      <c r="CZ241" s="156">
        <f t="shared" si="346"/>
        <v>0</v>
      </c>
      <c r="DA241" s="156">
        <f t="shared" si="346"/>
        <v>0</v>
      </c>
      <c r="DB241" s="156">
        <f t="shared" si="346"/>
        <v>0</v>
      </c>
      <c r="DC241" s="156">
        <f t="shared" si="346"/>
        <v>0</v>
      </c>
      <c r="DD241" s="156">
        <f t="shared" si="346"/>
        <v>0</v>
      </c>
      <c r="DE241" s="156">
        <f t="shared" si="346"/>
        <v>0</v>
      </c>
      <c r="DF241" s="156">
        <f t="shared" si="346"/>
        <v>0</v>
      </c>
      <c r="DG241" s="156">
        <f t="shared" si="346"/>
        <v>0</v>
      </c>
      <c r="DH241" s="156">
        <f t="shared" si="346"/>
        <v>0</v>
      </c>
      <c r="DI241" s="156">
        <f t="shared" si="346"/>
        <v>0</v>
      </c>
      <c r="DJ241" s="156">
        <f t="shared" si="346"/>
        <v>0</v>
      </c>
      <c r="DK241" s="156">
        <f t="shared" si="346"/>
        <v>0</v>
      </c>
      <c r="DL241" s="156">
        <f t="shared" si="346"/>
        <v>0</v>
      </c>
      <c r="DM241" s="156">
        <f t="shared" si="346"/>
        <v>0</v>
      </c>
      <c r="DN241" s="156">
        <f t="shared" si="346"/>
        <v>0</v>
      </c>
      <c r="DO241" s="156">
        <f t="shared" si="346"/>
        <v>0</v>
      </c>
      <c r="DP241" s="156">
        <f t="shared" si="346"/>
        <v>0</v>
      </c>
      <c r="DQ241" s="156">
        <f t="shared" si="346"/>
        <v>0</v>
      </c>
      <c r="DR241" s="156">
        <f t="shared" si="346"/>
        <v>0</v>
      </c>
      <c r="DS241" s="156">
        <f t="shared" si="346"/>
        <v>0</v>
      </c>
      <c r="DT241" s="156">
        <f t="shared" si="346"/>
        <v>0</v>
      </c>
      <c r="DU241" s="156">
        <f t="shared" si="346"/>
        <v>0</v>
      </c>
      <c r="DV241" s="156">
        <f t="shared" si="346"/>
        <v>0</v>
      </c>
      <c r="DW241" s="156">
        <f t="shared" si="346"/>
        <v>0</v>
      </c>
      <c r="DX241" s="156">
        <f t="shared" si="346"/>
        <v>0</v>
      </c>
      <c r="DY241" s="156">
        <f t="shared" si="346"/>
        <v>0</v>
      </c>
      <c r="DZ241" s="156">
        <f t="shared" si="346"/>
        <v>0</v>
      </c>
      <c r="EA241" s="156">
        <f t="shared" si="346"/>
        <v>0</v>
      </c>
      <c r="EB241" s="156">
        <f t="shared" si="346"/>
        <v>0</v>
      </c>
      <c r="EC241" s="156">
        <f t="shared" ref="EC241:GN241" si="347">IF(EC$165=EOMONTH($D67,-1),SUMIFS($D232:$NK232,$D$165:$NK$165,"&gt;="&amp;EOMONTH($D67,$S67),$D$165:$NK$165,"&lt;"&amp;EOMONTH($D67,60))*-$AF67+SUMIFS($D232:$NK232,$D$165:$NK$165,"&gt;="&amp;EOMONTH($D67,60),$D$165:$NK$165,"&lt;"&amp;EOMONTH($D67,372))*-$AG67,0)</f>
        <v>0</v>
      </c>
      <c r="ED241" s="156">
        <f t="shared" si="347"/>
        <v>0</v>
      </c>
      <c r="EE241" s="156">
        <f t="shared" si="347"/>
        <v>0</v>
      </c>
      <c r="EF241" s="156">
        <f t="shared" si="347"/>
        <v>0</v>
      </c>
      <c r="EG241" s="156">
        <f t="shared" si="347"/>
        <v>0</v>
      </c>
      <c r="EH241" s="156">
        <f t="shared" si="347"/>
        <v>0</v>
      </c>
      <c r="EI241" s="156">
        <f t="shared" si="347"/>
        <v>0</v>
      </c>
      <c r="EJ241" s="156">
        <f t="shared" si="347"/>
        <v>0</v>
      </c>
      <c r="EK241" s="156">
        <f t="shared" si="347"/>
        <v>0</v>
      </c>
      <c r="EL241" s="156">
        <f t="shared" si="347"/>
        <v>0</v>
      </c>
      <c r="EM241" s="156">
        <f t="shared" si="347"/>
        <v>0</v>
      </c>
      <c r="EN241" s="156">
        <f t="shared" si="347"/>
        <v>0</v>
      </c>
      <c r="EO241" s="156">
        <f t="shared" si="347"/>
        <v>0</v>
      </c>
      <c r="EP241" s="156">
        <f t="shared" si="347"/>
        <v>0</v>
      </c>
      <c r="EQ241" s="156">
        <f t="shared" si="347"/>
        <v>0</v>
      </c>
      <c r="ER241" s="156">
        <f t="shared" si="347"/>
        <v>0</v>
      </c>
      <c r="ES241" s="156">
        <f t="shared" si="347"/>
        <v>0</v>
      </c>
      <c r="ET241" s="156">
        <f t="shared" si="347"/>
        <v>0</v>
      </c>
      <c r="EU241" s="156">
        <f t="shared" si="347"/>
        <v>0</v>
      </c>
      <c r="EV241" s="156">
        <f t="shared" si="347"/>
        <v>0</v>
      </c>
      <c r="EW241" s="156">
        <f t="shared" si="347"/>
        <v>0</v>
      </c>
      <c r="EX241" s="156">
        <f t="shared" si="347"/>
        <v>0</v>
      </c>
      <c r="EY241" s="156">
        <f t="shared" si="347"/>
        <v>0</v>
      </c>
      <c r="EZ241" s="156">
        <f t="shared" si="347"/>
        <v>0</v>
      </c>
      <c r="FA241" s="156">
        <f t="shared" si="347"/>
        <v>0</v>
      </c>
      <c r="FB241" s="156">
        <f t="shared" si="347"/>
        <v>0</v>
      </c>
      <c r="FC241" s="156">
        <f t="shared" si="347"/>
        <v>0</v>
      </c>
      <c r="FD241" s="156">
        <f t="shared" si="347"/>
        <v>0</v>
      </c>
      <c r="FE241" s="156">
        <f t="shared" si="347"/>
        <v>0</v>
      </c>
      <c r="FF241" s="156">
        <f t="shared" si="347"/>
        <v>0</v>
      </c>
      <c r="FG241" s="156">
        <f t="shared" si="347"/>
        <v>0</v>
      </c>
      <c r="FH241" s="156">
        <f t="shared" si="347"/>
        <v>0</v>
      </c>
      <c r="FI241" s="156">
        <f t="shared" si="347"/>
        <v>0</v>
      </c>
      <c r="FJ241" s="156">
        <f t="shared" si="347"/>
        <v>0</v>
      </c>
      <c r="FK241" s="156">
        <f t="shared" si="347"/>
        <v>0</v>
      </c>
      <c r="FL241" s="156">
        <f t="shared" si="347"/>
        <v>0</v>
      </c>
      <c r="FM241" s="156">
        <f t="shared" si="347"/>
        <v>0</v>
      </c>
      <c r="FN241" s="156">
        <f t="shared" si="347"/>
        <v>0</v>
      </c>
      <c r="FO241" s="156">
        <f t="shared" si="347"/>
        <v>0</v>
      </c>
      <c r="FP241" s="156">
        <f t="shared" si="347"/>
        <v>0</v>
      </c>
      <c r="FQ241" s="156">
        <f t="shared" si="347"/>
        <v>0</v>
      </c>
      <c r="FR241" s="156">
        <f t="shared" si="347"/>
        <v>0</v>
      </c>
      <c r="FS241" s="156">
        <f t="shared" si="347"/>
        <v>0</v>
      </c>
      <c r="FT241" s="156">
        <f t="shared" si="347"/>
        <v>0</v>
      </c>
      <c r="FU241" s="156">
        <f t="shared" si="347"/>
        <v>0</v>
      </c>
      <c r="FV241" s="156">
        <f t="shared" si="347"/>
        <v>0</v>
      </c>
      <c r="FW241" s="156">
        <f t="shared" si="347"/>
        <v>0</v>
      </c>
      <c r="FX241" s="156">
        <f t="shared" si="347"/>
        <v>0</v>
      </c>
      <c r="FY241" s="156">
        <f t="shared" si="347"/>
        <v>0</v>
      </c>
      <c r="FZ241" s="156">
        <f t="shared" si="347"/>
        <v>0</v>
      </c>
      <c r="GA241" s="156">
        <f t="shared" si="347"/>
        <v>0</v>
      </c>
      <c r="GB241" s="156">
        <f t="shared" si="347"/>
        <v>0</v>
      </c>
      <c r="GC241" s="156">
        <f t="shared" si="347"/>
        <v>0</v>
      </c>
      <c r="GD241" s="156">
        <f t="shared" si="347"/>
        <v>0</v>
      </c>
      <c r="GE241" s="156">
        <f t="shared" si="347"/>
        <v>0</v>
      </c>
      <c r="GF241" s="156">
        <f t="shared" si="347"/>
        <v>0</v>
      </c>
      <c r="GG241" s="156">
        <f t="shared" si="347"/>
        <v>0</v>
      </c>
      <c r="GH241" s="156">
        <f t="shared" si="347"/>
        <v>0</v>
      </c>
      <c r="GI241" s="156">
        <f t="shared" si="347"/>
        <v>0</v>
      </c>
      <c r="GJ241" s="156">
        <f t="shared" si="347"/>
        <v>0</v>
      </c>
      <c r="GK241" s="156">
        <f t="shared" si="347"/>
        <v>0</v>
      </c>
      <c r="GL241" s="156">
        <f t="shared" si="347"/>
        <v>0</v>
      </c>
      <c r="GM241" s="156">
        <f t="shared" si="347"/>
        <v>0</v>
      </c>
      <c r="GN241" s="156">
        <f t="shared" si="347"/>
        <v>0</v>
      </c>
      <c r="GO241" s="156">
        <f t="shared" ref="GO241:IZ241" si="348">IF(GO$165=EOMONTH($D67,-1),SUMIFS($D232:$NK232,$D$165:$NK$165,"&gt;="&amp;EOMONTH($D67,$S67),$D$165:$NK$165,"&lt;"&amp;EOMONTH($D67,60))*-$AF67+SUMIFS($D232:$NK232,$D$165:$NK$165,"&gt;="&amp;EOMONTH($D67,60),$D$165:$NK$165,"&lt;"&amp;EOMONTH($D67,372))*-$AG67,0)</f>
        <v>0</v>
      </c>
      <c r="GP241" s="156">
        <f t="shared" si="348"/>
        <v>0</v>
      </c>
      <c r="GQ241" s="156">
        <f t="shared" si="348"/>
        <v>0</v>
      </c>
      <c r="GR241" s="156">
        <f t="shared" si="348"/>
        <v>0</v>
      </c>
      <c r="GS241" s="156">
        <f t="shared" si="348"/>
        <v>0</v>
      </c>
      <c r="GT241" s="156">
        <f t="shared" si="348"/>
        <v>0</v>
      </c>
      <c r="GU241" s="156">
        <f t="shared" si="348"/>
        <v>0</v>
      </c>
      <c r="GV241" s="156">
        <f t="shared" si="348"/>
        <v>0</v>
      </c>
      <c r="GW241" s="156">
        <f t="shared" si="348"/>
        <v>0</v>
      </c>
      <c r="GX241" s="156">
        <f t="shared" si="348"/>
        <v>0</v>
      </c>
      <c r="GY241" s="156">
        <f t="shared" si="348"/>
        <v>0</v>
      </c>
      <c r="GZ241" s="156">
        <f t="shared" si="348"/>
        <v>0</v>
      </c>
      <c r="HA241" s="156">
        <f t="shared" si="348"/>
        <v>0</v>
      </c>
      <c r="HB241" s="156">
        <f t="shared" si="348"/>
        <v>0</v>
      </c>
      <c r="HC241" s="156">
        <f t="shared" si="348"/>
        <v>0</v>
      </c>
      <c r="HD241" s="156">
        <f t="shared" si="348"/>
        <v>0</v>
      </c>
      <c r="HE241" s="156">
        <f t="shared" si="348"/>
        <v>0</v>
      </c>
      <c r="HF241" s="156">
        <f t="shared" si="348"/>
        <v>0</v>
      </c>
      <c r="HG241" s="156">
        <f t="shared" si="348"/>
        <v>0</v>
      </c>
      <c r="HH241" s="156">
        <f t="shared" si="348"/>
        <v>0</v>
      </c>
      <c r="HI241" s="156">
        <f t="shared" si="348"/>
        <v>0</v>
      </c>
      <c r="HJ241" s="156">
        <f t="shared" si="348"/>
        <v>0</v>
      </c>
      <c r="HK241" s="156">
        <f t="shared" si="348"/>
        <v>0</v>
      </c>
      <c r="HL241" s="156">
        <f t="shared" si="348"/>
        <v>0</v>
      </c>
      <c r="HM241" s="156">
        <f t="shared" si="348"/>
        <v>0</v>
      </c>
      <c r="HN241" s="156">
        <f t="shared" si="348"/>
        <v>0</v>
      </c>
      <c r="HO241" s="156">
        <f t="shared" si="348"/>
        <v>0</v>
      </c>
      <c r="HP241" s="156">
        <f t="shared" si="348"/>
        <v>0</v>
      </c>
      <c r="HQ241" s="156">
        <f t="shared" si="348"/>
        <v>0</v>
      </c>
      <c r="HR241" s="156">
        <f t="shared" si="348"/>
        <v>0</v>
      </c>
      <c r="HS241" s="156">
        <f t="shared" si="348"/>
        <v>0</v>
      </c>
      <c r="HT241" s="156">
        <f t="shared" si="348"/>
        <v>0</v>
      </c>
      <c r="HU241" s="156">
        <f t="shared" si="348"/>
        <v>0</v>
      </c>
      <c r="HV241" s="156">
        <f t="shared" si="348"/>
        <v>0</v>
      </c>
      <c r="HW241" s="156">
        <f t="shared" si="348"/>
        <v>0</v>
      </c>
      <c r="HX241" s="156">
        <f t="shared" si="348"/>
        <v>0</v>
      </c>
      <c r="HY241" s="156">
        <f t="shared" si="348"/>
        <v>0</v>
      </c>
      <c r="HZ241" s="156">
        <f t="shared" si="348"/>
        <v>0</v>
      </c>
      <c r="IA241" s="156">
        <f t="shared" si="348"/>
        <v>0</v>
      </c>
      <c r="IB241" s="156">
        <f t="shared" si="348"/>
        <v>0</v>
      </c>
      <c r="IC241" s="156">
        <f t="shared" si="348"/>
        <v>0</v>
      </c>
      <c r="ID241" s="156">
        <f t="shared" si="348"/>
        <v>0</v>
      </c>
      <c r="IE241" s="156">
        <f t="shared" si="348"/>
        <v>0</v>
      </c>
      <c r="IF241" s="156">
        <f t="shared" si="348"/>
        <v>0</v>
      </c>
      <c r="IG241" s="156">
        <f t="shared" si="348"/>
        <v>0</v>
      </c>
      <c r="IH241" s="156">
        <f t="shared" si="348"/>
        <v>0</v>
      </c>
      <c r="II241" s="156">
        <f t="shared" si="348"/>
        <v>0</v>
      </c>
      <c r="IJ241" s="156">
        <f t="shared" si="348"/>
        <v>0</v>
      </c>
      <c r="IK241" s="156">
        <f t="shared" si="348"/>
        <v>0</v>
      </c>
      <c r="IL241" s="156">
        <f t="shared" si="348"/>
        <v>0</v>
      </c>
      <c r="IM241" s="156">
        <f t="shared" si="348"/>
        <v>0</v>
      </c>
      <c r="IN241" s="156">
        <f t="shared" si="348"/>
        <v>0</v>
      </c>
      <c r="IO241" s="156">
        <f t="shared" si="348"/>
        <v>0</v>
      </c>
      <c r="IP241" s="156">
        <f t="shared" si="348"/>
        <v>0</v>
      </c>
      <c r="IQ241" s="156">
        <f t="shared" si="348"/>
        <v>0</v>
      </c>
      <c r="IR241" s="156">
        <f t="shared" si="348"/>
        <v>0</v>
      </c>
      <c r="IS241" s="156">
        <f t="shared" si="348"/>
        <v>0</v>
      </c>
      <c r="IT241" s="156">
        <f t="shared" si="348"/>
        <v>0</v>
      </c>
      <c r="IU241" s="156">
        <f t="shared" si="348"/>
        <v>0</v>
      </c>
      <c r="IV241" s="156">
        <f t="shared" si="348"/>
        <v>0</v>
      </c>
      <c r="IW241" s="156">
        <f t="shared" si="348"/>
        <v>0</v>
      </c>
      <c r="IX241" s="156">
        <f t="shared" si="348"/>
        <v>0</v>
      </c>
      <c r="IY241" s="156">
        <f t="shared" si="348"/>
        <v>0</v>
      </c>
      <c r="IZ241" s="156">
        <f t="shared" si="348"/>
        <v>0</v>
      </c>
      <c r="JA241" s="156">
        <f t="shared" ref="JA241:LL241" si="349">IF(JA$165=EOMONTH($D67,-1),SUMIFS($D232:$NK232,$D$165:$NK$165,"&gt;="&amp;EOMONTH($D67,$S67),$D$165:$NK$165,"&lt;"&amp;EOMONTH($D67,60))*-$AF67+SUMIFS($D232:$NK232,$D$165:$NK$165,"&gt;="&amp;EOMONTH($D67,60),$D$165:$NK$165,"&lt;"&amp;EOMONTH($D67,372))*-$AG67,0)</f>
        <v>0</v>
      </c>
      <c r="JB241" s="156">
        <f t="shared" si="349"/>
        <v>0</v>
      </c>
      <c r="JC241" s="156">
        <f t="shared" si="349"/>
        <v>0</v>
      </c>
      <c r="JD241" s="156">
        <f t="shared" si="349"/>
        <v>0</v>
      </c>
      <c r="JE241" s="156">
        <f t="shared" si="349"/>
        <v>0</v>
      </c>
      <c r="JF241" s="156">
        <f t="shared" si="349"/>
        <v>0</v>
      </c>
      <c r="JG241" s="156">
        <f t="shared" si="349"/>
        <v>0</v>
      </c>
      <c r="JH241" s="156">
        <f t="shared" si="349"/>
        <v>0</v>
      </c>
      <c r="JI241" s="156">
        <f t="shared" si="349"/>
        <v>0</v>
      </c>
      <c r="JJ241" s="156">
        <f t="shared" si="349"/>
        <v>0</v>
      </c>
      <c r="JK241" s="156">
        <f t="shared" si="349"/>
        <v>0</v>
      </c>
      <c r="JL241" s="156">
        <f t="shared" si="349"/>
        <v>0</v>
      </c>
      <c r="JM241" s="156">
        <f t="shared" si="349"/>
        <v>0</v>
      </c>
      <c r="JN241" s="156">
        <f t="shared" si="349"/>
        <v>0</v>
      </c>
      <c r="JO241" s="156">
        <f t="shared" si="349"/>
        <v>0</v>
      </c>
      <c r="JP241" s="156">
        <f t="shared" si="349"/>
        <v>0</v>
      </c>
      <c r="JQ241" s="156">
        <f t="shared" si="349"/>
        <v>0</v>
      </c>
      <c r="JR241" s="156">
        <f t="shared" si="349"/>
        <v>0</v>
      </c>
      <c r="JS241" s="156">
        <f t="shared" si="349"/>
        <v>0</v>
      </c>
      <c r="JT241" s="156">
        <f t="shared" si="349"/>
        <v>0</v>
      </c>
      <c r="JU241" s="156">
        <f t="shared" si="349"/>
        <v>0</v>
      </c>
      <c r="JV241" s="156">
        <f t="shared" si="349"/>
        <v>0</v>
      </c>
      <c r="JW241" s="156">
        <f t="shared" si="349"/>
        <v>0</v>
      </c>
      <c r="JX241" s="156">
        <f t="shared" si="349"/>
        <v>0</v>
      </c>
      <c r="JY241" s="156">
        <f t="shared" si="349"/>
        <v>0</v>
      </c>
      <c r="JZ241" s="156">
        <f t="shared" si="349"/>
        <v>0</v>
      </c>
      <c r="KA241" s="156">
        <f t="shared" si="349"/>
        <v>0</v>
      </c>
      <c r="KB241" s="156">
        <f t="shared" si="349"/>
        <v>0</v>
      </c>
      <c r="KC241" s="156">
        <f t="shared" si="349"/>
        <v>0</v>
      </c>
      <c r="KD241" s="156">
        <f t="shared" si="349"/>
        <v>0</v>
      </c>
      <c r="KE241" s="156">
        <f t="shared" si="349"/>
        <v>0</v>
      </c>
      <c r="KF241" s="156">
        <f t="shared" si="349"/>
        <v>0</v>
      </c>
      <c r="KG241" s="156">
        <f t="shared" si="349"/>
        <v>0</v>
      </c>
      <c r="KH241" s="156">
        <f t="shared" si="349"/>
        <v>0</v>
      </c>
      <c r="KI241" s="156">
        <f t="shared" si="349"/>
        <v>0</v>
      </c>
      <c r="KJ241" s="156">
        <f t="shared" si="349"/>
        <v>0</v>
      </c>
      <c r="KK241" s="156">
        <f t="shared" si="349"/>
        <v>0</v>
      </c>
      <c r="KL241" s="156">
        <f t="shared" si="349"/>
        <v>0</v>
      </c>
      <c r="KM241" s="156">
        <f t="shared" si="349"/>
        <v>0</v>
      </c>
      <c r="KN241" s="156">
        <f t="shared" si="349"/>
        <v>0</v>
      </c>
      <c r="KO241" s="156">
        <f t="shared" si="349"/>
        <v>0</v>
      </c>
      <c r="KP241" s="156">
        <f t="shared" si="349"/>
        <v>0</v>
      </c>
      <c r="KQ241" s="156">
        <f t="shared" si="349"/>
        <v>0</v>
      </c>
      <c r="KR241" s="156">
        <f t="shared" si="349"/>
        <v>0</v>
      </c>
      <c r="KS241" s="156">
        <f t="shared" si="349"/>
        <v>0</v>
      </c>
      <c r="KT241" s="156">
        <f t="shared" si="349"/>
        <v>0</v>
      </c>
      <c r="KU241" s="156">
        <f t="shared" si="349"/>
        <v>0</v>
      </c>
      <c r="KV241" s="156">
        <f t="shared" si="349"/>
        <v>0</v>
      </c>
      <c r="KW241" s="156">
        <f t="shared" si="349"/>
        <v>0</v>
      </c>
      <c r="KX241" s="156">
        <f t="shared" si="349"/>
        <v>0</v>
      </c>
      <c r="KY241" s="156">
        <f t="shared" si="349"/>
        <v>0</v>
      </c>
      <c r="KZ241" s="156">
        <f t="shared" si="349"/>
        <v>0</v>
      </c>
      <c r="LA241" s="156">
        <f t="shared" si="349"/>
        <v>0</v>
      </c>
      <c r="LB241" s="156">
        <f t="shared" si="349"/>
        <v>0</v>
      </c>
      <c r="LC241" s="156">
        <f t="shared" si="349"/>
        <v>0</v>
      </c>
      <c r="LD241" s="156">
        <f t="shared" si="349"/>
        <v>0</v>
      </c>
      <c r="LE241" s="156">
        <f t="shared" si="349"/>
        <v>0</v>
      </c>
      <c r="LF241" s="156">
        <f t="shared" si="349"/>
        <v>0</v>
      </c>
      <c r="LG241" s="156">
        <f t="shared" si="349"/>
        <v>0</v>
      </c>
      <c r="LH241" s="156">
        <f t="shared" si="349"/>
        <v>0</v>
      </c>
      <c r="LI241" s="156">
        <f t="shared" si="349"/>
        <v>0</v>
      </c>
      <c r="LJ241" s="156">
        <f t="shared" si="349"/>
        <v>0</v>
      </c>
      <c r="LK241" s="156">
        <f t="shared" si="349"/>
        <v>0</v>
      </c>
      <c r="LL241" s="156">
        <f t="shared" si="349"/>
        <v>0</v>
      </c>
      <c r="LM241" s="156">
        <f t="shared" ref="LM241:NK241" si="350">IF(LM$165=EOMONTH($D67,-1),SUMIFS($D232:$NK232,$D$165:$NK$165,"&gt;="&amp;EOMONTH($D67,$S67),$D$165:$NK$165,"&lt;"&amp;EOMONTH($D67,60))*-$AF67+SUMIFS($D232:$NK232,$D$165:$NK$165,"&gt;="&amp;EOMONTH($D67,60),$D$165:$NK$165,"&lt;"&amp;EOMONTH($D67,372))*-$AG67,0)</f>
        <v>0</v>
      </c>
      <c r="LN241" s="156">
        <f t="shared" si="350"/>
        <v>0</v>
      </c>
      <c r="LO241" s="156">
        <f t="shared" si="350"/>
        <v>0</v>
      </c>
      <c r="LP241" s="156">
        <f t="shared" si="350"/>
        <v>0</v>
      </c>
      <c r="LQ241" s="156">
        <f t="shared" si="350"/>
        <v>0</v>
      </c>
      <c r="LR241" s="156">
        <f t="shared" si="350"/>
        <v>0</v>
      </c>
      <c r="LS241" s="156">
        <f t="shared" si="350"/>
        <v>0</v>
      </c>
      <c r="LT241" s="156">
        <f t="shared" si="350"/>
        <v>0</v>
      </c>
      <c r="LU241" s="156">
        <f t="shared" si="350"/>
        <v>0</v>
      </c>
      <c r="LV241" s="156">
        <f t="shared" si="350"/>
        <v>0</v>
      </c>
      <c r="LW241" s="156">
        <f t="shared" si="350"/>
        <v>0</v>
      </c>
      <c r="LX241" s="156">
        <f t="shared" si="350"/>
        <v>0</v>
      </c>
      <c r="LY241" s="156">
        <f t="shared" si="350"/>
        <v>0</v>
      </c>
      <c r="LZ241" s="156">
        <f t="shared" si="350"/>
        <v>0</v>
      </c>
      <c r="MA241" s="156">
        <f t="shared" si="350"/>
        <v>0</v>
      </c>
      <c r="MB241" s="156">
        <f t="shared" si="350"/>
        <v>0</v>
      </c>
      <c r="MC241" s="156">
        <f t="shared" si="350"/>
        <v>0</v>
      </c>
      <c r="MD241" s="156">
        <f t="shared" si="350"/>
        <v>0</v>
      </c>
      <c r="ME241" s="156">
        <f t="shared" si="350"/>
        <v>0</v>
      </c>
      <c r="MF241" s="156">
        <f t="shared" si="350"/>
        <v>0</v>
      </c>
      <c r="MG241" s="156">
        <f t="shared" si="350"/>
        <v>0</v>
      </c>
      <c r="MH241" s="156">
        <f t="shared" si="350"/>
        <v>0</v>
      </c>
      <c r="MI241" s="156">
        <f t="shared" si="350"/>
        <v>0</v>
      </c>
      <c r="MJ241" s="156">
        <f t="shared" si="350"/>
        <v>0</v>
      </c>
      <c r="MK241" s="156">
        <f t="shared" si="350"/>
        <v>0</v>
      </c>
      <c r="ML241" s="156">
        <f t="shared" si="350"/>
        <v>0</v>
      </c>
      <c r="MM241" s="156">
        <f t="shared" si="350"/>
        <v>0</v>
      </c>
      <c r="MN241" s="156">
        <f t="shared" si="350"/>
        <v>0</v>
      </c>
      <c r="MO241" s="156">
        <f t="shared" si="350"/>
        <v>0</v>
      </c>
      <c r="MP241" s="156">
        <f t="shared" si="350"/>
        <v>0</v>
      </c>
      <c r="MQ241" s="156">
        <f t="shared" si="350"/>
        <v>0</v>
      </c>
      <c r="MR241" s="156">
        <f t="shared" si="350"/>
        <v>0</v>
      </c>
      <c r="MS241" s="156">
        <f t="shared" si="350"/>
        <v>0</v>
      </c>
      <c r="MT241" s="156">
        <f t="shared" si="350"/>
        <v>0</v>
      </c>
      <c r="MU241" s="156">
        <f t="shared" si="350"/>
        <v>0</v>
      </c>
      <c r="MV241" s="156">
        <f t="shared" si="350"/>
        <v>0</v>
      </c>
      <c r="MW241" s="156">
        <f t="shared" si="350"/>
        <v>0</v>
      </c>
      <c r="MX241" s="156">
        <f t="shared" si="350"/>
        <v>0</v>
      </c>
      <c r="MY241" s="156">
        <f t="shared" si="350"/>
        <v>0</v>
      </c>
      <c r="MZ241" s="156">
        <f t="shared" si="350"/>
        <v>0</v>
      </c>
      <c r="NA241" s="156">
        <f t="shared" si="350"/>
        <v>0</v>
      </c>
      <c r="NB241" s="156">
        <f t="shared" si="350"/>
        <v>0</v>
      </c>
      <c r="NC241" s="156">
        <f t="shared" si="350"/>
        <v>0</v>
      </c>
      <c r="ND241" s="156">
        <f t="shared" si="350"/>
        <v>0</v>
      </c>
      <c r="NE241" s="156">
        <f t="shared" si="350"/>
        <v>0</v>
      </c>
      <c r="NF241" s="156">
        <f t="shared" si="350"/>
        <v>0</v>
      </c>
      <c r="NG241" s="156">
        <f t="shared" si="350"/>
        <v>0</v>
      </c>
      <c r="NH241" s="156">
        <f t="shared" si="350"/>
        <v>0</v>
      </c>
      <c r="NI241" s="156">
        <f t="shared" si="350"/>
        <v>0</v>
      </c>
      <c r="NJ241" s="156">
        <f t="shared" si="350"/>
        <v>0</v>
      </c>
      <c r="NK241" s="158">
        <f t="shared" si="350"/>
        <v>0</v>
      </c>
    </row>
    <row r="242" spans="1:375" x14ac:dyDescent="0.25">
      <c r="A242" s="154">
        <f t="shared" si="338"/>
        <v>-18448.10798137305</v>
      </c>
      <c r="B242" s="35" t="s">
        <v>171</v>
      </c>
      <c r="C242" s="89" t="s">
        <v>163</v>
      </c>
      <c r="D242" s="156">
        <f t="shared" ref="D242:BO242" si="351">IF(D$165=EOMONTH($E67,$R67*(1-$O67)),FV($AE67,ROUNDDOWN(YEARFRAC($D$165,D$165,1),0),0,($AC67*(1-$O67)+$AD67*$O67)*$B67,0),0)</f>
        <v>0</v>
      </c>
      <c r="E242" s="156">
        <f t="shared" si="351"/>
        <v>0</v>
      </c>
      <c r="F242" s="156">
        <f t="shared" si="351"/>
        <v>0</v>
      </c>
      <c r="G242" s="156">
        <f t="shared" si="351"/>
        <v>0</v>
      </c>
      <c r="H242" s="156">
        <f t="shared" si="351"/>
        <v>0</v>
      </c>
      <c r="I242" s="156">
        <f t="shared" si="351"/>
        <v>0</v>
      </c>
      <c r="J242" s="156">
        <f t="shared" si="351"/>
        <v>0</v>
      </c>
      <c r="K242" s="156">
        <f t="shared" si="351"/>
        <v>0</v>
      </c>
      <c r="L242" s="156">
        <f t="shared" si="351"/>
        <v>0</v>
      </c>
      <c r="M242" s="156">
        <f t="shared" si="351"/>
        <v>0</v>
      </c>
      <c r="N242" s="156">
        <f t="shared" si="351"/>
        <v>0</v>
      </c>
      <c r="O242" s="156">
        <f t="shared" si="351"/>
        <v>0</v>
      </c>
      <c r="P242" s="156">
        <f t="shared" si="351"/>
        <v>0</v>
      </c>
      <c r="Q242" s="156">
        <f t="shared" si="351"/>
        <v>0</v>
      </c>
      <c r="R242" s="156">
        <f t="shared" si="351"/>
        <v>0</v>
      </c>
      <c r="S242" s="156">
        <f t="shared" si="351"/>
        <v>0</v>
      </c>
      <c r="T242" s="156">
        <f t="shared" si="351"/>
        <v>0</v>
      </c>
      <c r="U242" s="156">
        <f t="shared" si="351"/>
        <v>0</v>
      </c>
      <c r="V242" s="156">
        <f t="shared" si="351"/>
        <v>0</v>
      </c>
      <c r="W242" s="156">
        <f t="shared" si="351"/>
        <v>0</v>
      </c>
      <c r="X242" s="156">
        <f t="shared" si="351"/>
        <v>0</v>
      </c>
      <c r="Y242" s="156">
        <f t="shared" si="351"/>
        <v>0</v>
      </c>
      <c r="Z242" s="156">
        <f t="shared" si="351"/>
        <v>0</v>
      </c>
      <c r="AA242" s="156">
        <f t="shared" si="351"/>
        <v>0</v>
      </c>
      <c r="AB242" s="156">
        <f t="shared" si="351"/>
        <v>0</v>
      </c>
      <c r="AC242" s="156">
        <f t="shared" si="351"/>
        <v>0</v>
      </c>
      <c r="AD242" s="156">
        <f t="shared" si="351"/>
        <v>0</v>
      </c>
      <c r="AE242" s="156">
        <f t="shared" si="351"/>
        <v>0</v>
      </c>
      <c r="AF242" s="156">
        <f t="shared" si="351"/>
        <v>0</v>
      </c>
      <c r="AG242" s="156">
        <f t="shared" si="351"/>
        <v>0</v>
      </c>
      <c r="AH242" s="156">
        <f t="shared" si="351"/>
        <v>0</v>
      </c>
      <c r="AI242" s="156">
        <f t="shared" si="351"/>
        <v>0</v>
      </c>
      <c r="AJ242" s="156">
        <f t="shared" si="351"/>
        <v>0</v>
      </c>
      <c r="AK242" s="156">
        <f t="shared" si="351"/>
        <v>0</v>
      </c>
      <c r="AL242" s="156">
        <f t="shared" si="351"/>
        <v>0</v>
      </c>
      <c r="AM242" s="156">
        <f t="shared" si="351"/>
        <v>0</v>
      </c>
      <c r="AN242" s="156">
        <f t="shared" si="351"/>
        <v>0</v>
      </c>
      <c r="AO242" s="156">
        <f t="shared" si="351"/>
        <v>0</v>
      </c>
      <c r="AP242" s="156">
        <f t="shared" si="351"/>
        <v>0</v>
      </c>
      <c r="AQ242" s="156">
        <f t="shared" si="351"/>
        <v>0</v>
      </c>
      <c r="AR242" s="156">
        <f t="shared" si="351"/>
        <v>0</v>
      </c>
      <c r="AS242" s="156">
        <f t="shared" si="351"/>
        <v>0</v>
      </c>
      <c r="AT242" s="156">
        <f t="shared" si="351"/>
        <v>0</v>
      </c>
      <c r="AU242" s="156">
        <f t="shared" si="351"/>
        <v>0</v>
      </c>
      <c r="AV242" s="156">
        <f t="shared" si="351"/>
        <v>0</v>
      </c>
      <c r="AW242" s="156">
        <f t="shared" si="351"/>
        <v>0</v>
      </c>
      <c r="AX242" s="156">
        <f t="shared" si="351"/>
        <v>0</v>
      </c>
      <c r="AY242" s="156">
        <f t="shared" si="351"/>
        <v>0</v>
      </c>
      <c r="AZ242" s="156">
        <f t="shared" si="351"/>
        <v>0</v>
      </c>
      <c r="BA242" s="156">
        <f t="shared" si="351"/>
        <v>0</v>
      </c>
      <c r="BB242" s="156">
        <f t="shared" si="351"/>
        <v>0</v>
      </c>
      <c r="BC242" s="156">
        <f t="shared" si="351"/>
        <v>0</v>
      </c>
      <c r="BD242" s="156">
        <f t="shared" si="351"/>
        <v>0</v>
      </c>
      <c r="BE242" s="156">
        <f t="shared" si="351"/>
        <v>0</v>
      </c>
      <c r="BF242" s="156">
        <f t="shared" si="351"/>
        <v>0</v>
      </c>
      <c r="BG242" s="156">
        <f t="shared" si="351"/>
        <v>0</v>
      </c>
      <c r="BH242" s="156">
        <f t="shared" si="351"/>
        <v>0</v>
      </c>
      <c r="BI242" s="156">
        <f t="shared" si="351"/>
        <v>0</v>
      </c>
      <c r="BJ242" s="156">
        <f t="shared" si="351"/>
        <v>0</v>
      </c>
      <c r="BK242" s="156">
        <f t="shared" si="351"/>
        <v>0</v>
      </c>
      <c r="BL242" s="156">
        <f t="shared" si="351"/>
        <v>0</v>
      </c>
      <c r="BM242" s="156">
        <f t="shared" si="351"/>
        <v>0</v>
      </c>
      <c r="BN242" s="156">
        <f t="shared" si="351"/>
        <v>0</v>
      </c>
      <c r="BO242" s="156">
        <f t="shared" si="351"/>
        <v>0</v>
      </c>
      <c r="BP242" s="156">
        <f t="shared" ref="BP242:EA242" si="352">IF(BP$165=EOMONTH($E67,$R67*(1-$O67)),FV($AE67,ROUNDDOWN(YEARFRAC($D$165,BP$165,1),0),0,($AC67*(1-$O67)+$AD67*$O67)*$B67,0),0)</f>
        <v>0</v>
      </c>
      <c r="BQ242" s="156">
        <f t="shared" si="352"/>
        <v>0</v>
      </c>
      <c r="BR242" s="156">
        <f t="shared" si="352"/>
        <v>0</v>
      </c>
      <c r="BS242" s="156">
        <f t="shared" si="352"/>
        <v>0</v>
      </c>
      <c r="BT242" s="156">
        <f t="shared" si="352"/>
        <v>0</v>
      </c>
      <c r="BU242" s="156">
        <f t="shared" si="352"/>
        <v>0</v>
      </c>
      <c r="BV242" s="156">
        <f t="shared" si="352"/>
        <v>0</v>
      </c>
      <c r="BW242" s="156">
        <f t="shared" si="352"/>
        <v>0</v>
      </c>
      <c r="BX242" s="156">
        <f t="shared" si="352"/>
        <v>0</v>
      </c>
      <c r="BY242" s="156">
        <f t="shared" si="352"/>
        <v>0</v>
      </c>
      <c r="BZ242" s="156">
        <f t="shared" si="352"/>
        <v>0</v>
      </c>
      <c r="CA242" s="156">
        <f t="shared" si="352"/>
        <v>0</v>
      </c>
      <c r="CB242" s="156">
        <f t="shared" si="352"/>
        <v>0</v>
      </c>
      <c r="CC242" s="156">
        <f t="shared" si="352"/>
        <v>0</v>
      </c>
      <c r="CD242" s="156">
        <f t="shared" si="352"/>
        <v>0</v>
      </c>
      <c r="CE242" s="156">
        <f t="shared" si="352"/>
        <v>0</v>
      </c>
      <c r="CF242" s="156">
        <f t="shared" si="352"/>
        <v>0</v>
      </c>
      <c r="CG242" s="156">
        <f t="shared" si="352"/>
        <v>0</v>
      </c>
      <c r="CH242" s="156">
        <f t="shared" si="352"/>
        <v>0</v>
      </c>
      <c r="CI242" s="156">
        <f t="shared" si="352"/>
        <v>0</v>
      </c>
      <c r="CJ242" s="156">
        <f t="shared" si="352"/>
        <v>0</v>
      </c>
      <c r="CK242" s="156">
        <f t="shared" si="352"/>
        <v>0</v>
      </c>
      <c r="CL242" s="156">
        <f t="shared" si="352"/>
        <v>0</v>
      </c>
      <c r="CM242" s="156">
        <f t="shared" si="352"/>
        <v>0</v>
      </c>
      <c r="CN242" s="156">
        <f t="shared" si="352"/>
        <v>0</v>
      </c>
      <c r="CO242" s="156">
        <f t="shared" si="352"/>
        <v>0</v>
      </c>
      <c r="CP242" s="156">
        <f t="shared" si="352"/>
        <v>0</v>
      </c>
      <c r="CQ242" s="156">
        <f t="shared" si="352"/>
        <v>0</v>
      </c>
      <c r="CR242" s="156">
        <f t="shared" si="352"/>
        <v>0</v>
      </c>
      <c r="CS242" s="156">
        <f t="shared" si="352"/>
        <v>0</v>
      </c>
      <c r="CT242" s="156">
        <f t="shared" si="352"/>
        <v>0</v>
      </c>
      <c r="CU242" s="156">
        <f t="shared" si="352"/>
        <v>0</v>
      </c>
      <c r="CV242" s="156">
        <f t="shared" si="352"/>
        <v>-18448.10798137305</v>
      </c>
      <c r="CW242" s="156">
        <f t="shared" si="352"/>
        <v>0</v>
      </c>
      <c r="CX242" s="156">
        <f t="shared" si="352"/>
        <v>0</v>
      </c>
      <c r="CY242" s="156">
        <f t="shared" si="352"/>
        <v>0</v>
      </c>
      <c r="CZ242" s="156">
        <f t="shared" si="352"/>
        <v>0</v>
      </c>
      <c r="DA242" s="156">
        <f t="shared" si="352"/>
        <v>0</v>
      </c>
      <c r="DB242" s="156">
        <f t="shared" si="352"/>
        <v>0</v>
      </c>
      <c r="DC242" s="156">
        <f t="shared" si="352"/>
        <v>0</v>
      </c>
      <c r="DD242" s="156">
        <f t="shared" si="352"/>
        <v>0</v>
      </c>
      <c r="DE242" s="156">
        <f t="shared" si="352"/>
        <v>0</v>
      </c>
      <c r="DF242" s="156">
        <f t="shared" si="352"/>
        <v>0</v>
      </c>
      <c r="DG242" s="156">
        <f t="shared" si="352"/>
        <v>0</v>
      </c>
      <c r="DH242" s="156">
        <f t="shared" si="352"/>
        <v>0</v>
      </c>
      <c r="DI242" s="156">
        <f t="shared" si="352"/>
        <v>0</v>
      </c>
      <c r="DJ242" s="156">
        <f t="shared" si="352"/>
        <v>0</v>
      </c>
      <c r="DK242" s="156">
        <f t="shared" si="352"/>
        <v>0</v>
      </c>
      <c r="DL242" s="156">
        <f t="shared" si="352"/>
        <v>0</v>
      </c>
      <c r="DM242" s="156">
        <f t="shared" si="352"/>
        <v>0</v>
      </c>
      <c r="DN242" s="156">
        <f t="shared" si="352"/>
        <v>0</v>
      </c>
      <c r="DO242" s="156">
        <f t="shared" si="352"/>
        <v>0</v>
      </c>
      <c r="DP242" s="156">
        <f t="shared" si="352"/>
        <v>0</v>
      </c>
      <c r="DQ242" s="156">
        <f t="shared" si="352"/>
        <v>0</v>
      </c>
      <c r="DR242" s="156">
        <f t="shared" si="352"/>
        <v>0</v>
      </c>
      <c r="DS242" s="156">
        <f t="shared" si="352"/>
        <v>0</v>
      </c>
      <c r="DT242" s="156">
        <f t="shared" si="352"/>
        <v>0</v>
      </c>
      <c r="DU242" s="156">
        <f t="shared" si="352"/>
        <v>0</v>
      </c>
      <c r="DV242" s="156">
        <f t="shared" si="352"/>
        <v>0</v>
      </c>
      <c r="DW242" s="156">
        <f t="shared" si="352"/>
        <v>0</v>
      </c>
      <c r="DX242" s="156">
        <f t="shared" si="352"/>
        <v>0</v>
      </c>
      <c r="DY242" s="156">
        <f t="shared" si="352"/>
        <v>0</v>
      </c>
      <c r="DZ242" s="156">
        <f t="shared" si="352"/>
        <v>0</v>
      </c>
      <c r="EA242" s="156">
        <f t="shared" si="352"/>
        <v>0</v>
      </c>
      <c r="EB242" s="156">
        <f t="shared" ref="EB242:GM242" si="353">IF(EB$165=EOMONTH($E67,$R67*(1-$O67)),FV($AE67,ROUNDDOWN(YEARFRAC($D$165,EB$165,1),0),0,($AC67*(1-$O67)+$AD67*$O67)*$B67,0),0)</f>
        <v>0</v>
      </c>
      <c r="EC242" s="156">
        <f t="shared" si="353"/>
        <v>0</v>
      </c>
      <c r="ED242" s="156">
        <f t="shared" si="353"/>
        <v>0</v>
      </c>
      <c r="EE242" s="156">
        <f t="shared" si="353"/>
        <v>0</v>
      </c>
      <c r="EF242" s="156">
        <f t="shared" si="353"/>
        <v>0</v>
      </c>
      <c r="EG242" s="156">
        <f t="shared" si="353"/>
        <v>0</v>
      </c>
      <c r="EH242" s="156">
        <f t="shared" si="353"/>
        <v>0</v>
      </c>
      <c r="EI242" s="156">
        <f t="shared" si="353"/>
        <v>0</v>
      </c>
      <c r="EJ242" s="156">
        <f t="shared" si="353"/>
        <v>0</v>
      </c>
      <c r="EK242" s="156">
        <f t="shared" si="353"/>
        <v>0</v>
      </c>
      <c r="EL242" s="156">
        <f t="shared" si="353"/>
        <v>0</v>
      </c>
      <c r="EM242" s="156">
        <f t="shared" si="353"/>
        <v>0</v>
      </c>
      <c r="EN242" s="156">
        <f t="shared" si="353"/>
        <v>0</v>
      </c>
      <c r="EO242" s="156">
        <f t="shared" si="353"/>
        <v>0</v>
      </c>
      <c r="EP242" s="156">
        <f t="shared" si="353"/>
        <v>0</v>
      </c>
      <c r="EQ242" s="156">
        <f t="shared" si="353"/>
        <v>0</v>
      </c>
      <c r="ER242" s="156">
        <f t="shared" si="353"/>
        <v>0</v>
      </c>
      <c r="ES242" s="156">
        <f t="shared" si="353"/>
        <v>0</v>
      </c>
      <c r="ET242" s="156">
        <f t="shared" si="353"/>
        <v>0</v>
      </c>
      <c r="EU242" s="156">
        <f t="shared" si="353"/>
        <v>0</v>
      </c>
      <c r="EV242" s="156">
        <f t="shared" si="353"/>
        <v>0</v>
      </c>
      <c r="EW242" s="156">
        <f t="shared" si="353"/>
        <v>0</v>
      </c>
      <c r="EX242" s="156">
        <f t="shared" si="353"/>
        <v>0</v>
      </c>
      <c r="EY242" s="156">
        <f t="shared" si="353"/>
        <v>0</v>
      </c>
      <c r="EZ242" s="156">
        <f t="shared" si="353"/>
        <v>0</v>
      </c>
      <c r="FA242" s="156">
        <f t="shared" si="353"/>
        <v>0</v>
      </c>
      <c r="FB242" s="156">
        <f t="shared" si="353"/>
        <v>0</v>
      </c>
      <c r="FC242" s="156">
        <f t="shared" si="353"/>
        <v>0</v>
      </c>
      <c r="FD242" s="156">
        <f t="shared" si="353"/>
        <v>0</v>
      </c>
      <c r="FE242" s="156">
        <f t="shared" si="353"/>
        <v>0</v>
      </c>
      <c r="FF242" s="156">
        <f t="shared" si="353"/>
        <v>0</v>
      </c>
      <c r="FG242" s="156">
        <f t="shared" si="353"/>
        <v>0</v>
      </c>
      <c r="FH242" s="156">
        <f t="shared" si="353"/>
        <v>0</v>
      </c>
      <c r="FI242" s="156">
        <f t="shared" si="353"/>
        <v>0</v>
      </c>
      <c r="FJ242" s="156">
        <f t="shared" si="353"/>
        <v>0</v>
      </c>
      <c r="FK242" s="156">
        <f t="shared" si="353"/>
        <v>0</v>
      </c>
      <c r="FL242" s="156">
        <f t="shared" si="353"/>
        <v>0</v>
      </c>
      <c r="FM242" s="156">
        <f t="shared" si="353"/>
        <v>0</v>
      </c>
      <c r="FN242" s="156">
        <f t="shared" si="353"/>
        <v>0</v>
      </c>
      <c r="FO242" s="156">
        <f t="shared" si="353"/>
        <v>0</v>
      </c>
      <c r="FP242" s="156">
        <f t="shared" si="353"/>
        <v>0</v>
      </c>
      <c r="FQ242" s="156">
        <f t="shared" si="353"/>
        <v>0</v>
      </c>
      <c r="FR242" s="156">
        <f t="shared" si="353"/>
        <v>0</v>
      </c>
      <c r="FS242" s="156">
        <f t="shared" si="353"/>
        <v>0</v>
      </c>
      <c r="FT242" s="156">
        <f t="shared" si="353"/>
        <v>0</v>
      </c>
      <c r="FU242" s="156">
        <f t="shared" si="353"/>
        <v>0</v>
      </c>
      <c r="FV242" s="156">
        <f t="shared" si="353"/>
        <v>0</v>
      </c>
      <c r="FW242" s="156">
        <f t="shared" si="353"/>
        <v>0</v>
      </c>
      <c r="FX242" s="156">
        <f t="shared" si="353"/>
        <v>0</v>
      </c>
      <c r="FY242" s="156">
        <f t="shared" si="353"/>
        <v>0</v>
      </c>
      <c r="FZ242" s="156">
        <f t="shared" si="353"/>
        <v>0</v>
      </c>
      <c r="GA242" s="156">
        <f t="shared" si="353"/>
        <v>0</v>
      </c>
      <c r="GB242" s="156">
        <f t="shared" si="353"/>
        <v>0</v>
      </c>
      <c r="GC242" s="156">
        <f t="shared" si="353"/>
        <v>0</v>
      </c>
      <c r="GD242" s="156">
        <f t="shared" si="353"/>
        <v>0</v>
      </c>
      <c r="GE242" s="156">
        <f t="shared" si="353"/>
        <v>0</v>
      </c>
      <c r="GF242" s="156">
        <f t="shared" si="353"/>
        <v>0</v>
      </c>
      <c r="GG242" s="156">
        <f t="shared" si="353"/>
        <v>0</v>
      </c>
      <c r="GH242" s="156">
        <f t="shared" si="353"/>
        <v>0</v>
      </c>
      <c r="GI242" s="156">
        <f t="shared" si="353"/>
        <v>0</v>
      </c>
      <c r="GJ242" s="156">
        <f t="shared" si="353"/>
        <v>0</v>
      </c>
      <c r="GK242" s="156">
        <f t="shared" si="353"/>
        <v>0</v>
      </c>
      <c r="GL242" s="156">
        <f t="shared" si="353"/>
        <v>0</v>
      </c>
      <c r="GM242" s="156">
        <f t="shared" si="353"/>
        <v>0</v>
      </c>
      <c r="GN242" s="156">
        <f t="shared" ref="GN242:IY242" si="354">IF(GN$165=EOMONTH($E67,$R67*(1-$O67)),FV($AE67,ROUNDDOWN(YEARFRAC($D$165,GN$165,1),0),0,($AC67*(1-$O67)+$AD67*$O67)*$B67,0),0)</f>
        <v>0</v>
      </c>
      <c r="GO242" s="156">
        <f t="shared" si="354"/>
        <v>0</v>
      </c>
      <c r="GP242" s="156">
        <f t="shared" si="354"/>
        <v>0</v>
      </c>
      <c r="GQ242" s="156">
        <f t="shared" si="354"/>
        <v>0</v>
      </c>
      <c r="GR242" s="156">
        <f t="shared" si="354"/>
        <v>0</v>
      </c>
      <c r="GS242" s="156">
        <f t="shared" si="354"/>
        <v>0</v>
      </c>
      <c r="GT242" s="156">
        <f t="shared" si="354"/>
        <v>0</v>
      </c>
      <c r="GU242" s="156">
        <f t="shared" si="354"/>
        <v>0</v>
      </c>
      <c r="GV242" s="156">
        <f t="shared" si="354"/>
        <v>0</v>
      </c>
      <c r="GW242" s="156">
        <f t="shared" si="354"/>
        <v>0</v>
      </c>
      <c r="GX242" s="156">
        <f t="shared" si="354"/>
        <v>0</v>
      </c>
      <c r="GY242" s="156">
        <f t="shared" si="354"/>
        <v>0</v>
      </c>
      <c r="GZ242" s="156">
        <f t="shared" si="354"/>
        <v>0</v>
      </c>
      <c r="HA242" s="156">
        <f t="shared" si="354"/>
        <v>0</v>
      </c>
      <c r="HB242" s="156">
        <f t="shared" si="354"/>
        <v>0</v>
      </c>
      <c r="HC242" s="156">
        <f t="shared" si="354"/>
        <v>0</v>
      </c>
      <c r="HD242" s="156">
        <f t="shared" si="354"/>
        <v>0</v>
      </c>
      <c r="HE242" s="156">
        <f t="shared" si="354"/>
        <v>0</v>
      </c>
      <c r="HF242" s="156">
        <f t="shared" si="354"/>
        <v>0</v>
      </c>
      <c r="HG242" s="156">
        <f t="shared" si="354"/>
        <v>0</v>
      </c>
      <c r="HH242" s="156">
        <f t="shared" si="354"/>
        <v>0</v>
      </c>
      <c r="HI242" s="156">
        <f t="shared" si="354"/>
        <v>0</v>
      </c>
      <c r="HJ242" s="156">
        <f t="shared" si="354"/>
        <v>0</v>
      </c>
      <c r="HK242" s="156">
        <f t="shared" si="354"/>
        <v>0</v>
      </c>
      <c r="HL242" s="156">
        <f t="shared" si="354"/>
        <v>0</v>
      </c>
      <c r="HM242" s="156">
        <f t="shared" si="354"/>
        <v>0</v>
      </c>
      <c r="HN242" s="156">
        <f t="shared" si="354"/>
        <v>0</v>
      </c>
      <c r="HO242" s="156">
        <f t="shared" si="354"/>
        <v>0</v>
      </c>
      <c r="HP242" s="156">
        <f t="shared" si="354"/>
        <v>0</v>
      </c>
      <c r="HQ242" s="156">
        <f t="shared" si="354"/>
        <v>0</v>
      </c>
      <c r="HR242" s="156">
        <f t="shared" si="354"/>
        <v>0</v>
      </c>
      <c r="HS242" s="156">
        <f t="shared" si="354"/>
        <v>0</v>
      </c>
      <c r="HT242" s="156">
        <f t="shared" si="354"/>
        <v>0</v>
      </c>
      <c r="HU242" s="156">
        <f t="shared" si="354"/>
        <v>0</v>
      </c>
      <c r="HV242" s="156">
        <f t="shared" si="354"/>
        <v>0</v>
      </c>
      <c r="HW242" s="156">
        <f t="shared" si="354"/>
        <v>0</v>
      </c>
      <c r="HX242" s="156">
        <f t="shared" si="354"/>
        <v>0</v>
      </c>
      <c r="HY242" s="156">
        <f t="shared" si="354"/>
        <v>0</v>
      </c>
      <c r="HZ242" s="156">
        <f t="shared" si="354"/>
        <v>0</v>
      </c>
      <c r="IA242" s="156">
        <f t="shared" si="354"/>
        <v>0</v>
      </c>
      <c r="IB242" s="156">
        <f t="shared" si="354"/>
        <v>0</v>
      </c>
      <c r="IC242" s="156">
        <f t="shared" si="354"/>
        <v>0</v>
      </c>
      <c r="ID242" s="156">
        <f t="shared" si="354"/>
        <v>0</v>
      </c>
      <c r="IE242" s="156">
        <f t="shared" si="354"/>
        <v>0</v>
      </c>
      <c r="IF242" s="156">
        <f t="shared" si="354"/>
        <v>0</v>
      </c>
      <c r="IG242" s="156">
        <f t="shared" si="354"/>
        <v>0</v>
      </c>
      <c r="IH242" s="156">
        <f t="shared" si="354"/>
        <v>0</v>
      </c>
      <c r="II242" s="156">
        <f t="shared" si="354"/>
        <v>0</v>
      </c>
      <c r="IJ242" s="156">
        <f t="shared" si="354"/>
        <v>0</v>
      </c>
      <c r="IK242" s="156">
        <f t="shared" si="354"/>
        <v>0</v>
      </c>
      <c r="IL242" s="156">
        <f t="shared" si="354"/>
        <v>0</v>
      </c>
      <c r="IM242" s="156">
        <f t="shared" si="354"/>
        <v>0</v>
      </c>
      <c r="IN242" s="156">
        <f t="shared" si="354"/>
        <v>0</v>
      </c>
      <c r="IO242" s="156">
        <f t="shared" si="354"/>
        <v>0</v>
      </c>
      <c r="IP242" s="156">
        <f t="shared" si="354"/>
        <v>0</v>
      </c>
      <c r="IQ242" s="156">
        <f t="shared" si="354"/>
        <v>0</v>
      </c>
      <c r="IR242" s="156">
        <f t="shared" si="354"/>
        <v>0</v>
      </c>
      <c r="IS242" s="156">
        <f t="shared" si="354"/>
        <v>0</v>
      </c>
      <c r="IT242" s="156">
        <f t="shared" si="354"/>
        <v>0</v>
      </c>
      <c r="IU242" s="156">
        <f t="shared" si="354"/>
        <v>0</v>
      </c>
      <c r="IV242" s="156">
        <f t="shared" si="354"/>
        <v>0</v>
      </c>
      <c r="IW242" s="156">
        <f t="shared" si="354"/>
        <v>0</v>
      </c>
      <c r="IX242" s="156">
        <f t="shared" si="354"/>
        <v>0</v>
      </c>
      <c r="IY242" s="156">
        <f t="shared" si="354"/>
        <v>0</v>
      </c>
      <c r="IZ242" s="156">
        <f t="shared" ref="IZ242:LK242" si="355">IF(IZ$165=EOMONTH($E67,$R67*(1-$O67)),FV($AE67,ROUNDDOWN(YEARFRAC($D$165,IZ$165,1),0),0,($AC67*(1-$O67)+$AD67*$O67)*$B67,0),0)</f>
        <v>0</v>
      </c>
      <c r="JA242" s="156">
        <f t="shared" si="355"/>
        <v>0</v>
      </c>
      <c r="JB242" s="156">
        <f t="shared" si="355"/>
        <v>0</v>
      </c>
      <c r="JC242" s="156">
        <f t="shared" si="355"/>
        <v>0</v>
      </c>
      <c r="JD242" s="156">
        <f t="shared" si="355"/>
        <v>0</v>
      </c>
      <c r="JE242" s="156">
        <f t="shared" si="355"/>
        <v>0</v>
      </c>
      <c r="JF242" s="156">
        <f t="shared" si="355"/>
        <v>0</v>
      </c>
      <c r="JG242" s="156">
        <f t="shared" si="355"/>
        <v>0</v>
      </c>
      <c r="JH242" s="156">
        <f t="shared" si="355"/>
        <v>0</v>
      </c>
      <c r="JI242" s="156">
        <f t="shared" si="355"/>
        <v>0</v>
      </c>
      <c r="JJ242" s="156">
        <f t="shared" si="355"/>
        <v>0</v>
      </c>
      <c r="JK242" s="156">
        <f t="shared" si="355"/>
        <v>0</v>
      </c>
      <c r="JL242" s="156">
        <f t="shared" si="355"/>
        <v>0</v>
      </c>
      <c r="JM242" s="156">
        <f t="shared" si="355"/>
        <v>0</v>
      </c>
      <c r="JN242" s="156">
        <f t="shared" si="355"/>
        <v>0</v>
      </c>
      <c r="JO242" s="156">
        <f t="shared" si="355"/>
        <v>0</v>
      </c>
      <c r="JP242" s="156">
        <f t="shared" si="355"/>
        <v>0</v>
      </c>
      <c r="JQ242" s="156">
        <f t="shared" si="355"/>
        <v>0</v>
      </c>
      <c r="JR242" s="156">
        <f t="shared" si="355"/>
        <v>0</v>
      </c>
      <c r="JS242" s="156">
        <f t="shared" si="355"/>
        <v>0</v>
      </c>
      <c r="JT242" s="156">
        <f t="shared" si="355"/>
        <v>0</v>
      </c>
      <c r="JU242" s="156">
        <f t="shared" si="355"/>
        <v>0</v>
      </c>
      <c r="JV242" s="156">
        <f t="shared" si="355"/>
        <v>0</v>
      </c>
      <c r="JW242" s="156">
        <f t="shared" si="355"/>
        <v>0</v>
      </c>
      <c r="JX242" s="156">
        <f t="shared" si="355"/>
        <v>0</v>
      </c>
      <c r="JY242" s="156">
        <f t="shared" si="355"/>
        <v>0</v>
      </c>
      <c r="JZ242" s="156">
        <f t="shared" si="355"/>
        <v>0</v>
      </c>
      <c r="KA242" s="156">
        <f t="shared" si="355"/>
        <v>0</v>
      </c>
      <c r="KB242" s="156">
        <f t="shared" si="355"/>
        <v>0</v>
      </c>
      <c r="KC242" s="156">
        <f t="shared" si="355"/>
        <v>0</v>
      </c>
      <c r="KD242" s="156">
        <f t="shared" si="355"/>
        <v>0</v>
      </c>
      <c r="KE242" s="156">
        <f t="shared" si="355"/>
        <v>0</v>
      </c>
      <c r="KF242" s="156">
        <f t="shared" si="355"/>
        <v>0</v>
      </c>
      <c r="KG242" s="156">
        <f t="shared" si="355"/>
        <v>0</v>
      </c>
      <c r="KH242" s="156">
        <f t="shared" si="355"/>
        <v>0</v>
      </c>
      <c r="KI242" s="156">
        <f t="shared" si="355"/>
        <v>0</v>
      </c>
      <c r="KJ242" s="156">
        <f t="shared" si="355"/>
        <v>0</v>
      </c>
      <c r="KK242" s="156">
        <f t="shared" si="355"/>
        <v>0</v>
      </c>
      <c r="KL242" s="156">
        <f t="shared" si="355"/>
        <v>0</v>
      </c>
      <c r="KM242" s="156">
        <f t="shared" si="355"/>
        <v>0</v>
      </c>
      <c r="KN242" s="156">
        <f t="shared" si="355"/>
        <v>0</v>
      </c>
      <c r="KO242" s="156">
        <f t="shared" si="355"/>
        <v>0</v>
      </c>
      <c r="KP242" s="156">
        <f t="shared" si="355"/>
        <v>0</v>
      </c>
      <c r="KQ242" s="156">
        <f t="shared" si="355"/>
        <v>0</v>
      </c>
      <c r="KR242" s="156">
        <f t="shared" si="355"/>
        <v>0</v>
      </c>
      <c r="KS242" s="156">
        <f t="shared" si="355"/>
        <v>0</v>
      </c>
      <c r="KT242" s="156">
        <f t="shared" si="355"/>
        <v>0</v>
      </c>
      <c r="KU242" s="156">
        <f t="shared" si="355"/>
        <v>0</v>
      </c>
      <c r="KV242" s="156">
        <f t="shared" si="355"/>
        <v>0</v>
      </c>
      <c r="KW242" s="156">
        <f t="shared" si="355"/>
        <v>0</v>
      </c>
      <c r="KX242" s="156">
        <f t="shared" si="355"/>
        <v>0</v>
      </c>
      <c r="KY242" s="156">
        <f t="shared" si="355"/>
        <v>0</v>
      </c>
      <c r="KZ242" s="156">
        <f t="shared" si="355"/>
        <v>0</v>
      </c>
      <c r="LA242" s="156">
        <f t="shared" si="355"/>
        <v>0</v>
      </c>
      <c r="LB242" s="156">
        <f t="shared" si="355"/>
        <v>0</v>
      </c>
      <c r="LC242" s="156">
        <f t="shared" si="355"/>
        <v>0</v>
      </c>
      <c r="LD242" s="156">
        <f t="shared" si="355"/>
        <v>0</v>
      </c>
      <c r="LE242" s="156">
        <f t="shared" si="355"/>
        <v>0</v>
      </c>
      <c r="LF242" s="156">
        <f t="shared" si="355"/>
        <v>0</v>
      </c>
      <c r="LG242" s="156">
        <f t="shared" si="355"/>
        <v>0</v>
      </c>
      <c r="LH242" s="156">
        <f t="shared" si="355"/>
        <v>0</v>
      </c>
      <c r="LI242" s="156">
        <f t="shared" si="355"/>
        <v>0</v>
      </c>
      <c r="LJ242" s="156">
        <f t="shared" si="355"/>
        <v>0</v>
      </c>
      <c r="LK242" s="156">
        <f t="shared" si="355"/>
        <v>0</v>
      </c>
      <c r="LL242" s="156">
        <f t="shared" ref="LL242:NK242" si="356">IF(LL$165=EOMONTH($E67,$R67*(1-$O67)),FV($AE67,ROUNDDOWN(YEARFRAC($D$165,LL$165,1),0),0,($AC67*(1-$O67)+$AD67*$O67)*$B67,0),0)</f>
        <v>0</v>
      </c>
      <c r="LM242" s="156">
        <f t="shared" si="356"/>
        <v>0</v>
      </c>
      <c r="LN242" s="156">
        <f t="shared" si="356"/>
        <v>0</v>
      </c>
      <c r="LO242" s="156">
        <f t="shared" si="356"/>
        <v>0</v>
      </c>
      <c r="LP242" s="156">
        <f t="shared" si="356"/>
        <v>0</v>
      </c>
      <c r="LQ242" s="156">
        <f t="shared" si="356"/>
        <v>0</v>
      </c>
      <c r="LR242" s="156">
        <f t="shared" si="356"/>
        <v>0</v>
      </c>
      <c r="LS242" s="156">
        <f t="shared" si="356"/>
        <v>0</v>
      </c>
      <c r="LT242" s="156">
        <f t="shared" si="356"/>
        <v>0</v>
      </c>
      <c r="LU242" s="156">
        <f t="shared" si="356"/>
        <v>0</v>
      </c>
      <c r="LV242" s="156">
        <f t="shared" si="356"/>
        <v>0</v>
      </c>
      <c r="LW242" s="156">
        <f t="shared" si="356"/>
        <v>0</v>
      </c>
      <c r="LX242" s="156">
        <f t="shared" si="356"/>
        <v>0</v>
      </c>
      <c r="LY242" s="156">
        <f t="shared" si="356"/>
        <v>0</v>
      </c>
      <c r="LZ242" s="156">
        <f t="shared" si="356"/>
        <v>0</v>
      </c>
      <c r="MA242" s="156">
        <f t="shared" si="356"/>
        <v>0</v>
      </c>
      <c r="MB242" s="156">
        <f t="shared" si="356"/>
        <v>0</v>
      </c>
      <c r="MC242" s="156">
        <f t="shared" si="356"/>
        <v>0</v>
      </c>
      <c r="MD242" s="156">
        <f t="shared" si="356"/>
        <v>0</v>
      </c>
      <c r="ME242" s="156">
        <f t="shared" si="356"/>
        <v>0</v>
      </c>
      <c r="MF242" s="156">
        <f t="shared" si="356"/>
        <v>0</v>
      </c>
      <c r="MG242" s="156">
        <f t="shared" si="356"/>
        <v>0</v>
      </c>
      <c r="MH242" s="156">
        <f t="shared" si="356"/>
        <v>0</v>
      </c>
      <c r="MI242" s="156">
        <f t="shared" si="356"/>
        <v>0</v>
      </c>
      <c r="MJ242" s="156">
        <f t="shared" si="356"/>
        <v>0</v>
      </c>
      <c r="MK242" s="156">
        <f t="shared" si="356"/>
        <v>0</v>
      </c>
      <c r="ML242" s="156">
        <f t="shared" si="356"/>
        <v>0</v>
      </c>
      <c r="MM242" s="156">
        <f t="shared" si="356"/>
        <v>0</v>
      </c>
      <c r="MN242" s="156">
        <f t="shared" si="356"/>
        <v>0</v>
      </c>
      <c r="MO242" s="156">
        <f t="shared" si="356"/>
        <v>0</v>
      </c>
      <c r="MP242" s="156">
        <f t="shared" si="356"/>
        <v>0</v>
      </c>
      <c r="MQ242" s="156">
        <f t="shared" si="356"/>
        <v>0</v>
      </c>
      <c r="MR242" s="156">
        <f t="shared" si="356"/>
        <v>0</v>
      </c>
      <c r="MS242" s="156">
        <f t="shared" si="356"/>
        <v>0</v>
      </c>
      <c r="MT242" s="156">
        <f t="shared" si="356"/>
        <v>0</v>
      </c>
      <c r="MU242" s="156">
        <f t="shared" si="356"/>
        <v>0</v>
      </c>
      <c r="MV242" s="156">
        <f t="shared" si="356"/>
        <v>0</v>
      </c>
      <c r="MW242" s="156">
        <f t="shared" si="356"/>
        <v>0</v>
      </c>
      <c r="MX242" s="156">
        <f t="shared" si="356"/>
        <v>0</v>
      </c>
      <c r="MY242" s="156">
        <f t="shared" si="356"/>
        <v>0</v>
      </c>
      <c r="MZ242" s="156">
        <f t="shared" si="356"/>
        <v>0</v>
      </c>
      <c r="NA242" s="156">
        <f t="shared" si="356"/>
        <v>0</v>
      </c>
      <c r="NB242" s="156">
        <f t="shared" si="356"/>
        <v>0</v>
      </c>
      <c r="NC242" s="156">
        <f t="shared" si="356"/>
        <v>0</v>
      </c>
      <c r="ND242" s="156">
        <f t="shared" si="356"/>
        <v>0</v>
      </c>
      <c r="NE242" s="156">
        <f t="shared" si="356"/>
        <v>0</v>
      </c>
      <c r="NF242" s="156">
        <f t="shared" si="356"/>
        <v>0</v>
      </c>
      <c r="NG242" s="156">
        <f t="shared" si="356"/>
        <v>0</v>
      </c>
      <c r="NH242" s="156">
        <f t="shared" si="356"/>
        <v>0</v>
      </c>
      <c r="NI242" s="156">
        <f t="shared" si="356"/>
        <v>0</v>
      </c>
      <c r="NJ242" s="156">
        <f t="shared" si="356"/>
        <v>0</v>
      </c>
      <c r="NK242" s="158">
        <f t="shared" si="356"/>
        <v>0</v>
      </c>
    </row>
    <row r="243" spans="1:375" x14ac:dyDescent="0.25">
      <c r="A243" s="154">
        <f t="shared" si="338"/>
        <v>-10073.255554244644</v>
      </c>
      <c r="B243" s="35" t="s">
        <v>170</v>
      </c>
      <c r="C243" s="89" t="s">
        <v>164</v>
      </c>
      <c r="D243" s="156">
        <f>IF(D$165=EOMONTH($E67,$R67*(1-$O67)),SUMIFS($D236:$NK236,$D$165:$NK$165,"&gt;"&amp;EOMONTH($E67,$R67*(1-$O67)+$S67*(1-$O67)+$T67*$O67),$D$165:$NK$165,"&lt;="&amp;EOMONTH($E67,$R67*(1-$O67)+60))*-($AF67*(1-$O67)+$AH67*$O67)+SUMIFS($D236:$NK236,$D$165:$NK$165,"&gt;"&amp;EOMONTH($E67,$R67*(1-$O67)+60),$D$165:$NK$165,"&lt;="&amp;EOMONTH($E67,$R67*(1-$O67)+372))*-($AG67*(1-$O67)+$AI67*$O67),0)</f>
        <v>0</v>
      </c>
      <c r="E243" s="156">
        <f t="shared" ref="E243:BP243" si="357">IF(E$165=EOMONTH($E67,$R67*(1-$O67)),SUMIFS($D236:$NK236,$D$165:$NK$165,"&gt;"&amp;EOMONTH($E67,$R67*(1-$O67)+$S67*(1-$O67)+$T67*$O67),$D$165:$NK$165,"&lt;="&amp;EOMONTH($E67,$R67*(1-$O67)+60))*-($AF67*(1-$O67)+$AH67*$O67)+SUMIFS($D236:$NK236,$D$165:$NK$165,"&gt;"&amp;EOMONTH($E67,$R67*(1-$O67)+60),$D$165:$NK$165,"&lt;="&amp;EOMONTH($E67,$R67*(1-$O67)+372))*-($AG67*(1-$O67)+$AI67*$O67),0)</f>
        <v>0</v>
      </c>
      <c r="F243" s="156">
        <f t="shared" si="357"/>
        <v>0</v>
      </c>
      <c r="G243" s="156">
        <f t="shared" si="357"/>
        <v>0</v>
      </c>
      <c r="H243" s="156">
        <f t="shared" si="357"/>
        <v>0</v>
      </c>
      <c r="I243" s="156">
        <f t="shared" si="357"/>
        <v>0</v>
      </c>
      <c r="J243" s="156">
        <f t="shared" si="357"/>
        <v>0</v>
      </c>
      <c r="K243" s="156">
        <f t="shared" si="357"/>
        <v>0</v>
      </c>
      <c r="L243" s="156">
        <f t="shared" si="357"/>
        <v>0</v>
      </c>
      <c r="M243" s="156">
        <f t="shared" si="357"/>
        <v>0</v>
      </c>
      <c r="N243" s="156">
        <f t="shared" si="357"/>
        <v>0</v>
      </c>
      <c r="O243" s="156">
        <f t="shared" si="357"/>
        <v>0</v>
      </c>
      <c r="P243" s="156">
        <f t="shared" si="357"/>
        <v>0</v>
      </c>
      <c r="Q243" s="156">
        <f t="shared" si="357"/>
        <v>0</v>
      </c>
      <c r="R243" s="156">
        <f t="shared" si="357"/>
        <v>0</v>
      </c>
      <c r="S243" s="156">
        <f t="shared" si="357"/>
        <v>0</v>
      </c>
      <c r="T243" s="156">
        <f t="shared" si="357"/>
        <v>0</v>
      </c>
      <c r="U243" s="156">
        <f t="shared" si="357"/>
        <v>0</v>
      </c>
      <c r="V243" s="156">
        <f t="shared" si="357"/>
        <v>0</v>
      </c>
      <c r="W243" s="156">
        <f t="shared" si="357"/>
        <v>0</v>
      </c>
      <c r="X243" s="156">
        <f t="shared" si="357"/>
        <v>0</v>
      </c>
      <c r="Y243" s="156">
        <f t="shared" si="357"/>
        <v>0</v>
      </c>
      <c r="Z243" s="156">
        <f t="shared" si="357"/>
        <v>0</v>
      </c>
      <c r="AA243" s="156">
        <f t="shared" si="357"/>
        <v>0</v>
      </c>
      <c r="AB243" s="156">
        <f t="shared" si="357"/>
        <v>0</v>
      </c>
      <c r="AC243" s="156">
        <f t="shared" si="357"/>
        <v>0</v>
      </c>
      <c r="AD243" s="156">
        <f t="shared" si="357"/>
        <v>0</v>
      </c>
      <c r="AE243" s="156">
        <f t="shared" si="357"/>
        <v>0</v>
      </c>
      <c r="AF243" s="156">
        <f t="shared" si="357"/>
        <v>0</v>
      </c>
      <c r="AG243" s="156">
        <f t="shared" si="357"/>
        <v>0</v>
      </c>
      <c r="AH243" s="156">
        <f t="shared" si="357"/>
        <v>0</v>
      </c>
      <c r="AI243" s="156">
        <f t="shared" si="357"/>
        <v>0</v>
      </c>
      <c r="AJ243" s="156">
        <f t="shared" si="357"/>
        <v>0</v>
      </c>
      <c r="AK243" s="156">
        <f t="shared" si="357"/>
        <v>0</v>
      </c>
      <c r="AL243" s="156">
        <f t="shared" si="357"/>
        <v>0</v>
      </c>
      <c r="AM243" s="156">
        <f t="shared" si="357"/>
        <v>0</v>
      </c>
      <c r="AN243" s="156">
        <f t="shared" si="357"/>
        <v>0</v>
      </c>
      <c r="AO243" s="156">
        <f t="shared" si="357"/>
        <v>0</v>
      </c>
      <c r="AP243" s="156">
        <f t="shared" si="357"/>
        <v>0</v>
      </c>
      <c r="AQ243" s="156">
        <f t="shared" si="357"/>
        <v>0</v>
      </c>
      <c r="AR243" s="156">
        <f t="shared" si="357"/>
        <v>0</v>
      </c>
      <c r="AS243" s="156">
        <f t="shared" si="357"/>
        <v>0</v>
      </c>
      <c r="AT243" s="156">
        <f t="shared" si="357"/>
        <v>0</v>
      </c>
      <c r="AU243" s="156">
        <f t="shared" si="357"/>
        <v>0</v>
      </c>
      <c r="AV243" s="156">
        <f t="shared" si="357"/>
        <v>0</v>
      </c>
      <c r="AW243" s="156">
        <f t="shared" si="357"/>
        <v>0</v>
      </c>
      <c r="AX243" s="156">
        <f t="shared" si="357"/>
        <v>0</v>
      </c>
      <c r="AY243" s="156">
        <f t="shared" si="357"/>
        <v>0</v>
      </c>
      <c r="AZ243" s="156">
        <f t="shared" si="357"/>
        <v>0</v>
      </c>
      <c r="BA243" s="156">
        <f t="shared" si="357"/>
        <v>0</v>
      </c>
      <c r="BB243" s="156">
        <f t="shared" si="357"/>
        <v>0</v>
      </c>
      <c r="BC243" s="156">
        <f t="shared" si="357"/>
        <v>0</v>
      </c>
      <c r="BD243" s="156">
        <f t="shared" si="357"/>
        <v>0</v>
      </c>
      <c r="BE243" s="156">
        <f t="shared" si="357"/>
        <v>0</v>
      </c>
      <c r="BF243" s="156">
        <f t="shared" si="357"/>
        <v>0</v>
      </c>
      <c r="BG243" s="156">
        <f t="shared" si="357"/>
        <v>0</v>
      </c>
      <c r="BH243" s="156">
        <f t="shared" si="357"/>
        <v>0</v>
      </c>
      <c r="BI243" s="156">
        <f t="shared" si="357"/>
        <v>0</v>
      </c>
      <c r="BJ243" s="156">
        <f t="shared" si="357"/>
        <v>0</v>
      </c>
      <c r="BK243" s="156">
        <f t="shared" si="357"/>
        <v>0</v>
      </c>
      <c r="BL243" s="156">
        <f t="shared" si="357"/>
        <v>0</v>
      </c>
      <c r="BM243" s="156">
        <f t="shared" si="357"/>
        <v>0</v>
      </c>
      <c r="BN243" s="156">
        <f t="shared" si="357"/>
        <v>0</v>
      </c>
      <c r="BO243" s="156">
        <f t="shared" si="357"/>
        <v>0</v>
      </c>
      <c r="BP243" s="156">
        <f t="shared" si="357"/>
        <v>0</v>
      </c>
      <c r="BQ243" s="156">
        <f t="shared" ref="BQ243:EB243" si="358">IF(BQ$165=EOMONTH($E67,$R67*(1-$O67)),SUMIFS($D236:$NK236,$D$165:$NK$165,"&gt;"&amp;EOMONTH($E67,$R67*(1-$O67)+$S67*(1-$O67)+$T67*$O67),$D$165:$NK$165,"&lt;="&amp;EOMONTH($E67,$R67*(1-$O67)+60))*-($AF67*(1-$O67)+$AH67*$O67)+SUMIFS($D236:$NK236,$D$165:$NK$165,"&gt;"&amp;EOMONTH($E67,$R67*(1-$O67)+60),$D$165:$NK$165,"&lt;="&amp;EOMONTH($E67,$R67*(1-$O67)+372))*-($AG67*(1-$O67)+$AI67*$O67),0)</f>
        <v>0</v>
      </c>
      <c r="BR243" s="156">
        <f t="shared" si="358"/>
        <v>0</v>
      </c>
      <c r="BS243" s="156">
        <f t="shared" si="358"/>
        <v>0</v>
      </c>
      <c r="BT243" s="156">
        <f t="shared" si="358"/>
        <v>0</v>
      </c>
      <c r="BU243" s="156">
        <f t="shared" si="358"/>
        <v>0</v>
      </c>
      <c r="BV243" s="156">
        <f t="shared" si="358"/>
        <v>0</v>
      </c>
      <c r="BW243" s="156">
        <f t="shared" si="358"/>
        <v>0</v>
      </c>
      <c r="BX243" s="156">
        <f t="shared" si="358"/>
        <v>0</v>
      </c>
      <c r="BY243" s="156">
        <f t="shared" si="358"/>
        <v>0</v>
      </c>
      <c r="BZ243" s="156">
        <f t="shared" si="358"/>
        <v>0</v>
      </c>
      <c r="CA243" s="156">
        <f t="shared" si="358"/>
        <v>0</v>
      </c>
      <c r="CB243" s="156">
        <f t="shared" si="358"/>
        <v>0</v>
      </c>
      <c r="CC243" s="156">
        <f t="shared" si="358"/>
        <v>0</v>
      </c>
      <c r="CD243" s="156">
        <f t="shared" si="358"/>
        <v>0</v>
      </c>
      <c r="CE243" s="156">
        <f t="shared" si="358"/>
        <v>0</v>
      </c>
      <c r="CF243" s="156">
        <f t="shared" si="358"/>
        <v>0</v>
      </c>
      <c r="CG243" s="156">
        <f t="shared" si="358"/>
        <v>0</v>
      </c>
      <c r="CH243" s="156">
        <f t="shared" si="358"/>
        <v>0</v>
      </c>
      <c r="CI243" s="156">
        <f t="shared" si="358"/>
        <v>0</v>
      </c>
      <c r="CJ243" s="156">
        <f t="shared" si="358"/>
        <v>0</v>
      </c>
      <c r="CK243" s="156">
        <f t="shared" si="358"/>
        <v>0</v>
      </c>
      <c r="CL243" s="156">
        <f t="shared" si="358"/>
        <v>0</v>
      </c>
      <c r="CM243" s="156">
        <f t="shared" si="358"/>
        <v>0</v>
      </c>
      <c r="CN243" s="156">
        <f t="shared" si="358"/>
        <v>0</v>
      </c>
      <c r="CO243" s="156">
        <f t="shared" si="358"/>
        <v>0</v>
      </c>
      <c r="CP243" s="156">
        <f t="shared" si="358"/>
        <v>0</v>
      </c>
      <c r="CQ243" s="156">
        <f t="shared" si="358"/>
        <v>0</v>
      </c>
      <c r="CR243" s="156">
        <f t="shared" si="358"/>
        <v>0</v>
      </c>
      <c r="CS243" s="156">
        <f t="shared" si="358"/>
        <v>0</v>
      </c>
      <c r="CT243" s="156">
        <f t="shared" si="358"/>
        <v>0</v>
      </c>
      <c r="CU243" s="156">
        <f t="shared" si="358"/>
        <v>0</v>
      </c>
      <c r="CV243" s="156">
        <f t="shared" si="358"/>
        <v>-10073.255554244644</v>
      </c>
      <c r="CW243" s="156">
        <f t="shared" si="358"/>
        <v>0</v>
      </c>
      <c r="CX243" s="156">
        <f t="shared" si="358"/>
        <v>0</v>
      </c>
      <c r="CY243" s="156">
        <f t="shared" si="358"/>
        <v>0</v>
      </c>
      <c r="CZ243" s="156">
        <f t="shared" si="358"/>
        <v>0</v>
      </c>
      <c r="DA243" s="156">
        <f t="shared" si="358"/>
        <v>0</v>
      </c>
      <c r="DB243" s="156">
        <f t="shared" si="358"/>
        <v>0</v>
      </c>
      <c r="DC243" s="156">
        <f t="shared" si="358"/>
        <v>0</v>
      </c>
      <c r="DD243" s="156">
        <f t="shared" si="358"/>
        <v>0</v>
      </c>
      <c r="DE243" s="156">
        <f t="shared" si="358"/>
        <v>0</v>
      </c>
      <c r="DF243" s="156">
        <f t="shared" si="358"/>
        <v>0</v>
      </c>
      <c r="DG243" s="156">
        <f t="shared" si="358"/>
        <v>0</v>
      </c>
      <c r="DH243" s="156">
        <f t="shared" si="358"/>
        <v>0</v>
      </c>
      <c r="DI243" s="156">
        <f t="shared" si="358"/>
        <v>0</v>
      </c>
      <c r="DJ243" s="156">
        <f t="shared" si="358"/>
        <v>0</v>
      </c>
      <c r="DK243" s="156">
        <f t="shared" si="358"/>
        <v>0</v>
      </c>
      <c r="DL243" s="156">
        <f t="shared" si="358"/>
        <v>0</v>
      </c>
      <c r="DM243" s="156">
        <f t="shared" si="358"/>
        <v>0</v>
      </c>
      <c r="DN243" s="156">
        <f t="shared" si="358"/>
        <v>0</v>
      </c>
      <c r="DO243" s="156">
        <f t="shared" si="358"/>
        <v>0</v>
      </c>
      <c r="DP243" s="156">
        <f t="shared" si="358"/>
        <v>0</v>
      </c>
      <c r="DQ243" s="156">
        <f t="shared" si="358"/>
        <v>0</v>
      </c>
      <c r="DR243" s="156">
        <f t="shared" si="358"/>
        <v>0</v>
      </c>
      <c r="DS243" s="156">
        <f t="shared" si="358"/>
        <v>0</v>
      </c>
      <c r="DT243" s="156">
        <f t="shared" si="358"/>
        <v>0</v>
      </c>
      <c r="DU243" s="156">
        <f t="shared" si="358"/>
        <v>0</v>
      </c>
      <c r="DV243" s="156">
        <f t="shared" si="358"/>
        <v>0</v>
      </c>
      <c r="DW243" s="156">
        <f t="shared" si="358"/>
        <v>0</v>
      </c>
      <c r="DX243" s="156">
        <f t="shared" si="358"/>
        <v>0</v>
      </c>
      <c r="DY243" s="156">
        <f t="shared" si="358"/>
        <v>0</v>
      </c>
      <c r="DZ243" s="156">
        <f t="shared" si="358"/>
        <v>0</v>
      </c>
      <c r="EA243" s="156">
        <f t="shared" si="358"/>
        <v>0</v>
      </c>
      <c r="EB243" s="156">
        <f t="shared" si="358"/>
        <v>0</v>
      </c>
      <c r="EC243" s="156">
        <f t="shared" ref="EC243:GN243" si="359">IF(EC$165=EOMONTH($E67,$R67*(1-$O67)),SUMIFS($D236:$NK236,$D$165:$NK$165,"&gt;"&amp;EOMONTH($E67,$R67*(1-$O67)+$S67*(1-$O67)+$T67*$O67),$D$165:$NK$165,"&lt;="&amp;EOMONTH($E67,$R67*(1-$O67)+60))*-($AF67*(1-$O67)+$AH67*$O67)+SUMIFS($D236:$NK236,$D$165:$NK$165,"&gt;"&amp;EOMONTH($E67,$R67*(1-$O67)+60),$D$165:$NK$165,"&lt;="&amp;EOMONTH($E67,$R67*(1-$O67)+372))*-($AG67*(1-$O67)+$AI67*$O67),0)</f>
        <v>0</v>
      </c>
      <c r="ED243" s="156">
        <f t="shared" si="359"/>
        <v>0</v>
      </c>
      <c r="EE243" s="156">
        <f t="shared" si="359"/>
        <v>0</v>
      </c>
      <c r="EF243" s="156">
        <f t="shared" si="359"/>
        <v>0</v>
      </c>
      <c r="EG243" s="156">
        <f t="shared" si="359"/>
        <v>0</v>
      </c>
      <c r="EH243" s="156">
        <f t="shared" si="359"/>
        <v>0</v>
      </c>
      <c r="EI243" s="156">
        <f t="shared" si="359"/>
        <v>0</v>
      </c>
      <c r="EJ243" s="156">
        <f t="shared" si="359"/>
        <v>0</v>
      </c>
      <c r="EK243" s="156">
        <f t="shared" si="359"/>
        <v>0</v>
      </c>
      <c r="EL243" s="156">
        <f t="shared" si="359"/>
        <v>0</v>
      </c>
      <c r="EM243" s="156">
        <f t="shared" si="359"/>
        <v>0</v>
      </c>
      <c r="EN243" s="156">
        <f t="shared" si="359"/>
        <v>0</v>
      </c>
      <c r="EO243" s="156">
        <f t="shared" si="359"/>
        <v>0</v>
      </c>
      <c r="EP243" s="156">
        <f t="shared" si="359"/>
        <v>0</v>
      </c>
      <c r="EQ243" s="156">
        <f t="shared" si="359"/>
        <v>0</v>
      </c>
      <c r="ER243" s="156">
        <f t="shared" si="359"/>
        <v>0</v>
      </c>
      <c r="ES243" s="156">
        <f t="shared" si="359"/>
        <v>0</v>
      </c>
      <c r="ET243" s="156">
        <f t="shared" si="359"/>
        <v>0</v>
      </c>
      <c r="EU243" s="156">
        <f t="shared" si="359"/>
        <v>0</v>
      </c>
      <c r="EV243" s="156">
        <f t="shared" si="359"/>
        <v>0</v>
      </c>
      <c r="EW243" s="156">
        <f t="shared" si="359"/>
        <v>0</v>
      </c>
      <c r="EX243" s="156">
        <f t="shared" si="359"/>
        <v>0</v>
      </c>
      <c r="EY243" s="156">
        <f t="shared" si="359"/>
        <v>0</v>
      </c>
      <c r="EZ243" s="156">
        <f t="shared" si="359"/>
        <v>0</v>
      </c>
      <c r="FA243" s="156">
        <f t="shared" si="359"/>
        <v>0</v>
      </c>
      <c r="FB243" s="156">
        <f t="shared" si="359"/>
        <v>0</v>
      </c>
      <c r="FC243" s="156">
        <f t="shared" si="359"/>
        <v>0</v>
      </c>
      <c r="FD243" s="156">
        <f t="shared" si="359"/>
        <v>0</v>
      </c>
      <c r="FE243" s="156">
        <f t="shared" si="359"/>
        <v>0</v>
      </c>
      <c r="FF243" s="156">
        <f t="shared" si="359"/>
        <v>0</v>
      </c>
      <c r="FG243" s="156">
        <f t="shared" si="359"/>
        <v>0</v>
      </c>
      <c r="FH243" s="156">
        <f t="shared" si="359"/>
        <v>0</v>
      </c>
      <c r="FI243" s="156">
        <f t="shared" si="359"/>
        <v>0</v>
      </c>
      <c r="FJ243" s="156">
        <f t="shared" si="359"/>
        <v>0</v>
      </c>
      <c r="FK243" s="156">
        <f t="shared" si="359"/>
        <v>0</v>
      </c>
      <c r="FL243" s="156">
        <f t="shared" si="359"/>
        <v>0</v>
      </c>
      <c r="FM243" s="156">
        <f t="shared" si="359"/>
        <v>0</v>
      </c>
      <c r="FN243" s="156">
        <f t="shared" si="359"/>
        <v>0</v>
      </c>
      <c r="FO243" s="156">
        <f t="shared" si="359"/>
        <v>0</v>
      </c>
      <c r="FP243" s="156">
        <f t="shared" si="359"/>
        <v>0</v>
      </c>
      <c r="FQ243" s="156">
        <f t="shared" si="359"/>
        <v>0</v>
      </c>
      <c r="FR243" s="156">
        <f t="shared" si="359"/>
        <v>0</v>
      </c>
      <c r="FS243" s="156">
        <f t="shared" si="359"/>
        <v>0</v>
      </c>
      <c r="FT243" s="156">
        <f t="shared" si="359"/>
        <v>0</v>
      </c>
      <c r="FU243" s="156">
        <f t="shared" si="359"/>
        <v>0</v>
      </c>
      <c r="FV243" s="156">
        <f t="shared" si="359"/>
        <v>0</v>
      </c>
      <c r="FW243" s="156">
        <f t="shared" si="359"/>
        <v>0</v>
      </c>
      <c r="FX243" s="156">
        <f t="shared" si="359"/>
        <v>0</v>
      </c>
      <c r="FY243" s="156">
        <f t="shared" si="359"/>
        <v>0</v>
      </c>
      <c r="FZ243" s="156">
        <f t="shared" si="359"/>
        <v>0</v>
      </c>
      <c r="GA243" s="156">
        <f t="shared" si="359"/>
        <v>0</v>
      </c>
      <c r="GB243" s="156">
        <f t="shared" si="359"/>
        <v>0</v>
      </c>
      <c r="GC243" s="156">
        <f t="shared" si="359"/>
        <v>0</v>
      </c>
      <c r="GD243" s="156">
        <f t="shared" si="359"/>
        <v>0</v>
      </c>
      <c r="GE243" s="156">
        <f t="shared" si="359"/>
        <v>0</v>
      </c>
      <c r="GF243" s="156">
        <f t="shared" si="359"/>
        <v>0</v>
      </c>
      <c r="GG243" s="156">
        <f t="shared" si="359"/>
        <v>0</v>
      </c>
      <c r="GH243" s="156">
        <f t="shared" si="359"/>
        <v>0</v>
      </c>
      <c r="GI243" s="156">
        <f t="shared" si="359"/>
        <v>0</v>
      </c>
      <c r="GJ243" s="156">
        <f t="shared" si="359"/>
        <v>0</v>
      </c>
      <c r="GK243" s="156">
        <f t="shared" si="359"/>
        <v>0</v>
      </c>
      <c r="GL243" s="156">
        <f t="shared" si="359"/>
        <v>0</v>
      </c>
      <c r="GM243" s="156">
        <f t="shared" si="359"/>
        <v>0</v>
      </c>
      <c r="GN243" s="156">
        <f t="shared" si="359"/>
        <v>0</v>
      </c>
      <c r="GO243" s="156">
        <f t="shared" ref="GO243:IZ243" si="360">IF(GO$165=EOMONTH($E67,$R67*(1-$O67)),SUMIFS($D236:$NK236,$D$165:$NK$165,"&gt;"&amp;EOMONTH($E67,$R67*(1-$O67)+$S67*(1-$O67)+$T67*$O67),$D$165:$NK$165,"&lt;="&amp;EOMONTH($E67,$R67*(1-$O67)+60))*-($AF67*(1-$O67)+$AH67*$O67)+SUMIFS($D236:$NK236,$D$165:$NK$165,"&gt;"&amp;EOMONTH($E67,$R67*(1-$O67)+60),$D$165:$NK$165,"&lt;="&amp;EOMONTH($E67,$R67*(1-$O67)+372))*-($AG67*(1-$O67)+$AI67*$O67),0)</f>
        <v>0</v>
      </c>
      <c r="GP243" s="156">
        <f t="shared" si="360"/>
        <v>0</v>
      </c>
      <c r="GQ243" s="156">
        <f t="shared" si="360"/>
        <v>0</v>
      </c>
      <c r="GR243" s="156">
        <f t="shared" si="360"/>
        <v>0</v>
      </c>
      <c r="GS243" s="156">
        <f t="shared" si="360"/>
        <v>0</v>
      </c>
      <c r="GT243" s="156">
        <f t="shared" si="360"/>
        <v>0</v>
      </c>
      <c r="GU243" s="156">
        <f t="shared" si="360"/>
        <v>0</v>
      </c>
      <c r="GV243" s="156">
        <f t="shared" si="360"/>
        <v>0</v>
      </c>
      <c r="GW243" s="156">
        <f t="shared" si="360"/>
        <v>0</v>
      </c>
      <c r="GX243" s="156">
        <f t="shared" si="360"/>
        <v>0</v>
      </c>
      <c r="GY243" s="156">
        <f t="shared" si="360"/>
        <v>0</v>
      </c>
      <c r="GZ243" s="156">
        <f t="shared" si="360"/>
        <v>0</v>
      </c>
      <c r="HA243" s="156">
        <f t="shared" si="360"/>
        <v>0</v>
      </c>
      <c r="HB243" s="156">
        <f t="shared" si="360"/>
        <v>0</v>
      </c>
      <c r="HC243" s="156">
        <f t="shared" si="360"/>
        <v>0</v>
      </c>
      <c r="HD243" s="156">
        <f t="shared" si="360"/>
        <v>0</v>
      </c>
      <c r="HE243" s="156">
        <f t="shared" si="360"/>
        <v>0</v>
      </c>
      <c r="HF243" s="156">
        <f t="shared" si="360"/>
        <v>0</v>
      </c>
      <c r="HG243" s="156">
        <f t="shared" si="360"/>
        <v>0</v>
      </c>
      <c r="HH243" s="156">
        <f t="shared" si="360"/>
        <v>0</v>
      </c>
      <c r="HI243" s="156">
        <f t="shared" si="360"/>
        <v>0</v>
      </c>
      <c r="HJ243" s="156">
        <f t="shared" si="360"/>
        <v>0</v>
      </c>
      <c r="HK243" s="156">
        <f t="shared" si="360"/>
        <v>0</v>
      </c>
      <c r="HL243" s="156">
        <f t="shared" si="360"/>
        <v>0</v>
      </c>
      <c r="HM243" s="156">
        <f t="shared" si="360"/>
        <v>0</v>
      </c>
      <c r="HN243" s="156">
        <f t="shared" si="360"/>
        <v>0</v>
      </c>
      <c r="HO243" s="156">
        <f t="shared" si="360"/>
        <v>0</v>
      </c>
      <c r="HP243" s="156">
        <f t="shared" si="360"/>
        <v>0</v>
      </c>
      <c r="HQ243" s="156">
        <f t="shared" si="360"/>
        <v>0</v>
      </c>
      <c r="HR243" s="156">
        <f t="shared" si="360"/>
        <v>0</v>
      </c>
      <c r="HS243" s="156">
        <f t="shared" si="360"/>
        <v>0</v>
      </c>
      <c r="HT243" s="156">
        <f t="shared" si="360"/>
        <v>0</v>
      </c>
      <c r="HU243" s="156">
        <f t="shared" si="360"/>
        <v>0</v>
      </c>
      <c r="HV243" s="156">
        <f t="shared" si="360"/>
        <v>0</v>
      </c>
      <c r="HW243" s="156">
        <f t="shared" si="360"/>
        <v>0</v>
      </c>
      <c r="HX243" s="156">
        <f t="shared" si="360"/>
        <v>0</v>
      </c>
      <c r="HY243" s="156">
        <f t="shared" si="360"/>
        <v>0</v>
      </c>
      <c r="HZ243" s="156">
        <f t="shared" si="360"/>
        <v>0</v>
      </c>
      <c r="IA243" s="156">
        <f t="shared" si="360"/>
        <v>0</v>
      </c>
      <c r="IB243" s="156">
        <f t="shared" si="360"/>
        <v>0</v>
      </c>
      <c r="IC243" s="156">
        <f t="shared" si="360"/>
        <v>0</v>
      </c>
      <c r="ID243" s="156">
        <f t="shared" si="360"/>
        <v>0</v>
      </c>
      <c r="IE243" s="156">
        <f t="shared" si="360"/>
        <v>0</v>
      </c>
      <c r="IF243" s="156">
        <f t="shared" si="360"/>
        <v>0</v>
      </c>
      <c r="IG243" s="156">
        <f t="shared" si="360"/>
        <v>0</v>
      </c>
      <c r="IH243" s="156">
        <f t="shared" si="360"/>
        <v>0</v>
      </c>
      <c r="II243" s="156">
        <f t="shared" si="360"/>
        <v>0</v>
      </c>
      <c r="IJ243" s="156">
        <f t="shared" si="360"/>
        <v>0</v>
      </c>
      <c r="IK243" s="156">
        <f t="shared" si="360"/>
        <v>0</v>
      </c>
      <c r="IL243" s="156">
        <f t="shared" si="360"/>
        <v>0</v>
      </c>
      <c r="IM243" s="156">
        <f t="shared" si="360"/>
        <v>0</v>
      </c>
      <c r="IN243" s="156">
        <f t="shared" si="360"/>
        <v>0</v>
      </c>
      <c r="IO243" s="156">
        <f t="shared" si="360"/>
        <v>0</v>
      </c>
      <c r="IP243" s="156">
        <f t="shared" si="360"/>
        <v>0</v>
      </c>
      <c r="IQ243" s="156">
        <f t="shared" si="360"/>
        <v>0</v>
      </c>
      <c r="IR243" s="156">
        <f t="shared" si="360"/>
        <v>0</v>
      </c>
      <c r="IS243" s="156">
        <f t="shared" si="360"/>
        <v>0</v>
      </c>
      <c r="IT243" s="156">
        <f t="shared" si="360"/>
        <v>0</v>
      </c>
      <c r="IU243" s="156">
        <f t="shared" si="360"/>
        <v>0</v>
      </c>
      <c r="IV243" s="156">
        <f t="shared" si="360"/>
        <v>0</v>
      </c>
      <c r="IW243" s="156">
        <f t="shared" si="360"/>
        <v>0</v>
      </c>
      <c r="IX243" s="156">
        <f t="shared" si="360"/>
        <v>0</v>
      </c>
      <c r="IY243" s="156">
        <f t="shared" si="360"/>
        <v>0</v>
      </c>
      <c r="IZ243" s="156">
        <f t="shared" si="360"/>
        <v>0</v>
      </c>
      <c r="JA243" s="156">
        <f t="shared" ref="JA243:LL243" si="361">IF(JA$165=EOMONTH($E67,$R67*(1-$O67)),SUMIFS($D236:$NK236,$D$165:$NK$165,"&gt;"&amp;EOMONTH($E67,$R67*(1-$O67)+$S67*(1-$O67)+$T67*$O67),$D$165:$NK$165,"&lt;="&amp;EOMONTH($E67,$R67*(1-$O67)+60))*-($AF67*(1-$O67)+$AH67*$O67)+SUMIFS($D236:$NK236,$D$165:$NK$165,"&gt;"&amp;EOMONTH($E67,$R67*(1-$O67)+60),$D$165:$NK$165,"&lt;="&amp;EOMONTH($E67,$R67*(1-$O67)+372))*-($AG67*(1-$O67)+$AI67*$O67),0)</f>
        <v>0</v>
      </c>
      <c r="JB243" s="156">
        <f t="shared" si="361"/>
        <v>0</v>
      </c>
      <c r="JC243" s="156">
        <f t="shared" si="361"/>
        <v>0</v>
      </c>
      <c r="JD243" s="156">
        <f t="shared" si="361"/>
        <v>0</v>
      </c>
      <c r="JE243" s="156">
        <f t="shared" si="361"/>
        <v>0</v>
      </c>
      <c r="JF243" s="156">
        <f t="shared" si="361"/>
        <v>0</v>
      </c>
      <c r="JG243" s="156">
        <f t="shared" si="361"/>
        <v>0</v>
      </c>
      <c r="JH243" s="156">
        <f t="shared" si="361"/>
        <v>0</v>
      </c>
      <c r="JI243" s="156">
        <f t="shared" si="361"/>
        <v>0</v>
      </c>
      <c r="JJ243" s="156">
        <f t="shared" si="361"/>
        <v>0</v>
      </c>
      <c r="JK243" s="156">
        <f t="shared" si="361"/>
        <v>0</v>
      </c>
      <c r="JL243" s="156">
        <f t="shared" si="361"/>
        <v>0</v>
      </c>
      <c r="JM243" s="156">
        <f t="shared" si="361"/>
        <v>0</v>
      </c>
      <c r="JN243" s="156">
        <f t="shared" si="361"/>
        <v>0</v>
      </c>
      <c r="JO243" s="156">
        <f t="shared" si="361"/>
        <v>0</v>
      </c>
      <c r="JP243" s="156">
        <f t="shared" si="361"/>
        <v>0</v>
      </c>
      <c r="JQ243" s="156">
        <f t="shared" si="361"/>
        <v>0</v>
      </c>
      <c r="JR243" s="156">
        <f t="shared" si="361"/>
        <v>0</v>
      </c>
      <c r="JS243" s="156">
        <f t="shared" si="361"/>
        <v>0</v>
      </c>
      <c r="JT243" s="156">
        <f t="shared" si="361"/>
        <v>0</v>
      </c>
      <c r="JU243" s="156">
        <f t="shared" si="361"/>
        <v>0</v>
      </c>
      <c r="JV243" s="156">
        <f t="shared" si="361"/>
        <v>0</v>
      </c>
      <c r="JW243" s="156">
        <f t="shared" si="361"/>
        <v>0</v>
      </c>
      <c r="JX243" s="156">
        <f t="shared" si="361"/>
        <v>0</v>
      </c>
      <c r="JY243" s="156">
        <f t="shared" si="361"/>
        <v>0</v>
      </c>
      <c r="JZ243" s="156">
        <f t="shared" si="361"/>
        <v>0</v>
      </c>
      <c r="KA243" s="156">
        <f t="shared" si="361"/>
        <v>0</v>
      </c>
      <c r="KB243" s="156">
        <f t="shared" si="361"/>
        <v>0</v>
      </c>
      <c r="KC243" s="156">
        <f t="shared" si="361"/>
        <v>0</v>
      </c>
      <c r="KD243" s="156">
        <f t="shared" si="361"/>
        <v>0</v>
      </c>
      <c r="KE243" s="156">
        <f t="shared" si="361"/>
        <v>0</v>
      </c>
      <c r="KF243" s="156">
        <f t="shared" si="361"/>
        <v>0</v>
      </c>
      <c r="KG243" s="156">
        <f t="shared" si="361"/>
        <v>0</v>
      </c>
      <c r="KH243" s="156">
        <f t="shared" si="361"/>
        <v>0</v>
      </c>
      <c r="KI243" s="156">
        <f t="shared" si="361"/>
        <v>0</v>
      </c>
      <c r="KJ243" s="156">
        <f t="shared" si="361"/>
        <v>0</v>
      </c>
      <c r="KK243" s="156">
        <f t="shared" si="361"/>
        <v>0</v>
      </c>
      <c r="KL243" s="156">
        <f t="shared" si="361"/>
        <v>0</v>
      </c>
      <c r="KM243" s="156">
        <f t="shared" si="361"/>
        <v>0</v>
      </c>
      <c r="KN243" s="156">
        <f t="shared" si="361"/>
        <v>0</v>
      </c>
      <c r="KO243" s="156">
        <f t="shared" si="361"/>
        <v>0</v>
      </c>
      <c r="KP243" s="156">
        <f t="shared" si="361"/>
        <v>0</v>
      </c>
      <c r="KQ243" s="156">
        <f t="shared" si="361"/>
        <v>0</v>
      </c>
      <c r="KR243" s="156">
        <f t="shared" si="361"/>
        <v>0</v>
      </c>
      <c r="KS243" s="156">
        <f t="shared" si="361"/>
        <v>0</v>
      </c>
      <c r="KT243" s="156">
        <f t="shared" si="361"/>
        <v>0</v>
      </c>
      <c r="KU243" s="156">
        <f t="shared" si="361"/>
        <v>0</v>
      </c>
      <c r="KV243" s="156">
        <f t="shared" si="361"/>
        <v>0</v>
      </c>
      <c r="KW243" s="156">
        <f t="shared" si="361"/>
        <v>0</v>
      </c>
      <c r="KX243" s="156">
        <f t="shared" si="361"/>
        <v>0</v>
      </c>
      <c r="KY243" s="156">
        <f t="shared" si="361"/>
        <v>0</v>
      </c>
      <c r="KZ243" s="156">
        <f t="shared" si="361"/>
        <v>0</v>
      </c>
      <c r="LA243" s="156">
        <f t="shared" si="361"/>
        <v>0</v>
      </c>
      <c r="LB243" s="156">
        <f t="shared" si="361"/>
        <v>0</v>
      </c>
      <c r="LC243" s="156">
        <f t="shared" si="361"/>
        <v>0</v>
      </c>
      <c r="LD243" s="156">
        <f t="shared" si="361"/>
        <v>0</v>
      </c>
      <c r="LE243" s="156">
        <f t="shared" si="361"/>
        <v>0</v>
      </c>
      <c r="LF243" s="156">
        <f t="shared" si="361"/>
        <v>0</v>
      </c>
      <c r="LG243" s="156">
        <f t="shared" si="361"/>
        <v>0</v>
      </c>
      <c r="LH243" s="156">
        <f t="shared" si="361"/>
        <v>0</v>
      </c>
      <c r="LI243" s="156">
        <f t="shared" si="361"/>
        <v>0</v>
      </c>
      <c r="LJ243" s="156">
        <f t="shared" si="361"/>
        <v>0</v>
      </c>
      <c r="LK243" s="156">
        <f t="shared" si="361"/>
        <v>0</v>
      </c>
      <c r="LL243" s="156">
        <f t="shared" si="361"/>
        <v>0</v>
      </c>
      <c r="LM243" s="156">
        <f t="shared" ref="LM243:NK243" si="362">IF(LM$165=EOMONTH($E67,$R67*(1-$O67)),SUMIFS($D236:$NK236,$D$165:$NK$165,"&gt;"&amp;EOMONTH($E67,$R67*(1-$O67)+$S67*(1-$O67)+$T67*$O67),$D$165:$NK$165,"&lt;="&amp;EOMONTH($E67,$R67*(1-$O67)+60))*-($AF67*(1-$O67)+$AH67*$O67)+SUMIFS($D236:$NK236,$D$165:$NK$165,"&gt;"&amp;EOMONTH($E67,$R67*(1-$O67)+60),$D$165:$NK$165,"&lt;="&amp;EOMONTH($E67,$R67*(1-$O67)+372))*-($AG67*(1-$O67)+$AI67*$O67),0)</f>
        <v>0</v>
      </c>
      <c r="LN243" s="156">
        <f t="shared" si="362"/>
        <v>0</v>
      </c>
      <c r="LO243" s="156">
        <f t="shared" si="362"/>
        <v>0</v>
      </c>
      <c r="LP243" s="156">
        <f t="shared" si="362"/>
        <v>0</v>
      </c>
      <c r="LQ243" s="156">
        <f t="shared" si="362"/>
        <v>0</v>
      </c>
      <c r="LR243" s="156">
        <f t="shared" si="362"/>
        <v>0</v>
      </c>
      <c r="LS243" s="156">
        <f t="shared" si="362"/>
        <v>0</v>
      </c>
      <c r="LT243" s="156">
        <f t="shared" si="362"/>
        <v>0</v>
      </c>
      <c r="LU243" s="156">
        <f t="shared" si="362"/>
        <v>0</v>
      </c>
      <c r="LV243" s="156">
        <f t="shared" si="362"/>
        <v>0</v>
      </c>
      <c r="LW243" s="156">
        <f t="shared" si="362"/>
        <v>0</v>
      </c>
      <c r="LX243" s="156">
        <f t="shared" si="362"/>
        <v>0</v>
      </c>
      <c r="LY243" s="156">
        <f t="shared" si="362"/>
        <v>0</v>
      </c>
      <c r="LZ243" s="156">
        <f t="shared" si="362"/>
        <v>0</v>
      </c>
      <c r="MA243" s="156">
        <f t="shared" si="362"/>
        <v>0</v>
      </c>
      <c r="MB243" s="156">
        <f t="shared" si="362"/>
        <v>0</v>
      </c>
      <c r="MC243" s="156">
        <f t="shared" si="362"/>
        <v>0</v>
      </c>
      <c r="MD243" s="156">
        <f t="shared" si="362"/>
        <v>0</v>
      </c>
      <c r="ME243" s="156">
        <f t="shared" si="362"/>
        <v>0</v>
      </c>
      <c r="MF243" s="156">
        <f t="shared" si="362"/>
        <v>0</v>
      </c>
      <c r="MG243" s="156">
        <f t="shared" si="362"/>
        <v>0</v>
      </c>
      <c r="MH243" s="156">
        <f t="shared" si="362"/>
        <v>0</v>
      </c>
      <c r="MI243" s="156">
        <f t="shared" si="362"/>
        <v>0</v>
      </c>
      <c r="MJ243" s="156">
        <f t="shared" si="362"/>
        <v>0</v>
      </c>
      <c r="MK243" s="156">
        <f t="shared" si="362"/>
        <v>0</v>
      </c>
      <c r="ML243" s="156">
        <f t="shared" si="362"/>
        <v>0</v>
      </c>
      <c r="MM243" s="156">
        <f t="shared" si="362"/>
        <v>0</v>
      </c>
      <c r="MN243" s="156">
        <f t="shared" si="362"/>
        <v>0</v>
      </c>
      <c r="MO243" s="156">
        <f t="shared" si="362"/>
        <v>0</v>
      </c>
      <c r="MP243" s="156">
        <f t="shared" si="362"/>
        <v>0</v>
      </c>
      <c r="MQ243" s="156">
        <f t="shared" si="362"/>
        <v>0</v>
      </c>
      <c r="MR243" s="156">
        <f t="shared" si="362"/>
        <v>0</v>
      </c>
      <c r="MS243" s="156">
        <f t="shared" si="362"/>
        <v>0</v>
      </c>
      <c r="MT243" s="156">
        <f t="shared" si="362"/>
        <v>0</v>
      </c>
      <c r="MU243" s="156">
        <f t="shared" si="362"/>
        <v>0</v>
      </c>
      <c r="MV243" s="156">
        <f t="shared" si="362"/>
        <v>0</v>
      </c>
      <c r="MW243" s="156">
        <f t="shared" si="362"/>
        <v>0</v>
      </c>
      <c r="MX243" s="156">
        <f t="shared" si="362"/>
        <v>0</v>
      </c>
      <c r="MY243" s="156">
        <f t="shared" si="362"/>
        <v>0</v>
      </c>
      <c r="MZ243" s="156">
        <f t="shared" si="362"/>
        <v>0</v>
      </c>
      <c r="NA243" s="156">
        <f t="shared" si="362"/>
        <v>0</v>
      </c>
      <c r="NB243" s="156">
        <f t="shared" si="362"/>
        <v>0</v>
      </c>
      <c r="NC243" s="156">
        <f t="shared" si="362"/>
        <v>0</v>
      </c>
      <c r="ND243" s="156">
        <f t="shared" si="362"/>
        <v>0</v>
      </c>
      <c r="NE243" s="156">
        <f t="shared" si="362"/>
        <v>0</v>
      </c>
      <c r="NF243" s="156">
        <f t="shared" si="362"/>
        <v>0</v>
      </c>
      <c r="NG243" s="156">
        <f t="shared" si="362"/>
        <v>0</v>
      </c>
      <c r="NH243" s="156">
        <f t="shared" si="362"/>
        <v>0</v>
      </c>
      <c r="NI243" s="156">
        <f t="shared" si="362"/>
        <v>0</v>
      </c>
      <c r="NJ243" s="156">
        <f t="shared" si="362"/>
        <v>0</v>
      </c>
      <c r="NK243" s="158">
        <f t="shared" si="362"/>
        <v>0</v>
      </c>
    </row>
    <row r="244" spans="1:375" x14ac:dyDescent="0.25">
      <c r="A244" s="159">
        <f t="shared" ref="A244" ca="1" si="363">SUM(D244:NK244)</f>
        <v>408401.11135481182</v>
      </c>
      <c r="B244" s="164"/>
      <c r="C244" s="161" t="s">
        <v>165</v>
      </c>
      <c r="D244" s="162">
        <f>SUM(D239:D243)</f>
        <v>0</v>
      </c>
      <c r="E244" s="162">
        <f t="shared" ref="E244:BP244" si="364">SUM(E239:E243)</f>
        <v>0</v>
      </c>
      <c r="F244" s="162">
        <f t="shared" si="364"/>
        <v>0</v>
      </c>
      <c r="G244" s="162">
        <f t="shared" si="364"/>
        <v>0</v>
      </c>
      <c r="H244" s="162">
        <f t="shared" si="364"/>
        <v>0</v>
      </c>
      <c r="I244" s="162">
        <f t="shared" si="364"/>
        <v>0</v>
      </c>
      <c r="J244" s="162">
        <f t="shared" si="364"/>
        <v>0</v>
      </c>
      <c r="K244" s="162">
        <f t="shared" si="364"/>
        <v>0</v>
      </c>
      <c r="L244" s="162">
        <f t="shared" si="364"/>
        <v>0</v>
      </c>
      <c r="M244" s="162">
        <f t="shared" si="364"/>
        <v>0</v>
      </c>
      <c r="N244" s="162">
        <f t="shared" si="364"/>
        <v>0</v>
      </c>
      <c r="O244" s="162">
        <f t="shared" si="364"/>
        <v>0</v>
      </c>
      <c r="P244" s="162">
        <f t="shared" si="364"/>
        <v>0</v>
      </c>
      <c r="Q244" s="162">
        <f t="shared" si="364"/>
        <v>0</v>
      </c>
      <c r="R244" s="162">
        <f t="shared" si="364"/>
        <v>0</v>
      </c>
      <c r="S244" s="162">
        <f t="shared" si="364"/>
        <v>0</v>
      </c>
      <c r="T244" s="162">
        <f t="shared" si="364"/>
        <v>0</v>
      </c>
      <c r="U244" s="162">
        <f t="shared" si="364"/>
        <v>0</v>
      </c>
      <c r="V244" s="162">
        <f t="shared" si="364"/>
        <v>0</v>
      </c>
      <c r="W244" s="162">
        <f t="shared" si="364"/>
        <v>0</v>
      </c>
      <c r="X244" s="162">
        <f t="shared" si="364"/>
        <v>0</v>
      </c>
      <c r="Y244" s="162">
        <f t="shared" si="364"/>
        <v>-26453.598565530745</v>
      </c>
      <c r="Z244" s="162">
        <f t="shared" ca="1" si="364"/>
        <v>229.3451068010977</v>
      </c>
      <c r="AA244" s="162">
        <f t="shared" ca="1" si="364"/>
        <v>229.49825324071389</v>
      </c>
      <c r="AB244" s="162">
        <f t="shared" ca="1" si="364"/>
        <v>314.03123459044627</v>
      </c>
      <c r="AC244" s="162">
        <f t="shared" ca="1" si="364"/>
        <v>359.10593526994626</v>
      </c>
      <c r="AD244" s="162">
        <f t="shared" ca="1" si="364"/>
        <v>361.94155167084864</v>
      </c>
      <c r="AE244" s="162">
        <f t="shared" ca="1" si="364"/>
        <v>2176.1342874559323</v>
      </c>
      <c r="AF244" s="162">
        <f t="shared" ca="1" si="364"/>
        <v>2189.8539279363176</v>
      </c>
      <c r="AG244" s="162">
        <f t="shared" ca="1" si="364"/>
        <v>2220.1906083090771</v>
      </c>
      <c r="AH244" s="162">
        <f t="shared" ca="1" si="364"/>
        <v>2228.791605317479</v>
      </c>
      <c r="AI244" s="162">
        <f t="shared" ca="1" si="364"/>
        <v>2229.0951783896999</v>
      </c>
      <c r="AJ244" s="162">
        <f t="shared" ca="1" si="364"/>
        <v>2230.1956164993239</v>
      </c>
      <c r="AK244" s="162">
        <f t="shared" ca="1" si="364"/>
        <v>2235.3212486299526</v>
      </c>
      <c r="AL244" s="162">
        <f t="shared" ca="1" si="364"/>
        <v>2298.98797618558</v>
      </c>
      <c r="AM244" s="162">
        <f t="shared" ca="1" si="364"/>
        <v>2299.2945551272696</v>
      </c>
      <c r="AN244" s="162">
        <f t="shared" ca="1" si="364"/>
        <v>2400.0904119799152</v>
      </c>
      <c r="AO244" s="162">
        <f t="shared" ca="1" si="364"/>
        <v>2400.6474501227403</v>
      </c>
      <c r="AP244" s="162">
        <f t="shared" ca="1" si="364"/>
        <v>2400.9563029824453</v>
      </c>
      <c r="AQ244" s="162">
        <f t="shared" ca="1" si="364"/>
        <v>2401.2659175566223</v>
      </c>
      <c r="AR244" s="162">
        <f t="shared" ca="1" si="364"/>
        <v>2401.7185500802193</v>
      </c>
      <c r="AS244" s="162">
        <f t="shared" ca="1" si="364"/>
        <v>2402.2979447957364</v>
      </c>
      <c r="AT244" s="162">
        <f t="shared" ca="1" si="364"/>
        <v>2402.6098558034337</v>
      </c>
      <c r="AU244" s="162">
        <f t="shared" ca="1" si="364"/>
        <v>2402.9225360678211</v>
      </c>
      <c r="AV244" s="162">
        <f t="shared" ca="1" si="364"/>
        <v>2404.0559873207335</v>
      </c>
      <c r="AW244" s="162">
        <f t="shared" ca="1" si="364"/>
        <v>2404.4513221804486</v>
      </c>
      <c r="AX244" s="162">
        <f t="shared" ca="1" si="364"/>
        <v>2460.8180980913467</v>
      </c>
      <c r="AY244" s="162">
        <f t="shared" ca="1" si="364"/>
        <v>2461.1338744012864</v>
      </c>
      <c r="AZ244" s="162">
        <f t="shared" ca="1" si="364"/>
        <v>2469.1294919152638</v>
      </c>
      <c r="BA244" s="162">
        <f t="shared" ca="1" si="364"/>
        <v>2469.7032412023736</v>
      </c>
      <c r="BB244" s="162">
        <f t="shared" ca="1" si="364"/>
        <v>2470.0213596478698</v>
      </c>
      <c r="BC244" s="162">
        <f t="shared" ca="1" si="364"/>
        <v>2470.3402626592724</v>
      </c>
      <c r="BD244" s="162">
        <f t="shared" ca="1" si="364"/>
        <v>2470.8064741585772</v>
      </c>
      <c r="BE244" s="162">
        <f t="shared" ca="1" si="364"/>
        <v>2471.4032507155598</v>
      </c>
      <c r="BF244" s="162">
        <f t="shared" ca="1" si="364"/>
        <v>2471.7245190534877</v>
      </c>
      <c r="BG244" s="162">
        <f t="shared" ca="1" si="364"/>
        <v>2472.0465797258066</v>
      </c>
      <c r="BH244" s="162">
        <f t="shared" ca="1" si="364"/>
        <v>2369.4852350552896</v>
      </c>
      <c r="BI244" s="162">
        <f t="shared" ca="1" si="364"/>
        <v>2359.6873200758432</v>
      </c>
      <c r="BJ244" s="162">
        <f t="shared" ca="1" si="364"/>
        <v>2417.5811317332896</v>
      </c>
      <c r="BK244" s="162">
        <f t="shared" ca="1" si="364"/>
        <v>2492.6787268118824</v>
      </c>
      <c r="BL244" s="162">
        <f t="shared" ca="1" si="364"/>
        <v>2508.3142105087086</v>
      </c>
      <c r="BM244" s="162">
        <f t="shared" ca="1" si="364"/>
        <v>2510.7650599481462</v>
      </c>
      <c r="BN244" s="162">
        <f t="shared" ca="1" si="364"/>
        <v>2514.1802174671661</v>
      </c>
      <c r="BO244" s="162">
        <f t="shared" ca="1" si="364"/>
        <v>2514.4668936815669</v>
      </c>
      <c r="BP244" s="162">
        <f t="shared" ca="1" si="364"/>
        <v>2536.1550482353236</v>
      </c>
      <c r="BQ244" s="162">
        <f t="shared" ref="BQ244:EB244" ca="1" si="365">SUM(BQ239:BQ243)</f>
        <v>2536.7697280890156</v>
      </c>
      <c r="BR244" s="162">
        <f t="shared" ca="1" si="365"/>
        <v>2545.8959297985657</v>
      </c>
      <c r="BS244" s="162">
        <f t="shared" ca="1" si="365"/>
        <v>2546.2276522910543</v>
      </c>
      <c r="BT244" s="162">
        <f t="shared" ca="1" si="365"/>
        <v>2546.5601929006989</v>
      </c>
      <c r="BU244" s="162">
        <f t="shared" ca="1" si="365"/>
        <v>2546.8935536451963</v>
      </c>
      <c r="BV244" s="162">
        <f t="shared" ca="1" si="365"/>
        <v>2606.6930662090685</v>
      </c>
      <c r="BW244" s="162">
        <f t="shared" ca="1" si="365"/>
        <v>2607.0280732962838</v>
      </c>
      <c r="BX244" s="162">
        <f t="shared" ca="1" si="365"/>
        <v>2615.3891149874762</v>
      </c>
      <c r="BY244" s="162">
        <f t="shared" ca="1" si="365"/>
        <v>2617.0450708462954</v>
      </c>
      <c r="BZ244" s="162">
        <f t="shared" ca="1" si="365"/>
        <v>2617.3825627051224</v>
      </c>
      <c r="CA244" s="162">
        <f t="shared" ca="1" si="365"/>
        <v>2617.7208869099195</v>
      </c>
      <c r="CB244" s="162">
        <f t="shared" ca="1" si="365"/>
        <v>2618.2154906895321</v>
      </c>
      <c r="CC244" s="162">
        <f t="shared" ca="1" si="365"/>
        <v>2618.8486109388346</v>
      </c>
      <c r="CD244" s="162">
        <f t="shared" ca="1" si="365"/>
        <v>2619.1894445185426</v>
      </c>
      <c r="CE244" s="162">
        <f t="shared" ca="1" si="365"/>
        <v>2619.5311186858057</v>
      </c>
      <c r="CF244" s="162">
        <f t="shared" ca="1" si="365"/>
        <v>2619.8736355137394</v>
      </c>
      <c r="CG244" s="162">
        <f t="shared" ca="1" si="365"/>
        <v>2620.2169970805726</v>
      </c>
      <c r="CH244" s="162">
        <f t="shared" ca="1" si="365"/>
        <v>2681.8104950213601</v>
      </c>
      <c r="CI244" s="162">
        <f t="shared" ca="1" si="365"/>
        <v>2682.1555523211919</v>
      </c>
      <c r="CJ244" s="162">
        <f t="shared" ca="1" si="365"/>
        <v>2690.7057579996408</v>
      </c>
      <c r="CK244" s="162">
        <f t="shared" ca="1" si="365"/>
        <v>2692.4113925342244</v>
      </c>
      <c r="CL244" s="162">
        <f t="shared" ca="1" si="365"/>
        <v>2692.7590091488164</v>
      </c>
      <c r="CM244" s="162">
        <f t="shared" ca="1" si="365"/>
        <v>2693.107483079757</v>
      </c>
      <c r="CN244" s="162">
        <f t="shared" ca="1" si="365"/>
        <v>2693.6169249727582</v>
      </c>
      <c r="CO244" s="162">
        <f t="shared" ca="1" si="365"/>
        <v>2694.2690388295396</v>
      </c>
      <c r="CP244" s="162">
        <f t="shared" ca="1" si="365"/>
        <v>2694.6200974166391</v>
      </c>
      <c r="CQ244" s="162">
        <f t="shared" ca="1" si="365"/>
        <v>2694.9720218089196</v>
      </c>
      <c r="CR244" s="162">
        <f t="shared" ca="1" si="365"/>
        <v>2695.3248141416916</v>
      </c>
      <c r="CS244" s="162">
        <f t="shared" ca="1" si="365"/>
        <v>2695.6784765555299</v>
      </c>
      <c r="CT244" s="162">
        <f t="shared" si="365"/>
        <v>0</v>
      </c>
      <c r="CU244" s="162">
        <f t="shared" si="365"/>
        <v>0</v>
      </c>
      <c r="CV244" s="162">
        <f t="shared" si="365"/>
        <v>-28521.363535617696</v>
      </c>
      <c r="CW244" s="162">
        <f t="shared" ca="1" si="365"/>
        <v>571.04997786463389</v>
      </c>
      <c r="CX244" s="162">
        <f t="shared" ca="1" si="365"/>
        <v>571.36246602426513</v>
      </c>
      <c r="CY244" s="162">
        <f t="shared" ca="1" si="365"/>
        <v>3130.4049158554876</v>
      </c>
      <c r="CZ244" s="162">
        <f t="shared" ca="1" si="365"/>
        <v>3130.9296410052784</v>
      </c>
      <c r="DA244" s="162">
        <f t="shared" ca="1" si="365"/>
        <v>3141.2121749485232</v>
      </c>
      <c r="DB244" s="162">
        <f t="shared" ca="1" si="365"/>
        <v>3141.5737652932353</v>
      </c>
      <c r="DC244" s="162">
        <f t="shared" ca="1" si="365"/>
        <v>3141.9362474172849</v>
      </c>
      <c r="DD244" s="162">
        <f t="shared" ca="1" si="365"/>
        <v>3142.2996235200399</v>
      </c>
      <c r="DE244" s="162">
        <f t="shared" ca="1" si="365"/>
        <v>3142.6638958062927</v>
      </c>
      <c r="DF244" s="162">
        <f t="shared" ca="1" si="365"/>
        <v>3143.0290664862741</v>
      </c>
      <c r="DG244" s="162">
        <f t="shared" ca="1" si="365"/>
        <v>3143.3951377756657</v>
      </c>
      <c r="DH244" s="162">
        <f t="shared" ca="1" si="365"/>
        <v>3152.0398512354277</v>
      </c>
      <c r="DI244" s="162">
        <f t="shared" ca="1" si="365"/>
        <v>3230.2056735751457</v>
      </c>
      <c r="DJ244" s="162">
        <f t="shared" ca="1" si="365"/>
        <v>3230.5744600415665</v>
      </c>
      <c r="DK244" s="162">
        <f t="shared" ca="1" si="365"/>
        <v>3230.9441560349014</v>
      </c>
      <c r="DL244" s="162">
        <f t="shared" ca="1" si="365"/>
        <v>3231.484622939186</v>
      </c>
      <c r="DM244" s="162">
        <f t="shared" ca="1" si="365"/>
        <v>3232.1764505298456</v>
      </c>
      <c r="DN244" s="162">
        <f t="shared" ca="1" si="365"/>
        <v>3232.5488885848995</v>
      </c>
      <c r="DO244" s="162">
        <f t="shared" ca="1" si="365"/>
        <v>3232.9222451726705</v>
      </c>
      <c r="DP244" s="162">
        <f t="shared" ca="1" si="365"/>
        <v>3233.2965225585081</v>
      </c>
      <c r="DQ244" s="162">
        <f t="shared" ca="1" si="365"/>
        <v>3233.671723013349</v>
      </c>
      <c r="DR244" s="162">
        <f t="shared" ca="1" si="365"/>
        <v>3234.0478488137296</v>
      </c>
      <c r="DS244" s="162">
        <f t="shared" ca="1" si="365"/>
        <v>3234.4249022418026</v>
      </c>
      <c r="DT244" s="162">
        <f t="shared" ca="1" si="365"/>
        <v>3243.263515312015</v>
      </c>
      <c r="DU244" s="162">
        <f t="shared" ca="1" si="365"/>
        <v>3323.7743123219243</v>
      </c>
      <c r="DV244" s="162">
        <f t="shared" ca="1" si="365"/>
        <v>3324.1541623823373</v>
      </c>
      <c r="DW244" s="162">
        <f t="shared" ca="1" si="365"/>
        <v>3324.5349492554724</v>
      </c>
      <c r="DX244" s="162">
        <f t="shared" ca="1" si="365"/>
        <v>3325.0916301668858</v>
      </c>
      <c r="DY244" s="162">
        <f t="shared" ca="1" si="365"/>
        <v>3286.3601727334408</v>
      </c>
      <c r="DZ244" s="162">
        <f t="shared" ca="1" si="365"/>
        <v>3286.688031553479</v>
      </c>
      <c r="EA244" s="162">
        <f t="shared" ca="1" si="365"/>
        <v>3287.0166989618147</v>
      </c>
      <c r="EB244" s="162">
        <f t="shared" ca="1" si="365"/>
        <v>3315.6308056985349</v>
      </c>
      <c r="EC244" s="162">
        <f t="shared" ref="EC244:GN244" ca="1" si="366">SUM(EC239:EC243)</f>
        <v>3316.0172621670208</v>
      </c>
      <c r="ED244" s="162">
        <f t="shared" ca="1" si="366"/>
        <v>3328.0574235608519</v>
      </c>
      <c r="EE244" s="162">
        <f t="shared" ca="1" si="366"/>
        <v>3328.4457885917668</v>
      </c>
      <c r="EF244" s="162">
        <f t="shared" si="366"/>
        <v>3232.7982666496328</v>
      </c>
      <c r="EG244" s="162">
        <f t="shared" si="366"/>
        <v>3313.8118239387231</v>
      </c>
      <c r="EH244" s="162">
        <f t="shared" si="366"/>
        <v>3314.1913321340817</v>
      </c>
      <c r="EI244" s="162">
        <f t="shared" si="366"/>
        <v>3314.5717762990312</v>
      </c>
      <c r="EJ244" s="162">
        <f t="shared" si="366"/>
        <v>3314.9531587419247</v>
      </c>
      <c r="EK244" s="162">
        <f t="shared" si="366"/>
        <v>3315.3354817768086</v>
      </c>
      <c r="EL244" s="162">
        <f t="shared" si="366"/>
        <v>3315.7187477234365</v>
      </c>
      <c r="EM244" s="162">
        <f t="shared" si="366"/>
        <v>3316.1029589072841</v>
      </c>
      <c r="EN244" s="162">
        <f t="shared" si="366"/>
        <v>3316.48811765956</v>
      </c>
      <c r="EO244" s="162">
        <f t="shared" si="366"/>
        <v>3316.8742263172244</v>
      </c>
      <c r="EP244" s="162">
        <f t="shared" si="366"/>
        <v>3317.2612872229997</v>
      </c>
      <c r="EQ244" s="162">
        <f t="shared" si="366"/>
        <v>3317.6493027253873</v>
      </c>
      <c r="ER244" s="162">
        <f t="shared" si="366"/>
        <v>3319.8757537681367</v>
      </c>
      <c r="ES244" s="162">
        <f t="shared" si="366"/>
        <v>3403.3197177758989</v>
      </c>
      <c r="ET244" s="162">
        <f t="shared" si="366"/>
        <v>3403.7106112171186</v>
      </c>
      <c r="EU244" s="162">
        <f t="shared" si="366"/>
        <v>3404.1024687070162</v>
      </c>
      <c r="EV244" s="162">
        <f t="shared" si="366"/>
        <v>3404.4952926231963</v>
      </c>
      <c r="EW244" s="162">
        <f t="shared" si="366"/>
        <v>3321.2581615372997</v>
      </c>
      <c r="EX244" s="162">
        <f t="shared" si="366"/>
        <v>3313.2581800652142</v>
      </c>
      <c r="EY244" s="162">
        <f t="shared" si="366"/>
        <v>3313.4577998758659</v>
      </c>
      <c r="EZ244" s="162">
        <f t="shared" si="366"/>
        <v>3313.6579120028227</v>
      </c>
      <c r="FA244" s="162">
        <f t="shared" si="366"/>
        <v>3313.8585176602696</v>
      </c>
      <c r="FB244" s="162">
        <f t="shared" si="366"/>
        <v>3290.8563563420557</v>
      </c>
      <c r="FC244" s="162">
        <f t="shared" si="366"/>
        <v>3291.0084378163983</v>
      </c>
      <c r="FD244" s="162">
        <f t="shared" si="366"/>
        <v>3292.5845337497017</v>
      </c>
      <c r="FE244" s="162">
        <f t="shared" si="366"/>
        <v>3378.2830195077349</v>
      </c>
      <c r="FF244" s="162">
        <f t="shared" si="366"/>
        <v>3378.4362289812889</v>
      </c>
      <c r="FG244" s="162">
        <f t="shared" si="366"/>
        <v>3378.5898163107368</v>
      </c>
      <c r="FH244" s="162">
        <f t="shared" si="366"/>
        <v>3378.7437824279723</v>
      </c>
      <c r="FI244" s="162">
        <f t="shared" si="366"/>
        <v>3378.8981282671889</v>
      </c>
      <c r="FJ244" s="162">
        <f t="shared" si="366"/>
        <v>3379.0528547648828</v>
      </c>
      <c r="FK244" s="162">
        <f t="shared" si="366"/>
        <v>3379.2079628598613</v>
      </c>
      <c r="FL244" s="162">
        <f t="shared" si="366"/>
        <v>3379.3634534932457</v>
      </c>
      <c r="FM244" s="162">
        <f t="shared" si="366"/>
        <v>3379.5193276084792</v>
      </c>
      <c r="FN244" s="162">
        <f t="shared" si="366"/>
        <v>3379.6755861513316</v>
      </c>
      <c r="FO244" s="162">
        <f t="shared" si="366"/>
        <v>3379.8322300699047</v>
      </c>
      <c r="FP244" s="162">
        <f t="shared" si="366"/>
        <v>3381.4556088812074</v>
      </c>
      <c r="FQ244" s="162">
        <f t="shared" si="366"/>
        <v>3469.725049211982</v>
      </c>
      <c r="FR244" s="162">
        <f t="shared" si="366"/>
        <v>3469.8828549697428</v>
      </c>
      <c r="FS244" s="162">
        <f t="shared" si="366"/>
        <v>3470.0410499190734</v>
      </c>
      <c r="FT244" s="162">
        <f t="shared" si="366"/>
        <v>3452.8397342575799</v>
      </c>
      <c r="FU244" s="162">
        <f t="shared" si="366"/>
        <v>3452.9617392593236</v>
      </c>
      <c r="FV244" s="162">
        <f t="shared" si="366"/>
        <v>3453.0840451583149</v>
      </c>
      <c r="FW244" s="162">
        <f t="shared" si="366"/>
        <v>3470.6777408646722</v>
      </c>
      <c r="FX244" s="162">
        <f t="shared" si="366"/>
        <v>3470.8378962170582</v>
      </c>
      <c r="FY244" s="162">
        <f t="shared" si="366"/>
        <v>3470.9984465557486</v>
      </c>
      <c r="FZ244" s="162">
        <f t="shared" si="366"/>
        <v>3471.1593928548864</v>
      </c>
      <c r="GA244" s="162">
        <f t="shared" si="366"/>
        <v>3471.3207360910169</v>
      </c>
      <c r="GB244" s="162">
        <f t="shared" si="366"/>
        <v>3472.9928162666583</v>
      </c>
      <c r="GC244" s="162">
        <f t="shared" si="366"/>
        <v>3563.9103398073562</v>
      </c>
      <c r="GD244" s="162">
        <f t="shared" si="366"/>
        <v>3564.0728797378501</v>
      </c>
      <c r="GE244" s="162">
        <f t="shared" si="366"/>
        <v>3564.2358205356609</v>
      </c>
      <c r="GF244" s="162">
        <f t="shared" si="366"/>
        <v>3564.399163189436</v>
      </c>
      <c r="GG244" s="162">
        <f t="shared" si="366"/>
        <v>3564.5629086902609</v>
      </c>
      <c r="GH244" s="162">
        <f t="shared" si="366"/>
        <v>3564.7270580316645</v>
      </c>
      <c r="GI244" s="162">
        <f t="shared" si="366"/>
        <v>0</v>
      </c>
      <c r="GJ244" s="162">
        <f t="shared" si="366"/>
        <v>0</v>
      </c>
      <c r="GK244" s="162">
        <f t="shared" si="366"/>
        <v>0</v>
      </c>
      <c r="GL244" s="162">
        <f t="shared" si="366"/>
        <v>0</v>
      </c>
      <c r="GM244" s="162">
        <f t="shared" si="366"/>
        <v>0</v>
      </c>
      <c r="GN244" s="162">
        <f t="shared" si="366"/>
        <v>0</v>
      </c>
      <c r="GO244" s="162">
        <f t="shared" ref="GO244:IZ244" si="367">SUM(GO239:GO243)</f>
        <v>0</v>
      </c>
      <c r="GP244" s="162">
        <f t="shared" si="367"/>
        <v>0</v>
      </c>
      <c r="GQ244" s="162">
        <f t="shared" si="367"/>
        <v>0</v>
      </c>
      <c r="GR244" s="162">
        <f t="shared" si="367"/>
        <v>0</v>
      </c>
      <c r="GS244" s="162">
        <f t="shared" si="367"/>
        <v>0</v>
      </c>
      <c r="GT244" s="162">
        <f t="shared" si="367"/>
        <v>0</v>
      </c>
      <c r="GU244" s="162">
        <f t="shared" si="367"/>
        <v>0</v>
      </c>
      <c r="GV244" s="162">
        <f t="shared" si="367"/>
        <v>0</v>
      </c>
      <c r="GW244" s="162">
        <f t="shared" si="367"/>
        <v>0</v>
      </c>
      <c r="GX244" s="162">
        <f t="shared" si="367"/>
        <v>0</v>
      </c>
      <c r="GY244" s="162">
        <f t="shared" si="367"/>
        <v>0</v>
      </c>
      <c r="GZ244" s="162">
        <f t="shared" si="367"/>
        <v>0</v>
      </c>
      <c r="HA244" s="162">
        <f t="shared" si="367"/>
        <v>0</v>
      </c>
      <c r="HB244" s="162">
        <f t="shared" si="367"/>
        <v>0</v>
      </c>
      <c r="HC244" s="162">
        <f t="shared" si="367"/>
        <v>0</v>
      </c>
      <c r="HD244" s="162">
        <f t="shared" si="367"/>
        <v>0</v>
      </c>
      <c r="HE244" s="162">
        <f t="shared" si="367"/>
        <v>0</v>
      </c>
      <c r="HF244" s="162">
        <f t="shared" si="367"/>
        <v>0</v>
      </c>
      <c r="HG244" s="162">
        <f t="shared" si="367"/>
        <v>0</v>
      </c>
      <c r="HH244" s="162">
        <f t="shared" si="367"/>
        <v>0</v>
      </c>
      <c r="HI244" s="162">
        <f t="shared" si="367"/>
        <v>0</v>
      </c>
      <c r="HJ244" s="162">
        <f t="shared" si="367"/>
        <v>0</v>
      </c>
      <c r="HK244" s="162">
        <f t="shared" si="367"/>
        <v>0</v>
      </c>
      <c r="HL244" s="162">
        <f t="shared" si="367"/>
        <v>0</v>
      </c>
      <c r="HM244" s="162">
        <f t="shared" si="367"/>
        <v>0</v>
      </c>
      <c r="HN244" s="162">
        <f t="shared" si="367"/>
        <v>0</v>
      </c>
      <c r="HO244" s="162">
        <f t="shared" si="367"/>
        <v>0</v>
      </c>
      <c r="HP244" s="162">
        <f t="shared" si="367"/>
        <v>0</v>
      </c>
      <c r="HQ244" s="162">
        <f t="shared" si="367"/>
        <v>0</v>
      </c>
      <c r="HR244" s="162">
        <f t="shared" si="367"/>
        <v>0</v>
      </c>
      <c r="HS244" s="162">
        <f t="shared" si="367"/>
        <v>0</v>
      </c>
      <c r="HT244" s="162">
        <f t="shared" si="367"/>
        <v>0</v>
      </c>
      <c r="HU244" s="162">
        <f t="shared" si="367"/>
        <v>0</v>
      </c>
      <c r="HV244" s="162">
        <f t="shared" si="367"/>
        <v>0</v>
      </c>
      <c r="HW244" s="162">
        <f t="shared" si="367"/>
        <v>0</v>
      </c>
      <c r="HX244" s="162">
        <f t="shared" si="367"/>
        <v>0</v>
      </c>
      <c r="HY244" s="162">
        <f t="shared" si="367"/>
        <v>0</v>
      </c>
      <c r="HZ244" s="162">
        <f t="shared" si="367"/>
        <v>0</v>
      </c>
      <c r="IA244" s="162">
        <f t="shared" si="367"/>
        <v>0</v>
      </c>
      <c r="IB244" s="162">
        <f t="shared" si="367"/>
        <v>0</v>
      </c>
      <c r="IC244" s="162">
        <f t="shared" si="367"/>
        <v>0</v>
      </c>
      <c r="ID244" s="162">
        <f t="shared" si="367"/>
        <v>0</v>
      </c>
      <c r="IE244" s="162">
        <f t="shared" si="367"/>
        <v>0</v>
      </c>
      <c r="IF244" s="162">
        <f t="shared" si="367"/>
        <v>0</v>
      </c>
      <c r="IG244" s="162">
        <f t="shared" si="367"/>
        <v>0</v>
      </c>
      <c r="IH244" s="162">
        <f t="shared" si="367"/>
        <v>0</v>
      </c>
      <c r="II244" s="162">
        <f t="shared" si="367"/>
        <v>0</v>
      </c>
      <c r="IJ244" s="162">
        <f t="shared" si="367"/>
        <v>0</v>
      </c>
      <c r="IK244" s="162">
        <f t="shared" si="367"/>
        <v>0</v>
      </c>
      <c r="IL244" s="162">
        <f t="shared" si="367"/>
        <v>0</v>
      </c>
      <c r="IM244" s="162">
        <f t="shared" si="367"/>
        <v>0</v>
      </c>
      <c r="IN244" s="162">
        <f t="shared" si="367"/>
        <v>0</v>
      </c>
      <c r="IO244" s="162">
        <f t="shared" si="367"/>
        <v>0</v>
      </c>
      <c r="IP244" s="162">
        <f t="shared" si="367"/>
        <v>0</v>
      </c>
      <c r="IQ244" s="162">
        <f t="shared" si="367"/>
        <v>0</v>
      </c>
      <c r="IR244" s="162">
        <f t="shared" si="367"/>
        <v>0</v>
      </c>
      <c r="IS244" s="162">
        <f t="shared" si="367"/>
        <v>0</v>
      </c>
      <c r="IT244" s="162">
        <f t="shared" si="367"/>
        <v>0</v>
      </c>
      <c r="IU244" s="162">
        <f t="shared" si="367"/>
        <v>0</v>
      </c>
      <c r="IV244" s="162">
        <f t="shared" si="367"/>
        <v>0</v>
      </c>
      <c r="IW244" s="162">
        <f t="shared" si="367"/>
        <v>0</v>
      </c>
      <c r="IX244" s="162">
        <f t="shared" si="367"/>
        <v>0</v>
      </c>
      <c r="IY244" s="162">
        <f t="shared" si="367"/>
        <v>0</v>
      </c>
      <c r="IZ244" s="162">
        <f t="shared" si="367"/>
        <v>0</v>
      </c>
      <c r="JA244" s="162">
        <f t="shared" ref="JA244:LL244" si="368">SUM(JA239:JA243)</f>
        <v>0</v>
      </c>
      <c r="JB244" s="162">
        <f t="shared" si="368"/>
        <v>0</v>
      </c>
      <c r="JC244" s="162">
        <f t="shared" si="368"/>
        <v>0</v>
      </c>
      <c r="JD244" s="162">
        <f t="shared" si="368"/>
        <v>0</v>
      </c>
      <c r="JE244" s="162">
        <f t="shared" si="368"/>
        <v>0</v>
      </c>
      <c r="JF244" s="162">
        <f t="shared" si="368"/>
        <v>0</v>
      </c>
      <c r="JG244" s="162">
        <f t="shared" si="368"/>
        <v>0</v>
      </c>
      <c r="JH244" s="162">
        <f t="shared" si="368"/>
        <v>0</v>
      </c>
      <c r="JI244" s="162">
        <f t="shared" si="368"/>
        <v>0</v>
      </c>
      <c r="JJ244" s="162">
        <f t="shared" si="368"/>
        <v>0</v>
      </c>
      <c r="JK244" s="162">
        <f t="shared" si="368"/>
        <v>0</v>
      </c>
      <c r="JL244" s="162">
        <f t="shared" si="368"/>
        <v>0</v>
      </c>
      <c r="JM244" s="162">
        <f t="shared" si="368"/>
        <v>0</v>
      </c>
      <c r="JN244" s="162">
        <f t="shared" si="368"/>
        <v>0</v>
      </c>
      <c r="JO244" s="162">
        <f t="shared" si="368"/>
        <v>0</v>
      </c>
      <c r="JP244" s="162">
        <f t="shared" si="368"/>
        <v>0</v>
      </c>
      <c r="JQ244" s="162">
        <f t="shared" si="368"/>
        <v>0</v>
      </c>
      <c r="JR244" s="162">
        <f t="shared" si="368"/>
        <v>0</v>
      </c>
      <c r="JS244" s="162">
        <f t="shared" si="368"/>
        <v>0</v>
      </c>
      <c r="JT244" s="162">
        <f t="shared" si="368"/>
        <v>0</v>
      </c>
      <c r="JU244" s="162">
        <f t="shared" si="368"/>
        <v>0</v>
      </c>
      <c r="JV244" s="162">
        <f t="shared" si="368"/>
        <v>0</v>
      </c>
      <c r="JW244" s="162">
        <f t="shared" si="368"/>
        <v>0</v>
      </c>
      <c r="JX244" s="162">
        <f t="shared" si="368"/>
        <v>0</v>
      </c>
      <c r="JY244" s="162">
        <f t="shared" si="368"/>
        <v>0</v>
      </c>
      <c r="JZ244" s="162">
        <f t="shared" si="368"/>
        <v>0</v>
      </c>
      <c r="KA244" s="162">
        <f t="shared" si="368"/>
        <v>0</v>
      </c>
      <c r="KB244" s="162">
        <f t="shared" si="368"/>
        <v>0</v>
      </c>
      <c r="KC244" s="162">
        <f t="shared" si="368"/>
        <v>0</v>
      </c>
      <c r="KD244" s="162">
        <f t="shared" si="368"/>
        <v>0</v>
      </c>
      <c r="KE244" s="162">
        <f t="shared" si="368"/>
        <v>0</v>
      </c>
      <c r="KF244" s="162">
        <f t="shared" si="368"/>
        <v>0</v>
      </c>
      <c r="KG244" s="162">
        <f t="shared" si="368"/>
        <v>0</v>
      </c>
      <c r="KH244" s="162">
        <f t="shared" si="368"/>
        <v>0</v>
      </c>
      <c r="KI244" s="162">
        <f t="shared" si="368"/>
        <v>0</v>
      </c>
      <c r="KJ244" s="162">
        <f t="shared" si="368"/>
        <v>0</v>
      </c>
      <c r="KK244" s="162">
        <f t="shared" si="368"/>
        <v>0</v>
      </c>
      <c r="KL244" s="162">
        <f t="shared" si="368"/>
        <v>0</v>
      </c>
      <c r="KM244" s="162">
        <f t="shared" si="368"/>
        <v>0</v>
      </c>
      <c r="KN244" s="162">
        <f t="shared" si="368"/>
        <v>0</v>
      </c>
      <c r="KO244" s="162">
        <f t="shared" si="368"/>
        <v>0</v>
      </c>
      <c r="KP244" s="162">
        <f t="shared" si="368"/>
        <v>0</v>
      </c>
      <c r="KQ244" s="162">
        <f t="shared" si="368"/>
        <v>0</v>
      </c>
      <c r="KR244" s="162">
        <f t="shared" si="368"/>
        <v>0</v>
      </c>
      <c r="KS244" s="162">
        <f t="shared" si="368"/>
        <v>0</v>
      </c>
      <c r="KT244" s="162">
        <f t="shared" si="368"/>
        <v>0</v>
      </c>
      <c r="KU244" s="162">
        <f t="shared" si="368"/>
        <v>0</v>
      </c>
      <c r="KV244" s="162">
        <f t="shared" si="368"/>
        <v>0</v>
      </c>
      <c r="KW244" s="162">
        <f t="shared" si="368"/>
        <v>0</v>
      </c>
      <c r="KX244" s="162">
        <f t="shared" si="368"/>
        <v>0</v>
      </c>
      <c r="KY244" s="162">
        <f t="shared" si="368"/>
        <v>0</v>
      </c>
      <c r="KZ244" s="162">
        <f t="shared" si="368"/>
        <v>0</v>
      </c>
      <c r="LA244" s="162">
        <f t="shared" si="368"/>
        <v>0</v>
      </c>
      <c r="LB244" s="162">
        <f t="shared" si="368"/>
        <v>0</v>
      </c>
      <c r="LC244" s="162">
        <f t="shared" si="368"/>
        <v>0</v>
      </c>
      <c r="LD244" s="162">
        <f t="shared" si="368"/>
        <v>0</v>
      </c>
      <c r="LE244" s="162">
        <f t="shared" si="368"/>
        <v>0</v>
      </c>
      <c r="LF244" s="162">
        <f t="shared" si="368"/>
        <v>0</v>
      </c>
      <c r="LG244" s="162">
        <f t="shared" si="368"/>
        <v>0</v>
      </c>
      <c r="LH244" s="162">
        <f t="shared" si="368"/>
        <v>0</v>
      </c>
      <c r="LI244" s="162">
        <f t="shared" si="368"/>
        <v>0</v>
      </c>
      <c r="LJ244" s="162">
        <f t="shared" si="368"/>
        <v>0</v>
      </c>
      <c r="LK244" s="162">
        <f t="shared" si="368"/>
        <v>0</v>
      </c>
      <c r="LL244" s="162">
        <f t="shared" si="368"/>
        <v>0</v>
      </c>
      <c r="LM244" s="162">
        <f t="shared" ref="LM244:NK244" si="369">SUM(LM239:LM243)</f>
        <v>0</v>
      </c>
      <c r="LN244" s="162">
        <f t="shared" si="369"/>
        <v>0</v>
      </c>
      <c r="LO244" s="162">
        <f t="shared" si="369"/>
        <v>0</v>
      </c>
      <c r="LP244" s="162">
        <f t="shared" si="369"/>
        <v>0</v>
      </c>
      <c r="LQ244" s="162">
        <f t="shared" si="369"/>
        <v>0</v>
      </c>
      <c r="LR244" s="162">
        <f t="shared" si="369"/>
        <v>0</v>
      </c>
      <c r="LS244" s="162">
        <f t="shared" si="369"/>
        <v>0</v>
      </c>
      <c r="LT244" s="162">
        <f t="shared" si="369"/>
        <v>0</v>
      </c>
      <c r="LU244" s="162">
        <f t="shared" si="369"/>
        <v>0</v>
      </c>
      <c r="LV244" s="162">
        <f t="shared" si="369"/>
        <v>0</v>
      </c>
      <c r="LW244" s="162">
        <f t="shared" si="369"/>
        <v>0</v>
      </c>
      <c r="LX244" s="162">
        <f t="shared" si="369"/>
        <v>0</v>
      </c>
      <c r="LY244" s="162">
        <f t="shared" si="369"/>
        <v>0</v>
      </c>
      <c r="LZ244" s="162">
        <f t="shared" si="369"/>
        <v>0</v>
      </c>
      <c r="MA244" s="162">
        <f t="shared" si="369"/>
        <v>0</v>
      </c>
      <c r="MB244" s="162">
        <f t="shared" si="369"/>
        <v>0</v>
      </c>
      <c r="MC244" s="162">
        <f t="shared" si="369"/>
        <v>0</v>
      </c>
      <c r="MD244" s="162">
        <f t="shared" si="369"/>
        <v>0</v>
      </c>
      <c r="ME244" s="162">
        <f t="shared" si="369"/>
        <v>0</v>
      </c>
      <c r="MF244" s="162">
        <f t="shared" si="369"/>
        <v>0</v>
      </c>
      <c r="MG244" s="162">
        <f t="shared" si="369"/>
        <v>0</v>
      </c>
      <c r="MH244" s="162">
        <f t="shared" si="369"/>
        <v>0</v>
      </c>
      <c r="MI244" s="162">
        <f t="shared" si="369"/>
        <v>0</v>
      </c>
      <c r="MJ244" s="162">
        <f t="shared" si="369"/>
        <v>0</v>
      </c>
      <c r="MK244" s="162">
        <f t="shared" si="369"/>
        <v>0</v>
      </c>
      <c r="ML244" s="162">
        <f t="shared" si="369"/>
        <v>0</v>
      </c>
      <c r="MM244" s="162">
        <f t="shared" si="369"/>
        <v>0</v>
      </c>
      <c r="MN244" s="162">
        <f t="shared" si="369"/>
        <v>0</v>
      </c>
      <c r="MO244" s="162">
        <f t="shared" si="369"/>
        <v>0</v>
      </c>
      <c r="MP244" s="162">
        <f t="shared" si="369"/>
        <v>0</v>
      </c>
      <c r="MQ244" s="162">
        <f t="shared" si="369"/>
        <v>0</v>
      </c>
      <c r="MR244" s="162">
        <f t="shared" si="369"/>
        <v>0</v>
      </c>
      <c r="MS244" s="162">
        <f t="shared" si="369"/>
        <v>0</v>
      </c>
      <c r="MT244" s="162">
        <f t="shared" si="369"/>
        <v>0</v>
      </c>
      <c r="MU244" s="162">
        <f t="shared" si="369"/>
        <v>0</v>
      </c>
      <c r="MV244" s="162">
        <f t="shared" si="369"/>
        <v>0</v>
      </c>
      <c r="MW244" s="162">
        <f t="shared" si="369"/>
        <v>0</v>
      </c>
      <c r="MX244" s="162">
        <f t="shared" si="369"/>
        <v>0</v>
      </c>
      <c r="MY244" s="162">
        <f t="shared" si="369"/>
        <v>0</v>
      </c>
      <c r="MZ244" s="162">
        <f t="shared" si="369"/>
        <v>0</v>
      </c>
      <c r="NA244" s="162">
        <f t="shared" si="369"/>
        <v>0</v>
      </c>
      <c r="NB244" s="162">
        <f t="shared" si="369"/>
        <v>0</v>
      </c>
      <c r="NC244" s="162">
        <f t="shared" si="369"/>
        <v>0</v>
      </c>
      <c r="ND244" s="162">
        <f t="shared" si="369"/>
        <v>0</v>
      </c>
      <c r="NE244" s="162">
        <f t="shared" si="369"/>
        <v>0</v>
      </c>
      <c r="NF244" s="162">
        <f t="shared" si="369"/>
        <v>0</v>
      </c>
      <c r="NG244" s="162">
        <f t="shared" si="369"/>
        <v>0</v>
      </c>
      <c r="NH244" s="162">
        <f t="shared" si="369"/>
        <v>0</v>
      </c>
      <c r="NI244" s="162">
        <f t="shared" si="369"/>
        <v>0</v>
      </c>
      <c r="NJ244" s="162">
        <f t="shared" si="369"/>
        <v>0</v>
      </c>
      <c r="NK244" s="163">
        <f t="shared" si="369"/>
        <v>0</v>
      </c>
    </row>
    <row r="245" spans="1:375" x14ac:dyDescent="0.25">
      <c r="C245" s="89"/>
      <c r="NK245" s="156"/>
    </row>
    <row r="246" spans="1:375" x14ac:dyDescent="0.25">
      <c r="A246" s="146"/>
      <c r="B246" s="147"/>
      <c r="C246" s="148" t="s">
        <v>152</v>
      </c>
      <c r="D246" s="147"/>
      <c r="E246" s="147"/>
      <c r="F246" s="147"/>
      <c r="G246" s="147"/>
      <c r="H246" s="147"/>
      <c r="I246" s="147"/>
      <c r="J246" s="147"/>
      <c r="K246" s="147"/>
      <c r="L246" s="147"/>
      <c r="M246" s="147"/>
      <c r="N246" s="147"/>
      <c r="O246" s="147"/>
      <c r="P246" s="147"/>
      <c r="Q246" s="147"/>
      <c r="R246" s="147"/>
      <c r="S246" s="147"/>
      <c r="T246" s="147"/>
      <c r="U246" s="147"/>
      <c r="V246" s="147"/>
      <c r="W246" s="147"/>
      <c r="X246" s="147"/>
      <c r="Y246" s="147"/>
      <c r="Z246" s="147"/>
      <c r="AA246" s="147"/>
      <c r="AB246" s="147"/>
      <c r="AC246" s="147"/>
      <c r="AD246" s="147"/>
      <c r="AE246" s="147"/>
      <c r="AF246" s="147"/>
      <c r="AG246" s="147"/>
      <c r="AH246" s="147"/>
      <c r="AI246" s="147"/>
      <c r="AJ246" s="147"/>
      <c r="AK246" s="147"/>
      <c r="AL246" s="147"/>
      <c r="AM246" s="147"/>
      <c r="AN246" s="147"/>
      <c r="AO246" s="147"/>
      <c r="AP246" s="147"/>
      <c r="AQ246" s="147"/>
      <c r="AR246" s="147"/>
      <c r="AS246" s="147"/>
      <c r="AT246" s="147"/>
      <c r="AU246" s="147"/>
      <c r="AV246" s="147"/>
      <c r="AW246" s="147"/>
      <c r="AX246" s="147"/>
      <c r="AY246" s="147"/>
      <c r="AZ246" s="147"/>
      <c r="BA246" s="147"/>
      <c r="BB246" s="147"/>
      <c r="BC246" s="147"/>
      <c r="BD246" s="147"/>
      <c r="BE246" s="147"/>
      <c r="BF246" s="147"/>
      <c r="BG246" s="147"/>
      <c r="BH246" s="147"/>
      <c r="BI246" s="147"/>
      <c r="BJ246" s="147"/>
      <c r="BK246" s="147"/>
      <c r="BL246" s="147"/>
      <c r="BM246" s="147"/>
      <c r="BN246" s="147"/>
      <c r="BO246" s="147"/>
      <c r="BP246" s="147"/>
      <c r="BQ246" s="147"/>
      <c r="BR246" s="147"/>
      <c r="BS246" s="147"/>
      <c r="BT246" s="147"/>
      <c r="BU246" s="147"/>
      <c r="BV246" s="147"/>
      <c r="BW246" s="147"/>
      <c r="BX246" s="147"/>
      <c r="BY246" s="147"/>
      <c r="BZ246" s="147"/>
      <c r="CA246" s="147"/>
      <c r="CB246" s="147"/>
      <c r="CC246" s="147"/>
      <c r="CD246" s="147"/>
      <c r="CE246" s="147"/>
      <c r="CF246" s="147"/>
      <c r="CG246" s="147"/>
      <c r="CH246" s="147"/>
      <c r="CI246" s="147"/>
      <c r="CJ246" s="147"/>
      <c r="CK246" s="147"/>
      <c r="CL246" s="147"/>
      <c r="CM246" s="147"/>
      <c r="CN246" s="147"/>
      <c r="CO246" s="147"/>
      <c r="CP246" s="147"/>
      <c r="CQ246" s="147"/>
      <c r="CR246" s="147"/>
      <c r="CS246" s="147"/>
      <c r="CT246" s="147"/>
      <c r="CU246" s="147"/>
      <c r="CV246" s="147"/>
      <c r="CW246" s="147"/>
      <c r="CX246" s="147"/>
      <c r="CY246" s="147"/>
      <c r="CZ246" s="147"/>
      <c r="DA246" s="147"/>
      <c r="DB246" s="147"/>
      <c r="DC246" s="147"/>
      <c r="DD246" s="147"/>
      <c r="DE246" s="147"/>
      <c r="DF246" s="147"/>
      <c r="DG246" s="147"/>
      <c r="DH246" s="147"/>
      <c r="DI246" s="147"/>
      <c r="DJ246" s="147"/>
      <c r="DK246" s="147"/>
      <c r="DL246" s="147"/>
      <c r="DM246" s="147"/>
      <c r="DN246" s="147"/>
      <c r="DO246" s="147"/>
      <c r="DP246" s="147"/>
      <c r="DQ246" s="147"/>
      <c r="DR246" s="147"/>
      <c r="DS246" s="147"/>
      <c r="DT246" s="147"/>
      <c r="DU246" s="147"/>
      <c r="DV246" s="147"/>
      <c r="DW246" s="147"/>
      <c r="DX246" s="147"/>
      <c r="DY246" s="147"/>
      <c r="DZ246" s="147"/>
      <c r="EA246" s="147"/>
      <c r="EB246" s="147"/>
      <c r="EC246" s="147"/>
      <c r="ED246" s="147"/>
      <c r="EE246" s="147"/>
      <c r="EF246" s="147"/>
      <c r="EG246" s="147"/>
      <c r="EH246" s="147"/>
      <c r="EI246" s="147"/>
      <c r="EJ246" s="147"/>
      <c r="EK246" s="147"/>
      <c r="EL246" s="147"/>
      <c r="EM246" s="147"/>
      <c r="EN246" s="147"/>
      <c r="EO246" s="147"/>
      <c r="EP246" s="147"/>
      <c r="EQ246" s="147"/>
      <c r="ER246" s="147"/>
      <c r="ES246" s="147"/>
      <c r="ET246" s="147"/>
      <c r="EU246" s="147"/>
      <c r="EV246" s="147"/>
      <c r="EW246" s="147"/>
      <c r="EX246" s="147"/>
      <c r="EY246" s="147"/>
      <c r="EZ246" s="147"/>
      <c r="FA246" s="147"/>
      <c r="FB246" s="147"/>
      <c r="FC246" s="147"/>
      <c r="FD246" s="147"/>
      <c r="FE246" s="147"/>
      <c r="FF246" s="147"/>
      <c r="FG246" s="147"/>
      <c r="FH246" s="147"/>
      <c r="FI246" s="147"/>
      <c r="FJ246" s="147"/>
      <c r="FK246" s="147"/>
      <c r="FL246" s="147"/>
      <c r="FM246" s="147"/>
      <c r="FN246" s="147"/>
      <c r="FO246" s="147"/>
      <c r="FP246" s="147"/>
      <c r="FQ246" s="147"/>
      <c r="FR246" s="147"/>
      <c r="FS246" s="147"/>
      <c r="FT246" s="147"/>
      <c r="FU246" s="147"/>
      <c r="FV246" s="147"/>
      <c r="FW246" s="147"/>
      <c r="FX246" s="147"/>
      <c r="FY246" s="147"/>
      <c r="FZ246" s="147"/>
      <c r="GA246" s="147"/>
      <c r="GB246" s="147"/>
      <c r="GC246" s="147"/>
      <c r="GD246" s="147"/>
      <c r="GE246" s="147"/>
      <c r="GF246" s="147"/>
      <c r="GG246" s="147"/>
      <c r="GH246" s="147"/>
      <c r="GI246" s="147"/>
      <c r="GJ246" s="147"/>
      <c r="GK246" s="147"/>
      <c r="GL246" s="147"/>
      <c r="GM246" s="147"/>
      <c r="GN246" s="147"/>
      <c r="GO246" s="147"/>
      <c r="GP246" s="147"/>
      <c r="GQ246" s="147"/>
      <c r="GR246" s="147"/>
      <c r="GS246" s="147"/>
      <c r="GT246" s="147"/>
      <c r="GU246" s="147"/>
      <c r="GV246" s="147"/>
      <c r="GW246" s="147"/>
      <c r="GX246" s="147"/>
      <c r="GY246" s="147"/>
      <c r="GZ246" s="147"/>
      <c r="HA246" s="147"/>
      <c r="HB246" s="147"/>
      <c r="HC246" s="147"/>
      <c r="HD246" s="147"/>
      <c r="HE246" s="147"/>
      <c r="HF246" s="147"/>
      <c r="HG246" s="147"/>
      <c r="HH246" s="147"/>
      <c r="HI246" s="147"/>
      <c r="HJ246" s="147"/>
      <c r="HK246" s="147"/>
      <c r="HL246" s="147"/>
      <c r="HM246" s="147"/>
      <c r="HN246" s="147"/>
      <c r="HO246" s="147"/>
      <c r="HP246" s="147"/>
      <c r="HQ246" s="147"/>
      <c r="HR246" s="147"/>
      <c r="HS246" s="147"/>
      <c r="HT246" s="147"/>
      <c r="HU246" s="147"/>
      <c r="HV246" s="147"/>
      <c r="HW246" s="147"/>
      <c r="HX246" s="147"/>
      <c r="HY246" s="147"/>
      <c r="HZ246" s="147"/>
      <c r="IA246" s="147"/>
      <c r="IB246" s="147"/>
      <c r="IC246" s="147"/>
      <c r="ID246" s="147"/>
      <c r="IE246" s="147"/>
      <c r="IF246" s="147"/>
      <c r="IG246" s="147"/>
      <c r="IH246" s="147"/>
      <c r="II246" s="147"/>
      <c r="IJ246" s="147"/>
      <c r="IK246" s="147"/>
      <c r="IL246" s="147"/>
      <c r="IM246" s="147"/>
      <c r="IN246" s="147"/>
      <c r="IO246" s="147"/>
      <c r="IP246" s="147"/>
      <c r="IQ246" s="147"/>
      <c r="IR246" s="147"/>
      <c r="IS246" s="147"/>
      <c r="IT246" s="147"/>
      <c r="IU246" s="147"/>
      <c r="IV246" s="147"/>
      <c r="IW246" s="147"/>
      <c r="IX246" s="147"/>
      <c r="IY246" s="147"/>
      <c r="IZ246" s="147"/>
      <c r="JA246" s="147"/>
      <c r="JB246" s="147"/>
      <c r="JC246" s="147"/>
      <c r="JD246" s="147"/>
      <c r="JE246" s="147"/>
      <c r="JF246" s="147"/>
      <c r="JG246" s="147"/>
      <c r="JH246" s="147"/>
      <c r="JI246" s="147"/>
      <c r="JJ246" s="147"/>
      <c r="JK246" s="147"/>
      <c r="JL246" s="147"/>
      <c r="JM246" s="147"/>
      <c r="JN246" s="147"/>
      <c r="JO246" s="147"/>
      <c r="JP246" s="147"/>
      <c r="JQ246" s="147"/>
      <c r="JR246" s="147"/>
      <c r="JS246" s="147"/>
      <c r="JT246" s="147"/>
      <c r="JU246" s="147"/>
      <c r="JV246" s="147"/>
      <c r="JW246" s="147"/>
      <c r="JX246" s="147"/>
      <c r="JY246" s="147"/>
      <c r="JZ246" s="147"/>
      <c r="KA246" s="147"/>
      <c r="KB246" s="147"/>
      <c r="KC246" s="147"/>
      <c r="KD246" s="147"/>
      <c r="KE246" s="147"/>
      <c r="KF246" s="147"/>
      <c r="KG246" s="147"/>
      <c r="KH246" s="147"/>
      <c r="KI246" s="147"/>
      <c r="KJ246" s="147"/>
      <c r="KK246" s="147"/>
      <c r="KL246" s="147"/>
      <c r="KM246" s="147"/>
      <c r="KN246" s="147"/>
      <c r="KO246" s="147"/>
      <c r="KP246" s="147"/>
      <c r="KQ246" s="147"/>
      <c r="KR246" s="147"/>
      <c r="KS246" s="147"/>
      <c r="KT246" s="147"/>
      <c r="KU246" s="147"/>
      <c r="KV246" s="147"/>
      <c r="KW246" s="147"/>
      <c r="KX246" s="147"/>
      <c r="KY246" s="147"/>
      <c r="KZ246" s="147"/>
      <c r="LA246" s="147"/>
      <c r="LB246" s="147"/>
      <c r="LC246" s="147"/>
      <c r="LD246" s="147"/>
      <c r="LE246" s="147"/>
      <c r="LF246" s="147"/>
      <c r="LG246" s="147"/>
      <c r="LH246" s="147"/>
      <c r="LI246" s="147"/>
      <c r="LJ246" s="147"/>
      <c r="LK246" s="147"/>
      <c r="LL246" s="147"/>
      <c r="LM246" s="147"/>
      <c r="LN246" s="147"/>
      <c r="LO246" s="147"/>
      <c r="LP246" s="147"/>
      <c r="LQ246" s="147"/>
      <c r="LR246" s="147"/>
      <c r="LS246" s="147"/>
      <c r="LT246" s="147"/>
      <c r="LU246" s="147"/>
      <c r="LV246" s="147"/>
      <c r="LW246" s="147"/>
      <c r="LX246" s="147"/>
      <c r="LY246" s="147"/>
      <c r="LZ246" s="147"/>
      <c r="MA246" s="147"/>
      <c r="MB246" s="147"/>
      <c r="MC246" s="147"/>
      <c r="MD246" s="147"/>
      <c r="ME246" s="147"/>
      <c r="MF246" s="147"/>
      <c r="MG246" s="147"/>
      <c r="MH246" s="147"/>
      <c r="MI246" s="147"/>
      <c r="MJ246" s="147"/>
      <c r="MK246" s="147"/>
      <c r="ML246" s="147"/>
      <c r="MM246" s="147"/>
      <c r="MN246" s="147"/>
      <c r="MO246" s="147"/>
      <c r="MP246" s="147"/>
      <c r="MQ246" s="147"/>
      <c r="MR246" s="147"/>
      <c r="MS246" s="147"/>
      <c r="MT246" s="147"/>
      <c r="MU246" s="147"/>
      <c r="MV246" s="147"/>
      <c r="MW246" s="147"/>
      <c r="MX246" s="147"/>
      <c r="MY246" s="147"/>
      <c r="MZ246" s="147"/>
      <c r="NA246" s="147"/>
      <c r="NB246" s="147"/>
      <c r="NC246" s="147"/>
      <c r="ND246" s="147"/>
      <c r="NE246" s="147"/>
      <c r="NF246" s="147"/>
      <c r="NG246" s="147"/>
      <c r="NH246" s="147"/>
      <c r="NI246" s="147"/>
      <c r="NJ246" s="147"/>
      <c r="NK246" s="149"/>
    </row>
    <row r="247" spans="1:375" x14ac:dyDescent="0.25">
      <c r="A247" s="150"/>
      <c r="B247" s="70" t="s">
        <v>166</v>
      </c>
      <c r="C247" s="151" t="str">
        <f>A83&amp;" / "&amp;C83</f>
        <v>600 / Lyft</v>
      </c>
      <c r="D247" s="152"/>
      <c r="E247" s="152"/>
      <c r="F247" s="152"/>
      <c r="G247" s="152"/>
      <c r="H247" s="152"/>
      <c r="I247" s="152"/>
      <c r="J247" s="152"/>
      <c r="K247" s="152"/>
      <c r="L247" s="152"/>
      <c r="M247" s="152"/>
      <c r="N247" s="152"/>
      <c r="O247" s="152"/>
      <c r="P247" s="152"/>
      <c r="Q247" s="152"/>
      <c r="R247" s="152"/>
      <c r="S247" s="152"/>
      <c r="T247" s="152"/>
      <c r="U247" s="152"/>
      <c r="V247" s="152"/>
      <c r="W247" s="152"/>
      <c r="X247" s="152"/>
      <c r="Y247" s="152"/>
      <c r="Z247" s="152"/>
      <c r="AA247" s="152"/>
      <c r="AB247" s="152"/>
      <c r="AC247" s="152"/>
      <c r="AD247" s="152"/>
      <c r="AE247" s="152"/>
      <c r="AF247" s="152"/>
      <c r="AG247" s="152"/>
      <c r="AH247" s="152"/>
      <c r="AI247" s="152"/>
      <c r="AJ247" s="152"/>
      <c r="AK247" s="152"/>
      <c r="AL247" s="152"/>
      <c r="AM247" s="152"/>
      <c r="AN247" s="152"/>
      <c r="AO247" s="152"/>
      <c r="AP247" s="152"/>
      <c r="AQ247" s="152"/>
      <c r="AR247" s="152"/>
      <c r="AS247" s="152"/>
      <c r="AT247" s="152"/>
      <c r="AU247" s="152"/>
      <c r="AV247" s="152"/>
      <c r="AW247" s="152"/>
      <c r="AX247" s="152"/>
      <c r="AY247" s="152"/>
      <c r="AZ247" s="152"/>
      <c r="BA247" s="152"/>
      <c r="BB247" s="152"/>
      <c r="BC247" s="152"/>
      <c r="BD247" s="152"/>
      <c r="BE247" s="152"/>
      <c r="BF247" s="152"/>
      <c r="BG247" s="152"/>
      <c r="BH247" s="152"/>
      <c r="BI247" s="152"/>
      <c r="BJ247" s="152"/>
      <c r="BK247" s="152"/>
      <c r="BL247" s="152"/>
      <c r="BM247" s="152"/>
      <c r="BN247" s="152"/>
      <c r="BO247" s="152"/>
      <c r="BP247" s="152"/>
      <c r="BQ247" s="152"/>
      <c r="BR247" s="152"/>
      <c r="BS247" s="152"/>
      <c r="BT247" s="152"/>
      <c r="BU247" s="152"/>
      <c r="BV247" s="152"/>
      <c r="BW247" s="152"/>
      <c r="BX247" s="152"/>
      <c r="BY247" s="152"/>
      <c r="BZ247" s="152"/>
      <c r="CA247" s="152"/>
      <c r="CB247" s="152"/>
      <c r="CC247" s="152"/>
      <c r="CD247" s="152"/>
      <c r="CE247" s="152"/>
      <c r="CF247" s="152"/>
      <c r="CG247" s="152"/>
      <c r="CH247" s="152"/>
      <c r="CI247" s="152"/>
      <c r="CJ247" s="152"/>
      <c r="CK247" s="152"/>
      <c r="CL247" s="152"/>
      <c r="CM247" s="152"/>
      <c r="CN247" s="152"/>
      <c r="CO247" s="152"/>
      <c r="CP247" s="152"/>
      <c r="CQ247" s="152"/>
      <c r="CR247" s="152"/>
      <c r="CS247" s="152"/>
      <c r="CT247" s="152"/>
      <c r="CU247" s="152"/>
      <c r="CV247" s="152"/>
      <c r="CW247" s="152"/>
      <c r="CX247" s="152"/>
      <c r="CY247" s="152"/>
      <c r="CZ247" s="152"/>
      <c r="DA247" s="152"/>
      <c r="DB247" s="152"/>
      <c r="DC247" s="152"/>
      <c r="DD247" s="152"/>
      <c r="DE247" s="152"/>
      <c r="DF247" s="152"/>
      <c r="DG247" s="152"/>
      <c r="DH247" s="152"/>
      <c r="DI247" s="152"/>
      <c r="DJ247" s="152"/>
      <c r="DK247" s="152"/>
      <c r="DL247" s="152"/>
      <c r="DM247" s="152"/>
      <c r="DN247" s="152"/>
      <c r="DO247" s="152"/>
      <c r="DP247" s="152"/>
      <c r="DQ247" s="152"/>
      <c r="DR247" s="152"/>
      <c r="DS247" s="152"/>
      <c r="DT247" s="152"/>
      <c r="DU247" s="152"/>
      <c r="DV247" s="152"/>
      <c r="DW247" s="152"/>
      <c r="DX247" s="152"/>
      <c r="DY247" s="152"/>
      <c r="DZ247" s="152"/>
      <c r="EA247" s="152"/>
      <c r="EB247" s="152"/>
      <c r="EC247" s="152"/>
      <c r="ED247" s="152"/>
      <c r="EE247" s="152"/>
      <c r="EF247" s="152"/>
      <c r="EG247" s="152"/>
      <c r="EH247" s="152"/>
      <c r="EI247" s="152"/>
      <c r="EJ247" s="152"/>
      <c r="EK247" s="152"/>
      <c r="EL247" s="152"/>
      <c r="EM247" s="152"/>
      <c r="EN247" s="152"/>
      <c r="EO247" s="152"/>
      <c r="EP247" s="152"/>
      <c r="EQ247" s="152"/>
      <c r="ER247" s="152"/>
      <c r="ES247" s="152"/>
      <c r="ET247" s="152"/>
      <c r="EU247" s="152"/>
      <c r="EV247" s="152"/>
      <c r="EW247" s="152"/>
      <c r="EX247" s="152"/>
      <c r="EY247" s="152"/>
      <c r="EZ247" s="152"/>
      <c r="FA247" s="152"/>
      <c r="FB247" s="152"/>
      <c r="FC247" s="152"/>
      <c r="FD247" s="152"/>
      <c r="FE247" s="152"/>
      <c r="FF247" s="152"/>
      <c r="FG247" s="152"/>
      <c r="FH247" s="152"/>
      <c r="FI247" s="152"/>
      <c r="FJ247" s="152"/>
      <c r="FK247" s="152"/>
      <c r="FL247" s="152"/>
      <c r="FM247" s="152"/>
      <c r="FN247" s="152"/>
      <c r="FO247" s="152"/>
      <c r="FP247" s="152"/>
      <c r="FQ247" s="152"/>
      <c r="FR247" s="152"/>
      <c r="FS247" s="152"/>
      <c r="FT247" s="152"/>
      <c r="FU247" s="152"/>
      <c r="FV247" s="152"/>
      <c r="FW247" s="152"/>
      <c r="FX247" s="152"/>
      <c r="FY247" s="152"/>
      <c r="FZ247" s="152"/>
      <c r="GA247" s="152"/>
      <c r="GB247" s="152"/>
      <c r="GC247" s="152"/>
      <c r="GD247" s="152"/>
      <c r="GE247" s="152"/>
      <c r="GF247" s="152"/>
      <c r="GG247" s="152"/>
      <c r="GH247" s="152"/>
      <c r="GI247" s="152"/>
      <c r="GJ247" s="152"/>
      <c r="GK247" s="152"/>
      <c r="GL247" s="152"/>
      <c r="GM247" s="152"/>
      <c r="GN247" s="152"/>
      <c r="GO247" s="152"/>
      <c r="GP247" s="152"/>
      <c r="GQ247" s="152"/>
      <c r="GR247" s="152"/>
      <c r="GS247" s="152"/>
      <c r="GT247" s="152"/>
      <c r="GU247" s="152"/>
      <c r="GV247" s="152"/>
      <c r="GW247" s="152"/>
      <c r="GX247" s="152"/>
      <c r="GY247" s="152"/>
      <c r="GZ247" s="152"/>
      <c r="HA247" s="152"/>
      <c r="HB247" s="152"/>
      <c r="HC247" s="152"/>
      <c r="HD247" s="152"/>
      <c r="HE247" s="152"/>
      <c r="HF247" s="152"/>
      <c r="HG247" s="152"/>
      <c r="HH247" s="152"/>
      <c r="HI247" s="152"/>
      <c r="HJ247" s="152"/>
      <c r="HK247" s="152"/>
      <c r="HL247" s="152"/>
      <c r="HM247" s="152"/>
      <c r="HN247" s="152"/>
      <c r="HO247" s="152"/>
      <c r="HP247" s="152"/>
      <c r="HQ247" s="152"/>
      <c r="HR247" s="152"/>
      <c r="HS247" s="152"/>
      <c r="HT247" s="152"/>
      <c r="HU247" s="152"/>
      <c r="HV247" s="152"/>
      <c r="HW247" s="152"/>
      <c r="HX247" s="152"/>
      <c r="HY247" s="152"/>
      <c r="HZ247" s="152"/>
      <c r="IA247" s="152"/>
      <c r="IB247" s="152"/>
      <c r="IC247" s="152"/>
      <c r="ID247" s="152"/>
      <c r="IE247" s="152"/>
      <c r="IF247" s="152"/>
      <c r="IG247" s="152"/>
      <c r="IH247" s="152"/>
      <c r="II247" s="152"/>
      <c r="IJ247" s="152"/>
      <c r="IK247" s="152"/>
      <c r="IL247" s="152"/>
      <c r="IM247" s="152"/>
      <c r="IN247" s="152"/>
      <c r="IO247" s="152"/>
      <c r="IP247" s="152"/>
      <c r="IQ247" s="152"/>
      <c r="IR247" s="152"/>
      <c r="IS247" s="152"/>
      <c r="IT247" s="152"/>
      <c r="IU247" s="152"/>
      <c r="IV247" s="152"/>
      <c r="IW247" s="152"/>
      <c r="IX247" s="152"/>
      <c r="IY247" s="152"/>
      <c r="IZ247" s="152"/>
      <c r="JA247" s="152"/>
      <c r="JB247" s="152"/>
      <c r="JC247" s="152"/>
      <c r="JD247" s="152"/>
      <c r="JE247" s="152"/>
      <c r="JF247" s="152"/>
      <c r="JG247" s="152"/>
      <c r="JH247" s="152"/>
      <c r="JI247" s="152"/>
      <c r="JJ247" s="152"/>
      <c r="JK247" s="152"/>
      <c r="JL247" s="152"/>
      <c r="JM247" s="152"/>
      <c r="JN247" s="152"/>
      <c r="JO247" s="152"/>
      <c r="JP247" s="152"/>
      <c r="JQ247" s="152"/>
      <c r="JR247" s="152"/>
      <c r="JS247" s="152"/>
      <c r="JT247" s="152"/>
      <c r="JU247" s="152"/>
      <c r="JV247" s="152"/>
      <c r="JW247" s="152"/>
      <c r="JX247" s="152"/>
      <c r="JY247" s="152"/>
      <c r="JZ247" s="152"/>
      <c r="KA247" s="152"/>
      <c r="KB247" s="152"/>
      <c r="KC247" s="152"/>
      <c r="KD247" s="152"/>
      <c r="KE247" s="152"/>
      <c r="KF247" s="152"/>
      <c r="KG247" s="152"/>
      <c r="KH247" s="152"/>
      <c r="KI247" s="152"/>
      <c r="KJ247" s="152"/>
      <c r="KK247" s="152"/>
      <c r="KL247" s="152"/>
      <c r="KM247" s="152"/>
      <c r="KN247" s="152"/>
      <c r="KO247" s="152"/>
      <c r="KP247" s="152"/>
      <c r="KQ247" s="152"/>
      <c r="KR247" s="152"/>
      <c r="KS247" s="152"/>
      <c r="KT247" s="152"/>
      <c r="KU247" s="152"/>
      <c r="KV247" s="152"/>
      <c r="KW247" s="152"/>
      <c r="KX247" s="152"/>
      <c r="KY247" s="152"/>
      <c r="KZ247" s="152"/>
      <c r="LA247" s="152"/>
      <c r="LB247" s="152"/>
      <c r="LC247" s="152"/>
      <c r="LD247" s="152"/>
      <c r="LE247" s="152"/>
      <c r="LF247" s="152"/>
      <c r="LG247" s="152"/>
      <c r="LH247" s="152"/>
      <c r="LI247" s="152"/>
      <c r="LJ247" s="152"/>
      <c r="LK247" s="152"/>
      <c r="LL247" s="152"/>
      <c r="LM247" s="152"/>
      <c r="LN247" s="152"/>
      <c r="LO247" s="152"/>
      <c r="LP247" s="152"/>
      <c r="LQ247" s="152"/>
      <c r="LR247" s="152"/>
      <c r="LS247" s="152"/>
      <c r="LT247" s="152"/>
      <c r="LU247" s="152"/>
      <c r="LV247" s="152"/>
      <c r="LW247" s="152"/>
      <c r="LX247" s="152"/>
      <c r="LY247" s="152"/>
      <c r="LZ247" s="152"/>
      <c r="MA247" s="152"/>
      <c r="MB247" s="152"/>
      <c r="MC247" s="152"/>
      <c r="MD247" s="152"/>
      <c r="ME247" s="152"/>
      <c r="MF247" s="152"/>
      <c r="MG247" s="152"/>
      <c r="MH247" s="152"/>
      <c r="MI247" s="152"/>
      <c r="MJ247" s="152"/>
      <c r="MK247" s="152"/>
      <c r="ML247" s="152"/>
      <c r="MM247" s="152"/>
      <c r="MN247" s="152"/>
      <c r="MO247" s="152"/>
      <c r="MP247" s="152"/>
      <c r="MQ247" s="152"/>
      <c r="MR247" s="152"/>
      <c r="MS247" s="152"/>
      <c r="MT247" s="152"/>
      <c r="MU247" s="152"/>
      <c r="MV247" s="152"/>
      <c r="MW247" s="152"/>
      <c r="MX247" s="152"/>
      <c r="MY247" s="152"/>
      <c r="MZ247" s="152"/>
      <c r="NA247" s="152"/>
      <c r="NB247" s="152"/>
      <c r="NC247" s="152"/>
      <c r="ND247" s="152"/>
      <c r="NE247" s="152"/>
      <c r="NF247" s="152"/>
      <c r="NG247" s="152"/>
      <c r="NH247" s="152"/>
      <c r="NI247" s="152"/>
      <c r="NJ247" s="152"/>
      <c r="NK247" s="153"/>
    </row>
    <row r="248" spans="1:375" x14ac:dyDescent="0.25">
      <c r="A248" s="154">
        <f>SUM(D248:NK248)</f>
        <v>119772.37500000006</v>
      </c>
      <c r="B248" s="155" t="s">
        <v>167</v>
      </c>
      <c r="C248" s="89" t="s">
        <v>153</v>
      </c>
      <c r="D248" s="156">
        <f t="array" ref="D248">IFERROR(INDEX($N83:$N97,MATCH(1,IF($L83:$L97&lt;=D$165,IF($M83:$M97&gt;=D$165,1)),0))*$B83/12,0)</f>
        <v>0</v>
      </c>
      <c r="E248" s="156">
        <f t="array" ref="E248">IFERROR(INDEX($N83:$N97,MATCH(1,IF($L83:$L97&lt;=E$165,IF($M83:$M97&gt;=E$165,1)),0))*$B83/12,0)</f>
        <v>0</v>
      </c>
      <c r="F248" s="156">
        <f t="array" ref="F248">IFERROR(INDEX($N83:$N97,MATCH(1,IF($L83:$L97&lt;=F$165,IF($M83:$M97&gt;=F$165,1)),0))*$B83/12,0)</f>
        <v>0</v>
      </c>
      <c r="G248" s="156">
        <f t="array" ref="G248">IFERROR(INDEX($N83:$N97,MATCH(1,IF($L83:$L97&lt;=G$165,IF($M83:$M97&gt;=G$165,1)),0))*$B83/12,0)</f>
        <v>0</v>
      </c>
      <c r="H248" s="156">
        <f t="array" ref="H248">IFERROR(INDEX($N83:$N97,MATCH(1,IF($L83:$L97&lt;=H$165,IF($M83:$M97&gt;=H$165,1)),0))*$B83/12,0)</f>
        <v>0</v>
      </c>
      <c r="I248" s="156">
        <f t="array" ref="I248">IFERROR(INDEX($N83:$N97,MATCH(1,IF($L83:$L97&lt;=I$165,IF($M83:$M97&gt;=I$165,1)),0))*$B83/12,0)</f>
        <v>0</v>
      </c>
      <c r="J248" s="156">
        <f t="array" ref="J248">IFERROR(INDEX($N83:$N97,MATCH(1,IF($L83:$L97&lt;=J$165,IF($M83:$M97&gt;=J$165,1)),0))*$B83/12,0)</f>
        <v>0</v>
      </c>
      <c r="K248" s="156">
        <f t="array" ref="K248">IFERROR(INDEX($N83:$N97,MATCH(1,IF($L83:$L97&lt;=K$165,IF($M83:$M97&gt;=K$165,1)),0))*$B83/12,0)</f>
        <v>0</v>
      </c>
      <c r="L248" s="156">
        <f t="array" ref="L248">IFERROR(INDEX($N83:$N97,MATCH(1,IF($L83:$L97&lt;=L$165,IF($M83:$M97&gt;=L$165,1)),0))*$B83/12,0)</f>
        <v>0</v>
      </c>
      <c r="M248" s="156">
        <f t="array" ref="M248">IFERROR(INDEX($N83:$N97,MATCH(1,IF($L83:$L97&lt;=M$165,IF($M83:$M97&gt;=M$165,1)),0))*$B83/12,0)</f>
        <v>0</v>
      </c>
      <c r="N248" s="156">
        <f t="array" ref="N248">IFERROR(INDEX($N83:$N97,MATCH(1,IF($L83:$L97&lt;=N$165,IF($M83:$M97&gt;=N$165,1)),0))*$B83/12,0)</f>
        <v>0</v>
      </c>
      <c r="O248" s="156">
        <f t="array" ref="O248">IFERROR(INDEX($N83:$N97,MATCH(1,IF($L83:$L97&lt;=O$165,IF($M83:$M97&gt;=O$165,1)),0))*$B83/12,0)</f>
        <v>0</v>
      </c>
      <c r="P248" s="156">
        <f t="array" ref="P248">IFERROR(INDEX($N83:$N97,MATCH(1,IF($L83:$L97&lt;=P$165,IF($M83:$M97&gt;=P$165,1)),0))*$B83/12,0)</f>
        <v>0</v>
      </c>
      <c r="Q248" s="156">
        <f t="array" ref="Q248">IFERROR(INDEX($N83:$N97,MATCH(1,IF($L83:$L97&lt;=Q$165,IF($M83:$M97&gt;=Q$165,1)),0))*$B83/12,0)</f>
        <v>0</v>
      </c>
      <c r="R248" s="156">
        <f t="array" ref="R248">IFERROR(INDEX($N83:$N97,MATCH(1,IF($L83:$L97&lt;=R$165,IF($M83:$M97&gt;=R$165,1)),0))*$B83/12,0)</f>
        <v>0</v>
      </c>
      <c r="S248" s="156">
        <f t="array" ref="S248">IFERROR(INDEX($N83:$N97,MATCH(1,IF($L83:$L97&lt;=S$165,IF($M83:$M97&gt;=S$165,1)),0))*$B83/12,0)</f>
        <v>0</v>
      </c>
      <c r="T248" s="156">
        <f t="array" ref="T248">IFERROR(INDEX($N83:$N97,MATCH(1,IF($L83:$L97&lt;=T$165,IF($M83:$M97&gt;=T$165,1)),0))*$B83/12,0)</f>
        <v>0</v>
      </c>
      <c r="U248" s="156">
        <f t="array" ref="U248">IFERROR(INDEX($N83:$N97,MATCH(1,IF($L83:$L97&lt;=U$165,IF($M83:$M97&gt;=U$165,1)),0))*$B83/12,0)</f>
        <v>0</v>
      </c>
      <c r="V248" s="156">
        <f t="array" ref="V248">IFERROR(INDEX($N83:$N97,MATCH(1,IF($L83:$L97&lt;=V$165,IF($M83:$M97&gt;=V$165,1)),0))*$B83/12,0)</f>
        <v>0</v>
      </c>
      <c r="W248" s="156">
        <f t="array" ref="W248">IFERROR(INDEX($N83:$N97,MATCH(1,IF($L83:$L97&lt;=W$165,IF($M83:$M97&gt;=W$165,1)),0))*$B83/12,0)</f>
        <v>0</v>
      </c>
      <c r="X248" s="156">
        <f t="array" ref="X248">IFERROR(INDEX($N83:$N97,MATCH(1,IF($L83:$L97&lt;=X$165,IF($M83:$M97&gt;=X$165,1)),0))*$B83/12,0)</f>
        <v>0</v>
      </c>
      <c r="Y248" s="156">
        <f t="array" ref="Y248">IFERROR(INDEX($N83:$N97,MATCH(1,IF($L83:$L97&lt;=Y$165,IF($M83:$M97&gt;=Y$165,1)),0))*$B83/12,0)</f>
        <v>3229.1666666666665</v>
      </c>
      <c r="Z248" s="156">
        <f t="array" ref="Z248">IFERROR(INDEX($N83:$N97,MATCH(1,IF($L83:$L97&lt;=Z$165,IF($M83:$M97&gt;=Z$165,1)),0))*$B83/12,0)</f>
        <v>3229.1666666666665</v>
      </c>
      <c r="AA248" s="156">
        <f t="array" ref="AA248">IFERROR(INDEX($N83:$N97,MATCH(1,IF($L83:$L97&lt;=AA$165,IF($M83:$M97&gt;=AA$165,1)),0))*$B83/12,0)</f>
        <v>3229.1666666666665</v>
      </c>
      <c r="AB248" s="156">
        <f t="array" ref="AB248">IFERROR(INDEX($N83:$N97,MATCH(1,IF($L83:$L97&lt;=AB$165,IF($M83:$M97&gt;=AB$165,1)),0))*$B83/12,0)</f>
        <v>3229.1666666666665</v>
      </c>
      <c r="AC248" s="156">
        <f t="array" ref="AC248">IFERROR(INDEX($N83:$N97,MATCH(1,IF($L83:$L97&lt;=AC$165,IF($M83:$M97&gt;=AC$165,1)),0))*$B83/12,0)</f>
        <v>3229.1666666666665</v>
      </c>
      <c r="AD248" s="156">
        <f t="array" ref="AD248">IFERROR(INDEX($N83:$N97,MATCH(1,IF($L83:$L97&lt;=AD$165,IF($M83:$M97&gt;=AD$165,1)),0))*$B83/12,0)</f>
        <v>3229.1666666666665</v>
      </c>
      <c r="AE248" s="156">
        <f t="array" ref="AE248">IFERROR(INDEX($N83:$N97,MATCH(1,IF($L83:$L97&lt;=AE$165,IF($M83:$M97&gt;=AE$165,1)),0))*$B83/12,0)</f>
        <v>3229.1666666666665</v>
      </c>
      <c r="AF248" s="156">
        <f t="array" ref="AF248">IFERROR(INDEX($N83:$N97,MATCH(1,IF($L83:$L97&lt;=AF$165,IF($M83:$M97&gt;=AF$165,1)),0))*$B83/12,0)</f>
        <v>3229.1666666666665</v>
      </c>
      <c r="AG248" s="156">
        <f t="array" ref="AG248">IFERROR(INDEX($N83:$N97,MATCH(1,IF($L83:$L97&lt;=AG$165,IF($M83:$M97&gt;=AG$165,1)),0))*$B83/12,0)</f>
        <v>3229.1666666666665</v>
      </c>
      <c r="AH248" s="156">
        <f t="array" ref="AH248">IFERROR(INDEX($N83:$N97,MATCH(1,IF($L83:$L97&lt;=AH$165,IF($M83:$M97&gt;=AH$165,1)),0))*$B83/12,0)</f>
        <v>3229.1666666666665</v>
      </c>
      <c r="AI248" s="156">
        <f t="array" ref="AI248">IFERROR(INDEX($N83:$N97,MATCH(1,IF($L83:$L97&lt;=AI$165,IF($M83:$M97&gt;=AI$165,1)),0))*$B83/12,0)</f>
        <v>3229.1666666666665</v>
      </c>
      <c r="AJ248" s="156">
        <f t="array" ref="AJ248">IFERROR(INDEX($N83:$N97,MATCH(1,IF($L83:$L97&lt;=AJ$165,IF($M83:$M97&gt;=AJ$165,1)),0))*$B83/12,0)</f>
        <v>3229.1666666666665</v>
      </c>
      <c r="AK248" s="156">
        <f t="array" ref="AK248">IFERROR(INDEX($N83:$N97,MATCH(1,IF($L83:$L97&lt;=AK$165,IF($M83:$M97&gt;=AK$165,1)),0))*$B83/12,0)</f>
        <v>3326.0416666666665</v>
      </c>
      <c r="AL248" s="156">
        <f t="array" ref="AL248">IFERROR(INDEX($N83:$N97,MATCH(1,IF($L83:$L97&lt;=AL$165,IF($M83:$M97&gt;=AL$165,1)),0))*$B83/12,0)</f>
        <v>3326.0416666666665</v>
      </c>
      <c r="AM248" s="156">
        <f t="array" ref="AM248">IFERROR(INDEX($N83:$N97,MATCH(1,IF($L83:$L97&lt;=AM$165,IF($M83:$M97&gt;=AM$165,1)),0))*$B83/12,0)</f>
        <v>3326.0416666666665</v>
      </c>
      <c r="AN248" s="156">
        <f t="array" ref="AN248">IFERROR(INDEX($N83:$N97,MATCH(1,IF($L83:$L97&lt;=AN$165,IF($M83:$M97&gt;=AN$165,1)),0))*$B83/12,0)</f>
        <v>3326.0416666666665</v>
      </c>
      <c r="AO248" s="156">
        <f t="array" ref="AO248">IFERROR(INDEX($N83:$N97,MATCH(1,IF($L83:$L97&lt;=AO$165,IF($M83:$M97&gt;=AO$165,1)),0))*$B83/12,0)</f>
        <v>3326.0416666666665</v>
      </c>
      <c r="AP248" s="156">
        <f t="array" ref="AP248">IFERROR(INDEX($N83:$N97,MATCH(1,IF($L83:$L97&lt;=AP$165,IF($M83:$M97&gt;=AP$165,1)),0))*$B83/12,0)</f>
        <v>3326.0416666666665</v>
      </c>
      <c r="AQ248" s="156">
        <f t="array" ref="AQ248">IFERROR(INDEX($N83:$N97,MATCH(1,IF($L83:$L97&lt;=AQ$165,IF($M83:$M97&gt;=AQ$165,1)),0))*$B83/12,0)</f>
        <v>3326.0416666666665</v>
      </c>
      <c r="AR248" s="156">
        <f t="array" ref="AR248">IFERROR(INDEX($N83:$N97,MATCH(1,IF($L83:$L97&lt;=AR$165,IF($M83:$M97&gt;=AR$165,1)),0))*$B83/12,0)</f>
        <v>3326.0416666666665</v>
      </c>
      <c r="AS248" s="156">
        <f t="array" ref="AS248">IFERROR(INDEX($N83:$N97,MATCH(1,IF($L83:$L97&lt;=AS$165,IF($M83:$M97&gt;=AS$165,1)),0))*$B83/12,0)</f>
        <v>3326.0416666666665</v>
      </c>
      <c r="AT248" s="156">
        <f t="array" ref="AT248">IFERROR(INDEX($N83:$N97,MATCH(1,IF($L83:$L97&lt;=AT$165,IF($M83:$M97&gt;=AT$165,1)),0))*$B83/12,0)</f>
        <v>3326.0416666666665</v>
      </c>
      <c r="AU248" s="156">
        <f t="array" ref="AU248">IFERROR(INDEX($N83:$N97,MATCH(1,IF($L83:$L97&lt;=AU$165,IF($M83:$M97&gt;=AU$165,1)),0))*$B83/12,0)</f>
        <v>3326.0416666666665</v>
      </c>
      <c r="AV248" s="156">
        <f t="array" ref="AV248">IFERROR(INDEX($N83:$N97,MATCH(1,IF($L83:$L97&lt;=AV$165,IF($M83:$M97&gt;=AV$165,1)),0))*$B83/12,0)</f>
        <v>3326.0416666666665</v>
      </c>
      <c r="AW248" s="156">
        <f t="array" ref="AW248">IFERROR(INDEX($N83:$N97,MATCH(1,IF($L83:$L97&lt;=AW$165,IF($M83:$M97&gt;=AW$165,1)),0))*$B83/12,0)</f>
        <v>3425.8229166666665</v>
      </c>
      <c r="AX248" s="156">
        <f t="array" ref="AX248">IFERROR(INDEX($N83:$N97,MATCH(1,IF($L83:$L97&lt;=AX$165,IF($M83:$M97&gt;=AX$165,1)),0))*$B83/12,0)</f>
        <v>3425.8229166666665</v>
      </c>
      <c r="AY248" s="156">
        <f t="array" ref="AY248">IFERROR(INDEX($N83:$N97,MATCH(1,IF($L83:$L97&lt;=AY$165,IF($M83:$M97&gt;=AY$165,1)),0))*$B83/12,0)</f>
        <v>3425.8229166666665</v>
      </c>
      <c r="AZ248" s="156">
        <f t="array" ref="AZ248">IFERROR(INDEX($N83:$N97,MATCH(1,IF($L83:$L97&lt;=AZ$165,IF($M83:$M97&gt;=AZ$165,1)),0))*$B83/12,0)</f>
        <v>3425.8229166666665</v>
      </c>
      <c r="BA248" s="156">
        <f t="array" ref="BA248">IFERROR(INDEX($N83:$N97,MATCH(1,IF($L83:$L97&lt;=BA$165,IF($M83:$M97&gt;=BA$165,1)),0))*$B83/12,0)</f>
        <v>3425.8229166666665</v>
      </c>
      <c r="BB248" s="156">
        <f t="array" ref="BB248">IFERROR(INDEX($N83:$N97,MATCH(1,IF($L83:$L97&lt;=BB$165,IF($M83:$M97&gt;=BB$165,1)),0))*$B83/12,0)</f>
        <v>3425.8229166666665</v>
      </c>
      <c r="BC248" s="156">
        <f t="array" ref="BC248">IFERROR(INDEX($N83:$N97,MATCH(1,IF($L83:$L97&lt;=BC$165,IF($M83:$M97&gt;=BC$165,1)),0))*$B83/12,0)</f>
        <v>3425.8229166666665</v>
      </c>
      <c r="BD248" s="156">
        <f t="array" ref="BD248">IFERROR(INDEX($N83:$N97,MATCH(1,IF($L83:$L97&lt;=BD$165,IF($M83:$M97&gt;=BD$165,1)),0))*$B83/12,0)</f>
        <v>3425.8229166666665</v>
      </c>
      <c r="BE248" s="156">
        <f t="array" ref="BE248">IFERROR(INDEX($N83:$N97,MATCH(1,IF($L83:$L97&lt;=BE$165,IF($M83:$M97&gt;=BE$165,1)),0))*$B83/12,0)</f>
        <v>3425.8229166666665</v>
      </c>
      <c r="BF248" s="156">
        <f t="array" ref="BF248">IFERROR(INDEX($N83:$N97,MATCH(1,IF($L83:$L97&lt;=BF$165,IF($M83:$M97&gt;=BF$165,1)),0))*$B83/12,0)</f>
        <v>3425.8229166666665</v>
      </c>
      <c r="BG248" s="156">
        <f t="array" ref="BG248">IFERROR(INDEX($N83:$N97,MATCH(1,IF($L83:$L97&lt;=BG$165,IF($M83:$M97&gt;=BG$165,1)),0))*$B83/12,0)</f>
        <v>3425.8229166666665</v>
      </c>
      <c r="BH248" s="156">
        <f t="array" ref="BH248">IFERROR(INDEX($N83:$N97,MATCH(1,IF($L83:$L97&lt;=BH$165,IF($M83:$M97&gt;=BH$165,1)),0))*$B83/12,0)</f>
        <v>3425.8229166666665</v>
      </c>
      <c r="BI248" s="156">
        <f t="array" ref="BI248">IFERROR(INDEX($N83:$N97,MATCH(1,IF($L83:$L97&lt;=BI$165,IF($M83:$M97&gt;=BI$165,1)),0))*$B83/12,0)</f>
        <v>0</v>
      </c>
      <c r="BJ248" s="156">
        <f t="array" ref="BJ248">IFERROR(INDEX($N83:$N97,MATCH(1,IF($L83:$L97&lt;=BJ$165,IF($M83:$M97&gt;=BJ$165,1)),0))*$B83/12,0)</f>
        <v>0</v>
      </c>
      <c r="BK248" s="156">
        <f t="array" ref="BK248">IFERROR(INDEX($N83:$N97,MATCH(1,IF($L83:$L97&lt;=BK$165,IF($M83:$M97&gt;=BK$165,1)),0))*$B83/12,0)</f>
        <v>0</v>
      </c>
      <c r="BL248" s="156">
        <f t="array" ref="BL248">IFERROR(INDEX($N83:$N97,MATCH(1,IF($L83:$L97&lt;=BL$165,IF($M83:$M97&gt;=BL$165,1)),0))*$B83/12,0)</f>
        <v>0</v>
      </c>
      <c r="BM248" s="156">
        <f t="array" ref="BM248">IFERROR(INDEX($N83:$N97,MATCH(1,IF($L83:$L97&lt;=BM$165,IF($M83:$M97&gt;=BM$165,1)),0))*$B83/12,0)</f>
        <v>0</v>
      </c>
      <c r="BN248" s="156">
        <f t="array" ref="BN248">IFERROR(INDEX($N83:$N97,MATCH(1,IF($L83:$L97&lt;=BN$165,IF($M83:$M97&gt;=BN$165,1)),0))*$B83/12,0)</f>
        <v>0</v>
      </c>
      <c r="BO248" s="156">
        <f t="array" ref="BO248">IFERROR(INDEX($N83:$N97,MATCH(1,IF($L83:$L97&lt;=BO$165,IF($M83:$M97&gt;=BO$165,1)),0))*$B83/12,0)</f>
        <v>0</v>
      </c>
      <c r="BP248" s="156">
        <f t="array" ref="BP248">IFERROR(INDEX($N83:$N97,MATCH(1,IF($L83:$L97&lt;=BP$165,IF($M83:$M97&gt;=BP$165,1)),0))*$B83/12,0)</f>
        <v>0</v>
      </c>
      <c r="BQ248" s="156">
        <f t="array" ref="BQ248">IFERROR(INDEX($N83:$N97,MATCH(1,IF($L83:$L97&lt;=BQ$165,IF($M83:$M97&gt;=BQ$165,1)),0))*$B83/12,0)</f>
        <v>0</v>
      </c>
      <c r="BR248" s="156">
        <f t="array" ref="BR248">IFERROR(INDEX($N83:$N97,MATCH(1,IF($L83:$L97&lt;=BR$165,IF($M83:$M97&gt;=BR$165,1)),0))*$B83/12,0)</f>
        <v>0</v>
      </c>
      <c r="BS248" s="156">
        <f t="array" ref="BS248">IFERROR(INDEX($N83:$N97,MATCH(1,IF($L83:$L97&lt;=BS$165,IF($M83:$M97&gt;=BS$165,1)),0))*$B83/12,0)</f>
        <v>0</v>
      </c>
      <c r="BT248" s="156">
        <f t="array" ref="BT248">IFERROR(INDEX($N83:$N97,MATCH(1,IF($L83:$L97&lt;=BT$165,IF($M83:$M97&gt;=BT$165,1)),0))*$B83/12,0)</f>
        <v>0</v>
      </c>
      <c r="BU248" s="156">
        <f t="array" ref="BU248">IFERROR(INDEX($N83:$N97,MATCH(1,IF($L83:$L97&lt;=BU$165,IF($M83:$M97&gt;=BU$165,1)),0))*$B83/12,0)</f>
        <v>0</v>
      </c>
      <c r="BV248" s="156">
        <f t="array" ref="BV248">IFERROR(INDEX($N83:$N97,MATCH(1,IF($L83:$L97&lt;=BV$165,IF($M83:$M97&gt;=BV$165,1)),0))*$B83/12,0)</f>
        <v>0</v>
      </c>
      <c r="BW248" s="156">
        <f t="array" ref="BW248">IFERROR(INDEX($N83:$N97,MATCH(1,IF($L83:$L97&lt;=BW$165,IF($M83:$M97&gt;=BW$165,1)),0))*$B83/12,0)</f>
        <v>0</v>
      </c>
      <c r="BX248" s="156">
        <f t="array" ref="BX248">IFERROR(INDEX($N83:$N97,MATCH(1,IF($L83:$L97&lt;=BX$165,IF($M83:$M97&gt;=BX$165,1)),0))*$B83/12,0)</f>
        <v>0</v>
      </c>
      <c r="BY248" s="156">
        <f t="array" ref="BY248">IFERROR(INDEX($N83:$N97,MATCH(1,IF($L83:$L97&lt;=BY$165,IF($M83:$M97&gt;=BY$165,1)),0))*$B83/12,0)</f>
        <v>0</v>
      </c>
      <c r="BZ248" s="156">
        <f t="array" ref="BZ248">IFERROR(INDEX($N83:$N97,MATCH(1,IF($L83:$L97&lt;=BZ$165,IF($M83:$M97&gt;=BZ$165,1)),0))*$B83/12,0)</f>
        <v>0</v>
      </c>
      <c r="CA248" s="156">
        <f t="array" ref="CA248">IFERROR(INDEX($N83:$N97,MATCH(1,IF($L83:$L97&lt;=CA$165,IF($M83:$M97&gt;=CA$165,1)),0))*$B83/12,0)</f>
        <v>0</v>
      </c>
      <c r="CB248" s="156">
        <f t="array" ref="CB248">IFERROR(INDEX($N83:$N97,MATCH(1,IF($L83:$L97&lt;=CB$165,IF($M83:$M97&gt;=CB$165,1)),0))*$B83/12,0)</f>
        <v>0</v>
      </c>
      <c r="CC248" s="156">
        <f t="array" ref="CC248">IFERROR(INDEX($N83:$N97,MATCH(1,IF($L83:$L97&lt;=CC$165,IF($M83:$M97&gt;=CC$165,1)),0))*$B83/12,0)</f>
        <v>0</v>
      </c>
      <c r="CD248" s="156">
        <f t="array" ref="CD248">IFERROR(INDEX($N83:$N97,MATCH(1,IF($L83:$L97&lt;=CD$165,IF($M83:$M97&gt;=CD$165,1)),0))*$B83/12,0)</f>
        <v>0</v>
      </c>
      <c r="CE248" s="156">
        <f t="array" ref="CE248">IFERROR(INDEX($N83:$N97,MATCH(1,IF($L83:$L97&lt;=CE$165,IF($M83:$M97&gt;=CE$165,1)),0))*$B83/12,0)</f>
        <v>0</v>
      </c>
      <c r="CF248" s="156">
        <f t="array" ref="CF248">IFERROR(INDEX($N83:$N97,MATCH(1,IF($L83:$L97&lt;=CF$165,IF($M83:$M97&gt;=CF$165,1)),0))*$B83/12,0)</f>
        <v>0</v>
      </c>
      <c r="CG248" s="156">
        <f t="array" ref="CG248">IFERROR(INDEX($N83:$N97,MATCH(1,IF($L83:$L97&lt;=CG$165,IF($M83:$M97&gt;=CG$165,1)),0))*$B83/12,0)</f>
        <v>0</v>
      </c>
      <c r="CH248" s="156">
        <f t="array" ref="CH248">IFERROR(INDEX($N83:$N97,MATCH(1,IF($L83:$L97&lt;=CH$165,IF($M83:$M97&gt;=CH$165,1)),0))*$B83/12,0)</f>
        <v>0</v>
      </c>
      <c r="CI248" s="156">
        <f t="array" ref="CI248">IFERROR(INDEX($N83:$N97,MATCH(1,IF($L83:$L97&lt;=CI$165,IF($M83:$M97&gt;=CI$165,1)),0))*$B83/12,0)</f>
        <v>0</v>
      </c>
      <c r="CJ248" s="156">
        <f t="array" ref="CJ248">IFERROR(INDEX($N83:$N97,MATCH(1,IF($L83:$L97&lt;=CJ$165,IF($M83:$M97&gt;=CJ$165,1)),0))*$B83/12,0)</f>
        <v>0</v>
      </c>
      <c r="CK248" s="156">
        <f t="array" ref="CK248">IFERROR(INDEX($N83:$N97,MATCH(1,IF($L83:$L97&lt;=CK$165,IF($M83:$M97&gt;=CK$165,1)),0))*$B83/12,0)</f>
        <v>0</v>
      </c>
      <c r="CL248" s="156">
        <f t="array" ref="CL248">IFERROR(INDEX($N83:$N97,MATCH(1,IF($L83:$L97&lt;=CL$165,IF($M83:$M97&gt;=CL$165,1)),0))*$B83/12,0)</f>
        <v>0</v>
      </c>
      <c r="CM248" s="156">
        <f t="array" ref="CM248">IFERROR(INDEX($N83:$N97,MATCH(1,IF($L83:$L97&lt;=CM$165,IF($M83:$M97&gt;=CM$165,1)),0))*$B83/12,0)</f>
        <v>0</v>
      </c>
      <c r="CN248" s="156">
        <f t="array" ref="CN248">IFERROR(INDEX($N83:$N97,MATCH(1,IF($L83:$L97&lt;=CN$165,IF($M83:$M97&gt;=CN$165,1)),0))*$B83/12,0)</f>
        <v>0</v>
      </c>
      <c r="CO248" s="156">
        <f t="array" ref="CO248">IFERROR(INDEX($N83:$N97,MATCH(1,IF($L83:$L97&lt;=CO$165,IF($M83:$M97&gt;=CO$165,1)),0))*$B83/12,0)</f>
        <v>0</v>
      </c>
      <c r="CP248" s="156">
        <f t="array" ref="CP248">IFERROR(INDEX($N83:$N97,MATCH(1,IF($L83:$L97&lt;=CP$165,IF($M83:$M97&gt;=CP$165,1)),0))*$B83/12,0)</f>
        <v>0</v>
      </c>
      <c r="CQ248" s="156">
        <f t="array" ref="CQ248">IFERROR(INDEX($N83:$N97,MATCH(1,IF($L83:$L97&lt;=CQ$165,IF($M83:$M97&gt;=CQ$165,1)),0))*$B83/12,0)</f>
        <v>0</v>
      </c>
      <c r="CR248" s="156">
        <f t="array" ref="CR248">IFERROR(INDEX($N83:$N97,MATCH(1,IF($L83:$L97&lt;=CR$165,IF($M83:$M97&gt;=CR$165,1)),0))*$B83/12,0)</f>
        <v>0</v>
      </c>
      <c r="CS248" s="156">
        <f t="array" ref="CS248">IFERROR(INDEX($N83:$N97,MATCH(1,IF($L83:$L97&lt;=CS$165,IF($M83:$M97&gt;=CS$165,1)),0))*$B83/12,0)</f>
        <v>0</v>
      </c>
      <c r="CT248" s="156">
        <f t="array" ref="CT248">IFERROR(INDEX($N83:$N97,MATCH(1,IF($L83:$L97&lt;=CT$165,IF($M83:$M97&gt;=CT$165,1)),0))*$B83/12,0)</f>
        <v>0</v>
      </c>
      <c r="CU248" s="156">
        <f t="array" ref="CU248">IFERROR(INDEX($N83:$N97,MATCH(1,IF($L83:$L97&lt;=CU$165,IF($M83:$M97&gt;=CU$165,1)),0))*$B83/12,0)</f>
        <v>0</v>
      </c>
      <c r="CV248" s="156">
        <f t="array" ref="CV248">IFERROR(INDEX($N83:$N97,MATCH(1,IF($L83:$L97&lt;=CV$165,IF($M83:$M97&gt;=CV$165,1)),0))*$B83/12,0)</f>
        <v>0</v>
      </c>
      <c r="CW248" s="156">
        <f t="array" ref="CW248">IFERROR(INDEX($N83:$N97,MATCH(1,IF($L83:$L97&lt;=CW$165,IF($M83:$M97&gt;=CW$165,1)),0))*$B83/12,0)</f>
        <v>0</v>
      </c>
      <c r="CX248" s="156">
        <f t="array" ref="CX248">IFERROR(INDEX($N83:$N97,MATCH(1,IF($L83:$L97&lt;=CX$165,IF($M83:$M97&gt;=CX$165,1)),0))*$B83/12,0)</f>
        <v>0</v>
      </c>
      <c r="CY248" s="156">
        <f t="array" ref="CY248">IFERROR(INDEX($N83:$N97,MATCH(1,IF($L83:$L97&lt;=CY$165,IF($M83:$M97&gt;=CY$165,1)),0))*$B83/12,0)</f>
        <v>0</v>
      </c>
      <c r="CZ248" s="156">
        <f t="array" ref="CZ248">IFERROR(INDEX($N83:$N97,MATCH(1,IF($L83:$L97&lt;=CZ$165,IF($M83:$M97&gt;=CZ$165,1)),0))*$B83/12,0)</f>
        <v>0</v>
      </c>
      <c r="DA248" s="156">
        <f t="array" ref="DA248">IFERROR(INDEX($N83:$N97,MATCH(1,IF($L83:$L97&lt;=DA$165,IF($M83:$M97&gt;=DA$165,1)),0))*$B83/12,0)</f>
        <v>0</v>
      </c>
      <c r="DB248" s="156">
        <f t="array" ref="DB248">IFERROR(INDEX($N83:$N97,MATCH(1,IF($L83:$L97&lt;=DB$165,IF($M83:$M97&gt;=DB$165,1)),0))*$B83/12,0)</f>
        <v>0</v>
      </c>
      <c r="DC248" s="156">
        <f t="array" ref="DC248">IFERROR(INDEX($N83:$N97,MATCH(1,IF($L83:$L97&lt;=DC$165,IF($M83:$M97&gt;=DC$165,1)),0))*$B83/12,0)</f>
        <v>0</v>
      </c>
      <c r="DD248" s="156">
        <f t="array" ref="DD248">IFERROR(INDEX($N83:$N97,MATCH(1,IF($L83:$L97&lt;=DD$165,IF($M83:$M97&gt;=DD$165,1)),0))*$B83/12,0)</f>
        <v>0</v>
      </c>
      <c r="DE248" s="156">
        <f t="array" ref="DE248">IFERROR(INDEX($N83:$N97,MATCH(1,IF($L83:$L97&lt;=DE$165,IF($M83:$M97&gt;=DE$165,1)),0))*$B83/12,0)</f>
        <v>0</v>
      </c>
      <c r="DF248" s="156">
        <f t="array" ref="DF248">IFERROR(INDEX($N83:$N97,MATCH(1,IF($L83:$L97&lt;=DF$165,IF($M83:$M97&gt;=DF$165,1)),0))*$B83/12,0)</f>
        <v>0</v>
      </c>
      <c r="DG248" s="156">
        <f t="array" ref="DG248">IFERROR(INDEX($N83:$N97,MATCH(1,IF($L83:$L97&lt;=DG$165,IF($M83:$M97&gt;=DG$165,1)),0))*$B83/12,0)</f>
        <v>0</v>
      </c>
      <c r="DH248" s="156">
        <f t="array" ref="DH248">IFERROR(INDEX($N83:$N97,MATCH(1,IF($L83:$L97&lt;=DH$165,IF($M83:$M97&gt;=DH$165,1)),0))*$B83/12,0)</f>
        <v>0</v>
      </c>
      <c r="DI248" s="156">
        <f t="array" ref="DI248">IFERROR(INDEX($N83:$N97,MATCH(1,IF($L83:$L97&lt;=DI$165,IF($M83:$M97&gt;=DI$165,1)),0))*$B83/12,0)</f>
        <v>0</v>
      </c>
      <c r="DJ248" s="156">
        <f t="array" ref="DJ248">IFERROR(INDEX($N83:$N97,MATCH(1,IF($L83:$L97&lt;=DJ$165,IF($M83:$M97&gt;=DJ$165,1)),0))*$B83/12,0)</f>
        <v>0</v>
      </c>
      <c r="DK248" s="156">
        <f t="array" ref="DK248">IFERROR(INDEX($N83:$N97,MATCH(1,IF($L83:$L97&lt;=DK$165,IF($M83:$M97&gt;=DK$165,1)),0))*$B83/12,0)</f>
        <v>0</v>
      </c>
      <c r="DL248" s="156">
        <f t="array" ref="DL248">IFERROR(INDEX($N83:$N97,MATCH(1,IF($L83:$L97&lt;=DL$165,IF($M83:$M97&gt;=DL$165,1)),0))*$B83/12,0)</f>
        <v>0</v>
      </c>
      <c r="DM248" s="156">
        <f t="array" ref="DM248">IFERROR(INDEX($N83:$N97,MATCH(1,IF($L83:$L97&lt;=DM$165,IF($M83:$M97&gt;=DM$165,1)),0))*$B83/12,0)</f>
        <v>0</v>
      </c>
      <c r="DN248" s="156">
        <f t="array" ref="DN248">IFERROR(INDEX($N83:$N97,MATCH(1,IF($L83:$L97&lt;=DN$165,IF($M83:$M97&gt;=DN$165,1)),0))*$B83/12,0)</f>
        <v>0</v>
      </c>
      <c r="DO248" s="156">
        <f t="array" ref="DO248">IFERROR(INDEX($N83:$N97,MATCH(1,IF($L83:$L97&lt;=DO$165,IF($M83:$M97&gt;=DO$165,1)),0))*$B83/12,0)</f>
        <v>0</v>
      </c>
      <c r="DP248" s="156">
        <f t="array" ref="DP248">IFERROR(INDEX($N83:$N97,MATCH(1,IF($L83:$L97&lt;=DP$165,IF($M83:$M97&gt;=DP$165,1)),0))*$B83/12,0)</f>
        <v>0</v>
      </c>
      <c r="DQ248" s="156">
        <f t="array" ref="DQ248">IFERROR(INDEX($N83:$N97,MATCH(1,IF($L83:$L97&lt;=DQ$165,IF($M83:$M97&gt;=DQ$165,1)),0))*$B83/12,0)</f>
        <v>0</v>
      </c>
      <c r="DR248" s="156">
        <f t="array" ref="DR248">IFERROR(INDEX($N83:$N97,MATCH(1,IF($L83:$L97&lt;=DR$165,IF($M83:$M97&gt;=DR$165,1)),0))*$B83/12,0)</f>
        <v>0</v>
      </c>
      <c r="DS248" s="156">
        <f t="array" ref="DS248">IFERROR(INDEX($N83:$N97,MATCH(1,IF($L83:$L97&lt;=DS$165,IF($M83:$M97&gt;=DS$165,1)),0))*$B83/12,0)</f>
        <v>0</v>
      </c>
      <c r="DT248" s="156">
        <f t="array" ref="DT248">IFERROR(INDEX($N83:$N97,MATCH(1,IF($L83:$L97&lt;=DT$165,IF($M83:$M97&gt;=DT$165,1)),0))*$B83/12,0)</f>
        <v>0</v>
      </c>
      <c r="DU248" s="156">
        <f t="array" ref="DU248">IFERROR(INDEX($N83:$N97,MATCH(1,IF($L83:$L97&lt;=DU$165,IF($M83:$M97&gt;=DU$165,1)),0))*$B83/12,0)</f>
        <v>0</v>
      </c>
      <c r="DV248" s="156">
        <f t="array" ref="DV248">IFERROR(INDEX($N83:$N97,MATCH(1,IF($L83:$L97&lt;=DV$165,IF($M83:$M97&gt;=DV$165,1)),0))*$B83/12,0)</f>
        <v>0</v>
      </c>
      <c r="DW248" s="156">
        <f t="array" ref="DW248">IFERROR(INDEX($N83:$N97,MATCH(1,IF($L83:$L97&lt;=DW$165,IF($M83:$M97&gt;=DW$165,1)),0))*$B83/12,0)</f>
        <v>0</v>
      </c>
      <c r="DX248" s="156">
        <f t="array" ref="DX248">IFERROR(INDEX($N83:$N97,MATCH(1,IF($L83:$L97&lt;=DX$165,IF($M83:$M97&gt;=DX$165,1)),0))*$B83/12,0)</f>
        <v>0</v>
      </c>
      <c r="DY248" s="156">
        <f t="array" ref="DY248">IFERROR(INDEX($N83:$N97,MATCH(1,IF($L83:$L97&lt;=DY$165,IF($M83:$M97&gt;=DY$165,1)),0))*$B83/12,0)</f>
        <v>0</v>
      </c>
      <c r="DZ248" s="156">
        <f t="array" ref="DZ248">IFERROR(INDEX($N83:$N97,MATCH(1,IF($L83:$L97&lt;=DZ$165,IF($M83:$M97&gt;=DZ$165,1)),0))*$B83/12,0)</f>
        <v>0</v>
      </c>
      <c r="EA248" s="156">
        <f t="array" ref="EA248">IFERROR(INDEX($N83:$N97,MATCH(1,IF($L83:$L97&lt;=EA$165,IF($M83:$M97&gt;=EA$165,1)),0))*$B83/12,0)</f>
        <v>0</v>
      </c>
      <c r="EB248" s="156">
        <f t="array" ref="EB248">IFERROR(INDEX($N83:$N97,MATCH(1,IF($L83:$L97&lt;=EB$165,IF($M83:$M97&gt;=EB$165,1)),0))*$B83/12,0)</f>
        <v>0</v>
      </c>
      <c r="EC248" s="156">
        <f t="array" ref="EC248">IFERROR(INDEX($N83:$N97,MATCH(1,IF($L83:$L97&lt;=EC$165,IF($M83:$M97&gt;=EC$165,1)),0))*$B83/12,0)</f>
        <v>0</v>
      </c>
      <c r="ED248" s="156">
        <f t="array" ref="ED248">IFERROR(INDEX($N83:$N97,MATCH(1,IF($L83:$L97&lt;=ED$165,IF($M83:$M97&gt;=ED$165,1)),0))*$B83/12,0)</f>
        <v>0</v>
      </c>
      <c r="EE248" s="156">
        <f t="array" ref="EE248">IFERROR(INDEX($N83:$N97,MATCH(1,IF($L83:$L97&lt;=EE$165,IF($M83:$M97&gt;=EE$165,1)),0))*$B83/12,0)</f>
        <v>0</v>
      </c>
      <c r="EF248" s="156">
        <f t="array" ref="EF248">IFERROR(INDEX($N83:$N97,MATCH(1,IF($L83:$L97&lt;=EF$165,IF($M83:$M97&gt;=EF$165,1)),0))*$B83/12,0)</f>
        <v>0</v>
      </c>
      <c r="EG248" s="156">
        <f t="array" ref="EG248">IFERROR(INDEX($N83:$N97,MATCH(1,IF($L83:$L97&lt;=EG$165,IF($M83:$M97&gt;=EG$165,1)),0))*$B83/12,0)</f>
        <v>0</v>
      </c>
      <c r="EH248" s="156">
        <f t="array" ref="EH248">IFERROR(INDEX($N83:$N97,MATCH(1,IF($L83:$L97&lt;=EH$165,IF($M83:$M97&gt;=EH$165,1)),0))*$B83/12,0)</f>
        <v>0</v>
      </c>
      <c r="EI248" s="156">
        <f t="array" ref="EI248">IFERROR(INDEX($N83:$N97,MATCH(1,IF($L83:$L97&lt;=EI$165,IF($M83:$M97&gt;=EI$165,1)),0))*$B83/12,0)</f>
        <v>0</v>
      </c>
      <c r="EJ248" s="156">
        <f t="array" ref="EJ248">IFERROR(INDEX($N83:$N97,MATCH(1,IF($L83:$L97&lt;=EJ$165,IF($M83:$M97&gt;=EJ$165,1)),0))*$B83/12,0)</f>
        <v>0</v>
      </c>
      <c r="EK248" s="156">
        <f t="array" ref="EK248">IFERROR(INDEX($N83:$N97,MATCH(1,IF($L83:$L97&lt;=EK$165,IF($M83:$M97&gt;=EK$165,1)),0))*$B83/12,0)</f>
        <v>0</v>
      </c>
      <c r="EL248" s="156">
        <f t="array" ref="EL248">IFERROR(INDEX($N83:$N97,MATCH(1,IF($L83:$L97&lt;=EL$165,IF($M83:$M97&gt;=EL$165,1)),0))*$B83/12,0)</f>
        <v>0</v>
      </c>
      <c r="EM248" s="156">
        <f t="array" ref="EM248">IFERROR(INDEX($N83:$N97,MATCH(1,IF($L83:$L97&lt;=EM$165,IF($M83:$M97&gt;=EM$165,1)),0))*$B83/12,0)</f>
        <v>0</v>
      </c>
      <c r="EN248" s="156">
        <f t="array" ref="EN248">IFERROR(INDEX($N83:$N97,MATCH(1,IF($L83:$L97&lt;=EN$165,IF($M83:$M97&gt;=EN$165,1)),0))*$B83/12,0)</f>
        <v>0</v>
      </c>
      <c r="EO248" s="156">
        <f t="array" ref="EO248">IFERROR(INDEX($N83:$N97,MATCH(1,IF($L83:$L97&lt;=EO$165,IF($M83:$M97&gt;=EO$165,1)),0))*$B83/12,0)</f>
        <v>0</v>
      </c>
      <c r="EP248" s="156">
        <f t="array" ref="EP248">IFERROR(INDEX($N83:$N97,MATCH(1,IF($L83:$L97&lt;=EP$165,IF($M83:$M97&gt;=EP$165,1)),0))*$B83/12,0)</f>
        <v>0</v>
      </c>
      <c r="EQ248" s="156">
        <f t="array" ref="EQ248">IFERROR(INDEX($N83:$N97,MATCH(1,IF($L83:$L97&lt;=EQ$165,IF($M83:$M97&gt;=EQ$165,1)),0))*$B83/12,0)</f>
        <v>0</v>
      </c>
      <c r="ER248" s="156">
        <f t="array" ref="ER248">IFERROR(INDEX($N83:$N97,MATCH(1,IF($L83:$L97&lt;=ER$165,IF($M83:$M97&gt;=ER$165,1)),0))*$B83/12,0)</f>
        <v>0</v>
      </c>
      <c r="ES248" s="156">
        <f t="array" ref="ES248">IFERROR(INDEX($N83:$N97,MATCH(1,IF($L83:$L97&lt;=ES$165,IF($M83:$M97&gt;=ES$165,1)),0))*$B83/12,0)</f>
        <v>0</v>
      </c>
      <c r="ET248" s="156">
        <f t="array" ref="ET248">IFERROR(INDEX($N83:$N97,MATCH(1,IF($L83:$L97&lt;=ET$165,IF($M83:$M97&gt;=ET$165,1)),0))*$B83/12,0)</f>
        <v>0</v>
      </c>
      <c r="EU248" s="156">
        <f t="array" ref="EU248">IFERROR(INDEX($N83:$N97,MATCH(1,IF($L83:$L97&lt;=EU$165,IF($M83:$M97&gt;=EU$165,1)),0))*$B83/12,0)</f>
        <v>0</v>
      </c>
      <c r="EV248" s="156">
        <f t="array" ref="EV248">IFERROR(INDEX($N83:$N97,MATCH(1,IF($L83:$L97&lt;=EV$165,IF($M83:$M97&gt;=EV$165,1)),0))*$B83/12,0)</f>
        <v>0</v>
      </c>
      <c r="EW248" s="156">
        <f t="array" ref="EW248">IFERROR(INDEX($N83:$N97,MATCH(1,IF($L83:$L97&lt;=EW$165,IF($M83:$M97&gt;=EW$165,1)),0))*$B83/12,0)</f>
        <v>0</v>
      </c>
      <c r="EX248" s="156">
        <f t="array" ref="EX248">IFERROR(INDEX($N83:$N97,MATCH(1,IF($L83:$L97&lt;=EX$165,IF($M83:$M97&gt;=EX$165,1)),0))*$B83/12,0)</f>
        <v>0</v>
      </c>
      <c r="EY248" s="156">
        <f t="array" ref="EY248">IFERROR(INDEX($N83:$N97,MATCH(1,IF($L83:$L97&lt;=EY$165,IF($M83:$M97&gt;=EY$165,1)),0))*$B83/12,0)</f>
        <v>0</v>
      </c>
      <c r="EZ248" s="156">
        <f t="array" ref="EZ248">IFERROR(INDEX($N83:$N97,MATCH(1,IF($L83:$L97&lt;=EZ$165,IF($M83:$M97&gt;=EZ$165,1)),0))*$B83/12,0)</f>
        <v>0</v>
      </c>
      <c r="FA248" s="156">
        <f t="array" ref="FA248">IFERROR(INDEX($N83:$N97,MATCH(1,IF($L83:$L97&lt;=FA$165,IF($M83:$M97&gt;=FA$165,1)),0))*$B83/12,0)</f>
        <v>0</v>
      </c>
      <c r="FB248" s="156">
        <f t="array" ref="FB248">IFERROR(INDEX($N83:$N97,MATCH(1,IF($L83:$L97&lt;=FB$165,IF($M83:$M97&gt;=FB$165,1)),0))*$B83/12,0)</f>
        <v>0</v>
      </c>
      <c r="FC248" s="156">
        <f t="array" ref="FC248">IFERROR(INDEX($N83:$N97,MATCH(1,IF($L83:$L97&lt;=FC$165,IF($M83:$M97&gt;=FC$165,1)),0))*$B83/12,0)</f>
        <v>0</v>
      </c>
      <c r="FD248" s="156">
        <f t="array" ref="FD248">IFERROR(INDEX($N83:$N97,MATCH(1,IF($L83:$L97&lt;=FD$165,IF($M83:$M97&gt;=FD$165,1)),0))*$B83/12,0)</f>
        <v>0</v>
      </c>
      <c r="FE248" s="156">
        <f t="array" ref="FE248">IFERROR(INDEX($N83:$N97,MATCH(1,IF($L83:$L97&lt;=FE$165,IF($M83:$M97&gt;=FE$165,1)),0))*$B83/12,0)</f>
        <v>0</v>
      </c>
      <c r="FF248" s="156">
        <f t="array" ref="FF248">IFERROR(INDEX($N83:$N97,MATCH(1,IF($L83:$L97&lt;=FF$165,IF($M83:$M97&gt;=FF$165,1)),0))*$B83/12,0)</f>
        <v>0</v>
      </c>
      <c r="FG248" s="156">
        <f t="array" ref="FG248">IFERROR(INDEX($N83:$N97,MATCH(1,IF($L83:$L97&lt;=FG$165,IF($M83:$M97&gt;=FG$165,1)),0))*$B83/12,0)</f>
        <v>0</v>
      </c>
      <c r="FH248" s="156">
        <f t="array" ref="FH248">IFERROR(INDEX($N83:$N97,MATCH(1,IF($L83:$L97&lt;=FH$165,IF($M83:$M97&gt;=FH$165,1)),0))*$B83/12,0)</f>
        <v>0</v>
      </c>
      <c r="FI248" s="156">
        <f t="array" ref="FI248">IFERROR(INDEX($N83:$N97,MATCH(1,IF($L83:$L97&lt;=FI$165,IF($M83:$M97&gt;=FI$165,1)),0))*$B83/12,0)</f>
        <v>0</v>
      </c>
      <c r="FJ248" s="156">
        <f t="array" ref="FJ248">IFERROR(INDEX($N83:$N97,MATCH(1,IF($L83:$L97&lt;=FJ$165,IF($M83:$M97&gt;=FJ$165,1)),0))*$B83/12,0)</f>
        <v>0</v>
      </c>
      <c r="FK248" s="156">
        <f t="array" ref="FK248">IFERROR(INDEX($N83:$N97,MATCH(1,IF($L83:$L97&lt;=FK$165,IF($M83:$M97&gt;=FK$165,1)),0))*$B83/12,0)</f>
        <v>0</v>
      </c>
      <c r="FL248" s="156">
        <f t="array" ref="FL248">IFERROR(INDEX($N83:$N97,MATCH(1,IF($L83:$L97&lt;=FL$165,IF($M83:$M97&gt;=FL$165,1)),0))*$B83/12,0)</f>
        <v>0</v>
      </c>
      <c r="FM248" s="156">
        <f t="array" ref="FM248">IFERROR(INDEX($N83:$N97,MATCH(1,IF($L83:$L97&lt;=FM$165,IF($M83:$M97&gt;=FM$165,1)),0))*$B83/12,0)</f>
        <v>0</v>
      </c>
      <c r="FN248" s="156">
        <f t="array" ref="FN248">IFERROR(INDEX($N83:$N97,MATCH(1,IF($L83:$L97&lt;=FN$165,IF($M83:$M97&gt;=FN$165,1)),0))*$B83/12,0)</f>
        <v>0</v>
      </c>
      <c r="FO248" s="156">
        <f t="array" ref="FO248">IFERROR(INDEX($N83:$N97,MATCH(1,IF($L83:$L97&lt;=FO$165,IF($M83:$M97&gt;=FO$165,1)),0))*$B83/12,0)</f>
        <v>0</v>
      </c>
      <c r="FP248" s="156">
        <f t="array" ref="FP248">IFERROR(INDEX($N83:$N97,MATCH(1,IF($L83:$L97&lt;=FP$165,IF($M83:$M97&gt;=FP$165,1)),0))*$B83/12,0)</f>
        <v>0</v>
      </c>
      <c r="FQ248" s="156">
        <f t="array" ref="FQ248">IFERROR(INDEX($N83:$N97,MATCH(1,IF($L83:$L97&lt;=FQ$165,IF($M83:$M97&gt;=FQ$165,1)),0))*$B83/12,0)</f>
        <v>0</v>
      </c>
      <c r="FR248" s="156">
        <f t="array" ref="FR248">IFERROR(INDEX($N83:$N97,MATCH(1,IF($L83:$L97&lt;=FR$165,IF($M83:$M97&gt;=FR$165,1)),0))*$B83/12,0)</f>
        <v>0</v>
      </c>
      <c r="FS248" s="156">
        <f t="array" ref="FS248">IFERROR(INDEX($N83:$N97,MATCH(1,IF($L83:$L97&lt;=FS$165,IF($M83:$M97&gt;=FS$165,1)),0))*$B83/12,0)</f>
        <v>0</v>
      </c>
      <c r="FT248" s="156">
        <f t="array" ref="FT248">IFERROR(INDEX($N83:$N97,MATCH(1,IF($L83:$L97&lt;=FT$165,IF($M83:$M97&gt;=FT$165,1)),0))*$B83/12,0)</f>
        <v>0</v>
      </c>
      <c r="FU248" s="156">
        <f t="array" ref="FU248">IFERROR(INDEX($N83:$N97,MATCH(1,IF($L83:$L97&lt;=FU$165,IF($M83:$M97&gt;=FU$165,1)),0))*$B83/12,0)</f>
        <v>0</v>
      </c>
      <c r="FV248" s="156">
        <f t="array" ref="FV248">IFERROR(INDEX($N83:$N97,MATCH(1,IF($L83:$L97&lt;=FV$165,IF($M83:$M97&gt;=FV$165,1)),0))*$B83/12,0)</f>
        <v>0</v>
      </c>
      <c r="FW248" s="156">
        <f t="array" ref="FW248">IFERROR(INDEX($N83:$N97,MATCH(1,IF($L83:$L97&lt;=FW$165,IF($M83:$M97&gt;=FW$165,1)),0))*$B83/12,0)</f>
        <v>0</v>
      </c>
      <c r="FX248" s="156">
        <f t="array" ref="FX248">IFERROR(INDEX($N83:$N97,MATCH(1,IF($L83:$L97&lt;=FX$165,IF($M83:$M97&gt;=FX$165,1)),0))*$B83/12,0)</f>
        <v>0</v>
      </c>
      <c r="FY248" s="156">
        <f t="array" ref="FY248">IFERROR(INDEX($N83:$N97,MATCH(1,IF($L83:$L97&lt;=FY$165,IF($M83:$M97&gt;=FY$165,1)),0))*$B83/12,0)</f>
        <v>0</v>
      </c>
      <c r="FZ248" s="156">
        <f t="array" ref="FZ248">IFERROR(INDEX($N83:$N97,MATCH(1,IF($L83:$L97&lt;=FZ$165,IF($M83:$M97&gt;=FZ$165,1)),0))*$B83/12,0)</f>
        <v>0</v>
      </c>
      <c r="GA248" s="156">
        <f t="array" ref="GA248">IFERROR(INDEX($N83:$N97,MATCH(1,IF($L83:$L97&lt;=GA$165,IF($M83:$M97&gt;=GA$165,1)),0))*$B83/12,0)</f>
        <v>0</v>
      </c>
      <c r="GB248" s="156">
        <f t="array" ref="GB248">IFERROR(INDEX($N83:$N97,MATCH(1,IF($L83:$L97&lt;=GB$165,IF($M83:$M97&gt;=GB$165,1)),0))*$B83/12,0)</f>
        <v>0</v>
      </c>
      <c r="GC248" s="156">
        <f t="array" ref="GC248">IFERROR(INDEX($N83:$N97,MATCH(1,IF($L83:$L97&lt;=GC$165,IF($M83:$M97&gt;=GC$165,1)),0))*$B83/12,0)</f>
        <v>0</v>
      </c>
      <c r="GD248" s="156">
        <f t="array" ref="GD248">IFERROR(INDEX($N83:$N97,MATCH(1,IF($L83:$L97&lt;=GD$165,IF($M83:$M97&gt;=GD$165,1)),0))*$B83/12,0)</f>
        <v>0</v>
      </c>
      <c r="GE248" s="156">
        <f t="array" ref="GE248">IFERROR(INDEX($N83:$N97,MATCH(1,IF($L83:$L97&lt;=GE$165,IF($M83:$M97&gt;=GE$165,1)),0))*$B83/12,0)</f>
        <v>0</v>
      </c>
      <c r="GF248" s="156">
        <f t="array" ref="GF248">IFERROR(INDEX($N83:$N97,MATCH(1,IF($L83:$L97&lt;=GF$165,IF($M83:$M97&gt;=GF$165,1)),0))*$B83/12,0)</f>
        <v>0</v>
      </c>
      <c r="GG248" s="156">
        <f t="array" ref="GG248">IFERROR(INDEX($N83:$N97,MATCH(1,IF($L83:$L97&lt;=GG$165,IF($M83:$M97&gt;=GG$165,1)),0))*$B83/12,0)</f>
        <v>0</v>
      </c>
      <c r="GH248" s="156">
        <f t="array" ref="GH248">IFERROR(INDEX($N83:$N97,MATCH(1,IF($L83:$L97&lt;=GH$165,IF($M83:$M97&gt;=GH$165,1)),0))*$B83/12,0)</f>
        <v>0</v>
      </c>
      <c r="GI248" s="156">
        <f t="array" ref="GI248">IFERROR(INDEX($N83:$N97,MATCH(1,IF($L83:$L97&lt;=GI$165,IF($M83:$M97&gt;=GI$165,1)),0))*$B83/12,0)</f>
        <v>0</v>
      </c>
      <c r="GJ248" s="156">
        <f t="array" ref="GJ248">IFERROR(INDEX($N83:$N97,MATCH(1,IF($L83:$L97&lt;=GJ$165,IF($M83:$M97&gt;=GJ$165,1)),0))*$B83/12,0)</f>
        <v>0</v>
      </c>
      <c r="GK248" s="156">
        <f t="array" ref="GK248">IFERROR(INDEX($N83:$N97,MATCH(1,IF($L83:$L97&lt;=GK$165,IF($M83:$M97&gt;=GK$165,1)),0))*$B83/12,0)</f>
        <v>0</v>
      </c>
      <c r="GL248" s="156">
        <f t="array" ref="GL248">IFERROR(INDEX($N83:$N97,MATCH(1,IF($L83:$L97&lt;=GL$165,IF($M83:$M97&gt;=GL$165,1)),0))*$B83/12,0)</f>
        <v>0</v>
      </c>
      <c r="GM248" s="156">
        <f t="array" ref="GM248">IFERROR(INDEX($N83:$N97,MATCH(1,IF($L83:$L97&lt;=GM$165,IF($M83:$M97&gt;=GM$165,1)),0))*$B83/12,0)</f>
        <v>0</v>
      </c>
      <c r="GN248" s="156">
        <f t="array" ref="GN248">IFERROR(INDEX($N83:$N97,MATCH(1,IF($L83:$L97&lt;=GN$165,IF($M83:$M97&gt;=GN$165,1)),0))*$B83/12,0)</f>
        <v>0</v>
      </c>
      <c r="GO248" s="156">
        <f t="array" ref="GO248">IFERROR(INDEX($N83:$N97,MATCH(1,IF($L83:$L97&lt;=GO$165,IF($M83:$M97&gt;=GO$165,1)),0))*$B83/12,0)</f>
        <v>0</v>
      </c>
      <c r="GP248" s="156">
        <f t="array" ref="GP248">IFERROR(INDEX($N83:$N97,MATCH(1,IF($L83:$L97&lt;=GP$165,IF($M83:$M97&gt;=GP$165,1)),0))*$B83/12,0)</f>
        <v>0</v>
      </c>
      <c r="GQ248" s="156">
        <f t="array" ref="GQ248">IFERROR(INDEX($N83:$N97,MATCH(1,IF($L83:$L97&lt;=GQ$165,IF($M83:$M97&gt;=GQ$165,1)),0))*$B83/12,0)</f>
        <v>0</v>
      </c>
      <c r="GR248" s="156">
        <f t="array" ref="GR248">IFERROR(INDEX($N83:$N97,MATCH(1,IF($L83:$L97&lt;=GR$165,IF($M83:$M97&gt;=GR$165,1)),0))*$B83/12,0)</f>
        <v>0</v>
      </c>
      <c r="GS248" s="156">
        <f t="array" ref="GS248">IFERROR(INDEX($N83:$N97,MATCH(1,IF($L83:$L97&lt;=GS$165,IF($M83:$M97&gt;=GS$165,1)),0))*$B83/12,0)</f>
        <v>0</v>
      </c>
      <c r="GT248" s="156">
        <f t="array" ref="GT248">IFERROR(INDEX($N83:$N97,MATCH(1,IF($L83:$L97&lt;=GT$165,IF($M83:$M97&gt;=GT$165,1)),0))*$B83/12,0)</f>
        <v>0</v>
      </c>
      <c r="GU248" s="156">
        <f t="array" ref="GU248">IFERROR(INDEX($N83:$N97,MATCH(1,IF($L83:$L97&lt;=GU$165,IF($M83:$M97&gt;=GU$165,1)),0))*$B83/12,0)</f>
        <v>0</v>
      </c>
      <c r="GV248" s="156">
        <f t="array" ref="GV248">IFERROR(INDEX($N83:$N97,MATCH(1,IF($L83:$L97&lt;=GV$165,IF($M83:$M97&gt;=GV$165,1)),0))*$B83/12,0)</f>
        <v>0</v>
      </c>
      <c r="GW248" s="156">
        <f t="array" ref="GW248">IFERROR(INDEX($N83:$N97,MATCH(1,IF($L83:$L97&lt;=GW$165,IF($M83:$M97&gt;=GW$165,1)),0))*$B83/12,0)</f>
        <v>0</v>
      </c>
      <c r="GX248" s="156">
        <f t="array" ref="GX248">IFERROR(INDEX($N83:$N97,MATCH(1,IF($L83:$L97&lt;=GX$165,IF($M83:$M97&gt;=GX$165,1)),0))*$B83/12,0)</f>
        <v>0</v>
      </c>
      <c r="GY248" s="156">
        <f t="array" ref="GY248">IFERROR(INDEX($N83:$N97,MATCH(1,IF($L83:$L97&lt;=GY$165,IF($M83:$M97&gt;=GY$165,1)),0))*$B83/12,0)</f>
        <v>0</v>
      </c>
      <c r="GZ248" s="156">
        <f t="array" ref="GZ248">IFERROR(INDEX($N83:$N97,MATCH(1,IF($L83:$L97&lt;=GZ$165,IF($M83:$M97&gt;=GZ$165,1)),0))*$B83/12,0)</f>
        <v>0</v>
      </c>
      <c r="HA248" s="156">
        <f t="array" ref="HA248">IFERROR(INDEX($N83:$N97,MATCH(1,IF($L83:$L97&lt;=HA$165,IF($M83:$M97&gt;=HA$165,1)),0))*$B83/12,0)</f>
        <v>0</v>
      </c>
      <c r="HB248" s="156">
        <f t="array" ref="HB248">IFERROR(INDEX($N83:$N97,MATCH(1,IF($L83:$L97&lt;=HB$165,IF($M83:$M97&gt;=HB$165,1)),0))*$B83/12,0)</f>
        <v>0</v>
      </c>
      <c r="HC248" s="156">
        <f t="array" ref="HC248">IFERROR(INDEX($N83:$N97,MATCH(1,IF($L83:$L97&lt;=HC$165,IF($M83:$M97&gt;=HC$165,1)),0))*$B83/12,0)</f>
        <v>0</v>
      </c>
      <c r="HD248" s="156">
        <f t="array" ref="HD248">IFERROR(INDEX($N83:$N97,MATCH(1,IF($L83:$L97&lt;=HD$165,IF($M83:$M97&gt;=HD$165,1)),0))*$B83/12,0)</f>
        <v>0</v>
      </c>
      <c r="HE248" s="156">
        <f t="array" ref="HE248">IFERROR(INDEX($N83:$N97,MATCH(1,IF($L83:$L97&lt;=HE$165,IF($M83:$M97&gt;=HE$165,1)),0))*$B83/12,0)</f>
        <v>0</v>
      </c>
      <c r="HF248" s="156">
        <f t="array" ref="HF248">IFERROR(INDEX($N83:$N97,MATCH(1,IF($L83:$L97&lt;=HF$165,IF($M83:$M97&gt;=HF$165,1)),0))*$B83/12,0)</f>
        <v>0</v>
      </c>
      <c r="HG248" s="156">
        <f t="array" ref="HG248">IFERROR(INDEX($N83:$N97,MATCH(1,IF($L83:$L97&lt;=HG$165,IF($M83:$M97&gt;=HG$165,1)),0))*$B83/12,0)</f>
        <v>0</v>
      </c>
      <c r="HH248" s="156">
        <f t="array" ref="HH248">IFERROR(INDEX($N83:$N97,MATCH(1,IF($L83:$L97&lt;=HH$165,IF($M83:$M97&gt;=HH$165,1)),0))*$B83/12,0)</f>
        <v>0</v>
      </c>
      <c r="HI248" s="156">
        <f t="array" ref="HI248">IFERROR(INDEX($N83:$N97,MATCH(1,IF($L83:$L97&lt;=HI$165,IF($M83:$M97&gt;=HI$165,1)),0))*$B83/12,0)</f>
        <v>0</v>
      </c>
      <c r="HJ248" s="156">
        <f t="array" ref="HJ248">IFERROR(INDEX($N83:$N97,MATCH(1,IF($L83:$L97&lt;=HJ$165,IF($M83:$M97&gt;=HJ$165,1)),0))*$B83/12,0)</f>
        <v>0</v>
      </c>
      <c r="HK248" s="156">
        <f t="array" ref="HK248">IFERROR(INDEX($N83:$N97,MATCH(1,IF($L83:$L97&lt;=HK$165,IF($M83:$M97&gt;=HK$165,1)),0))*$B83/12,0)</f>
        <v>0</v>
      </c>
      <c r="HL248" s="156">
        <f t="array" ref="HL248">IFERROR(INDEX($N83:$N97,MATCH(1,IF($L83:$L97&lt;=HL$165,IF($M83:$M97&gt;=HL$165,1)),0))*$B83/12,0)</f>
        <v>0</v>
      </c>
      <c r="HM248" s="156">
        <f t="array" ref="HM248">IFERROR(INDEX($N83:$N97,MATCH(1,IF($L83:$L97&lt;=HM$165,IF($M83:$M97&gt;=HM$165,1)),0))*$B83/12,0)</f>
        <v>0</v>
      </c>
      <c r="HN248" s="156">
        <f t="array" ref="HN248">IFERROR(INDEX($N83:$N97,MATCH(1,IF($L83:$L97&lt;=HN$165,IF($M83:$M97&gt;=HN$165,1)),0))*$B83/12,0)</f>
        <v>0</v>
      </c>
      <c r="HO248" s="156">
        <f t="array" ref="HO248">IFERROR(INDEX($N83:$N97,MATCH(1,IF($L83:$L97&lt;=HO$165,IF($M83:$M97&gt;=HO$165,1)),0))*$B83/12,0)</f>
        <v>0</v>
      </c>
      <c r="HP248" s="156">
        <f t="array" ref="HP248">IFERROR(INDEX($N83:$N97,MATCH(1,IF($L83:$L97&lt;=HP$165,IF($M83:$M97&gt;=HP$165,1)),0))*$B83/12,0)</f>
        <v>0</v>
      </c>
      <c r="HQ248" s="156">
        <f t="array" ref="HQ248">IFERROR(INDEX($N83:$N97,MATCH(1,IF($L83:$L97&lt;=HQ$165,IF($M83:$M97&gt;=HQ$165,1)),0))*$B83/12,0)</f>
        <v>0</v>
      </c>
      <c r="HR248" s="156">
        <f t="array" ref="HR248">IFERROR(INDEX($N83:$N97,MATCH(1,IF($L83:$L97&lt;=HR$165,IF($M83:$M97&gt;=HR$165,1)),0))*$B83/12,0)</f>
        <v>0</v>
      </c>
      <c r="HS248" s="156">
        <f t="array" ref="HS248">IFERROR(INDEX($N83:$N97,MATCH(1,IF($L83:$L97&lt;=HS$165,IF($M83:$M97&gt;=HS$165,1)),0))*$B83/12,0)</f>
        <v>0</v>
      </c>
      <c r="HT248" s="156">
        <f t="array" ref="HT248">IFERROR(INDEX($N83:$N97,MATCH(1,IF($L83:$L97&lt;=HT$165,IF($M83:$M97&gt;=HT$165,1)),0))*$B83/12,0)</f>
        <v>0</v>
      </c>
      <c r="HU248" s="156">
        <f t="array" ref="HU248">IFERROR(INDEX($N83:$N97,MATCH(1,IF($L83:$L97&lt;=HU$165,IF($M83:$M97&gt;=HU$165,1)),0))*$B83/12,0)</f>
        <v>0</v>
      </c>
      <c r="HV248" s="156">
        <f t="array" ref="HV248">IFERROR(INDEX($N83:$N97,MATCH(1,IF($L83:$L97&lt;=HV$165,IF($M83:$M97&gt;=HV$165,1)),0))*$B83/12,0)</f>
        <v>0</v>
      </c>
      <c r="HW248" s="156">
        <f t="array" ref="HW248">IFERROR(INDEX($N83:$N97,MATCH(1,IF($L83:$L97&lt;=HW$165,IF($M83:$M97&gt;=HW$165,1)),0))*$B83/12,0)</f>
        <v>0</v>
      </c>
      <c r="HX248" s="156">
        <f t="array" ref="HX248">IFERROR(INDEX($N83:$N97,MATCH(1,IF($L83:$L97&lt;=HX$165,IF($M83:$M97&gt;=HX$165,1)),0))*$B83/12,0)</f>
        <v>0</v>
      </c>
      <c r="HY248" s="156">
        <f t="array" ref="HY248">IFERROR(INDEX($N83:$N97,MATCH(1,IF($L83:$L97&lt;=HY$165,IF($M83:$M97&gt;=HY$165,1)),0))*$B83/12,0)</f>
        <v>0</v>
      </c>
      <c r="HZ248" s="156">
        <f t="array" ref="HZ248">IFERROR(INDEX($N83:$N97,MATCH(1,IF($L83:$L97&lt;=HZ$165,IF($M83:$M97&gt;=HZ$165,1)),0))*$B83/12,0)</f>
        <v>0</v>
      </c>
      <c r="IA248" s="156">
        <f t="array" ref="IA248">IFERROR(INDEX($N83:$N97,MATCH(1,IF($L83:$L97&lt;=IA$165,IF($M83:$M97&gt;=IA$165,1)),0))*$B83/12,0)</f>
        <v>0</v>
      </c>
      <c r="IB248" s="156">
        <f t="array" ref="IB248">IFERROR(INDEX($N83:$N97,MATCH(1,IF($L83:$L97&lt;=IB$165,IF($M83:$M97&gt;=IB$165,1)),0))*$B83/12,0)</f>
        <v>0</v>
      </c>
      <c r="IC248" s="156">
        <f t="array" ref="IC248">IFERROR(INDEX($N83:$N97,MATCH(1,IF($L83:$L97&lt;=IC$165,IF($M83:$M97&gt;=IC$165,1)),0))*$B83/12,0)</f>
        <v>0</v>
      </c>
      <c r="ID248" s="156">
        <f t="array" ref="ID248">IFERROR(INDEX($N83:$N97,MATCH(1,IF($L83:$L97&lt;=ID$165,IF($M83:$M97&gt;=ID$165,1)),0))*$B83/12,0)</f>
        <v>0</v>
      </c>
      <c r="IE248" s="156">
        <f t="array" ref="IE248">IFERROR(INDEX($N83:$N97,MATCH(1,IF($L83:$L97&lt;=IE$165,IF($M83:$M97&gt;=IE$165,1)),0))*$B83/12,0)</f>
        <v>0</v>
      </c>
      <c r="IF248" s="156">
        <f t="array" ref="IF248">IFERROR(INDEX($N83:$N97,MATCH(1,IF($L83:$L97&lt;=IF$165,IF($M83:$M97&gt;=IF$165,1)),0))*$B83/12,0)</f>
        <v>0</v>
      </c>
      <c r="IG248" s="156">
        <f t="array" ref="IG248">IFERROR(INDEX($N83:$N97,MATCH(1,IF($L83:$L97&lt;=IG$165,IF($M83:$M97&gt;=IG$165,1)),0))*$B83/12,0)</f>
        <v>0</v>
      </c>
      <c r="IH248" s="156">
        <f t="array" ref="IH248">IFERROR(INDEX($N83:$N97,MATCH(1,IF($L83:$L97&lt;=IH$165,IF($M83:$M97&gt;=IH$165,1)),0))*$B83/12,0)</f>
        <v>0</v>
      </c>
      <c r="II248" s="156">
        <f t="array" ref="II248">IFERROR(INDEX($N83:$N97,MATCH(1,IF($L83:$L97&lt;=II$165,IF($M83:$M97&gt;=II$165,1)),0))*$B83/12,0)</f>
        <v>0</v>
      </c>
      <c r="IJ248" s="156">
        <f t="array" ref="IJ248">IFERROR(INDEX($N83:$N97,MATCH(1,IF($L83:$L97&lt;=IJ$165,IF($M83:$M97&gt;=IJ$165,1)),0))*$B83/12,0)</f>
        <v>0</v>
      </c>
      <c r="IK248" s="156">
        <f t="array" ref="IK248">IFERROR(INDEX($N83:$N97,MATCH(1,IF($L83:$L97&lt;=IK$165,IF($M83:$M97&gt;=IK$165,1)),0))*$B83/12,0)</f>
        <v>0</v>
      </c>
      <c r="IL248" s="156">
        <f t="array" ref="IL248">IFERROR(INDEX($N83:$N97,MATCH(1,IF($L83:$L97&lt;=IL$165,IF($M83:$M97&gt;=IL$165,1)),0))*$B83/12,0)</f>
        <v>0</v>
      </c>
      <c r="IM248" s="156">
        <f t="array" ref="IM248">IFERROR(INDEX($N83:$N97,MATCH(1,IF($L83:$L97&lt;=IM$165,IF($M83:$M97&gt;=IM$165,1)),0))*$B83/12,0)</f>
        <v>0</v>
      </c>
      <c r="IN248" s="156">
        <f t="array" ref="IN248">IFERROR(INDEX($N83:$N97,MATCH(1,IF($L83:$L97&lt;=IN$165,IF($M83:$M97&gt;=IN$165,1)),0))*$B83/12,0)</f>
        <v>0</v>
      </c>
      <c r="IO248" s="156">
        <f t="array" ref="IO248">IFERROR(INDEX($N83:$N97,MATCH(1,IF($L83:$L97&lt;=IO$165,IF($M83:$M97&gt;=IO$165,1)),0))*$B83/12,0)</f>
        <v>0</v>
      </c>
      <c r="IP248" s="156">
        <f t="array" ref="IP248">IFERROR(INDEX($N83:$N97,MATCH(1,IF($L83:$L97&lt;=IP$165,IF($M83:$M97&gt;=IP$165,1)),0))*$B83/12,0)</f>
        <v>0</v>
      </c>
      <c r="IQ248" s="156">
        <f t="array" ref="IQ248">IFERROR(INDEX($N83:$N97,MATCH(1,IF($L83:$L97&lt;=IQ$165,IF($M83:$M97&gt;=IQ$165,1)),0))*$B83/12,0)</f>
        <v>0</v>
      </c>
      <c r="IR248" s="156">
        <f t="array" ref="IR248">IFERROR(INDEX($N83:$N97,MATCH(1,IF($L83:$L97&lt;=IR$165,IF($M83:$M97&gt;=IR$165,1)),0))*$B83/12,0)</f>
        <v>0</v>
      </c>
      <c r="IS248" s="156">
        <f t="array" ref="IS248">IFERROR(INDEX($N83:$N97,MATCH(1,IF($L83:$L97&lt;=IS$165,IF($M83:$M97&gt;=IS$165,1)),0))*$B83/12,0)</f>
        <v>0</v>
      </c>
      <c r="IT248" s="156">
        <f t="array" ref="IT248">IFERROR(INDEX($N83:$N97,MATCH(1,IF($L83:$L97&lt;=IT$165,IF($M83:$M97&gt;=IT$165,1)),0))*$B83/12,0)</f>
        <v>0</v>
      </c>
      <c r="IU248" s="156">
        <f t="array" ref="IU248">IFERROR(INDEX($N83:$N97,MATCH(1,IF($L83:$L97&lt;=IU$165,IF($M83:$M97&gt;=IU$165,1)),0))*$B83/12,0)</f>
        <v>0</v>
      </c>
      <c r="IV248" s="156">
        <f t="array" ref="IV248">IFERROR(INDEX($N83:$N97,MATCH(1,IF($L83:$L97&lt;=IV$165,IF($M83:$M97&gt;=IV$165,1)),0))*$B83/12,0)</f>
        <v>0</v>
      </c>
      <c r="IW248" s="156">
        <f t="array" ref="IW248">IFERROR(INDEX($N83:$N97,MATCH(1,IF($L83:$L97&lt;=IW$165,IF($M83:$M97&gt;=IW$165,1)),0))*$B83/12,0)</f>
        <v>0</v>
      </c>
      <c r="IX248" s="156">
        <f t="array" ref="IX248">IFERROR(INDEX($N83:$N97,MATCH(1,IF($L83:$L97&lt;=IX$165,IF($M83:$M97&gt;=IX$165,1)),0))*$B83/12,0)</f>
        <v>0</v>
      </c>
      <c r="IY248" s="156">
        <f t="array" ref="IY248">IFERROR(INDEX($N83:$N97,MATCH(1,IF($L83:$L97&lt;=IY$165,IF($M83:$M97&gt;=IY$165,1)),0))*$B83/12,0)</f>
        <v>0</v>
      </c>
      <c r="IZ248" s="156">
        <f t="array" ref="IZ248">IFERROR(INDEX($N83:$N97,MATCH(1,IF($L83:$L97&lt;=IZ$165,IF($M83:$M97&gt;=IZ$165,1)),0))*$B83/12,0)</f>
        <v>0</v>
      </c>
      <c r="JA248" s="156">
        <f t="array" ref="JA248">IFERROR(INDEX($N83:$N97,MATCH(1,IF($L83:$L97&lt;=JA$165,IF($M83:$M97&gt;=JA$165,1)),0))*$B83/12,0)</f>
        <v>0</v>
      </c>
      <c r="JB248" s="156">
        <f t="array" ref="JB248">IFERROR(INDEX($N83:$N97,MATCH(1,IF($L83:$L97&lt;=JB$165,IF($M83:$M97&gt;=JB$165,1)),0))*$B83/12,0)</f>
        <v>0</v>
      </c>
      <c r="JC248" s="156">
        <f t="array" ref="JC248">IFERROR(INDEX($N83:$N97,MATCH(1,IF($L83:$L97&lt;=JC$165,IF($M83:$M97&gt;=JC$165,1)),0))*$B83/12,0)</f>
        <v>0</v>
      </c>
      <c r="JD248" s="156">
        <f t="array" ref="JD248">IFERROR(INDEX($N83:$N97,MATCH(1,IF($L83:$L97&lt;=JD$165,IF($M83:$M97&gt;=JD$165,1)),0))*$B83/12,0)</f>
        <v>0</v>
      </c>
      <c r="JE248" s="156">
        <f t="array" ref="JE248">IFERROR(INDEX($N83:$N97,MATCH(1,IF($L83:$L97&lt;=JE$165,IF($M83:$M97&gt;=JE$165,1)),0))*$B83/12,0)</f>
        <v>0</v>
      </c>
      <c r="JF248" s="156">
        <f t="array" ref="JF248">IFERROR(INDEX($N83:$N97,MATCH(1,IF($L83:$L97&lt;=JF$165,IF($M83:$M97&gt;=JF$165,1)),0))*$B83/12,0)</f>
        <v>0</v>
      </c>
      <c r="JG248" s="156">
        <f t="array" ref="JG248">IFERROR(INDEX($N83:$N97,MATCH(1,IF($L83:$L97&lt;=JG$165,IF($M83:$M97&gt;=JG$165,1)),0))*$B83/12,0)</f>
        <v>0</v>
      </c>
      <c r="JH248" s="156">
        <f t="array" ref="JH248">IFERROR(INDEX($N83:$N97,MATCH(1,IF($L83:$L97&lt;=JH$165,IF($M83:$M97&gt;=JH$165,1)),0))*$B83/12,0)</f>
        <v>0</v>
      </c>
      <c r="JI248" s="156">
        <f t="array" ref="JI248">IFERROR(INDEX($N83:$N97,MATCH(1,IF($L83:$L97&lt;=JI$165,IF($M83:$M97&gt;=JI$165,1)),0))*$B83/12,0)</f>
        <v>0</v>
      </c>
      <c r="JJ248" s="156">
        <f t="array" ref="JJ248">IFERROR(INDEX($N83:$N97,MATCH(1,IF($L83:$L97&lt;=JJ$165,IF($M83:$M97&gt;=JJ$165,1)),0))*$B83/12,0)</f>
        <v>0</v>
      </c>
      <c r="JK248" s="156">
        <f t="array" ref="JK248">IFERROR(INDEX($N83:$N97,MATCH(1,IF($L83:$L97&lt;=JK$165,IF($M83:$M97&gt;=JK$165,1)),0))*$B83/12,0)</f>
        <v>0</v>
      </c>
      <c r="JL248" s="156">
        <f t="array" ref="JL248">IFERROR(INDEX($N83:$N97,MATCH(1,IF($L83:$L97&lt;=JL$165,IF($M83:$M97&gt;=JL$165,1)),0))*$B83/12,0)</f>
        <v>0</v>
      </c>
      <c r="JM248" s="156">
        <f t="array" ref="JM248">IFERROR(INDEX($N83:$N97,MATCH(1,IF($L83:$L97&lt;=JM$165,IF($M83:$M97&gt;=JM$165,1)),0))*$B83/12,0)</f>
        <v>0</v>
      </c>
      <c r="JN248" s="156">
        <f t="array" ref="JN248">IFERROR(INDEX($N83:$N97,MATCH(1,IF($L83:$L97&lt;=JN$165,IF($M83:$M97&gt;=JN$165,1)),0))*$B83/12,0)</f>
        <v>0</v>
      </c>
      <c r="JO248" s="156">
        <f t="array" ref="JO248">IFERROR(INDEX($N83:$N97,MATCH(1,IF($L83:$L97&lt;=JO$165,IF($M83:$M97&gt;=JO$165,1)),0))*$B83/12,0)</f>
        <v>0</v>
      </c>
      <c r="JP248" s="156">
        <f t="array" ref="JP248">IFERROR(INDEX($N83:$N97,MATCH(1,IF($L83:$L97&lt;=JP$165,IF($M83:$M97&gt;=JP$165,1)),0))*$B83/12,0)</f>
        <v>0</v>
      </c>
      <c r="JQ248" s="156">
        <f t="array" ref="JQ248">IFERROR(INDEX($N83:$N97,MATCH(1,IF($L83:$L97&lt;=JQ$165,IF($M83:$M97&gt;=JQ$165,1)),0))*$B83/12,0)</f>
        <v>0</v>
      </c>
      <c r="JR248" s="156">
        <f t="array" ref="JR248">IFERROR(INDEX($N83:$N97,MATCH(1,IF($L83:$L97&lt;=JR$165,IF($M83:$M97&gt;=JR$165,1)),0))*$B83/12,0)</f>
        <v>0</v>
      </c>
      <c r="JS248" s="156">
        <f t="array" ref="JS248">IFERROR(INDEX($N83:$N97,MATCH(1,IF($L83:$L97&lt;=JS$165,IF($M83:$M97&gt;=JS$165,1)),0))*$B83/12,0)</f>
        <v>0</v>
      </c>
      <c r="JT248" s="156">
        <f t="array" ref="JT248">IFERROR(INDEX($N83:$N97,MATCH(1,IF($L83:$L97&lt;=JT$165,IF($M83:$M97&gt;=JT$165,1)),0))*$B83/12,0)</f>
        <v>0</v>
      </c>
      <c r="JU248" s="156">
        <f t="array" ref="JU248">IFERROR(INDEX($N83:$N97,MATCH(1,IF($L83:$L97&lt;=JU$165,IF($M83:$M97&gt;=JU$165,1)),0))*$B83/12,0)</f>
        <v>0</v>
      </c>
      <c r="JV248" s="156">
        <f t="array" ref="JV248">IFERROR(INDEX($N83:$N97,MATCH(1,IF($L83:$L97&lt;=JV$165,IF($M83:$M97&gt;=JV$165,1)),0))*$B83/12,0)</f>
        <v>0</v>
      </c>
      <c r="JW248" s="156">
        <f t="array" ref="JW248">IFERROR(INDEX($N83:$N97,MATCH(1,IF($L83:$L97&lt;=JW$165,IF($M83:$M97&gt;=JW$165,1)),0))*$B83/12,0)</f>
        <v>0</v>
      </c>
      <c r="JX248" s="156">
        <f t="array" ref="JX248">IFERROR(INDEX($N83:$N97,MATCH(1,IF($L83:$L97&lt;=JX$165,IF($M83:$M97&gt;=JX$165,1)),0))*$B83/12,0)</f>
        <v>0</v>
      </c>
      <c r="JY248" s="156">
        <f t="array" ref="JY248">IFERROR(INDEX($N83:$N97,MATCH(1,IF($L83:$L97&lt;=JY$165,IF($M83:$M97&gt;=JY$165,1)),0))*$B83/12,0)</f>
        <v>0</v>
      </c>
      <c r="JZ248" s="156">
        <f t="array" ref="JZ248">IFERROR(INDEX($N83:$N97,MATCH(1,IF($L83:$L97&lt;=JZ$165,IF($M83:$M97&gt;=JZ$165,1)),0))*$B83/12,0)</f>
        <v>0</v>
      </c>
      <c r="KA248" s="156">
        <f t="array" ref="KA248">IFERROR(INDEX($N83:$N97,MATCH(1,IF($L83:$L97&lt;=KA$165,IF($M83:$M97&gt;=KA$165,1)),0))*$B83/12,0)</f>
        <v>0</v>
      </c>
      <c r="KB248" s="156">
        <f t="array" ref="KB248">IFERROR(INDEX($N83:$N97,MATCH(1,IF($L83:$L97&lt;=KB$165,IF($M83:$M97&gt;=KB$165,1)),0))*$B83/12,0)</f>
        <v>0</v>
      </c>
      <c r="KC248" s="156">
        <f t="array" ref="KC248">IFERROR(INDEX($N83:$N97,MATCH(1,IF($L83:$L97&lt;=KC$165,IF($M83:$M97&gt;=KC$165,1)),0))*$B83/12,0)</f>
        <v>0</v>
      </c>
      <c r="KD248" s="156">
        <f t="array" ref="KD248">IFERROR(INDEX($N83:$N97,MATCH(1,IF($L83:$L97&lt;=KD$165,IF($M83:$M97&gt;=KD$165,1)),0))*$B83/12,0)</f>
        <v>0</v>
      </c>
      <c r="KE248" s="156">
        <f t="array" ref="KE248">IFERROR(INDEX($N83:$N97,MATCH(1,IF($L83:$L97&lt;=KE$165,IF($M83:$M97&gt;=KE$165,1)),0))*$B83/12,0)</f>
        <v>0</v>
      </c>
      <c r="KF248" s="156">
        <f t="array" ref="KF248">IFERROR(INDEX($N83:$N97,MATCH(1,IF($L83:$L97&lt;=KF$165,IF($M83:$M97&gt;=KF$165,1)),0))*$B83/12,0)</f>
        <v>0</v>
      </c>
      <c r="KG248" s="156">
        <f t="array" ref="KG248">IFERROR(INDEX($N83:$N97,MATCH(1,IF($L83:$L97&lt;=KG$165,IF($M83:$M97&gt;=KG$165,1)),0))*$B83/12,0)</f>
        <v>0</v>
      </c>
      <c r="KH248" s="156">
        <f t="array" ref="KH248">IFERROR(INDEX($N83:$N97,MATCH(1,IF($L83:$L97&lt;=KH$165,IF($M83:$M97&gt;=KH$165,1)),0))*$B83/12,0)</f>
        <v>0</v>
      </c>
      <c r="KI248" s="156">
        <f t="array" ref="KI248">IFERROR(INDEX($N83:$N97,MATCH(1,IF($L83:$L97&lt;=KI$165,IF($M83:$M97&gt;=KI$165,1)),0))*$B83/12,0)</f>
        <v>0</v>
      </c>
      <c r="KJ248" s="156">
        <f t="array" ref="KJ248">IFERROR(INDEX($N83:$N97,MATCH(1,IF($L83:$L97&lt;=KJ$165,IF($M83:$M97&gt;=KJ$165,1)),0))*$B83/12,0)</f>
        <v>0</v>
      </c>
      <c r="KK248" s="156">
        <f t="array" ref="KK248">IFERROR(INDEX($N83:$N97,MATCH(1,IF($L83:$L97&lt;=KK$165,IF($M83:$M97&gt;=KK$165,1)),0))*$B83/12,0)</f>
        <v>0</v>
      </c>
      <c r="KL248" s="156">
        <f t="array" ref="KL248">IFERROR(INDEX($N83:$N97,MATCH(1,IF($L83:$L97&lt;=KL$165,IF($M83:$M97&gt;=KL$165,1)),0))*$B83/12,0)</f>
        <v>0</v>
      </c>
      <c r="KM248" s="156">
        <f t="array" ref="KM248">IFERROR(INDEX($N83:$N97,MATCH(1,IF($L83:$L97&lt;=KM$165,IF($M83:$M97&gt;=KM$165,1)),0))*$B83/12,0)</f>
        <v>0</v>
      </c>
      <c r="KN248" s="156">
        <f t="array" ref="KN248">IFERROR(INDEX($N83:$N97,MATCH(1,IF($L83:$L97&lt;=KN$165,IF($M83:$M97&gt;=KN$165,1)),0))*$B83/12,0)</f>
        <v>0</v>
      </c>
      <c r="KO248" s="156">
        <f t="array" ref="KO248">IFERROR(INDEX($N83:$N97,MATCH(1,IF($L83:$L97&lt;=KO$165,IF($M83:$M97&gt;=KO$165,1)),0))*$B83/12,0)</f>
        <v>0</v>
      </c>
      <c r="KP248" s="156">
        <f t="array" ref="KP248">IFERROR(INDEX($N83:$N97,MATCH(1,IF($L83:$L97&lt;=KP$165,IF($M83:$M97&gt;=KP$165,1)),0))*$B83/12,0)</f>
        <v>0</v>
      </c>
      <c r="KQ248" s="156">
        <f t="array" ref="KQ248">IFERROR(INDEX($N83:$N97,MATCH(1,IF($L83:$L97&lt;=KQ$165,IF($M83:$M97&gt;=KQ$165,1)),0))*$B83/12,0)</f>
        <v>0</v>
      </c>
      <c r="KR248" s="156">
        <f t="array" ref="KR248">IFERROR(INDEX($N83:$N97,MATCH(1,IF($L83:$L97&lt;=KR$165,IF($M83:$M97&gt;=KR$165,1)),0))*$B83/12,0)</f>
        <v>0</v>
      </c>
      <c r="KS248" s="156">
        <f t="array" ref="KS248">IFERROR(INDEX($N83:$N97,MATCH(1,IF($L83:$L97&lt;=KS$165,IF($M83:$M97&gt;=KS$165,1)),0))*$B83/12,0)</f>
        <v>0</v>
      </c>
      <c r="KT248" s="156">
        <f t="array" ref="KT248">IFERROR(INDEX($N83:$N97,MATCH(1,IF($L83:$L97&lt;=KT$165,IF($M83:$M97&gt;=KT$165,1)),0))*$B83/12,0)</f>
        <v>0</v>
      </c>
      <c r="KU248" s="156">
        <f t="array" ref="KU248">IFERROR(INDEX($N83:$N97,MATCH(1,IF($L83:$L97&lt;=KU$165,IF($M83:$M97&gt;=KU$165,1)),0))*$B83/12,0)</f>
        <v>0</v>
      </c>
      <c r="KV248" s="156">
        <f t="array" ref="KV248">IFERROR(INDEX($N83:$N97,MATCH(1,IF($L83:$L97&lt;=KV$165,IF($M83:$M97&gt;=KV$165,1)),0))*$B83/12,0)</f>
        <v>0</v>
      </c>
      <c r="KW248" s="156">
        <f t="array" ref="KW248">IFERROR(INDEX($N83:$N97,MATCH(1,IF($L83:$L97&lt;=KW$165,IF($M83:$M97&gt;=KW$165,1)),0))*$B83/12,0)</f>
        <v>0</v>
      </c>
      <c r="KX248" s="156">
        <f t="array" ref="KX248">IFERROR(INDEX($N83:$N97,MATCH(1,IF($L83:$L97&lt;=KX$165,IF($M83:$M97&gt;=KX$165,1)),0))*$B83/12,0)</f>
        <v>0</v>
      </c>
      <c r="KY248" s="156">
        <f t="array" ref="KY248">IFERROR(INDEX($N83:$N97,MATCH(1,IF($L83:$L97&lt;=KY$165,IF($M83:$M97&gt;=KY$165,1)),0))*$B83/12,0)</f>
        <v>0</v>
      </c>
      <c r="KZ248" s="156">
        <f t="array" ref="KZ248">IFERROR(INDEX($N83:$N97,MATCH(1,IF($L83:$L97&lt;=KZ$165,IF($M83:$M97&gt;=KZ$165,1)),0))*$B83/12,0)</f>
        <v>0</v>
      </c>
      <c r="LA248" s="156">
        <f t="array" ref="LA248">IFERROR(INDEX($N83:$N97,MATCH(1,IF($L83:$L97&lt;=LA$165,IF($M83:$M97&gt;=LA$165,1)),0))*$B83/12,0)</f>
        <v>0</v>
      </c>
      <c r="LB248" s="156">
        <f t="array" ref="LB248">IFERROR(INDEX($N83:$N97,MATCH(1,IF($L83:$L97&lt;=LB$165,IF($M83:$M97&gt;=LB$165,1)),0))*$B83/12,0)</f>
        <v>0</v>
      </c>
      <c r="LC248" s="156">
        <f t="array" ref="LC248">IFERROR(INDEX($N83:$N97,MATCH(1,IF($L83:$L97&lt;=LC$165,IF($M83:$M97&gt;=LC$165,1)),0))*$B83/12,0)</f>
        <v>0</v>
      </c>
      <c r="LD248" s="156">
        <f t="array" ref="LD248">IFERROR(INDEX($N83:$N97,MATCH(1,IF($L83:$L97&lt;=LD$165,IF($M83:$M97&gt;=LD$165,1)),0))*$B83/12,0)</f>
        <v>0</v>
      </c>
      <c r="LE248" s="156">
        <f t="array" ref="LE248">IFERROR(INDEX($N83:$N97,MATCH(1,IF($L83:$L97&lt;=LE$165,IF($M83:$M97&gt;=LE$165,1)),0))*$B83/12,0)</f>
        <v>0</v>
      </c>
      <c r="LF248" s="156">
        <f t="array" ref="LF248">IFERROR(INDEX($N83:$N97,MATCH(1,IF($L83:$L97&lt;=LF$165,IF($M83:$M97&gt;=LF$165,1)),0))*$B83/12,0)</f>
        <v>0</v>
      </c>
      <c r="LG248" s="156">
        <f t="array" ref="LG248">IFERROR(INDEX($N83:$N97,MATCH(1,IF($L83:$L97&lt;=LG$165,IF($M83:$M97&gt;=LG$165,1)),0))*$B83/12,0)</f>
        <v>0</v>
      </c>
      <c r="LH248" s="156">
        <f t="array" ref="LH248">IFERROR(INDEX($N83:$N97,MATCH(1,IF($L83:$L97&lt;=LH$165,IF($M83:$M97&gt;=LH$165,1)),0))*$B83/12,0)</f>
        <v>0</v>
      </c>
      <c r="LI248" s="156">
        <f t="array" ref="LI248">IFERROR(INDEX($N83:$N97,MATCH(1,IF($L83:$L97&lt;=LI$165,IF($M83:$M97&gt;=LI$165,1)),0))*$B83/12,0)</f>
        <v>0</v>
      </c>
      <c r="LJ248" s="156">
        <f t="array" ref="LJ248">IFERROR(INDEX($N83:$N97,MATCH(1,IF($L83:$L97&lt;=LJ$165,IF($M83:$M97&gt;=LJ$165,1)),0))*$B83/12,0)</f>
        <v>0</v>
      </c>
      <c r="LK248" s="156">
        <f t="array" ref="LK248">IFERROR(INDEX($N83:$N97,MATCH(1,IF($L83:$L97&lt;=LK$165,IF($M83:$M97&gt;=LK$165,1)),0))*$B83/12,0)</f>
        <v>0</v>
      </c>
      <c r="LL248" s="156">
        <f t="array" ref="LL248">IFERROR(INDEX($N83:$N97,MATCH(1,IF($L83:$L97&lt;=LL$165,IF($M83:$M97&gt;=LL$165,1)),0))*$B83/12,0)</f>
        <v>0</v>
      </c>
      <c r="LM248" s="156">
        <f t="array" ref="LM248">IFERROR(INDEX($N83:$N97,MATCH(1,IF($L83:$L97&lt;=LM$165,IF($M83:$M97&gt;=LM$165,1)),0))*$B83/12,0)</f>
        <v>0</v>
      </c>
      <c r="LN248" s="156">
        <f t="array" ref="LN248">IFERROR(INDEX($N83:$N97,MATCH(1,IF($L83:$L97&lt;=LN$165,IF($M83:$M97&gt;=LN$165,1)),0))*$B83/12,0)</f>
        <v>0</v>
      </c>
      <c r="LO248" s="156">
        <f t="array" ref="LO248">IFERROR(INDEX($N83:$N97,MATCH(1,IF($L83:$L97&lt;=LO$165,IF($M83:$M97&gt;=LO$165,1)),0))*$B83/12,0)</f>
        <v>0</v>
      </c>
      <c r="LP248" s="156">
        <f t="array" ref="LP248">IFERROR(INDEX($N83:$N97,MATCH(1,IF($L83:$L97&lt;=LP$165,IF($M83:$M97&gt;=LP$165,1)),0))*$B83/12,0)</f>
        <v>0</v>
      </c>
      <c r="LQ248" s="156">
        <f t="array" ref="LQ248">IFERROR(INDEX($N83:$N97,MATCH(1,IF($L83:$L97&lt;=LQ$165,IF($M83:$M97&gt;=LQ$165,1)),0))*$B83/12,0)</f>
        <v>0</v>
      </c>
      <c r="LR248" s="156">
        <f t="array" ref="LR248">IFERROR(INDEX($N83:$N97,MATCH(1,IF($L83:$L97&lt;=LR$165,IF($M83:$M97&gt;=LR$165,1)),0))*$B83/12,0)</f>
        <v>0</v>
      </c>
      <c r="LS248" s="156">
        <f t="array" ref="LS248">IFERROR(INDEX($N83:$N97,MATCH(1,IF($L83:$L97&lt;=LS$165,IF($M83:$M97&gt;=LS$165,1)),0))*$B83/12,0)</f>
        <v>0</v>
      </c>
      <c r="LT248" s="156">
        <f t="array" ref="LT248">IFERROR(INDEX($N83:$N97,MATCH(1,IF($L83:$L97&lt;=LT$165,IF($M83:$M97&gt;=LT$165,1)),0))*$B83/12,0)</f>
        <v>0</v>
      </c>
      <c r="LU248" s="156">
        <f t="array" ref="LU248">IFERROR(INDEX($N83:$N97,MATCH(1,IF($L83:$L97&lt;=LU$165,IF($M83:$M97&gt;=LU$165,1)),0))*$B83/12,0)</f>
        <v>0</v>
      </c>
      <c r="LV248" s="156">
        <f t="array" ref="LV248">IFERROR(INDEX($N83:$N97,MATCH(1,IF($L83:$L97&lt;=LV$165,IF($M83:$M97&gt;=LV$165,1)),0))*$B83/12,0)</f>
        <v>0</v>
      </c>
      <c r="LW248" s="156">
        <f t="array" ref="LW248">IFERROR(INDEX($N83:$N97,MATCH(1,IF($L83:$L97&lt;=LW$165,IF($M83:$M97&gt;=LW$165,1)),0))*$B83/12,0)</f>
        <v>0</v>
      </c>
      <c r="LX248" s="156">
        <f t="array" ref="LX248">IFERROR(INDEX($N83:$N97,MATCH(1,IF($L83:$L97&lt;=LX$165,IF($M83:$M97&gt;=LX$165,1)),0))*$B83/12,0)</f>
        <v>0</v>
      </c>
      <c r="LY248" s="156">
        <f t="array" ref="LY248">IFERROR(INDEX($N83:$N97,MATCH(1,IF($L83:$L97&lt;=LY$165,IF($M83:$M97&gt;=LY$165,1)),0))*$B83/12,0)</f>
        <v>0</v>
      </c>
      <c r="LZ248" s="156">
        <f t="array" ref="LZ248">IFERROR(INDEX($N83:$N97,MATCH(1,IF($L83:$L97&lt;=LZ$165,IF($M83:$M97&gt;=LZ$165,1)),0))*$B83/12,0)</f>
        <v>0</v>
      </c>
      <c r="MA248" s="156">
        <f t="array" ref="MA248">IFERROR(INDEX($N83:$N97,MATCH(1,IF($L83:$L97&lt;=MA$165,IF($M83:$M97&gt;=MA$165,1)),0))*$B83/12,0)</f>
        <v>0</v>
      </c>
      <c r="MB248" s="156">
        <f t="array" ref="MB248">IFERROR(INDEX($N83:$N97,MATCH(1,IF($L83:$L97&lt;=MB$165,IF($M83:$M97&gt;=MB$165,1)),0))*$B83/12,0)</f>
        <v>0</v>
      </c>
      <c r="MC248" s="156">
        <f t="array" ref="MC248">IFERROR(INDEX($N83:$N97,MATCH(1,IF($L83:$L97&lt;=MC$165,IF($M83:$M97&gt;=MC$165,1)),0))*$B83/12,0)</f>
        <v>0</v>
      </c>
      <c r="MD248" s="156">
        <f t="array" ref="MD248">IFERROR(INDEX($N83:$N97,MATCH(1,IF($L83:$L97&lt;=MD$165,IF($M83:$M97&gt;=MD$165,1)),0))*$B83/12,0)</f>
        <v>0</v>
      </c>
      <c r="ME248" s="156">
        <f t="array" ref="ME248">IFERROR(INDEX($N83:$N97,MATCH(1,IF($L83:$L97&lt;=ME$165,IF($M83:$M97&gt;=ME$165,1)),0))*$B83/12,0)</f>
        <v>0</v>
      </c>
      <c r="MF248" s="156">
        <f t="array" ref="MF248">IFERROR(INDEX($N83:$N97,MATCH(1,IF($L83:$L97&lt;=MF$165,IF($M83:$M97&gt;=MF$165,1)),0))*$B83/12,0)</f>
        <v>0</v>
      </c>
      <c r="MG248" s="156">
        <f t="array" ref="MG248">IFERROR(INDEX($N83:$N97,MATCH(1,IF($L83:$L97&lt;=MG$165,IF($M83:$M97&gt;=MG$165,1)),0))*$B83/12,0)</f>
        <v>0</v>
      </c>
      <c r="MH248" s="156">
        <f t="array" ref="MH248">IFERROR(INDEX($N83:$N97,MATCH(1,IF($L83:$L97&lt;=MH$165,IF($M83:$M97&gt;=MH$165,1)),0))*$B83/12,0)</f>
        <v>0</v>
      </c>
      <c r="MI248" s="156">
        <f t="array" ref="MI248">IFERROR(INDEX($N83:$N97,MATCH(1,IF($L83:$L97&lt;=MI$165,IF($M83:$M97&gt;=MI$165,1)),0))*$B83/12,0)</f>
        <v>0</v>
      </c>
      <c r="MJ248" s="156">
        <f t="array" ref="MJ248">IFERROR(INDEX($N83:$N97,MATCH(1,IF($L83:$L97&lt;=MJ$165,IF($M83:$M97&gt;=MJ$165,1)),0))*$B83/12,0)</f>
        <v>0</v>
      </c>
      <c r="MK248" s="156">
        <f t="array" ref="MK248">IFERROR(INDEX($N83:$N97,MATCH(1,IF($L83:$L97&lt;=MK$165,IF($M83:$M97&gt;=MK$165,1)),0))*$B83/12,0)</f>
        <v>0</v>
      </c>
      <c r="ML248" s="156">
        <f t="array" ref="ML248">IFERROR(INDEX($N83:$N97,MATCH(1,IF($L83:$L97&lt;=ML$165,IF($M83:$M97&gt;=ML$165,1)),0))*$B83/12,0)</f>
        <v>0</v>
      </c>
      <c r="MM248" s="156">
        <f t="array" ref="MM248">IFERROR(INDEX($N83:$N97,MATCH(1,IF($L83:$L97&lt;=MM$165,IF($M83:$M97&gt;=MM$165,1)),0))*$B83/12,0)</f>
        <v>0</v>
      </c>
      <c r="MN248" s="156">
        <f t="array" ref="MN248">IFERROR(INDEX($N83:$N97,MATCH(1,IF($L83:$L97&lt;=MN$165,IF($M83:$M97&gt;=MN$165,1)),0))*$B83/12,0)</f>
        <v>0</v>
      </c>
      <c r="MO248" s="156">
        <f t="array" ref="MO248">IFERROR(INDEX($N83:$N97,MATCH(1,IF($L83:$L97&lt;=MO$165,IF($M83:$M97&gt;=MO$165,1)),0))*$B83/12,0)</f>
        <v>0</v>
      </c>
      <c r="MP248" s="156">
        <f t="array" ref="MP248">IFERROR(INDEX($N83:$N97,MATCH(1,IF($L83:$L97&lt;=MP$165,IF($M83:$M97&gt;=MP$165,1)),0))*$B83/12,0)</f>
        <v>0</v>
      </c>
      <c r="MQ248" s="156">
        <f t="array" ref="MQ248">IFERROR(INDEX($N83:$N97,MATCH(1,IF($L83:$L97&lt;=MQ$165,IF($M83:$M97&gt;=MQ$165,1)),0))*$B83/12,0)</f>
        <v>0</v>
      </c>
      <c r="MR248" s="156">
        <f t="array" ref="MR248">IFERROR(INDEX($N83:$N97,MATCH(1,IF($L83:$L97&lt;=MR$165,IF($M83:$M97&gt;=MR$165,1)),0))*$B83/12,0)</f>
        <v>0</v>
      </c>
      <c r="MS248" s="156">
        <f t="array" ref="MS248">IFERROR(INDEX($N83:$N97,MATCH(1,IF($L83:$L97&lt;=MS$165,IF($M83:$M97&gt;=MS$165,1)),0))*$B83/12,0)</f>
        <v>0</v>
      </c>
      <c r="MT248" s="156">
        <f t="array" ref="MT248">IFERROR(INDEX($N83:$N97,MATCH(1,IF($L83:$L97&lt;=MT$165,IF($M83:$M97&gt;=MT$165,1)),0))*$B83/12,0)</f>
        <v>0</v>
      </c>
      <c r="MU248" s="156">
        <f t="array" ref="MU248">IFERROR(INDEX($N83:$N97,MATCH(1,IF($L83:$L97&lt;=MU$165,IF($M83:$M97&gt;=MU$165,1)),0))*$B83/12,0)</f>
        <v>0</v>
      </c>
      <c r="MV248" s="156">
        <f t="array" ref="MV248">IFERROR(INDEX($N83:$N97,MATCH(1,IF($L83:$L97&lt;=MV$165,IF($M83:$M97&gt;=MV$165,1)),0))*$B83/12,0)</f>
        <v>0</v>
      </c>
      <c r="MW248" s="156">
        <f t="array" ref="MW248">IFERROR(INDEX($N83:$N97,MATCH(1,IF($L83:$L97&lt;=MW$165,IF($M83:$M97&gt;=MW$165,1)),0))*$B83/12,0)</f>
        <v>0</v>
      </c>
      <c r="MX248" s="156">
        <f t="array" ref="MX248">IFERROR(INDEX($N83:$N97,MATCH(1,IF($L83:$L97&lt;=MX$165,IF($M83:$M97&gt;=MX$165,1)),0))*$B83/12,0)</f>
        <v>0</v>
      </c>
      <c r="MY248" s="156">
        <f t="array" ref="MY248">IFERROR(INDEX($N83:$N97,MATCH(1,IF($L83:$L97&lt;=MY$165,IF($M83:$M97&gt;=MY$165,1)),0))*$B83/12,0)</f>
        <v>0</v>
      </c>
      <c r="MZ248" s="156">
        <f t="array" ref="MZ248">IFERROR(INDEX($N83:$N97,MATCH(1,IF($L83:$L97&lt;=MZ$165,IF($M83:$M97&gt;=MZ$165,1)),0))*$B83/12,0)</f>
        <v>0</v>
      </c>
      <c r="NA248" s="156">
        <f t="array" ref="NA248">IFERROR(INDEX($N83:$N97,MATCH(1,IF($L83:$L97&lt;=NA$165,IF($M83:$M97&gt;=NA$165,1)),0))*$B83/12,0)</f>
        <v>0</v>
      </c>
      <c r="NB248" s="156">
        <f t="array" ref="NB248">IFERROR(INDEX($N83:$N97,MATCH(1,IF($L83:$L97&lt;=NB$165,IF($M83:$M97&gt;=NB$165,1)),0))*$B83/12,0)</f>
        <v>0</v>
      </c>
      <c r="NC248" s="156">
        <f t="array" ref="NC248">IFERROR(INDEX($N83:$N97,MATCH(1,IF($L83:$L97&lt;=NC$165,IF($M83:$M97&gt;=NC$165,1)),0))*$B83/12,0)</f>
        <v>0</v>
      </c>
      <c r="ND248" s="156">
        <f t="array" ref="ND248">IFERROR(INDEX($N83:$N97,MATCH(1,IF($L83:$L97&lt;=ND$165,IF($M83:$M97&gt;=ND$165,1)),0))*$B83/12,0)</f>
        <v>0</v>
      </c>
      <c r="NE248" s="156">
        <f t="array" ref="NE248">IFERROR(INDEX($N83:$N97,MATCH(1,IF($L83:$L97&lt;=NE$165,IF($M83:$M97&gt;=NE$165,1)),0))*$B83/12,0)</f>
        <v>0</v>
      </c>
      <c r="NF248" s="156">
        <f t="array" ref="NF248">IFERROR(INDEX($N83:$N97,MATCH(1,IF($L83:$L97&lt;=NF$165,IF($M83:$M97&gt;=NF$165,1)),0))*$B83/12,0)</f>
        <v>0</v>
      </c>
      <c r="NG248" s="156">
        <f t="array" ref="NG248">IFERROR(INDEX($N83:$N97,MATCH(1,IF($L83:$L97&lt;=NG$165,IF($M83:$M97&gt;=NG$165,1)),0))*$B83/12,0)</f>
        <v>0</v>
      </c>
      <c r="NH248" s="156">
        <f t="array" ref="NH248">IFERROR(INDEX($N83:$N97,MATCH(1,IF($L83:$L97&lt;=NH$165,IF($M83:$M97&gt;=NH$165,1)),0))*$B83/12,0)</f>
        <v>0</v>
      </c>
      <c r="NI248" s="156">
        <f t="array" ref="NI248">IFERROR(INDEX($N83:$N97,MATCH(1,IF($L83:$L97&lt;=NI$165,IF($M83:$M97&gt;=NI$165,1)),0))*$B83/12,0)</f>
        <v>0</v>
      </c>
      <c r="NJ248" s="156">
        <f t="array" ref="NJ248">IFERROR(INDEX($N83:$N97,MATCH(1,IF($L83:$L97&lt;=NJ$165,IF($M83:$M97&gt;=NJ$165,1)),0))*$B83/12,0)</f>
        <v>0</v>
      </c>
      <c r="NK248" s="157">
        <f t="array" ref="NK248">IFERROR(INDEX($N83:$N97,MATCH(1,IF($L83:$L97&lt;=NK$165,IF($M83:$M97&gt;=NK$165,1)),0))*$B83/12,0)</f>
        <v>0</v>
      </c>
    </row>
    <row r="249" spans="1:375" x14ac:dyDescent="0.25">
      <c r="A249" s="154">
        <f t="shared" ref="A249:A255" ca="1" si="370">SUM(D249:NK249)</f>
        <v>27771.817704863792</v>
      </c>
      <c r="B249" s="35" t="s">
        <v>119</v>
      </c>
      <c r="C249" s="89" t="s">
        <v>154</v>
      </c>
      <c r="D249" s="156">
        <f>IF(AND(D$165&lt;=$E83,D$165&gt;=EOMONTH($D83,0)),IF($G83="NNN",SUM(Expenses!B$35:B$39)*$F83,IF($G83="FSG",0,IF($G83="MG",SUMPRODUCT($I83:$I87,Expenses!B$35:B$39)*$F83,MAX((Expenses!B$35-$K83/12)*$J83*$F83,0)+MAX((Expenses!B$36-$K84/12)*$J84*$F83,0)+MAX((Expenses!B$37-$K85/12)*$J85*$F83,0)+MAX((Expenses!B$38-$K86/12)*$J86*$F83,0)+MAX((Expenses!B$39-$K87/12)*$J87*$F83,0)))),0)</f>
        <v>0</v>
      </c>
      <c r="E249" s="156">
        <f>IF(AND(E$165&lt;=$E83,E$165&gt;=EOMONTH($D83,0)),IF($G83="NNN",SUM(Expenses!C$35:C$39)*$F83,IF($G83="FSG",0,IF($G83="MG",SUMPRODUCT($I83:$I87,Expenses!C$35:C$39)*$F83,MAX((Expenses!C$35-$K83/12)*$J83*$F83,0)+MAX((Expenses!C$36-$K84/12)*$J84*$F83,0)+MAX((Expenses!C$37-$K85/12)*$J85*$F83,0)+MAX((Expenses!C$38-$K86/12)*$J86*$F83,0)+MAX((Expenses!C$39-$K87/12)*$J87*$F83,0)))),0)</f>
        <v>0</v>
      </c>
      <c r="F249" s="156">
        <f>IF(AND(F$165&lt;=$E83,F$165&gt;=EOMONTH($D83,0)),IF($G83="NNN",SUM(Expenses!D$35:D$39)*$F83,IF($G83="FSG",0,IF($G83="MG",SUMPRODUCT($I83:$I87,Expenses!D$35:D$39)*$F83,MAX((Expenses!D$35-$K83/12)*$J83*$F83,0)+MAX((Expenses!D$36-$K84/12)*$J84*$F83,0)+MAX((Expenses!D$37-$K85/12)*$J85*$F83,0)+MAX((Expenses!D$38-$K86/12)*$J86*$F83,0)+MAX((Expenses!D$39-$K87/12)*$J87*$F83,0)))),0)</f>
        <v>0</v>
      </c>
      <c r="G249" s="156">
        <f>IF(AND(G$165&lt;=$E83,G$165&gt;=EOMONTH($D83,0)),IF($G83="NNN",SUM(Expenses!E$35:E$39)*$F83,IF($G83="FSG",0,IF($G83="MG",SUMPRODUCT($I83:$I87,Expenses!E$35:E$39)*$F83,MAX((Expenses!E$35-$K83/12)*$J83*$F83,0)+MAX((Expenses!E$36-$K84/12)*$J84*$F83,0)+MAX((Expenses!E$37-$K85/12)*$J85*$F83,0)+MAX((Expenses!E$38-$K86/12)*$J86*$F83,0)+MAX((Expenses!E$39-$K87/12)*$J87*$F83,0)))),0)</f>
        <v>0</v>
      </c>
      <c r="H249" s="156">
        <f>IF(AND(H$165&lt;=$E83,H$165&gt;=EOMONTH($D83,0)),IF($G83="NNN",SUM(Expenses!F$35:F$39)*$F83,IF($G83="FSG",0,IF($G83="MG",SUMPRODUCT($I83:$I87,Expenses!F$35:F$39)*$F83,MAX((Expenses!F$35-$K83/12)*$J83*$F83,0)+MAX((Expenses!F$36-$K84/12)*$J84*$F83,0)+MAX((Expenses!F$37-$K85/12)*$J85*$F83,0)+MAX((Expenses!F$38-$K86/12)*$J86*$F83,0)+MAX((Expenses!F$39-$K87/12)*$J87*$F83,0)))),0)</f>
        <v>0</v>
      </c>
      <c r="I249" s="156">
        <f>IF(AND(I$165&lt;=$E83,I$165&gt;=EOMONTH($D83,0)),IF($G83="NNN",SUM(Expenses!G$35:G$39)*$F83,IF($G83="FSG",0,IF($G83="MG",SUMPRODUCT($I83:$I87,Expenses!G$35:G$39)*$F83,MAX((Expenses!G$35-$K83/12)*$J83*$F83,0)+MAX((Expenses!G$36-$K84/12)*$J84*$F83,0)+MAX((Expenses!G$37-$K85/12)*$J85*$F83,0)+MAX((Expenses!G$38-$K86/12)*$J86*$F83,0)+MAX((Expenses!G$39-$K87/12)*$J87*$F83,0)))),0)</f>
        <v>0</v>
      </c>
      <c r="J249" s="156">
        <f>IF(AND(J$165&lt;=$E83,J$165&gt;=EOMONTH($D83,0)),IF($G83="NNN",SUM(Expenses!H$35:H$39)*$F83,IF($G83="FSG",0,IF($G83="MG",SUMPRODUCT($I83:$I87,Expenses!H$35:H$39)*$F83,MAX((Expenses!H$35-$K83/12)*$J83*$F83,0)+MAX((Expenses!H$36-$K84/12)*$J84*$F83,0)+MAX((Expenses!H$37-$K85/12)*$J85*$F83,0)+MAX((Expenses!H$38-$K86/12)*$J86*$F83,0)+MAX((Expenses!H$39-$K87/12)*$J87*$F83,0)))),0)</f>
        <v>0</v>
      </c>
      <c r="K249" s="156">
        <f>IF(AND(K$165&lt;=$E83,K$165&gt;=EOMONTH($D83,0)),IF($G83="NNN",SUM(Expenses!I$35:I$39)*$F83,IF($G83="FSG",0,IF($G83="MG",SUMPRODUCT($I83:$I87,Expenses!I$35:I$39)*$F83,MAX((Expenses!I$35-$K83/12)*$J83*$F83,0)+MAX((Expenses!I$36-$K84/12)*$J84*$F83,0)+MAX((Expenses!I$37-$K85/12)*$J85*$F83,0)+MAX((Expenses!I$38-$K86/12)*$J86*$F83,0)+MAX((Expenses!I$39-$K87/12)*$J87*$F83,0)))),0)</f>
        <v>0</v>
      </c>
      <c r="L249" s="156">
        <f>IF(AND(L$165&lt;=$E83,L$165&gt;=EOMONTH($D83,0)),IF($G83="NNN",SUM(Expenses!J$35:J$39)*$F83,IF($G83="FSG",0,IF($G83="MG",SUMPRODUCT($I83:$I87,Expenses!J$35:J$39)*$F83,MAX((Expenses!J$35-$K83/12)*$J83*$F83,0)+MAX((Expenses!J$36-$K84/12)*$J84*$F83,0)+MAX((Expenses!J$37-$K85/12)*$J85*$F83,0)+MAX((Expenses!J$38-$K86/12)*$J86*$F83,0)+MAX((Expenses!J$39-$K87/12)*$J87*$F83,0)))),0)</f>
        <v>0</v>
      </c>
      <c r="M249" s="156">
        <f>IF(AND(M$165&lt;=$E83,M$165&gt;=EOMONTH($D83,0)),IF($G83="NNN",SUM(Expenses!K$35:K$39)*$F83,IF($G83="FSG",0,IF($G83="MG",SUMPRODUCT($I83:$I87,Expenses!K$35:K$39)*$F83,MAX((Expenses!K$35-$K83/12)*$J83*$F83,0)+MAX((Expenses!K$36-$K84/12)*$J84*$F83,0)+MAX((Expenses!K$37-$K85/12)*$J85*$F83,0)+MAX((Expenses!K$38-$K86/12)*$J86*$F83,0)+MAX((Expenses!K$39-$K87/12)*$J87*$F83,0)))),0)</f>
        <v>0</v>
      </c>
      <c r="N249" s="156">
        <f>IF(AND(N$165&lt;=$E83,N$165&gt;=EOMONTH($D83,0)),IF($G83="NNN",SUM(Expenses!L$35:L$39)*$F83,IF($G83="FSG",0,IF($G83="MG",SUMPRODUCT($I83:$I87,Expenses!L$35:L$39)*$F83,MAX((Expenses!L$35-$K83/12)*$J83*$F83,0)+MAX((Expenses!L$36-$K84/12)*$J84*$F83,0)+MAX((Expenses!L$37-$K85/12)*$J85*$F83,0)+MAX((Expenses!L$38-$K86/12)*$J86*$F83,0)+MAX((Expenses!L$39-$K87/12)*$J87*$F83,0)))),0)</f>
        <v>0</v>
      </c>
      <c r="O249" s="156">
        <f>IF(AND(O$165&lt;=$E83,O$165&gt;=EOMONTH($D83,0)),IF($G83="NNN",SUM(Expenses!M$35:M$39)*$F83,IF($G83="FSG",0,IF($G83="MG",SUMPRODUCT($I83:$I87,Expenses!M$35:M$39)*$F83,MAX((Expenses!M$35-$K83/12)*$J83*$F83,0)+MAX((Expenses!M$36-$K84/12)*$J84*$F83,0)+MAX((Expenses!M$37-$K85/12)*$J85*$F83,0)+MAX((Expenses!M$38-$K86/12)*$J86*$F83,0)+MAX((Expenses!M$39-$K87/12)*$J87*$F83,0)))),0)</f>
        <v>0</v>
      </c>
      <c r="P249" s="156">
        <f>IF(AND(P$165&lt;=$E83,P$165&gt;=EOMONTH($D83,0)),IF($G83="NNN",SUM(Expenses!N$35:N$39)*$F83,IF($G83="FSG",0,IF($G83="MG",SUMPRODUCT($I83:$I87,Expenses!N$35:N$39)*$F83,MAX((Expenses!N$35-$K83/12)*$J83*$F83,0)+MAX((Expenses!N$36-$K84/12)*$J84*$F83,0)+MAX((Expenses!N$37-$K85/12)*$J85*$F83,0)+MAX((Expenses!N$38-$K86/12)*$J86*$F83,0)+MAX((Expenses!N$39-$K87/12)*$J87*$F83,0)))),0)</f>
        <v>0</v>
      </c>
      <c r="Q249" s="156">
        <f>IF(AND(Q$165&lt;=$E83,Q$165&gt;=EOMONTH($D83,0)),IF($G83="NNN",SUM(Expenses!O$35:O$39)*$F83,IF($G83="FSG",0,IF($G83="MG",SUMPRODUCT($I83:$I87,Expenses!O$35:O$39)*$F83,MAX((Expenses!O$35-$K83/12)*$J83*$F83,0)+MAX((Expenses!O$36-$K84/12)*$J84*$F83,0)+MAX((Expenses!O$37-$K85/12)*$J85*$F83,0)+MAX((Expenses!O$38-$K86/12)*$J86*$F83,0)+MAX((Expenses!O$39-$K87/12)*$J87*$F83,0)))),0)</f>
        <v>0</v>
      </c>
      <c r="R249" s="156">
        <f>IF(AND(R$165&lt;=$E83,R$165&gt;=EOMONTH($D83,0)),IF($G83="NNN",SUM(Expenses!P$35:P$39)*$F83,IF($G83="FSG",0,IF($G83="MG",SUMPRODUCT($I83:$I87,Expenses!P$35:P$39)*$F83,MAX((Expenses!P$35-$K83/12)*$J83*$F83,0)+MAX((Expenses!P$36-$K84/12)*$J84*$F83,0)+MAX((Expenses!P$37-$K85/12)*$J85*$F83,0)+MAX((Expenses!P$38-$K86/12)*$J86*$F83,0)+MAX((Expenses!P$39-$K87/12)*$J87*$F83,0)))),0)</f>
        <v>0</v>
      </c>
      <c r="S249" s="156">
        <f>IF(AND(S$165&lt;=$E83,S$165&gt;=EOMONTH($D83,0)),IF($G83="NNN",SUM(Expenses!Q$35:Q$39)*$F83,IF($G83="FSG",0,IF($G83="MG",SUMPRODUCT($I83:$I87,Expenses!Q$35:Q$39)*$F83,MAX((Expenses!Q$35-$K83/12)*$J83*$F83,0)+MAX((Expenses!Q$36-$K84/12)*$J84*$F83,0)+MAX((Expenses!Q$37-$K85/12)*$J85*$F83,0)+MAX((Expenses!Q$38-$K86/12)*$J86*$F83,0)+MAX((Expenses!Q$39-$K87/12)*$J87*$F83,0)))),0)</f>
        <v>0</v>
      </c>
      <c r="T249" s="156">
        <f>IF(AND(T$165&lt;=$E83,T$165&gt;=EOMONTH($D83,0)),IF($G83="NNN",SUM(Expenses!R$35:R$39)*$F83,IF($G83="FSG",0,IF($G83="MG",SUMPRODUCT($I83:$I87,Expenses!R$35:R$39)*$F83,MAX((Expenses!R$35-$K83/12)*$J83*$F83,0)+MAX((Expenses!R$36-$K84/12)*$J84*$F83,0)+MAX((Expenses!R$37-$K85/12)*$J85*$F83,0)+MAX((Expenses!R$38-$K86/12)*$J86*$F83,0)+MAX((Expenses!R$39-$K87/12)*$J87*$F83,0)))),0)</f>
        <v>0</v>
      </c>
      <c r="U249" s="156">
        <f>IF(AND(U$165&lt;=$E83,U$165&gt;=EOMONTH($D83,0)),IF($G83="NNN",SUM(Expenses!S$35:S$39)*$F83,IF($G83="FSG",0,IF($G83="MG",SUMPRODUCT($I83:$I87,Expenses!S$35:S$39)*$F83,MAX((Expenses!S$35-$K83/12)*$J83*$F83,0)+MAX((Expenses!S$36-$K84/12)*$J84*$F83,0)+MAX((Expenses!S$37-$K85/12)*$J85*$F83,0)+MAX((Expenses!S$38-$K86/12)*$J86*$F83,0)+MAX((Expenses!S$39-$K87/12)*$J87*$F83,0)))),0)</f>
        <v>0</v>
      </c>
      <c r="V249" s="156">
        <f>IF(AND(V$165&lt;=$E83,V$165&gt;=EOMONTH($D83,0)),IF($G83="NNN",SUM(Expenses!T$35:T$39)*$F83,IF($G83="FSG",0,IF($G83="MG",SUMPRODUCT($I83:$I87,Expenses!T$35:T$39)*$F83,MAX((Expenses!T$35-$K83/12)*$J83*$F83,0)+MAX((Expenses!T$36-$K84/12)*$J84*$F83,0)+MAX((Expenses!T$37-$K85/12)*$J85*$F83,0)+MAX((Expenses!T$38-$K86/12)*$J86*$F83,0)+MAX((Expenses!T$39-$K87/12)*$J87*$F83,0)))),0)</f>
        <v>0</v>
      </c>
      <c r="W249" s="156">
        <f>IF(AND(W$165&lt;=$E83,W$165&gt;=EOMONTH($D83,0)),IF($G83="NNN",SUM(Expenses!U$35:U$39)*$F83,IF($G83="FSG",0,IF($G83="MG",SUMPRODUCT($I83:$I87,Expenses!U$35:U$39)*$F83,MAX((Expenses!U$35-$K83/12)*$J83*$F83,0)+MAX((Expenses!U$36-$K84/12)*$J84*$F83,0)+MAX((Expenses!U$37-$K85/12)*$J85*$F83,0)+MAX((Expenses!U$38-$K86/12)*$J86*$F83,0)+MAX((Expenses!U$39-$K87/12)*$J87*$F83,0)))),0)</f>
        <v>0</v>
      </c>
      <c r="X249" s="156">
        <f>IF(AND(X$165&lt;=$E83,X$165&gt;=EOMONTH($D83,0)),IF($G83="NNN",SUM(Expenses!V$35:V$39)*$F83,IF($G83="FSG",0,IF($G83="MG",SUMPRODUCT($I83:$I87,Expenses!V$35:V$39)*$F83,MAX((Expenses!V$35-$K83/12)*$J83*$F83,0)+MAX((Expenses!V$36-$K84/12)*$J84*$F83,0)+MAX((Expenses!V$37-$K85/12)*$J85*$F83,0)+MAX((Expenses!V$38-$K86/12)*$J86*$F83,0)+MAX((Expenses!V$39-$K87/12)*$J87*$F83,0)))),0)</f>
        <v>0</v>
      </c>
      <c r="Y249" s="156">
        <f ca="1">IF(AND(Y$165&lt;=$E83,Y$165&gt;=EOMONTH($D83,0)),IF($G83="NNN",SUM(Expenses!W$35:W$39)*$F83,IF($G83="FSG",0,IF($G83="MG",SUMPRODUCT($I83:$I87,Expenses!W$35:W$39)*$F83,MAX((Expenses!W$35-$K83/12)*$J83*$F83,0)+MAX((Expenses!W$36-$K84/12)*$J84*$F83,0)+MAX((Expenses!W$37-$K85/12)*$J85*$F83,0)+MAX((Expenses!W$38-$K86/12)*$J86*$F83,0)+MAX((Expenses!W$39-$K87/12)*$J87*$F83,0)))),0)</f>
        <v>375.61436996390302</v>
      </c>
      <c r="Z249" s="156">
        <f ca="1">IF(AND(Z$165&lt;=$E83,Z$165&gt;=EOMONTH($D83,0)),IF($G83="NNN",SUM(Expenses!X$35:X$39)*$F83,IF($G83="FSG",0,IF($G83="MG",SUMPRODUCT($I83:$I87,Expenses!X$35:X$39)*$F83,MAX((Expenses!X$35-$K83/12)*$J83*$F83,0)+MAX((Expenses!X$36-$K84/12)*$J84*$F83,0)+MAX((Expenses!X$37-$K85/12)*$J85*$F83,0)+MAX((Expenses!X$38-$K86/12)*$J86*$F83,0)+MAX((Expenses!X$39-$K87/12)*$J87*$F83,0)))),0)</f>
        <v>382.24184466849601</v>
      </c>
      <c r="AA249" s="156">
        <f ca="1">IF(AND(AA$165&lt;=$E83,AA$165&gt;=EOMONTH($D83,0)),IF($G83="NNN",SUM(Expenses!Y$35:Y$39)*$F83,IF($G83="FSG",0,IF($G83="MG",SUMPRODUCT($I83:$I87,Expenses!Y$35:Y$39)*$F83,MAX((Expenses!Y$35-$K83/12)*$J83*$F83,0)+MAX((Expenses!Y$36-$K84/12)*$J84*$F83,0)+MAX((Expenses!Y$37-$K85/12)*$J85*$F83,0)+MAX((Expenses!Y$38-$K86/12)*$J86*$F83,0)+MAX((Expenses!Y$39-$K87/12)*$J87*$F83,0)))),0)</f>
        <v>382.49708873452312</v>
      </c>
      <c r="AB249" s="156">
        <f ca="1">IF(AND(AB$165&lt;=$E83,AB$165&gt;=EOMONTH($D83,0)),IF($G83="NNN",SUM(Expenses!Z$35:Z$39)*$F83,IF($G83="FSG",0,IF($G83="MG",SUMPRODUCT($I83:$I87,Expenses!Z$35:Z$39)*$F83,MAX((Expenses!Z$35-$K83/12)*$J83*$F83,0)+MAX((Expenses!Z$36-$K84/12)*$J84*$F83,0)+MAX((Expenses!Z$37-$K85/12)*$J85*$F83,0)+MAX((Expenses!Z$38-$K86/12)*$J86*$F83,0)+MAX((Expenses!Z$39-$K87/12)*$J87*$F83,0)))),0)</f>
        <v>523.38539098407728</v>
      </c>
      <c r="AC249" s="156">
        <f ca="1">IF(AND(AC$165&lt;=$E83,AC$165&gt;=EOMONTH($D83,0)),IF($G83="NNN",SUM(Expenses!AA$35:AA$39)*$F83,IF($G83="FSG",0,IF($G83="MG",SUMPRODUCT($I83:$I87,Expenses!AA$35:AA$39)*$F83,MAX((Expenses!AA$35-$K83/12)*$J83*$F83,0)+MAX((Expenses!AA$36-$K84/12)*$J84*$F83,0)+MAX((Expenses!AA$37-$K85/12)*$J85*$F83,0)+MAX((Expenses!AA$38-$K86/12)*$J86*$F83,0)+MAX((Expenses!AA$39-$K87/12)*$J87*$F83,0)))),0)</f>
        <v>598.50989211657679</v>
      </c>
      <c r="AD249" s="156">
        <f ca="1">IF(AND(AD$165&lt;=$E83,AD$165&gt;=EOMONTH($D83,0)),IF($G83="NNN",SUM(Expenses!AB$35:AB$39)*$F83,IF($G83="FSG",0,IF($G83="MG",SUMPRODUCT($I83:$I87,Expenses!AB$35:AB$39)*$F83,MAX((Expenses!AB$35-$K83/12)*$J83*$F83,0)+MAX((Expenses!AB$36-$K84/12)*$J84*$F83,0)+MAX((Expenses!AB$37-$K85/12)*$J85*$F83,0)+MAX((Expenses!AB$38-$K86/12)*$J86*$F83,0)+MAX((Expenses!AB$39-$K87/12)*$J87*$F83,0)))),0)</f>
        <v>603.23591945141447</v>
      </c>
      <c r="AE249" s="156">
        <f ca="1">IF(AND(AE$165&lt;=$E83,AE$165&gt;=EOMONTH($D83,0)),IF($G83="NNN",SUM(Expenses!AC$35:AC$39)*$F83,IF($G83="FSG",0,IF($G83="MG",SUMPRODUCT($I83:$I87,Expenses!AC$35:AC$39)*$F83,MAX((Expenses!AC$35-$K83/12)*$J83*$F83,0)+MAX((Expenses!AC$36-$K84/12)*$J84*$F83,0)+MAX((Expenses!AC$37-$K85/12)*$J85*$F83,0)+MAX((Expenses!AC$38-$K86/12)*$J86*$F83,0)+MAX((Expenses!AC$39-$K87/12)*$J87*$F83,0)))),0)</f>
        <v>606.05714575988668</v>
      </c>
      <c r="AF249" s="156">
        <f ca="1">IF(AND(AF$165&lt;=$E83,AF$165&gt;=EOMONTH($D83,0)),IF($G83="NNN",SUM(Expenses!AD$35:AD$39)*$F83,IF($G83="FSG",0,IF($G83="MG",SUMPRODUCT($I83:$I87,Expenses!AD$35:AD$39)*$F83,MAX((Expenses!AD$35-$K83/12)*$J83*$F83,0)+MAX((Expenses!AD$36-$K84/12)*$J84*$F83,0)+MAX((Expenses!AD$37-$K85/12)*$J85*$F83,0)+MAX((Expenses!AD$38-$K86/12)*$J86*$F83,0)+MAX((Expenses!AD$39-$K87/12)*$J87*$F83,0)))),0)</f>
        <v>628.92321322719613</v>
      </c>
      <c r="AG249" s="156">
        <f ca="1">IF(AND(AG$165&lt;=$E83,AG$165&gt;=EOMONTH($D83,0)),IF($G83="NNN",SUM(Expenses!AE$35:AE$39)*$F83,IF($G83="FSG",0,IF($G83="MG",SUMPRODUCT($I83:$I87,Expenses!AE$35:AE$39)*$F83,MAX((Expenses!AE$35-$K83/12)*$J83*$F83,0)+MAX((Expenses!AE$36-$K84/12)*$J84*$F83,0)+MAX((Expenses!AE$37-$K85/12)*$J85*$F83,0)+MAX((Expenses!AE$38-$K86/12)*$J86*$F83,0)+MAX((Expenses!AE$39-$K87/12)*$J87*$F83,0)))),0)</f>
        <v>679.48434718179487</v>
      </c>
      <c r="AH249" s="156">
        <f ca="1">IF(AND(AH$165&lt;=$E83,AH$165&gt;=EOMONTH($D83,0)),IF($G83="NNN",SUM(Expenses!AF$35:AF$39)*$F83,IF($G83="FSG",0,IF($G83="MG",SUMPRODUCT($I83:$I87,Expenses!AF$35:AF$39)*$F83,MAX((Expenses!AF$35-$K83/12)*$J83*$F83,0)+MAX((Expenses!AF$36-$K84/12)*$J84*$F83,0)+MAX((Expenses!AF$37-$K85/12)*$J85*$F83,0)+MAX((Expenses!AF$38-$K86/12)*$J86*$F83,0)+MAX((Expenses!AF$39-$K87/12)*$J87*$F83,0)))),0)</f>
        <v>693.81934219579864</v>
      </c>
      <c r="AI249" s="156">
        <f ca="1">IF(AND(AI$165&lt;=$E83,AI$165&gt;=EOMONTH($D83,0)),IF($G83="NNN",SUM(Expenses!AG$35:AG$39)*$F83,IF($G83="FSG",0,IF($G83="MG",SUMPRODUCT($I83:$I87,Expenses!AG$35:AG$39)*$F83,MAX((Expenses!AG$35-$K83/12)*$J83*$F83,0)+MAX((Expenses!AG$36-$K84/12)*$J84*$F83,0)+MAX((Expenses!AG$37-$K85/12)*$J85*$F83,0)+MAX((Expenses!AG$38-$K86/12)*$J86*$F83,0)+MAX((Expenses!AG$39-$K87/12)*$J87*$F83,0)))),0)</f>
        <v>694.32529731616637</v>
      </c>
      <c r="AJ249" s="156">
        <f ca="1">IF(AND(AJ$165&lt;=$E83,AJ$165&gt;=EOMONTH($D83,0)),IF($G83="NNN",SUM(Expenses!AH$35:AH$39)*$F83,IF($G83="FSG",0,IF($G83="MG",SUMPRODUCT($I83:$I87,Expenses!AH$35:AH$39)*$F83,MAX((Expenses!AH$35-$K83/12)*$J83*$F83,0)+MAX((Expenses!AH$36-$K84/12)*$J84*$F83,0)+MAX((Expenses!AH$37-$K85/12)*$J85*$F83,0)+MAX((Expenses!AH$38-$K86/12)*$J86*$F83,0)+MAX((Expenses!AH$39-$K87/12)*$J87*$F83,0)))),0)</f>
        <v>696.15936083220629</v>
      </c>
      <c r="AK249" s="156">
        <f ca="1">IF(AND(AK$165&lt;=$E83,AK$165&gt;=EOMONTH($D83,0)),IF($G83="NNN",SUM(Expenses!AI$35:AI$39)*$F83,IF($G83="FSG",0,IF($G83="MG",SUMPRODUCT($I83:$I87,Expenses!AI$35:AI$39)*$F83,MAX((Expenses!AI$35-$K83/12)*$J83*$F83,0)+MAX((Expenses!AI$36-$K84/12)*$J84*$F83,0)+MAX((Expenses!AI$37-$K85/12)*$J85*$F83,0)+MAX((Expenses!AI$38-$K86/12)*$J86*$F83,0)+MAX((Expenses!AI$39-$K87/12)*$J87*$F83,0)))),0)</f>
        <v>704.70208104992116</v>
      </c>
      <c r="AL249" s="156">
        <f ca="1">IF(AND(AL$165&lt;=$E83,AL$165&gt;=EOMONTH($D83,0)),IF($G83="NNN",SUM(Expenses!AJ$35:AJ$39)*$F83,IF($G83="FSG",0,IF($G83="MG",SUMPRODUCT($I83:$I87,Expenses!AJ$35:AJ$39)*$F83,MAX((Expenses!AJ$35-$K83/12)*$J83*$F83,0)+MAX((Expenses!AJ$36-$K84/12)*$J84*$F83,0)+MAX((Expenses!AJ$37-$K85/12)*$J85*$F83,0)+MAX((Expenses!AJ$38-$K86/12)*$J86*$F83,0)+MAX((Expenses!AJ$39-$K87/12)*$J87*$F83,0)))),0)</f>
        <v>720.18829364263377</v>
      </c>
      <c r="AM249" s="156">
        <f ca="1">IF(AND(AM$165&lt;=$E83,AM$165&gt;=EOMONTH($D83,0)),IF($G83="NNN",SUM(Expenses!AK$35:AK$39)*$F83,IF($G83="FSG",0,IF($G83="MG",SUMPRODUCT($I83:$I87,Expenses!AK$35:AK$39)*$F83,MAX((Expenses!AK$35-$K83/12)*$J83*$F83,0)+MAX((Expenses!AK$36-$K84/12)*$J84*$F83,0)+MAX((Expenses!AK$37-$K85/12)*$J85*$F83,0)+MAX((Expenses!AK$38-$K86/12)*$J86*$F83,0)+MAX((Expenses!AK$39-$K87/12)*$J87*$F83,0)))),0)</f>
        <v>720.69925854544908</v>
      </c>
      <c r="AN249" s="156">
        <f ca="1">IF(AND(AN$165&lt;=$E83,AN$165&gt;=EOMONTH($D83,0)),IF($G83="NNN",SUM(Expenses!AL$35:AL$39)*$F83,IF($G83="FSG",0,IF($G83="MG",SUMPRODUCT($I83:$I87,Expenses!AL$35:AL$39)*$F83,MAX((Expenses!AL$35-$K83/12)*$J83*$F83,0)+MAX((Expenses!AL$36-$K84/12)*$J84*$F83,0)+MAX((Expenses!AL$37-$K85/12)*$J85*$F83,0)+MAX((Expenses!AL$38-$K86/12)*$J86*$F83,0)+MAX((Expenses!AL$39-$K87/12)*$J87*$F83,0)))),0)</f>
        <v>888.69235329985861</v>
      </c>
      <c r="AO249" s="156">
        <f ca="1">IF(AND(AO$165&lt;=$E83,AO$165&gt;=EOMONTH($D83,0)),IF($G83="NNN",SUM(Expenses!AM$35:AM$39)*$F83,IF($G83="FSG",0,IF($G83="MG",SUMPRODUCT($I83:$I87,Expenses!AM$35:AM$39)*$F83,MAX((Expenses!AM$35-$K83/12)*$J83*$F83,0)+MAX((Expenses!AM$36-$K84/12)*$J84*$F83,0)+MAX((Expenses!AM$37-$K85/12)*$J85*$F83,0)+MAX((Expenses!AM$38-$K86/12)*$J86*$F83,0)+MAX((Expenses!AM$39-$K87/12)*$J87*$F83,0)))),0)</f>
        <v>889.62075020456678</v>
      </c>
      <c r="AP249" s="156">
        <f ca="1">IF(AND(AP$165&lt;=$E83,AP$165&gt;=EOMONTH($D83,0)),IF($G83="NNN",SUM(Expenses!AN$35:AN$39)*$F83,IF($G83="FSG",0,IF($G83="MG",SUMPRODUCT($I83:$I87,Expenses!AN$35:AN$39)*$F83,MAX((Expenses!AN$35-$K83/12)*$J83*$F83,0)+MAX((Expenses!AN$36-$K84/12)*$J84*$F83,0)+MAX((Expenses!AN$37-$K85/12)*$J85*$F83,0)+MAX((Expenses!AN$38-$K86/12)*$J86*$F83,0)+MAX((Expenses!AN$39-$K87/12)*$J87*$F83,0)))),0)</f>
        <v>890.13550497074209</v>
      </c>
      <c r="AQ249" s="156">
        <f ca="1">IF(AND(AQ$165&lt;=$E83,AQ$165&gt;=EOMONTH($D83,0)),IF($G83="NNN",SUM(Expenses!AO$35:AO$39)*$F83,IF($G83="FSG",0,IF($G83="MG",SUMPRODUCT($I83:$I87,Expenses!AO$35:AO$39)*$F83,MAX((Expenses!AO$35-$K83/12)*$J83*$F83,0)+MAX((Expenses!AO$36-$K84/12)*$J84*$F83,0)+MAX((Expenses!AO$37-$K85/12)*$J85*$F83,0)+MAX((Expenses!AO$38-$K86/12)*$J86*$F83,0)+MAX((Expenses!AO$39-$K87/12)*$J87*$F83,0)))),0)</f>
        <v>890.65152926103758</v>
      </c>
      <c r="AR249" s="156">
        <f ca="1">IF(AND(AR$165&lt;=$E83,AR$165&gt;=EOMONTH($D83,0)),IF($G83="NNN",SUM(Expenses!AP$35:AP$39)*$F83,IF($G83="FSG",0,IF($G83="MG",SUMPRODUCT($I83:$I87,Expenses!AP$35:AP$39)*$F83,MAX((Expenses!AP$35-$K83/12)*$J83*$F83,0)+MAX((Expenses!AP$36-$K84/12)*$J84*$F83,0)+MAX((Expenses!AP$37-$K85/12)*$J85*$F83,0)+MAX((Expenses!AP$38-$K86/12)*$J86*$F83,0)+MAX((Expenses!AP$39-$K87/12)*$J87*$F83,0)))),0)</f>
        <v>891.40591680036573</v>
      </c>
      <c r="AS249" s="156">
        <f ca="1">IF(AND(AS$165&lt;=$E83,AS$165&gt;=EOMONTH($D83,0)),IF($G83="NNN",SUM(Expenses!AQ$35:AQ$39)*$F83,IF($G83="FSG",0,IF($G83="MG",SUMPRODUCT($I83:$I87,Expenses!AQ$35:AQ$39)*$F83,MAX((Expenses!AQ$35-$K83/12)*$J83*$F83,0)+MAX((Expenses!AQ$36-$K84/12)*$J84*$F83,0)+MAX((Expenses!AQ$37-$K85/12)*$J85*$F83,0)+MAX((Expenses!AQ$38-$K86/12)*$J86*$F83,0)+MAX((Expenses!AQ$39-$K87/12)*$J87*$F83,0)))),0)</f>
        <v>892.37157465956068</v>
      </c>
      <c r="AT249" s="156">
        <f ca="1">IF(AND(AT$165&lt;=$E83,AT$165&gt;=EOMONTH($D83,0)),IF($G83="NNN",SUM(Expenses!AR$35:AR$39)*$F83,IF($G83="FSG",0,IF($G83="MG",SUMPRODUCT($I83:$I87,Expenses!AR$35:AR$39)*$F83,MAX((Expenses!AR$35-$K83/12)*$J83*$F83,0)+MAX((Expenses!AR$36-$K84/12)*$J84*$F83,0)+MAX((Expenses!AR$37-$K85/12)*$J85*$F83,0)+MAX((Expenses!AR$38-$K86/12)*$J86*$F83,0)+MAX((Expenses!AR$39-$K87/12)*$J87*$F83,0)))),0)</f>
        <v>892.89142633905601</v>
      </c>
      <c r="AU249" s="156">
        <f ca="1">IF(AND(AU$165&lt;=$E83,AU$165&gt;=EOMONTH($D83,0)),IF($G83="NNN",SUM(Expenses!AS$35:AS$39)*$F83,IF($G83="FSG",0,IF($G83="MG",SUMPRODUCT($I83:$I87,Expenses!AS$35:AS$39)*$F83,MAX((Expenses!AS$35-$K83/12)*$J83*$F83,0)+MAX((Expenses!AS$36-$K84/12)*$J84*$F83,0)+MAX((Expenses!AS$37-$K85/12)*$J85*$F83,0)+MAX((Expenses!AS$38-$K86/12)*$J86*$F83,0)+MAX((Expenses!AS$39-$K87/12)*$J87*$F83,0)))),0)</f>
        <v>893.41256011303483</v>
      </c>
      <c r="AV249" s="156">
        <f ca="1">IF(AND(AV$165&lt;=$E83,AV$165&gt;=EOMONTH($D83,0)),IF($G83="NNN",SUM(Expenses!AT$35:AT$39)*$F83,IF($G83="FSG",0,IF($G83="MG",SUMPRODUCT($I83:$I87,Expenses!AT$35:AT$39)*$F83,MAX((Expenses!AT$35-$K83/12)*$J83*$F83,0)+MAX((Expenses!AT$36-$K84/12)*$J84*$F83,0)+MAX((Expenses!AT$37-$K85/12)*$J85*$F83,0)+MAX((Expenses!AT$38-$K86/12)*$J86*$F83,0)+MAX((Expenses!AT$39-$K87/12)*$J87*$F83,0)))),0)</f>
        <v>895.30164553455597</v>
      </c>
      <c r="AW249" s="156">
        <f ca="1">IF(AND(AW$165&lt;=$E83,AW$165&gt;=EOMONTH($D83,0)),IF($G83="NNN",SUM(Expenses!AU$35:AU$39)*$F83,IF($G83="FSG",0,IF($G83="MG",SUMPRODUCT($I83:$I87,Expenses!AU$35:AU$39)*$F83,MAX((Expenses!AU$35-$K83/12)*$J83*$F83,0)+MAX((Expenses!AU$36-$K84/12)*$J84*$F83,0)+MAX((Expenses!AU$37-$K85/12)*$J85*$F83,0)+MAX((Expenses!AU$38-$K86/12)*$J86*$F83,0)+MAX((Expenses!AU$39-$K87/12)*$J87*$F83,0)))),0)</f>
        <v>895.96053696741444</v>
      </c>
      <c r="AX249" s="156">
        <f ca="1">IF(AND(AX$165&lt;=$E83,AX$165&gt;=EOMONTH($D83,0)),IF($G83="NNN",SUM(Expenses!AV$35:AV$39)*$F83,IF($G83="FSG",0,IF($G83="MG",SUMPRODUCT($I83:$I87,Expenses!AV$35:AV$39)*$F83,MAX((Expenses!AV$35-$K83/12)*$J83*$F83,0)+MAX((Expenses!AV$36-$K84/12)*$J84*$F83,0)+MAX((Expenses!AV$37-$K85/12)*$J85*$F83,0)+MAX((Expenses!AV$38-$K86/12)*$J86*$F83,0)+MAX((Expenses!AV$39-$K87/12)*$J87*$F83,0)))),0)</f>
        <v>896.56141348557765</v>
      </c>
      <c r="AY249" s="156">
        <f ca="1">IF(AND(AY$165&lt;=$E83,AY$165&gt;=EOMONTH($D83,0)),IF($G83="NNN",SUM(Expenses!AW$35:AW$39)*$F83,IF($G83="FSG",0,IF($G83="MG",SUMPRODUCT($I83:$I87,Expenses!AW$35:AW$39)*$F83,MAX((Expenses!AW$35-$K83/12)*$J83*$F83,0)+MAX((Expenses!AW$36-$K84/12)*$J84*$F83,0)+MAX((Expenses!AW$37-$K85/12)*$J85*$F83,0)+MAX((Expenses!AW$38-$K86/12)*$J86*$F83,0)+MAX((Expenses!AW$39-$K87/12)*$J87*$F83,0)))),0)</f>
        <v>897.08770733547738</v>
      </c>
      <c r="AZ249" s="156">
        <f ca="1">IF(AND(AZ$165&lt;=$E83,AZ$165&gt;=EOMONTH($D83,0)),IF($G83="NNN",SUM(Expenses!AX$35:AX$39)*$F83,IF($G83="FSG",0,IF($G83="MG",SUMPRODUCT($I83:$I87,Expenses!AX$35:AX$39)*$F83,MAX((Expenses!AX$35-$K83/12)*$J83*$F83,0)+MAX((Expenses!AX$36-$K84/12)*$J84*$F83,0)+MAX((Expenses!AX$37-$K85/12)*$J85*$F83,0)+MAX((Expenses!AX$38-$K86/12)*$J86*$F83,0)+MAX((Expenses!AX$39-$K87/12)*$J87*$F83,0)))),0)</f>
        <v>910.41373652543962</v>
      </c>
      <c r="BA249" s="156">
        <f ca="1">IF(AND(BA$165&lt;=$E83,BA$165&gt;=EOMONTH($D83,0)),IF($G83="NNN",SUM(Expenses!AY$35:AY$39)*$F83,IF($G83="FSG",0,IF($G83="MG",SUMPRODUCT($I83:$I87,Expenses!AY$35:AY$39)*$F83,MAX((Expenses!AY$35-$K83/12)*$J83*$F83,0)+MAX((Expenses!AY$36-$K84/12)*$J84*$F83,0)+MAX((Expenses!AY$37-$K85/12)*$J85*$F83,0)+MAX((Expenses!AY$38-$K86/12)*$J86*$F83,0)+MAX((Expenses!AY$39-$K87/12)*$J87*$F83,0)))),0)</f>
        <v>911.36998533728911</v>
      </c>
      <c r="BB249" s="156">
        <f ca="1">IF(AND(BB$165&lt;=$E83,BB$165&gt;=EOMONTH($D83,0)),IF($G83="NNN",SUM(Expenses!AZ$35:AZ$39)*$F83,IF($G83="FSG",0,IF($G83="MG",SUMPRODUCT($I83:$I87,Expenses!AZ$35:AZ$39)*$F83,MAX((Expenses!AZ$35-$K83/12)*$J83*$F83,0)+MAX((Expenses!AZ$36-$K84/12)*$J84*$F83,0)+MAX((Expenses!AZ$37-$K85/12)*$J85*$F83,0)+MAX((Expenses!AZ$38-$K86/12)*$J86*$F83,0)+MAX((Expenses!AZ$39-$K87/12)*$J87*$F83,0)))),0)</f>
        <v>911.90018274644979</v>
      </c>
      <c r="BC249" s="156">
        <f ca="1">IF(AND(BC$165&lt;=$E83,BC$165&gt;=EOMONTH($D83,0)),IF($G83="NNN",SUM(Expenses!BA$35:BA$39)*$F83,IF($G83="FSG",0,IF($G83="MG",SUMPRODUCT($I83:$I87,Expenses!BA$35:BA$39)*$F83,MAX((Expenses!BA$35-$K83/12)*$J83*$F83,0)+MAX((Expenses!BA$36-$K84/12)*$J84*$F83,0)+MAX((Expenses!BA$37-$K85/12)*$J85*$F83,0)+MAX((Expenses!BA$38-$K86/12)*$J86*$F83,0)+MAX((Expenses!BA$39-$K87/12)*$J87*$F83,0)))),0)</f>
        <v>912.43168776545383</v>
      </c>
      <c r="BD249" s="156">
        <f ca="1">IF(AND(BD$165&lt;=$E83,BD$165&gt;=EOMONTH($D83,0)),IF($G83="NNN",SUM(Expenses!BB$35:BB$39)*$F83,IF($G83="FSG",0,IF($G83="MG",SUMPRODUCT($I83:$I87,Expenses!BB$35:BB$39)*$F83,MAX((Expenses!BB$35-$K83/12)*$J83*$F83,0)+MAX((Expenses!BB$36-$K84/12)*$J84*$F83,0)+MAX((Expenses!BB$37-$K85/12)*$J85*$F83,0)+MAX((Expenses!BB$38-$K86/12)*$J86*$F83,0)+MAX((Expenses!BB$39-$K87/12)*$J87*$F83,0)))),0)</f>
        <v>913.20870693096185</v>
      </c>
      <c r="BE249" s="156">
        <f ca="1">IF(AND(BE$165&lt;=$E83,BE$165&gt;=EOMONTH($D83,0)),IF($G83="NNN",SUM(Expenses!BC$35:BC$39)*$F83,IF($G83="FSG",0,IF($G83="MG",SUMPRODUCT($I83:$I87,Expenses!BC$35:BC$39)*$F83,MAX((Expenses!BC$35-$K83/12)*$J83*$F83,0)+MAX((Expenses!BC$36-$K84/12)*$J84*$F83,0)+MAX((Expenses!BC$37-$K85/12)*$J85*$F83,0)+MAX((Expenses!BC$38-$K86/12)*$J86*$F83,0)+MAX((Expenses!BC$39-$K87/12)*$J87*$F83,0)))),0)</f>
        <v>914.20333452593263</v>
      </c>
      <c r="BF249" s="156">
        <f ca="1">IF(AND(BF$165&lt;=$E83,BF$165&gt;=EOMONTH($D83,0)),IF($G83="NNN",SUM(Expenses!BD$35:BD$39)*$F83,IF($G83="FSG",0,IF($G83="MG",SUMPRODUCT($I83:$I87,Expenses!BD$35:BD$39)*$F83,MAX((Expenses!BD$35-$K83/12)*$J83*$F83,0)+MAX((Expenses!BD$36-$K84/12)*$J84*$F83,0)+MAX((Expenses!BD$37-$K85/12)*$J85*$F83,0)+MAX((Expenses!BD$38-$K86/12)*$J86*$F83,0)+MAX((Expenses!BD$39-$K87/12)*$J87*$F83,0)))),0)</f>
        <v>914.73878175581285</v>
      </c>
      <c r="BG249" s="156">
        <f ca="1">IF(AND(BG$165&lt;=$E83,BG$165&gt;=EOMONTH($D83,0)),IF($G83="NNN",SUM(Expenses!BE$35:BE$39)*$F83,IF($G83="FSG",0,IF($G83="MG",SUMPRODUCT($I83:$I87,Expenses!BE$35:BE$39)*$F83,MAX((Expenses!BE$35-$K83/12)*$J83*$F83,0)+MAX((Expenses!BE$36-$K84/12)*$J84*$F83,0)+MAX((Expenses!BE$37-$K85/12)*$J85*$F83,0)+MAX((Expenses!BE$38-$K86/12)*$J86*$F83,0)+MAX((Expenses!BE$39-$K87/12)*$J87*$F83,0)))),0)</f>
        <v>915.27554954301092</v>
      </c>
      <c r="BH249" s="156">
        <f ca="1">IF(AND(BH$165&lt;=$E83,BH$165&gt;=EOMONTH($D83,0)),IF($G83="NNN",SUM(Expenses!BF$35:BF$39)*$F83,IF($G83="FSG",0,IF($G83="MG",SUMPRODUCT($I83:$I87,Expenses!BF$35:BF$39)*$F83,MAX((Expenses!BF$35-$K83/12)*$J83*$F83,0)+MAX((Expenses!BF$36-$K84/12)*$J84*$F83,0)+MAX((Expenses!BF$37-$K85/12)*$J85*$F83,0)+MAX((Expenses!BF$38-$K86/12)*$J86*$F83,0)+MAX((Expenses!BF$39-$K87/12)*$J87*$F83,0)))),0)</f>
        <v>744.33997509214885</v>
      </c>
      <c r="BI249" s="156">
        <f>IF(AND(BI$165&lt;=$E83,BI$165&gt;=EOMONTH($D83,0)),IF($G83="NNN",SUM(Expenses!BG$35:BG$39)*$F83,IF($G83="FSG",0,IF($G83="MG",SUMPRODUCT($I83:$I87,Expenses!BG$35:BG$39)*$F83,MAX((Expenses!BG$35-$K83/12)*$J83*$F83,0)+MAX((Expenses!BG$36-$K84/12)*$J84*$F83,0)+MAX((Expenses!BG$37-$K85/12)*$J85*$F83,0)+MAX((Expenses!BG$38-$K86/12)*$J86*$F83,0)+MAX((Expenses!BG$39-$K87/12)*$J87*$F83,0)))),0)</f>
        <v>0</v>
      </c>
      <c r="BJ249" s="156">
        <f>IF(AND(BJ$165&lt;=$E83,BJ$165&gt;=EOMONTH($D83,0)),IF($G83="NNN",SUM(Expenses!BH$35:BH$39)*$F83,IF($G83="FSG",0,IF($G83="MG",SUMPRODUCT($I83:$I87,Expenses!BH$35:BH$39)*$F83,MAX((Expenses!BH$35-$K83/12)*$J83*$F83,0)+MAX((Expenses!BH$36-$K84/12)*$J84*$F83,0)+MAX((Expenses!BH$37-$K85/12)*$J85*$F83,0)+MAX((Expenses!BH$38-$K86/12)*$J86*$F83,0)+MAX((Expenses!BH$39-$K87/12)*$J87*$F83,0)))),0)</f>
        <v>0</v>
      </c>
      <c r="BK249" s="156">
        <f>IF(AND(BK$165&lt;=$E83,BK$165&gt;=EOMONTH($D83,0)),IF($G83="NNN",SUM(Expenses!BI$35:BI$39)*$F83,IF($G83="FSG",0,IF($G83="MG",SUMPRODUCT($I83:$I87,Expenses!BI$35:BI$39)*$F83,MAX((Expenses!BI$35-$K83/12)*$J83*$F83,0)+MAX((Expenses!BI$36-$K84/12)*$J84*$F83,0)+MAX((Expenses!BI$37-$K85/12)*$J85*$F83,0)+MAX((Expenses!BI$38-$K86/12)*$J86*$F83,0)+MAX((Expenses!BI$39-$K87/12)*$J87*$F83,0)))),0)</f>
        <v>0</v>
      </c>
      <c r="BL249" s="156">
        <f>IF(AND(BL$165&lt;=$E83,BL$165&gt;=EOMONTH($D83,0)),IF($G83="NNN",SUM(Expenses!BJ$35:BJ$39)*$F83,IF($G83="FSG",0,IF($G83="MG",SUMPRODUCT($I83:$I87,Expenses!BJ$35:BJ$39)*$F83,MAX((Expenses!BJ$35-$K83/12)*$J83*$F83,0)+MAX((Expenses!BJ$36-$K84/12)*$J84*$F83,0)+MAX((Expenses!BJ$37-$K85/12)*$J85*$F83,0)+MAX((Expenses!BJ$38-$K86/12)*$J86*$F83,0)+MAX((Expenses!BJ$39-$K87/12)*$J87*$F83,0)))),0)</f>
        <v>0</v>
      </c>
      <c r="BM249" s="156">
        <f>IF(AND(BM$165&lt;=$E83,BM$165&gt;=EOMONTH($D83,0)),IF($G83="NNN",SUM(Expenses!BK$35:BK$39)*$F83,IF($G83="FSG",0,IF($G83="MG",SUMPRODUCT($I83:$I87,Expenses!BK$35:BK$39)*$F83,MAX((Expenses!BK$35-$K83/12)*$J83*$F83,0)+MAX((Expenses!BK$36-$K84/12)*$J84*$F83,0)+MAX((Expenses!BK$37-$K85/12)*$J85*$F83,0)+MAX((Expenses!BK$38-$K86/12)*$J86*$F83,0)+MAX((Expenses!BK$39-$K87/12)*$J87*$F83,0)))),0)</f>
        <v>0</v>
      </c>
      <c r="BN249" s="156">
        <f>IF(AND(BN$165&lt;=$E83,BN$165&gt;=EOMONTH($D83,0)),IF($G83="NNN",SUM(Expenses!BL$35:BL$39)*$F83,IF($G83="FSG",0,IF($G83="MG",SUMPRODUCT($I83:$I87,Expenses!BL$35:BL$39)*$F83,MAX((Expenses!BL$35-$K83/12)*$J83*$F83,0)+MAX((Expenses!BL$36-$K84/12)*$J84*$F83,0)+MAX((Expenses!BL$37-$K85/12)*$J85*$F83,0)+MAX((Expenses!BL$38-$K86/12)*$J86*$F83,0)+MAX((Expenses!BL$39-$K87/12)*$J87*$F83,0)))),0)</f>
        <v>0</v>
      </c>
      <c r="BO249" s="156">
        <f>IF(AND(BO$165&lt;=$E83,BO$165&gt;=EOMONTH($D83,0)),IF($G83="NNN",SUM(Expenses!BM$35:BM$39)*$F83,IF($G83="FSG",0,IF($G83="MG",SUMPRODUCT($I83:$I87,Expenses!BM$35:BM$39)*$F83,MAX((Expenses!BM$35-$K83/12)*$J83*$F83,0)+MAX((Expenses!BM$36-$K84/12)*$J84*$F83,0)+MAX((Expenses!BM$37-$K85/12)*$J85*$F83,0)+MAX((Expenses!BM$38-$K86/12)*$J86*$F83,0)+MAX((Expenses!BM$39-$K87/12)*$J87*$F83,0)))),0)</f>
        <v>0</v>
      </c>
      <c r="BP249" s="156">
        <f>IF(AND(BP$165&lt;=$E83,BP$165&gt;=EOMONTH($D83,0)),IF($G83="NNN",SUM(Expenses!BN$35:BN$39)*$F83,IF($G83="FSG",0,IF($G83="MG",SUMPRODUCT($I83:$I87,Expenses!BN$35:BN$39)*$F83,MAX((Expenses!BN$35-$K83/12)*$J83*$F83,0)+MAX((Expenses!BN$36-$K84/12)*$J84*$F83,0)+MAX((Expenses!BN$37-$K85/12)*$J85*$F83,0)+MAX((Expenses!BN$38-$K86/12)*$J86*$F83,0)+MAX((Expenses!BN$39-$K87/12)*$J87*$F83,0)))),0)</f>
        <v>0</v>
      </c>
      <c r="BQ249" s="156">
        <f>IF(AND(BQ$165&lt;=$E83,BQ$165&gt;=EOMONTH($D83,0)),IF($G83="NNN",SUM(Expenses!BO$35:BO$39)*$F83,IF($G83="FSG",0,IF($G83="MG",SUMPRODUCT($I83:$I87,Expenses!BO$35:BO$39)*$F83,MAX((Expenses!BO$35-$K83/12)*$J83*$F83,0)+MAX((Expenses!BO$36-$K84/12)*$J84*$F83,0)+MAX((Expenses!BO$37-$K85/12)*$J85*$F83,0)+MAX((Expenses!BO$38-$K86/12)*$J86*$F83,0)+MAX((Expenses!BO$39-$K87/12)*$J87*$F83,0)))),0)</f>
        <v>0</v>
      </c>
      <c r="BR249" s="156">
        <f>IF(AND(BR$165&lt;=$E83,BR$165&gt;=EOMONTH($D83,0)),IF($G83="NNN",SUM(Expenses!BP$35:BP$39)*$F83,IF($G83="FSG",0,IF($G83="MG",SUMPRODUCT($I83:$I87,Expenses!BP$35:BP$39)*$F83,MAX((Expenses!BP$35-$K83/12)*$J83*$F83,0)+MAX((Expenses!BP$36-$K84/12)*$J84*$F83,0)+MAX((Expenses!BP$37-$K85/12)*$J85*$F83,0)+MAX((Expenses!BP$38-$K86/12)*$J86*$F83,0)+MAX((Expenses!BP$39-$K87/12)*$J87*$F83,0)))),0)</f>
        <v>0</v>
      </c>
      <c r="BS249" s="156">
        <f>IF(AND(BS$165&lt;=$E83,BS$165&gt;=EOMONTH($D83,0)),IF($G83="NNN",SUM(Expenses!BQ$35:BQ$39)*$F83,IF($G83="FSG",0,IF($G83="MG",SUMPRODUCT($I83:$I87,Expenses!BQ$35:BQ$39)*$F83,MAX((Expenses!BQ$35-$K83/12)*$J83*$F83,0)+MAX((Expenses!BQ$36-$K84/12)*$J84*$F83,0)+MAX((Expenses!BQ$37-$K85/12)*$J85*$F83,0)+MAX((Expenses!BQ$38-$K86/12)*$J86*$F83,0)+MAX((Expenses!BQ$39-$K87/12)*$J87*$F83,0)))),0)</f>
        <v>0</v>
      </c>
      <c r="BT249" s="156">
        <f>IF(AND(BT$165&lt;=$E83,BT$165&gt;=EOMONTH($D83,0)),IF($G83="NNN",SUM(Expenses!BR$35:BR$39)*$F83,IF($G83="FSG",0,IF($G83="MG",SUMPRODUCT($I83:$I87,Expenses!BR$35:BR$39)*$F83,MAX((Expenses!BR$35-$K83/12)*$J83*$F83,0)+MAX((Expenses!BR$36-$K84/12)*$J84*$F83,0)+MAX((Expenses!BR$37-$K85/12)*$J85*$F83,0)+MAX((Expenses!BR$38-$K86/12)*$J86*$F83,0)+MAX((Expenses!BR$39-$K87/12)*$J87*$F83,0)))),0)</f>
        <v>0</v>
      </c>
      <c r="BU249" s="156">
        <f>IF(AND(BU$165&lt;=$E83,BU$165&gt;=EOMONTH($D83,0)),IF($G83="NNN",SUM(Expenses!BS$35:BS$39)*$F83,IF($G83="FSG",0,IF($G83="MG",SUMPRODUCT($I83:$I87,Expenses!BS$35:BS$39)*$F83,MAX((Expenses!BS$35-$K83/12)*$J83*$F83,0)+MAX((Expenses!BS$36-$K84/12)*$J84*$F83,0)+MAX((Expenses!BS$37-$K85/12)*$J85*$F83,0)+MAX((Expenses!BS$38-$K86/12)*$J86*$F83,0)+MAX((Expenses!BS$39-$K87/12)*$J87*$F83,0)))),0)</f>
        <v>0</v>
      </c>
      <c r="BV249" s="156">
        <f>IF(AND(BV$165&lt;=$E83,BV$165&gt;=EOMONTH($D83,0)),IF($G83="NNN",SUM(Expenses!BT$35:BT$39)*$F83,IF($G83="FSG",0,IF($G83="MG",SUMPRODUCT($I83:$I87,Expenses!BT$35:BT$39)*$F83,MAX((Expenses!BT$35-$K83/12)*$J83*$F83,0)+MAX((Expenses!BT$36-$K84/12)*$J84*$F83,0)+MAX((Expenses!BT$37-$K85/12)*$J85*$F83,0)+MAX((Expenses!BT$38-$K86/12)*$J86*$F83,0)+MAX((Expenses!BT$39-$K87/12)*$J87*$F83,0)))),0)</f>
        <v>0</v>
      </c>
      <c r="BW249" s="156">
        <f>IF(AND(BW$165&lt;=$E83,BW$165&gt;=EOMONTH($D83,0)),IF($G83="NNN",SUM(Expenses!BU$35:BU$39)*$F83,IF($G83="FSG",0,IF($G83="MG",SUMPRODUCT($I83:$I87,Expenses!BU$35:BU$39)*$F83,MAX((Expenses!BU$35-$K83/12)*$J83*$F83,0)+MAX((Expenses!BU$36-$K84/12)*$J84*$F83,0)+MAX((Expenses!BU$37-$K85/12)*$J85*$F83,0)+MAX((Expenses!BU$38-$K86/12)*$J86*$F83,0)+MAX((Expenses!BU$39-$K87/12)*$J87*$F83,0)))),0)</f>
        <v>0</v>
      </c>
      <c r="BX249" s="156">
        <f>IF(AND(BX$165&lt;=$E83,BX$165&gt;=EOMONTH($D83,0)),IF($G83="NNN",SUM(Expenses!BV$35:BV$39)*$F83,IF($G83="FSG",0,IF($G83="MG",SUMPRODUCT($I83:$I87,Expenses!BV$35:BV$39)*$F83,MAX((Expenses!BV$35-$K83/12)*$J83*$F83,0)+MAX((Expenses!BV$36-$K84/12)*$J84*$F83,0)+MAX((Expenses!BV$37-$K85/12)*$J85*$F83,0)+MAX((Expenses!BV$38-$K86/12)*$J86*$F83,0)+MAX((Expenses!BV$39-$K87/12)*$J87*$F83,0)))),0)</f>
        <v>0</v>
      </c>
      <c r="BY249" s="156">
        <f>IF(AND(BY$165&lt;=$E83,BY$165&gt;=EOMONTH($D83,0)),IF($G83="NNN",SUM(Expenses!BW$35:BW$39)*$F83,IF($G83="FSG",0,IF($G83="MG",SUMPRODUCT($I83:$I87,Expenses!BW$35:BW$39)*$F83,MAX((Expenses!BW$35-$K83/12)*$J83*$F83,0)+MAX((Expenses!BW$36-$K84/12)*$J84*$F83,0)+MAX((Expenses!BW$37-$K85/12)*$J85*$F83,0)+MAX((Expenses!BW$38-$K86/12)*$J86*$F83,0)+MAX((Expenses!BW$39-$K87/12)*$J87*$F83,0)))),0)</f>
        <v>0</v>
      </c>
      <c r="BZ249" s="156">
        <f>IF(AND(BZ$165&lt;=$E83,BZ$165&gt;=EOMONTH($D83,0)),IF($G83="NNN",SUM(Expenses!BX$35:BX$39)*$F83,IF($G83="FSG",0,IF($G83="MG",SUMPRODUCT($I83:$I87,Expenses!BX$35:BX$39)*$F83,MAX((Expenses!BX$35-$K83/12)*$J83*$F83,0)+MAX((Expenses!BX$36-$K84/12)*$J84*$F83,0)+MAX((Expenses!BX$37-$K85/12)*$J85*$F83,0)+MAX((Expenses!BX$38-$K86/12)*$J86*$F83,0)+MAX((Expenses!BX$39-$K87/12)*$J87*$F83,0)))),0)</f>
        <v>0</v>
      </c>
      <c r="CA249" s="156">
        <f>IF(AND(CA$165&lt;=$E83,CA$165&gt;=EOMONTH($D83,0)),IF($G83="NNN",SUM(Expenses!BY$35:BY$39)*$F83,IF($G83="FSG",0,IF($G83="MG",SUMPRODUCT($I83:$I87,Expenses!BY$35:BY$39)*$F83,MAX((Expenses!BY$35-$K83/12)*$J83*$F83,0)+MAX((Expenses!BY$36-$K84/12)*$J84*$F83,0)+MAX((Expenses!BY$37-$K85/12)*$J85*$F83,0)+MAX((Expenses!BY$38-$K86/12)*$J86*$F83,0)+MAX((Expenses!BY$39-$K87/12)*$J87*$F83,0)))),0)</f>
        <v>0</v>
      </c>
      <c r="CB249" s="156">
        <f>IF(AND(CB$165&lt;=$E83,CB$165&gt;=EOMONTH($D83,0)),IF($G83="NNN",SUM(Expenses!BZ$35:BZ$39)*$F83,IF($G83="FSG",0,IF($G83="MG",SUMPRODUCT($I83:$I87,Expenses!BZ$35:BZ$39)*$F83,MAX((Expenses!BZ$35-$K83/12)*$J83*$F83,0)+MAX((Expenses!BZ$36-$K84/12)*$J84*$F83,0)+MAX((Expenses!BZ$37-$K85/12)*$J85*$F83,0)+MAX((Expenses!BZ$38-$K86/12)*$J86*$F83,0)+MAX((Expenses!BZ$39-$K87/12)*$J87*$F83,0)))),0)</f>
        <v>0</v>
      </c>
      <c r="CC249" s="156">
        <f>IF(AND(CC$165&lt;=$E83,CC$165&gt;=EOMONTH($D83,0)),IF($G83="NNN",SUM(Expenses!CA$35:CA$39)*$F83,IF($G83="FSG",0,IF($G83="MG",SUMPRODUCT($I83:$I87,Expenses!CA$35:CA$39)*$F83,MAX((Expenses!CA$35-$K83/12)*$J83*$F83,0)+MAX((Expenses!CA$36-$K84/12)*$J84*$F83,0)+MAX((Expenses!CA$37-$K85/12)*$J85*$F83,0)+MAX((Expenses!CA$38-$K86/12)*$J86*$F83,0)+MAX((Expenses!CA$39-$K87/12)*$J87*$F83,0)))),0)</f>
        <v>0</v>
      </c>
      <c r="CD249" s="156">
        <f>IF(AND(CD$165&lt;=$E83,CD$165&gt;=EOMONTH($D83,0)),IF($G83="NNN",SUM(Expenses!CB$35:CB$39)*$F83,IF($G83="FSG",0,IF($G83="MG",SUMPRODUCT($I83:$I87,Expenses!CB$35:CB$39)*$F83,MAX((Expenses!CB$35-$K83/12)*$J83*$F83,0)+MAX((Expenses!CB$36-$K84/12)*$J84*$F83,0)+MAX((Expenses!CB$37-$K85/12)*$J85*$F83,0)+MAX((Expenses!CB$38-$K86/12)*$J86*$F83,0)+MAX((Expenses!CB$39-$K87/12)*$J87*$F83,0)))),0)</f>
        <v>0</v>
      </c>
      <c r="CE249" s="156">
        <f>IF(AND(CE$165&lt;=$E83,CE$165&gt;=EOMONTH($D83,0)),IF($G83="NNN",SUM(Expenses!CC$35:CC$39)*$F83,IF($G83="FSG",0,IF($G83="MG",SUMPRODUCT($I83:$I87,Expenses!CC$35:CC$39)*$F83,MAX((Expenses!CC$35-$K83/12)*$J83*$F83,0)+MAX((Expenses!CC$36-$K84/12)*$J84*$F83,0)+MAX((Expenses!CC$37-$K85/12)*$J85*$F83,0)+MAX((Expenses!CC$38-$K86/12)*$J86*$F83,0)+MAX((Expenses!CC$39-$K87/12)*$J87*$F83,0)))),0)</f>
        <v>0</v>
      </c>
      <c r="CF249" s="156">
        <f>IF(AND(CF$165&lt;=$E83,CF$165&gt;=EOMONTH($D83,0)),IF($G83="NNN",SUM(Expenses!CD$35:CD$39)*$F83,IF($G83="FSG",0,IF($G83="MG",SUMPRODUCT($I83:$I87,Expenses!CD$35:CD$39)*$F83,MAX((Expenses!CD$35-$K83/12)*$J83*$F83,0)+MAX((Expenses!CD$36-$K84/12)*$J84*$F83,0)+MAX((Expenses!CD$37-$K85/12)*$J85*$F83,0)+MAX((Expenses!CD$38-$K86/12)*$J86*$F83,0)+MAX((Expenses!CD$39-$K87/12)*$J87*$F83,0)))),0)</f>
        <v>0</v>
      </c>
      <c r="CG249" s="156">
        <f>IF(AND(CG$165&lt;=$E83,CG$165&gt;=EOMONTH($D83,0)),IF($G83="NNN",SUM(Expenses!CE$35:CE$39)*$F83,IF($G83="FSG",0,IF($G83="MG",SUMPRODUCT($I83:$I87,Expenses!CE$35:CE$39)*$F83,MAX((Expenses!CE$35-$K83/12)*$J83*$F83,0)+MAX((Expenses!CE$36-$K84/12)*$J84*$F83,0)+MAX((Expenses!CE$37-$K85/12)*$J85*$F83,0)+MAX((Expenses!CE$38-$K86/12)*$J86*$F83,0)+MAX((Expenses!CE$39-$K87/12)*$J87*$F83,0)))),0)</f>
        <v>0</v>
      </c>
      <c r="CH249" s="156">
        <f>IF(AND(CH$165&lt;=$E83,CH$165&gt;=EOMONTH($D83,0)),IF($G83="NNN",SUM(Expenses!CF$35:CF$39)*$F83,IF($G83="FSG",0,IF($G83="MG",SUMPRODUCT($I83:$I87,Expenses!CF$35:CF$39)*$F83,MAX((Expenses!CF$35-$K83/12)*$J83*$F83,0)+MAX((Expenses!CF$36-$K84/12)*$J84*$F83,0)+MAX((Expenses!CF$37-$K85/12)*$J85*$F83,0)+MAX((Expenses!CF$38-$K86/12)*$J86*$F83,0)+MAX((Expenses!CF$39-$K87/12)*$J87*$F83,0)))),0)</f>
        <v>0</v>
      </c>
      <c r="CI249" s="156">
        <f>IF(AND(CI$165&lt;=$E83,CI$165&gt;=EOMONTH($D83,0)),IF($G83="NNN",SUM(Expenses!CG$35:CG$39)*$F83,IF($G83="FSG",0,IF($G83="MG",SUMPRODUCT($I83:$I87,Expenses!CG$35:CG$39)*$F83,MAX((Expenses!CG$35-$K83/12)*$J83*$F83,0)+MAX((Expenses!CG$36-$K84/12)*$J84*$F83,0)+MAX((Expenses!CG$37-$K85/12)*$J85*$F83,0)+MAX((Expenses!CG$38-$K86/12)*$J86*$F83,0)+MAX((Expenses!CG$39-$K87/12)*$J87*$F83,0)))),0)</f>
        <v>0</v>
      </c>
      <c r="CJ249" s="156">
        <f>IF(AND(CJ$165&lt;=$E83,CJ$165&gt;=EOMONTH($D83,0)),IF($G83="NNN",SUM(Expenses!CH$35:CH$39)*$F83,IF($G83="FSG",0,IF($G83="MG",SUMPRODUCT($I83:$I87,Expenses!CH$35:CH$39)*$F83,MAX((Expenses!CH$35-$K83/12)*$J83*$F83,0)+MAX((Expenses!CH$36-$K84/12)*$J84*$F83,0)+MAX((Expenses!CH$37-$K85/12)*$J85*$F83,0)+MAX((Expenses!CH$38-$K86/12)*$J86*$F83,0)+MAX((Expenses!CH$39-$K87/12)*$J87*$F83,0)))),0)</f>
        <v>0</v>
      </c>
      <c r="CK249" s="156">
        <f>IF(AND(CK$165&lt;=$E83,CK$165&gt;=EOMONTH($D83,0)),IF($G83="NNN",SUM(Expenses!CI$35:CI$39)*$F83,IF($G83="FSG",0,IF($G83="MG",SUMPRODUCT($I83:$I87,Expenses!CI$35:CI$39)*$F83,MAX((Expenses!CI$35-$K83/12)*$J83*$F83,0)+MAX((Expenses!CI$36-$K84/12)*$J84*$F83,0)+MAX((Expenses!CI$37-$K85/12)*$J85*$F83,0)+MAX((Expenses!CI$38-$K86/12)*$J86*$F83,0)+MAX((Expenses!CI$39-$K87/12)*$J87*$F83,0)))),0)</f>
        <v>0</v>
      </c>
      <c r="CL249" s="156">
        <f>IF(AND(CL$165&lt;=$E83,CL$165&gt;=EOMONTH($D83,0)),IF($G83="NNN",SUM(Expenses!CJ$35:CJ$39)*$F83,IF($G83="FSG",0,IF($G83="MG",SUMPRODUCT($I83:$I87,Expenses!CJ$35:CJ$39)*$F83,MAX((Expenses!CJ$35-$K83/12)*$J83*$F83,0)+MAX((Expenses!CJ$36-$K84/12)*$J84*$F83,0)+MAX((Expenses!CJ$37-$K85/12)*$J85*$F83,0)+MAX((Expenses!CJ$38-$K86/12)*$J86*$F83,0)+MAX((Expenses!CJ$39-$K87/12)*$J87*$F83,0)))),0)</f>
        <v>0</v>
      </c>
      <c r="CM249" s="156">
        <f>IF(AND(CM$165&lt;=$E83,CM$165&gt;=EOMONTH($D83,0)),IF($G83="NNN",SUM(Expenses!CK$35:CK$39)*$F83,IF($G83="FSG",0,IF($G83="MG",SUMPRODUCT($I83:$I87,Expenses!CK$35:CK$39)*$F83,MAX((Expenses!CK$35-$K83/12)*$J83*$F83,0)+MAX((Expenses!CK$36-$K84/12)*$J84*$F83,0)+MAX((Expenses!CK$37-$K85/12)*$J85*$F83,0)+MAX((Expenses!CK$38-$K86/12)*$J86*$F83,0)+MAX((Expenses!CK$39-$K87/12)*$J87*$F83,0)))),0)</f>
        <v>0</v>
      </c>
      <c r="CN249" s="156">
        <f>IF(AND(CN$165&lt;=$E83,CN$165&gt;=EOMONTH($D83,0)),IF($G83="NNN",SUM(Expenses!CL$35:CL$39)*$F83,IF($G83="FSG",0,IF($G83="MG",SUMPRODUCT($I83:$I87,Expenses!CL$35:CL$39)*$F83,MAX((Expenses!CL$35-$K83/12)*$J83*$F83,0)+MAX((Expenses!CL$36-$K84/12)*$J84*$F83,0)+MAX((Expenses!CL$37-$K85/12)*$J85*$F83,0)+MAX((Expenses!CL$38-$K86/12)*$J86*$F83,0)+MAX((Expenses!CL$39-$K87/12)*$J87*$F83,0)))),0)</f>
        <v>0</v>
      </c>
      <c r="CO249" s="156">
        <f>IF(AND(CO$165&lt;=$E83,CO$165&gt;=EOMONTH($D83,0)),IF($G83="NNN",SUM(Expenses!CM$35:CM$39)*$F83,IF($G83="FSG",0,IF($G83="MG",SUMPRODUCT($I83:$I87,Expenses!CM$35:CM$39)*$F83,MAX((Expenses!CM$35-$K83/12)*$J83*$F83,0)+MAX((Expenses!CM$36-$K84/12)*$J84*$F83,0)+MAX((Expenses!CM$37-$K85/12)*$J85*$F83,0)+MAX((Expenses!CM$38-$K86/12)*$J86*$F83,0)+MAX((Expenses!CM$39-$K87/12)*$J87*$F83,0)))),0)</f>
        <v>0</v>
      </c>
      <c r="CP249" s="156">
        <f>IF(AND(CP$165&lt;=$E83,CP$165&gt;=EOMONTH($D83,0)),IF($G83="NNN",SUM(Expenses!CN$35:CN$39)*$F83,IF($G83="FSG",0,IF($G83="MG",SUMPRODUCT($I83:$I87,Expenses!CN$35:CN$39)*$F83,MAX((Expenses!CN$35-$K83/12)*$J83*$F83,0)+MAX((Expenses!CN$36-$K84/12)*$J84*$F83,0)+MAX((Expenses!CN$37-$K85/12)*$J85*$F83,0)+MAX((Expenses!CN$38-$K86/12)*$J86*$F83,0)+MAX((Expenses!CN$39-$K87/12)*$J87*$F83,0)))),0)</f>
        <v>0</v>
      </c>
      <c r="CQ249" s="156">
        <f>IF(AND(CQ$165&lt;=$E83,CQ$165&gt;=EOMONTH($D83,0)),IF($G83="NNN",SUM(Expenses!CO$35:CO$39)*$F83,IF($G83="FSG",0,IF($G83="MG",SUMPRODUCT($I83:$I87,Expenses!CO$35:CO$39)*$F83,MAX((Expenses!CO$35-$K83/12)*$J83*$F83,0)+MAX((Expenses!CO$36-$K84/12)*$J84*$F83,0)+MAX((Expenses!CO$37-$K85/12)*$J85*$F83,0)+MAX((Expenses!CO$38-$K86/12)*$J86*$F83,0)+MAX((Expenses!CO$39-$K87/12)*$J87*$F83,0)))),0)</f>
        <v>0</v>
      </c>
      <c r="CR249" s="156">
        <f>IF(AND(CR$165&lt;=$E83,CR$165&gt;=EOMONTH($D83,0)),IF($G83="NNN",SUM(Expenses!CP$35:CP$39)*$F83,IF($G83="FSG",0,IF($G83="MG",SUMPRODUCT($I83:$I87,Expenses!CP$35:CP$39)*$F83,MAX((Expenses!CP$35-$K83/12)*$J83*$F83,0)+MAX((Expenses!CP$36-$K84/12)*$J84*$F83,0)+MAX((Expenses!CP$37-$K85/12)*$J85*$F83,0)+MAX((Expenses!CP$38-$K86/12)*$J86*$F83,0)+MAX((Expenses!CP$39-$K87/12)*$J87*$F83,0)))),0)</f>
        <v>0</v>
      </c>
      <c r="CS249" s="156">
        <f>IF(AND(CS$165&lt;=$E83,CS$165&gt;=EOMONTH($D83,0)),IF($G83="NNN",SUM(Expenses!CQ$35:CQ$39)*$F83,IF($G83="FSG",0,IF($G83="MG",SUMPRODUCT($I83:$I87,Expenses!CQ$35:CQ$39)*$F83,MAX((Expenses!CQ$35-$K83/12)*$J83*$F83,0)+MAX((Expenses!CQ$36-$K84/12)*$J84*$F83,0)+MAX((Expenses!CQ$37-$K85/12)*$J85*$F83,0)+MAX((Expenses!CQ$38-$K86/12)*$J86*$F83,0)+MAX((Expenses!CQ$39-$K87/12)*$J87*$F83,0)))),0)</f>
        <v>0</v>
      </c>
      <c r="CT249" s="156">
        <f>IF(AND(CT$165&lt;=$E83,CT$165&gt;=EOMONTH($D83,0)),IF($G83="NNN",SUM(Expenses!CR$35:CR$39)*$F83,IF($G83="FSG",0,IF($G83="MG",SUMPRODUCT($I83:$I87,Expenses!CR$35:CR$39)*$F83,MAX((Expenses!CR$35-$K83/12)*$J83*$F83,0)+MAX((Expenses!CR$36-$K84/12)*$J84*$F83,0)+MAX((Expenses!CR$37-$K85/12)*$J85*$F83,0)+MAX((Expenses!CR$38-$K86/12)*$J86*$F83,0)+MAX((Expenses!CR$39-$K87/12)*$J87*$F83,0)))),0)</f>
        <v>0</v>
      </c>
      <c r="CU249" s="156">
        <f>IF(AND(CU$165&lt;=$E83,CU$165&gt;=EOMONTH($D83,0)),IF($G83="NNN",SUM(Expenses!CS$35:CS$39)*$F83,IF($G83="FSG",0,IF($G83="MG",SUMPRODUCT($I83:$I87,Expenses!CS$35:CS$39)*$F83,MAX((Expenses!CS$35-$K83/12)*$J83*$F83,0)+MAX((Expenses!CS$36-$K84/12)*$J84*$F83,0)+MAX((Expenses!CS$37-$K85/12)*$J85*$F83,0)+MAX((Expenses!CS$38-$K86/12)*$J86*$F83,0)+MAX((Expenses!CS$39-$K87/12)*$J87*$F83,0)))),0)</f>
        <v>0</v>
      </c>
      <c r="CV249" s="156">
        <f>IF(AND(CV$165&lt;=$E83,CV$165&gt;=EOMONTH($D83,0)),IF($G83="NNN",SUM(Expenses!CT$35:CT$39)*$F83,IF($G83="FSG",0,IF($G83="MG",SUMPRODUCT($I83:$I87,Expenses!CT$35:CT$39)*$F83,MAX((Expenses!CT$35-$K83/12)*$J83*$F83,0)+MAX((Expenses!CT$36-$K84/12)*$J84*$F83,0)+MAX((Expenses!CT$37-$K85/12)*$J85*$F83,0)+MAX((Expenses!CT$38-$K86/12)*$J86*$F83,0)+MAX((Expenses!CT$39-$K87/12)*$J87*$F83,0)))),0)</f>
        <v>0</v>
      </c>
      <c r="CW249" s="156">
        <f>IF(AND(CW$165&lt;=$E83,CW$165&gt;=EOMONTH($D83,0)),IF($G83="NNN",SUM(Expenses!CU$35:CU$39)*$F83,IF($G83="FSG",0,IF($G83="MG",SUMPRODUCT($I83:$I87,Expenses!CU$35:CU$39)*$F83,MAX((Expenses!CU$35-$K83/12)*$J83*$F83,0)+MAX((Expenses!CU$36-$K84/12)*$J84*$F83,0)+MAX((Expenses!CU$37-$K85/12)*$J85*$F83,0)+MAX((Expenses!CU$38-$K86/12)*$J86*$F83,0)+MAX((Expenses!CU$39-$K87/12)*$J87*$F83,0)))),0)</f>
        <v>0</v>
      </c>
      <c r="CX249" s="156">
        <f>IF(AND(CX$165&lt;=$E83,CX$165&gt;=EOMONTH($D83,0)),IF($G83="NNN",SUM(Expenses!CV$35:CV$39)*$F83,IF($G83="FSG",0,IF($G83="MG",SUMPRODUCT($I83:$I87,Expenses!CV$35:CV$39)*$F83,MAX((Expenses!CV$35-$K83/12)*$J83*$F83,0)+MAX((Expenses!CV$36-$K84/12)*$J84*$F83,0)+MAX((Expenses!CV$37-$K85/12)*$J85*$F83,0)+MAX((Expenses!CV$38-$K86/12)*$J86*$F83,0)+MAX((Expenses!CV$39-$K87/12)*$J87*$F83,0)))),0)</f>
        <v>0</v>
      </c>
      <c r="CY249" s="156">
        <f>IF(AND(CY$165&lt;=$E83,CY$165&gt;=EOMONTH($D83,0)),IF($G83="NNN",SUM(Expenses!CW$35:CW$39)*$F83,IF($G83="FSG",0,IF($G83="MG",SUMPRODUCT($I83:$I87,Expenses!CW$35:CW$39)*$F83,MAX((Expenses!CW$35-$K83/12)*$J83*$F83,0)+MAX((Expenses!CW$36-$K84/12)*$J84*$F83,0)+MAX((Expenses!CW$37-$K85/12)*$J85*$F83,0)+MAX((Expenses!CW$38-$K86/12)*$J86*$F83,0)+MAX((Expenses!CW$39-$K87/12)*$J87*$F83,0)))),0)</f>
        <v>0</v>
      </c>
      <c r="CZ249" s="156">
        <f>IF(AND(CZ$165&lt;=$E83,CZ$165&gt;=EOMONTH($D83,0)),IF($G83="NNN",SUM(Expenses!CX$35:CX$39)*$F83,IF($G83="FSG",0,IF($G83="MG",SUMPRODUCT($I83:$I87,Expenses!CX$35:CX$39)*$F83,MAX((Expenses!CX$35-$K83/12)*$J83*$F83,0)+MAX((Expenses!CX$36-$K84/12)*$J84*$F83,0)+MAX((Expenses!CX$37-$K85/12)*$J85*$F83,0)+MAX((Expenses!CX$38-$K86/12)*$J86*$F83,0)+MAX((Expenses!CX$39-$K87/12)*$J87*$F83,0)))),0)</f>
        <v>0</v>
      </c>
      <c r="DA249" s="156">
        <f>IF(AND(DA$165&lt;=$E83,DA$165&gt;=EOMONTH($D83,0)),IF($G83="NNN",SUM(Expenses!CY$35:CY$39)*$F83,IF($G83="FSG",0,IF($G83="MG",SUMPRODUCT($I83:$I87,Expenses!CY$35:CY$39)*$F83,MAX((Expenses!CY$35-$K83/12)*$J83*$F83,0)+MAX((Expenses!CY$36-$K84/12)*$J84*$F83,0)+MAX((Expenses!CY$37-$K85/12)*$J85*$F83,0)+MAX((Expenses!CY$38-$K86/12)*$J86*$F83,0)+MAX((Expenses!CY$39-$K87/12)*$J87*$F83,0)))),0)</f>
        <v>0</v>
      </c>
      <c r="DB249" s="156">
        <f>IF(AND(DB$165&lt;=$E83,DB$165&gt;=EOMONTH($D83,0)),IF($G83="NNN",SUM(Expenses!CZ$35:CZ$39)*$F83,IF($G83="FSG",0,IF($G83="MG",SUMPRODUCT($I83:$I87,Expenses!CZ$35:CZ$39)*$F83,MAX((Expenses!CZ$35-$K83/12)*$J83*$F83,0)+MAX((Expenses!CZ$36-$K84/12)*$J84*$F83,0)+MAX((Expenses!CZ$37-$K85/12)*$J85*$F83,0)+MAX((Expenses!CZ$38-$K86/12)*$J86*$F83,0)+MAX((Expenses!CZ$39-$K87/12)*$J87*$F83,0)))),0)</f>
        <v>0</v>
      </c>
      <c r="DC249" s="156">
        <f>IF(AND(DC$165&lt;=$E83,DC$165&gt;=EOMONTH($D83,0)),IF($G83="NNN",SUM(Expenses!DA$35:DA$39)*$F83,IF($G83="FSG",0,IF($G83="MG",SUMPRODUCT($I83:$I87,Expenses!DA$35:DA$39)*$F83,MAX((Expenses!DA$35-$K83/12)*$J83*$F83,0)+MAX((Expenses!DA$36-$K84/12)*$J84*$F83,0)+MAX((Expenses!DA$37-$K85/12)*$J85*$F83,0)+MAX((Expenses!DA$38-$K86/12)*$J86*$F83,0)+MAX((Expenses!DA$39-$K87/12)*$J87*$F83,0)))),0)</f>
        <v>0</v>
      </c>
      <c r="DD249" s="156">
        <f>IF(AND(DD$165&lt;=$E83,DD$165&gt;=EOMONTH($D83,0)),IF($G83="NNN",SUM(Expenses!DB$35:DB$39)*$F83,IF($G83="FSG",0,IF($G83="MG",SUMPRODUCT($I83:$I87,Expenses!DB$35:DB$39)*$F83,MAX((Expenses!DB$35-$K83/12)*$J83*$F83,0)+MAX((Expenses!DB$36-$K84/12)*$J84*$F83,0)+MAX((Expenses!DB$37-$K85/12)*$J85*$F83,0)+MAX((Expenses!DB$38-$K86/12)*$J86*$F83,0)+MAX((Expenses!DB$39-$K87/12)*$J87*$F83,0)))),0)</f>
        <v>0</v>
      </c>
      <c r="DE249" s="156">
        <f>IF(AND(DE$165&lt;=$E83,DE$165&gt;=EOMONTH($D83,0)),IF($G83="NNN",SUM(Expenses!DC$35:DC$39)*$F83,IF($G83="FSG",0,IF($G83="MG",SUMPRODUCT($I83:$I87,Expenses!DC$35:DC$39)*$F83,MAX((Expenses!DC$35-$K83/12)*$J83*$F83,0)+MAX((Expenses!DC$36-$K84/12)*$J84*$F83,0)+MAX((Expenses!DC$37-$K85/12)*$J85*$F83,0)+MAX((Expenses!DC$38-$K86/12)*$J86*$F83,0)+MAX((Expenses!DC$39-$K87/12)*$J87*$F83,0)))),0)</f>
        <v>0</v>
      </c>
      <c r="DF249" s="156">
        <f>IF(AND(DF$165&lt;=$E83,DF$165&gt;=EOMONTH($D83,0)),IF($G83="NNN",SUM(Expenses!DD$35:DD$39)*$F83,IF($G83="FSG",0,IF($G83="MG",SUMPRODUCT($I83:$I87,Expenses!DD$35:DD$39)*$F83,MAX((Expenses!DD$35-$K83/12)*$J83*$F83,0)+MAX((Expenses!DD$36-$K84/12)*$J84*$F83,0)+MAX((Expenses!DD$37-$K85/12)*$J85*$F83,0)+MAX((Expenses!DD$38-$K86/12)*$J86*$F83,0)+MAX((Expenses!DD$39-$K87/12)*$J87*$F83,0)))),0)</f>
        <v>0</v>
      </c>
      <c r="DG249" s="156">
        <f>IF(AND(DG$165&lt;=$E83,DG$165&gt;=EOMONTH($D83,0)),IF($G83="NNN",SUM(Expenses!DE$35:DE$39)*$F83,IF($G83="FSG",0,IF($G83="MG",SUMPRODUCT($I83:$I87,Expenses!DE$35:DE$39)*$F83,MAX((Expenses!DE$35-$K83/12)*$J83*$F83,0)+MAX((Expenses!DE$36-$K84/12)*$J84*$F83,0)+MAX((Expenses!DE$37-$K85/12)*$J85*$F83,0)+MAX((Expenses!DE$38-$K86/12)*$J86*$F83,0)+MAX((Expenses!DE$39-$K87/12)*$J87*$F83,0)))),0)</f>
        <v>0</v>
      </c>
      <c r="DH249" s="156">
        <f>IF(AND(DH$165&lt;=$E83,DH$165&gt;=EOMONTH($D83,0)),IF($G83="NNN",SUM(Expenses!DF$35:DF$39)*$F83,IF($G83="FSG",0,IF($G83="MG",SUMPRODUCT($I83:$I87,Expenses!DF$35:DF$39)*$F83,MAX((Expenses!DF$35-$K83/12)*$J83*$F83,0)+MAX((Expenses!DF$36-$K84/12)*$J84*$F83,0)+MAX((Expenses!DF$37-$K85/12)*$J85*$F83,0)+MAX((Expenses!DF$38-$K86/12)*$J86*$F83,0)+MAX((Expenses!DF$39-$K87/12)*$J87*$F83,0)))),0)</f>
        <v>0</v>
      </c>
      <c r="DI249" s="156">
        <f>IF(AND(DI$165&lt;=$E83,DI$165&gt;=EOMONTH($D83,0)),IF($G83="NNN",SUM(Expenses!DG$35:DG$39)*$F83,IF($G83="FSG",0,IF($G83="MG",SUMPRODUCT($I83:$I87,Expenses!DG$35:DG$39)*$F83,MAX((Expenses!DG$35-$K83/12)*$J83*$F83,0)+MAX((Expenses!DG$36-$K84/12)*$J84*$F83,0)+MAX((Expenses!DG$37-$K85/12)*$J85*$F83,0)+MAX((Expenses!DG$38-$K86/12)*$J86*$F83,0)+MAX((Expenses!DG$39-$K87/12)*$J87*$F83,0)))),0)</f>
        <v>0</v>
      </c>
      <c r="DJ249" s="156">
        <f>IF(AND(DJ$165&lt;=$E83,DJ$165&gt;=EOMONTH($D83,0)),IF($G83="NNN",SUM(Expenses!DH$35:DH$39)*$F83,IF($G83="FSG",0,IF($G83="MG",SUMPRODUCT($I83:$I87,Expenses!DH$35:DH$39)*$F83,MAX((Expenses!DH$35-$K83/12)*$J83*$F83,0)+MAX((Expenses!DH$36-$K84/12)*$J84*$F83,0)+MAX((Expenses!DH$37-$K85/12)*$J85*$F83,0)+MAX((Expenses!DH$38-$K86/12)*$J86*$F83,0)+MAX((Expenses!DH$39-$K87/12)*$J87*$F83,0)))),0)</f>
        <v>0</v>
      </c>
      <c r="DK249" s="156">
        <f>IF(AND(DK$165&lt;=$E83,DK$165&gt;=EOMONTH($D83,0)),IF($G83="NNN",SUM(Expenses!DI$35:DI$39)*$F83,IF($G83="FSG",0,IF($G83="MG",SUMPRODUCT($I83:$I87,Expenses!DI$35:DI$39)*$F83,MAX((Expenses!DI$35-$K83/12)*$J83*$F83,0)+MAX((Expenses!DI$36-$K84/12)*$J84*$F83,0)+MAX((Expenses!DI$37-$K85/12)*$J85*$F83,0)+MAX((Expenses!DI$38-$K86/12)*$J86*$F83,0)+MAX((Expenses!DI$39-$K87/12)*$J87*$F83,0)))),0)</f>
        <v>0</v>
      </c>
      <c r="DL249" s="156">
        <f>IF(AND(DL$165&lt;=$E83,DL$165&gt;=EOMONTH($D83,0)),IF($G83="NNN",SUM(Expenses!DJ$35:DJ$39)*$F83,IF($G83="FSG",0,IF($G83="MG",SUMPRODUCT($I83:$I87,Expenses!DJ$35:DJ$39)*$F83,MAX((Expenses!DJ$35-$K83/12)*$J83*$F83,0)+MAX((Expenses!DJ$36-$K84/12)*$J84*$F83,0)+MAX((Expenses!DJ$37-$K85/12)*$J85*$F83,0)+MAX((Expenses!DJ$38-$K86/12)*$J86*$F83,0)+MAX((Expenses!DJ$39-$K87/12)*$J87*$F83,0)))),0)</f>
        <v>0</v>
      </c>
      <c r="DM249" s="156">
        <f>IF(AND(DM$165&lt;=$E83,DM$165&gt;=EOMONTH($D83,0)),IF($G83="NNN",SUM(Expenses!DK$35:DK$39)*$F83,IF($G83="FSG",0,IF($G83="MG",SUMPRODUCT($I83:$I87,Expenses!DK$35:DK$39)*$F83,MAX((Expenses!DK$35-$K83/12)*$J83*$F83,0)+MAX((Expenses!DK$36-$K84/12)*$J84*$F83,0)+MAX((Expenses!DK$37-$K85/12)*$J85*$F83,0)+MAX((Expenses!DK$38-$K86/12)*$J86*$F83,0)+MAX((Expenses!DK$39-$K87/12)*$J87*$F83,0)))),0)</f>
        <v>0</v>
      </c>
      <c r="DN249" s="156">
        <f>IF(AND(DN$165&lt;=$E83,DN$165&gt;=EOMONTH($D83,0)),IF($G83="NNN",SUM(Expenses!DL$35:DL$39)*$F83,IF($G83="FSG",0,IF($G83="MG",SUMPRODUCT($I83:$I87,Expenses!DL$35:DL$39)*$F83,MAX((Expenses!DL$35-$K83/12)*$J83*$F83,0)+MAX((Expenses!DL$36-$K84/12)*$J84*$F83,0)+MAX((Expenses!DL$37-$K85/12)*$J85*$F83,0)+MAX((Expenses!DL$38-$K86/12)*$J86*$F83,0)+MAX((Expenses!DL$39-$K87/12)*$J87*$F83,0)))),0)</f>
        <v>0</v>
      </c>
      <c r="DO249" s="156">
        <f>IF(AND(DO$165&lt;=$E83,DO$165&gt;=EOMONTH($D83,0)),IF($G83="NNN",SUM(Expenses!DM$35:DM$39)*$F83,IF($G83="FSG",0,IF($G83="MG",SUMPRODUCT($I83:$I87,Expenses!DM$35:DM$39)*$F83,MAX((Expenses!DM$35-$K83/12)*$J83*$F83,0)+MAX((Expenses!DM$36-$K84/12)*$J84*$F83,0)+MAX((Expenses!DM$37-$K85/12)*$J85*$F83,0)+MAX((Expenses!DM$38-$K86/12)*$J86*$F83,0)+MAX((Expenses!DM$39-$K87/12)*$J87*$F83,0)))),0)</f>
        <v>0</v>
      </c>
      <c r="DP249" s="156">
        <f>IF(AND(DP$165&lt;=$E83,DP$165&gt;=EOMONTH($D83,0)),IF($G83="NNN",SUM(Expenses!DN$35:DN$39)*$F83,IF($G83="FSG",0,IF($G83="MG",SUMPRODUCT($I83:$I87,Expenses!DN$35:DN$39)*$F83,MAX((Expenses!DN$35-$K83/12)*$J83*$F83,0)+MAX((Expenses!DN$36-$K84/12)*$J84*$F83,0)+MAX((Expenses!DN$37-$K85/12)*$J85*$F83,0)+MAX((Expenses!DN$38-$K86/12)*$J86*$F83,0)+MAX((Expenses!DN$39-$K87/12)*$J87*$F83,0)))),0)</f>
        <v>0</v>
      </c>
      <c r="DQ249" s="156">
        <f>IF(AND(DQ$165&lt;=$E83,DQ$165&gt;=EOMONTH($D83,0)),IF($G83="NNN",SUM(Expenses!DO$35:DO$39)*$F83,IF($G83="FSG",0,IF($G83="MG",SUMPRODUCT($I83:$I87,Expenses!DO$35:DO$39)*$F83,MAX((Expenses!DO$35-$K83/12)*$J83*$F83,0)+MAX((Expenses!DO$36-$K84/12)*$J84*$F83,0)+MAX((Expenses!DO$37-$K85/12)*$J85*$F83,0)+MAX((Expenses!DO$38-$K86/12)*$J86*$F83,0)+MAX((Expenses!DO$39-$K87/12)*$J87*$F83,0)))),0)</f>
        <v>0</v>
      </c>
      <c r="DR249" s="156">
        <f>IF(AND(DR$165&lt;=$E83,DR$165&gt;=EOMONTH($D83,0)),IF($G83="NNN",SUM(Expenses!DP$35:DP$39)*$F83,IF($G83="FSG",0,IF($G83="MG",SUMPRODUCT($I83:$I87,Expenses!DP$35:DP$39)*$F83,MAX((Expenses!DP$35-$K83/12)*$J83*$F83,0)+MAX((Expenses!DP$36-$K84/12)*$J84*$F83,0)+MAX((Expenses!DP$37-$K85/12)*$J85*$F83,0)+MAX((Expenses!DP$38-$K86/12)*$J86*$F83,0)+MAX((Expenses!DP$39-$K87/12)*$J87*$F83,0)))),0)</f>
        <v>0</v>
      </c>
      <c r="DS249" s="156">
        <f>IF(AND(DS$165&lt;=$E83,DS$165&gt;=EOMONTH($D83,0)),IF($G83="NNN",SUM(Expenses!DQ$35:DQ$39)*$F83,IF($G83="FSG",0,IF($G83="MG",SUMPRODUCT($I83:$I87,Expenses!DQ$35:DQ$39)*$F83,MAX((Expenses!DQ$35-$K83/12)*$J83*$F83,0)+MAX((Expenses!DQ$36-$K84/12)*$J84*$F83,0)+MAX((Expenses!DQ$37-$K85/12)*$J85*$F83,0)+MAX((Expenses!DQ$38-$K86/12)*$J86*$F83,0)+MAX((Expenses!DQ$39-$K87/12)*$J87*$F83,0)))),0)</f>
        <v>0</v>
      </c>
      <c r="DT249" s="156">
        <f>IF(AND(DT$165&lt;=$E83,DT$165&gt;=EOMONTH($D83,0)),IF($G83="NNN",SUM(Expenses!DR$35:DR$39)*$F83,IF($G83="FSG",0,IF($G83="MG",SUMPRODUCT($I83:$I87,Expenses!DR$35:DR$39)*$F83,MAX((Expenses!DR$35-$K83/12)*$J83*$F83,0)+MAX((Expenses!DR$36-$K84/12)*$J84*$F83,0)+MAX((Expenses!DR$37-$K85/12)*$J85*$F83,0)+MAX((Expenses!DR$38-$K86/12)*$J86*$F83,0)+MAX((Expenses!DR$39-$K87/12)*$J87*$F83,0)))),0)</f>
        <v>0</v>
      </c>
      <c r="DU249" s="156">
        <f>IF(AND(DU$165&lt;=$E83,DU$165&gt;=EOMONTH($D83,0)),IF($G83="NNN",SUM(Expenses!DS$35:DS$39)*$F83,IF($G83="FSG",0,IF($G83="MG",SUMPRODUCT($I83:$I87,Expenses!DS$35:DS$39)*$F83,MAX((Expenses!DS$35-$K83/12)*$J83*$F83,0)+MAX((Expenses!DS$36-$K84/12)*$J84*$F83,0)+MAX((Expenses!DS$37-$K85/12)*$J85*$F83,0)+MAX((Expenses!DS$38-$K86/12)*$J86*$F83,0)+MAX((Expenses!DS$39-$K87/12)*$J87*$F83,0)))),0)</f>
        <v>0</v>
      </c>
      <c r="DV249" s="156">
        <f>IF(AND(DV$165&lt;=$E83,DV$165&gt;=EOMONTH($D83,0)),IF($G83="NNN",SUM(Expenses!DT$35:DT$39)*$F83,IF($G83="FSG",0,IF($G83="MG",SUMPRODUCT($I83:$I87,Expenses!DT$35:DT$39)*$F83,MAX((Expenses!DT$35-$K83/12)*$J83*$F83,0)+MAX((Expenses!DT$36-$K84/12)*$J84*$F83,0)+MAX((Expenses!DT$37-$K85/12)*$J85*$F83,0)+MAX((Expenses!DT$38-$K86/12)*$J86*$F83,0)+MAX((Expenses!DT$39-$K87/12)*$J87*$F83,0)))),0)</f>
        <v>0</v>
      </c>
      <c r="DW249" s="156">
        <f>IF(AND(DW$165&lt;=$E83,DW$165&gt;=EOMONTH($D83,0)),IF($G83="NNN",SUM(Expenses!DU$35:DU$39)*$F83,IF($G83="FSG",0,IF($G83="MG",SUMPRODUCT($I83:$I87,Expenses!DU$35:DU$39)*$F83,MAX((Expenses!DU$35-$K83/12)*$J83*$F83,0)+MAX((Expenses!DU$36-$K84/12)*$J84*$F83,0)+MAX((Expenses!DU$37-$K85/12)*$J85*$F83,0)+MAX((Expenses!DU$38-$K86/12)*$J86*$F83,0)+MAX((Expenses!DU$39-$K87/12)*$J87*$F83,0)))),0)</f>
        <v>0</v>
      </c>
      <c r="DX249" s="156">
        <f>IF(AND(DX$165&lt;=$E83,DX$165&gt;=EOMONTH($D83,0)),IF($G83="NNN",SUM(Expenses!DV$35:DV$39)*$F83,IF($G83="FSG",0,IF($G83="MG",SUMPRODUCT($I83:$I87,Expenses!DV$35:DV$39)*$F83,MAX((Expenses!DV$35-$K83/12)*$J83*$F83,0)+MAX((Expenses!DV$36-$K84/12)*$J84*$F83,0)+MAX((Expenses!DV$37-$K85/12)*$J85*$F83,0)+MAX((Expenses!DV$38-$K86/12)*$J86*$F83,0)+MAX((Expenses!DV$39-$K87/12)*$J87*$F83,0)))),0)</f>
        <v>0</v>
      </c>
      <c r="DY249" s="156">
        <f>IF(AND(DY$165&lt;=$E83,DY$165&gt;=EOMONTH($D83,0)),IF($G83="NNN",SUM(Expenses!DW$35:DW$39)*$F83,IF($G83="FSG",0,IF($G83="MG",SUMPRODUCT($I83:$I87,Expenses!DW$35:DW$39)*$F83,MAX((Expenses!DW$35-$K83/12)*$J83*$F83,0)+MAX((Expenses!DW$36-$K84/12)*$J84*$F83,0)+MAX((Expenses!DW$37-$K85/12)*$J85*$F83,0)+MAX((Expenses!DW$38-$K86/12)*$J86*$F83,0)+MAX((Expenses!DW$39-$K87/12)*$J87*$F83,0)))),0)</f>
        <v>0</v>
      </c>
      <c r="DZ249" s="156">
        <f>IF(AND(DZ$165&lt;=$E83,DZ$165&gt;=EOMONTH($D83,0)),IF($G83="NNN",SUM(Expenses!DX$35:DX$39)*$F83,IF($G83="FSG",0,IF($G83="MG",SUMPRODUCT($I83:$I87,Expenses!DX$35:DX$39)*$F83,MAX((Expenses!DX$35-$K83/12)*$J83*$F83,0)+MAX((Expenses!DX$36-$K84/12)*$J84*$F83,0)+MAX((Expenses!DX$37-$K85/12)*$J85*$F83,0)+MAX((Expenses!DX$38-$K86/12)*$J86*$F83,0)+MAX((Expenses!DX$39-$K87/12)*$J87*$F83,0)))),0)</f>
        <v>0</v>
      </c>
      <c r="EA249" s="156">
        <f>IF(AND(EA$165&lt;=$E83,EA$165&gt;=EOMONTH($D83,0)),IF($G83="NNN",SUM(Expenses!DY$35:DY$39)*$F83,IF($G83="FSG",0,IF($G83="MG",SUMPRODUCT($I83:$I87,Expenses!DY$35:DY$39)*$F83,MAX((Expenses!DY$35-$K83/12)*$J83*$F83,0)+MAX((Expenses!DY$36-$K84/12)*$J84*$F83,0)+MAX((Expenses!DY$37-$K85/12)*$J85*$F83,0)+MAX((Expenses!DY$38-$K86/12)*$J86*$F83,0)+MAX((Expenses!DY$39-$K87/12)*$J87*$F83,0)))),0)</f>
        <v>0</v>
      </c>
      <c r="EB249" s="156">
        <f>IF(AND(EB$165&lt;=$E83,EB$165&gt;=EOMONTH($D83,0)),IF($G83="NNN",SUM(Expenses!DZ$35:DZ$39)*$F83,IF($G83="FSG",0,IF($G83="MG",SUMPRODUCT($I83:$I87,Expenses!DZ$35:DZ$39)*$F83,MAX((Expenses!DZ$35-$K83/12)*$J83*$F83,0)+MAX((Expenses!DZ$36-$K84/12)*$J84*$F83,0)+MAX((Expenses!DZ$37-$K85/12)*$J85*$F83,0)+MAX((Expenses!DZ$38-$K86/12)*$J86*$F83,0)+MAX((Expenses!DZ$39-$K87/12)*$J87*$F83,0)))),0)</f>
        <v>0</v>
      </c>
      <c r="EC249" s="156">
        <f>IF(AND(EC$165&lt;=$E83,EC$165&gt;=EOMONTH($D83,0)),IF($G83="NNN",SUM(Expenses!EA$35:EA$39)*$F83,IF($G83="FSG",0,IF($G83="MG",SUMPRODUCT($I83:$I87,Expenses!EA$35:EA$39)*$F83,MAX((Expenses!EA$35-$K83/12)*$J83*$F83,0)+MAX((Expenses!EA$36-$K84/12)*$J84*$F83,0)+MAX((Expenses!EA$37-$K85/12)*$J85*$F83,0)+MAX((Expenses!EA$38-$K86/12)*$J86*$F83,0)+MAX((Expenses!EA$39-$K87/12)*$J87*$F83,0)))),0)</f>
        <v>0</v>
      </c>
      <c r="ED249" s="156">
        <f>IF(AND(ED$165&lt;=$E83,ED$165&gt;=EOMONTH($D83,0)),IF($G83="NNN",SUM(Expenses!EB$35:EB$39)*$F83,IF($G83="FSG",0,IF($G83="MG",SUMPRODUCT($I83:$I87,Expenses!EB$35:EB$39)*$F83,MAX((Expenses!EB$35-$K83/12)*$J83*$F83,0)+MAX((Expenses!EB$36-$K84/12)*$J84*$F83,0)+MAX((Expenses!EB$37-$K85/12)*$J85*$F83,0)+MAX((Expenses!EB$38-$K86/12)*$J86*$F83,0)+MAX((Expenses!EB$39-$K87/12)*$J87*$F83,0)))),0)</f>
        <v>0</v>
      </c>
      <c r="EE249" s="156">
        <f>IF(AND(EE$165&lt;=$E83,EE$165&gt;=EOMONTH($D83,0)),IF($G83="NNN",SUM(Expenses!EC$35:EC$39)*$F83,IF($G83="FSG",0,IF($G83="MG",SUMPRODUCT($I83:$I87,Expenses!EC$35:EC$39)*$F83,MAX((Expenses!EC$35-$K83/12)*$J83*$F83,0)+MAX((Expenses!EC$36-$K84/12)*$J84*$F83,0)+MAX((Expenses!EC$37-$K85/12)*$J85*$F83,0)+MAX((Expenses!EC$38-$K86/12)*$J86*$F83,0)+MAX((Expenses!EC$39-$K87/12)*$J87*$F83,0)))),0)</f>
        <v>0</v>
      </c>
      <c r="EF249" s="156">
        <f>IF(AND(EF$165&lt;=$E83,EF$165&gt;=EOMONTH($D83,0)),IF($G83="NNN",SUM(Expenses!ED$35:ED$39)*$F83,IF($G83="FSG",0,IF($G83="MG",SUMPRODUCT($I83:$I87,Expenses!ED$35:ED$39)*$F83,MAX((Expenses!ED$35-$K83/12)*$J83*$F83,0)+MAX((Expenses!ED$36-$K84/12)*$J84*$F83,0)+MAX((Expenses!ED$37-$K85/12)*$J85*$F83,0)+MAX((Expenses!ED$38-$K86/12)*$J86*$F83,0)+MAX((Expenses!ED$39-$K87/12)*$J87*$F83,0)))),0)</f>
        <v>0</v>
      </c>
      <c r="EG249" s="156">
        <f>IF(AND(EG$165&lt;=$E83,EG$165&gt;=EOMONTH($D83,0)),IF($G83="NNN",SUM(Expenses!EE$35:EE$39)*$F83,IF($G83="FSG",0,IF($G83="MG",SUMPRODUCT($I83:$I87,Expenses!EE$35:EE$39)*$F83,MAX((Expenses!EE$35-$K83/12)*$J83*$F83,0)+MAX((Expenses!EE$36-$K84/12)*$J84*$F83,0)+MAX((Expenses!EE$37-$K85/12)*$J85*$F83,0)+MAX((Expenses!EE$38-$K86/12)*$J86*$F83,0)+MAX((Expenses!EE$39-$K87/12)*$J87*$F83,0)))),0)</f>
        <v>0</v>
      </c>
      <c r="EH249" s="156">
        <f>IF(AND(EH$165&lt;=$E83,EH$165&gt;=EOMONTH($D83,0)),IF($G83="NNN",SUM(Expenses!EF$35:EF$39)*$F83,IF($G83="FSG",0,IF($G83="MG",SUMPRODUCT($I83:$I87,Expenses!EF$35:EF$39)*$F83,MAX((Expenses!EF$35-$K83/12)*$J83*$F83,0)+MAX((Expenses!EF$36-$K84/12)*$J84*$F83,0)+MAX((Expenses!EF$37-$K85/12)*$J85*$F83,0)+MAX((Expenses!EF$38-$K86/12)*$J86*$F83,0)+MAX((Expenses!EF$39-$K87/12)*$J87*$F83,0)))),0)</f>
        <v>0</v>
      </c>
      <c r="EI249" s="156">
        <f>IF(AND(EI$165&lt;=$E83,EI$165&gt;=EOMONTH($D83,0)),IF($G83="NNN",SUM(Expenses!EG$35:EG$39)*$F83,IF($G83="FSG",0,IF($G83="MG",SUMPRODUCT($I83:$I87,Expenses!EG$35:EG$39)*$F83,MAX((Expenses!EG$35-$K83/12)*$J83*$F83,0)+MAX((Expenses!EG$36-$K84/12)*$J84*$F83,0)+MAX((Expenses!EG$37-$K85/12)*$J85*$F83,0)+MAX((Expenses!EG$38-$K86/12)*$J86*$F83,0)+MAX((Expenses!EG$39-$K87/12)*$J87*$F83,0)))),0)</f>
        <v>0</v>
      </c>
      <c r="EJ249" s="156">
        <f>IF(AND(EJ$165&lt;=$E83,EJ$165&gt;=EOMONTH($D83,0)),IF($G83="NNN",SUM(Expenses!EH$35:EH$39)*$F83,IF($G83="FSG",0,IF($G83="MG",SUMPRODUCT($I83:$I87,Expenses!EH$35:EH$39)*$F83,MAX((Expenses!EH$35-$K83/12)*$J83*$F83,0)+MAX((Expenses!EH$36-$K84/12)*$J84*$F83,0)+MAX((Expenses!EH$37-$K85/12)*$J85*$F83,0)+MAX((Expenses!EH$38-$K86/12)*$J86*$F83,0)+MAX((Expenses!EH$39-$K87/12)*$J87*$F83,0)))),0)</f>
        <v>0</v>
      </c>
      <c r="EK249" s="156">
        <f>IF(AND(EK$165&lt;=$E83,EK$165&gt;=EOMONTH($D83,0)),IF($G83="NNN",SUM(Expenses!EI$35:EI$39)*$F83,IF($G83="FSG",0,IF($G83="MG",SUMPRODUCT($I83:$I87,Expenses!EI$35:EI$39)*$F83,MAX((Expenses!EI$35-$K83/12)*$J83*$F83,0)+MAX((Expenses!EI$36-$K84/12)*$J84*$F83,0)+MAX((Expenses!EI$37-$K85/12)*$J85*$F83,0)+MAX((Expenses!EI$38-$K86/12)*$J86*$F83,0)+MAX((Expenses!EI$39-$K87/12)*$J87*$F83,0)))),0)</f>
        <v>0</v>
      </c>
      <c r="EL249" s="156">
        <f>IF(AND(EL$165&lt;=$E83,EL$165&gt;=EOMONTH($D83,0)),IF($G83="NNN",SUM(Expenses!EJ$35:EJ$39)*$F83,IF($G83="FSG",0,IF($G83="MG",SUMPRODUCT($I83:$I87,Expenses!EJ$35:EJ$39)*$F83,MAX((Expenses!EJ$35-$K83/12)*$J83*$F83,0)+MAX((Expenses!EJ$36-$K84/12)*$J84*$F83,0)+MAX((Expenses!EJ$37-$K85/12)*$J85*$F83,0)+MAX((Expenses!EJ$38-$K86/12)*$J86*$F83,0)+MAX((Expenses!EJ$39-$K87/12)*$J87*$F83,0)))),0)</f>
        <v>0</v>
      </c>
      <c r="EM249" s="156">
        <f>IF(AND(EM$165&lt;=$E83,EM$165&gt;=EOMONTH($D83,0)),IF($G83="NNN",SUM(Expenses!EK$35:EK$39)*$F83,IF($G83="FSG",0,IF($G83="MG",SUMPRODUCT($I83:$I87,Expenses!EK$35:EK$39)*$F83,MAX((Expenses!EK$35-$K83/12)*$J83*$F83,0)+MAX((Expenses!EK$36-$K84/12)*$J84*$F83,0)+MAX((Expenses!EK$37-$K85/12)*$J85*$F83,0)+MAX((Expenses!EK$38-$K86/12)*$J86*$F83,0)+MAX((Expenses!EK$39-$K87/12)*$J87*$F83,0)))),0)</f>
        <v>0</v>
      </c>
      <c r="EN249" s="156">
        <f>IF(AND(EN$165&lt;=$E83,EN$165&gt;=EOMONTH($D83,0)),IF($G83="NNN",SUM(Expenses!EL$35:EL$39)*$F83,IF($G83="FSG",0,IF($G83="MG",SUMPRODUCT($I83:$I87,Expenses!EL$35:EL$39)*$F83,MAX((Expenses!EL$35-$K83/12)*$J83*$F83,0)+MAX((Expenses!EL$36-$K84/12)*$J84*$F83,0)+MAX((Expenses!EL$37-$K85/12)*$J85*$F83,0)+MAX((Expenses!EL$38-$K86/12)*$J86*$F83,0)+MAX((Expenses!EL$39-$K87/12)*$J87*$F83,0)))),0)</f>
        <v>0</v>
      </c>
      <c r="EO249" s="156">
        <f>IF(AND(EO$165&lt;=$E83,EO$165&gt;=EOMONTH($D83,0)),IF($G83="NNN",SUM(Expenses!EM$35:EM$39)*$F83,IF($G83="FSG",0,IF($G83="MG",SUMPRODUCT($I83:$I87,Expenses!EM$35:EM$39)*$F83,MAX((Expenses!EM$35-$K83/12)*$J83*$F83,0)+MAX((Expenses!EM$36-$K84/12)*$J84*$F83,0)+MAX((Expenses!EM$37-$K85/12)*$J85*$F83,0)+MAX((Expenses!EM$38-$K86/12)*$J86*$F83,0)+MAX((Expenses!EM$39-$K87/12)*$J87*$F83,0)))),0)</f>
        <v>0</v>
      </c>
      <c r="EP249" s="156">
        <f>IF(AND(EP$165&lt;=$E83,EP$165&gt;=EOMONTH($D83,0)),IF($G83="NNN",SUM(Expenses!EN$35:EN$39)*$F83,IF($G83="FSG",0,IF($G83="MG",SUMPRODUCT($I83:$I87,Expenses!EN$35:EN$39)*$F83,MAX((Expenses!EN$35-$K83/12)*$J83*$F83,0)+MAX((Expenses!EN$36-$K84/12)*$J84*$F83,0)+MAX((Expenses!EN$37-$K85/12)*$J85*$F83,0)+MAX((Expenses!EN$38-$K86/12)*$J86*$F83,0)+MAX((Expenses!EN$39-$K87/12)*$J87*$F83,0)))),0)</f>
        <v>0</v>
      </c>
      <c r="EQ249" s="156">
        <f>IF(AND(EQ$165&lt;=$E83,EQ$165&gt;=EOMONTH($D83,0)),IF($G83="NNN",SUM(Expenses!EO$35:EO$39)*$F83,IF($G83="FSG",0,IF($G83="MG",SUMPRODUCT($I83:$I87,Expenses!EO$35:EO$39)*$F83,MAX((Expenses!EO$35-$K83/12)*$J83*$F83,0)+MAX((Expenses!EO$36-$K84/12)*$J84*$F83,0)+MAX((Expenses!EO$37-$K85/12)*$J85*$F83,0)+MAX((Expenses!EO$38-$K86/12)*$J86*$F83,0)+MAX((Expenses!EO$39-$K87/12)*$J87*$F83,0)))),0)</f>
        <v>0</v>
      </c>
      <c r="ER249" s="156">
        <f>IF(AND(ER$165&lt;=$E83,ER$165&gt;=EOMONTH($D83,0)),IF($G83="NNN",SUM(Expenses!EP$35:EP$39)*$F83,IF($G83="FSG",0,IF($G83="MG",SUMPRODUCT($I83:$I87,Expenses!EP$35:EP$39)*$F83,MAX((Expenses!EP$35-$K83/12)*$J83*$F83,0)+MAX((Expenses!EP$36-$K84/12)*$J84*$F83,0)+MAX((Expenses!EP$37-$K85/12)*$J85*$F83,0)+MAX((Expenses!EP$38-$K86/12)*$J86*$F83,0)+MAX((Expenses!EP$39-$K87/12)*$J87*$F83,0)))),0)</f>
        <v>0</v>
      </c>
      <c r="ES249" s="156">
        <f>IF(AND(ES$165&lt;=$E83,ES$165&gt;=EOMONTH($D83,0)),IF($G83="NNN",SUM(Expenses!EQ$35:EQ$39)*$F83,IF($G83="FSG",0,IF($G83="MG",SUMPRODUCT($I83:$I87,Expenses!EQ$35:EQ$39)*$F83,MAX((Expenses!EQ$35-$K83/12)*$J83*$F83,0)+MAX((Expenses!EQ$36-$K84/12)*$J84*$F83,0)+MAX((Expenses!EQ$37-$K85/12)*$J85*$F83,0)+MAX((Expenses!EQ$38-$K86/12)*$J86*$F83,0)+MAX((Expenses!EQ$39-$K87/12)*$J87*$F83,0)))),0)</f>
        <v>0</v>
      </c>
      <c r="ET249" s="156">
        <f>IF(AND(ET$165&lt;=$E83,ET$165&gt;=EOMONTH($D83,0)),IF($G83="NNN",SUM(Expenses!ER$35:ER$39)*$F83,IF($G83="FSG",0,IF($G83="MG",SUMPRODUCT($I83:$I87,Expenses!ER$35:ER$39)*$F83,MAX((Expenses!ER$35-$K83/12)*$J83*$F83,0)+MAX((Expenses!ER$36-$K84/12)*$J84*$F83,0)+MAX((Expenses!ER$37-$K85/12)*$J85*$F83,0)+MAX((Expenses!ER$38-$K86/12)*$J86*$F83,0)+MAX((Expenses!ER$39-$K87/12)*$J87*$F83,0)))),0)</f>
        <v>0</v>
      </c>
      <c r="EU249" s="156">
        <f>IF(AND(EU$165&lt;=$E83,EU$165&gt;=EOMONTH($D83,0)),IF($G83="NNN",SUM(Expenses!ES$35:ES$39)*$F83,IF($G83="FSG",0,IF($G83="MG",SUMPRODUCT($I83:$I87,Expenses!ES$35:ES$39)*$F83,MAX((Expenses!ES$35-$K83/12)*$J83*$F83,0)+MAX((Expenses!ES$36-$K84/12)*$J84*$F83,0)+MAX((Expenses!ES$37-$K85/12)*$J85*$F83,0)+MAX((Expenses!ES$38-$K86/12)*$J86*$F83,0)+MAX((Expenses!ES$39-$K87/12)*$J87*$F83,0)))),0)</f>
        <v>0</v>
      </c>
      <c r="EV249" s="156">
        <f>IF(AND(EV$165&lt;=$E83,EV$165&gt;=EOMONTH($D83,0)),IF($G83="NNN",SUM(Expenses!ET$35:ET$39)*$F83,IF($G83="FSG",0,IF($G83="MG",SUMPRODUCT($I83:$I87,Expenses!ET$35:ET$39)*$F83,MAX((Expenses!ET$35-$K83/12)*$J83*$F83,0)+MAX((Expenses!ET$36-$K84/12)*$J84*$F83,0)+MAX((Expenses!ET$37-$K85/12)*$J85*$F83,0)+MAX((Expenses!ET$38-$K86/12)*$J86*$F83,0)+MAX((Expenses!ET$39-$K87/12)*$J87*$F83,0)))),0)</f>
        <v>0</v>
      </c>
      <c r="EW249" s="156">
        <f>IF(AND(EW$165&lt;=$E83,EW$165&gt;=EOMONTH($D83,0)),IF($G83="NNN",SUM(Expenses!EU$35:EU$39)*$F83,IF($G83="FSG",0,IF($G83="MG",SUMPRODUCT($I83:$I87,Expenses!EU$35:EU$39)*$F83,MAX((Expenses!EU$35-$K83/12)*$J83*$F83,0)+MAX((Expenses!EU$36-$K84/12)*$J84*$F83,0)+MAX((Expenses!EU$37-$K85/12)*$J85*$F83,0)+MAX((Expenses!EU$38-$K86/12)*$J86*$F83,0)+MAX((Expenses!EU$39-$K87/12)*$J87*$F83,0)))),0)</f>
        <v>0</v>
      </c>
      <c r="EX249" s="156">
        <f>IF(AND(EX$165&lt;=$E83,EX$165&gt;=EOMONTH($D83,0)),IF($G83="NNN",SUM(Expenses!EV$35:EV$39)*$F83,IF($G83="FSG",0,IF($G83="MG",SUMPRODUCT($I83:$I87,Expenses!EV$35:EV$39)*$F83,MAX((Expenses!EV$35-$K83/12)*$J83*$F83,0)+MAX((Expenses!EV$36-$K84/12)*$J84*$F83,0)+MAX((Expenses!EV$37-$K85/12)*$J85*$F83,0)+MAX((Expenses!EV$38-$K86/12)*$J86*$F83,0)+MAX((Expenses!EV$39-$K87/12)*$J87*$F83,0)))),0)</f>
        <v>0</v>
      </c>
      <c r="EY249" s="156">
        <f>IF(AND(EY$165&lt;=$E83,EY$165&gt;=EOMONTH($D83,0)),IF($G83="NNN",SUM(Expenses!EW$35:EW$39)*$F83,IF($G83="FSG",0,IF($G83="MG",SUMPRODUCT($I83:$I87,Expenses!EW$35:EW$39)*$F83,MAX((Expenses!EW$35-$K83/12)*$J83*$F83,0)+MAX((Expenses!EW$36-$K84/12)*$J84*$F83,0)+MAX((Expenses!EW$37-$K85/12)*$J85*$F83,0)+MAX((Expenses!EW$38-$K86/12)*$J86*$F83,0)+MAX((Expenses!EW$39-$K87/12)*$J87*$F83,0)))),0)</f>
        <v>0</v>
      </c>
      <c r="EZ249" s="156">
        <f>IF(AND(EZ$165&lt;=$E83,EZ$165&gt;=EOMONTH($D83,0)),IF($G83="NNN",SUM(Expenses!EX$35:EX$39)*$F83,IF($G83="FSG",0,IF($G83="MG",SUMPRODUCT($I83:$I87,Expenses!EX$35:EX$39)*$F83,MAX((Expenses!EX$35-$K83/12)*$J83*$F83,0)+MAX((Expenses!EX$36-$K84/12)*$J84*$F83,0)+MAX((Expenses!EX$37-$K85/12)*$J85*$F83,0)+MAX((Expenses!EX$38-$K86/12)*$J86*$F83,0)+MAX((Expenses!EX$39-$K87/12)*$J87*$F83,0)))),0)</f>
        <v>0</v>
      </c>
      <c r="FA249" s="156">
        <f>IF(AND(FA$165&lt;=$E83,FA$165&gt;=EOMONTH($D83,0)),IF($G83="NNN",SUM(Expenses!EY$35:EY$39)*$F83,IF($G83="FSG",0,IF($G83="MG",SUMPRODUCT($I83:$I87,Expenses!EY$35:EY$39)*$F83,MAX((Expenses!EY$35-$K83/12)*$J83*$F83,0)+MAX((Expenses!EY$36-$K84/12)*$J84*$F83,0)+MAX((Expenses!EY$37-$K85/12)*$J85*$F83,0)+MAX((Expenses!EY$38-$K86/12)*$J86*$F83,0)+MAX((Expenses!EY$39-$K87/12)*$J87*$F83,0)))),0)</f>
        <v>0</v>
      </c>
      <c r="FB249" s="156">
        <f>IF(AND(FB$165&lt;=$E83,FB$165&gt;=EOMONTH($D83,0)),IF($G83="NNN",SUM(Expenses!EZ$35:EZ$39)*$F83,IF($G83="FSG",0,IF($G83="MG",SUMPRODUCT($I83:$I87,Expenses!EZ$35:EZ$39)*$F83,MAX((Expenses!EZ$35-$K83/12)*$J83*$F83,0)+MAX((Expenses!EZ$36-$K84/12)*$J84*$F83,0)+MAX((Expenses!EZ$37-$K85/12)*$J85*$F83,0)+MAX((Expenses!EZ$38-$K86/12)*$J86*$F83,0)+MAX((Expenses!EZ$39-$K87/12)*$J87*$F83,0)))),0)</f>
        <v>0</v>
      </c>
      <c r="FC249" s="156">
        <f>IF(AND(FC$165&lt;=$E83,FC$165&gt;=EOMONTH($D83,0)),IF($G83="NNN",SUM(Expenses!FA$35:FA$39)*$F83,IF($G83="FSG",0,IF($G83="MG",SUMPRODUCT($I83:$I87,Expenses!FA$35:FA$39)*$F83,MAX((Expenses!FA$35-$K83/12)*$J83*$F83,0)+MAX((Expenses!FA$36-$K84/12)*$J84*$F83,0)+MAX((Expenses!FA$37-$K85/12)*$J85*$F83,0)+MAX((Expenses!FA$38-$K86/12)*$J86*$F83,0)+MAX((Expenses!FA$39-$K87/12)*$J87*$F83,0)))),0)</f>
        <v>0</v>
      </c>
      <c r="FD249" s="156">
        <f>IF(AND(FD$165&lt;=$E83,FD$165&gt;=EOMONTH($D83,0)),IF($G83="NNN",SUM(Expenses!FB$35:FB$39)*$F83,IF($G83="FSG",0,IF($G83="MG",SUMPRODUCT($I83:$I87,Expenses!FB$35:FB$39)*$F83,MAX((Expenses!FB$35-$K83/12)*$J83*$F83,0)+MAX((Expenses!FB$36-$K84/12)*$J84*$F83,0)+MAX((Expenses!FB$37-$K85/12)*$J85*$F83,0)+MAX((Expenses!FB$38-$K86/12)*$J86*$F83,0)+MAX((Expenses!FB$39-$K87/12)*$J87*$F83,0)))),0)</f>
        <v>0</v>
      </c>
      <c r="FE249" s="156">
        <f>IF(AND(FE$165&lt;=$E83,FE$165&gt;=EOMONTH($D83,0)),IF($G83="NNN",SUM(Expenses!FC$35:FC$39)*$F83,IF($G83="FSG",0,IF($G83="MG",SUMPRODUCT($I83:$I87,Expenses!FC$35:FC$39)*$F83,MAX((Expenses!FC$35-$K83/12)*$J83*$F83,0)+MAX((Expenses!FC$36-$K84/12)*$J84*$F83,0)+MAX((Expenses!FC$37-$K85/12)*$J85*$F83,0)+MAX((Expenses!FC$38-$K86/12)*$J86*$F83,0)+MAX((Expenses!FC$39-$K87/12)*$J87*$F83,0)))),0)</f>
        <v>0</v>
      </c>
      <c r="FF249" s="156">
        <f>IF(AND(FF$165&lt;=$E83,FF$165&gt;=EOMONTH($D83,0)),IF($G83="NNN",SUM(Expenses!FD$35:FD$39)*$F83,IF($G83="FSG",0,IF($G83="MG",SUMPRODUCT($I83:$I87,Expenses!FD$35:FD$39)*$F83,MAX((Expenses!FD$35-$K83/12)*$J83*$F83,0)+MAX((Expenses!FD$36-$K84/12)*$J84*$F83,0)+MAX((Expenses!FD$37-$K85/12)*$J85*$F83,0)+MAX((Expenses!FD$38-$K86/12)*$J86*$F83,0)+MAX((Expenses!FD$39-$K87/12)*$J87*$F83,0)))),0)</f>
        <v>0</v>
      </c>
      <c r="FG249" s="156">
        <f>IF(AND(FG$165&lt;=$E83,FG$165&gt;=EOMONTH($D83,0)),IF($G83="NNN",SUM(Expenses!FE$35:FE$39)*$F83,IF($G83="FSG",0,IF($G83="MG",SUMPRODUCT($I83:$I87,Expenses!FE$35:FE$39)*$F83,MAX((Expenses!FE$35-$K83/12)*$J83*$F83,0)+MAX((Expenses!FE$36-$K84/12)*$J84*$F83,0)+MAX((Expenses!FE$37-$K85/12)*$J85*$F83,0)+MAX((Expenses!FE$38-$K86/12)*$J86*$F83,0)+MAX((Expenses!FE$39-$K87/12)*$J87*$F83,0)))),0)</f>
        <v>0</v>
      </c>
      <c r="FH249" s="156">
        <f>IF(AND(FH$165&lt;=$E83,FH$165&gt;=EOMONTH($D83,0)),IF($G83="NNN",SUM(Expenses!FF$35:FF$39)*$F83,IF($G83="FSG",0,IF($G83="MG",SUMPRODUCT($I83:$I87,Expenses!FF$35:FF$39)*$F83,MAX((Expenses!FF$35-$K83/12)*$J83*$F83,0)+MAX((Expenses!FF$36-$K84/12)*$J84*$F83,0)+MAX((Expenses!FF$37-$K85/12)*$J85*$F83,0)+MAX((Expenses!FF$38-$K86/12)*$J86*$F83,0)+MAX((Expenses!FF$39-$K87/12)*$J87*$F83,0)))),0)</f>
        <v>0</v>
      </c>
      <c r="FI249" s="156">
        <f>IF(AND(FI$165&lt;=$E83,FI$165&gt;=EOMONTH($D83,0)),IF($G83="NNN",SUM(Expenses!FG$35:FG$39)*$F83,IF($G83="FSG",0,IF($G83="MG",SUMPRODUCT($I83:$I87,Expenses!FG$35:FG$39)*$F83,MAX((Expenses!FG$35-$K83/12)*$J83*$F83,0)+MAX((Expenses!FG$36-$K84/12)*$J84*$F83,0)+MAX((Expenses!FG$37-$K85/12)*$J85*$F83,0)+MAX((Expenses!FG$38-$K86/12)*$J86*$F83,0)+MAX((Expenses!FG$39-$K87/12)*$J87*$F83,0)))),0)</f>
        <v>0</v>
      </c>
      <c r="FJ249" s="156">
        <f>IF(AND(FJ$165&lt;=$E83,FJ$165&gt;=EOMONTH($D83,0)),IF($G83="NNN",SUM(Expenses!FH$35:FH$39)*$F83,IF($G83="FSG",0,IF($G83="MG",SUMPRODUCT($I83:$I87,Expenses!FH$35:FH$39)*$F83,MAX((Expenses!FH$35-$K83/12)*$J83*$F83,0)+MAX((Expenses!FH$36-$K84/12)*$J84*$F83,0)+MAX((Expenses!FH$37-$K85/12)*$J85*$F83,0)+MAX((Expenses!FH$38-$K86/12)*$J86*$F83,0)+MAX((Expenses!FH$39-$K87/12)*$J87*$F83,0)))),0)</f>
        <v>0</v>
      </c>
      <c r="FK249" s="156">
        <f>IF(AND(FK$165&lt;=$E83,FK$165&gt;=EOMONTH($D83,0)),IF($G83="NNN",SUM(Expenses!FI$35:FI$39)*$F83,IF($G83="FSG",0,IF($G83="MG",SUMPRODUCT($I83:$I87,Expenses!FI$35:FI$39)*$F83,MAX((Expenses!FI$35-$K83/12)*$J83*$F83,0)+MAX((Expenses!FI$36-$K84/12)*$J84*$F83,0)+MAX((Expenses!FI$37-$K85/12)*$J85*$F83,0)+MAX((Expenses!FI$38-$K86/12)*$J86*$F83,0)+MAX((Expenses!FI$39-$K87/12)*$J87*$F83,0)))),0)</f>
        <v>0</v>
      </c>
      <c r="FL249" s="156">
        <f>IF(AND(FL$165&lt;=$E83,FL$165&gt;=EOMONTH($D83,0)),IF($G83="NNN",SUM(Expenses!FJ$35:FJ$39)*$F83,IF($G83="FSG",0,IF($G83="MG",SUMPRODUCT($I83:$I87,Expenses!FJ$35:FJ$39)*$F83,MAX((Expenses!FJ$35-$K83/12)*$J83*$F83,0)+MAX((Expenses!FJ$36-$K84/12)*$J84*$F83,0)+MAX((Expenses!FJ$37-$K85/12)*$J85*$F83,0)+MAX((Expenses!FJ$38-$K86/12)*$J86*$F83,0)+MAX((Expenses!FJ$39-$K87/12)*$J87*$F83,0)))),0)</f>
        <v>0</v>
      </c>
      <c r="FM249" s="156">
        <f>IF(AND(FM$165&lt;=$E83,FM$165&gt;=EOMONTH($D83,0)),IF($G83="NNN",SUM(Expenses!FK$35:FK$39)*$F83,IF($G83="FSG",0,IF($G83="MG",SUMPRODUCT($I83:$I87,Expenses!FK$35:FK$39)*$F83,MAX((Expenses!FK$35-$K83/12)*$J83*$F83,0)+MAX((Expenses!FK$36-$K84/12)*$J84*$F83,0)+MAX((Expenses!FK$37-$K85/12)*$J85*$F83,0)+MAX((Expenses!FK$38-$K86/12)*$J86*$F83,0)+MAX((Expenses!FK$39-$K87/12)*$J87*$F83,0)))),0)</f>
        <v>0</v>
      </c>
      <c r="FN249" s="156">
        <f>IF(AND(FN$165&lt;=$E83,FN$165&gt;=EOMONTH($D83,0)),IF($G83="NNN",SUM(Expenses!FL$35:FL$39)*$F83,IF($G83="FSG",0,IF($G83="MG",SUMPRODUCT($I83:$I87,Expenses!FL$35:FL$39)*$F83,MAX((Expenses!FL$35-$K83/12)*$J83*$F83,0)+MAX((Expenses!FL$36-$K84/12)*$J84*$F83,0)+MAX((Expenses!FL$37-$K85/12)*$J85*$F83,0)+MAX((Expenses!FL$38-$K86/12)*$J86*$F83,0)+MAX((Expenses!FL$39-$K87/12)*$J87*$F83,0)))),0)</f>
        <v>0</v>
      </c>
      <c r="FO249" s="156">
        <f>IF(AND(FO$165&lt;=$E83,FO$165&gt;=EOMONTH($D83,0)),IF($G83="NNN",SUM(Expenses!FM$35:FM$39)*$F83,IF($G83="FSG",0,IF($G83="MG",SUMPRODUCT($I83:$I87,Expenses!FM$35:FM$39)*$F83,MAX((Expenses!FM$35-$K83/12)*$J83*$F83,0)+MAX((Expenses!FM$36-$K84/12)*$J84*$F83,0)+MAX((Expenses!FM$37-$K85/12)*$J85*$F83,0)+MAX((Expenses!FM$38-$K86/12)*$J86*$F83,0)+MAX((Expenses!FM$39-$K87/12)*$J87*$F83,0)))),0)</f>
        <v>0</v>
      </c>
      <c r="FP249" s="156">
        <f>IF(AND(FP$165&lt;=$E83,FP$165&gt;=EOMONTH($D83,0)),IF($G83="NNN",SUM(Expenses!FN$35:FN$39)*$F83,IF($G83="FSG",0,IF($G83="MG",SUMPRODUCT($I83:$I87,Expenses!FN$35:FN$39)*$F83,MAX((Expenses!FN$35-$K83/12)*$J83*$F83,0)+MAX((Expenses!FN$36-$K84/12)*$J84*$F83,0)+MAX((Expenses!FN$37-$K85/12)*$J85*$F83,0)+MAX((Expenses!FN$38-$K86/12)*$J86*$F83,0)+MAX((Expenses!FN$39-$K87/12)*$J87*$F83,0)))),0)</f>
        <v>0</v>
      </c>
      <c r="FQ249" s="156">
        <f>IF(AND(FQ$165&lt;=$E83,FQ$165&gt;=EOMONTH($D83,0)),IF($G83="NNN",SUM(Expenses!FO$35:FO$39)*$F83,IF($G83="FSG",0,IF($G83="MG",SUMPRODUCT($I83:$I87,Expenses!FO$35:FO$39)*$F83,MAX((Expenses!FO$35-$K83/12)*$J83*$F83,0)+MAX((Expenses!FO$36-$K84/12)*$J84*$F83,0)+MAX((Expenses!FO$37-$K85/12)*$J85*$F83,0)+MAX((Expenses!FO$38-$K86/12)*$J86*$F83,0)+MAX((Expenses!FO$39-$K87/12)*$J87*$F83,0)))),0)</f>
        <v>0</v>
      </c>
      <c r="FR249" s="156">
        <f>IF(AND(FR$165&lt;=$E83,FR$165&gt;=EOMONTH($D83,0)),IF($G83="NNN",SUM(Expenses!FP$35:FP$39)*$F83,IF($G83="FSG",0,IF($G83="MG",SUMPRODUCT($I83:$I87,Expenses!FP$35:FP$39)*$F83,MAX((Expenses!FP$35-$K83/12)*$J83*$F83,0)+MAX((Expenses!FP$36-$K84/12)*$J84*$F83,0)+MAX((Expenses!FP$37-$K85/12)*$J85*$F83,0)+MAX((Expenses!FP$38-$K86/12)*$J86*$F83,0)+MAX((Expenses!FP$39-$K87/12)*$J87*$F83,0)))),0)</f>
        <v>0</v>
      </c>
      <c r="FS249" s="156">
        <f>IF(AND(FS$165&lt;=$E83,FS$165&gt;=EOMONTH($D83,0)),IF($G83="NNN",SUM(Expenses!FQ$35:FQ$39)*$F83,IF($G83="FSG",0,IF($G83="MG",SUMPRODUCT($I83:$I87,Expenses!FQ$35:FQ$39)*$F83,MAX((Expenses!FQ$35-$K83/12)*$J83*$F83,0)+MAX((Expenses!FQ$36-$K84/12)*$J84*$F83,0)+MAX((Expenses!FQ$37-$K85/12)*$J85*$F83,0)+MAX((Expenses!FQ$38-$K86/12)*$J86*$F83,0)+MAX((Expenses!FQ$39-$K87/12)*$J87*$F83,0)))),0)</f>
        <v>0</v>
      </c>
      <c r="FT249" s="156">
        <f>IF(AND(FT$165&lt;=$E83,FT$165&gt;=EOMONTH($D83,0)),IF($G83="NNN",SUM(Expenses!FR$35:FR$39)*$F83,IF($G83="FSG",0,IF($G83="MG",SUMPRODUCT($I83:$I87,Expenses!FR$35:FR$39)*$F83,MAX((Expenses!FR$35-$K83/12)*$J83*$F83,0)+MAX((Expenses!FR$36-$K84/12)*$J84*$F83,0)+MAX((Expenses!FR$37-$K85/12)*$J85*$F83,0)+MAX((Expenses!FR$38-$K86/12)*$J86*$F83,0)+MAX((Expenses!FR$39-$K87/12)*$J87*$F83,0)))),0)</f>
        <v>0</v>
      </c>
      <c r="FU249" s="156">
        <f>IF(AND(FU$165&lt;=$E83,FU$165&gt;=EOMONTH($D83,0)),IF($G83="NNN",SUM(Expenses!FS$35:FS$39)*$F83,IF($G83="FSG",0,IF($G83="MG",SUMPRODUCT($I83:$I87,Expenses!FS$35:FS$39)*$F83,MAX((Expenses!FS$35-$K83/12)*$J83*$F83,0)+MAX((Expenses!FS$36-$K84/12)*$J84*$F83,0)+MAX((Expenses!FS$37-$K85/12)*$J85*$F83,0)+MAX((Expenses!FS$38-$K86/12)*$J86*$F83,0)+MAX((Expenses!FS$39-$K87/12)*$J87*$F83,0)))),0)</f>
        <v>0</v>
      </c>
      <c r="FV249" s="156">
        <f>IF(AND(FV$165&lt;=$E83,FV$165&gt;=EOMONTH($D83,0)),IF($G83="NNN",SUM(Expenses!FT$35:FT$39)*$F83,IF($G83="FSG",0,IF($G83="MG",SUMPRODUCT($I83:$I87,Expenses!FT$35:FT$39)*$F83,MAX((Expenses!FT$35-$K83/12)*$J83*$F83,0)+MAX((Expenses!FT$36-$K84/12)*$J84*$F83,0)+MAX((Expenses!FT$37-$K85/12)*$J85*$F83,0)+MAX((Expenses!FT$38-$K86/12)*$J86*$F83,0)+MAX((Expenses!FT$39-$K87/12)*$J87*$F83,0)))),0)</f>
        <v>0</v>
      </c>
      <c r="FW249" s="156">
        <f>IF(AND(FW$165&lt;=$E83,FW$165&gt;=EOMONTH($D83,0)),IF($G83="NNN",SUM(Expenses!FU$35:FU$39)*$F83,IF($G83="FSG",0,IF($G83="MG",SUMPRODUCT($I83:$I87,Expenses!FU$35:FU$39)*$F83,MAX((Expenses!FU$35-$K83/12)*$J83*$F83,0)+MAX((Expenses!FU$36-$K84/12)*$J84*$F83,0)+MAX((Expenses!FU$37-$K85/12)*$J85*$F83,0)+MAX((Expenses!FU$38-$K86/12)*$J86*$F83,0)+MAX((Expenses!FU$39-$K87/12)*$J87*$F83,0)))),0)</f>
        <v>0</v>
      </c>
      <c r="FX249" s="156">
        <f>IF(AND(FX$165&lt;=$E83,FX$165&gt;=EOMONTH($D83,0)),IF($G83="NNN",SUM(Expenses!FV$35:FV$39)*$F83,IF($G83="FSG",0,IF($G83="MG",SUMPRODUCT($I83:$I87,Expenses!FV$35:FV$39)*$F83,MAX((Expenses!FV$35-$K83/12)*$J83*$F83,0)+MAX((Expenses!FV$36-$K84/12)*$J84*$F83,0)+MAX((Expenses!FV$37-$K85/12)*$J85*$F83,0)+MAX((Expenses!FV$38-$K86/12)*$J86*$F83,0)+MAX((Expenses!FV$39-$K87/12)*$J87*$F83,0)))),0)</f>
        <v>0</v>
      </c>
      <c r="FY249" s="156">
        <f>IF(AND(FY$165&lt;=$E83,FY$165&gt;=EOMONTH($D83,0)),IF($G83="NNN",SUM(Expenses!FW$35:FW$39)*$F83,IF($G83="FSG",0,IF($G83="MG",SUMPRODUCT($I83:$I87,Expenses!FW$35:FW$39)*$F83,MAX((Expenses!FW$35-$K83/12)*$J83*$F83,0)+MAX((Expenses!FW$36-$K84/12)*$J84*$F83,0)+MAX((Expenses!FW$37-$K85/12)*$J85*$F83,0)+MAX((Expenses!FW$38-$K86/12)*$J86*$F83,0)+MAX((Expenses!FW$39-$K87/12)*$J87*$F83,0)))),0)</f>
        <v>0</v>
      </c>
      <c r="FZ249" s="156">
        <f>IF(AND(FZ$165&lt;=$E83,FZ$165&gt;=EOMONTH($D83,0)),IF($G83="NNN",SUM(Expenses!FX$35:FX$39)*$F83,IF($G83="FSG",0,IF($G83="MG",SUMPRODUCT($I83:$I87,Expenses!FX$35:FX$39)*$F83,MAX((Expenses!FX$35-$K83/12)*$J83*$F83,0)+MAX((Expenses!FX$36-$K84/12)*$J84*$F83,0)+MAX((Expenses!FX$37-$K85/12)*$J85*$F83,0)+MAX((Expenses!FX$38-$K86/12)*$J86*$F83,0)+MAX((Expenses!FX$39-$K87/12)*$J87*$F83,0)))),0)</f>
        <v>0</v>
      </c>
      <c r="GA249" s="156">
        <f>IF(AND(GA$165&lt;=$E83,GA$165&gt;=EOMONTH($D83,0)),IF($G83="NNN",SUM(Expenses!FY$35:FY$39)*$F83,IF($G83="FSG",0,IF($G83="MG",SUMPRODUCT($I83:$I87,Expenses!FY$35:FY$39)*$F83,MAX((Expenses!FY$35-$K83/12)*$J83*$F83,0)+MAX((Expenses!FY$36-$K84/12)*$J84*$F83,0)+MAX((Expenses!FY$37-$K85/12)*$J85*$F83,0)+MAX((Expenses!FY$38-$K86/12)*$J86*$F83,0)+MAX((Expenses!FY$39-$K87/12)*$J87*$F83,0)))),0)</f>
        <v>0</v>
      </c>
      <c r="GB249" s="156">
        <f>IF(AND(GB$165&lt;=$E83,GB$165&gt;=EOMONTH($D83,0)),IF($G83="NNN",SUM(Expenses!FZ$35:FZ$39)*$F83,IF($G83="FSG",0,IF($G83="MG",SUMPRODUCT($I83:$I87,Expenses!FZ$35:FZ$39)*$F83,MAX((Expenses!FZ$35-$K83/12)*$J83*$F83,0)+MAX((Expenses!FZ$36-$K84/12)*$J84*$F83,0)+MAX((Expenses!FZ$37-$K85/12)*$J85*$F83,0)+MAX((Expenses!FZ$38-$K86/12)*$J86*$F83,0)+MAX((Expenses!FZ$39-$K87/12)*$J87*$F83,0)))),0)</f>
        <v>0</v>
      </c>
      <c r="GC249" s="156">
        <f>IF(AND(GC$165&lt;=$E83,GC$165&gt;=EOMONTH($D83,0)),IF($G83="NNN",SUM(Expenses!GA$35:GA$39)*$F83,IF($G83="FSG",0,IF($G83="MG",SUMPRODUCT($I83:$I87,Expenses!GA$35:GA$39)*$F83,MAX((Expenses!GA$35-$K83/12)*$J83*$F83,0)+MAX((Expenses!GA$36-$K84/12)*$J84*$F83,0)+MAX((Expenses!GA$37-$K85/12)*$J85*$F83,0)+MAX((Expenses!GA$38-$K86/12)*$J86*$F83,0)+MAX((Expenses!GA$39-$K87/12)*$J87*$F83,0)))),0)</f>
        <v>0</v>
      </c>
      <c r="GD249" s="156">
        <f>IF(AND(GD$165&lt;=$E83,GD$165&gt;=EOMONTH($D83,0)),IF($G83="NNN",SUM(Expenses!GB$35:GB$39)*$F83,IF($G83="FSG",0,IF($G83="MG",SUMPRODUCT($I83:$I87,Expenses!GB$35:GB$39)*$F83,MAX((Expenses!GB$35-$K83/12)*$J83*$F83,0)+MAX((Expenses!GB$36-$K84/12)*$J84*$F83,0)+MAX((Expenses!GB$37-$K85/12)*$J85*$F83,0)+MAX((Expenses!GB$38-$K86/12)*$J86*$F83,0)+MAX((Expenses!GB$39-$K87/12)*$J87*$F83,0)))),0)</f>
        <v>0</v>
      </c>
      <c r="GE249" s="156">
        <f>IF(AND(GE$165&lt;=$E83,GE$165&gt;=EOMONTH($D83,0)),IF($G83="NNN",SUM(Expenses!GC$35:GC$39)*$F83,IF($G83="FSG",0,IF($G83="MG",SUMPRODUCT($I83:$I87,Expenses!GC$35:GC$39)*$F83,MAX((Expenses!GC$35-$K83/12)*$J83*$F83,0)+MAX((Expenses!GC$36-$K84/12)*$J84*$F83,0)+MAX((Expenses!GC$37-$K85/12)*$J85*$F83,0)+MAX((Expenses!GC$38-$K86/12)*$J86*$F83,0)+MAX((Expenses!GC$39-$K87/12)*$J87*$F83,0)))),0)</f>
        <v>0</v>
      </c>
      <c r="GF249" s="156">
        <f>IF(AND(GF$165&lt;=$E83,GF$165&gt;=EOMONTH($D83,0)),IF($G83="NNN",SUM(Expenses!GD$35:GD$39)*$F83,IF($G83="FSG",0,IF($G83="MG",SUMPRODUCT($I83:$I87,Expenses!GD$35:GD$39)*$F83,MAX((Expenses!GD$35-$K83/12)*$J83*$F83,0)+MAX((Expenses!GD$36-$K84/12)*$J84*$F83,0)+MAX((Expenses!GD$37-$K85/12)*$J85*$F83,0)+MAX((Expenses!GD$38-$K86/12)*$J86*$F83,0)+MAX((Expenses!GD$39-$K87/12)*$J87*$F83,0)))),0)</f>
        <v>0</v>
      </c>
      <c r="GG249" s="156">
        <f>IF(AND(GG$165&lt;=$E83,GG$165&gt;=EOMONTH($D83,0)),IF($G83="NNN",SUM(Expenses!GE$35:GE$39)*$F83,IF($G83="FSG",0,IF($G83="MG",SUMPRODUCT($I83:$I87,Expenses!GE$35:GE$39)*$F83,MAX((Expenses!GE$35-$K83/12)*$J83*$F83,0)+MAX((Expenses!GE$36-$K84/12)*$J84*$F83,0)+MAX((Expenses!GE$37-$K85/12)*$J85*$F83,0)+MAX((Expenses!GE$38-$K86/12)*$J86*$F83,0)+MAX((Expenses!GE$39-$K87/12)*$J87*$F83,0)))),0)</f>
        <v>0</v>
      </c>
      <c r="GH249" s="156">
        <f>IF(AND(GH$165&lt;=$E83,GH$165&gt;=EOMONTH($D83,0)),IF($G83="NNN",SUM(Expenses!GF$35:GF$39)*$F83,IF($G83="FSG",0,IF($G83="MG",SUMPRODUCT($I83:$I87,Expenses!GF$35:GF$39)*$F83,MAX((Expenses!GF$35-$K83/12)*$J83*$F83,0)+MAX((Expenses!GF$36-$K84/12)*$J84*$F83,0)+MAX((Expenses!GF$37-$K85/12)*$J85*$F83,0)+MAX((Expenses!GF$38-$K86/12)*$J86*$F83,0)+MAX((Expenses!GF$39-$K87/12)*$J87*$F83,0)))),0)</f>
        <v>0</v>
      </c>
      <c r="GI249" s="156">
        <f>IF(AND(GI$165&lt;=$E83,GI$165&gt;=EOMONTH($D83,0)),IF($G83="NNN",SUM(Expenses!GG$35:GG$39)*$F83,IF($G83="FSG",0,IF($G83="MG",SUMPRODUCT($I83:$I87,Expenses!GG$35:GG$39)*$F83,MAX((Expenses!GG$35-$K83/12)*$J83*$F83,0)+MAX((Expenses!GG$36-$K84/12)*$J84*$F83,0)+MAX((Expenses!GG$37-$K85/12)*$J85*$F83,0)+MAX((Expenses!GG$38-$K86/12)*$J86*$F83,0)+MAX((Expenses!GG$39-$K87/12)*$J87*$F83,0)))),0)</f>
        <v>0</v>
      </c>
      <c r="GJ249" s="156">
        <f>IF(AND(GJ$165&lt;=$E83,GJ$165&gt;=EOMONTH($D83,0)),IF($G83="NNN",SUM(Expenses!GH$35:GH$39)*$F83,IF($G83="FSG",0,IF($G83="MG",SUMPRODUCT($I83:$I87,Expenses!GH$35:GH$39)*$F83,MAX((Expenses!GH$35-$K83/12)*$J83*$F83,0)+MAX((Expenses!GH$36-$K84/12)*$J84*$F83,0)+MAX((Expenses!GH$37-$K85/12)*$J85*$F83,0)+MAX((Expenses!GH$38-$K86/12)*$J86*$F83,0)+MAX((Expenses!GH$39-$K87/12)*$J87*$F83,0)))),0)</f>
        <v>0</v>
      </c>
      <c r="GK249" s="156">
        <f>IF(AND(GK$165&lt;=$E83,GK$165&gt;=EOMONTH($D83,0)),IF($G83="NNN",SUM(Expenses!GI$35:GI$39)*$F83,IF($G83="FSG",0,IF($G83="MG",SUMPRODUCT($I83:$I87,Expenses!GI$35:GI$39)*$F83,MAX((Expenses!GI$35-$K83/12)*$J83*$F83,0)+MAX((Expenses!GI$36-$K84/12)*$J84*$F83,0)+MAX((Expenses!GI$37-$K85/12)*$J85*$F83,0)+MAX((Expenses!GI$38-$K86/12)*$J86*$F83,0)+MAX((Expenses!GI$39-$K87/12)*$J87*$F83,0)))),0)</f>
        <v>0</v>
      </c>
      <c r="GL249" s="156">
        <f>IF(AND(GL$165&lt;=$E83,GL$165&gt;=EOMONTH($D83,0)),IF($G83="NNN",SUM(Expenses!GJ$35:GJ$39)*$F83,IF($G83="FSG",0,IF($G83="MG",SUMPRODUCT($I83:$I87,Expenses!GJ$35:GJ$39)*$F83,MAX((Expenses!GJ$35-$K83/12)*$J83*$F83,0)+MAX((Expenses!GJ$36-$K84/12)*$J84*$F83,0)+MAX((Expenses!GJ$37-$K85/12)*$J85*$F83,0)+MAX((Expenses!GJ$38-$K86/12)*$J86*$F83,0)+MAX((Expenses!GJ$39-$K87/12)*$J87*$F83,0)))),0)</f>
        <v>0</v>
      </c>
      <c r="GM249" s="156">
        <f>IF(AND(GM$165&lt;=$E83,GM$165&gt;=EOMONTH($D83,0)),IF($G83="NNN",SUM(Expenses!GK$35:GK$39)*$F83,IF($G83="FSG",0,IF($G83="MG",SUMPRODUCT($I83:$I87,Expenses!GK$35:GK$39)*$F83,MAX((Expenses!GK$35-$K83/12)*$J83*$F83,0)+MAX((Expenses!GK$36-$K84/12)*$J84*$F83,0)+MAX((Expenses!GK$37-$K85/12)*$J85*$F83,0)+MAX((Expenses!GK$38-$K86/12)*$J86*$F83,0)+MAX((Expenses!GK$39-$K87/12)*$J87*$F83,0)))),0)</f>
        <v>0</v>
      </c>
      <c r="GN249" s="156">
        <f>IF(AND(GN$165&lt;=$E83,GN$165&gt;=EOMONTH($D83,0)),IF($G83="NNN",SUM(Expenses!GL$35:GL$39)*$F83,IF($G83="FSG",0,IF($G83="MG",SUMPRODUCT($I83:$I87,Expenses!GL$35:GL$39)*$F83,MAX((Expenses!GL$35-$K83/12)*$J83*$F83,0)+MAX((Expenses!GL$36-$K84/12)*$J84*$F83,0)+MAX((Expenses!GL$37-$K85/12)*$J85*$F83,0)+MAX((Expenses!GL$38-$K86/12)*$J86*$F83,0)+MAX((Expenses!GL$39-$K87/12)*$J87*$F83,0)))),0)</f>
        <v>0</v>
      </c>
      <c r="GO249" s="156">
        <f>IF(AND(GO$165&lt;=$E83,GO$165&gt;=EOMONTH($D83,0)),IF($G83="NNN",SUM(Expenses!GM$35:GM$39)*$F83,IF($G83="FSG",0,IF($G83="MG",SUMPRODUCT($I83:$I87,Expenses!GM$35:GM$39)*$F83,MAX((Expenses!GM$35-$K83/12)*$J83*$F83,0)+MAX((Expenses!GM$36-$K84/12)*$J84*$F83,0)+MAX((Expenses!GM$37-$K85/12)*$J85*$F83,0)+MAX((Expenses!GM$38-$K86/12)*$J86*$F83,0)+MAX((Expenses!GM$39-$K87/12)*$J87*$F83,0)))),0)</f>
        <v>0</v>
      </c>
      <c r="GP249" s="156">
        <f>IF(AND(GP$165&lt;=$E83,GP$165&gt;=EOMONTH($D83,0)),IF($G83="NNN",SUM(Expenses!GN$35:GN$39)*$F83,IF($G83="FSG",0,IF($G83="MG",SUMPRODUCT($I83:$I87,Expenses!GN$35:GN$39)*$F83,MAX((Expenses!GN$35-$K83/12)*$J83*$F83,0)+MAX((Expenses!GN$36-$K84/12)*$J84*$F83,0)+MAX((Expenses!GN$37-$K85/12)*$J85*$F83,0)+MAX((Expenses!GN$38-$K86/12)*$J86*$F83,0)+MAX((Expenses!GN$39-$K87/12)*$J87*$F83,0)))),0)</f>
        <v>0</v>
      </c>
      <c r="GQ249" s="156">
        <f>IF(AND(GQ$165&lt;=$E83,GQ$165&gt;=EOMONTH($D83,0)),IF($G83="NNN",SUM(Expenses!GO$35:GO$39)*$F83,IF($G83="FSG",0,IF($G83="MG",SUMPRODUCT($I83:$I87,Expenses!GO$35:GO$39)*$F83,MAX((Expenses!GO$35-$K83/12)*$J83*$F83,0)+MAX((Expenses!GO$36-$K84/12)*$J84*$F83,0)+MAX((Expenses!GO$37-$K85/12)*$J85*$F83,0)+MAX((Expenses!GO$38-$K86/12)*$J86*$F83,0)+MAX((Expenses!GO$39-$K87/12)*$J87*$F83,0)))),0)</f>
        <v>0</v>
      </c>
      <c r="GR249" s="156">
        <f>IF(AND(GR$165&lt;=$E83,GR$165&gt;=EOMONTH($D83,0)),IF($G83="NNN",SUM(Expenses!GP$35:GP$39)*$F83,IF($G83="FSG",0,IF($G83="MG",SUMPRODUCT($I83:$I87,Expenses!GP$35:GP$39)*$F83,MAX((Expenses!GP$35-$K83/12)*$J83*$F83,0)+MAX((Expenses!GP$36-$K84/12)*$J84*$F83,0)+MAX((Expenses!GP$37-$K85/12)*$J85*$F83,0)+MAX((Expenses!GP$38-$K86/12)*$J86*$F83,0)+MAX((Expenses!GP$39-$K87/12)*$J87*$F83,0)))),0)</f>
        <v>0</v>
      </c>
      <c r="GS249" s="156">
        <f>IF(AND(GS$165&lt;=$E83,GS$165&gt;=EOMONTH($D83,0)),IF($G83="NNN",SUM(Expenses!GQ$35:GQ$39)*$F83,IF($G83="FSG",0,IF($G83="MG",SUMPRODUCT($I83:$I87,Expenses!GQ$35:GQ$39)*$F83,MAX((Expenses!GQ$35-$K83/12)*$J83*$F83,0)+MAX((Expenses!GQ$36-$K84/12)*$J84*$F83,0)+MAX((Expenses!GQ$37-$K85/12)*$J85*$F83,0)+MAX((Expenses!GQ$38-$K86/12)*$J86*$F83,0)+MAX((Expenses!GQ$39-$K87/12)*$J87*$F83,0)))),0)</f>
        <v>0</v>
      </c>
      <c r="GT249" s="156">
        <f>IF(AND(GT$165&lt;=$E83,GT$165&gt;=EOMONTH($D83,0)),IF($G83="NNN",SUM(Expenses!GR$35:GR$39)*$F83,IF($G83="FSG",0,IF($G83="MG",SUMPRODUCT($I83:$I87,Expenses!GR$35:GR$39)*$F83,MAX((Expenses!GR$35-$K83/12)*$J83*$F83,0)+MAX((Expenses!GR$36-$K84/12)*$J84*$F83,0)+MAX((Expenses!GR$37-$K85/12)*$J85*$F83,0)+MAX((Expenses!GR$38-$K86/12)*$J86*$F83,0)+MAX((Expenses!GR$39-$K87/12)*$J87*$F83,0)))),0)</f>
        <v>0</v>
      </c>
      <c r="GU249" s="156">
        <f>IF(AND(GU$165&lt;=$E83,GU$165&gt;=EOMONTH($D83,0)),IF($G83="NNN",SUM(Expenses!GS$35:GS$39)*$F83,IF($G83="FSG",0,IF($G83="MG",SUMPRODUCT($I83:$I87,Expenses!GS$35:GS$39)*$F83,MAX((Expenses!GS$35-$K83/12)*$J83*$F83,0)+MAX((Expenses!GS$36-$K84/12)*$J84*$F83,0)+MAX((Expenses!GS$37-$K85/12)*$J85*$F83,0)+MAX((Expenses!GS$38-$K86/12)*$J86*$F83,0)+MAX((Expenses!GS$39-$K87/12)*$J87*$F83,0)))),0)</f>
        <v>0</v>
      </c>
      <c r="GV249" s="156">
        <f>IF(AND(GV$165&lt;=$E83,GV$165&gt;=EOMONTH($D83,0)),IF($G83="NNN",SUM(Expenses!GT$35:GT$39)*$F83,IF($G83="FSG",0,IF($G83="MG",SUMPRODUCT($I83:$I87,Expenses!GT$35:GT$39)*$F83,MAX((Expenses!GT$35-$K83/12)*$J83*$F83,0)+MAX((Expenses!GT$36-$K84/12)*$J84*$F83,0)+MAX((Expenses!GT$37-$K85/12)*$J85*$F83,0)+MAX((Expenses!GT$38-$K86/12)*$J86*$F83,0)+MAX((Expenses!GT$39-$K87/12)*$J87*$F83,0)))),0)</f>
        <v>0</v>
      </c>
      <c r="GW249" s="156">
        <f>IF(AND(GW$165&lt;=$E83,GW$165&gt;=EOMONTH($D83,0)),IF($G83="NNN",SUM(Expenses!GU$35:GU$39)*$F83,IF($G83="FSG",0,IF($G83="MG",SUMPRODUCT($I83:$I87,Expenses!GU$35:GU$39)*$F83,MAX((Expenses!GU$35-$K83/12)*$J83*$F83,0)+MAX((Expenses!GU$36-$K84/12)*$J84*$F83,0)+MAX((Expenses!GU$37-$K85/12)*$J85*$F83,0)+MAX((Expenses!GU$38-$K86/12)*$J86*$F83,0)+MAX((Expenses!GU$39-$K87/12)*$J87*$F83,0)))),0)</f>
        <v>0</v>
      </c>
      <c r="GX249" s="156">
        <f>IF(AND(GX$165&lt;=$E83,GX$165&gt;=EOMONTH($D83,0)),IF($G83="NNN",SUM(Expenses!GV$35:GV$39)*$F83,IF($G83="FSG",0,IF($G83="MG",SUMPRODUCT($I83:$I87,Expenses!GV$35:GV$39)*$F83,MAX((Expenses!GV$35-$K83/12)*$J83*$F83,0)+MAX((Expenses!GV$36-$K84/12)*$J84*$F83,0)+MAX((Expenses!GV$37-$K85/12)*$J85*$F83,0)+MAX((Expenses!GV$38-$K86/12)*$J86*$F83,0)+MAX((Expenses!GV$39-$K87/12)*$J87*$F83,0)))),0)</f>
        <v>0</v>
      </c>
      <c r="GY249" s="156">
        <f>IF(AND(GY$165&lt;=$E83,GY$165&gt;=EOMONTH($D83,0)),IF($G83="NNN",SUM(Expenses!GW$35:GW$39)*$F83,IF($G83="FSG",0,IF($G83="MG",SUMPRODUCT($I83:$I87,Expenses!GW$35:GW$39)*$F83,MAX((Expenses!GW$35-$K83/12)*$J83*$F83,0)+MAX((Expenses!GW$36-$K84/12)*$J84*$F83,0)+MAX((Expenses!GW$37-$K85/12)*$J85*$F83,0)+MAX((Expenses!GW$38-$K86/12)*$J86*$F83,0)+MAX((Expenses!GW$39-$K87/12)*$J87*$F83,0)))),0)</f>
        <v>0</v>
      </c>
      <c r="GZ249" s="156">
        <f>IF(AND(GZ$165&lt;=$E83,GZ$165&gt;=EOMONTH($D83,0)),IF($G83="NNN",SUM(Expenses!GX$35:GX$39)*$F83,IF($G83="FSG",0,IF($G83="MG",SUMPRODUCT($I83:$I87,Expenses!GX$35:GX$39)*$F83,MAX((Expenses!GX$35-$K83/12)*$J83*$F83,0)+MAX((Expenses!GX$36-$K84/12)*$J84*$F83,0)+MAX((Expenses!GX$37-$K85/12)*$J85*$F83,0)+MAX((Expenses!GX$38-$K86/12)*$J86*$F83,0)+MAX((Expenses!GX$39-$K87/12)*$J87*$F83,0)))),0)</f>
        <v>0</v>
      </c>
      <c r="HA249" s="156">
        <f>IF(AND(HA$165&lt;=$E83,HA$165&gt;=EOMONTH($D83,0)),IF($G83="NNN",SUM(Expenses!GY$35:GY$39)*$F83,IF($G83="FSG",0,IF($G83="MG",SUMPRODUCT($I83:$I87,Expenses!GY$35:GY$39)*$F83,MAX((Expenses!GY$35-$K83/12)*$J83*$F83,0)+MAX((Expenses!GY$36-$K84/12)*$J84*$F83,0)+MAX((Expenses!GY$37-$K85/12)*$J85*$F83,0)+MAX((Expenses!GY$38-$K86/12)*$J86*$F83,0)+MAX((Expenses!GY$39-$K87/12)*$J87*$F83,0)))),0)</f>
        <v>0</v>
      </c>
      <c r="HB249" s="156">
        <f>IF(AND(HB$165&lt;=$E83,HB$165&gt;=EOMONTH($D83,0)),IF($G83="NNN",SUM(Expenses!GZ$35:GZ$39)*$F83,IF($G83="FSG",0,IF($G83="MG",SUMPRODUCT($I83:$I87,Expenses!GZ$35:GZ$39)*$F83,MAX((Expenses!GZ$35-$K83/12)*$J83*$F83,0)+MAX((Expenses!GZ$36-$K84/12)*$J84*$F83,0)+MAX((Expenses!GZ$37-$K85/12)*$J85*$F83,0)+MAX((Expenses!GZ$38-$K86/12)*$J86*$F83,0)+MAX((Expenses!GZ$39-$K87/12)*$J87*$F83,0)))),0)</f>
        <v>0</v>
      </c>
      <c r="HC249" s="156">
        <f>IF(AND(HC$165&lt;=$E83,HC$165&gt;=EOMONTH($D83,0)),IF($G83="NNN",SUM(Expenses!HA$35:HA$39)*$F83,IF($G83="FSG",0,IF($G83="MG",SUMPRODUCT($I83:$I87,Expenses!HA$35:HA$39)*$F83,MAX((Expenses!HA$35-$K83/12)*$J83*$F83,0)+MAX((Expenses!HA$36-$K84/12)*$J84*$F83,0)+MAX((Expenses!HA$37-$K85/12)*$J85*$F83,0)+MAX((Expenses!HA$38-$K86/12)*$J86*$F83,0)+MAX((Expenses!HA$39-$K87/12)*$J87*$F83,0)))),0)</f>
        <v>0</v>
      </c>
      <c r="HD249" s="156">
        <f>IF(AND(HD$165&lt;=$E83,HD$165&gt;=EOMONTH($D83,0)),IF($G83="NNN",SUM(Expenses!HB$35:HB$39)*$F83,IF($G83="FSG",0,IF($G83="MG",SUMPRODUCT($I83:$I87,Expenses!HB$35:HB$39)*$F83,MAX((Expenses!HB$35-$K83/12)*$J83*$F83,0)+MAX((Expenses!HB$36-$K84/12)*$J84*$F83,0)+MAX((Expenses!HB$37-$K85/12)*$J85*$F83,0)+MAX((Expenses!HB$38-$K86/12)*$J86*$F83,0)+MAX((Expenses!HB$39-$K87/12)*$J87*$F83,0)))),0)</f>
        <v>0</v>
      </c>
      <c r="HE249" s="156">
        <f>IF(AND(HE$165&lt;=$E83,HE$165&gt;=EOMONTH($D83,0)),IF($G83="NNN",SUM(Expenses!HC$35:HC$39)*$F83,IF($G83="FSG",0,IF($G83="MG",SUMPRODUCT($I83:$I87,Expenses!HC$35:HC$39)*$F83,MAX((Expenses!HC$35-$K83/12)*$J83*$F83,0)+MAX((Expenses!HC$36-$K84/12)*$J84*$F83,0)+MAX((Expenses!HC$37-$K85/12)*$J85*$F83,0)+MAX((Expenses!HC$38-$K86/12)*$J86*$F83,0)+MAX((Expenses!HC$39-$K87/12)*$J87*$F83,0)))),0)</f>
        <v>0</v>
      </c>
      <c r="HF249" s="156">
        <f>IF(AND(HF$165&lt;=$E83,HF$165&gt;=EOMONTH($D83,0)),IF($G83="NNN",SUM(Expenses!HD$35:HD$39)*$F83,IF($G83="FSG",0,IF($G83="MG",SUMPRODUCT($I83:$I87,Expenses!HD$35:HD$39)*$F83,MAX((Expenses!HD$35-$K83/12)*$J83*$F83,0)+MAX((Expenses!HD$36-$K84/12)*$J84*$F83,0)+MAX((Expenses!HD$37-$K85/12)*$J85*$F83,0)+MAX((Expenses!HD$38-$K86/12)*$J86*$F83,0)+MAX((Expenses!HD$39-$K87/12)*$J87*$F83,0)))),0)</f>
        <v>0</v>
      </c>
      <c r="HG249" s="156">
        <f>IF(AND(HG$165&lt;=$E83,HG$165&gt;=EOMONTH($D83,0)),IF($G83="NNN",SUM(Expenses!HE$35:HE$39)*$F83,IF($G83="FSG",0,IF($G83="MG",SUMPRODUCT($I83:$I87,Expenses!HE$35:HE$39)*$F83,MAX((Expenses!HE$35-$K83/12)*$J83*$F83,0)+MAX((Expenses!HE$36-$K84/12)*$J84*$F83,0)+MAX((Expenses!HE$37-$K85/12)*$J85*$F83,0)+MAX((Expenses!HE$38-$K86/12)*$J86*$F83,0)+MAX((Expenses!HE$39-$K87/12)*$J87*$F83,0)))),0)</f>
        <v>0</v>
      </c>
      <c r="HH249" s="156">
        <f>IF(AND(HH$165&lt;=$E83,HH$165&gt;=EOMONTH($D83,0)),IF($G83="NNN",SUM(Expenses!HF$35:HF$39)*$F83,IF($G83="FSG",0,IF($G83="MG",SUMPRODUCT($I83:$I87,Expenses!HF$35:HF$39)*$F83,MAX((Expenses!HF$35-$K83/12)*$J83*$F83,0)+MAX((Expenses!HF$36-$K84/12)*$J84*$F83,0)+MAX((Expenses!HF$37-$K85/12)*$J85*$F83,0)+MAX((Expenses!HF$38-$K86/12)*$J86*$F83,0)+MAX((Expenses!HF$39-$K87/12)*$J87*$F83,0)))),0)</f>
        <v>0</v>
      </c>
      <c r="HI249" s="156">
        <f>IF(AND(HI$165&lt;=$E83,HI$165&gt;=EOMONTH($D83,0)),IF($G83="NNN",SUM(Expenses!HG$35:HG$39)*$F83,IF($G83="FSG",0,IF($G83="MG",SUMPRODUCT($I83:$I87,Expenses!HG$35:HG$39)*$F83,MAX((Expenses!HG$35-$K83/12)*$J83*$F83,0)+MAX((Expenses!HG$36-$K84/12)*$J84*$F83,0)+MAX((Expenses!HG$37-$K85/12)*$J85*$F83,0)+MAX((Expenses!HG$38-$K86/12)*$J86*$F83,0)+MAX((Expenses!HG$39-$K87/12)*$J87*$F83,0)))),0)</f>
        <v>0</v>
      </c>
      <c r="HJ249" s="156">
        <f>IF(AND(HJ$165&lt;=$E83,HJ$165&gt;=EOMONTH($D83,0)),IF($G83="NNN",SUM(Expenses!HH$35:HH$39)*$F83,IF($G83="FSG",0,IF($G83="MG",SUMPRODUCT($I83:$I87,Expenses!HH$35:HH$39)*$F83,MAX((Expenses!HH$35-$K83/12)*$J83*$F83,0)+MAX((Expenses!HH$36-$K84/12)*$J84*$F83,0)+MAX((Expenses!HH$37-$K85/12)*$J85*$F83,0)+MAX((Expenses!HH$38-$K86/12)*$J86*$F83,0)+MAX((Expenses!HH$39-$K87/12)*$J87*$F83,0)))),0)</f>
        <v>0</v>
      </c>
      <c r="HK249" s="156">
        <f>IF(AND(HK$165&lt;=$E83,HK$165&gt;=EOMONTH($D83,0)),IF($G83="NNN",SUM(Expenses!HI$35:HI$39)*$F83,IF($G83="FSG",0,IF($G83="MG",SUMPRODUCT($I83:$I87,Expenses!HI$35:HI$39)*$F83,MAX((Expenses!HI$35-$K83/12)*$J83*$F83,0)+MAX((Expenses!HI$36-$K84/12)*$J84*$F83,0)+MAX((Expenses!HI$37-$K85/12)*$J85*$F83,0)+MAX((Expenses!HI$38-$K86/12)*$J86*$F83,0)+MAX((Expenses!HI$39-$K87/12)*$J87*$F83,0)))),0)</f>
        <v>0</v>
      </c>
      <c r="HL249" s="156">
        <f>IF(AND(HL$165&lt;=$E83,HL$165&gt;=EOMONTH($D83,0)),IF($G83="NNN",SUM(Expenses!HJ$35:HJ$39)*$F83,IF($G83="FSG",0,IF($G83="MG",SUMPRODUCT($I83:$I87,Expenses!HJ$35:HJ$39)*$F83,MAX((Expenses!HJ$35-$K83/12)*$J83*$F83,0)+MAX((Expenses!HJ$36-$K84/12)*$J84*$F83,0)+MAX((Expenses!HJ$37-$K85/12)*$J85*$F83,0)+MAX((Expenses!HJ$38-$K86/12)*$J86*$F83,0)+MAX((Expenses!HJ$39-$K87/12)*$J87*$F83,0)))),0)</f>
        <v>0</v>
      </c>
      <c r="HM249" s="156">
        <f>IF(AND(HM$165&lt;=$E83,HM$165&gt;=EOMONTH($D83,0)),IF($G83="NNN",SUM(Expenses!HK$35:HK$39)*$F83,IF($G83="FSG",0,IF($G83="MG",SUMPRODUCT($I83:$I87,Expenses!HK$35:HK$39)*$F83,MAX((Expenses!HK$35-$K83/12)*$J83*$F83,0)+MAX((Expenses!HK$36-$K84/12)*$J84*$F83,0)+MAX((Expenses!HK$37-$K85/12)*$J85*$F83,0)+MAX((Expenses!HK$38-$K86/12)*$J86*$F83,0)+MAX((Expenses!HK$39-$K87/12)*$J87*$F83,0)))),0)</f>
        <v>0</v>
      </c>
      <c r="HN249" s="156">
        <f>IF(AND(HN$165&lt;=$E83,HN$165&gt;=EOMONTH($D83,0)),IF($G83="NNN",SUM(Expenses!HL$35:HL$39)*$F83,IF($G83="FSG",0,IF($G83="MG",SUMPRODUCT($I83:$I87,Expenses!HL$35:HL$39)*$F83,MAX((Expenses!HL$35-$K83/12)*$J83*$F83,0)+MAX((Expenses!HL$36-$K84/12)*$J84*$F83,0)+MAX((Expenses!HL$37-$K85/12)*$J85*$F83,0)+MAX((Expenses!HL$38-$K86/12)*$J86*$F83,0)+MAX((Expenses!HL$39-$K87/12)*$J87*$F83,0)))),0)</f>
        <v>0</v>
      </c>
      <c r="HO249" s="156">
        <f>IF(AND(HO$165&lt;=$E83,HO$165&gt;=EOMONTH($D83,0)),IF($G83="NNN",SUM(Expenses!HM$35:HM$39)*$F83,IF($G83="FSG",0,IF($G83="MG",SUMPRODUCT($I83:$I87,Expenses!HM$35:HM$39)*$F83,MAX((Expenses!HM$35-$K83/12)*$J83*$F83,0)+MAX((Expenses!HM$36-$K84/12)*$J84*$F83,0)+MAX((Expenses!HM$37-$K85/12)*$J85*$F83,0)+MAX((Expenses!HM$38-$K86/12)*$J86*$F83,0)+MAX((Expenses!HM$39-$K87/12)*$J87*$F83,0)))),0)</f>
        <v>0</v>
      </c>
      <c r="HP249" s="156">
        <f>IF(AND(HP$165&lt;=$E83,HP$165&gt;=EOMONTH($D83,0)),IF($G83="NNN",SUM(Expenses!HN$35:HN$39)*$F83,IF($G83="FSG",0,IF($G83="MG",SUMPRODUCT($I83:$I87,Expenses!HN$35:HN$39)*$F83,MAX((Expenses!HN$35-$K83/12)*$J83*$F83,0)+MAX((Expenses!HN$36-$K84/12)*$J84*$F83,0)+MAX((Expenses!HN$37-$K85/12)*$J85*$F83,0)+MAX((Expenses!HN$38-$K86/12)*$J86*$F83,0)+MAX((Expenses!HN$39-$K87/12)*$J87*$F83,0)))),0)</f>
        <v>0</v>
      </c>
      <c r="HQ249" s="156">
        <f>IF(AND(HQ$165&lt;=$E83,HQ$165&gt;=EOMONTH($D83,0)),IF($G83="NNN",SUM(Expenses!HO$35:HO$39)*$F83,IF($G83="FSG",0,IF($G83="MG",SUMPRODUCT($I83:$I87,Expenses!HO$35:HO$39)*$F83,MAX((Expenses!HO$35-$K83/12)*$J83*$F83,0)+MAX((Expenses!HO$36-$K84/12)*$J84*$F83,0)+MAX((Expenses!HO$37-$K85/12)*$J85*$F83,0)+MAX((Expenses!HO$38-$K86/12)*$J86*$F83,0)+MAX((Expenses!HO$39-$K87/12)*$J87*$F83,0)))),0)</f>
        <v>0</v>
      </c>
      <c r="HR249" s="156">
        <f>IF(AND(HR$165&lt;=$E83,HR$165&gt;=EOMONTH($D83,0)),IF($G83="NNN",SUM(Expenses!HP$35:HP$39)*$F83,IF($G83="FSG",0,IF($G83="MG",SUMPRODUCT($I83:$I87,Expenses!HP$35:HP$39)*$F83,MAX((Expenses!HP$35-$K83/12)*$J83*$F83,0)+MAX((Expenses!HP$36-$K84/12)*$J84*$F83,0)+MAX((Expenses!HP$37-$K85/12)*$J85*$F83,0)+MAX((Expenses!HP$38-$K86/12)*$J86*$F83,0)+MAX((Expenses!HP$39-$K87/12)*$J87*$F83,0)))),0)</f>
        <v>0</v>
      </c>
      <c r="HS249" s="156">
        <f>IF(AND(HS$165&lt;=$E83,HS$165&gt;=EOMONTH($D83,0)),IF($G83="NNN",SUM(Expenses!HQ$35:HQ$39)*$F83,IF($G83="FSG",0,IF($G83="MG",SUMPRODUCT($I83:$I87,Expenses!HQ$35:HQ$39)*$F83,MAX((Expenses!HQ$35-$K83/12)*$J83*$F83,0)+MAX((Expenses!HQ$36-$K84/12)*$J84*$F83,0)+MAX((Expenses!HQ$37-$K85/12)*$J85*$F83,0)+MAX((Expenses!HQ$38-$K86/12)*$J86*$F83,0)+MAX((Expenses!HQ$39-$K87/12)*$J87*$F83,0)))),0)</f>
        <v>0</v>
      </c>
      <c r="HT249" s="156">
        <f>IF(AND(HT$165&lt;=$E83,HT$165&gt;=EOMONTH($D83,0)),IF($G83="NNN",SUM(Expenses!HR$35:HR$39)*$F83,IF($G83="FSG",0,IF($G83="MG",SUMPRODUCT($I83:$I87,Expenses!HR$35:HR$39)*$F83,MAX((Expenses!HR$35-$K83/12)*$J83*$F83,0)+MAX((Expenses!HR$36-$K84/12)*$J84*$F83,0)+MAX((Expenses!HR$37-$K85/12)*$J85*$F83,0)+MAX((Expenses!HR$38-$K86/12)*$J86*$F83,0)+MAX((Expenses!HR$39-$K87/12)*$J87*$F83,0)))),0)</f>
        <v>0</v>
      </c>
      <c r="HU249" s="156">
        <f>IF(AND(HU$165&lt;=$E83,HU$165&gt;=EOMONTH($D83,0)),IF($G83="NNN",SUM(Expenses!HS$35:HS$39)*$F83,IF($G83="FSG",0,IF($G83="MG",SUMPRODUCT($I83:$I87,Expenses!HS$35:HS$39)*$F83,MAX((Expenses!HS$35-$K83/12)*$J83*$F83,0)+MAX((Expenses!HS$36-$K84/12)*$J84*$F83,0)+MAX((Expenses!HS$37-$K85/12)*$J85*$F83,0)+MAX((Expenses!HS$38-$K86/12)*$J86*$F83,0)+MAX((Expenses!HS$39-$K87/12)*$J87*$F83,0)))),0)</f>
        <v>0</v>
      </c>
      <c r="HV249" s="156">
        <f>IF(AND(HV$165&lt;=$E83,HV$165&gt;=EOMONTH($D83,0)),IF($G83="NNN",SUM(Expenses!HT$35:HT$39)*$F83,IF($G83="FSG",0,IF($G83="MG",SUMPRODUCT($I83:$I87,Expenses!HT$35:HT$39)*$F83,MAX((Expenses!HT$35-$K83/12)*$J83*$F83,0)+MAX((Expenses!HT$36-$K84/12)*$J84*$F83,0)+MAX((Expenses!HT$37-$K85/12)*$J85*$F83,0)+MAX((Expenses!HT$38-$K86/12)*$J86*$F83,0)+MAX((Expenses!HT$39-$K87/12)*$J87*$F83,0)))),0)</f>
        <v>0</v>
      </c>
      <c r="HW249" s="156">
        <f>IF(AND(HW$165&lt;=$E83,HW$165&gt;=EOMONTH($D83,0)),IF($G83="NNN",SUM(Expenses!HU$35:HU$39)*$F83,IF($G83="FSG",0,IF($G83="MG",SUMPRODUCT($I83:$I87,Expenses!HU$35:HU$39)*$F83,MAX((Expenses!HU$35-$K83/12)*$J83*$F83,0)+MAX((Expenses!HU$36-$K84/12)*$J84*$F83,0)+MAX((Expenses!HU$37-$K85/12)*$J85*$F83,0)+MAX((Expenses!HU$38-$K86/12)*$J86*$F83,0)+MAX((Expenses!HU$39-$K87/12)*$J87*$F83,0)))),0)</f>
        <v>0</v>
      </c>
      <c r="HX249" s="156">
        <f>IF(AND(HX$165&lt;=$E83,HX$165&gt;=EOMONTH($D83,0)),IF($G83="NNN",SUM(Expenses!HV$35:HV$39)*$F83,IF($G83="FSG",0,IF($G83="MG",SUMPRODUCT($I83:$I87,Expenses!HV$35:HV$39)*$F83,MAX((Expenses!HV$35-$K83/12)*$J83*$F83,0)+MAX((Expenses!HV$36-$K84/12)*$J84*$F83,0)+MAX((Expenses!HV$37-$K85/12)*$J85*$F83,0)+MAX((Expenses!HV$38-$K86/12)*$J86*$F83,0)+MAX((Expenses!HV$39-$K87/12)*$J87*$F83,0)))),0)</f>
        <v>0</v>
      </c>
      <c r="HY249" s="156">
        <f>IF(AND(HY$165&lt;=$E83,HY$165&gt;=EOMONTH($D83,0)),IF($G83="NNN",SUM(Expenses!HW$35:HW$39)*$F83,IF($G83="FSG",0,IF($G83="MG",SUMPRODUCT($I83:$I87,Expenses!HW$35:HW$39)*$F83,MAX((Expenses!HW$35-$K83/12)*$J83*$F83,0)+MAX((Expenses!HW$36-$K84/12)*$J84*$F83,0)+MAX((Expenses!HW$37-$K85/12)*$J85*$F83,0)+MAX((Expenses!HW$38-$K86/12)*$J86*$F83,0)+MAX((Expenses!HW$39-$K87/12)*$J87*$F83,0)))),0)</f>
        <v>0</v>
      </c>
      <c r="HZ249" s="156">
        <f>IF(AND(HZ$165&lt;=$E83,HZ$165&gt;=EOMONTH($D83,0)),IF($G83="NNN",SUM(Expenses!HX$35:HX$39)*$F83,IF($G83="FSG",0,IF($G83="MG",SUMPRODUCT($I83:$I87,Expenses!HX$35:HX$39)*$F83,MAX((Expenses!HX$35-$K83/12)*$J83*$F83,0)+MAX((Expenses!HX$36-$K84/12)*$J84*$F83,0)+MAX((Expenses!HX$37-$K85/12)*$J85*$F83,0)+MAX((Expenses!HX$38-$K86/12)*$J86*$F83,0)+MAX((Expenses!HX$39-$K87/12)*$J87*$F83,0)))),0)</f>
        <v>0</v>
      </c>
      <c r="IA249" s="156">
        <f>IF(AND(IA$165&lt;=$E83,IA$165&gt;=EOMONTH($D83,0)),IF($G83="NNN",SUM(Expenses!HY$35:HY$39)*$F83,IF($G83="FSG",0,IF($G83="MG",SUMPRODUCT($I83:$I87,Expenses!HY$35:HY$39)*$F83,MAX((Expenses!HY$35-$K83/12)*$J83*$F83,0)+MAX((Expenses!HY$36-$K84/12)*$J84*$F83,0)+MAX((Expenses!HY$37-$K85/12)*$J85*$F83,0)+MAX((Expenses!HY$38-$K86/12)*$J86*$F83,0)+MAX((Expenses!HY$39-$K87/12)*$J87*$F83,0)))),0)</f>
        <v>0</v>
      </c>
      <c r="IB249" s="156">
        <f>IF(AND(IB$165&lt;=$E83,IB$165&gt;=EOMONTH($D83,0)),IF($G83="NNN",SUM(Expenses!HZ$35:HZ$39)*$F83,IF($G83="FSG",0,IF($G83="MG",SUMPRODUCT($I83:$I87,Expenses!HZ$35:HZ$39)*$F83,MAX((Expenses!HZ$35-$K83/12)*$J83*$F83,0)+MAX((Expenses!HZ$36-$K84/12)*$J84*$F83,0)+MAX((Expenses!HZ$37-$K85/12)*$J85*$F83,0)+MAX((Expenses!HZ$38-$K86/12)*$J86*$F83,0)+MAX((Expenses!HZ$39-$K87/12)*$J87*$F83,0)))),0)</f>
        <v>0</v>
      </c>
      <c r="IC249" s="156">
        <f>IF(AND(IC$165&lt;=$E83,IC$165&gt;=EOMONTH($D83,0)),IF($G83="NNN",SUM(Expenses!IA$35:IA$39)*$F83,IF($G83="FSG",0,IF($G83="MG",SUMPRODUCT($I83:$I87,Expenses!IA$35:IA$39)*$F83,MAX((Expenses!IA$35-$K83/12)*$J83*$F83,0)+MAX((Expenses!IA$36-$K84/12)*$J84*$F83,0)+MAX((Expenses!IA$37-$K85/12)*$J85*$F83,0)+MAX((Expenses!IA$38-$K86/12)*$J86*$F83,0)+MAX((Expenses!IA$39-$K87/12)*$J87*$F83,0)))),0)</f>
        <v>0</v>
      </c>
      <c r="ID249" s="156">
        <f>IF(AND(ID$165&lt;=$E83,ID$165&gt;=EOMONTH($D83,0)),IF($G83="NNN",SUM(Expenses!IB$35:IB$39)*$F83,IF($G83="FSG",0,IF($G83="MG",SUMPRODUCT($I83:$I87,Expenses!IB$35:IB$39)*$F83,MAX((Expenses!IB$35-$K83/12)*$J83*$F83,0)+MAX((Expenses!IB$36-$K84/12)*$J84*$F83,0)+MAX((Expenses!IB$37-$K85/12)*$J85*$F83,0)+MAX((Expenses!IB$38-$K86/12)*$J86*$F83,0)+MAX((Expenses!IB$39-$K87/12)*$J87*$F83,0)))),0)</f>
        <v>0</v>
      </c>
      <c r="IE249" s="156">
        <f>IF(AND(IE$165&lt;=$E83,IE$165&gt;=EOMONTH($D83,0)),IF($G83="NNN",SUM(Expenses!IC$35:IC$39)*$F83,IF($G83="FSG",0,IF($G83="MG",SUMPRODUCT($I83:$I87,Expenses!IC$35:IC$39)*$F83,MAX((Expenses!IC$35-$K83/12)*$J83*$F83,0)+MAX((Expenses!IC$36-$K84/12)*$J84*$F83,0)+MAX((Expenses!IC$37-$K85/12)*$J85*$F83,0)+MAX((Expenses!IC$38-$K86/12)*$J86*$F83,0)+MAX((Expenses!IC$39-$K87/12)*$J87*$F83,0)))),0)</f>
        <v>0</v>
      </c>
      <c r="IF249" s="156">
        <f>IF(AND(IF$165&lt;=$E83,IF$165&gt;=EOMONTH($D83,0)),IF($G83="NNN",SUM(Expenses!ID$35:ID$39)*$F83,IF($G83="FSG",0,IF($G83="MG",SUMPRODUCT($I83:$I87,Expenses!ID$35:ID$39)*$F83,MAX((Expenses!ID$35-$K83/12)*$J83*$F83,0)+MAX((Expenses!ID$36-$K84/12)*$J84*$F83,0)+MAX((Expenses!ID$37-$K85/12)*$J85*$F83,0)+MAX((Expenses!ID$38-$K86/12)*$J86*$F83,0)+MAX((Expenses!ID$39-$K87/12)*$J87*$F83,0)))),0)</f>
        <v>0</v>
      </c>
      <c r="IG249" s="156">
        <f>IF(AND(IG$165&lt;=$E83,IG$165&gt;=EOMONTH($D83,0)),IF($G83="NNN",SUM(Expenses!IE$35:IE$39)*$F83,IF($G83="FSG",0,IF($G83="MG",SUMPRODUCT($I83:$I87,Expenses!IE$35:IE$39)*$F83,MAX((Expenses!IE$35-$K83/12)*$J83*$F83,0)+MAX((Expenses!IE$36-$K84/12)*$J84*$F83,0)+MAX((Expenses!IE$37-$K85/12)*$J85*$F83,0)+MAX((Expenses!IE$38-$K86/12)*$J86*$F83,0)+MAX((Expenses!IE$39-$K87/12)*$J87*$F83,0)))),0)</f>
        <v>0</v>
      </c>
      <c r="IH249" s="156">
        <f>IF(AND(IH$165&lt;=$E83,IH$165&gt;=EOMONTH($D83,0)),IF($G83="NNN",SUM(Expenses!IF$35:IF$39)*$F83,IF($G83="FSG",0,IF($G83="MG",SUMPRODUCT($I83:$I87,Expenses!IF$35:IF$39)*$F83,MAX((Expenses!IF$35-$K83/12)*$J83*$F83,0)+MAX((Expenses!IF$36-$K84/12)*$J84*$F83,0)+MAX((Expenses!IF$37-$K85/12)*$J85*$F83,0)+MAX((Expenses!IF$38-$K86/12)*$J86*$F83,0)+MAX((Expenses!IF$39-$K87/12)*$J87*$F83,0)))),0)</f>
        <v>0</v>
      </c>
      <c r="II249" s="156">
        <f>IF(AND(II$165&lt;=$E83,II$165&gt;=EOMONTH($D83,0)),IF($G83="NNN",SUM(Expenses!IG$35:IG$39)*$F83,IF($G83="FSG",0,IF($G83="MG",SUMPRODUCT($I83:$I87,Expenses!IG$35:IG$39)*$F83,MAX((Expenses!IG$35-$K83/12)*$J83*$F83,0)+MAX((Expenses!IG$36-$K84/12)*$J84*$F83,0)+MAX((Expenses!IG$37-$K85/12)*$J85*$F83,0)+MAX((Expenses!IG$38-$K86/12)*$J86*$F83,0)+MAX((Expenses!IG$39-$K87/12)*$J87*$F83,0)))),0)</f>
        <v>0</v>
      </c>
      <c r="IJ249" s="156">
        <f>IF(AND(IJ$165&lt;=$E83,IJ$165&gt;=EOMONTH($D83,0)),IF($G83="NNN",SUM(Expenses!IH$35:IH$39)*$F83,IF($G83="FSG",0,IF($G83="MG",SUMPRODUCT($I83:$I87,Expenses!IH$35:IH$39)*$F83,MAX((Expenses!IH$35-$K83/12)*$J83*$F83,0)+MAX((Expenses!IH$36-$K84/12)*$J84*$F83,0)+MAX((Expenses!IH$37-$K85/12)*$J85*$F83,0)+MAX((Expenses!IH$38-$K86/12)*$J86*$F83,0)+MAX((Expenses!IH$39-$K87/12)*$J87*$F83,0)))),0)</f>
        <v>0</v>
      </c>
      <c r="IK249" s="156">
        <f>IF(AND(IK$165&lt;=$E83,IK$165&gt;=EOMONTH($D83,0)),IF($G83="NNN",SUM(Expenses!II$35:II$39)*$F83,IF($G83="FSG",0,IF($G83="MG",SUMPRODUCT($I83:$I87,Expenses!II$35:II$39)*$F83,MAX((Expenses!II$35-$K83/12)*$J83*$F83,0)+MAX((Expenses!II$36-$K84/12)*$J84*$F83,0)+MAX((Expenses!II$37-$K85/12)*$J85*$F83,0)+MAX((Expenses!II$38-$K86/12)*$J86*$F83,0)+MAX((Expenses!II$39-$K87/12)*$J87*$F83,0)))),0)</f>
        <v>0</v>
      </c>
      <c r="IL249" s="156">
        <f>IF(AND(IL$165&lt;=$E83,IL$165&gt;=EOMONTH($D83,0)),IF($G83="NNN",SUM(Expenses!IJ$35:IJ$39)*$F83,IF($G83="FSG",0,IF($G83="MG",SUMPRODUCT($I83:$I87,Expenses!IJ$35:IJ$39)*$F83,MAX((Expenses!IJ$35-$K83/12)*$J83*$F83,0)+MAX((Expenses!IJ$36-$K84/12)*$J84*$F83,0)+MAX((Expenses!IJ$37-$K85/12)*$J85*$F83,0)+MAX((Expenses!IJ$38-$K86/12)*$J86*$F83,0)+MAX((Expenses!IJ$39-$K87/12)*$J87*$F83,0)))),0)</f>
        <v>0</v>
      </c>
      <c r="IM249" s="156">
        <f>IF(AND(IM$165&lt;=$E83,IM$165&gt;=EOMONTH($D83,0)),IF($G83="NNN",SUM(Expenses!IK$35:IK$39)*$F83,IF($G83="FSG",0,IF($G83="MG",SUMPRODUCT($I83:$I87,Expenses!IK$35:IK$39)*$F83,MAX((Expenses!IK$35-$K83/12)*$J83*$F83,0)+MAX((Expenses!IK$36-$K84/12)*$J84*$F83,0)+MAX((Expenses!IK$37-$K85/12)*$J85*$F83,0)+MAX((Expenses!IK$38-$K86/12)*$J86*$F83,0)+MAX((Expenses!IK$39-$K87/12)*$J87*$F83,0)))),0)</f>
        <v>0</v>
      </c>
      <c r="IN249" s="156">
        <f>IF(AND(IN$165&lt;=$E83,IN$165&gt;=EOMONTH($D83,0)),IF($G83="NNN",SUM(Expenses!IL$35:IL$39)*$F83,IF($G83="FSG",0,IF($G83="MG",SUMPRODUCT($I83:$I87,Expenses!IL$35:IL$39)*$F83,MAX((Expenses!IL$35-$K83/12)*$J83*$F83,0)+MAX((Expenses!IL$36-$K84/12)*$J84*$F83,0)+MAX((Expenses!IL$37-$K85/12)*$J85*$F83,0)+MAX((Expenses!IL$38-$K86/12)*$J86*$F83,0)+MAX((Expenses!IL$39-$K87/12)*$J87*$F83,0)))),0)</f>
        <v>0</v>
      </c>
      <c r="IO249" s="156">
        <f>IF(AND(IO$165&lt;=$E83,IO$165&gt;=EOMONTH($D83,0)),IF($G83="NNN",SUM(Expenses!IM$35:IM$39)*$F83,IF($G83="FSG",0,IF($G83="MG",SUMPRODUCT($I83:$I87,Expenses!IM$35:IM$39)*$F83,MAX((Expenses!IM$35-$K83/12)*$J83*$F83,0)+MAX((Expenses!IM$36-$K84/12)*$J84*$F83,0)+MAX((Expenses!IM$37-$K85/12)*$J85*$F83,0)+MAX((Expenses!IM$38-$K86/12)*$J86*$F83,0)+MAX((Expenses!IM$39-$K87/12)*$J87*$F83,0)))),0)</f>
        <v>0</v>
      </c>
      <c r="IP249" s="156">
        <f>IF(AND(IP$165&lt;=$E83,IP$165&gt;=EOMONTH($D83,0)),IF($G83="NNN",SUM(Expenses!IN$35:IN$39)*$F83,IF($G83="FSG",0,IF($G83="MG",SUMPRODUCT($I83:$I87,Expenses!IN$35:IN$39)*$F83,MAX((Expenses!IN$35-$K83/12)*$J83*$F83,0)+MAX((Expenses!IN$36-$K84/12)*$J84*$F83,0)+MAX((Expenses!IN$37-$K85/12)*$J85*$F83,0)+MAX((Expenses!IN$38-$K86/12)*$J86*$F83,0)+MAX((Expenses!IN$39-$K87/12)*$J87*$F83,0)))),0)</f>
        <v>0</v>
      </c>
      <c r="IQ249" s="156">
        <f>IF(AND(IQ$165&lt;=$E83,IQ$165&gt;=EOMONTH($D83,0)),IF($G83="NNN",SUM(Expenses!IO$35:IO$39)*$F83,IF($G83="FSG",0,IF($G83="MG",SUMPRODUCT($I83:$I87,Expenses!IO$35:IO$39)*$F83,MAX((Expenses!IO$35-$K83/12)*$J83*$F83,0)+MAX((Expenses!IO$36-$K84/12)*$J84*$F83,0)+MAX((Expenses!IO$37-$K85/12)*$J85*$F83,0)+MAX((Expenses!IO$38-$K86/12)*$J86*$F83,0)+MAX((Expenses!IO$39-$K87/12)*$J87*$F83,0)))),0)</f>
        <v>0</v>
      </c>
      <c r="IR249" s="156">
        <f>IF(AND(IR$165&lt;=$E83,IR$165&gt;=EOMONTH($D83,0)),IF($G83="NNN",SUM(Expenses!IP$35:IP$39)*$F83,IF($G83="FSG",0,IF($G83="MG",SUMPRODUCT($I83:$I87,Expenses!IP$35:IP$39)*$F83,MAX((Expenses!IP$35-$K83/12)*$J83*$F83,0)+MAX((Expenses!IP$36-$K84/12)*$J84*$F83,0)+MAX((Expenses!IP$37-$K85/12)*$J85*$F83,0)+MAX((Expenses!IP$38-$K86/12)*$J86*$F83,0)+MAX((Expenses!IP$39-$K87/12)*$J87*$F83,0)))),0)</f>
        <v>0</v>
      </c>
      <c r="IS249" s="156">
        <f>IF(AND(IS$165&lt;=$E83,IS$165&gt;=EOMONTH($D83,0)),IF($G83="NNN",SUM(Expenses!IQ$35:IQ$39)*$F83,IF($G83="FSG",0,IF($G83="MG",SUMPRODUCT($I83:$I87,Expenses!IQ$35:IQ$39)*$F83,MAX((Expenses!IQ$35-$K83/12)*$J83*$F83,0)+MAX((Expenses!IQ$36-$K84/12)*$J84*$F83,0)+MAX((Expenses!IQ$37-$K85/12)*$J85*$F83,0)+MAX((Expenses!IQ$38-$K86/12)*$J86*$F83,0)+MAX((Expenses!IQ$39-$K87/12)*$J87*$F83,0)))),0)</f>
        <v>0</v>
      </c>
      <c r="IT249" s="156">
        <f>IF(AND(IT$165&lt;=$E83,IT$165&gt;=EOMONTH($D83,0)),IF($G83="NNN",SUM(Expenses!IR$35:IR$39)*$F83,IF($G83="FSG",0,IF($G83="MG",SUMPRODUCT($I83:$I87,Expenses!IR$35:IR$39)*$F83,MAX((Expenses!IR$35-$K83/12)*$J83*$F83,0)+MAX((Expenses!IR$36-$K84/12)*$J84*$F83,0)+MAX((Expenses!IR$37-$K85/12)*$J85*$F83,0)+MAX((Expenses!IR$38-$K86/12)*$J86*$F83,0)+MAX((Expenses!IR$39-$K87/12)*$J87*$F83,0)))),0)</f>
        <v>0</v>
      </c>
      <c r="IU249" s="156">
        <f>IF(AND(IU$165&lt;=$E83,IU$165&gt;=EOMONTH($D83,0)),IF($G83="NNN",SUM(Expenses!IS$35:IS$39)*$F83,IF($G83="FSG",0,IF($G83="MG",SUMPRODUCT($I83:$I87,Expenses!IS$35:IS$39)*$F83,MAX((Expenses!IS$35-$K83/12)*$J83*$F83,0)+MAX((Expenses!IS$36-$K84/12)*$J84*$F83,0)+MAX((Expenses!IS$37-$K85/12)*$J85*$F83,0)+MAX((Expenses!IS$38-$K86/12)*$J86*$F83,0)+MAX((Expenses!IS$39-$K87/12)*$J87*$F83,0)))),0)</f>
        <v>0</v>
      </c>
      <c r="IV249" s="156">
        <f>IF(AND(IV$165&lt;=$E83,IV$165&gt;=EOMONTH($D83,0)),IF($G83="NNN",SUM(Expenses!IT$35:IT$39)*$F83,IF($G83="FSG",0,IF($G83="MG",SUMPRODUCT($I83:$I87,Expenses!IT$35:IT$39)*$F83,MAX((Expenses!IT$35-$K83/12)*$J83*$F83,0)+MAX((Expenses!IT$36-$K84/12)*$J84*$F83,0)+MAX((Expenses!IT$37-$K85/12)*$J85*$F83,0)+MAX((Expenses!IT$38-$K86/12)*$J86*$F83,0)+MAX((Expenses!IT$39-$K87/12)*$J87*$F83,0)))),0)</f>
        <v>0</v>
      </c>
      <c r="IW249" s="156">
        <f>IF(AND(IW$165&lt;=$E83,IW$165&gt;=EOMONTH($D83,0)),IF($G83="NNN",SUM(Expenses!IU$35:IU$39)*$F83,IF($G83="FSG",0,IF($G83="MG",SUMPRODUCT($I83:$I87,Expenses!IU$35:IU$39)*$F83,MAX((Expenses!IU$35-$K83/12)*$J83*$F83,0)+MAX((Expenses!IU$36-$K84/12)*$J84*$F83,0)+MAX((Expenses!IU$37-$K85/12)*$J85*$F83,0)+MAX((Expenses!IU$38-$K86/12)*$J86*$F83,0)+MAX((Expenses!IU$39-$K87/12)*$J87*$F83,0)))),0)</f>
        <v>0</v>
      </c>
      <c r="IX249" s="156">
        <f>IF(AND(IX$165&lt;=$E83,IX$165&gt;=EOMONTH($D83,0)),IF($G83="NNN",SUM(Expenses!IV$35:IV$39)*$F83,IF($G83="FSG",0,IF($G83="MG",SUMPRODUCT($I83:$I87,Expenses!IV$35:IV$39)*$F83,MAX((Expenses!IV$35-$K83/12)*$J83*$F83,0)+MAX((Expenses!IV$36-$K84/12)*$J84*$F83,0)+MAX((Expenses!IV$37-$K85/12)*$J85*$F83,0)+MAX((Expenses!IV$38-$K86/12)*$J86*$F83,0)+MAX((Expenses!IV$39-$K87/12)*$J87*$F83,0)))),0)</f>
        <v>0</v>
      </c>
      <c r="IY249" s="156">
        <f>IF(AND(IY$165&lt;=$E83,IY$165&gt;=EOMONTH($D83,0)),IF($G83="NNN",SUM(Expenses!IW$35:IW$39)*$F83,IF($G83="FSG",0,IF($G83="MG",SUMPRODUCT($I83:$I87,Expenses!IW$35:IW$39)*$F83,MAX((Expenses!IW$35-$K83/12)*$J83*$F83,0)+MAX((Expenses!IW$36-$K84/12)*$J84*$F83,0)+MAX((Expenses!IW$37-$K85/12)*$J85*$F83,0)+MAX((Expenses!IW$38-$K86/12)*$J86*$F83,0)+MAX((Expenses!IW$39-$K87/12)*$J87*$F83,0)))),0)</f>
        <v>0</v>
      </c>
      <c r="IZ249" s="156">
        <f>IF(AND(IZ$165&lt;=$E83,IZ$165&gt;=EOMONTH($D83,0)),IF($G83="NNN",SUM(Expenses!IX$35:IX$39)*$F83,IF($G83="FSG",0,IF($G83="MG",SUMPRODUCT($I83:$I87,Expenses!IX$35:IX$39)*$F83,MAX((Expenses!IX$35-$K83/12)*$J83*$F83,0)+MAX((Expenses!IX$36-$K84/12)*$J84*$F83,0)+MAX((Expenses!IX$37-$K85/12)*$J85*$F83,0)+MAX((Expenses!IX$38-$K86/12)*$J86*$F83,0)+MAX((Expenses!IX$39-$K87/12)*$J87*$F83,0)))),0)</f>
        <v>0</v>
      </c>
      <c r="JA249" s="156">
        <f>IF(AND(JA$165&lt;=$E83,JA$165&gt;=EOMONTH($D83,0)),IF($G83="NNN",SUM(Expenses!IY$35:IY$39)*$F83,IF($G83="FSG",0,IF($G83="MG",SUMPRODUCT($I83:$I87,Expenses!IY$35:IY$39)*$F83,MAX((Expenses!IY$35-$K83/12)*$J83*$F83,0)+MAX((Expenses!IY$36-$K84/12)*$J84*$F83,0)+MAX((Expenses!IY$37-$K85/12)*$J85*$F83,0)+MAX((Expenses!IY$38-$K86/12)*$J86*$F83,0)+MAX((Expenses!IY$39-$K87/12)*$J87*$F83,0)))),0)</f>
        <v>0</v>
      </c>
      <c r="JB249" s="156">
        <f>IF(AND(JB$165&lt;=$E83,JB$165&gt;=EOMONTH($D83,0)),IF($G83="NNN",SUM(Expenses!IZ$35:IZ$39)*$F83,IF($G83="FSG",0,IF($G83="MG",SUMPRODUCT($I83:$I87,Expenses!IZ$35:IZ$39)*$F83,MAX((Expenses!IZ$35-$K83/12)*$J83*$F83,0)+MAX((Expenses!IZ$36-$K84/12)*$J84*$F83,0)+MAX((Expenses!IZ$37-$K85/12)*$J85*$F83,0)+MAX((Expenses!IZ$38-$K86/12)*$J86*$F83,0)+MAX((Expenses!IZ$39-$K87/12)*$J87*$F83,0)))),0)</f>
        <v>0</v>
      </c>
      <c r="JC249" s="156">
        <f>IF(AND(JC$165&lt;=$E83,JC$165&gt;=EOMONTH($D83,0)),IF($G83="NNN",SUM(Expenses!JA$35:JA$39)*$F83,IF($G83="FSG",0,IF($G83="MG",SUMPRODUCT($I83:$I87,Expenses!JA$35:JA$39)*$F83,MAX((Expenses!JA$35-$K83/12)*$J83*$F83,0)+MAX((Expenses!JA$36-$K84/12)*$J84*$F83,0)+MAX((Expenses!JA$37-$K85/12)*$J85*$F83,0)+MAX((Expenses!JA$38-$K86/12)*$J86*$F83,0)+MAX((Expenses!JA$39-$K87/12)*$J87*$F83,0)))),0)</f>
        <v>0</v>
      </c>
      <c r="JD249" s="156">
        <f>IF(AND(JD$165&lt;=$E83,JD$165&gt;=EOMONTH($D83,0)),IF($G83="NNN",SUM(Expenses!JB$35:JB$39)*$F83,IF($G83="FSG",0,IF($G83="MG",SUMPRODUCT($I83:$I87,Expenses!JB$35:JB$39)*$F83,MAX((Expenses!JB$35-$K83/12)*$J83*$F83,0)+MAX((Expenses!JB$36-$K84/12)*$J84*$F83,0)+MAX((Expenses!JB$37-$K85/12)*$J85*$F83,0)+MAX((Expenses!JB$38-$K86/12)*$J86*$F83,0)+MAX((Expenses!JB$39-$K87/12)*$J87*$F83,0)))),0)</f>
        <v>0</v>
      </c>
      <c r="JE249" s="156">
        <f>IF(AND(JE$165&lt;=$E83,JE$165&gt;=EOMONTH($D83,0)),IF($G83="NNN",SUM(Expenses!JC$35:JC$39)*$F83,IF($G83="FSG",0,IF($G83="MG",SUMPRODUCT($I83:$I87,Expenses!JC$35:JC$39)*$F83,MAX((Expenses!JC$35-$K83/12)*$J83*$F83,0)+MAX((Expenses!JC$36-$K84/12)*$J84*$F83,0)+MAX((Expenses!JC$37-$K85/12)*$J85*$F83,0)+MAX((Expenses!JC$38-$K86/12)*$J86*$F83,0)+MAX((Expenses!JC$39-$K87/12)*$J87*$F83,0)))),0)</f>
        <v>0</v>
      </c>
      <c r="JF249" s="156">
        <f>IF(AND(JF$165&lt;=$E83,JF$165&gt;=EOMONTH($D83,0)),IF($G83="NNN",SUM(Expenses!JD$35:JD$39)*$F83,IF($G83="FSG",0,IF($G83="MG",SUMPRODUCT($I83:$I87,Expenses!JD$35:JD$39)*$F83,MAX((Expenses!JD$35-$K83/12)*$J83*$F83,0)+MAX((Expenses!JD$36-$K84/12)*$J84*$F83,0)+MAX((Expenses!JD$37-$K85/12)*$J85*$F83,0)+MAX((Expenses!JD$38-$K86/12)*$J86*$F83,0)+MAX((Expenses!JD$39-$K87/12)*$J87*$F83,0)))),0)</f>
        <v>0</v>
      </c>
      <c r="JG249" s="156">
        <f>IF(AND(JG$165&lt;=$E83,JG$165&gt;=EOMONTH($D83,0)),IF($G83="NNN",SUM(Expenses!JE$35:JE$39)*$F83,IF($G83="FSG",0,IF($G83="MG",SUMPRODUCT($I83:$I87,Expenses!JE$35:JE$39)*$F83,MAX((Expenses!JE$35-$K83/12)*$J83*$F83,0)+MAX((Expenses!JE$36-$K84/12)*$J84*$F83,0)+MAX((Expenses!JE$37-$K85/12)*$J85*$F83,0)+MAX((Expenses!JE$38-$K86/12)*$J86*$F83,0)+MAX((Expenses!JE$39-$K87/12)*$J87*$F83,0)))),0)</f>
        <v>0</v>
      </c>
      <c r="JH249" s="156">
        <f>IF(AND(JH$165&lt;=$E83,JH$165&gt;=EOMONTH($D83,0)),IF($G83="NNN",SUM(Expenses!JF$35:JF$39)*$F83,IF($G83="FSG",0,IF($G83="MG",SUMPRODUCT($I83:$I87,Expenses!JF$35:JF$39)*$F83,MAX((Expenses!JF$35-$K83/12)*$J83*$F83,0)+MAX((Expenses!JF$36-$K84/12)*$J84*$F83,0)+MAX((Expenses!JF$37-$K85/12)*$J85*$F83,0)+MAX((Expenses!JF$38-$K86/12)*$J86*$F83,0)+MAX((Expenses!JF$39-$K87/12)*$J87*$F83,0)))),0)</f>
        <v>0</v>
      </c>
      <c r="JI249" s="156">
        <f>IF(AND(JI$165&lt;=$E83,JI$165&gt;=EOMONTH($D83,0)),IF($G83="NNN",SUM(Expenses!JG$35:JG$39)*$F83,IF($G83="FSG",0,IF($G83="MG",SUMPRODUCT($I83:$I87,Expenses!JG$35:JG$39)*$F83,MAX((Expenses!JG$35-$K83/12)*$J83*$F83,0)+MAX((Expenses!JG$36-$K84/12)*$J84*$F83,0)+MAX((Expenses!JG$37-$K85/12)*$J85*$F83,0)+MAX((Expenses!JG$38-$K86/12)*$J86*$F83,0)+MAX((Expenses!JG$39-$K87/12)*$J87*$F83,0)))),0)</f>
        <v>0</v>
      </c>
      <c r="JJ249" s="156">
        <f>IF(AND(JJ$165&lt;=$E83,JJ$165&gt;=EOMONTH($D83,0)),IF($G83="NNN",SUM(Expenses!JH$35:JH$39)*$F83,IF($G83="FSG",0,IF($G83="MG",SUMPRODUCT($I83:$I87,Expenses!JH$35:JH$39)*$F83,MAX((Expenses!JH$35-$K83/12)*$J83*$F83,0)+MAX((Expenses!JH$36-$K84/12)*$J84*$F83,0)+MAX((Expenses!JH$37-$K85/12)*$J85*$F83,0)+MAX((Expenses!JH$38-$K86/12)*$J86*$F83,0)+MAX((Expenses!JH$39-$K87/12)*$J87*$F83,0)))),0)</f>
        <v>0</v>
      </c>
      <c r="JK249" s="156">
        <f>IF(AND(JK$165&lt;=$E83,JK$165&gt;=EOMONTH($D83,0)),IF($G83="NNN",SUM(Expenses!JI$35:JI$39)*$F83,IF($G83="FSG",0,IF($G83="MG",SUMPRODUCT($I83:$I87,Expenses!JI$35:JI$39)*$F83,MAX((Expenses!JI$35-$K83/12)*$J83*$F83,0)+MAX((Expenses!JI$36-$K84/12)*$J84*$F83,0)+MAX((Expenses!JI$37-$K85/12)*$J85*$F83,0)+MAX((Expenses!JI$38-$K86/12)*$J86*$F83,0)+MAX((Expenses!JI$39-$K87/12)*$J87*$F83,0)))),0)</f>
        <v>0</v>
      </c>
      <c r="JL249" s="156">
        <f>IF(AND(JL$165&lt;=$E83,JL$165&gt;=EOMONTH($D83,0)),IF($G83="NNN",SUM(Expenses!JJ$35:JJ$39)*$F83,IF($G83="FSG",0,IF($G83="MG",SUMPRODUCT($I83:$I87,Expenses!JJ$35:JJ$39)*$F83,MAX((Expenses!JJ$35-$K83/12)*$J83*$F83,0)+MAX((Expenses!JJ$36-$K84/12)*$J84*$F83,0)+MAX((Expenses!JJ$37-$K85/12)*$J85*$F83,0)+MAX((Expenses!JJ$38-$K86/12)*$J86*$F83,0)+MAX((Expenses!JJ$39-$K87/12)*$J87*$F83,0)))),0)</f>
        <v>0</v>
      </c>
      <c r="JM249" s="156">
        <f>IF(AND(JM$165&lt;=$E83,JM$165&gt;=EOMONTH($D83,0)),IF($G83="NNN",SUM(Expenses!JK$35:JK$39)*$F83,IF($G83="FSG",0,IF($G83="MG",SUMPRODUCT($I83:$I87,Expenses!JK$35:JK$39)*$F83,MAX((Expenses!JK$35-$K83/12)*$J83*$F83,0)+MAX((Expenses!JK$36-$K84/12)*$J84*$F83,0)+MAX((Expenses!JK$37-$K85/12)*$J85*$F83,0)+MAX((Expenses!JK$38-$K86/12)*$J86*$F83,0)+MAX((Expenses!JK$39-$K87/12)*$J87*$F83,0)))),0)</f>
        <v>0</v>
      </c>
      <c r="JN249" s="156">
        <f>IF(AND(JN$165&lt;=$E83,JN$165&gt;=EOMONTH($D83,0)),IF($G83="NNN",SUM(Expenses!JL$35:JL$39)*$F83,IF($G83="FSG",0,IF($G83="MG",SUMPRODUCT($I83:$I87,Expenses!JL$35:JL$39)*$F83,MAX((Expenses!JL$35-$K83/12)*$J83*$F83,0)+MAX((Expenses!JL$36-$K84/12)*$J84*$F83,0)+MAX((Expenses!JL$37-$K85/12)*$J85*$F83,0)+MAX((Expenses!JL$38-$K86/12)*$J86*$F83,0)+MAX((Expenses!JL$39-$K87/12)*$J87*$F83,0)))),0)</f>
        <v>0</v>
      </c>
      <c r="JO249" s="156">
        <f>IF(AND(JO$165&lt;=$E83,JO$165&gt;=EOMONTH($D83,0)),IF($G83="NNN",SUM(Expenses!JM$35:JM$39)*$F83,IF($G83="FSG",0,IF($G83="MG",SUMPRODUCT($I83:$I87,Expenses!JM$35:JM$39)*$F83,MAX((Expenses!JM$35-$K83/12)*$J83*$F83,0)+MAX((Expenses!JM$36-$K84/12)*$J84*$F83,0)+MAX((Expenses!JM$37-$K85/12)*$J85*$F83,0)+MAX((Expenses!JM$38-$K86/12)*$J86*$F83,0)+MAX((Expenses!JM$39-$K87/12)*$J87*$F83,0)))),0)</f>
        <v>0</v>
      </c>
      <c r="JP249" s="156">
        <f>IF(AND(JP$165&lt;=$E83,JP$165&gt;=EOMONTH($D83,0)),IF($G83="NNN",SUM(Expenses!JN$35:JN$39)*$F83,IF($G83="FSG",0,IF($G83="MG",SUMPRODUCT($I83:$I87,Expenses!JN$35:JN$39)*$F83,MAX((Expenses!JN$35-$K83/12)*$J83*$F83,0)+MAX((Expenses!JN$36-$K84/12)*$J84*$F83,0)+MAX((Expenses!JN$37-$K85/12)*$J85*$F83,0)+MAX((Expenses!JN$38-$K86/12)*$J86*$F83,0)+MAX((Expenses!JN$39-$K87/12)*$J87*$F83,0)))),0)</f>
        <v>0</v>
      </c>
      <c r="JQ249" s="156">
        <f>IF(AND(JQ$165&lt;=$E83,JQ$165&gt;=EOMONTH($D83,0)),IF($G83="NNN",SUM(Expenses!JO$35:JO$39)*$F83,IF($G83="FSG",0,IF($G83="MG",SUMPRODUCT($I83:$I87,Expenses!JO$35:JO$39)*$F83,MAX((Expenses!JO$35-$K83/12)*$J83*$F83,0)+MAX((Expenses!JO$36-$K84/12)*$J84*$F83,0)+MAX((Expenses!JO$37-$K85/12)*$J85*$F83,0)+MAX((Expenses!JO$38-$K86/12)*$J86*$F83,0)+MAX((Expenses!JO$39-$K87/12)*$J87*$F83,0)))),0)</f>
        <v>0</v>
      </c>
      <c r="JR249" s="156">
        <f>IF(AND(JR$165&lt;=$E83,JR$165&gt;=EOMONTH($D83,0)),IF($G83="NNN",SUM(Expenses!JP$35:JP$39)*$F83,IF($G83="FSG",0,IF($G83="MG",SUMPRODUCT($I83:$I87,Expenses!JP$35:JP$39)*$F83,MAX((Expenses!JP$35-$K83/12)*$J83*$F83,0)+MAX((Expenses!JP$36-$K84/12)*$J84*$F83,0)+MAX((Expenses!JP$37-$K85/12)*$J85*$F83,0)+MAX((Expenses!JP$38-$K86/12)*$J86*$F83,0)+MAX((Expenses!JP$39-$K87/12)*$J87*$F83,0)))),0)</f>
        <v>0</v>
      </c>
      <c r="JS249" s="156">
        <f>IF(AND(JS$165&lt;=$E83,JS$165&gt;=EOMONTH($D83,0)),IF($G83="NNN",SUM(Expenses!JQ$35:JQ$39)*$F83,IF($G83="FSG",0,IF($G83="MG",SUMPRODUCT($I83:$I87,Expenses!JQ$35:JQ$39)*$F83,MAX((Expenses!JQ$35-$K83/12)*$J83*$F83,0)+MAX((Expenses!JQ$36-$K84/12)*$J84*$F83,0)+MAX((Expenses!JQ$37-$K85/12)*$J85*$F83,0)+MAX((Expenses!JQ$38-$K86/12)*$J86*$F83,0)+MAX((Expenses!JQ$39-$K87/12)*$J87*$F83,0)))),0)</f>
        <v>0</v>
      </c>
      <c r="JT249" s="156">
        <f>IF(AND(JT$165&lt;=$E83,JT$165&gt;=EOMONTH($D83,0)),IF($G83="NNN",SUM(Expenses!JR$35:JR$39)*$F83,IF($G83="FSG",0,IF($G83="MG",SUMPRODUCT($I83:$I87,Expenses!JR$35:JR$39)*$F83,MAX((Expenses!JR$35-$K83/12)*$J83*$F83,0)+MAX((Expenses!JR$36-$K84/12)*$J84*$F83,0)+MAX((Expenses!JR$37-$K85/12)*$J85*$F83,0)+MAX((Expenses!JR$38-$K86/12)*$J86*$F83,0)+MAX((Expenses!JR$39-$K87/12)*$J87*$F83,0)))),0)</f>
        <v>0</v>
      </c>
      <c r="JU249" s="156">
        <f>IF(AND(JU$165&lt;=$E83,JU$165&gt;=EOMONTH($D83,0)),IF($G83="NNN",SUM(Expenses!JS$35:JS$39)*$F83,IF($G83="FSG",0,IF($G83="MG",SUMPRODUCT($I83:$I87,Expenses!JS$35:JS$39)*$F83,MAX((Expenses!JS$35-$K83/12)*$J83*$F83,0)+MAX((Expenses!JS$36-$K84/12)*$J84*$F83,0)+MAX((Expenses!JS$37-$K85/12)*$J85*$F83,0)+MAX((Expenses!JS$38-$K86/12)*$J86*$F83,0)+MAX((Expenses!JS$39-$K87/12)*$J87*$F83,0)))),0)</f>
        <v>0</v>
      </c>
      <c r="JV249" s="156">
        <f>IF(AND(JV$165&lt;=$E83,JV$165&gt;=EOMONTH($D83,0)),IF($G83="NNN",SUM(Expenses!JT$35:JT$39)*$F83,IF($G83="FSG",0,IF($G83="MG",SUMPRODUCT($I83:$I87,Expenses!JT$35:JT$39)*$F83,MAX((Expenses!JT$35-$K83/12)*$J83*$F83,0)+MAX((Expenses!JT$36-$K84/12)*$J84*$F83,0)+MAX((Expenses!JT$37-$K85/12)*$J85*$F83,0)+MAX((Expenses!JT$38-$K86/12)*$J86*$F83,0)+MAX((Expenses!JT$39-$K87/12)*$J87*$F83,0)))),0)</f>
        <v>0</v>
      </c>
      <c r="JW249" s="156">
        <f>IF(AND(JW$165&lt;=$E83,JW$165&gt;=EOMONTH($D83,0)),IF($G83="NNN",SUM(Expenses!JU$35:JU$39)*$F83,IF($G83="FSG",0,IF($G83="MG",SUMPRODUCT($I83:$I87,Expenses!JU$35:JU$39)*$F83,MAX((Expenses!JU$35-$K83/12)*$J83*$F83,0)+MAX((Expenses!JU$36-$K84/12)*$J84*$F83,0)+MAX((Expenses!JU$37-$K85/12)*$J85*$F83,0)+MAX((Expenses!JU$38-$K86/12)*$J86*$F83,0)+MAX((Expenses!JU$39-$K87/12)*$J87*$F83,0)))),0)</f>
        <v>0</v>
      </c>
      <c r="JX249" s="156">
        <f>IF(AND(JX$165&lt;=$E83,JX$165&gt;=EOMONTH($D83,0)),IF($G83="NNN",SUM(Expenses!JV$35:JV$39)*$F83,IF($G83="FSG",0,IF($G83="MG",SUMPRODUCT($I83:$I87,Expenses!JV$35:JV$39)*$F83,MAX((Expenses!JV$35-$K83/12)*$J83*$F83,0)+MAX((Expenses!JV$36-$K84/12)*$J84*$F83,0)+MAX((Expenses!JV$37-$K85/12)*$J85*$F83,0)+MAX((Expenses!JV$38-$K86/12)*$J86*$F83,0)+MAX((Expenses!JV$39-$K87/12)*$J87*$F83,0)))),0)</f>
        <v>0</v>
      </c>
      <c r="JY249" s="156">
        <f>IF(AND(JY$165&lt;=$E83,JY$165&gt;=EOMONTH($D83,0)),IF($G83="NNN",SUM(Expenses!JW$35:JW$39)*$F83,IF($G83="FSG",0,IF($G83="MG",SUMPRODUCT($I83:$I87,Expenses!JW$35:JW$39)*$F83,MAX((Expenses!JW$35-$K83/12)*$J83*$F83,0)+MAX((Expenses!JW$36-$K84/12)*$J84*$F83,0)+MAX((Expenses!JW$37-$K85/12)*$J85*$F83,0)+MAX((Expenses!JW$38-$K86/12)*$J86*$F83,0)+MAX((Expenses!JW$39-$K87/12)*$J87*$F83,0)))),0)</f>
        <v>0</v>
      </c>
      <c r="JZ249" s="156">
        <f>IF(AND(JZ$165&lt;=$E83,JZ$165&gt;=EOMONTH($D83,0)),IF($G83="NNN",SUM(Expenses!JX$35:JX$39)*$F83,IF($G83="FSG",0,IF($G83="MG",SUMPRODUCT($I83:$I87,Expenses!JX$35:JX$39)*$F83,MAX((Expenses!JX$35-$K83/12)*$J83*$F83,0)+MAX((Expenses!JX$36-$K84/12)*$J84*$F83,0)+MAX((Expenses!JX$37-$K85/12)*$J85*$F83,0)+MAX((Expenses!JX$38-$K86/12)*$J86*$F83,0)+MAX((Expenses!JX$39-$K87/12)*$J87*$F83,0)))),0)</f>
        <v>0</v>
      </c>
      <c r="KA249" s="156">
        <f>IF(AND(KA$165&lt;=$E83,KA$165&gt;=EOMONTH($D83,0)),IF($G83="NNN",SUM(Expenses!JY$35:JY$39)*$F83,IF($G83="FSG",0,IF($G83="MG",SUMPRODUCT($I83:$I87,Expenses!JY$35:JY$39)*$F83,MAX((Expenses!JY$35-$K83/12)*$J83*$F83,0)+MAX((Expenses!JY$36-$K84/12)*$J84*$F83,0)+MAX((Expenses!JY$37-$K85/12)*$J85*$F83,0)+MAX((Expenses!JY$38-$K86/12)*$J86*$F83,0)+MAX((Expenses!JY$39-$K87/12)*$J87*$F83,0)))),0)</f>
        <v>0</v>
      </c>
      <c r="KB249" s="156">
        <f>IF(AND(KB$165&lt;=$E83,KB$165&gt;=EOMONTH($D83,0)),IF($G83="NNN",SUM(Expenses!JZ$35:JZ$39)*$F83,IF($G83="FSG",0,IF($G83="MG",SUMPRODUCT($I83:$I87,Expenses!JZ$35:JZ$39)*$F83,MAX((Expenses!JZ$35-$K83/12)*$J83*$F83,0)+MAX((Expenses!JZ$36-$K84/12)*$J84*$F83,0)+MAX((Expenses!JZ$37-$K85/12)*$J85*$F83,0)+MAX((Expenses!JZ$38-$K86/12)*$J86*$F83,0)+MAX((Expenses!JZ$39-$K87/12)*$J87*$F83,0)))),0)</f>
        <v>0</v>
      </c>
      <c r="KC249" s="156">
        <f>IF(AND(KC$165&lt;=$E83,KC$165&gt;=EOMONTH($D83,0)),IF($G83="NNN",SUM(Expenses!KA$35:KA$39)*$F83,IF($G83="FSG",0,IF($G83="MG",SUMPRODUCT($I83:$I87,Expenses!KA$35:KA$39)*$F83,MAX((Expenses!KA$35-$K83/12)*$J83*$F83,0)+MAX((Expenses!KA$36-$K84/12)*$J84*$F83,0)+MAX((Expenses!KA$37-$K85/12)*$J85*$F83,0)+MAX((Expenses!KA$38-$K86/12)*$J86*$F83,0)+MAX((Expenses!KA$39-$K87/12)*$J87*$F83,0)))),0)</f>
        <v>0</v>
      </c>
      <c r="KD249" s="156">
        <f>IF(AND(KD$165&lt;=$E83,KD$165&gt;=EOMONTH($D83,0)),IF($G83="NNN",SUM(Expenses!KB$35:KB$39)*$F83,IF($G83="FSG",0,IF($G83="MG",SUMPRODUCT($I83:$I87,Expenses!KB$35:KB$39)*$F83,MAX((Expenses!KB$35-$K83/12)*$J83*$F83,0)+MAX((Expenses!KB$36-$K84/12)*$J84*$F83,0)+MAX((Expenses!KB$37-$K85/12)*$J85*$F83,0)+MAX((Expenses!KB$38-$K86/12)*$J86*$F83,0)+MAX((Expenses!KB$39-$K87/12)*$J87*$F83,0)))),0)</f>
        <v>0</v>
      </c>
      <c r="KE249" s="156">
        <f>IF(AND(KE$165&lt;=$E83,KE$165&gt;=EOMONTH($D83,0)),IF($G83="NNN",SUM(Expenses!KC$35:KC$39)*$F83,IF($G83="FSG",0,IF($G83="MG",SUMPRODUCT($I83:$I87,Expenses!KC$35:KC$39)*$F83,MAX((Expenses!KC$35-$K83/12)*$J83*$F83,0)+MAX((Expenses!KC$36-$K84/12)*$J84*$F83,0)+MAX((Expenses!KC$37-$K85/12)*$J85*$F83,0)+MAX((Expenses!KC$38-$K86/12)*$J86*$F83,0)+MAX((Expenses!KC$39-$K87/12)*$J87*$F83,0)))),0)</f>
        <v>0</v>
      </c>
      <c r="KF249" s="156">
        <f>IF(AND(KF$165&lt;=$E83,KF$165&gt;=EOMONTH($D83,0)),IF($G83="NNN",SUM(Expenses!KD$35:KD$39)*$F83,IF($G83="FSG",0,IF($G83="MG",SUMPRODUCT($I83:$I87,Expenses!KD$35:KD$39)*$F83,MAX((Expenses!KD$35-$K83/12)*$J83*$F83,0)+MAX((Expenses!KD$36-$K84/12)*$J84*$F83,0)+MAX((Expenses!KD$37-$K85/12)*$J85*$F83,0)+MAX((Expenses!KD$38-$K86/12)*$J86*$F83,0)+MAX((Expenses!KD$39-$K87/12)*$J87*$F83,0)))),0)</f>
        <v>0</v>
      </c>
      <c r="KG249" s="156">
        <f>IF(AND(KG$165&lt;=$E83,KG$165&gt;=EOMONTH($D83,0)),IF($G83="NNN",SUM(Expenses!KE$35:KE$39)*$F83,IF($G83="FSG",0,IF($G83="MG",SUMPRODUCT($I83:$I87,Expenses!KE$35:KE$39)*$F83,MAX((Expenses!KE$35-$K83/12)*$J83*$F83,0)+MAX((Expenses!KE$36-$K84/12)*$J84*$F83,0)+MAX((Expenses!KE$37-$K85/12)*$J85*$F83,0)+MAX((Expenses!KE$38-$K86/12)*$J86*$F83,0)+MAX((Expenses!KE$39-$K87/12)*$J87*$F83,0)))),0)</f>
        <v>0</v>
      </c>
      <c r="KH249" s="156">
        <f>IF(AND(KH$165&lt;=$E83,KH$165&gt;=EOMONTH($D83,0)),IF($G83="NNN",SUM(Expenses!KF$35:KF$39)*$F83,IF($G83="FSG",0,IF($G83="MG",SUMPRODUCT($I83:$I87,Expenses!KF$35:KF$39)*$F83,MAX((Expenses!KF$35-$K83/12)*$J83*$F83,0)+MAX((Expenses!KF$36-$K84/12)*$J84*$F83,0)+MAX((Expenses!KF$37-$K85/12)*$J85*$F83,0)+MAX((Expenses!KF$38-$K86/12)*$J86*$F83,0)+MAX((Expenses!KF$39-$K87/12)*$J87*$F83,0)))),0)</f>
        <v>0</v>
      </c>
      <c r="KI249" s="156">
        <f>IF(AND(KI$165&lt;=$E83,KI$165&gt;=EOMONTH($D83,0)),IF($G83="NNN",SUM(Expenses!KG$35:KG$39)*$F83,IF($G83="FSG",0,IF($G83="MG",SUMPRODUCT($I83:$I87,Expenses!KG$35:KG$39)*$F83,MAX((Expenses!KG$35-$K83/12)*$J83*$F83,0)+MAX((Expenses!KG$36-$K84/12)*$J84*$F83,0)+MAX((Expenses!KG$37-$K85/12)*$J85*$F83,0)+MAX((Expenses!KG$38-$K86/12)*$J86*$F83,0)+MAX((Expenses!KG$39-$K87/12)*$J87*$F83,0)))),0)</f>
        <v>0</v>
      </c>
      <c r="KJ249" s="156">
        <f>IF(AND(KJ$165&lt;=$E83,KJ$165&gt;=EOMONTH($D83,0)),IF($G83="NNN",SUM(Expenses!KH$35:KH$39)*$F83,IF($G83="FSG",0,IF($G83="MG",SUMPRODUCT($I83:$I87,Expenses!KH$35:KH$39)*$F83,MAX((Expenses!KH$35-$K83/12)*$J83*$F83,0)+MAX((Expenses!KH$36-$K84/12)*$J84*$F83,0)+MAX((Expenses!KH$37-$K85/12)*$J85*$F83,0)+MAX((Expenses!KH$38-$K86/12)*$J86*$F83,0)+MAX((Expenses!KH$39-$K87/12)*$J87*$F83,0)))),0)</f>
        <v>0</v>
      </c>
      <c r="KK249" s="156">
        <f>IF(AND(KK$165&lt;=$E83,KK$165&gt;=EOMONTH($D83,0)),IF($G83="NNN",SUM(Expenses!KI$35:KI$39)*$F83,IF($G83="FSG",0,IF($G83="MG",SUMPRODUCT($I83:$I87,Expenses!KI$35:KI$39)*$F83,MAX((Expenses!KI$35-$K83/12)*$J83*$F83,0)+MAX((Expenses!KI$36-$K84/12)*$J84*$F83,0)+MAX((Expenses!KI$37-$K85/12)*$J85*$F83,0)+MAX((Expenses!KI$38-$K86/12)*$J86*$F83,0)+MAX((Expenses!KI$39-$K87/12)*$J87*$F83,0)))),0)</f>
        <v>0</v>
      </c>
      <c r="KL249" s="156">
        <f>IF(AND(KL$165&lt;=$E83,KL$165&gt;=EOMONTH($D83,0)),IF($G83="NNN",SUM(Expenses!KJ$35:KJ$39)*$F83,IF($G83="FSG",0,IF($G83="MG",SUMPRODUCT($I83:$I87,Expenses!KJ$35:KJ$39)*$F83,MAX((Expenses!KJ$35-$K83/12)*$J83*$F83,0)+MAX((Expenses!KJ$36-$K84/12)*$J84*$F83,0)+MAX((Expenses!KJ$37-$K85/12)*$J85*$F83,0)+MAX((Expenses!KJ$38-$K86/12)*$J86*$F83,0)+MAX((Expenses!KJ$39-$K87/12)*$J87*$F83,0)))),0)</f>
        <v>0</v>
      </c>
      <c r="KM249" s="156">
        <f>IF(AND(KM$165&lt;=$E83,KM$165&gt;=EOMONTH($D83,0)),IF($G83="NNN",SUM(Expenses!KK$35:KK$39)*$F83,IF($G83="FSG",0,IF($G83="MG",SUMPRODUCT($I83:$I87,Expenses!KK$35:KK$39)*$F83,MAX((Expenses!KK$35-$K83/12)*$J83*$F83,0)+MAX((Expenses!KK$36-$K84/12)*$J84*$F83,0)+MAX((Expenses!KK$37-$K85/12)*$J85*$F83,0)+MAX((Expenses!KK$38-$K86/12)*$J86*$F83,0)+MAX((Expenses!KK$39-$K87/12)*$J87*$F83,0)))),0)</f>
        <v>0</v>
      </c>
      <c r="KN249" s="156">
        <f>IF(AND(KN$165&lt;=$E83,KN$165&gt;=EOMONTH($D83,0)),IF($G83="NNN",SUM(Expenses!KL$35:KL$39)*$F83,IF($G83="FSG",0,IF($G83="MG",SUMPRODUCT($I83:$I87,Expenses!KL$35:KL$39)*$F83,MAX((Expenses!KL$35-$K83/12)*$J83*$F83,0)+MAX((Expenses!KL$36-$K84/12)*$J84*$F83,0)+MAX((Expenses!KL$37-$K85/12)*$J85*$F83,0)+MAX((Expenses!KL$38-$K86/12)*$J86*$F83,0)+MAX((Expenses!KL$39-$K87/12)*$J87*$F83,0)))),0)</f>
        <v>0</v>
      </c>
      <c r="KO249" s="156">
        <f>IF(AND(KO$165&lt;=$E83,KO$165&gt;=EOMONTH($D83,0)),IF($G83="NNN",SUM(Expenses!KM$35:KM$39)*$F83,IF($G83="FSG",0,IF($G83="MG",SUMPRODUCT($I83:$I87,Expenses!KM$35:KM$39)*$F83,MAX((Expenses!KM$35-$K83/12)*$J83*$F83,0)+MAX((Expenses!KM$36-$K84/12)*$J84*$F83,0)+MAX((Expenses!KM$37-$K85/12)*$J85*$F83,0)+MAX((Expenses!KM$38-$K86/12)*$J86*$F83,0)+MAX((Expenses!KM$39-$K87/12)*$J87*$F83,0)))),0)</f>
        <v>0</v>
      </c>
      <c r="KP249" s="156">
        <f>IF(AND(KP$165&lt;=$E83,KP$165&gt;=EOMONTH($D83,0)),IF($G83="NNN",SUM(Expenses!KN$35:KN$39)*$F83,IF($G83="FSG",0,IF($G83="MG",SUMPRODUCT($I83:$I87,Expenses!KN$35:KN$39)*$F83,MAX((Expenses!KN$35-$K83/12)*$J83*$F83,0)+MAX((Expenses!KN$36-$K84/12)*$J84*$F83,0)+MAX((Expenses!KN$37-$K85/12)*$J85*$F83,0)+MAX((Expenses!KN$38-$K86/12)*$J86*$F83,0)+MAX((Expenses!KN$39-$K87/12)*$J87*$F83,0)))),0)</f>
        <v>0</v>
      </c>
      <c r="KQ249" s="156">
        <f>IF(AND(KQ$165&lt;=$E83,KQ$165&gt;=EOMONTH($D83,0)),IF($G83="NNN",SUM(Expenses!KO$35:KO$39)*$F83,IF($G83="FSG",0,IF($G83="MG",SUMPRODUCT($I83:$I87,Expenses!KO$35:KO$39)*$F83,MAX((Expenses!KO$35-$K83/12)*$J83*$F83,0)+MAX((Expenses!KO$36-$K84/12)*$J84*$F83,0)+MAX((Expenses!KO$37-$K85/12)*$J85*$F83,0)+MAX((Expenses!KO$38-$K86/12)*$J86*$F83,0)+MAX((Expenses!KO$39-$K87/12)*$J87*$F83,0)))),0)</f>
        <v>0</v>
      </c>
      <c r="KR249" s="156">
        <f>IF(AND(KR$165&lt;=$E83,KR$165&gt;=EOMONTH($D83,0)),IF($G83="NNN",SUM(Expenses!KP$35:KP$39)*$F83,IF($G83="FSG",0,IF($G83="MG",SUMPRODUCT($I83:$I87,Expenses!KP$35:KP$39)*$F83,MAX((Expenses!KP$35-$K83/12)*$J83*$F83,0)+MAX((Expenses!KP$36-$K84/12)*$J84*$F83,0)+MAX((Expenses!KP$37-$K85/12)*$J85*$F83,0)+MAX((Expenses!KP$38-$K86/12)*$J86*$F83,0)+MAX((Expenses!KP$39-$K87/12)*$J87*$F83,0)))),0)</f>
        <v>0</v>
      </c>
      <c r="KS249" s="156">
        <f>IF(AND(KS$165&lt;=$E83,KS$165&gt;=EOMONTH($D83,0)),IF($G83="NNN",SUM(Expenses!KQ$35:KQ$39)*$F83,IF($G83="FSG",0,IF($G83="MG",SUMPRODUCT($I83:$I87,Expenses!KQ$35:KQ$39)*$F83,MAX((Expenses!KQ$35-$K83/12)*$J83*$F83,0)+MAX((Expenses!KQ$36-$K84/12)*$J84*$F83,0)+MAX((Expenses!KQ$37-$K85/12)*$J85*$F83,0)+MAX((Expenses!KQ$38-$K86/12)*$J86*$F83,0)+MAX((Expenses!KQ$39-$K87/12)*$J87*$F83,0)))),0)</f>
        <v>0</v>
      </c>
      <c r="KT249" s="156">
        <f>IF(AND(KT$165&lt;=$E83,KT$165&gt;=EOMONTH($D83,0)),IF($G83="NNN",SUM(Expenses!KR$35:KR$39)*$F83,IF($G83="FSG",0,IF($G83="MG",SUMPRODUCT($I83:$I87,Expenses!KR$35:KR$39)*$F83,MAX((Expenses!KR$35-$K83/12)*$J83*$F83,0)+MAX((Expenses!KR$36-$K84/12)*$J84*$F83,0)+MAX((Expenses!KR$37-$K85/12)*$J85*$F83,0)+MAX((Expenses!KR$38-$K86/12)*$J86*$F83,0)+MAX((Expenses!KR$39-$K87/12)*$J87*$F83,0)))),0)</f>
        <v>0</v>
      </c>
      <c r="KU249" s="156">
        <f>IF(AND(KU$165&lt;=$E83,KU$165&gt;=EOMONTH($D83,0)),IF($G83="NNN",SUM(Expenses!KS$35:KS$39)*$F83,IF($G83="FSG",0,IF($G83="MG",SUMPRODUCT($I83:$I87,Expenses!KS$35:KS$39)*$F83,MAX((Expenses!KS$35-$K83/12)*$J83*$F83,0)+MAX((Expenses!KS$36-$K84/12)*$J84*$F83,0)+MAX((Expenses!KS$37-$K85/12)*$J85*$F83,0)+MAX((Expenses!KS$38-$K86/12)*$J86*$F83,0)+MAX((Expenses!KS$39-$K87/12)*$J87*$F83,0)))),0)</f>
        <v>0</v>
      </c>
      <c r="KV249" s="156">
        <f>IF(AND(KV$165&lt;=$E83,KV$165&gt;=EOMONTH($D83,0)),IF($G83="NNN",SUM(Expenses!KT$35:KT$39)*$F83,IF($G83="FSG",0,IF($G83="MG",SUMPRODUCT($I83:$I87,Expenses!KT$35:KT$39)*$F83,MAX((Expenses!KT$35-$K83/12)*$J83*$F83,0)+MAX((Expenses!KT$36-$K84/12)*$J84*$F83,0)+MAX((Expenses!KT$37-$K85/12)*$J85*$F83,0)+MAX((Expenses!KT$38-$K86/12)*$J86*$F83,0)+MAX((Expenses!KT$39-$K87/12)*$J87*$F83,0)))),0)</f>
        <v>0</v>
      </c>
      <c r="KW249" s="156">
        <f>IF(AND(KW$165&lt;=$E83,KW$165&gt;=EOMONTH($D83,0)),IF($G83="NNN",SUM(Expenses!KU$35:KU$39)*$F83,IF($G83="FSG",0,IF($G83="MG",SUMPRODUCT($I83:$I87,Expenses!KU$35:KU$39)*$F83,MAX((Expenses!KU$35-$K83/12)*$J83*$F83,0)+MAX((Expenses!KU$36-$K84/12)*$J84*$F83,0)+MAX((Expenses!KU$37-$K85/12)*$J85*$F83,0)+MAX((Expenses!KU$38-$K86/12)*$J86*$F83,0)+MAX((Expenses!KU$39-$K87/12)*$J87*$F83,0)))),0)</f>
        <v>0</v>
      </c>
      <c r="KX249" s="156">
        <f>IF(AND(KX$165&lt;=$E83,KX$165&gt;=EOMONTH($D83,0)),IF($G83="NNN",SUM(Expenses!KV$35:KV$39)*$F83,IF($G83="FSG",0,IF($G83="MG",SUMPRODUCT($I83:$I87,Expenses!KV$35:KV$39)*$F83,MAX((Expenses!KV$35-$K83/12)*$J83*$F83,0)+MAX((Expenses!KV$36-$K84/12)*$J84*$F83,0)+MAX((Expenses!KV$37-$K85/12)*$J85*$F83,0)+MAX((Expenses!KV$38-$K86/12)*$J86*$F83,0)+MAX((Expenses!KV$39-$K87/12)*$J87*$F83,0)))),0)</f>
        <v>0</v>
      </c>
      <c r="KY249" s="156">
        <f>IF(AND(KY$165&lt;=$E83,KY$165&gt;=EOMONTH($D83,0)),IF($G83="NNN",SUM(Expenses!KW$35:KW$39)*$F83,IF($G83="FSG",0,IF($G83="MG",SUMPRODUCT($I83:$I87,Expenses!KW$35:KW$39)*$F83,MAX((Expenses!KW$35-$K83/12)*$J83*$F83,0)+MAX((Expenses!KW$36-$K84/12)*$J84*$F83,0)+MAX((Expenses!KW$37-$K85/12)*$J85*$F83,0)+MAX((Expenses!KW$38-$K86/12)*$J86*$F83,0)+MAX((Expenses!KW$39-$K87/12)*$J87*$F83,0)))),0)</f>
        <v>0</v>
      </c>
      <c r="KZ249" s="156">
        <f>IF(AND(KZ$165&lt;=$E83,KZ$165&gt;=EOMONTH($D83,0)),IF($G83="NNN",SUM(Expenses!KX$35:KX$39)*$F83,IF($G83="FSG",0,IF($G83="MG",SUMPRODUCT($I83:$I87,Expenses!KX$35:KX$39)*$F83,MAX((Expenses!KX$35-$K83/12)*$J83*$F83,0)+MAX((Expenses!KX$36-$K84/12)*$J84*$F83,0)+MAX((Expenses!KX$37-$K85/12)*$J85*$F83,0)+MAX((Expenses!KX$38-$K86/12)*$J86*$F83,0)+MAX((Expenses!KX$39-$K87/12)*$J87*$F83,0)))),0)</f>
        <v>0</v>
      </c>
      <c r="LA249" s="156">
        <f>IF(AND(LA$165&lt;=$E83,LA$165&gt;=EOMONTH($D83,0)),IF($G83="NNN",SUM(Expenses!KY$35:KY$39)*$F83,IF($G83="FSG",0,IF($G83="MG",SUMPRODUCT($I83:$I87,Expenses!KY$35:KY$39)*$F83,MAX((Expenses!KY$35-$K83/12)*$J83*$F83,0)+MAX((Expenses!KY$36-$K84/12)*$J84*$F83,0)+MAX((Expenses!KY$37-$K85/12)*$J85*$F83,0)+MAX((Expenses!KY$38-$K86/12)*$J86*$F83,0)+MAX((Expenses!KY$39-$K87/12)*$J87*$F83,0)))),0)</f>
        <v>0</v>
      </c>
      <c r="LB249" s="156">
        <f>IF(AND(LB$165&lt;=$E83,LB$165&gt;=EOMONTH($D83,0)),IF($G83="NNN",SUM(Expenses!KZ$35:KZ$39)*$F83,IF($G83="FSG",0,IF($G83="MG",SUMPRODUCT($I83:$I87,Expenses!KZ$35:KZ$39)*$F83,MAX((Expenses!KZ$35-$K83/12)*$J83*$F83,0)+MAX((Expenses!KZ$36-$K84/12)*$J84*$F83,0)+MAX((Expenses!KZ$37-$K85/12)*$J85*$F83,0)+MAX((Expenses!KZ$38-$K86/12)*$J86*$F83,0)+MAX((Expenses!KZ$39-$K87/12)*$J87*$F83,0)))),0)</f>
        <v>0</v>
      </c>
      <c r="LC249" s="156">
        <f>IF(AND(LC$165&lt;=$E83,LC$165&gt;=EOMONTH($D83,0)),IF($G83="NNN",SUM(Expenses!LA$35:LA$39)*$F83,IF($G83="FSG",0,IF($G83="MG",SUMPRODUCT($I83:$I87,Expenses!LA$35:LA$39)*$F83,MAX((Expenses!LA$35-$K83/12)*$J83*$F83,0)+MAX((Expenses!LA$36-$K84/12)*$J84*$F83,0)+MAX((Expenses!LA$37-$K85/12)*$J85*$F83,0)+MAX((Expenses!LA$38-$K86/12)*$J86*$F83,0)+MAX((Expenses!LA$39-$K87/12)*$J87*$F83,0)))),0)</f>
        <v>0</v>
      </c>
      <c r="LD249" s="156">
        <f>IF(AND(LD$165&lt;=$E83,LD$165&gt;=EOMONTH($D83,0)),IF($G83="NNN",SUM(Expenses!LB$35:LB$39)*$F83,IF($G83="FSG",0,IF($G83="MG",SUMPRODUCT($I83:$I87,Expenses!LB$35:LB$39)*$F83,MAX((Expenses!LB$35-$K83/12)*$J83*$F83,0)+MAX((Expenses!LB$36-$K84/12)*$J84*$F83,0)+MAX((Expenses!LB$37-$K85/12)*$J85*$F83,0)+MAX((Expenses!LB$38-$K86/12)*$J86*$F83,0)+MAX((Expenses!LB$39-$K87/12)*$J87*$F83,0)))),0)</f>
        <v>0</v>
      </c>
      <c r="LE249" s="156">
        <f>IF(AND(LE$165&lt;=$E83,LE$165&gt;=EOMONTH($D83,0)),IF($G83="NNN",SUM(Expenses!LC$35:LC$39)*$F83,IF($G83="FSG",0,IF($G83="MG",SUMPRODUCT($I83:$I87,Expenses!LC$35:LC$39)*$F83,MAX((Expenses!LC$35-$K83/12)*$J83*$F83,0)+MAX((Expenses!LC$36-$K84/12)*$J84*$F83,0)+MAX((Expenses!LC$37-$K85/12)*$J85*$F83,0)+MAX((Expenses!LC$38-$K86/12)*$J86*$F83,0)+MAX((Expenses!LC$39-$K87/12)*$J87*$F83,0)))),0)</f>
        <v>0</v>
      </c>
      <c r="LF249" s="156">
        <f>IF(AND(LF$165&lt;=$E83,LF$165&gt;=EOMONTH($D83,0)),IF($G83="NNN",SUM(Expenses!LD$35:LD$39)*$F83,IF($G83="FSG",0,IF($G83="MG",SUMPRODUCT($I83:$I87,Expenses!LD$35:LD$39)*$F83,MAX((Expenses!LD$35-$K83/12)*$J83*$F83,0)+MAX((Expenses!LD$36-$K84/12)*$J84*$F83,0)+MAX((Expenses!LD$37-$K85/12)*$J85*$F83,0)+MAX((Expenses!LD$38-$K86/12)*$J86*$F83,0)+MAX((Expenses!LD$39-$K87/12)*$J87*$F83,0)))),0)</f>
        <v>0</v>
      </c>
      <c r="LG249" s="156">
        <f>IF(AND(LG$165&lt;=$E83,LG$165&gt;=EOMONTH($D83,0)),IF($G83="NNN",SUM(Expenses!LE$35:LE$39)*$F83,IF($G83="FSG",0,IF($G83="MG",SUMPRODUCT($I83:$I87,Expenses!LE$35:LE$39)*$F83,MAX((Expenses!LE$35-$K83/12)*$J83*$F83,0)+MAX((Expenses!LE$36-$K84/12)*$J84*$F83,0)+MAX((Expenses!LE$37-$K85/12)*$J85*$F83,0)+MAX((Expenses!LE$38-$K86/12)*$J86*$F83,0)+MAX((Expenses!LE$39-$K87/12)*$J87*$F83,0)))),0)</f>
        <v>0</v>
      </c>
      <c r="LH249" s="156">
        <f>IF(AND(LH$165&lt;=$E83,LH$165&gt;=EOMONTH($D83,0)),IF($G83="NNN",SUM(Expenses!LF$35:LF$39)*$F83,IF($G83="FSG",0,IF($G83="MG",SUMPRODUCT($I83:$I87,Expenses!LF$35:LF$39)*$F83,MAX((Expenses!LF$35-$K83/12)*$J83*$F83,0)+MAX((Expenses!LF$36-$K84/12)*$J84*$F83,0)+MAX((Expenses!LF$37-$K85/12)*$J85*$F83,0)+MAX((Expenses!LF$38-$K86/12)*$J86*$F83,0)+MAX((Expenses!LF$39-$K87/12)*$J87*$F83,0)))),0)</f>
        <v>0</v>
      </c>
      <c r="LI249" s="156">
        <f>IF(AND(LI$165&lt;=$E83,LI$165&gt;=EOMONTH($D83,0)),IF($G83="NNN",SUM(Expenses!LG$35:LG$39)*$F83,IF($G83="FSG",0,IF($G83="MG",SUMPRODUCT($I83:$I87,Expenses!LG$35:LG$39)*$F83,MAX((Expenses!LG$35-$K83/12)*$J83*$F83,0)+MAX((Expenses!LG$36-$K84/12)*$J84*$F83,0)+MAX((Expenses!LG$37-$K85/12)*$J85*$F83,0)+MAX((Expenses!LG$38-$K86/12)*$J86*$F83,0)+MAX((Expenses!LG$39-$K87/12)*$J87*$F83,0)))),0)</f>
        <v>0</v>
      </c>
      <c r="LJ249" s="156">
        <f>IF(AND(LJ$165&lt;=$E83,LJ$165&gt;=EOMONTH($D83,0)),IF($G83="NNN",SUM(Expenses!LH$35:LH$39)*$F83,IF($G83="FSG",0,IF($G83="MG",SUMPRODUCT($I83:$I87,Expenses!LH$35:LH$39)*$F83,MAX((Expenses!LH$35-$K83/12)*$J83*$F83,0)+MAX((Expenses!LH$36-$K84/12)*$J84*$F83,0)+MAX((Expenses!LH$37-$K85/12)*$J85*$F83,0)+MAX((Expenses!LH$38-$K86/12)*$J86*$F83,0)+MAX((Expenses!LH$39-$K87/12)*$J87*$F83,0)))),0)</f>
        <v>0</v>
      </c>
      <c r="LK249" s="156">
        <f>IF(AND(LK$165&lt;=$E83,LK$165&gt;=EOMONTH($D83,0)),IF($G83="NNN",SUM(Expenses!LI$35:LI$39)*$F83,IF($G83="FSG",0,IF($G83="MG",SUMPRODUCT($I83:$I87,Expenses!LI$35:LI$39)*$F83,MAX((Expenses!LI$35-$K83/12)*$J83*$F83,0)+MAX((Expenses!LI$36-$K84/12)*$J84*$F83,0)+MAX((Expenses!LI$37-$K85/12)*$J85*$F83,0)+MAX((Expenses!LI$38-$K86/12)*$J86*$F83,0)+MAX((Expenses!LI$39-$K87/12)*$J87*$F83,0)))),0)</f>
        <v>0</v>
      </c>
      <c r="LL249" s="156">
        <f>IF(AND(LL$165&lt;=$E83,LL$165&gt;=EOMONTH($D83,0)),IF($G83="NNN",SUM(Expenses!LJ$35:LJ$39)*$F83,IF($G83="FSG",0,IF($G83="MG",SUMPRODUCT($I83:$I87,Expenses!LJ$35:LJ$39)*$F83,MAX((Expenses!LJ$35-$K83/12)*$J83*$F83,0)+MAX((Expenses!LJ$36-$K84/12)*$J84*$F83,0)+MAX((Expenses!LJ$37-$K85/12)*$J85*$F83,0)+MAX((Expenses!LJ$38-$K86/12)*$J86*$F83,0)+MAX((Expenses!LJ$39-$K87/12)*$J87*$F83,0)))),0)</f>
        <v>0</v>
      </c>
      <c r="LM249" s="156">
        <f>IF(AND(LM$165&lt;=$E83,LM$165&gt;=EOMONTH($D83,0)),IF($G83="NNN",SUM(Expenses!LK$35:LK$39)*$F83,IF($G83="FSG",0,IF($G83="MG",SUMPRODUCT($I83:$I87,Expenses!LK$35:LK$39)*$F83,MAX((Expenses!LK$35-$K83/12)*$J83*$F83,0)+MAX((Expenses!LK$36-$K84/12)*$J84*$F83,0)+MAX((Expenses!LK$37-$K85/12)*$J85*$F83,0)+MAX((Expenses!LK$38-$K86/12)*$J86*$F83,0)+MAX((Expenses!LK$39-$K87/12)*$J87*$F83,0)))),0)</f>
        <v>0</v>
      </c>
      <c r="LN249" s="156">
        <f>IF(AND(LN$165&lt;=$E83,LN$165&gt;=EOMONTH($D83,0)),IF($G83="NNN",SUM(Expenses!LL$35:LL$39)*$F83,IF($G83="FSG",0,IF($G83="MG",SUMPRODUCT($I83:$I87,Expenses!LL$35:LL$39)*$F83,MAX((Expenses!LL$35-$K83/12)*$J83*$F83,0)+MAX((Expenses!LL$36-$K84/12)*$J84*$F83,0)+MAX((Expenses!LL$37-$K85/12)*$J85*$F83,0)+MAX((Expenses!LL$38-$K86/12)*$J86*$F83,0)+MAX((Expenses!LL$39-$K87/12)*$J87*$F83,0)))),0)</f>
        <v>0</v>
      </c>
      <c r="LO249" s="156">
        <f>IF(AND(LO$165&lt;=$E83,LO$165&gt;=EOMONTH($D83,0)),IF($G83="NNN",SUM(Expenses!LM$35:LM$39)*$F83,IF($G83="FSG",0,IF($G83="MG",SUMPRODUCT($I83:$I87,Expenses!LM$35:LM$39)*$F83,MAX((Expenses!LM$35-$K83/12)*$J83*$F83,0)+MAX((Expenses!LM$36-$K84/12)*$J84*$F83,0)+MAX((Expenses!LM$37-$K85/12)*$J85*$F83,0)+MAX((Expenses!LM$38-$K86/12)*$J86*$F83,0)+MAX((Expenses!LM$39-$K87/12)*$J87*$F83,0)))),0)</f>
        <v>0</v>
      </c>
      <c r="LP249" s="156">
        <f>IF(AND(LP$165&lt;=$E83,LP$165&gt;=EOMONTH($D83,0)),IF($G83="NNN",SUM(Expenses!LN$35:LN$39)*$F83,IF($G83="FSG",0,IF($G83="MG",SUMPRODUCT($I83:$I87,Expenses!LN$35:LN$39)*$F83,MAX((Expenses!LN$35-$K83/12)*$J83*$F83,0)+MAX((Expenses!LN$36-$K84/12)*$J84*$F83,0)+MAX((Expenses!LN$37-$K85/12)*$J85*$F83,0)+MAX((Expenses!LN$38-$K86/12)*$J86*$F83,0)+MAX((Expenses!LN$39-$K87/12)*$J87*$F83,0)))),0)</f>
        <v>0</v>
      </c>
      <c r="LQ249" s="156">
        <f>IF(AND(LQ$165&lt;=$E83,LQ$165&gt;=EOMONTH($D83,0)),IF($G83="NNN",SUM(Expenses!LO$35:LO$39)*$F83,IF($G83="FSG",0,IF($G83="MG",SUMPRODUCT($I83:$I87,Expenses!LO$35:LO$39)*$F83,MAX((Expenses!LO$35-$K83/12)*$J83*$F83,0)+MAX((Expenses!LO$36-$K84/12)*$J84*$F83,0)+MAX((Expenses!LO$37-$K85/12)*$J85*$F83,0)+MAX((Expenses!LO$38-$K86/12)*$J86*$F83,0)+MAX((Expenses!LO$39-$K87/12)*$J87*$F83,0)))),0)</f>
        <v>0</v>
      </c>
      <c r="LR249" s="156">
        <f>IF(AND(LR$165&lt;=$E83,LR$165&gt;=EOMONTH($D83,0)),IF($G83="NNN",SUM(Expenses!LP$35:LP$39)*$F83,IF($G83="FSG",0,IF($G83="MG",SUMPRODUCT($I83:$I87,Expenses!LP$35:LP$39)*$F83,MAX((Expenses!LP$35-$K83/12)*$J83*$F83,0)+MAX((Expenses!LP$36-$K84/12)*$J84*$F83,0)+MAX((Expenses!LP$37-$K85/12)*$J85*$F83,0)+MAX((Expenses!LP$38-$K86/12)*$J86*$F83,0)+MAX((Expenses!LP$39-$K87/12)*$J87*$F83,0)))),0)</f>
        <v>0</v>
      </c>
      <c r="LS249" s="156">
        <f>IF(AND(LS$165&lt;=$E83,LS$165&gt;=EOMONTH($D83,0)),IF($G83="NNN",SUM(Expenses!LQ$35:LQ$39)*$F83,IF($G83="FSG",0,IF($G83="MG",SUMPRODUCT($I83:$I87,Expenses!LQ$35:LQ$39)*$F83,MAX((Expenses!LQ$35-$K83/12)*$J83*$F83,0)+MAX((Expenses!LQ$36-$K84/12)*$J84*$F83,0)+MAX((Expenses!LQ$37-$K85/12)*$J85*$F83,0)+MAX((Expenses!LQ$38-$K86/12)*$J86*$F83,0)+MAX((Expenses!LQ$39-$K87/12)*$J87*$F83,0)))),0)</f>
        <v>0</v>
      </c>
      <c r="LT249" s="156">
        <f>IF(AND(LT$165&lt;=$E83,LT$165&gt;=EOMONTH($D83,0)),IF($G83="NNN",SUM(Expenses!LR$35:LR$39)*$F83,IF($G83="FSG",0,IF($G83="MG",SUMPRODUCT($I83:$I87,Expenses!LR$35:LR$39)*$F83,MAX((Expenses!LR$35-$K83/12)*$J83*$F83,0)+MAX((Expenses!LR$36-$K84/12)*$J84*$F83,0)+MAX((Expenses!LR$37-$K85/12)*$J85*$F83,0)+MAX((Expenses!LR$38-$K86/12)*$J86*$F83,0)+MAX((Expenses!LR$39-$K87/12)*$J87*$F83,0)))),0)</f>
        <v>0</v>
      </c>
      <c r="LU249" s="156">
        <f>IF(AND(LU$165&lt;=$E83,LU$165&gt;=EOMONTH($D83,0)),IF($G83="NNN",SUM(Expenses!LS$35:LS$39)*$F83,IF($G83="FSG",0,IF($G83="MG",SUMPRODUCT($I83:$I87,Expenses!LS$35:LS$39)*$F83,MAX((Expenses!LS$35-$K83/12)*$J83*$F83,0)+MAX((Expenses!LS$36-$K84/12)*$J84*$F83,0)+MAX((Expenses!LS$37-$K85/12)*$J85*$F83,0)+MAX((Expenses!LS$38-$K86/12)*$J86*$F83,0)+MAX((Expenses!LS$39-$K87/12)*$J87*$F83,0)))),0)</f>
        <v>0</v>
      </c>
      <c r="LV249" s="156">
        <f>IF(AND(LV$165&lt;=$E83,LV$165&gt;=EOMONTH($D83,0)),IF($G83="NNN",SUM(Expenses!LT$35:LT$39)*$F83,IF($G83="FSG",0,IF($G83="MG",SUMPRODUCT($I83:$I87,Expenses!LT$35:LT$39)*$F83,MAX((Expenses!LT$35-$K83/12)*$J83*$F83,0)+MAX((Expenses!LT$36-$K84/12)*$J84*$F83,0)+MAX((Expenses!LT$37-$K85/12)*$J85*$F83,0)+MAX((Expenses!LT$38-$K86/12)*$J86*$F83,0)+MAX((Expenses!LT$39-$K87/12)*$J87*$F83,0)))),0)</f>
        <v>0</v>
      </c>
      <c r="LW249" s="156">
        <f>IF(AND(LW$165&lt;=$E83,LW$165&gt;=EOMONTH($D83,0)),IF($G83="NNN",SUM(Expenses!LU$35:LU$39)*$F83,IF($G83="FSG",0,IF($G83="MG",SUMPRODUCT($I83:$I87,Expenses!LU$35:LU$39)*$F83,MAX((Expenses!LU$35-$K83/12)*$J83*$F83,0)+MAX((Expenses!LU$36-$K84/12)*$J84*$F83,0)+MAX((Expenses!LU$37-$K85/12)*$J85*$F83,0)+MAX((Expenses!LU$38-$K86/12)*$J86*$F83,0)+MAX((Expenses!LU$39-$K87/12)*$J87*$F83,0)))),0)</f>
        <v>0</v>
      </c>
      <c r="LX249" s="156">
        <f>IF(AND(LX$165&lt;=$E83,LX$165&gt;=EOMONTH($D83,0)),IF($G83="NNN",SUM(Expenses!LV$35:LV$39)*$F83,IF($G83="FSG",0,IF($G83="MG",SUMPRODUCT($I83:$I87,Expenses!LV$35:LV$39)*$F83,MAX((Expenses!LV$35-$K83/12)*$J83*$F83,0)+MAX((Expenses!LV$36-$K84/12)*$J84*$F83,0)+MAX((Expenses!LV$37-$K85/12)*$J85*$F83,0)+MAX((Expenses!LV$38-$K86/12)*$J86*$F83,0)+MAX((Expenses!LV$39-$K87/12)*$J87*$F83,0)))),0)</f>
        <v>0</v>
      </c>
      <c r="LY249" s="156">
        <f>IF(AND(LY$165&lt;=$E83,LY$165&gt;=EOMONTH($D83,0)),IF($G83="NNN",SUM(Expenses!LW$35:LW$39)*$F83,IF($G83="FSG",0,IF($G83="MG",SUMPRODUCT($I83:$I87,Expenses!LW$35:LW$39)*$F83,MAX((Expenses!LW$35-$K83/12)*$J83*$F83,0)+MAX((Expenses!LW$36-$K84/12)*$J84*$F83,0)+MAX((Expenses!LW$37-$K85/12)*$J85*$F83,0)+MAX((Expenses!LW$38-$K86/12)*$J86*$F83,0)+MAX((Expenses!LW$39-$K87/12)*$J87*$F83,0)))),0)</f>
        <v>0</v>
      </c>
      <c r="LZ249" s="156">
        <f>IF(AND(LZ$165&lt;=$E83,LZ$165&gt;=EOMONTH($D83,0)),IF($G83="NNN",SUM(Expenses!LX$35:LX$39)*$F83,IF($G83="FSG",0,IF($G83="MG",SUMPRODUCT($I83:$I87,Expenses!LX$35:LX$39)*$F83,MAX((Expenses!LX$35-$K83/12)*$J83*$F83,0)+MAX((Expenses!LX$36-$K84/12)*$J84*$F83,0)+MAX((Expenses!LX$37-$K85/12)*$J85*$F83,0)+MAX((Expenses!LX$38-$K86/12)*$J86*$F83,0)+MAX((Expenses!LX$39-$K87/12)*$J87*$F83,0)))),0)</f>
        <v>0</v>
      </c>
      <c r="MA249" s="156">
        <f>IF(AND(MA$165&lt;=$E83,MA$165&gt;=EOMONTH($D83,0)),IF($G83="NNN",SUM(Expenses!LY$35:LY$39)*$F83,IF($G83="FSG",0,IF($G83="MG",SUMPRODUCT($I83:$I87,Expenses!LY$35:LY$39)*$F83,MAX((Expenses!LY$35-$K83/12)*$J83*$F83,0)+MAX((Expenses!LY$36-$K84/12)*$J84*$F83,0)+MAX((Expenses!LY$37-$K85/12)*$J85*$F83,0)+MAX((Expenses!LY$38-$K86/12)*$J86*$F83,0)+MAX((Expenses!LY$39-$K87/12)*$J87*$F83,0)))),0)</f>
        <v>0</v>
      </c>
      <c r="MB249" s="156">
        <f>IF(AND(MB$165&lt;=$E83,MB$165&gt;=EOMONTH($D83,0)),IF($G83="NNN",SUM(Expenses!LZ$35:LZ$39)*$F83,IF($G83="FSG",0,IF($G83="MG",SUMPRODUCT($I83:$I87,Expenses!LZ$35:LZ$39)*$F83,MAX((Expenses!LZ$35-$K83/12)*$J83*$F83,0)+MAX((Expenses!LZ$36-$K84/12)*$J84*$F83,0)+MAX((Expenses!LZ$37-$K85/12)*$J85*$F83,0)+MAX((Expenses!LZ$38-$K86/12)*$J86*$F83,0)+MAX((Expenses!LZ$39-$K87/12)*$J87*$F83,0)))),0)</f>
        <v>0</v>
      </c>
      <c r="MC249" s="156">
        <f>IF(AND(MC$165&lt;=$E83,MC$165&gt;=EOMONTH($D83,0)),IF($G83="NNN",SUM(Expenses!MA$35:MA$39)*$F83,IF($G83="FSG",0,IF($G83="MG",SUMPRODUCT($I83:$I87,Expenses!MA$35:MA$39)*$F83,MAX((Expenses!MA$35-$K83/12)*$J83*$F83,0)+MAX((Expenses!MA$36-$K84/12)*$J84*$F83,0)+MAX((Expenses!MA$37-$K85/12)*$J85*$F83,0)+MAX((Expenses!MA$38-$K86/12)*$J86*$F83,0)+MAX((Expenses!MA$39-$K87/12)*$J87*$F83,0)))),0)</f>
        <v>0</v>
      </c>
      <c r="MD249" s="156">
        <f>IF(AND(MD$165&lt;=$E83,MD$165&gt;=EOMONTH($D83,0)),IF($G83="NNN",SUM(Expenses!MB$35:MB$39)*$F83,IF($G83="FSG",0,IF($G83="MG",SUMPRODUCT($I83:$I87,Expenses!MB$35:MB$39)*$F83,MAX((Expenses!MB$35-$K83/12)*$J83*$F83,0)+MAX((Expenses!MB$36-$K84/12)*$J84*$F83,0)+MAX((Expenses!MB$37-$K85/12)*$J85*$F83,0)+MAX((Expenses!MB$38-$K86/12)*$J86*$F83,0)+MAX((Expenses!MB$39-$K87/12)*$J87*$F83,0)))),0)</f>
        <v>0</v>
      </c>
      <c r="ME249" s="156">
        <f>IF(AND(ME$165&lt;=$E83,ME$165&gt;=EOMONTH($D83,0)),IF($G83="NNN",SUM(Expenses!MC$35:MC$39)*$F83,IF($G83="FSG",0,IF($G83="MG",SUMPRODUCT($I83:$I87,Expenses!MC$35:MC$39)*$F83,MAX((Expenses!MC$35-$K83/12)*$J83*$F83,0)+MAX((Expenses!MC$36-$K84/12)*$J84*$F83,0)+MAX((Expenses!MC$37-$K85/12)*$J85*$F83,0)+MAX((Expenses!MC$38-$K86/12)*$J86*$F83,0)+MAX((Expenses!MC$39-$K87/12)*$J87*$F83,0)))),0)</f>
        <v>0</v>
      </c>
      <c r="MF249" s="156">
        <f>IF(AND(MF$165&lt;=$E83,MF$165&gt;=EOMONTH($D83,0)),IF($G83="NNN",SUM(Expenses!MD$35:MD$39)*$F83,IF($G83="FSG",0,IF($G83="MG",SUMPRODUCT($I83:$I87,Expenses!MD$35:MD$39)*$F83,MAX((Expenses!MD$35-$K83/12)*$J83*$F83,0)+MAX((Expenses!MD$36-$K84/12)*$J84*$F83,0)+MAX((Expenses!MD$37-$K85/12)*$J85*$F83,0)+MAX((Expenses!MD$38-$K86/12)*$J86*$F83,0)+MAX((Expenses!MD$39-$K87/12)*$J87*$F83,0)))),0)</f>
        <v>0</v>
      </c>
      <c r="MG249" s="156">
        <f>IF(AND(MG$165&lt;=$E83,MG$165&gt;=EOMONTH($D83,0)),IF($G83="NNN",SUM(Expenses!ME$35:ME$39)*$F83,IF($G83="FSG",0,IF($G83="MG",SUMPRODUCT($I83:$I87,Expenses!ME$35:ME$39)*$F83,MAX((Expenses!ME$35-$K83/12)*$J83*$F83,0)+MAX((Expenses!ME$36-$K84/12)*$J84*$F83,0)+MAX((Expenses!ME$37-$K85/12)*$J85*$F83,0)+MAX((Expenses!ME$38-$K86/12)*$J86*$F83,0)+MAX((Expenses!ME$39-$K87/12)*$J87*$F83,0)))),0)</f>
        <v>0</v>
      </c>
      <c r="MH249" s="156">
        <f>IF(AND(MH$165&lt;=$E83,MH$165&gt;=EOMONTH($D83,0)),IF($G83="NNN",SUM(Expenses!MF$35:MF$39)*$F83,IF($G83="FSG",0,IF($G83="MG",SUMPRODUCT($I83:$I87,Expenses!MF$35:MF$39)*$F83,MAX((Expenses!MF$35-$K83/12)*$J83*$F83,0)+MAX((Expenses!MF$36-$K84/12)*$J84*$F83,0)+MAX((Expenses!MF$37-$K85/12)*$J85*$F83,0)+MAX((Expenses!MF$38-$K86/12)*$J86*$F83,0)+MAX((Expenses!MF$39-$K87/12)*$J87*$F83,0)))),0)</f>
        <v>0</v>
      </c>
      <c r="MI249" s="156">
        <f>IF(AND(MI$165&lt;=$E83,MI$165&gt;=EOMONTH($D83,0)),IF($G83="NNN",SUM(Expenses!MG$35:MG$39)*$F83,IF($G83="FSG",0,IF($G83="MG",SUMPRODUCT($I83:$I87,Expenses!MG$35:MG$39)*$F83,MAX((Expenses!MG$35-$K83/12)*$J83*$F83,0)+MAX((Expenses!MG$36-$K84/12)*$J84*$F83,0)+MAX((Expenses!MG$37-$K85/12)*$J85*$F83,0)+MAX((Expenses!MG$38-$K86/12)*$J86*$F83,0)+MAX((Expenses!MG$39-$K87/12)*$J87*$F83,0)))),0)</f>
        <v>0</v>
      </c>
      <c r="MJ249" s="156">
        <f>IF(AND(MJ$165&lt;=$E83,MJ$165&gt;=EOMONTH($D83,0)),IF($G83="NNN",SUM(Expenses!MH$35:MH$39)*$F83,IF($G83="FSG",0,IF($G83="MG",SUMPRODUCT($I83:$I87,Expenses!MH$35:MH$39)*$F83,MAX((Expenses!MH$35-$K83/12)*$J83*$F83,0)+MAX((Expenses!MH$36-$K84/12)*$J84*$F83,0)+MAX((Expenses!MH$37-$K85/12)*$J85*$F83,0)+MAX((Expenses!MH$38-$K86/12)*$J86*$F83,0)+MAX((Expenses!MH$39-$K87/12)*$J87*$F83,0)))),0)</f>
        <v>0</v>
      </c>
      <c r="MK249" s="156">
        <f>IF(AND(MK$165&lt;=$E83,MK$165&gt;=EOMONTH($D83,0)),IF($G83="NNN",SUM(Expenses!MI$35:MI$39)*$F83,IF($G83="FSG",0,IF($G83="MG",SUMPRODUCT($I83:$I87,Expenses!MI$35:MI$39)*$F83,MAX((Expenses!MI$35-$K83/12)*$J83*$F83,0)+MAX((Expenses!MI$36-$K84/12)*$J84*$F83,0)+MAX((Expenses!MI$37-$K85/12)*$J85*$F83,0)+MAX((Expenses!MI$38-$K86/12)*$J86*$F83,0)+MAX((Expenses!MI$39-$K87/12)*$J87*$F83,0)))),0)</f>
        <v>0</v>
      </c>
      <c r="ML249" s="156">
        <f>IF(AND(ML$165&lt;=$E83,ML$165&gt;=EOMONTH($D83,0)),IF($G83="NNN",SUM(Expenses!MJ$35:MJ$39)*$F83,IF($G83="FSG",0,IF($G83="MG",SUMPRODUCT($I83:$I87,Expenses!MJ$35:MJ$39)*$F83,MAX((Expenses!MJ$35-$K83/12)*$J83*$F83,0)+MAX((Expenses!MJ$36-$K84/12)*$J84*$F83,0)+MAX((Expenses!MJ$37-$K85/12)*$J85*$F83,0)+MAX((Expenses!MJ$38-$K86/12)*$J86*$F83,0)+MAX((Expenses!MJ$39-$K87/12)*$J87*$F83,0)))),0)</f>
        <v>0</v>
      </c>
      <c r="MM249" s="156">
        <f>IF(AND(MM$165&lt;=$E83,MM$165&gt;=EOMONTH($D83,0)),IF($G83="NNN",SUM(Expenses!MK$35:MK$39)*$F83,IF($G83="FSG",0,IF($G83="MG",SUMPRODUCT($I83:$I87,Expenses!MK$35:MK$39)*$F83,MAX((Expenses!MK$35-$K83/12)*$J83*$F83,0)+MAX((Expenses!MK$36-$K84/12)*$J84*$F83,0)+MAX((Expenses!MK$37-$K85/12)*$J85*$F83,0)+MAX((Expenses!MK$38-$K86/12)*$J86*$F83,0)+MAX((Expenses!MK$39-$K87/12)*$J87*$F83,0)))),0)</f>
        <v>0</v>
      </c>
      <c r="MN249" s="156">
        <f>IF(AND(MN$165&lt;=$E83,MN$165&gt;=EOMONTH($D83,0)),IF($G83="NNN",SUM(Expenses!ML$35:ML$39)*$F83,IF($G83="FSG",0,IF($G83="MG",SUMPRODUCT($I83:$I87,Expenses!ML$35:ML$39)*$F83,MAX((Expenses!ML$35-$K83/12)*$J83*$F83,0)+MAX((Expenses!ML$36-$K84/12)*$J84*$F83,0)+MAX((Expenses!ML$37-$K85/12)*$J85*$F83,0)+MAX((Expenses!ML$38-$K86/12)*$J86*$F83,0)+MAX((Expenses!ML$39-$K87/12)*$J87*$F83,0)))),0)</f>
        <v>0</v>
      </c>
      <c r="MO249" s="156">
        <f>IF(AND(MO$165&lt;=$E83,MO$165&gt;=EOMONTH($D83,0)),IF($G83="NNN",SUM(Expenses!MM$35:MM$39)*$F83,IF($G83="FSG",0,IF($G83="MG",SUMPRODUCT($I83:$I87,Expenses!MM$35:MM$39)*$F83,MAX((Expenses!MM$35-$K83/12)*$J83*$F83,0)+MAX((Expenses!MM$36-$K84/12)*$J84*$F83,0)+MAX((Expenses!MM$37-$K85/12)*$J85*$F83,0)+MAX((Expenses!MM$38-$K86/12)*$J86*$F83,0)+MAX((Expenses!MM$39-$K87/12)*$J87*$F83,0)))),0)</f>
        <v>0</v>
      </c>
      <c r="MP249" s="156">
        <f>IF(AND(MP$165&lt;=$E83,MP$165&gt;=EOMONTH($D83,0)),IF($G83="NNN",SUM(Expenses!MN$35:MN$39)*$F83,IF($G83="FSG",0,IF($G83="MG",SUMPRODUCT($I83:$I87,Expenses!MN$35:MN$39)*$F83,MAX((Expenses!MN$35-$K83/12)*$J83*$F83,0)+MAX((Expenses!MN$36-$K84/12)*$J84*$F83,0)+MAX((Expenses!MN$37-$K85/12)*$J85*$F83,0)+MAX((Expenses!MN$38-$K86/12)*$J86*$F83,0)+MAX((Expenses!MN$39-$K87/12)*$J87*$F83,0)))),0)</f>
        <v>0</v>
      </c>
      <c r="MQ249" s="156">
        <f>IF(AND(MQ$165&lt;=$E83,MQ$165&gt;=EOMONTH($D83,0)),IF($G83="NNN",SUM(Expenses!MO$35:MO$39)*$F83,IF($G83="FSG",0,IF($G83="MG",SUMPRODUCT($I83:$I87,Expenses!MO$35:MO$39)*$F83,MAX((Expenses!MO$35-$K83/12)*$J83*$F83,0)+MAX((Expenses!MO$36-$K84/12)*$J84*$F83,0)+MAX((Expenses!MO$37-$K85/12)*$J85*$F83,0)+MAX((Expenses!MO$38-$K86/12)*$J86*$F83,0)+MAX((Expenses!MO$39-$K87/12)*$J87*$F83,0)))),0)</f>
        <v>0</v>
      </c>
      <c r="MR249" s="156">
        <f>IF(AND(MR$165&lt;=$E83,MR$165&gt;=EOMONTH($D83,0)),IF($G83="NNN",SUM(Expenses!MP$35:MP$39)*$F83,IF($G83="FSG",0,IF($G83="MG",SUMPRODUCT($I83:$I87,Expenses!MP$35:MP$39)*$F83,MAX((Expenses!MP$35-$K83/12)*$J83*$F83,0)+MAX((Expenses!MP$36-$K84/12)*$J84*$F83,0)+MAX((Expenses!MP$37-$K85/12)*$J85*$F83,0)+MAX((Expenses!MP$38-$K86/12)*$J86*$F83,0)+MAX((Expenses!MP$39-$K87/12)*$J87*$F83,0)))),0)</f>
        <v>0</v>
      </c>
      <c r="MS249" s="156">
        <f>IF(AND(MS$165&lt;=$E83,MS$165&gt;=EOMONTH($D83,0)),IF($G83="NNN",SUM(Expenses!MQ$35:MQ$39)*$F83,IF($G83="FSG",0,IF($G83="MG",SUMPRODUCT($I83:$I87,Expenses!MQ$35:MQ$39)*$F83,MAX((Expenses!MQ$35-$K83/12)*$J83*$F83,0)+MAX((Expenses!MQ$36-$K84/12)*$J84*$F83,0)+MAX((Expenses!MQ$37-$K85/12)*$J85*$F83,0)+MAX((Expenses!MQ$38-$K86/12)*$J86*$F83,0)+MAX((Expenses!MQ$39-$K87/12)*$J87*$F83,0)))),0)</f>
        <v>0</v>
      </c>
      <c r="MT249" s="156">
        <f>IF(AND(MT$165&lt;=$E83,MT$165&gt;=EOMONTH($D83,0)),IF($G83="NNN",SUM(Expenses!MR$35:MR$39)*$F83,IF($G83="FSG",0,IF($G83="MG",SUMPRODUCT($I83:$I87,Expenses!MR$35:MR$39)*$F83,MAX((Expenses!MR$35-$K83/12)*$J83*$F83,0)+MAX((Expenses!MR$36-$K84/12)*$J84*$F83,0)+MAX((Expenses!MR$37-$K85/12)*$J85*$F83,0)+MAX((Expenses!MR$38-$K86/12)*$J86*$F83,0)+MAX((Expenses!MR$39-$K87/12)*$J87*$F83,0)))),0)</f>
        <v>0</v>
      </c>
      <c r="MU249" s="156">
        <f>IF(AND(MU$165&lt;=$E83,MU$165&gt;=EOMONTH($D83,0)),IF($G83="NNN",SUM(Expenses!MS$35:MS$39)*$F83,IF($G83="FSG",0,IF($G83="MG",SUMPRODUCT($I83:$I87,Expenses!MS$35:MS$39)*$F83,MAX((Expenses!MS$35-$K83/12)*$J83*$F83,0)+MAX((Expenses!MS$36-$K84/12)*$J84*$F83,0)+MAX((Expenses!MS$37-$K85/12)*$J85*$F83,0)+MAX((Expenses!MS$38-$K86/12)*$J86*$F83,0)+MAX((Expenses!MS$39-$K87/12)*$J87*$F83,0)))),0)</f>
        <v>0</v>
      </c>
      <c r="MV249" s="156">
        <f>IF(AND(MV$165&lt;=$E83,MV$165&gt;=EOMONTH($D83,0)),IF($G83="NNN",SUM(Expenses!MT$35:MT$39)*$F83,IF($G83="FSG",0,IF($G83="MG",SUMPRODUCT($I83:$I87,Expenses!MT$35:MT$39)*$F83,MAX((Expenses!MT$35-$K83/12)*$J83*$F83,0)+MAX((Expenses!MT$36-$K84/12)*$J84*$F83,0)+MAX((Expenses!MT$37-$K85/12)*$J85*$F83,0)+MAX((Expenses!MT$38-$K86/12)*$J86*$F83,0)+MAX((Expenses!MT$39-$K87/12)*$J87*$F83,0)))),0)</f>
        <v>0</v>
      </c>
      <c r="MW249" s="156">
        <f>IF(AND(MW$165&lt;=$E83,MW$165&gt;=EOMONTH($D83,0)),IF($G83="NNN",SUM(Expenses!MU$35:MU$39)*$F83,IF($G83="FSG",0,IF($G83="MG",SUMPRODUCT($I83:$I87,Expenses!MU$35:MU$39)*$F83,MAX((Expenses!MU$35-$K83/12)*$J83*$F83,0)+MAX((Expenses!MU$36-$K84/12)*$J84*$F83,0)+MAX((Expenses!MU$37-$K85/12)*$J85*$F83,0)+MAX((Expenses!MU$38-$K86/12)*$J86*$F83,0)+MAX((Expenses!MU$39-$K87/12)*$J87*$F83,0)))),0)</f>
        <v>0</v>
      </c>
      <c r="MX249" s="156">
        <f>IF(AND(MX$165&lt;=$E83,MX$165&gt;=EOMONTH($D83,0)),IF($G83="NNN",SUM(Expenses!MV$35:MV$39)*$F83,IF($G83="FSG",0,IF($G83="MG",SUMPRODUCT($I83:$I87,Expenses!MV$35:MV$39)*$F83,MAX((Expenses!MV$35-$K83/12)*$J83*$F83,0)+MAX((Expenses!MV$36-$K84/12)*$J84*$F83,0)+MAX((Expenses!MV$37-$K85/12)*$J85*$F83,0)+MAX((Expenses!MV$38-$K86/12)*$J86*$F83,0)+MAX((Expenses!MV$39-$K87/12)*$J87*$F83,0)))),0)</f>
        <v>0</v>
      </c>
      <c r="MY249" s="156">
        <f>IF(AND(MY$165&lt;=$E83,MY$165&gt;=EOMONTH($D83,0)),IF($G83="NNN",SUM(Expenses!MW$35:MW$39)*$F83,IF($G83="FSG",0,IF($G83="MG",SUMPRODUCT($I83:$I87,Expenses!MW$35:MW$39)*$F83,MAX((Expenses!MW$35-$K83/12)*$J83*$F83,0)+MAX((Expenses!MW$36-$K84/12)*$J84*$F83,0)+MAX((Expenses!MW$37-$K85/12)*$J85*$F83,0)+MAX((Expenses!MW$38-$K86/12)*$J86*$F83,0)+MAX((Expenses!MW$39-$K87/12)*$J87*$F83,0)))),0)</f>
        <v>0</v>
      </c>
      <c r="MZ249" s="156">
        <f>IF(AND(MZ$165&lt;=$E83,MZ$165&gt;=EOMONTH($D83,0)),IF($G83="NNN",SUM(Expenses!MX$35:MX$39)*$F83,IF($G83="FSG",0,IF($G83="MG",SUMPRODUCT($I83:$I87,Expenses!MX$35:MX$39)*$F83,MAX((Expenses!MX$35-$K83/12)*$J83*$F83,0)+MAX((Expenses!MX$36-$K84/12)*$J84*$F83,0)+MAX((Expenses!MX$37-$K85/12)*$J85*$F83,0)+MAX((Expenses!MX$38-$K86/12)*$J86*$F83,0)+MAX((Expenses!MX$39-$K87/12)*$J87*$F83,0)))),0)</f>
        <v>0</v>
      </c>
      <c r="NA249" s="156">
        <f>IF(AND(NA$165&lt;=$E83,NA$165&gt;=EOMONTH($D83,0)),IF($G83="NNN",SUM(Expenses!MY$35:MY$39)*$F83,IF($G83="FSG",0,IF($G83="MG",SUMPRODUCT($I83:$I87,Expenses!MY$35:MY$39)*$F83,MAX((Expenses!MY$35-$K83/12)*$J83*$F83,0)+MAX((Expenses!MY$36-$K84/12)*$J84*$F83,0)+MAX((Expenses!MY$37-$K85/12)*$J85*$F83,0)+MAX((Expenses!MY$38-$K86/12)*$J86*$F83,0)+MAX((Expenses!MY$39-$K87/12)*$J87*$F83,0)))),0)</f>
        <v>0</v>
      </c>
      <c r="NB249" s="156">
        <f>IF(AND(NB$165&lt;=$E83,NB$165&gt;=EOMONTH($D83,0)),IF($G83="NNN",SUM(Expenses!MZ$35:MZ$39)*$F83,IF($G83="FSG",0,IF($G83="MG",SUMPRODUCT($I83:$I87,Expenses!MZ$35:MZ$39)*$F83,MAX((Expenses!MZ$35-$K83/12)*$J83*$F83,0)+MAX((Expenses!MZ$36-$K84/12)*$J84*$F83,0)+MAX((Expenses!MZ$37-$K85/12)*$J85*$F83,0)+MAX((Expenses!MZ$38-$K86/12)*$J86*$F83,0)+MAX((Expenses!MZ$39-$K87/12)*$J87*$F83,0)))),0)</f>
        <v>0</v>
      </c>
      <c r="NC249" s="156">
        <f>IF(AND(NC$165&lt;=$E83,NC$165&gt;=EOMONTH($D83,0)),IF($G83="NNN",SUM(Expenses!NA$35:NA$39)*$F83,IF($G83="FSG",0,IF($G83="MG",SUMPRODUCT($I83:$I87,Expenses!NA$35:NA$39)*$F83,MAX((Expenses!NA$35-$K83/12)*$J83*$F83,0)+MAX((Expenses!NA$36-$K84/12)*$J84*$F83,0)+MAX((Expenses!NA$37-$K85/12)*$J85*$F83,0)+MAX((Expenses!NA$38-$K86/12)*$J86*$F83,0)+MAX((Expenses!NA$39-$K87/12)*$J87*$F83,0)))),0)</f>
        <v>0</v>
      </c>
      <c r="ND249" s="156">
        <f>IF(AND(ND$165&lt;=$E83,ND$165&gt;=EOMONTH($D83,0)),IF($G83="NNN",SUM(Expenses!NB$35:NB$39)*$F83,IF($G83="FSG",0,IF($G83="MG",SUMPRODUCT($I83:$I87,Expenses!NB$35:NB$39)*$F83,MAX((Expenses!NB$35-$K83/12)*$J83*$F83,0)+MAX((Expenses!NB$36-$K84/12)*$J84*$F83,0)+MAX((Expenses!NB$37-$K85/12)*$J85*$F83,0)+MAX((Expenses!NB$38-$K86/12)*$J86*$F83,0)+MAX((Expenses!NB$39-$K87/12)*$J87*$F83,0)))),0)</f>
        <v>0</v>
      </c>
      <c r="NE249" s="156">
        <f>IF(AND(NE$165&lt;=$E83,NE$165&gt;=EOMONTH($D83,0)),IF($G83="NNN",SUM(Expenses!NC$35:NC$39)*$F83,IF($G83="FSG",0,IF($G83="MG",SUMPRODUCT($I83:$I87,Expenses!NC$35:NC$39)*$F83,MAX((Expenses!NC$35-$K83/12)*$J83*$F83,0)+MAX((Expenses!NC$36-$K84/12)*$J84*$F83,0)+MAX((Expenses!NC$37-$K85/12)*$J85*$F83,0)+MAX((Expenses!NC$38-$K86/12)*$J86*$F83,0)+MAX((Expenses!NC$39-$K87/12)*$J87*$F83,0)))),0)</f>
        <v>0</v>
      </c>
      <c r="NF249" s="156">
        <f>IF(AND(NF$165&lt;=$E83,NF$165&gt;=EOMONTH($D83,0)),IF($G83="NNN",SUM(Expenses!ND$35:ND$39)*$F83,IF($G83="FSG",0,IF($G83="MG",SUMPRODUCT($I83:$I87,Expenses!ND$35:ND$39)*$F83,MAX((Expenses!ND$35-$K83/12)*$J83*$F83,0)+MAX((Expenses!ND$36-$K84/12)*$J84*$F83,0)+MAX((Expenses!ND$37-$K85/12)*$J85*$F83,0)+MAX((Expenses!ND$38-$K86/12)*$J86*$F83,0)+MAX((Expenses!ND$39-$K87/12)*$J87*$F83,0)))),0)</f>
        <v>0</v>
      </c>
      <c r="NG249" s="156">
        <f>IF(AND(NG$165&lt;=$E83,NG$165&gt;=EOMONTH($D83,0)),IF($G83="NNN",SUM(Expenses!NE$35:NE$39)*$F83,IF($G83="FSG",0,IF($G83="MG",SUMPRODUCT($I83:$I87,Expenses!NE$35:NE$39)*$F83,MAX((Expenses!NE$35-$K83/12)*$J83*$F83,0)+MAX((Expenses!NE$36-$K84/12)*$J84*$F83,0)+MAX((Expenses!NE$37-$K85/12)*$J85*$F83,0)+MAX((Expenses!NE$38-$K86/12)*$J86*$F83,0)+MAX((Expenses!NE$39-$K87/12)*$J87*$F83,0)))),0)</f>
        <v>0</v>
      </c>
      <c r="NH249" s="156">
        <f>IF(AND(NH$165&lt;=$E83,NH$165&gt;=EOMONTH($D83,0)),IF($G83="NNN",SUM(Expenses!NF$35:NF$39)*$F83,IF($G83="FSG",0,IF($G83="MG",SUMPRODUCT($I83:$I87,Expenses!NF$35:NF$39)*$F83,MAX((Expenses!NF$35-$K83/12)*$J83*$F83,0)+MAX((Expenses!NF$36-$K84/12)*$J84*$F83,0)+MAX((Expenses!NF$37-$K85/12)*$J85*$F83,0)+MAX((Expenses!NF$38-$K86/12)*$J86*$F83,0)+MAX((Expenses!NF$39-$K87/12)*$J87*$F83,0)))),0)</f>
        <v>0</v>
      </c>
      <c r="NI249" s="156">
        <f>IF(AND(NI$165&lt;=$E83,NI$165&gt;=EOMONTH($D83,0)),IF($G83="NNN",SUM(Expenses!NG$35:NG$39)*$F83,IF($G83="FSG",0,IF($G83="MG",SUMPRODUCT($I83:$I87,Expenses!NG$35:NG$39)*$F83,MAX((Expenses!NG$35-$K83/12)*$J83*$F83,0)+MAX((Expenses!NG$36-$K84/12)*$J84*$F83,0)+MAX((Expenses!NG$37-$K85/12)*$J85*$F83,0)+MAX((Expenses!NG$38-$K86/12)*$J86*$F83,0)+MAX((Expenses!NG$39-$K87/12)*$J87*$F83,0)))),0)</f>
        <v>0</v>
      </c>
      <c r="NJ249" s="156">
        <f>IF(AND(NJ$165&lt;=$E83,NJ$165&gt;=EOMONTH($D83,0)),IF($G83="NNN",SUM(Expenses!NH$35:NH$39)*$F83,IF($G83="FSG",0,IF($G83="MG",SUMPRODUCT($I83:$I87,Expenses!NH$35:NH$39)*$F83,MAX((Expenses!NH$35-$K83/12)*$J83*$F83,0)+MAX((Expenses!NH$36-$K84/12)*$J84*$F83,0)+MAX((Expenses!NH$37-$K85/12)*$J85*$F83,0)+MAX((Expenses!NH$38-$K86/12)*$J86*$F83,0)+MAX((Expenses!NH$39-$K87/12)*$J87*$F83,0)))),0)</f>
        <v>0</v>
      </c>
      <c r="NK249" s="158">
        <f>IF(AND(NK$165&lt;=$E83,NK$165&gt;=EOMONTH($D83,0)),IF($G83="NNN",SUM(Expenses!NI$35:NI$39)*$F83,IF($G83="FSG",0,IF($G83="MG",SUMPRODUCT($I83:$I87,Expenses!NI$35:NI$39)*$F83,MAX((Expenses!NI$35-$K83/12)*$J83*$F83,0)+MAX((Expenses!NI$36-$K84/12)*$J84*$F83,0)+MAX((Expenses!NI$37-$K85/12)*$J85*$F83,0)+MAX((Expenses!NI$38-$K86/12)*$J86*$F83,0)+MAX((Expenses!NI$39-$K87/12)*$J87*$F83,0)))),0)</f>
        <v>0</v>
      </c>
    </row>
    <row r="250" spans="1:375" x14ac:dyDescent="0.25">
      <c r="A250" s="154">
        <f t="shared" si="370"/>
        <v>0</v>
      </c>
      <c r="B250" s="35" t="s">
        <v>168</v>
      </c>
      <c r="C250" s="89" t="s">
        <v>155</v>
      </c>
      <c r="D250" s="156">
        <f t="shared" ref="D250:BO250" si="371">IF(OR($AL83=0,D$165&gt;$E83,D$165&lt;EOMONTH($D83,0)),0,IF(((($AJ83*((1+$AN83)^(D$163-1))/12))-(D248/$AM83))*$AM83&lt;0,0,((($AJ83*((1+$AN83)^(D$163-1))/12))-(D248/$AM83))*$AM83))</f>
        <v>0</v>
      </c>
      <c r="E250" s="156">
        <f t="shared" si="371"/>
        <v>0</v>
      </c>
      <c r="F250" s="156">
        <f t="shared" si="371"/>
        <v>0</v>
      </c>
      <c r="G250" s="156">
        <f t="shared" si="371"/>
        <v>0</v>
      </c>
      <c r="H250" s="156">
        <f t="shared" si="371"/>
        <v>0</v>
      </c>
      <c r="I250" s="156">
        <f t="shared" si="371"/>
        <v>0</v>
      </c>
      <c r="J250" s="156">
        <f t="shared" si="371"/>
        <v>0</v>
      </c>
      <c r="K250" s="156">
        <f t="shared" si="371"/>
        <v>0</v>
      </c>
      <c r="L250" s="156">
        <f t="shared" si="371"/>
        <v>0</v>
      </c>
      <c r="M250" s="156">
        <f t="shared" si="371"/>
        <v>0</v>
      </c>
      <c r="N250" s="156">
        <f t="shared" si="371"/>
        <v>0</v>
      </c>
      <c r="O250" s="156">
        <f t="shared" si="371"/>
        <v>0</v>
      </c>
      <c r="P250" s="156">
        <f t="shared" si="371"/>
        <v>0</v>
      </c>
      <c r="Q250" s="156">
        <f t="shared" si="371"/>
        <v>0</v>
      </c>
      <c r="R250" s="156">
        <f t="shared" si="371"/>
        <v>0</v>
      </c>
      <c r="S250" s="156">
        <f t="shared" si="371"/>
        <v>0</v>
      </c>
      <c r="T250" s="156">
        <f t="shared" si="371"/>
        <v>0</v>
      </c>
      <c r="U250" s="156">
        <f t="shared" si="371"/>
        <v>0</v>
      </c>
      <c r="V250" s="156">
        <f t="shared" si="371"/>
        <v>0</v>
      </c>
      <c r="W250" s="156">
        <f t="shared" si="371"/>
        <v>0</v>
      </c>
      <c r="X250" s="156">
        <f t="shared" si="371"/>
        <v>0</v>
      </c>
      <c r="Y250" s="156">
        <f t="shared" si="371"/>
        <v>0</v>
      </c>
      <c r="Z250" s="156">
        <f t="shared" si="371"/>
        <v>0</v>
      </c>
      <c r="AA250" s="156">
        <f t="shared" si="371"/>
        <v>0</v>
      </c>
      <c r="AB250" s="156">
        <f t="shared" si="371"/>
        <v>0</v>
      </c>
      <c r="AC250" s="156">
        <f t="shared" si="371"/>
        <v>0</v>
      </c>
      <c r="AD250" s="156">
        <f t="shared" si="371"/>
        <v>0</v>
      </c>
      <c r="AE250" s="156">
        <f t="shared" si="371"/>
        <v>0</v>
      </c>
      <c r="AF250" s="156">
        <f t="shared" si="371"/>
        <v>0</v>
      </c>
      <c r="AG250" s="156">
        <f t="shared" si="371"/>
        <v>0</v>
      </c>
      <c r="AH250" s="156">
        <f t="shared" si="371"/>
        <v>0</v>
      </c>
      <c r="AI250" s="156">
        <f t="shared" si="371"/>
        <v>0</v>
      </c>
      <c r="AJ250" s="156">
        <f t="shared" si="371"/>
        <v>0</v>
      </c>
      <c r="AK250" s="156">
        <f t="shared" si="371"/>
        <v>0</v>
      </c>
      <c r="AL250" s="156">
        <f t="shared" si="371"/>
        <v>0</v>
      </c>
      <c r="AM250" s="156">
        <f t="shared" si="371"/>
        <v>0</v>
      </c>
      <c r="AN250" s="156">
        <f t="shared" si="371"/>
        <v>0</v>
      </c>
      <c r="AO250" s="156">
        <f t="shared" si="371"/>
        <v>0</v>
      </c>
      <c r="AP250" s="156">
        <f t="shared" si="371"/>
        <v>0</v>
      </c>
      <c r="AQ250" s="156">
        <f t="shared" si="371"/>
        <v>0</v>
      </c>
      <c r="AR250" s="156">
        <f t="shared" si="371"/>
        <v>0</v>
      </c>
      <c r="AS250" s="156">
        <f t="shared" si="371"/>
        <v>0</v>
      </c>
      <c r="AT250" s="156">
        <f t="shared" si="371"/>
        <v>0</v>
      </c>
      <c r="AU250" s="156">
        <f t="shared" si="371"/>
        <v>0</v>
      </c>
      <c r="AV250" s="156">
        <f t="shared" si="371"/>
        <v>0</v>
      </c>
      <c r="AW250" s="156">
        <f t="shared" si="371"/>
        <v>0</v>
      </c>
      <c r="AX250" s="156">
        <f t="shared" si="371"/>
        <v>0</v>
      </c>
      <c r="AY250" s="156">
        <f t="shared" si="371"/>
        <v>0</v>
      </c>
      <c r="AZ250" s="156">
        <f t="shared" si="371"/>
        <v>0</v>
      </c>
      <c r="BA250" s="156">
        <f t="shared" si="371"/>
        <v>0</v>
      </c>
      <c r="BB250" s="156">
        <f t="shared" si="371"/>
        <v>0</v>
      </c>
      <c r="BC250" s="156">
        <f t="shared" si="371"/>
        <v>0</v>
      </c>
      <c r="BD250" s="156">
        <f t="shared" si="371"/>
        <v>0</v>
      </c>
      <c r="BE250" s="156">
        <f t="shared" si="371"/>
        <v>0</v>
      </c>
      <c r="BF250" s="156">
        <f t="shared" si="371"/>
        <v>0</v>
      </c>
      <c r="BG250" s="156">
        <f t="shared" si="371"/>
        <v>0</v>
      </c>
      <c r="BH250" s="156">
        <f t="shared" si="371"/>
        <v>0</v>
      </c>
      <c r="BI250" s="156">
        <f t="shared" si="371"/>
        <v>0</v>
      </c>
      <c r="BJ250" s="156">
        <f t="shared" si="371"/>
        <v>0</v>
      </c>
      <c r="BK250" s="156">
        <f t="shared" si="371"/>
        <v>0</v>
      </c>
      <c r="BL250" s="156">
        <f t="shared" si="371"/>
        <v>0</v>
      </c>
      <c r="BM250" s="156">
        <f t="shared" si="371"/>
        <v>0</v>
      </c>
      <c r="BN250" s="156">
        <f t="shared" si="371"/>
        <v>0</v>
      </c>
      <c r="BO250" s="156">
        <f t="shared" si="371"/>
        <v>0</v>
      </c>
      <c r="BP250" s="156">
        <f t="shared" ref="BP250:EA250" si="372">IF(OR($AL83=0,BP$165&gt;$E83,BP$165&lt;EOMONTH($D83,0)),0,IF(((($AJ83*((1+$AN83)^(BP$163-1))/12))-(BP248/$AM83))*$AM83&lt;0,0,((($AJ83*((1+$AN83)^(BP$163-1))/12))-(BP248/$AM83))*$AM83))</f>
        <v>0</v>
      </c>
      <c r="BQ250" s="156">
        <f t="shared" si="372"/>
        <v>0</v>
      </c>
      <c r="BR250" s="156">
        <f t="shared" si="372"/>
        <v>0</v>
      </c>
      <c r="BS250" s="156">
        <f t="shared" si="372"/>
        <v>0</v>
      </c>
      <c r="BT250" s="156">
        <f t="shared" si="372"/>
        <v>0</v>
      </c>
      <c r="BU250" s="156">
        <f t="shared" si="372"/>
        <v>0</v>
      </c>
      <c r="BV250" s="156">
        <f t="shared" si="372"/>
        <v>0</v>
      </c>
      <c r="BW250" s="156">
        <f t="shared" si="372"/>
        <v>0</v>
      </c>
      <c r="BX250" s="156">
        <f t="shared" si="372"/>
        <v>0</v>
      </c>
      <c r="BY250" s="156">
        <f t="shared" si="372"/>
        <v>0</v>
      </c>
      <c r="BZ250" s="156">
        <f t="shared" si="372"/>
        <v>0</v>
      </c>
      <c r="CA250" s="156">
        <f t="shared" si="372"/>
        <v>0</v>
      </c>
      <c r="CB250" s="156">
        <f t="shared" si="372"/>
        <v>0</v>
      </c>
      <c r="CC250" s="156">
        <f t="shared" si="372"/>
        <v>0</v>
      </c>
      <c r="CD250" s="156">
        <f t="shared" si="372"/>
        <v>0</v>
      </c>
      <c r="CE250" s="156">
        <f t="shared" si="372"/>
        <v>0</v>
      </c>
      <c r="CF250" s="156">
        <f t="shared" si="372"/>
        <v>0</v>
      </c>
      <c r="CG250" s="156">
        <f t="shared" si="372"/>
        <v>0</v>
      </c>
      <c r="CH250" s="156">
        <f t="shared" si="372"/>
        <v>0</v>
      </c>
      <c r="CI250" s="156">
        <f t="shared" si="372"/>
        <v>0</v>
      </c>
      <c r="CJ250" s="156">
        <f t="shared" si="372"/>
        <v>0</v>
      </c>
      <c r="CK250" s="156">
        <f t="shared" si="372"/>
        <v>0</v>
      </c>
      <c r="CL250" s="156">
        <f t="shared" si="372"/>
        <v>0</v>
      </c>
      <c r="CM250" s="156">
        <f t="shared" si="372"/>
        <v>0</v>
      </c>
      <c r="CN250" s="156">
        <f t="shared" si="372"/>
        <v>0</v>
      </c>
      <c r="CO250" s="156">
        <f t="shared" si="372"/>
        <v>0</v>
      </c>
      <c r="CP250" s="156">
        <f t="shared" si="372"/>
        <v>0</v>
      </c>
      <c r="CQ250" s="156">
        <f t="shared" si="372"/>
        <v>0</v>
      </c>
      <c r="CR250" s="156">
        <f t="shared" si="372"/>
        <v>0</v>
      </c>
      <c r="CS250" s="156">
        <f t="shared" si="372"/>
        <v>0</v>
      </c>
      <c r="CT250" s="156">
        <f t="shared" si="372"/>
        <v>0</v>
      </c>
      <c r="CU250" s="156">
        <f t="shared" si="372"/>
        <v>0</v>
      </c>
      <c r="CV250" s="156">
        <f t="shared" si="372"/>
        <v>0</v>
      </c>
      <c r="CW250" s="156">
        <f t="shared" si="372"/>
        <v>0</v>
      </c>
      <c r="CX250" s="156">
        <f t="shared" si="372"/>
        <v>0</v>
      </c>
      <c r="CY250" s="156">
        <f t="shared" si="372"/>
        <v>0</v>
      </c>
      <c r="CZ250" s="156">
        <f t="shared" si="372"/>
        <v>0</v>
      </c>
      <c r="DA250" s="156">
        <f t="shared" si="372"/>
        <v>0</v>
      </c>
      <c r="DB250" s="156">
        <f t="shared" si="372"/>
        <v>0</v>
      </c>
      <c r="DC250" s="156">
        <f t="shared" si="372"/>
        <v>0</v>
      </c>
      <c r="DD250" s="156">
        <f t="shared" si="372"/>
        <v>0</v>
      </c>
      <c r="DE250" s="156">
        <f t="shared" si="372"/>
        <v>0</v>
      </c>
      <c r="DF250" s="156">
        <f t="shared" si="372"/>
        <v>0</v>
      </c>
      <c r="DG250" s="156">
        <f t="shared" si="372"/>
        <v>0</v>
      </c>
      <c r="DH250" s="156">
        <f t="shared" si="372"/>
        <v>0</v>
      </c>
      <c r="DI250" s="156">
        <f t="shared" si="372"/>
        <v>0</v>
      </c>
      <c r="DJ250" s="156">
        <f t="shared" si="372"/>
        <v>0</v>
      </c>
      <c r="DK250" s="156">
        <f t="shared" si="372"/>
        <v>0</v>
      </c>
      <c r="DL250" s="156">
        <f t="shared" si="372"/>
        <v>0</v>
      </c>
      <c r="DM250" s="156">
        <f t="shared" si="372"/>
        <v>0</v>
      </c>
      <c r="DN250" s="156">
        <f t="shared" si="372"/>
        <v>0</v>
      </c>
      <c r="DO250" s="156">
        <f t="shared" si="372"/>
        <v>0</v>
      </c>
      <c r="DP250" s="156">
        <f t="shared" si="372"/>
        <v>0</v>
      </c>
      <c r="DQ250" s="156">
        <f t="shared" si="372"/>
        <v>0</v>
      </c>
      <c r="DR250" s="156">
        <f t="shared" si="372"/>
        <v>0</v>
      </c>
      <c r="DS250" s="156">
        <f t="shared" si="372"/>
        <v>0</v>
      </c>
      <c r="DT250" s="156">
        <f t="shared" si="372"/>
        <v>0</v>
      </c>
      <c r="DU250" s="156">
        <f t="shared" si="372"/>
        <v>0</v>
      </c>
      <c r="DV250" s="156">
        <f t="shared" si="372"/>
        <v>0</v>
      </c>
      <c r="DW250" s="156">
        <f t="shared" si="372"/>
        <v>0</v>
      </c>
      <c r="DX250" s="156">
        <f t="shared" si="372"/>
        <v>0</v>
      </c>
      <c r="DY250" s="156">
        <f t="shared" si="372"/>
        <v>0</v>
      </c>
      <c r="DZ250" s="156">
        <f t="shared" si="372"/>
        <v>0</v>
      </c>
      <c r="EA250" s="156">
        <f t="shared" si="372"/>
        <v>0</v>
      </c>
      <c r="EB250" s="156">
        <f t="shared" ref="EB250:GM250" si="373">IF(OR($AL83=0,EB$165&gt;$E83,EB$165&lt;EOMONTH($D83,0)),0,IF(((($AJ83*((1+$AN83)^(EB$163-1))/12))-(EB248/$AM83))*$AM83&lt;0,0,((($AJ83*((1+$AN83)^(EB$163-1))/12))-(EB248/$AM83))*$AM83))</f>
        <v>0</v>
      </c>
      <c r="EC250" s="156">
        <f t="shared" si="373"/>
        <v>0</v>
      </c>
      <c r="ED250" s="156">
        <f t="shared" si="373"/>
        <v>0</v>
      </c>
      <c r="EE250" s="156">
        <f t="shared" si="373"/>
        <v>0</v>
      </c>
      <c r="EF250" s="156">
        <f t="shared" si="373"/>
        <v>0</v>
      </c>
      <c r="EG250" s="156">
        <f t="shared" si="373"/>
        <v>0</v>
      </c>
      <c r="EH250" s="156">
        <f t="shared" si="373"/>
        <v>0</v>
      </c>
      <c r="EI250" s="156">
        <f t="shared" si="373"/>
        <v>0</v>
      </c>
      <c r="EJ250" s="156">
        <f t="shared" si="373"/>
        <v>0</v>
      </c>
      <c r="EK250" s="156">
        <f t="shared" si="373"/>
        <v>0</v>
      </c>
      <c r="EL250" s="156">
        <f t="shared" si="373"/>
        <v>0</v>
      </c>
      <c r="EM250" s="156">
        <f t="shared" si="373"/>
        <v>0</v>
      </c>
      <c r="EN250" s="156">
        <f t="shared" si="373"/>
        <v>0</v>
      </c>
      <c r="EO250" s="156">
        <f t="shared" si="373"/>
        <v>0</v>
      </c>
      <c r="EP250" s="156">
        <f t="shared" si="373"/>
        <v>0</v>
      </c>
      <c r="EQ250" s="156">
        <f t="shared" si="373"/>
        <v>0</v>
      </c>
      <c r="ER250" s="156">
        <f t="shared" si="373"/>
        <v>0</v>
      </c>
      <c r="ES250" s="156">
        <f t="shared" si="373"/>
        <v>0</v>
      </c>
      <c r="ET250" s="156">
        <f t="shared" si="373"/>
        <v>0</v>
      </c>
      <c r="EU250" s="156">
        <f t="shared" si="373"/>
        <v>0</v>
      </c>
      <c r="EV250" s="156">
        <f t="shared" si="373"/>
        <v>0</v>
      </c>
      <c r="EW250" s="156">
        <f t="shared" si="373"/>
        <v>0</v>
      </c>
      <c r="EX250" s="156">
        <f t="shared" si="373"/>
        <v>0</v>
      </c>
      <c r="EY250" s="156">
        <f t="shared" si="373"/>
        <v>0</v>
      </c>
      <c r="EZ250" s="156">
        <f t="shared" si="373"/>
        <v>0</v>
      </c>
      <c r="FA250" s="156">
        <f t="shared" si="373"/>
        <v>0</v>
      </c>
      <c r="FB250" s="156">
        <f t="shared" si="373"/>
        <v>0</v>
      </c>
      <c r="FC250" s="156">
        <f t="shared" si="373"/>
        <v>0</v>
      </c>
      <c r="FD250" s="156">
        <f t="shared" si="373"/>
        <v>0</v>
      </c>
      <c r="FE250" s="156">
        <f t="shared" si="373"/>
        <v>0</v>
      </c>
      <c r="FF250" s="156">
        <f t="shared" si="373"/>
        <v>0</v>
      </c>
      <c r="FG250" s="156">
        <f t="shared" si="373"/>
        <v>0</v>
      </c>
      <c r="FH250" s="156">
        <f t="shared" si="373"/>
        <v>0</v>
      </c>
      <c r="FI250" s="156">
        <f t="shared" si="373"/>
        <v>0</v>
      </c>
      <c r="FJ250" s="156">
        <f t="shared" si="373"/>
        <v>0</v>
      </c>
      <c r="FK250" s="156">
        <f t="shared" si="373"/>
        <v>0</v>
      </c>
      <c r="FL250" s="156">
        <f t="shared" si="373"/>
        <v>0</v>
      </c>
      <c r="FM250" s="156">
        <f t="shared" si="373"/>
        <v>0</v>
      </c>
      <c r="FN250" s="156">
        <f t="shared" si="373"/>
        <v>0</v>
      </c>
      <c r="FO250" s="156">
        <f t="shared" si="373"/>
        <v>0</v>
      </c>
      <c r="FP250" s="156">
        <f t="shared" si="373"/>
        <v>0</v>
      </c>
      <c r="FQ250" s="156">
        <f t="shared" si="373"/>
        <v>0</v>
      </c>
      <c r="FR250" s="156">
        <f t="shared" si="373"/>
        <v>0</v>
      </c>
      <c r="FS250" s="156">
        <f t="shared" si="373"/>
        <v>0</v>
      </c>
      <c r="FT250" s="156">
        <f t="shared" si="373"/>
        <v>0</v>
      </c>
      <c r="FU250" s="156">
        <f t="shared" si="373"/>
        <v>0</v>
      </c>
      <c r="FV250" s="156">
        <f t="shared" si="373"/>
        <v>0</v>
      </c>
      <c r="FW250" s="156">
        <f t="shared" si="373"/>
        <v>0</v>
      </c>
      <c r="FX250" s="156">
        <f t="shared" si="373"/>
        <v>0</v>
      </c>
      <c r="FY250" s="156">
        <f t="shared" si="373"/>
        <v>0</v>
      </c>
      <c r="FZ250" s="156">
        <f t="shared" si="373"/>
        <v>0</v>
      </c>
      <c r="GA250" s="156">
        <f t="shared" si="373"/>
        <v>0</v>
      </c>
      <c r="GB250" s="156">
        <f t="shared" si="373"/>
        <v>0</v>
      </c>
      <c r="GC250" s="156">
        <f t="shared" si="373"/>
        <v>0</v>
      </c>
      <c r="GD250" s="156">
        <f t="shared" si="373"/>
        <v>0</v>
      </c>
      <c r="GE250" s="156">
        <f t="shared" si="373"/>
        <v>0</v>
      </c>
      <c r="GF250" s="156">
        <f t="shared" si="373"/>
        <v>0</v>
      </c>
      <c r="GG250" s="156">
        <f t="shared" si="373"/>
        <v>0</v>
      </c>
      <c r="GH250" s="156">
        <f t="shared" si="373"/>
        <v>0</v>
      </c>
      <c r="GI250" s="156">
        <f t="shared" si="373"/>
        <v>0</v>
      </c>
      <c r="GJ250" s="156">
        <f t="shared" si="373"/>
        <v>0</v>
      </c>
      <c r="GK250" s="156">
        <f t="shared" si="373"/>
        <v>0</v>
      </c>
      <c r="GL250" s="156">
        <f t="shared" si="373"/>
        <v>0</v>
      </c>
      <c r="GM250" s="156">
        <f t="shared" si="373"/>
        <v>0</v>
      </c>
      <c r="GN250" s="156">
        <f t="shared" ref="GN250:IY250" si="374">IF(OR($AL83=0,GN$165&gt;$E83,GN$165&lt;EOMONTH($D83,0)),0,IF(((($AJ83*((1+$AN83)^(GN$163-1))/12))-(GN248/$AM83))*$AM83&lt;0,0,((($AJ83*((1+$AN83)^(GN$163-1))/12))-(GN248/$AM83))*$AM83))</f>
        <v>0</v>
      </c>
      <c r="GO250" s="156">
        <f t="shared" si="374"/>
        <v>0</v>
      </c>
      <c r="GP250" s="156">
        <f t="shared" si="374"/>
        <v>0</v>
      </c>
      <c r="GQ250" s="156">
        <f t="shared" si="374"/>
        <v>0</v>
      </c>
      <c r="GR250" s="156">
        <f t="shared" si="374"/>
        <v>0</v>
      </c>
      <c r="GS250" s="156">
        <f t="shared" si="374"/>
        <v>0</v>
      </c>
      <c r="GT250" s="156">
        <f t="shared" si="374"/>
        <v>0</v>
      </c>
      <c r="GU250" s="156">
        <f t="shared" si="374"/>
        <v>0</v>
      </c>
      <c r="GV250" s="156">
        <f t="shared" si="374"/>
        <v>0</v>
      </c>
      <c r="GW250" s="156">
        <f t="shared" si="374"/>
        <v>0</v>
      </c>
      <c r="GX250" s="156">
        <f t="shared" si="374"/>
        <v>0</v>
      </c>
      <c r="GY250" s="156">
        <f t="shared" si="374"/>
        <v>0</v>
      </c>
      <c r="GZ250" s="156">
        <f t="shared" si="374"/>
        <v>0</v>
      </c>
      <c r="HA250" s="156">
        <f t="shared" si="374"/>
        <v>0</v>
      </c>
      <c r="HB250" s="156">
        <f t="shared" si="374"/>
        <v>0</v>
      </c>
      <c r="HC250" s="156">
        <f t="shared" si="374"/>
        <v>0</v>
      </c>
      <c r="HD250" s="156">
        <f t="shared" si="374"/>
        <v>0</v>
      </c>
      <c r="HE250" s="156">
        <f t="shared" si="374"/>
        <v>0</v>
      </c>
      <c r="HF250" s="156">
        <f t="shared" si="374"/>
        <v>0</v>
      </c>
      <c r="HG250" s="156">
        <f t="shared" si="374"/>
        <v>0</v>
      </c>
      <c r="HH250" s="156">
        <f t="shared" si="374"/>
        <v>0</v>
      </c>
      <c r="HI250" s="156">
        <f t="shared" si="374"/>
        <v>0</v>
      </c>
      <c r="HJ250" s="156">
        <f t="shared" si="374"/>
        <v>0</v>
      </c>
      <c r="HK250" s="156">
        <f t="shared" si="374"/>
        <v>0</v>
      </c>
      <c r="HL250" s="156">
        <f t="shared" si="374"/>
        <v>0</v>
      </c>
      <c r="HM250" s="156">
        <f t="shared" si="374"/>
        <v>0</v>
      </c>
      <c r="HN250" s="156">
        <f t="shared" si="374"/>
        <v>0</v>
      </c>
      <c r="HO250" s="156">
        <f t="shared" si="374"/>
        <v>0</v>
      </c>
      <c r="HP250" s="156">
        <f t="shared" si="374"/>
        <v>0</v>
      </c>
      <c r="HQ250" s="156">
        <f t="shared" si="374"/>
        <v>0</v>
      </c>
      <c r="HR250" s="156">
        <f t="shared" si="374"/>
        <v>0</v>
      </c>
      <c r="HS250" s="156">
        <f t="shared" si="374"/>
        <v>0</v>
      </c>
      <c r="HT250" s="156">
        <f t="shared" si="374"/>
        <v>0</v>
      </c>
      <c r="HU250" s="156">
        <f t="shared" si="374"/>
        <v>0</v>
      </c>
      <c r="HV250" s="156">
        <f t="shared" si="374"/>
        <v>0</v>
      </c>
      <c r="HW250" s="156">
        <f t="shared" si="374"/>
        <v>0</v>
      </c>
      <c r="HX250" s="156">
        <f t="shared" si="374"/>
        <v>0</v>
      </c>
      <c r="HY250" s="156">
        <f t="shared" si="374"/>
        <v>0</v>
      </c>
      <c r="HZ250" s="156">
        <f t="shared" si="374"/>
        <v>0</v>
      </c>
      <c r="IA250" s="156">
        <f t="shared" si="374"/>
        <v>0</v>
      </c>
      <c r="IB250" s="156">
        <f t="shared" si="374"/>
        <v>0</v>
      </c>
      <c r="IC250" s="156">
        <f t="shared" si="374"/>
        <v>0</v>
      </c>
      <c r="ID250" s="156">
        <f t="shared" si="374"/>
        <v>0</v>
      </c>
      <c r="IE250" s="156">
        <f t="shared" si="374"/>
        <v>0</v>
      </c>
      <c r="IF250" s="156">
        <f t="shared" si="374"/>
        <v>0</v>
      </c>
      <c r="IG250" s="156">
        <f t="shared" si="374"/>
        <v>0</v>
      </c>
      <c r="IH250" s="156">
        <f t="shared" si="374"/>
        <v>0</v>
      </c>
      <c r="II250" s="156">
        <f t="shared" si="374"/>
        <v>0</v>
      </c>
      <c r="IJ250" s="156">
        <f t="shared" si="374"/>
        <v>0</v>
      </c>
      <c r="IK250" s="156">
        <f t="shared" si="374"/>
        <v>0</v>
      </c>
      <c r="IL250" s="156">
        <f t="shared" si="374"/>
        <v>0</v>
      </c>
      <c r="IM250" s="156">
        <f t="shared" si="374"/>
        <v>0</v>
      </c>
      <c r="IN250" s="156">
        <f t="shared" si="374"/>
        <v>0</v>
      </c>
      <c r="IO250" s="156">
        <f t="shared" si="374"/>
        <v>0</v>
      </c>
      <c r="IP250" s="156">
        <f t="shared" si="374"/>
        <v>0</v>
      </c>
      <c r="IQ250" s="156">
        <f t="shared" si="374"/>
        <v>0</v>
      </c>
      <c r="IR250" s="156">
        <f t="shared" si="374"/>
        <v>0</v>
      </c>
      <c r="IS250" s="156">
        <f t="shared" si="374"/>
        <v>0</v>
      </c>
      <c r="IT250" s="156">
        <f t="shared" si="374"/>
        <v>0</v>
      </c>
      <c r="IU250" s="156">
        <f t="shared" si="374"/>
        <v>0</v>
      </c>
      <c r="IV250" s="156">
        <f t="shared" si="374"/>
        <v>0</v>
      </c>
      <c r="IW250" s="156">
        <f t="shared" si="374"/>
        <v>0</v>
      </c>
      <c r="IX250" s="156">
        <f t="shared" si="374"/>
        <v>0</v>
      </c>
      <c r="IY250" s="156">
        <f t="shared" si="374"/>
        <v>0</v>
      </c>
      <c r="IZ250" s="156">
        <f t="shared" ref="IZ250:LK250" si="375">IF(OR($AL83=0,IZ$165&gt;$E83,IZ$165&lt;EOMONTH($D83,0)),0,IF(((($AJ83*((1+$AN83)^(IZ$163-1))/12))-(IZ248/$AM83))*$AM83&lt;0,0,((($AJ83*((1+$AN83)^(IZ$163-1))/12))-(IZ248/$AM83))*$AM83))</f>
        <v>0</v>
      </c>
      <c r="JA250" s="156">
        <f t="shared" si="375"/>
        <v>0</v>
      </c>
      <c r="JB250" s="156">
        <f t="shared" si="375"/>
        <v>0</v>
      </c>
      <c r="JC250" s="156">
        <f t="shared" si="375"/>
        <v>0</v>
      </c>
      <c r="JD250" s="156">
        <f t="shared" si="375"/>
        <v>0</v>
      </c>
      <c r="JE250" s="156">
        <f t="shared" si="375"/>
        <v>0</v>
      </c>
      <c r="JF250" s="156">
        <f t="shared" si="375"/>
        <v>0</v>
      </c>
      <c r="JG250" s="156">
        <f t="shared" si="375"/>
        <v>0</v>
      </c>
      <c r="JH250" s="156">
        <f t="shared" si="375"/>
        <v>0</v>
      </c>
      <c r="JI250" s="156">
        <f t="shared" si="375"/>
        <v>0</v>
      </c>
      <c r="JJ250" s="156">
        <f t="shared" si="375"/>
        <v>0</v>
      </c>
      <c r="JK250" s="156">
        <f t="shared" si="375"/>
        <v>0</v>
      </c>
      <c r="JL250" s="156">
        <f t="shared" si="375"/>
        <v>0</v>
      </c>
      <c r="JM250" s="156">
        <f t="shared" si="375"/>
        <v>0</v>
      </c>
      <c r="JN250" s="156">
        <f t="shared" si="375"/>
        <v>0</v>
      </c>
      <c r="JO250" s="156">
        <f t="shared" si="375"/>
        <v>0</v>
      </c>
      <c r="JP250" s="156">
        <f t="shared" si="375"/>
        <v>0</v>
      </c>
      <c r="JQ250" s="156">
        <f t="shared" si="375"/>
        <v>0</v>
      </c>
      <c r="JR250" s="156">
        <f t="shared" si="375"/>
        <v>0</v>
      </c>
      <c r="JS250" s="156">
        <f t="shared" si="375"/>
        <v>0</v>
      </c>
      <c r="JT250" s="156">
        <f t="shared" si="375"/>
        <v>0</v>
      </c>
      <c r="JU250" s="156">
        <f t="shared" si="375"/>
        <v>0</v>
      </c>
      <c r="JV250" s="156">
        <f t="shared" si="375"/>
        <v>0</v>
      </c>
      <c r="JW250" s="156">
        <f t="shared" si="375"/>
        <v>0</v>
      </c>
      <c r="JX250" s="156">
        <f t="shared" si="375"/>
        <v>0</v>
      </c>
      <c r="JY250" s="156">
        <f t="shared" si="375"/>
        <v>0</v>
      </c>
      <c r="JZ250" s="156">
        <f t="shared" si="375"/>
        <v>0</v>
      </c>
      <c r="KA250" s="156">
        <f t="shared" si="375"/>
        <v>0</v>
      </c>
      <c r="KB250" s="156">
        <f t="shared" si="375"/>
        <v>0</v>
      </c>
      <c r="KC250" s="156">
        <f t="shared" si="375"/>
        <v>0</v>
      </c>
      <c r="KD250" s="156">
        <f t="shared" si="375"/>
        <v>0</v>
      </c>
      <c r="KE250" s="156">
        <f t="shared" si="375"/>
        <v>0</v>
      </c>
      <c r="KF250" s="156">
        <f t="shared" si="375"/>
        <v>0</v>
      </c>
      <c r="KG250" s="156">
        <f t="shared" si="375"/>
        <v>0</v>
      </c>
      <c r="KH250" s="156">
        <f t="shared" si="375"/>
        <v>0</v>
      </c>
      <c r="KI250" s="156">
        <f t="shared" si="375"/>
        <v>0</v>
      </c>
      <c r="KJ250" s="156">
        <f t="shared" si="375"/>
        <v>0</v>
      </c>
      <c r="KK250" s="156">
        <f t="shared" si="375"/>
        <v>0</v>
      </c>
      <c r="KL250" s="156">
        <f t="shared" si="375"/>
        <v>0</v>
      </c>
      <c r="KM250" s="156">
        <f t="shared" si="375"/>
        <v>0</v>
      </c>
      <c r="KN250" s="156">
        <f t="shared" si="375"/>
        <v>0</v>
      </c>
      <c r="KO250" s="156">
        <f t="shared" si="375"/>
        <v>0</v>
      </c>
      <c r="KP250" s="156">
        <f t="shared" si="375"/>
        <v>0</v>
      </c>
      <c r="KQ250" s="156">
        <f t="shared" si="375"/>
        <v>0</v>
      </c>
      <c r="KR250" s="156">
        <f t="shared" si="375"/>
        <v>0</v>
      </c>
      <c r="KS250" s="156">
        <f t="shared" si="375"/>
        <v>0</v>
      </c>
      <c r="KT250" s="156">
        <f t="shared" si="375"/>
        <v>0</v>
      </c>
      <c r="KU250" s="156">
        <f t="shared" si="375"/>
        <v>0</v>
      </c>
      <c r="KV250" s="156">
        <f t="shared" si="375"/>
        <v>0</v>
      </c>
      <c r="KW250" s="156">
        <f t="shared" si="375"/>
        <v>0</v>
      </c>
      <c r="KX250" s="156">
        <f t="shared" si="375"/>
        <v>0</v>
      </c>
      <c r="KY250" s="156">
        <f t="shared" si="375"/>
        <v>0</v>
      </c>
      <c r="KZ250" s="156">
        <f t="shared" si="375"/>
        <v>0</v>
      </c>
      <c r="LA250" s="156">
        <f t="shared" si="375"/>
        <v>0</v>
      </c>
      <c r="LB250" s="156">
        <f t="shared" si="375"/>
        <v>0</v>
      </c>
      <c r="LC250" s="156">
        <f t="shared" si="375"/>
        <v>0</v>
      </c>
      <c r="LD250" s="156">
        <f t="shared" si="375"/>
        <v>0</v>
      </c>
      <c r="LE250" s="156">
        <f t="shared" si="375"/>
        <v>0</v>
      </c>
      <c r="LF250" s="156">
        <f t="shared" si="375"/>
        <v>0</v>
      </c>
      <c r="LG250" s="156">
        <f t="shared" si="375"/>
        <v>0</v>
      </c>
      <c r="LH250" s="156">
        <f t="shared" si="375"/>
        <v>0</v>
      </c>
      <c r="LI250" s="156">
        <f t="shared" si="375"/>
        <v>0</v>
      </c>
      <c r="LJ250" s="156">
        <f t="shared" si="375"/>
        <v>0</v>
      </c>
      <c r="LK250" s="156">
        <f t="shared" si="375"/>
        <v>0</v>
      </c>
      <c r="LL250" s="156">
        <f t="shared" ref="LL250:NK250" si="376">IF(OR($AL83=0,LL$165&gt;$E83,LL$165&lt;EOMONTH($D83,0)),0,IF(((($AJ83*((1+$AN83)^(LL$163-1))/12))-(LL248/$AM83))*$AM83&lt;0,0,((($AJ83*((1+$AN83)^(LL$163-1))/12))-(LL248/$AM83))*$AM83))</f>
        <v>0</v>
      </c>
      <c r="LM250" s="156">
        <f t="shared" si="376"/>
        <v>0</v>
      </c>
      <c r="LN250" s="156">
        <f t="shared" si="376"/>
        <v>0</v>
      </c>
      <c r="LO250" s="156">
        <f t="shared" si="376"/>
        <v>0</v>
      </c>
      <c r="LP250" s="156">
        <f t="shared" si="376"/>
        <v>0</v>
      </c>
      <c r="LQ250" s="156">
        <f t="shared" si="376"/>
        <v>0</v>
      </c>
      <c r="LR250" s="156">
        <f t="shared" si="376"/>
        <v>0</v>
      </c>
      <c r="LS250" s="156">
        <f t="shared" si="376"/>
        <v>0</v>
      </c>
      <c r="LT250" s="156">
        <f t="shared" si="376"/>
        <v>0</v>
      </c>
      <c r="LU250" s="156">
        <f t="shared" si="376"/>
        <v>0</v>
      </c>
      <c r="LV250" s="156">
        <f t="shared" si="376"/>
        <v>0</v>
      </c>
      <c r="LW250" s="156">
        <f t="shared" si="376"/>
        <v>0</v>
      </c>
      <c r="LX250" s="156">
        <f t="shared" si="376"/>
        <v>0</v>
      </c>
      <c r="LY250" s="156">
        <f t="shared" si="376"/>
        <v>0</v>
      </c>
      <c r="LZ250" s="156">
        <f t="shared" si="376"/>
        <v>0</v>
      </c>
      <c r="MA250" s="156">
        <f t="shared" si="376"/>
        <v>0</v>
      </c>
      <c r="MB250" s="156">
        <f t="shared" si="376"/>
        <v>0</v>
      </c>
      <c r="MC250" s="156">
        <f t="shared" si="376"/>
        <v>0</v>
      </c>
      <c r="MD250" s="156">
        <f t="shared" si="376"/>
        <v>0</v>
      </c>
      <c r="ME250" s="156">
        <f t="shared" si="376"/>
        <v>0</v>
      </c>
      <c r="MF250" s="156">
        <f t="shared" si="376"/>
        <v>0</v>
      </c>
      <c r="MG250" s="156">
        <f t="shared" si="376"/>
        <v>0</v>
      </c>
      <c r="MH250" s="156">
        <f t="shared" si="376"/>
        <v>0</v>
      </c>
      <c r="MI250" s="156">
        <f t="shared" si="376"/>
        <v>0</v>
      </c>
      <c r="MJ250" s="156">
        <f t="shared" si="376"/>
        <v>0</v>
      </c>
      <c r="MK250" s="156">
        <f t="shared" si="376"/>
        <v>0</v>
      </c>
      <c r="ML250" s="156">
        <f t="shared" si="376"/>
        <v>0</v>
      </c>
      <c r="MM250" s="156">
        <f t="shared" si="376"/>
        <v>0</v>
      </c>
      <c r="MN250" s="156">
        <f t="shared" si="376"/>
        <v>0</v>
      </c>
      <c r="MO250" s="156">
        <f t="shared" si="376"/>
        <v>0</v>
      </c>
      <c r="MP250" s="156">
        <f t="shared" si="376"/>
        <v>0</v>
      </c>
      <c r="MQ250" s="156">
        <f t="shared" si="376"/>
        <v>0</v>
      </c>
      <c r="MR250" s="156">
        <f t="shared" si="376"/>
        <v>0</v>
      </c>
      <c r="MS250" s="156">
        <f t="shared" si="376"/>
        <v>0</v>
      </c>
      <c r="MT250" s="156">
        <f t="shared" si="376"/>
        <v>0</v>
      </c>
      <c r="MU250" s="156">
        <f t="shared" si="376"/>
        <v>0</v>
      </c>
      <c r="MV250" s="156">
        <f t="shared" si="376"/>
        <v>0</v>
      </c>
      <c r="MW250" s="156">
        <f t="shared" si="376"/>
        <v>0</v>
      </c>
      <c r="MX250" s="156">
        <f t="shared" si="376"/>
        <v>0</v>
      </c>
      <c r="MY250" s="156">
        <f t="shared" si="376"/>
        <v>0</v>
      </c>
      <c r="MZ250" s="156">
        <f t="shared" si="376"/>
        <v>0</v>
      </c>
      <c r="NA250" s="156">
        <f t="shared" si="376"/>
        <v>0</v>
      </c>
      <c r="NB250" s="156">
        <f t="shared" si="376"/>
        <v>0</v>
      </c>
      <c r="NC250" s="156">
        <f t="shared" si="376"/>
        <v>0</v>
      </c>
      <c r="ND250" s="156">
        <f t="shared" si="376"/>
        <v>0</v>
      </c>
      <c r="NE250" s="156">
        <f t="shared" si="376"/>
        <v>0</v>
      </c>
      <c r="NF250" s="156">
        <f t="shared" si="376"/>
        <v>0</v>
      </c>
      <c r="NG250" s="156">
        <f t="shared" si="376"/>
        <v>0</v>
      </c>
      <c r="NH250" s="156">
        <f t="shared" si="376"/>
        <v>0</v>
      </c>
      <c r="NI250" s="156">
        <f t="shared" si="376"/>
        <v>0</v>
      </c>
      <c r="NJ250" s="156">
        <f t="shared" si="376"/>
        <v>0</v>
      </c>
      <c r="NK250" s="158">
        <f t="shared" si="376"/>
        <v>0</v>
      </c>
    </row>
    <row r="251" spans="1:375" x14ac:dyDescent="0.25">
      <c r="A251" s="154">
        <f t="shared" si="370"/>
        <v>-16145.833333333332</v>
      </c>
      <c r="B251" s="35" t="s">
        <v>169</v>
      </c>
      <c r="C251" s="89" t="s">
        <v>156</v>
      </c>
      <c r="D251" s="156">
        <f t="shared" ref="D251:BO251" si="377">IF(AND(D$165&gt;=EOMONTH($D83,0),D$165&lt;EOMONTH($D83,$S83)),-D248,0)</f>
        <v>0</v>
      </c>
      <c r="E251" s="156">
        <f t="shared" si="377"/>
        <v>0</v>
      </c>
      <c r="F251" s="156">
        <f t="shared" si="377"/>
        <v>0</v>
      </c>
      <c r="G251" s="156">
        <f t="shared" si="377"/>
        <v>0</v>
      </c>
      <c r="H251" s="156">
        <f t="shared" si="377"/>
        <v>0</v>
      </c>
      <c r="I251" s="156">
        <f t="shared" si="377"/>
        <v>0</v>
      </c>
      <c r="J251" s="156">
        <f t="shared" si="377"/>
        <v>0</v>
      </c>
      <c r="K251" s="156">
        <f t="shared" si="377"/>
        <v>0</v>
      </c>
      <c r="L251" s="156">
        <f t="shared" si="377"/>
        <v>0</v>
      </c>
      <c r="M251" s="156">
        <f t="shared" si="377"/>
        <v>0</v>
      </c>
      <c r="N251" s="156">
        <f t="shared" si="377"/>
        <v>0</v>
      </c>
      <c r="O251" s="156">
        <f t="shared" si="377"/>
        <v>0</v>
      </c>
      <c r="P251" s="156">
        <f t="shared" si="377"/>
        <v>0</v>
      </c>
      <c r="Q251" s="156">
        <f t="shared" si="377"/>
        <v>0</v>
      </c>
      <c r="R251" s="156">
        <f t="shared" si="377"/>
        <v>0</v>
      </c>
      <c r="S251" s="156">
        <f t="shared" si="377"/>
        <v>0</v>
      </c>
      <c r="T251" s="156">
        <f t="shared" si="377"/>
        <v>0</v>
      </c>
      <c r="U251" s="156">
        <f t="shared" si="377"/>
        <v>0</v>
      </c>
      <c r="V251" s="156">
        <f t="shared" si="377"/>
        <v>0</v>
      </c>
      <c r="W251" s="156">
        <f t="shared" si="377"/>
        <v>0</v>
      </c>
      <c r="X251" s="156">
        <f t="shared" si="377"/>
        <v>0</v>
      </c>
      <c r="Y251" s="156">
        <f t="shared" si="377"/>
        <v>-3229.1666666666665</v>
      </c>
      <c r="Z251" s="156">
        <f t="shared" si="377"/>
        <v>-3229.1666666666665</v>
      </c>
      <c r="AA251" s="156">
        <f t="shared" si="377"/>
        <v>-3229.1666666666665</v>
      </c>
      <c r="AB251" s="156">
        <f t="shared" si="377"/>
        <v>-3229.1666666666665</v>
      </c>
      <c r="AC251" s="156">
        <f t="shared" si="377"/>
        <v>-3229.1666666666665</v>
      </c>
      <c r="AD251" s="156">
        <f t="shared" si="377"/>
        <v>0</v>
      </c>
      <c r="AE251" s="156">
        <f t="shared" si="377"/>
        <v>0</v>
      </c>
      <c r="AF251" s="156">
        <f t="shared" si="377"/>
        <v>0</v>
      </c>
      <c r="AG251" s="156">
        <f t="shared" si="377"/>
        <v>0</v>
      </c>
      <c r="AH251" s="156">
        <f t="shared" si="377"/>
        <v>0</v>
      </c>
      <c r="AI251" s="156">
        <f t="shared" si="377"/>
        <v>0</v>
      </c>
      <c r="AJ251" s="156">
        <f t="shared" si="377"/>
        <v>0</v>
      </c>
      <c r="AK251" s="156">
        <f t="shared" si="377"/>
        <v>0</v>
      </c>
      <c r="AL251" s="156">
        <f t="shared" si="377"/>
        <v>0</v>
      </c>
      <c r="AM251" s="156">
        <f t="shared" si="377"/>
        <v>0</v>
      </c>
      <c r="AN251" s="156">
        <f t="shared" si="377"/>
        <v>0</v>
      </c>
      <c r="AO251" s="156">
        <f t="shared" si="377"/>
        <v>0</v>
      </c>
      <c r="AP251" s="156">
        <f t="shared" si="377"/>
        <v>0</v>
      </c>
      <c r="AQ251" s="156">
        <f t="shared" si="377"/>
        <v>0</v>
      </c>
      <c r="AR251" s="156">
        <f t="shared" si="377"/>
        <v>0</v>
      </c>
      <c r="AS251" s="156">
        <f t="shared" si="377"/>
        <v>0</v>
      </c>
      <c r="AT251" s="156">
        <f t="shared" si="377"/>
        <v>0</v>
      </c>
      <c r="AU251" s="156">
        <f t="shared" si="377"/>
        <v>0</v>
      </c>
      <c r="AV251" s="156">
        <f t="shared" si="377"/>
        <v>0</v>
      </c>
      <c r="AW251" s="156">
        <f t="shared" si="377"/>
        <v>0</v>
      </c>
      <c r="AX251" s="156">
        <f t="shared" si="377"/>
        <v>0</v>
      </c>
      <c r="AY251" s="156">
        <f t="shared" si="377"/>
        <v>0</v>
      </c>
      <c r="AZ251" s="156">
        <f t="shared" si="377"/>
        <v>0</v>
      </c>
      <c r="BA251" s="156">
        <f t="shared" si="377"/>
        <v>0</v>
      </c>
      <c r="BB251" s="156">
        <f t="shared" si="377"/>
        <v>0</v>
      </c>
      <c r="BC251" s="156">
        <f t="shared" si="377"/>
        <v>0</v>
      </c>
      <c r="BD251" s="156">
        <f t="shared" si="377"/>
        <v>0</v>
      </c>
      <c r="BE251" s="156">
        <f t="shared" si="377"/>
        <v>0</v>
      </c>
      <c r="BF251" s="156">
        <f t="shared" si="377"/>
        <v>0</v>
      </c>
      <c r="BG251" s="156">
        <f t="shared" si="377"/>
        <v>0</v>
      </c>
      <c r="BH251" s="156">
        <f t="shared" si="377"/>
        <v>0</v>
      </c>
      <c r="BI251" s="156">
        <f t="shared" si="377"/>
        <v>0</v>
      </c>
      <c r="BJ251" s="156">
        <f t="shared" si="377"/>
        <v>0</v>
      </c>
      <c r="BK251" s="156">
        <f t="shared" si="377"/>
        <v>0</v>
      </c>
      <c r="BL251" s="156">
        <f t="shared" si="377"/>
        <v>0</v>
      </c>
      <c r="BM251" s="156">
        <f t="shared" si="377"/>
        <v>0</v>
      </c>
      <c r="BN251" s="156">
        <f t="shared" si="377"/>
        <v>0</v>
      </c>
      <c r="BO251" s="156">
        <f t="shared" si="377"/>
        <v>0</v>
      </c>
      <c r="BP251" s="156">
        <f t="shared" ref="BP251:EA251" si="378">IF(AND(BP$165&gt;=EOMONTH($D83,0),BP$165&lt;EOMONTH($D83,$S83)),-BP248,0)</f>
        <v>0</v>
      </c>
      <c r="BQ251" s="156">
        <f t="shared" si="378"/>
        <v>0</v>
      </c>
      <c r="BR251" s="156">
        <f t="shared" si="378"/>
        <v>0</v>
      </c>
      <c r="BS251" s="156">
        <f t="shared" si="378"/>
        <v>0</v>
      </c>
      <c r="BT251" s="156">
        <f t="shared" si="378"/>
        <v>0</v>
      </c>
      <c r="BU251" s="156">
        <f t="shared" si="378"/>
        <v>0</v>
      </c>
      <c r="BV251" s="156">
        <f t="shared" si="378"/>
        <v>0</v>
      </c>
      <c r="BW251" s="156">
        <f t="shared" si="378"/>
        <v>0</v>
      </c>
      <c r="BX251" s="156">
        <f t="shared" si="378"/>
        <v>0</v>
      </c>
      <c r="BY251" s="156">
        <f t="shared" si="378"/>
        <v>0</v>
      </c>
      <c r="BZ251" s="156">
        <f t="shared" si="378"/>
        <v>0</v>
      </c>
      <c r="CA251" s="156">
        <f t="shared" si="378"/>
        <v>0</v>
      </c>
      <c r="CB251" s="156">
        <f t="shared" si="378"/>
        <v>0</v>
      </c>
      <c r="CC251" s="156">
        <f t="shared" si="378"/>
        <v>0</v>
      </c>
      <c r="CD251" s="156">
        <f t="shared" si="378"/>
        <v>0</v>
      </c>
      <c r="CE251" s="156">
        <f t="shared" si="378"/>
        <v>0</v>
      </c>
      <c r="CF251" s="156">
        <f t="shared" si="378"/>
        <v>0</v>
      </c>
      <c r="CG251" s="156">
        <f t="shared" si="378"/>
        <v>0</v>
      </c>
      <c r="CH251" s="156">
        <f t="shared" si="378"/>
        <v>0</v>
      </c>
      <c r="CI251" s="156">
        <f t="shared" si="378"/>
        <v>0</v>
      </c>
      <c r="CJ251" s="156">
        <f t="shared" si="378"/>
        <v>0</v>
      </c>
      <c r="CK251" s="156">
        <f t="shared" si="378"/>
        <v>0</v>
      </c>
      <c r="CL251" s="156">
        <f t="shared" si="378"/>
        <v>0</v>
      </c>
      <c r="CM251" s="156">
        <f t="shared" si="378"/>
        <v>0</v>
      </c>
      <c r="CN251" s="156">
        <f t="shared" si="378"/>
        <v>0</v>
      </c>
      <c r="CO251" s="156">
        <f t="shared" si="378"/>
        <v>0</v>
      </c>
      <c r="CP251" s="156">
        <f t="shared" si="378"/>
        <v>0</v>
      </c>
      <c r="CQ251" s="156">
        <f t="shared" si="378"/>
        <v>0</v>
      </c>
      <c r="CR251" s="156">
        <f t="shared" si="378"/>
        <v>0</v>
      </c>
      <c r="CS251" s="156">
        <f t="shared" si="378"/>
        <v>0</v>
      </c>
      <c r="CT251" s="156">
        <f t="shared" si="378"/>
        <v>0</v>
      </c>
      <c r="CU251" s="156">
        <f t="shared" si="378"/>
        <v>0</v>
      </c>
      <c r="CV251" s="156">
        <f t="shared" si="378"/>
        <v>0</v>
      </c>
      <c r="CW251" s="156">
        <f t="shared" si="378"/>
        <v>0</v>
      </c>
      <c r="CX251" s="156">
        <f t="shared" si="378"/>
        <v>0</v>
      </c>
      <c r="CY251" s="156">
        <f t="shared" si="378"/>
        <v>0</v>
      </c>
      <c r="CZ251" s="156">
        <f t="shared" si="378"/>
        <v>0</v>
      </c>
      <c r="DA251" s="156">
        <f t="shared" si="378"/>
        <v>0</v>
      </c>
      <c r="DB251" s="156">
        <f t="shared" si="378"/>
        <v>0</v>
      </c>
      <c r="DC251" s="156">
        <f t="shared" si="378"/>
        <v>0</v>
      </c>
      <c r="DD251" s="156">
        <f t="shared" si="378"/>
        <v>0</v>
      </c>
      <c r="DE251" s="156">
        <f t="shared" si="378"/>
        <v>0</v>
      </c>
      <c r="DF251" s="156">
        <f t="shared" si="378"/>
        <v>0</v>
      </c>
      <c r="DG251" s="156">
        <f t="shared" si="378"/>
        <v>0</v>
      </c>
      <c r="DH251" s="156">
        <f t="shared" si="378"/>
        <v>0</v>
      </c>
      <c r="DI251" s="156">
        <f t="shared" si="378"/>
        <v>0</v>
      </c>
      <c r="DJ251" s="156">
        <f t="shared" si="378"/>
        <v>0</v>
      </c>
      <c r="DK251" s="156">
        <f t="shared" si="378"/>
        <v>0</v>
      </c>
      <c r="DL251" s="156">
        <f t="shared" si="378"/>
        <v>0</v>
      </c>
      <c r="DM251" s="156">
        <f t="shared" si="378"/>
        <v>0</v>
      </c>
      <c r="DN251" s="156">
        <f t="shared" si="378"/>
        <v>0</v>
      </c>
      <c r="DO251" s="156">
        <f t="shared" si="378"/>
        <v>0</v>
      </c>
      <c r="DP251" s="156">
        <f t="shared" si="378"/>
        <v>0</v>
      </c>
      <c r="DQ251" s="156">
        <f t="shared" si="378"/>
        <v>0</v>
      </c>
      <c r="DR251" s="156">
        <f t="shared" si="378"/>
        <v>0</v>
      </c>
      <c r="DS251" s="156">
        <f t="shared" si="378"/>
        <v>0</v>
      </c>
      <c r="DT251" s="156">
        <f t="shared" si="378"/>
        <v>0</v>
      </c>
      <c r="DU251" s="156">
        <f t="shared" si="378"/>
        <v>0</v>
      </c>
      <c r="DV251" s="156">
        <f t="shared" si="378"/>
        <v>0</v>
      </c>
      <c r="DW251" s="156">
        <f t="shared" si="378"/>
        <v>0</v>
      </c>
      <c r="DX251" s="156">
        <f t="shared" si="378"/>
        <v>0</v>
      </c>
      <c r="DY251" s="156">
        <f t="shared" si="378"/>
        <v>0</v>
      </c>
      <c r="DZ251" s="156">
        <f t="shared" si="378"/>
        <v>0</v>
      </c>
      <c r="EA251" s="156">
        <f t="shared" si="378"/>
        <v>0</v>
      </c>
      <c r="EB251" s="156">
        <f t="shared" ref="EB251:GM251" si="379">IF(AND(EB$165&gt;=EOMONTH($D83,0),EB$165&lt;EOMONTH($D83,$S83)),-EB248,0)</f>
        <v>0</v>
      </c>
      <c r="EC251" s="156">
        <f t="shared" si="379"/>
        <v>0</v>
      </c>
      <c r="ED251" s="156">
        <f t="shared" si="379"/>
        <v>0</v>
      </c>
      <c r="EE251" s="156">
        <f t="shared" si="379"/>
        <v>0</v>
      </c>
      <c r="EF251" s="156">
        <f t="shared" si="379"/>
        <v>0</v>
      </c>
      <c r="EG251" s="156">
        <f t="shared" si="379"/>
        <v>0</v>
      </c>
      <c r="EH251" s="156">
        <f t="shared" si="379"/>
        <v>0</v>
      </c>
      <c r="EI251" s="156">
        <f t="shared" si="379"/>
        <v>0</v>
      </c>
      <c r="EJ251" s="156">
        <f t="shared" si="379"/>
        <v>0</v>
      </c>
      <c r="EK251" s="156">
        <f t="shared" si="379"/>
        <v>0</v>
      </c>
      <c r="EL251" s="156">
        <f t="shared" si="379"/>
        <v>0</v>
      </c>
      <c r="EM251" s="156">
        <f t="shared" si="379"/>
        <v>0</v>
      </c>
      <c r="EN251" s="156">
        <f t="shared" si="379"/>
        <v>0</v>
      </c>
      <c r="EO251" s="156">
        <f t="shared" si="379"/>
        <v>0</v>
      </c>
      <c r="EP251" s="156">
        <f t="shared" si="379"/>
        <v>0</v>
      </c>
      <c r="EQ251" s="156">
        <f t="shared" si="379"/>
        <v>0</v>
      </c>
      <c r="ER251" s="156">
        <f t="shared" si="379"/>
        <v>0</v>
      </c>
      <c r="ES251" s="156">
        <f t="shared" si="379"/>
        <v>0</v>
      </c>
      <c r="ET251" s="156">
        <f t="shared" si="379"/>
        <v>0</v>
      </c>
      <c r="EU251" s="156">
        <f t="shared" si="379"/>
        <v>0</v>
      </c>
      <c r="EV251" s="156">
        <f t="shared" si="379"/>
        <v>0</v>
      </c>
      <c r="EW251" s="156">
        <f t="shared" si="379"/>
        <v>0</v>
      </c>
      <c r="EX251" s="156">
        <f t="shared" si="379"/>
        <v>0</v>
      </c>
      <c r="EY251" s="156">
        <f t="shared" si="379"/>
        <v>0</v>
      </c>
      <c r="EZ251" s="156">
        <f t="shared" si="379"/>
        <v>0</v>
      </c>
      <c r="FA251" s="156">
        <f t="shared" si="379"/>
        <v>0</v>
      </c>
      <c r="FB251" s="156">
        <f t="shared" si="379"/>
        <v>0</v>
      </c>
      <c r="FC251" s="156">
        <f t="shared" si="379"/>
        <v>0</v>
      </c>
      <c r="FD251" s="156">
        <f t="shared" si="379"/>
        <v>0</v>
      </c>
      <c r="FE251" s="156">
        <f t="shared" si="379"/>
        <v>0</v>
      </c>
      <c r="FF251" s="156">
        <f t="shared" si="379"/>
        <v>0</v>
      </c>
      <c r="FG251" s="156">
        <f t="shared" si="379"/>
        <v>0</v>
      </c>
      <c r="FH251" s="156">
        <f t="shared" si="379"/>
        <v>0</v>
      </c>
      <c r="FI251" s="156">
        <f t="shared" si="379"/>
        <v>0</v>
      </c>
      <c r="FJ251" s="156">
        <f t="shared" si="379"/>
        <v>0</v>
      </c>
      <c r="FK251" s="156">
        <f t="shared" si="379"/>
        <v>0</v>
      </c>
      <c r="FL251" s="156">
        <f t="shared" si="379"/>
        <v>0</v>
      </c>
      <c r="FM251" s="156">
        <f t="shared" si="379"/>
        <v>0</v>
      </c>
      <c r="FN251" s="156">
        <f t="shared" si="379"/>
        <v>0</v>
      </c>
      <c r="FO251" s="156">
        <f t="shared" si="379"/>
        <v>0</v>
      </c>
      <c r="FP251" s="156">
        <f t="shared" si="379"/>
        <v>0</v>
      </c>
      <c r="FQ251" s="156">
        <f t="shared" si="379"/>
        <v>0</v>
      </c>
      <c r="FR251" s="156">
        <f t="shared" si="379"/>
        <v>0</v>
      </c>
      <c r="FS251" s="156">
        <f t="shared" si="379"/>
        <v>0</v>
      </c>
      <c r="FT251" s="156">
        <f t="shared" si="379"/>
        <v>0</v>
      </c>
      <c r="FU251" s="156">
        <f t="shared" si="379"/>
        <v>0</v>
      </c>
      <c r="FV251" s="156">
        <f t="shared" si="379"/>
        <v>0</v>
      </c>
      <c r="FW251" s="156">
        <f t="shared" si="379"/>
        <v>0</v>
      </c>
      <c r="FX251" s="156">
        <f t="shared" si="379"/>
        <v>0</v>
      </c>
      <c r="FY251" s="156">
        <f t="shared" si="379"/>
        <v>0</v>
      </c>
      <c r="FZ251" s="156">
        <f t="shared" si="379"/>
        <v>0</v>
      </c>
      <c r="GA251" s="156">
        <f t="shared" si="379"/>
        <v>0</v>
      </c>
      <c r="GB251" s="156">
        <f t="shared" si="379"/>
        <v>0</v>
      </c>
      <c r="GC251" s="156">
        <f t="shared" si="379"/>
        <v>0</v>
      </c>
      <c r="GD251" s="156">
        <f t="shared" si="379"/>
        <v>0</v>
      </c>
      <c r="GE251" s="156">
        <f t="shared" si="379"/>
        <v>0</v>
      </c>
      <c r="GF251" s="156">
        <f t="shared" si="379"/>
        <v>0</v>
      </c>
      <c r="GG251" s="156">
        <f t="shared" si="379"/>
        <v>0</v>
      </c>
      <c r="GH251" s="156">
        <f t="shared" si="379"/>
        <v>0</v>
      </c>
      <c r="GI251" s="156">
        <f t="shared" si="379"/>
        <v>0</v>
      </c>
      <c r="GJ251" s="156">
        <f t="shared" si="379"/>
        <v>0</v>
      </c>
      <c r="GK251" s="156">
        <f t="shared" si="379"/>
        <v>0</v>
      </c>
      <c r="GL251" s="156">
        <f t="shared" si="379"/>
        <v>0</v>
      </c>
      <c r="GM251" s="156">
        <f t="shared" si="379"/>
        <v>0</v>
      </c>
      <c r="GN251" s="156">
        <f t="shared" ref="GN251:IY251" si="380">IF(AND(GN$165&gt;=EOMONTH($D83,0),GN$165&lt;EOMONTH($D83,$S83)),-GN248,0)</f>
        <v>0</v>
      </c>
      <c r="GO251" s="156">
        <f t="shared" si="380"/>
        <v>0</v>
      </c>
      <c r="GP251" s="156">
        <f t="shared" si="380"/>
        <v>0</v>
      </c>
      <c r="GQ251" s="156">
        <f t="shared" si="380"/>
        <v>0</v>
      </c>
      <c r="GR251" s="156">
        <f t="shared" si="380"/>
        <v>0</v>
      </c>
      <c r="GS251" s="156">
        <f t="shared" si="380"/>
        <v>0</v>
      </c>
      <c r="GT251" s="156">
        <f t="shared" si="380"/>
        <v>0</v>
      </c>
      <c r="GU251" s="156">
        <f t="shared" si="380"/>
        <v>0</v>
      </c>
      <c r="GV251" s="156">
        <f t="shared" si="380"/>
        <v>0</v>
      </c>
      <c r="GW251" s="156">
        <f t="shared" si="380"/>
        <v>0</v>
      </c>
      <c r="GX251" s="156">
        <f t="shared" si="380"/>
        <v>0</v>
      </c>
      <c r="GY251" s="156">
        <f t="shared" si="380"/>
        <v>0</v>
      </c>
      <c r="GZ251" s="156">
        <f t="shared" si="380"/>
        <v>0</v>
      </c>
      <c r="HA251" s="156">
        <f t="shared" si="380"/>
        <v>0</v>
      </c>
      <c r="HB251" s="156">
        <f t="shared" si="380"/>
        <v>0</v>
      </c>
      <c r="HC251" s="156">
        <f t="shared" si="380"/>
        <v>0</v>
      </c>
      <c r="HD251" s="156">
        <f t="shared" si="380"/>
        <v>0</v>
      </c>
      <c r="HE251" s="156">
        <f t="shared" si="380"/>
        <v>0</v>
      </c>
      <c r="HF251" s="156">
        <f t="shared" si="380"/>
        <v>0</v>
      </c>
      <c r="HG251" s="156">
        <f t="shared" si="380"/>
        <v>0</v>
      </c>
      <c r="HH251" s="156">
        <f t="shared" si="380"/>
        <v>0</v>
      </c>
      <c r="HI251" s="156">
        <f t="shared" si="380"/>
        <v>0</v>
      </c>
      <c r="HJ251" s="156">
        <f t="shared" si="380"/>
        <v>0</v>
      </c>
      <c r="HK251" s="156">
        <f t="shared" si="380"/>
        <v>0</v>
      </c>
      <c r="HL251" s="156">
        <f t="shared" si="380"/>
        <v>0</v>
      </c>
      <c r="HM251" s="156">
        <f t="shared" si="380"/>
        <v>0</v>
      </c>
      <c r="HN251" s="156">
        <f t="shared" si="380"/>
        <v>0</v>
      </c>
      <c r="HO251" s="156">
        <f t="shared" si="380"/>
        <v>0</v>
      </c>
      <c r="HP251" s="156">
        <f t="shared" si="380"/>
        <v>0</v>
      </c>
      <c r="HQ251" s="156">
        <f t="shared" si="380"/>
        <v>0</v>
      </c>
      <c r="HR251" s="156">
        <f t="shared" si="380"/>
        <v>0</v>
      </c>
      <c r="HS251" s="156">
        <f t="shared" si="380"/>
        <v>0</v>
      </c>
      <c r="HT251" s="156">
        <f t="shared" si="380"/>
        <v>0</v>
      </c>
      <c r="HU251" s="156">
        <f t="shared" si="380"/>
        <v>0</v>
      </c>
      <c r="HV251" s="156">
        <f t="shared" si="380"/>
        <v>0</v>
      </c>
      <c r="HW251" s="156">
        <f t="shared" si="380"/>
        <v>0</v>
      </c>
      <c r="HX251" s="156">
        <f t="shared" si="380"/>
        <v>0</v>
      </c>
      <c r="HY251" s="156">
        <f t="shared" si="380"/>
        <v>0</v>
      </c>
      <c r="HZ251" s="156">
        <f t="shared" si="380"/>
        <v>0</v>
      </c>
      <c r="IA251" s="156">
        <f t="shared" si="380"/>
        <v>0</v>
      </c>
      <c r="IB251" s="156">
        <f t="shared" si="380"/>
        <v>0</v>
      </c>
      <c r="IC251" s="156">
        <f t="shared" si="380"/>
        <v>0</v>
      </c>
      <c r="ID251" s="156">
        <f t="shared" si="380"/>
        <v>0</v>
      </c>
      <c r="IE251" s="156">
        <f t="shared" si="380"/>
        <v>0</v>
      </c>
      <c r="IF251" s="156">
        <f t="shared" si="380"/>
        <v>0</v>
      </c>
      <c r="IG251" s="156">
        <f t="shared" si="380"/>
        <v>0</v>
      </c>
      <c r="IH251" s="156">
        <f t="shared" si="380"/>
        <v>0</v>
      </c>
      <c r="II251" s="156">
        <f t="shared" si="380"/>
        <v>0</v>
      </c>
      <c r="IJ251" s="156">
        <f t="shared" si="380"/>
        <v>0</v>
      </c>
      <c r="IK251" s="156">
        <f t="shared" si="380"/>
        <v>0</v>
      </c>
      <c r="IL251" s="156">
        <f t="shared" si="380"/>
        <v>0</v>
      </c>
      <c r="IM251" s="156">
        <f t="shared" si="380"/>
        <v>0</v>
      </c>
      <c r="IN251" s="156">
        <f t="shared" si="380"/>
        <v>0</v>
      </c>
      <c r="IO251" s="156">
        <f t="shared" si="380"/>
        <v>0</v>
      </c>
      <c r="IP251" s="156">
        <f t="shared" si="380"/>
        <v>0</v>
      </c>
      <c r="IQ251" s="156">
        <f t="shared" si="380"/>
        <v>0</v>
      </c>
      <c r="IR251" s="156">
        <f t="shared" si="380"/>
        <v>0</v>
      </c>
      <c r="IS251" s="156">
        <f t="shared" si="380"/>
        <v>0</v>
      </c>
      <c r="IT251" s="156">
        <f t="shared" si="380"/>
        <v>0</v>
      </c>
      <c r="IU251" s="156">
        <f t="shared" si="380"/>
        <v>0</v>
      </c>
      <c r="IV251" s="156">
        <f t="shared" si="380"/>
        <v>0</v>
      </c>
      <c r="IW251" s="156">
        <f t="shared" si="380"/>
        <v>0</v>
      </c>
      <c r="IX251" s="156">
        <f t="shared" si="380"/>
        <v>0</v>
      </c>
      <c r="IY251" s="156">
        <f t="shared" si="380"/>
        <v>0</v>
      </c>
      <c r="IZ251" s="156">
        <f t="shared" ref="IZ251:LK251" si="381">IF(AND(IZ$165&gt;=EOMONTH($D83,0),IZ$165&lt;EOMONTH($D83,$S83)),-IZ248,0)</f>
        <v>0</v>
      </c>
      <c r="JA251" s="156">
        <f t="shared" si="381"/>
        <v>0</v>
      </c>
      <c r="JB251" s="156">
        <f t="shared" si="381"/>
        <v>0</v>
      </c>
      <c r="JC251" s="156">
        <f t="shared" si="381"/>
        <v>0</v>
      </c>
      <c r="JD251" s="156">
        <f t="shared" si="381"/>
        <v>0</v>
      </c>
      <c r="JE251" s="156">
        <f t="shared" si="381"/>
        <v>0</v>
      </c>
      <c r="JF251" s="156">
        <f t="shared" si="381"/>
        <v>0</v>
      </c>
      <c r="JG251" s="156">
        <f t="shared" si="381"/>
        <v>0</v>
      </c>
      <c r="JH251" s="156">
        <f t="shared" si="381"/>
        <v>0</v>
      </c>
      <c r="JI251" s="156">
        <f t="shared" si="381"/>
        <v>0</v>
      </c>
      <c r="JJ251" s="156">
        <f t="shared" si="381"/>
        <v>0</v>
      </c>
      <c r="JK251" s="156">
        <f t="shared" si="381"/>
        <v>0</v>
      </c>
      <c r="JL251" s="156">
        <f t="shared" si="381"/>
        <v>0</v>
      </c>
      <c r="JM251" s="156">
        <f t="shared" si="381"/>
        <v>0</v>
      </c>
      <c r="JN251" s="156">
        <f t="shared" si="381"/>
        <v>0</v>
      </c>
      <c r="JO251" s="156">
        <f t="shared" si="381"/>
        <v>0</v>
      </c>
      <c r="JP251" s="156">
        <f t="shared" si="381"/>
        <v>0</v>
      </c>
      <c r="JQ251" s="156">
        <f t="shared" si="381"/>
        <v>0</v>
      </c>
      <c r="JR251" s="156">
        <f t="shared" si="381"/>
        <v>0</v>
      </c>
      <c r="JS251" s="156">
        <f t="shared" si="381"/>
        <v>0</v>
      </c>
      <c r="JT251" s="156">
        <f t="shared" si="381"/>
        <v>0</v>
      </c>
      <c r="JU251" s="156">
        <f t="shared" si="381"/>
        <v>0</v>
      </c>
      <c r="JV251" s="156">
        <f t="shared" si="381"/>
        <v>0</v>
      </c>
      <c r="JW251" s="156">
        <f t="shared" si="381"/>
        <v>0</v>
      </c>
      <c r="JX251" s="156">
        <f t="shared" si="381"/>
        <v>0</v>
      </c>
      <c r="JY251" s="156">
        <f t="shared" si="381"/>
        <v>0</v>
      </c>
      <c r="JZ251" s="156">
        <f t="shared" si="381"/>
        <v>0</v>
      </c>
      <c r="KA251" s="156">
        <f t="shared" si="381"/>
        <v>0</v>
      </c>
      <c r="KB251" s="156">
        <f t="shared" si="381"/>
        <v>0</v>
      </c>
      <c r="KC251" s="156">
        <f t="shared" si="381"/>
        <v>0</v>
      </c>
      <c r="KD251" s="156">
        <f t="shared" si="381"/>
        <v>0</v>
      </c>
      <c r="KE251" s="156">
        <f t="shared" si="381"/>
        <v>0</v>
      </c>
      <c r="KF251" s="156">
        <f t="shared" si="381"/>
        <v>0</v>
      </c>
      <c r="KG251" s="156">
        <f t="shared" si="381"/>
        <v>0</v>
      </c>
      <c r="KH251" s="156">
        <f t="shared" si="381"/>
        <v>0</v>
      </c>
      <c r="KI251" s="156">
        <f t="shared" si="381"/>
        <v>0</v>
      </c>
      <c r="KJ251" s="156">
        <f t="shared" si="381"/>
        <v>0</v>
      </c>
      <c r="KK251" s="156">
        <f t="shared" si="381"/>
        <v>0</v>
      </c>
      <c r="KL251" s="156">
        <f t="shared" si="381"/>
        <v>0</v>
      </c>
      <c r="KM251" s="156">
        <f t="shared" si="381"/>
        <v>0</v>
      </c>
      <c r="KN251" s="156">
        <f t="shared" si="381"/>
        <v>0</v>
      </c>
      <c r="KO251" s="156">
        <f t="shared" si="381"/>
        <v>0</v>
      </c>
      <c r="KP251" s="156">
        <f t="shared" si="381"/>
        <v>0</v>
      </c>
      <c r="KQ251" s="156">
        <f t="shared" si="381"/>
        <v>0</v>
      </c>
      <c r="KR251" s="156">
        <f t="shared" si="381"/>
        <v>0</v>
      </c>
      <c r="KS251" s="156">
        <f t="shared" si="381"/>
        <v>0</v>
      </c>
      <c r="KT251" s="156">
        <f t="shared" si="381"/>
        <v>0</v>
      </c>
      <c r="KU251" s="156">
        <f t="shared" si="381"/>
        <v>0</v>
      </c>
      <c r="KV251" s="156">
        <f t="shared" si="381"/>
        <v>0</v>
      </c>
      <c r="KW251" s="156">
        <f t="shared" si="381"/>
        <v>0</v>
      </c>
      <c r="KX251" s="156">
        <f t="shared" si="381"/>
        <v>0</v>
      </c>
      <c r="KY251" s="156">
        <f t="shared" si="381"/>
        <v>0</v>
      </c>
      <c r="KZ251" s="156">
        <f t="shared" si="381"/>
        <v>0</v>
      </c>
      <c r="LA251" s="156">
        <f t="shared" si="381"/>
        <v>0</v>
      </c>
      <c r="LB251" s="156">
        <f t="shared" si="381"/>
        <v>0</v>
      </c>
      <c r="LC251" s="156">
        <f t="shared" si="381"/>
        <v>0</v>
      </c>
      <c r="LD251" s="156">
        <f t="shared" si="381"/>
        <v>0</v>
      </c>
      <c r="LE251" s="156">
        <f t="shared" si="381"/>
        <v>0</v>
      </c>
      <c r="LF251" s="156">
        <f t="shared" si="381"/>
        <v>0</v>
      </c>
      <c r="LG251" s="156">
        <f t="shared" si="381"/>
        <v>0</v>
      </c>
      <c r="LH251" s="156">
        <f t="shared" si="381"/>
        <v>0</v>
      </c>
      <c r="LI251" s="156">
        <f t="shared" si="381"/>
        <v>0</v>
      </c>
      <c r="LJ251" s="156">
        <f t="shared" si="381"/>
        <v>0</v>
      </c>
      <c r="LK251" s="156">
        <f t="shared" si="381"/>
        <v>0</v>
      </c>
      <c r="LL251" s="156">
        <f t="shared" ref="LL251:NK251" si="382">IF(AND(LL$165&gt;=EOMONTH($D83,0),LL$165&lt;EOMONTH($D83,$S83)),-LL248,0)</f>
        <v>0</v>
      </c>
      <c r="LM251" s="156">
        <f t="shared" si="382"/>
        <v>0</v>
      </c>
      <c r="LN251" s="156">
        <f t="shared" si="382"/>
        <v>0</v>
      </c>
      <c r="LO251" s="156">
        <f t="shared" si="382"/>
        <v>0</v>
      </c>
      <c r="LP251" s="156">
        <f t="shared" si="382"/>
        <v>0</v>
      </c>
      <c r="LQ251" s="156">
        <f t="shared" si="382"/>
        <v>0</v>
      </c>
      <c r="LR251" s="156">
        <f t="shared" si="382"/>
        <v>0</v>
      </c>
      <c r="LS251" s="156">
        <f t="shared" si="382"/>
        <v>0</v>
      </c>
      <c r="LT251" s="156">
        <f t="shared" si="382"/>
        <v>0</v>
      </c>
      <c r="LU251" s="156">
        <f t="shared" si="382"/>
        <v>0</v>
      </c>
      <c r="LV251" s="156">
        <f t="shared" si="382"/>
        <v>0</v>
      </c>
      <c r="LW251" s="156">
        <f t="shared" si="382"/>
        <v>0</v>
      </c>
      <c r="LX251" s="156">
        <f t="shared" si="382"/>
        <v>0</v>
      </c>
      <c r="LY251" s="156">
        <f t="shared" si="382"/>
        <v>0</v>
      </c>
      <c r="LZ251" s="156">
        <f t="shared" si="382"/>
        <v>0</v>
      </c>
      <c r="MA251" s="156">
        <f t="shared" si="382"/>
        <v>0</v>
      </c>
      <c r="MB251" s="156">
        <f t="shared" si="382"/>
        <v>0</v>
      </c>
      <c r="MC251" s="156">
        <f t="shared" si="382"/>
        <v>0</v>
      </c>
      <c r="MD251" s="156">
        <f t="shared" si="382"/>
        <v>0</v>
      </c>
      <c r="ME251" s="156">
        <f t="shared" si="382"/>
        <v>0</v>
      </c>
      <c r="MF251" s="156">
        <f t="shared" si="382"/>
        <v>0</v>
      </c>
      <c r="MG251" s="156">
        <f t="shared" si="382"/>
        <v>0</v>
      </c>
      <c r="MH251" s="156">
        <f t="shared" si="382"/>
        <v>0</v>
      </c>
      <c r="MI251" s="156">
        <f t="shared" si="382"/>
        <v>0</v>
      </c>
      <c r="MJ251" s="156">
        <f t="shared" si="382"/>
        <v>0</v>
      </c>
      <c r="MK251" s="156">
        <f t="shared" si="382"/>
        <v>0</v>
      </c>
      <c r="ML251" s="156">
        <f t="shared" si="382"/>
        <v>0</v>
      </c>
      <c r="MM251" s="156">
        <f t="shared" si="382"/>
        <v>0</v>
      </c>
      <c r="MN251" s="156">
        <f t="shared" si="382"/>
        <v>0</v>
      </c>
      <c r="MO251" s="156">
        <f t="shared" si="382"/>
        <v>0</v>
      </c>
      <c r="MP251" s="156">
        <f t="shared" si="382"/>
        <v>0</v>
      </c>
      <c r="MQ251" s="156">
        <f t="shared" si="382"/>
        <v>0</v>
      </c>
      <c r="MR251" s="156">
        <f t="shared" si="382"/>
        <v>0</v>
      </c>
      <c r="MS251" s="156">
        <f t="shared" si="382"/>
        <v>0</v>
      </c>
      <c r="MT251" s="156">
        <f t="shared" si="382"/>
        <v>0</v>
      </c>
      <c r="MU251" s="156">
        <f t="shared" si="382"/>
        <v>0</v>
      </c>
      <c r="MV251" s="156">
        <f t="shared" si="382"/>
        <v>0</v>
      </c>
      <c r="MW251" s="156">
        <f t="shared" si="382"/>
        <v>0</v>
      </c>
      <c r="MX251" s="156">
        <f t="shared" si="382"/>
        <v>0</v>
      </c>
      <c r="MY251" s="156">
        <f t="shared" si="382"/>
        <v>0</v>
      </c>
      <c r="MZ251" s="156">
        <f t="shared" si="382"/>
        <v>0</v>
      </c>
      <c r="NA251" s="156">
        <f t="shared" si="382"/>
        <v>0</v>
      </c>
      <c r="NB251" s="156">
        <f t="shared" si="382"/>
        <v>0</v>
      </c>
      <c r="NC251" s="156">
        <f t="shared" si="382"/>
        <v>0</v>
      </c>
      <c r="ND251" s="156">
        <f t="shared" si="382"/>
        <v>0</v>
      </c>
      <c r="NE251" s="156">
        <f t="shared" si="382"/>
        <v>0</v>
      </c>
      <c r="NF251" s="156">
        <f t="shared" si="382"/>
        <v>0</v>
      </c>
      <c r="NG251" s="156">
        <f t="shared" si="382"/>
        <v>0</v>
      </c>
      <c r="NH251" s="156">
        <f t="shared" si="382"/>
        <v>0</v>
      </c>
      <c r="NI251" s="156">
        <f t="shared" si="382"/>
        <v>0</v>
      </c>
      <c r="NJ251" s="156">
        <f t="shared" si="382"/>
        <v>0</v>
      </c>
      <c r="NK251" s="158">
        <f t="shared" si="382"/>
        <v>0</v>
      </c>
    </row>
    <row r="252" spans="1:375" x14ac:dyDescent="0.25">
      <c r="A252" s="154">
        <f t="shared" si="370"/>
        <v>382830.12754234095</v>
      </c>
      <c r="B252" s="35" t="s">
        <v>167</v>
      </c>
      <c r="C252" s="89" t="s">
        <v>157</v>
      </c>
      <c r="D252" s="156">
        <f t="shared" ref="D252:BO252" si="383">IF(OR(D$165&lt;=EOMONTH($E83,$R83*(1-$O83)),D$165&gt;EOMONTH($E83,$P83*12*(1-$O83)+$Q83*12*$O83+$R83*(1-$O83))),0,FV($W83,ROUNDDOWN(YEARFRAC($D$165,D$165,1),0),0,-($U83*(1-$O83)+$V83*$O83)*$B83/12,0))</f>
        <v>0</v>
      </c>
      <c r="E252" s="156">
        <f t="shared" si="383"/>
        <v>0</v>
      </c>
      <c r="F252" s="156">
        <f t="shared" si="383"/>
        <v>0</v>
      </c>
      <c r="G252" s="156">
        <f t="shared" si="383"/>
        <v>0</v>
      </c>
      <c r="H252" s="156">
        <f t="shared" si="383"/>
        <v>0</v>
      </c>
      <c r="I252" s="156">
        <f t="shared" si="383"/>
        <v>0</v>
      </c>
      <c r="J252" s="156">
        <f t="shared" si="383"/>
        <v>0</v>
      </c>
      <c r="K252" s="156">
        <f t="shared" si="383"/>
        <v>0</v>
      </c>
      <c r="L252" s="156">
        <f t="shared" si="383"/>
        <v>0</v>
      </c>
      <c r="M252" s="156">
        <f t="shared" si="383"/>
        <v>0</v>
      </c>
      <c r="N252" s="156">
        <f t="shared" si="383"/>
        <v>0</v>
      </c>
      <c r="O252" s="156">
        <f t="shared" si="383"/>
        <v>0</v>
      </c>
      <c r="P252" s="156">
        <f t="shared" si="383"/>
        <v>0</v>
      </c>
      <c r="Q252" s="156">
        <f t="shared" si="383"/>
        <v>0</v>
      </c>
      <c r="R252" s="156">
        <f t="shared" si="383"/>
        <v>0</v>
      </c>
      <c r="S252" s="156">
        <f t="shared" si="383"/>
        <v>0</v>
      </c>
      <c r="T252" s="156">
        <f t="shared" si="383"/>
        <v>0</v>
      </c>
      <c r="U252" s="156">
        <f t="shared" si="383"/>
        <v>0</v>
      </c>
      <c r="V252" s="156">
        <f t="shared" si="383"/>
        <v>0</v>
      </c>
      <c r="W252" s="156">
        <f t="shared" si="383"/>
        <v>0</v>
      </c>
      <c r="X252" s="156">
        <f t="shared" si="383"/>
        <v>0</v>
      </c>
      <c r="Y252" s="156">
        <f t="shared" si="383"/>
        <v>0</v>
      </c>
      <c r="Z252" s="156">
        <f t="shared" si="383"/>
        <v>0</v>
      </c>
      <c r="AA252" s="156">
        <f t="shared" si="383"/>
        <v>0</v>
      </c>
      <c r="AB252" s="156">
        <f t="shared" si="383"/>
        <v>0</v>
      </c>
      <c r="AC252" s="156">
        <f t="shared" si="383"/>
        <v>0</v>
      </c>
      <c r="AD252" s="156">
        <f t="shared" si="383"/>
        <v>0</v>
      </c>
      <c r="AE252" s="156">
        <f t="shared" si="383"/>
        <v>0</v>
      </c>
      <c r="AF252" s="156">
        <f t="shared" si="383"/>
        <v>0</v>
      </c>
      <c r="AG252" s="156">
        <f t="shared" si="383"/>
        <v>0</v>
      </c>
      <c r="AH252" s="156">
        <f t="shared" si="383"/>
        <v>0</v>
      </c>
      <c r="AI252" s="156">
        <f t="shared" si="383"/>
        <v>0</v>
      </c>
      <c r="AJ252" s="156">
        <f t="shared" si="383"/>
        <v>0</v>
      </c>
      <c r="AK252" s="156">
        <f t="shared" si="383"/>
        <v>0</v>
      </c>
      <c r="AL252" s="156">
        <f t="shared" si="383"/>
        <v>0</v>
      </c>
      <c r="AM252" s="156">
        <f t="shared" si="383"/>
        <v>0</v>
      </c>
      <c r="AN252" s="156">
        <f t="shared" si="383"/>
        <v>0</v>
      </c>
      <c r="AO252" s="156">
        <f t="shared" si="383"/>
        <v>0</v>
      </c>
      <c r="AP252" s="156">
        <f t="shared" si="383"/>
        <v>0</v>
      </c>
      <c r="AQ252" s="156">
        <f t="shared" si="383"/>
        <v>0</v>
      </c>
      <c r="AR252" s="156">
        <f t="shared" si="383"/>
        <v>0</v>
      </c>
      <c r="AS252" s="156">
        <f t="shared" si="383"/>
        <v>0</v>
      </c>
      <c r="AT252" s="156">
        <f t="shared" si="383"/>
        <v>0</v>
      </c>
      <c r="AU252" s="156">
        <f t="shared" si="383"/>
        <v>0</v>
      </c>
      <c r="AV252" s="156">
        <f t="shared" si="383"/>
        <v>0</v>
      </c>
      <c r="AW252" s="156">
        <f t="shared" si="383"/>
        <v>0</v>
      </c>
      <c r="AX252" s="156">
        <f t="shared" si="383"/>
        <v>0</v>
      </c>
      <c r="AY252" s="156">
        <f t="shared" si="383"/>
        <v>0</v>
      </c>
      <c r="AZ252" s="156">
        <f t="shared" si="383"/>
        <v>0</v>
      </c>
      <c r="BA252" s="156">
        <f t="shared" si="383"/>
        <v>0</v>
      </c>
      <c r="BB252" s="156">
        <f t="shared" si="383"/>
        <v>0</v>
      </c>
      <c r="BC252" s="156">
        <f t="shared" si="383"/>
        <v>0</v>
      </c>
      <c r="BD252" s="156">
        <f t="shared" si="383"/>
        <v>0</v>
      </c>
      <c r="BE252" s="156">
        <f t="shared" si="383"/>
        <v>0</v>
      </c>
      <c r="BF252" s="156">
        <f t="shared" si="383"/>
        <v>0</v>
      </c>
      <c r="BG252" s="156">
        <f t="shared" si="383"/>
        <v>0</v>
      </c>
      <c r="BH252" s="156">
        <f t="shared" si="383"/>
        <v>0</v>
      </c>
      <c r="BI252" s="156">
        <f t="shared" si="383"/>
        <v>0</v>
      </c>
      <c r="BJ252" s="156">
        <f t="shared" si="383"/>
        <v>0</v>
      </c>
      <c r="BK252" s="156">
        <f t="shared" si="383"/>
        <v>0</v>
      </c>
      <c r="BL252" s="156">
        <f t="shared" si="383"/>
        <v>3751.6960333333332</v>
      </c>
      <c r="BM252" s="156">
        <f t="shared" si="383"/>
        <v>3864.2469143333328</v>
      </c>
      <c r="BN252" s="156">
        <f t="shared" si="383"/>
        <v>3864.2469143333328</v>
      </c>
      <c r="BO252" s="156">
        <f t="shared" si="383"/>
        <v>3864.2469143333328</v>
      </c>
      <c r="BP252" s="156">
        <f t="shared" ref="BP252:EA252" si="384">IF(OR(BP$165&lt;=EOMONTH($E83,$R83*(1-$O83)),BP$165&gt;EOMONTH($E83,$P83*12*(1-$O83)+$Q83*12*$O83+$R83*(1-$O83))),0,FV($W83,ROUNDDOWN(YEARFRAC($D$165,BP$165,1),0),0,-($U83*(1-$O83)+$V83*$O83)*$B83/12,0))</f>
        <v>3864.2469143333328</v>
      </c>
      <c r="BQ252" s="156">
        <f t="shared" si="384"/>
        <v>3864.2469143333328</v>
      </c>
      <c r="BR252" s="156">
        <f t="shared" si="384"/>
        <v>3864.2469143333328</v>
      </c>
      <c r="BS252" s="156">
        <f t="shared" si="384"/>
        <v>3864.2469143333328</v>
      </c>
      <c r="BT252" s="156">
        <f t="shared" si="384"/>
        <v>3864.2469143333328</v>
      </c>
      <c r="BU252" s="156">
        <f t="shared" si="384"/>
        <v>3864.2469143333328</v>
      </c>
      <c r="BV252" s="156">
        <f t="shared" si="384"/>
        <v>3864.2469143333328</v>
      </c>
      <c r="BW252" s="156">
        <f t="shared" si="384"/>
        <v>3864.2469143333328</v>
      </c>
      <c r="BX252" s="156">
        <f t="shared" si="384"/>
        <v>3864.2469143333328</v>
      </c>
      <c r="BY252" s="156">
        <f t="shared" si="384"/>
        <v>3980.1743217633334</v>
      </c>
      <c r="BZ252" s="156">
        <f t="shared" si="384"/>
        <v>3980.1743217633334</v>
      </c>
      <c r="CA252" s="156">
        <f t="shared" si="384"/>
        <v>3980.1743217633334</v>
      </c>
      <c r="CB252" s="156">
        <f t="shared" si="384"/>
        <v>3980.1743217633334</v>
      </c>
      <c r="CC252" s="156">
        <f t="shared" si="384"/>
        <v>3980.1743217633334</v>
      </c>
      <c r="CD252" s="156">
        <f t="shared" si="384"/>
        <v>3980.1743217633334</v>
      </c>
      <c r="CE252" s="156">
        <f t="shared" si="384"/>
        <v>3980.1743217633334</v>
      </c>
      <c r="CF252" s="156">
        <f t="shared" si="384"/>
        <v>3980.1743217633334</v>
      </c>
      <c r="CG252" s="156">
        <f t="shared" si="384"/>
        <v>3980.1743217633334</v>
      </c>
      <c r="CH252" s="156">
        <f t="shared" si="384"/>
        <v>3980.1743217633334</v>
      </c>
      <c r="CI252" s="156">
        <f t="shared" si="384"/>
        <v>3980.1743217633334</v>
      </c>
      <c r="CJ252" s="156">
        <f t="shared" si="384"/>
        <v>3980.1743217633334</v>
      </c>
      <c r="CK252" s="156">
        <f t="shared" si="384"/>
        <v>4099.5795514162337</v>
      </c>
      <c r="CL252" s="156">
        <f t="shared" si="384"/>
        <v>4099.5795514162337</v>
      </c>
      <c r="CM252" s="156">
        <f t="shared" si="384"/>
        <v>4099.5795514162337</v>
      </c>
      <c r="CN252" s="156">
        <f t="shared" si="384"/>
        <v>4099.5795514162337</v>
      </c>
      <c r="CO252" s="156">
        <f t="shared" si="384"/>
        <v>4099.5795514162337</v>
      </c>
      <c r="CP252" s="156">
        <f t="shared" si="384"/>
        <v>4099.5795514162337</v>
      </c>
      <c r="CQ252" s="156">
        <f t="shared" si="384"/>
        <v>4099.5795514162337</v>
      </c>
      <c r="CR252" s="156">
        <f t="shared" si="384"/>
        <v>4099.5795514162337</v>
      </c>
      <c r="CS252" s="156">
        <f t="shared" si="384"/>
        <v>4099.5795514162337</v>
      </c>
      <c r="CT252" s="156">
        <f t="shared" si="384"/>
        <v>4099.5795514162337</v>
      </c>
      <c r="CU252" s="156">
        <f t="shared" si="384"/>
        <v>4099.5795514162337</v>
      </c>
      <c r="CV252" s="156">
        <f t="shared" si="384"/>
        <v>4099.5795514162337</v>
      </c>
      <c r="CW252" s="156">
        <f t="shared" si="384"/>
        <v>4222.5669379587198</v>
      </c>
      <c r="CX252" s="156">
        <f t="shared" si="384"/>
        <v>4222.5669379587198</v>
      </c>
      <c r="CY252" s="156">
        <f t="shared" si="384"/>
        <v>4222.5669379587198</v>
      </c>
      <c r="CZ252" s="156">
        <f t="shared" si="384"/>
        <v>4222.5669379587198</v>
      </c>
      <c r="DA252" s="156">
        <f t="shared" si="384"/>
        <v>4222.5669379587198</v>
      </c>
      <c r="DB252" s="156">
        <f t="shared" si="384"/>
        <v>4222.5669379587198</v>
      </c>
      <c r="DC252" s="156">
        <f t="shared" si="384"/>
        <v>4222.5669379587198</v>
      </c>
      <c r="DD252" s="156">
        <f t="shared" si="384"/>
        <v>4222.5669379587198</v>
      </c>
      <c r="DE252" s="156">
        <f t="shared" si="384"/>
        <v>4222.5669379587198</v>
      </c>
      <c r="DF252" s="156">
        <f t="shared" si="384"/>
        <v>4222.5669379587198</v>
      </c>
      <c r="DG252" s="156">
        <f t="shared" si="384"/>
        <v>4222.5669379587198</v>
      </c>
      <c r="DH252" s="156">
        <f t="shared" si="384"/>
        <v>4222.5669379587198</v>
      </c>
      <c r="DI252" s="156">
        <f t="shared" si="384"/>
        <v>4349.243946097482</v>
      </c>
      <c r="DJ252" s="156">
        <f t="shared" si="384"/>
        <v>4349.243946097482</v>
      </c>
      <c r="DK252" s="156">
        <f t="shared" si="384"/>
        <v>4349.243946097482</v>
      </c>
      <c r="DL252" s="156">
        <f t="shared" si="384"/>
        <v>4349.243946097482</v>
      </c>
      <c r="DM252" s="156">
        <f t="shared" si="384"/>
        <v>4349.243946097482</v>
      </c>
      <c r="DN252" s="156">
        <f t="shared" si="384"/>
        <v>4349.243946097482</v>
      </c>
      <c r="DO252" s="156">
        <f t="shared" si="384"/>
        <v>4349.243946097482</v>
      </c>
      <c r="DP252" s="156">
        <f t="shared" si="384"/>
        <v>4349.243946097482</v>
      </c>
      <c r="DQ252" s="156">
        <f t="shared" si="384"/>
        <v>4349.243946097482</v>
      </c>
      <c r="DR252" s="156">
        <f t="shared" si="384"/>
        <v>4349.243946097482</v>
      </c>
      <c r="DS252" s="156">
        <f t="shared" si="384"/>
        <v>4349.243946097482</v>
      </c>
      <c r="DT252" s="156">
        <f t="shared" si="384"/>
        <v>4349.243946097482</v>
      </c>
      <c r="DU252" s="156">
        <f t="shared" si="384"/>
        <v>4479.7212644804058</v>
      </c>
      <c r="DV252" s="156">
        <f t="shared" si="384"/>
        <v>4479.7212644804058</v>
      </c>
      <c r="DW252" s="156">
        <f t="shared" si="384"/>
        <v>4479.7212644804058</v>
      </c>
      <c r="DX252" s="156">
        <f t="shared" si="384"/>
        <v>4479.7212644804058</v>
      </c>
      <c r="DY252" s="156">
        <f t="shared" si="384"/>
        <v>4479.7212644804058</v>
      </c>
      <c r="DZ252" s="156">
        <f t="shared" si="384"/>
        <v>4479.7212644804058</v>
      </c>
      <c r="EA252" s="156">
        <f t="shared" si="384"/>
        <v>4479.7212644804058</v>
      </c>
      <c r="EB252" s="156">
        <f t="shared" ref="EB252:GM252" si="385">IF(OR(EB$165&lt;=EOMONTH($E83,$R83*(1-$O83)),EB$165&gt;EOMONTH($E83,$P83*12*(1-$O83)+$Q83*12*$O83+$R83*(1-$O83))),0,FV($W83,ROUNDDOWN(YEARFRAC($D$165,EB$165,1),0),0,-($U83*(1-$O83)+$V83*$O83)*$B83/12,0))</f>
        <v>4479.7212644804058</v>
      </c>
      <c r="EC252" s="156">
        <f t="shared" si="385"/>
        <v>4479.7212644804058</v>
      </c>
      <c r="ED252" s="156">
        <f t="shared" si="385"/>
        <v>4479.7212644804058</v>
      </c>
      <c r="EE252" s="156">
        <f t="shared" si="385"/>
        <v>4479.7212644804058</v>
      </c>
      <c r="EF252" s="156">
        <f t="shared" si="385"/>
        <v>4479.7212644804058</v>
      </c>
      <c r="EG252" s="156">
        <f t="shared" si="385"/>
        <v>4614.1129024148186</v>
      </c>
      <c r="EH252" s="156">
        <f t="shared" si="385"/>
        <v>4614.1129024148186</v>
      </c>
      <c r="EI252" s="156">
        <f t="shared" si="385"/>
        <v>4614.1129024148186</v>
      </c>
      <c r="EJ252" s="156">
        <f t="shared" si="385"/>
        <v>4614.1129024148186</v>
      </c>
      <c r="EK252" s="156">
        <f t="shared" si="385"/>
        <v>4614.1129024148186</v>
      </c>
      <c r="EL252" s="156">
        <f t="shared" si="385"/>
        <v>4614.1129024148186</v>
      </c>
      <c r="EM252" s="156">
        <f t="shared" si="385"/>
        <v>4614.1129024148186</v>
      </c>
      <c r="EN252" s="156">
        <f t="shared" si="385"/>
        <v>4614.1129024148186</v>
      </c>
      <c r="EO252" s="156">
        <f t="shared" si="385"/>
        <v>4614.1129024148186</v>
      </c>
      <c r="EP252" s="156">
        <f t="shared" si="385"/>
        <v>4614.1129024148186</v>
      </c>
      <c r="EQ252" s="156">
        <f t="shared" si="385"/>
        <v>4614.1129024148186</v>
      </c>
      <c r="ER252" s="156">
        <f t="shared" si="385"/>
        <v>4614.1129024148186</v>
      </c>
      <c r="ES252" s="156">
        <f t="shared" si="385"/>
        <v>4752.5362894872624</v>
      </c>
      <c r="ET252" s="156">
        <f t="shared" si="385"/>
        <v>4752.5362894872624</v>
      </c>
      <c r="EU252" s="156">
        <f t="shared" si="385"/>
        <v>4752.5362894872624</v>
      </c>
      <c r="EV252" s="156">
        <f t="shared" si="385"/>
        <v>4752.5362894872624</v>
      </c>
      <c r="EW252" s="156">
        <f t="shared" si="385"/>
        <v>4752.5362894872624</v>
      </c>
      <c r="EX252" s="156">
        <f t="shared" si="385"/>
        <v>0</v>
      </c>
      <c r="EY252" s="156">
        <f t="shared" si="385"/>
        <v>0</v>
      </c>
      <c r="EZ252" s="156">
        <f t="shared" si="385"/>
        <v>0</v>
      </c>
      <c r="FA252" s="156">
        <f t="shared" si="385"/>
        <v>0</v>
      </c>
      <c r="FB252" s="156">
        <f t="shared" si="385"/>
        <v>0</v>
      </c>
      <c r="FC252" s="156">
        <f t="shared" si="385"/>
        <v>0</v>
      </c>
      <c r="FD252" s="156">
        <f t="shared" si="385"/>
        <v>0</v>
      </c>
      <c r="FE252" s="156">
        <f t="shared" si="385"/>
        <v>0</v>
      </c>
      <c r="FF252" s="156">
        <f t="shared" si="385"/>
        <v>0</v>
      </c>
      <c r="FG252" s="156">
        <f t="shared" si="385"/>
        <v>0</v>
      </c>
      <c r="FH252" s="156">
        <f t="shared" si="385"/>
        <v>0</v>
      </c>
      <c r="FI252" s="156">
        <f t="shared" si="385"/>
        <v>0</v>
      </c>
      <c r="FJ252" s="156">
        <f t="shared" si="385"/>
        <v>0</v>
      </c>
      <c r="FK252" s="156">
        <f t="shared" si="385"/>
        <v>0</v>
      </c>
      <c r="FL252" s="156">
        <f t="shared" si="385"/>
        <v>0</v>
      </c>
      <c r="FM252" s="156">
        <f t="shared" si="385"/>
        <v>0</v>
      </c>
      <c r="FN252" s="156">
        <f t="shared" si="385"/>
        <v>0</v>
      </c>
      <c r="FO252" s="156">
        <f t="shared" si="385"/>
        <v>0</v>
      </c>
      <c r="FP252" s="156">
        <f t="shared" si="385"/>
        <v>0</v>
      </c>
      <c r="FQ252" s="156">
        <f t="shared" si="385"/>
        <v>0</v>
      </c>
      <c r="FR252" s="156">
        <f t="shared" si="385"/>
        <v>0</v>
      </c>
      <c r="FS252" s="156">
        <f t="shared" si="385"/>
        <v>0</v>
      </c>
      <c r="FT252" s="156">
        <f t="shared" si="385"/>
        <v>0</v>
      </c>
      <c r="FU252" s="156">
        <f t="shared" si="385"/>
        <v>0</v>
      </c>
      <c r="FV252" s="156">
        <f t="shared" si="385"/>
        <v>0</v>
      </c>
      <c r="FW252" s="156">
        <f t="shared" si="385"/>
        <v>0</v>
      </c>
      <c r="FX252" s="156">
        <f t="shared" si="385"/>
        <v>0</v>
      </c>
      <c r="FY252" s="156">
        <f t="shared" si="385"/>
        <v>0</v>
      </c>
      <c r="FZ252" s="156">
        <f t="shared" si="385"/>
        <v>0</v>
      </c>
      <c r="GA252" s="156">
        <f t="shared" si="385"/>
        <v>0</v>
      </c>
      <c r="GB252" s="156">
        <f t="shared" si="385"/>
        <v>0</v>
      </c>
      <c r="GC252" s="156">
        <f t="shared" si="385"/>
        <v>0</v>
      </c>
      <c r="GD252" s="156">
        <f t="shared" si="385"/>
        <v>0</v>
      </c>
      <c r="GE252" s="156">
        <f t="shared" si="385"/>
        <v>0</v>
      </c>
      <c r="GF252" s="156">
        <f t="shared" si="385"/>
        <v>0</v>
      </c>
      <c r="GG252" s="156">
        <f t="shared" si="385"/>
        <v>0</v>
      </c>
      <c r="GH252" s="156">
        <f t="shared" si="385"/>
        <v>0</v>
      </c>
      <c r="GI252" s="156">
        <f t="shared" si="385"/>
        <v>0</v>
      </c>
      <c r="GJ252" s="156">
        <f t="shared" si="385"/>
        <v>0</v>
      </c>
      <c r="GK252" s="156">
        <f t="shared" si="385"/>
        <v>0</v>
      </c>
      <c r="GL252" s="156">
        <f t="shared" si="385"/>
        <v>0</v>
      </c>
      <c r="GM252" s="156">
        <f t="shared" si="385"/>
        <v>0</v>
      </c>
      <c r="GN252" s="156">
        <f t="shared" ref="GN252:IY252" si="386">IF(OR(GN$165&lt;=EOMONTH($E83,$R83*(1-$O83)),GN$165&gt;EOMONTH($E83,$P83*12*(1-$O83)+$Q83*12*$O83+$R83*(1-$O83))),0,FV($W83,ROUNDDOWN(YEARFRAC($D$165,GN$165,1),0),0,-($U83*(1-$O83)+$V83*$O83)*$B83/12,0))</f>
        <v>0</v>
      </c>
      <c r="GO252" s="156">
        <f t="shared" si="386"/>
        <v>0</v>
      </c>
      <c r="GP252" s="156">
        <f t="shared" si="386"/>
        <v>0</v>
      </c>
      <c r="GQ252" s="156">
        <f t="shared" si="386"/>
        <v>0</v>
      </c>
      <c r="GR252" s="156">
        <f t="shared" si="386"/>
        <v>0</v>
      </c>
      <c r="GS252" s="156">
        <f t="shared" si="386"/>
        <v>0</v>
      </c>
      <c r="GT252" s="156">
        <f t="shared" si="386"/>
        <v>0</v>
      </c>
      <c r="GU252" s="156">
        <f t="shared" si="386"/>
        <v>0</v>
      </c>
      <c r="GV252" s="156">
        <f t="shared" si="386"/>
        <v>0</v>
      </c>
      <c r="GW252" s="156">
        <f t="shared" si="386"/>
        <v>0</v>
      </c>
      <c r="GX252" s="156">
        <f t="shared" si="386"/>
        <v>0</v>
      </c>
      <c r="GY252" s="156">
        <f t="shared" si="386"/>
        <v>0</v>
      </c>
      <c r="GZ252" s="156">
        <f t="shared" si="386"/>
        <v>0</v>
      </c>
      <c r="HA252" s="156">
        <f t="shared" si="386"/>
        <v>0</v>
      </c>
      <c r="HB252" s="156">
        <f t="shared" si="386"/>
        <v>0</v>
      </c>
      <c r="HC252" s="156">
        <f t="shared" si="386"/>
        <v>0</v>
      </c>
      <c r="HD252" s="156">
        <f t="shared" si="386"/>
        <v>0</v>
      </c>
      <c r="HE252" s="156">
        <f t="shared" si="386"/>
        <v>0</v>
      </c>
      <c r="HF252" s="156">
        <f t="shared" si="386"/>
        <v>0</v>
      </c>
      <c r="HG252" s="156">
        <f t="shared" si="386"/>
        <v>0</v>
      </c>
      <c r="HH252" s="156">
        <f t="shared" si="386"/>
        <v>0</v>
      </c>
      <c r="HI252" s="156">
        <f t="shared" si="386"/>
        <v>0</v>
      </c>
      <c r="HJ252" s="156">
        <f t="shared" si="386"/>
        <v>0</v>
      </c>
      <c r="HK252" s="156">
        <f t="shared" si="386"/>
        <v>0</v>
      </c>
      <c r="HL252" s="156">
        <f t="shared" si="386"/>
        <v>0</v>
      </c>
      <c r="HM252" s="156">
        <f t="shared" si="386"/>
        <v>0</v>
      </c>
      <c r="HN252" s="156">
        <f t="shared" si="386"/>
        <v>0</v>
      </c>
      <c r="HO252" s="156">
        <f t="shared" si="386"/>
        <v>0</v>
      </c>
      <c r="HP252" s="156">
        <f t="shared" si="386"/>
        <v>0</v>
      </c>
      <c r="HQ252" s="156">
        <f t="shared" si="386"/>
        <v>0</v>
      </c>
      <c r="HR252" s="156">
        <f t="shared" si="386"/>
        <v>0</v>
      </c>
      <c r="HS252" s="156">
        <f t="shared" si="386"/>
        <v>0</v>
      </c>
      <c r="HT252" s="156">
        <f t="shared" si="386"/>
        <v>0</v>
      </c>
      <c r="HU252" s="156">
        <f t="shared" si="386"/>
        <v>0</v>
      </c>
      <c r="HV252" s="156">
        <f t="shared" si="386"/>
        <v>0</v>
      </c>
      <c r="HW252" s="156">
        <f t="shared" si="386"/>
        <v>0</v>
      </c>
      <c r="HX252" s="156">
        <f t="shared" si="386"/>
        <v>0</v>
      </c>
      <c r="HY252" s="156">
        <f t="shared" si="386"/>
        <v>0</v>
      </c>
      <c r="HZ252" s="156">
        <f t="shared" si="386"/>
        <v>0</v>
      </c>
      <c r="IA252" s="156">
        <f t="shared" si="386"/>
        <v>0</v>
      </c>
      <c r="IB252" s="156">
        <f t="shared" si="386"/>
        <v>0</v>
      </c>
      <c r="IC252" s="156">
        <f t="shared" si="386"/>
        <v>0</v>
      </c>
      <c r="ID252" s="156">
        <f t="shared" si="386"/>
        <v>0</v>
      </c>
      <c r="IE252" s="156">
        <f t="shared" si="386"/>
        <v>0</v>
      </c>
      <c r="IF252" s="156">
        <f t="shared" si="386"/>
        <v>0</v>
      </c>
      <c r="IG252" s="156">
        <f t="shared" si="386"/>
        <v>0</v>
      </c>
      <c r="IH252" s="156">
        <f t="shared" si="386"/>
        <v>0</v>
      </c>
      <c r="II252" s="156">
        <f t="shared" si="386"/>
        <v>0</v>
      </c>
      <c r="IJ252" s="156">
        <f t="shared" si="386"/>
        <v>0</v>
      </c>
      <c r="IK252" s="156">
        <f t="shared" si="386"/>
        <v>0</v>
      </c>
      <c r="IL252" s="156">
        <f t="shared" si="386"/>
        <v>0</v>
      </c>
      <c r="IM252" s="156">
        <f t="shared" si="386"/>
        <v>0</v>
      </c>
      <c r="IN252" s="156">
        <f t="shared" si="386"/>
        <v>0</v>
      </c>
      <c r="IO252" s="156">
        <f t="shared" si="386"/>
        <v>0</v>
      </c>
      <c r="IP252" s="156">
        <f t="shared" si="386"/>
        <v>0</v>
      </c>
      <c r="IQ252" s="156">
        <f t="shared" si="386"/>
        <v>0</v>
      </c>
      <c r="IR252" s="156">
        <f t="shared" si="386"/>
        <v>0</v>
      </c>
      <c r="IS252" s="156">
        <f t="shared" si="386"/>
        <v>0</v>
      </c>
      <c r="IT252" s="156">
        <f t="shared" si="386"/>
        <v>0</v>
      </c>
      <c r="IU252" s="156">
        <f t="shared" si="386"/>
        <v>0</v>
      </c>
      <c r="IV252" s="156">
        <f t="shared" si="386"/>
        <v>0</v>
      </c>
      <c r="IW252" s="156">
        <f t="shared" si="386"/>
        <v>0</v>
      </c>
      <c r="IX252" s="156">
        <f t="shared" si="386"/>
        <v>0</v>
      </c>
      <c r="IY252" s="156">
        <f t="shared" si="386"/>
        <v>0</v>
      </c>
      <c r="IZ252" s="156">
        <f t="shared" ref="IZ252:LK252" si="387">IF(OR(IZ$165&lt;=EOMONTH($E83,$R83*(1-$O83)),IZ$165&gt;EOMONTH($E83,$P83*12*(1-$O83)+$Q83*12*$O83+$R83*(1-$O83))),0,FV($W83,ROUNDDOWN(YEARFRAC($D$165,IZ$165,1),0),0,-($U83*(1-$O83)+$V83*$O83)*$B83/12,0))</f>
        <v>0</v>
      </c>
      <c r="JA252" s="156">
        <f t="shared" si="387"/>
        <v>0</v>
      </c>
      <c r="JB252" s="156">
        <f t="shared" si="387"/>
        <v>0</v>
      </c>
      <c r="JC252" s="156">
        <f t="shared" si="387"/>
        <v>0</v>
      </c>
      <c r="JD252" s="156">
        <f t="shared" si="387"/>
        <v>0</v>
      </c>
      <c r="JE252" s="156">
        <f t="shared" si="387"/>
        <v>0</v>
      </c>
      <c r="JF252" s="156">
        <f t="shared" si="387"/>
        <v>0</v>
      </c>
      <c r="JG252" s="156">
        <f t="shared" si="387"/>
        <v>0</v>
      </c>
      <c r="JH252" s="156">
        <f t="shared" si="387"/>
        <v>0</v>
      </c>
      <c r="JI252" s="156">
        <f t="shared" si="387"/>
        <v>0</v>
      </c>
      <c r="JJ252" s="156">
        <f t="shared" si="387"/>
        <v>0</v>
      </c>
      <c r="JK252" s="156">
        <f t="shared" si="387"/>
        <v>0</v>
      </c>
      <c r="JL252" s="156">
        <f t="shared" si="387"/>
        <v>0</v>
      </c>
      <c r="JM252" s="156">
        <f t="shared" si="387"/>
        <v>0</v>
      </c>
      <c r="JN252" s="156">
        <f t="shared" si="387"/>
        <v>0</v>
      </c>
      <c r="JO252" s="156">
        <f t="shared" si="387"/>
        <v>0</v>
      </c>
      <c r="JP252" s="156">
        <f t="shared" si="387"/>
        <v>0</v>
      </c>
      <c r="JQ252" s="156">
        <f t="shared" si="387"/>
        <v>0</v>
      </c>
      <c r="JR252" s="156">
        <f t="shared" si="387"/>
        <v>0</v>
      </c>
      <c r="JS252" s="156">
        <f t="shared" si="387"/>
        <v>0</v>
      </c>
      <c r="JT252" s="156">
        <f t="shared" si="387"/>
        <v>0</v>
      </c>
      <c r="JU252" s="156">
        <f t="shared" si="387"/>
        <v>0</v>
      </c>
      <c r="JV252" s="156">
        <f t="shared" si="387"/>
        <v>0</v>
      </c>
      <c r="JW252" s="156">
        <f t="shared" si="387"/>
        <v>0</v>
      </c>
      <c r="JX252" s="156">
        <f t="shared" si="387"/>
        <v>0</v>
      </c>
      <c r="JY252" s="156">
        <f t="shared" si="387"/>
        <v>0</v>
      </c>
      <c r="JZ252" s="156">
        <f t="shared" si="387"/>
        <v>0</v>
      </c>
      <c r="KA252" s="156">
        <f t="shared" si="387"/>
        <v>0</v>
      </c>
      <c r="KB252" s="156">
        <f t="shared" si="387"/>
        <v>0</v>
      </c>
      <c r="KC252" s="156">
        <f t="shared" si="387"/>
        <v>0</v>
      </c>
      <c r="KD252" s="156">
        <f t="shared" si="387"/>
        <v>0</v>
      </c>
      <c r="KE252" s="156">
        <f t="shared" si="387"/>
        <v>0</v>
      </c>
      <c r="KF252" s="156">
        <f t="shared" si="387"/>
        <v>0</v>
      </c>
      <c r="KG252" s="156">
        <f t="shared" si="387"/>
        <v>0</v>
      </c>
      <c r="KH252" s="156">
        <f t="shared" si="387"/>
        <v>0</v>
      </c>
      <c r="KI252" s="156">
        <f t="shared" si="387"/>
        <v>0</v>
      </c>
      <c r="KJ252" s="156">
        <f t="shared" si="387"/>
        <v>0</v>
      </c>
      <c r="KK252" s="156">
        <f t="shared" si="387"/>
        <v>0</v>
      </c>
      <c r="KL252" s="156">
        <f t="shared" si="387"/>
        <v>0</v>
      </c>
      <c r="KM252" s="156">
        <f t="shared" si="387"/>
        <v>0</v>
      </c>
      <c r="KN252" s="156">
        <f t="shared" si="387"/>
        <v>0</v>
      </c>
      <c r="KO252" s="156">
        <f t="shared" si="387"/>
        <v>0</v>
      </c>
      <c r="KP252" s="156">
        <f t="shared" si="387"/>
        <v>0</v>
      </c>
      <c r="KQ252" s="156">
        <f t="shared" si="387"/>
        <v>0</v>
      </c>
      <c r="KR252" s="156">
        <f t="shared" si="387"/>
        <v>0</v>
      </c>
      <c r="KS252" s="156">
        <f t="shared" si="387"/>
        <v>0</v>
      </c>
      <c r="KT252" s="156">
        <f t="shared" si="387"/>
        <v>0</v>
      </c>
      <c r="KU252" s="156">
        <f t="shared" si="387"/>
        <v>0</v>
      </c>
      <c r="KV252" s="156">
        <f t="shared" si="387"/>
        <v>0</v>
      </c>
      <c r="KW252" s="156">
        <f t="shared" si="387"/>
        <v>0</v>
      </c>
      <c r="KX252" s="156">
        <f t="shared" si="387"/>
        <v>0</v>
      </c>
      <c r="KY252" s="156">
        <f t="shared" si="387"/>
        <v>0</v>
      </c>
      <c r="KZ252" s="156">
        <f t="shared" si="387"/>
        <v>0</v>
      </c>
      <c r="LA252" s="156">
        <f t="shared" si="387"/>
        <v>0</v>
      </c>
      <c r="LB252" s="156">
        <f t="shared" si="387"/>
        <v>0</v>
      </c>
      <c r="LC252" s="156">
        <f t="shared" si="387"/>
        <v>0</v>
      </c>
      <c r="LD252" s="156">
        <f t="shared" si="387"/>
        <v>0</v>
      </c>
      <c r="LE252" s="156">
        <f t="shared" si="387"/>
        <v>0</v>
      </c>
      <c r="LF252" s="156">
        <f t="shared" si="387"/>
        <v>0</v>
      </c>
      <c r="LG252" s="156">
        <f t="shared" si="387"/>
        <v>0</v>
      </c>
      <c r="LH252" s="156">
        <f t="shared" si="387"/>
        <v>0</v>
      </c>
      <c r="LI252" s="156">
        <f t="shared" si="387"/>
        <v>0</v>
      </c>
      <c r="LJ252" s="156">
        <f t="shared" si="387"/>
        <v>0</v>
      </c>
      <c r="LK252" s="156">
        <f t="shared" si="387"/>
        <v>0</v>
      </c>
      <c r="LL252" s="156">
        <f t="shared" ref="LL252:NK252" si="388">IF(OR(LL$165&lt;=EOMONTH($E83,$R83*(1-$O83)),LL$165&gt;EOMONTH($E83,$P83*12*(1-$O83)+$Q83*12*$O83+$R83*(1-$O83))),0,FV($W83,ROUNDDOWN(YEARFRAC($D$165,LL$165,1),0),0,-($U83*(1-$O83)+$V83*$O83)*$B83/12,0))</f>
        <v>0</v>
      </c>
      <c r="LM252" s="156">
        <f t="shared" si="388"/>
        <v>0</v>
      </c>
      <c r="LN252" s="156">
        <f t="shared" si="388"/>
        <v>0</v>
      </c>
      <c r="LO252" s="156">
        <f t="shared" si="388"/>
        <v>0</v>
      </c>
      <c r="LP252" s="156">
        <f t="shared" si="388"/>
        <v>0</v>
      </c>
      <c r="LQ252" s="156">
        <f t="shared" si="388"/>
        <v>0</v>
      </c>
      <c r="LR252" s="156">
        <f t="shared" si="388"/>
        <v>0</v>
      </c>
      <c r="LS252" s="156">
        <f t="shared" si="388"/>
        <v>0</v>
      </c>
      <c r="LT252" s="156">
        <f t="shared" si="388"/>
        <v>0</v>
      </c>
      <c r="LU252" s="156">
        <f t="shared" si="388"/>
        <v>0</v>
      </c>
      <c r="LV252" s="156">
        <f t="shared" si="388"/>
        <v>0</v>
      </c>
      <c r="LW252" s="156">
        <f t="shared" si="388"/>
        <v>0</v>
      </c>
      <c r="LX252" s="156">
        <f t="shared" si="388"/>
        <v>0</v>
      </c>
      <c r="LY252" s="156">
        <f t="shared" si="388"/>
        <v>0</v>
      </c>
      <c r="LZ252" s="156">
        <f t="shared" si="388"/>
        <v>0</v>
      </c>
      <c r="MA252" s="156">
        <f t="shared" si="388"/>
        <v>0</v>
      </c>
      <c r="MB252" s="156">
        <f t="shared" si="388"/>
        <v>0</v>
      </c>
      <c r="MC252" s="156">
        <f t="shared" si="388"/>
        <v>0</v>
      </c>
      <c r="MD252" s="156">
        <f t="shared" si="388"/>
        <v>0</v>
      </c>
      <c r="ME252" s="156">
        <f t="shared" si="388"/>
        <v>0</v>
      </c>
      <c r="MF252" s="156">
        <f t="shared" si="388"/>
        <v>0</v>
      </c>
      <c r="MG252" s="156">
        <f t="shared" si="388"/>
        <v>0</v>
      </c>
      <c r="MH252" s="156">
        <f t="shared" si="388"/>
        <v>0</v>
      </c>
      <c r="MI252" s="156">
        <f t="shared" si="388"/>
        <v>0</v>
      </c>
      <c r="MJ252" s="156">
        <f t="shared" si="388"/>
        <v>0</v>
      </c>
      <c r="MK252" s="156">
        <f t="shared" si="388"/>
        <v>0</v>
      </c>
      <c r="ML252" s="156">
        <f t="shared" si="388"/>
        <v>0</v>
      </c>
      <c r="MM252" s="156">
        <f t="shared" si="388"/>
        <v>0</v>
      </c>
      <c r="MN252" s="156">
        <f t="shared" si="388"/>
        <v>0</v>
      </c>
      <c r="MO252" s="156">
        <f t="shared" si="388"/>
        <v>0</v>
      </c>
      <c r="MP252" s="156">
        <f t="shared" si="388"/>
        <v>0</v>
      </c>
      <c r="MQ252" s="156">
        <f t="shared" si="388"/>
        <v>0</v>
      </c>
      <c r="MR252" s="156">
        <f t="shared" si="388"/>
        <v>0</v>
      </c>
      <c r="MS252" s="156">
        <f t="shared" si="388"/>
        <v>0</v>
      </c>
      <c r="MT252" s="156">
        <f t="shared" si="388"/>
        <v>0</v>
      </c>
      <c r="MU252" s="156">
        <f t="shared" si="388"/>
        <v>0</v>
      </c>
      <c r="MV252" s="156">
        <f t="shared" si="388"/>
        <v>0</v>
      </c>
      <c r="MW252" s="156">
        <f t="shared" si="388"/>
        <v>0</v>
      </c>
      <c r="MX252" s="156">
        <f t="shared" si="388"/>
        <v>0</v>
      </c>
      <c r="MY252" s="156">
        <f t="shared" si="388"/>
        <v>0</v>
      </c>
      <c r="MZ252" s="156">
        <f t="shared" si="388"/>
        <v>0</v>
      </c>
      <c r="NA252" s="156">
        <f t="shared" si="388"/>
        <v>0</v>
      </c>
      <c r="NB252" s="156">
        <f t="shared" si="388"/>
        <v>0</v>
      </c>
      <c r="NC252" s="156">
        <f t="shared" si="388"/>
        <v>0</v>
      </c>
      <c r="ND252" s="156">
        <f t="shared" si="388"/>
        <v>0</v>
      </c>
      <c r="NE252" s="156">
        <f t="shared" si="388"/>
        <v>0</v>
      </c>
      <c r="NF252" s="156">
        <f t="shared" si="388"/>
        <v>0</v>
      </c>
      <c r="NG252" s="156">
        <f t="shared" si="388"/>
        <v>0</v>
      </c>
      <c r="NH252" s="156">
        <f t="shared" si="388"/>
        <v>0</v>
      </c>
      <c r="NI252" s="156">
        <f t="shared" si="388"/>
        <v>0</v>
      </c>
      <c r="NJ252" s="156">
        <f t="shared" si="388"/>
        <v>0</v>
      </c>
      <c r="NK252" s="158">
        <f t="shared" si="388"/>
        <v>0</v>
      </c>
    </row>
    <row r="253" spans="1:375" x14ac:dyDescent="0.25">
      <c r="A253" s="154">
        <f t="shared" si="370"/>
        <v>-7615.9429476666664</v>
      </c>
      <c r="B253" s="35" t="s">
        <v>169</v>
      </c>
      <c r="C253" s="89" t="s">
        <v>158</v>
      </c>
      <c r="D253" s="156">
        <f t="shared" ref="D253:BO253" si="389">IF(AND(D$165&gt;EOMONTH($E83,$R83*(1-$O83)),D$165&lt;=EOMONTH($E83,$R83*(1-$O83)+$S83*(1-$O83)+$T83*$O83)),-D252,0)</f>
        <v>0</v>
      </c>
      <c r="E253" s="156">
        <f t="shared" si="389"/>
        <v>0</v>
      </c>
      <c r="F253" s="156">
        <f t="shared" si="389"/>
        <v>0</v>
      </c>
      <c r="G253" s="156">
        <f t="shared" si="389"/>
        <v>0</v>
      </c>
      <c r="H253" s="156">
        <f t="shared" si="389"/>
        <v>0</v>
      </c>
      <c r="I253" s="156">
        <f t="shared" si="389"/>
        <v>0</v>
      </c>
      <c r="J253" s="156">
        <f t="shared" si="389"/>
        <v>0</v>
      </c>
      <c r="K253" s="156">
        <f t="shared" si="389"/>
        <v>0</v>
      </c>
      <c r="L253" s="156">
        <f t="shared" si="389"/>
        <v>0</v>
      </c>
      <c r="M253" s="156">
        <f t="shared" si="389"/>
        <v>0</v>
      </c>
      <c r="N253" s="156">
        <f t="shared" si="389"/>
        <v>0</v>
      </c>
      <c r="O253" s="156">
        <f t="shared" si="389"/>
        <v>0</v>
      </c>
      <c r="P253" s="156">
        <f t="shared" si="389"/>
        <v>0</v>
      </c>
      <c r="Q253" s="156">
        <f t="shared" si="389"/>
        <v>0</v>
      </c>
      <c r="R253" s="156">
        <f t="shared" si="389"/>
        <v>0</v>
      </c>
      <c r="S253" s="156">
        <f t="shared" si="389"/>
        <v>0</v>
      </c>
      <c r="T253" s="156">
        <f t="shared" si="389"/>
        <v>0</v>
      </c>
      <c r="U253" s="156">
        <f t="shared" si="389"/>
        <v>0</v>
      </c>
      <c r="V253" s="156">
        <f t="shared" si="389"/>
        <v>0</v>
      </c>
      <c r="W253" s="156">
        <f t="shared" si="389"/>
        <v>0</v>
      </c>
      <c r="X253" s="156">
        <f t="shared" si="389"/>
        <v>0</v>
      </c>
      <c r="Y253" s="156">
        <f t="shared" si="389"/>
        <v>0</v>
      </c>
      <c r="Z253" s="156">
        <f t="shared" si="389"/>
        <v>0</v>
      </c>
      <c r="AA253" s="156">
        <f t="shared" si="389"/>
        <v>0</v>
      </c>
      <c r="AB253" s="156">
        <f t="shared" si="389"/>
        <v>0</v>
      </c>
      <c r="AC253" s="156">
        <f t="shared" si="389"/>
        <v>0</v>
      </c>
      <c r="AD253" s="156">
        <f t="shared" si="389"/>
        <v>0</v>
      </c>
      <c r="AE253" s="156">
        <f t="shared" si="389"/>
        <v>0</v>
      </c>
      <c r="AF253" s="156">
        <f t="shared" si="389"/>
        <v>0</v>
      </c>
      <c r="AG253" s="156">
        <f t="shared" si="389"/>
        <v>0</v>
      </c>
      <c r="AH253" s="156">
        <f t="shared" si="389"/>
        <v>0</v>
      </c>
      <c r="AI253" s="156">
        <f t="shared" si="389"/>
        <v>0</v>
      </c>
      <c r="AJ253" s="156">
        <f t="shared" si="389"/>
        <v>0</v>
      </c>
      <c r="AK253" s="156">
        <f t="shared" si="389"/>
        <v>0</v>
      </c>
      <c r="AL253" s="156">
        <f t="shared" si="389"/>
        <v>0</v>
      </c>
      <c r="AM253" s="156">
        <f t="shared" si="389"/>
        <v>0</v>
      </c>
      <c r="AN253" s="156">
        <f t="shared" si="389"/>
        <v>0</v>
      </c>
      <c r="AO253" s="156">
        <f t="shared" si="389"/>
        <v>0</v>
      </c>
      <c r="AP253" s="156">
        <f t="shared" si="389"/>
        <v>0</v>
      </c>
      <c r="AQ253" s="156">
        <f t="shared" si="389"/>
        <v>0</v>
      </c>
      <c r="AR253" s="156">
        <f t="shared" si="389"/>
        <v>0</v>
      </c>
      <c r="AS253" s="156">
        <f t="shared" si="389"/>
        <v>0</v>
      </c>
      <c r="AT253" s="156">
        <f t="shared" si="389"/>
        <v>0</v>
      </c>
      <c r="AU253" s="156">
        <f t="shared" si="389"/>
        <v>0</v>
      </c>
      <c r="AV253" s="156">
        <f t="shared" si="389"/>
        <v>0</v>
      </c>
      <c r="AW253" s="156">
        <f t="shared" si="389"/>
        <v>0</v>
      </c>
      <c r="AX253" s="156">
        <f t="shared" si="389"/>
        <v>0</v>
      </c>
      <c r="AY253" s="156">
        <f t="shared" si="389"/>
        <v>0</v>
      </c>
      <c r="AZ253" s="156">
        <f t="shared" si="389"/>
        <v>0</v>
      </c>
      <c r="BA253" s="156">
        <f t="shared" si="389"/>
        <v>0</v>
      </c>
      <c r="BB253" s="156">
        <f t="shared" si="389"/>
        <v>0</v>
      </c>
      <c r="BC253" s="156">
        <f t="shared" si="389"/>
        <v>0</v>
      </c>
      <c r="BD253" s="156">
        <f t="shared" si="389"/>
        <v>0</v>
      </c>
      <c r="BE253" s="156">
        <f t="shared" si="389"/>
        <v>0</v>
      </c>
      <c r="BF253" s="156">
        <f t="shared" si="389"/>
        <v>0</v>
      </c>
      <c r="BG253" s="156">
        <f t="shared" si="389"/>
        <v>0</v>
      </c>
      <c r="BH253" s="156">
        <f t="shared" si="389"/>
        <v>0</v>
      </c>
      <c r="BI253" s="156">
        <f t="shared" si="389"/>
        <v>0</v>
      </c>
      <c r="BJ253" s="156">
        <f t="shared" si="389"/>
        <v>0</v>
      </c>
      <c r="BK253" s="156">
        <f t="shared" si="389"/>
        <v>0</v>
      </c>
      <c r="BL253" s="156">
        <f t="shared" si="389"/>
        <v>-3751.6960333333332</v>
      </c>
      <c r="BM253" s="156">
        <f t="shared" si="389"/>
        <v>-3864.2469143333328</v>
      </c>
      <c r="BN253" s="156">
        <f t="shared" si="389"/>
        <v>0</v>
      </c>
      <c r="BO253" s="156">
        <f t="shared" si="389"/>
        <v>0</v>
      </c>
      <c r="BP253" s="156">
        <f t="shared" ref="BP253:EA253" si="390">IF(AND(BP$165&gt;EOMONTH($E83,$R83*(1-$O83)),BP$165&lt;=EOMONTH($E83,$R83*(1-$O83)+$S83*(1-$O83)+$T83*$O83)),-BP252,0)</f>
        <v>0</v>
      </c>
      <c r="BQ253" s="156">
        <f t="shared" si="390"/>
        <v>0</v>
      </c>
      <c r="BR253" s="156">
        <f t="shared" si="390"/>
        <v>0</v>
      </c>
      <c r="BS253" s="156">
        <f t="shared" si="390"/>
        <v>0</v>
      </c>
      <c r="BT253" s="156">
        <f t="shared" si="390"/>
        <v>0</v>
      </c>
      <c r="BU253" s="156">
        <f t="shared" si="390"/>
        <v>0</v>
      </c>
      <c r="BV253" s="156">
        <f t="shared" si="390"/>
        <v>0</v>
      </c>
      <c r="BW253" s="156">
        <f t="shared" si="390"/>
        <v>0</v>
      </c>
      <c r="BX253" s="156">
        <f t="shared" si="390"/>
        <v>0</v>
      </c>
      <c r="BY253" s="156">
        <f t="shared" si="390"/>
        <v>0</v>
      </c>
      <c r="BZ253" s="156">
        <f t="shared" si="390"/>
        <v>0</v>
      </c>
      <c r="CA253" s="156">
        <f t="shared" si="390"/>
        <v>0</v>
      </c>
      <c r="CB253" s="156">
        <f t="shared" si="390"/>
        <v>0</v>
      </c>
      <c r="CC253" s="156">
        <f t="shared" si="390"/>
        <v>0</v>
      </c>
      <c r="CD253" s="156">
        <f t="shared" si="390"/>
        <v>0</v>
      </c>
      <c r="CE253" s="156">
        <f t="shared" si="390"/>
        <v>0</v>
      </c>
      <c r="CF253" s="156">
        <f t="shared" si="390"/>
        <v>0</v>
      </c>
      <c r="CG253" s="156">
        <f t="shared" si="390"/>
        <v>0</v>
      </c>
      <c r="CH253" s="156">
        <f t="shared" si="390"/>
        <v>0</v>
      </c>
      <c r="CI253" s="156">
        <f t="shared" si="390"/>
        <v>0</v>
      </c>
      <c r="CJ253" s="156">
        <f t="shared" si="390"/>
        <v>0</v>
      </c>
      <c r="CK253" s="156">
        <f t="shared" si="390"/>
        <v>0</v>
      </c>
      <c r="CL253" s="156">
        <f t="shared" si="390"/>
        <v>0</v>
      </c>
      <c r="CM253" s="156">
        <f t="shared" si="390"/>
        <v>0</v>
      </c>
      <c r="CN253" s="156">
        <f t="shared" si="390"/>
        <v>0</v>
      </c>
      <c r="CO253" s="156">
        <f t="shared" si="390"/>
        <v>0</v>
      </c>
      <c r="CP253" s="156">
        <f t="shared" si="390"/>
        <v>0</v>
      </c>
      <c r="CQ253" s="156">
        <f t="shared" si="390"/>
        <v>0</v>
      </c>
      <c r="CR253" s="156">
        <f t="shared" si="390"/>
        <v>0</v>
      </c>
      <c r="CS253" s="156">
        <f t="shared" si="390"/>
        <v>0</v>
      </c>
      <c r="CT253" s="156">
        <f t="shared" si="390"/>
        <v>0</v>
      </c>
      <c r="CU253" s="156">
        <f t="shared" si="390"/>
        <v>0</v>
      </c>
      <c r="CV253" s="156">
        <f t="shared" si="390"/>
        <v>0</v>
      </c>
      <c r="CW253" s="156">
        <f t="shared" si="390"/>
        <v>0</v>
      </c>
      <c r="CX253" s="156">
        <f t="shared" si="390"/>
        <v>0</v>
      </c>
      <c r="CY253" s="156">
        <f t="shared" si="390"/>
        <v>0</v>
      </c>
      <c r="CZ253" s="156">
        <f t="shared" si="390"/>
        <v>0</v>
      </c>
      <c r="DA253" s="156">
        <f t="shared" si="390"/>
        <v>0</v>
      </c>
      <c r="DB253" s="156">
        <f t="shared" si="390"/>
        <v>0</v>
      </c>
      <c r="DC253" s="156">
        <f t="shared" si="390"/>
        <v>0</v>
      </c>
      <c r="DD253" s="156">
        <f t="shared" si="390"/>
        <v>0</v>
      </c>
      <c r="DE253" s="156">
        <f t="shared" si="390"/>
        <v>0</v>
      </c>
      <c r="DF253" s="156">
        <f t="shared" si="390"/>
        <v>0</v>
      </c>
      <c r="DG253" s="156">
        <f t="shared" si="390"/>
        <v>0</v>
      </c>
      <c r="DH253" s="156">
        <f t="shared" si="390"/>
        <v>0</v>
      </c>
      <c r="DI253" s="156">
        <f t="shared" si="390"/>
        <v>0</v>
      </c>
      <c r="DJ253" s="156">
        <f t="shared" si="390"/>
        <v>0</v>
      </c>
      <c r="DK253" s="156">
        <f t="shared" si="390"/>
        <v>0</v>
      </c>
      <c r="DL253" s="156">
        <f t="shared" si="390"/>
        <v>0</v>
      </c>
      <c r="DM253" s="156">
        <f t="shared" si="390"/>
        <v>0</v>
      </c>
      <c r="DN253" s="156">
        <f t="shared" si="390"/>
        <v>0</v>
      </c>
      <c r="DO253" s="156">
        <f t="shared" si="390"/>
        <v>0</v>
      </c>
      <c r="DP253" s="156">
        <f t="shared" si="390"/>
        <v>0</v>
      </c>
      <c r="DQ253" s="156">
        <f t="shared" si="390"/>
        <v>0</v>
      </c>
      <c r="DR253" s="156">
        <f t="shared" si="390"/>
        <v>0</v>
      </c>
      <c r="DS253" s="156">
        <f t="shared" si="390"/>
        <v>0</v>
      </c>
      <c r="DT253" s="156">
        <f t="shared" si="390"/>
        <v>0</v>
      </c>
      <c r="DU253" s="156">
        <f t="shared" si="390"/>
        <v>0</v>
      </c>
      <c r="DV253" s="156">
        <f t="shared" si="390"/>
        <v>0</v>
      </c>
      <c r="DW253" s="156">
        <f t="shared" si="390"/>
        <v>0</v>
      </c>
      <c r="DX253" s="156">
        <f t="shared" si="390"/>
        <v>0</v>
      </c>
      <c r="DY253" s="156">
        <f t="shared" si="390"/>
        <v>0</v>
      </c>
      <c r="DZ253" s="156">
        <f t="shared" si="390"/>
        <v>0</v>
      </c>
      <c r="EA253" s="156">
        <f t="shared" si="390"/>
        <v>0</v>
      </c>
      <c r="EB253" s="156">
        <f t="shared" ref="EB253:GM253" si="391">IF(AND(EB$165&gt;EOMONTH($E83,$R83*(1-$O83)),EB$165&lt;=EOMONTH($E83,$R83*(1-$O83)+$S83*(1-$O83)+$T83*$O83)),-EB252,0)</f>
        <v>0</v>
      </c>
      <c r="EC253" s="156">
        <f t="shared" si="391"/>
        <v>0</v>
      </c>
      <c r="ED253" s="156">
        <f t="shared" si="391"/>
        <v>0</v>
      </c>
      <c r="EE253" s="156">
        <f t="shared" si="391"/>
        <v>0</v>
      </c>
      <c r="EF253" s="156">
        <f t="shared" si="391"/>
        <v>0</v>
      </c>
      <c r="EG253" s="156">
        <f t="shared" si="391"/>
        <v>0</v>
      </c>
      <c r="EH253" s="156">
        <f t="shared" si="391"/>
        <v>0</v>
      </c>
      <c r="EI253" s="156">
        <f t="shared" si="391"/>
        <v>0</v>
      </c>
      <c r="EJ253" s="156">
        <f t="shared" si="391"/>
        <v>0</v>
      </c>
      <c r="EK253" s="156">
        <f t="shared" si="391"/>
        <v>0</v>
      </c>
      <c r="EL253" s="156">
        <f t="shared" si="391"/>
        <v>0</v>
      </c>
      <c r="EM253" s="156">
        <f t="shared" si="391"/>
        <v>0</v>
      </c>
      <c r="EN253" s="156">
        <f t="shared" si="391"/>
        <v>0</v>
      </c>
      <c r="EO253" s="156">
        <f t="shared" si="391"/>
        <v>0</v>
      </c>
      <c r="EP253" s="156">
        <f t="shared" si="391"/>
        <v>0</v>
      </c>
      <c r="EQ253" s="156">
        <f t="shared" si="391"/>
        <v>0</v>
      </c>
      <c r="ER253" s="156">
        <f t="shared" si="391"/>
        <v>0</v>
      </c>
      <c r="ES253" s="156">
        <f t="shared" si="391"/>
        <v>0</v>
      </c>
      <c r="ET253" s="156">
        <f t="shared" si="391"/>
        <v>0</v>
      </c>
      <c r="EU253" s="156">
        <f t="shared" si="391"/>
        <v>0</v>
      </c>
      <c r="EV253" s="156">
        <f t="shared" si="391"/>
        <v>0</v>
      </c>
      <c r="EW253" s="156">
        <f t="shared" si="391"/>
        <v>0</v>
      </c>
      <c r="EX253" s="156">
        <f t="shared" si="391"/>
        <v>0</v>
      </c>
      <c r="EY253" s="156">
        <f t="shared" si="391"/>
        <v>0</v>
      </c>
      <c r="EZ253" s="156">
        <f t="shared" si="391"/>
        <v>0</v>
      </c>
      <c r="FA253" s="156">
        <f t="shared" si="391"/>
        <v>0</v>
      </c>
      <c r="FB253" s="156">
        <f t="shared" si="391"/>
        <v>0</v>
      </c>
      <c r="FC253" s="156">
        <f t="shared" si="391"/>
        <v>0</v>
      </c>
      <c r="FD253" s="156">
        <f t="shared" si="391"/>
        <v>0</v>
      </c>
      <c r="FE253" s="156">
        <f t="shared" si="391"/>
        <v>0</v>
      </c>
      <c r="FF253" s="156">
        <f t="shared" si="391"/>
        <v>0</v>
      </c>
      <c r="FG253" s="156">
        <f t="shared" si="391"/>
        <v>0</v>
      </c>
      <c r="FH253" s="156">
        <f t="shared" si="391"/>
        <v>0</v>
      </c>
      <c r="FI253" s="156">
        <f t="shared" si="391"/>
        <v>0</v>
      </c>
      <c r="FJ253" s="156">
        <f t="shared" si="391"/>
        <v>0</v>
      </c>
      <c r="FK253" s="156">
        <f t="shared" si="391"/>
        <v>0</v>
      </c>
      <c r="FL253" s="156">
        <f t="shared" si="391"/>
        <v>0</v>
      </c>
      <c r="FM253" s="156">
        <f t="shared" si="391"/>
        <v>0</v>
      </c>
      <c r="FN253" s="156">
        <f t="shared" si="391"/>
        <v>0</v>
      </c>
      <c r="FO253" s="156">
        <f t="shared" si="391"/>
        <v>0</v>
      </c>
      <c r="FP253" s="156">
        <f t="shared" si="391"/>
        <v>0</v>
      </c>
      <c r="FQ253" s="156">
        <f t="shared" si="391"/>
        <v>0</v>
      </c>
      <c r="FR253" s="156">
        <f t="shared" si="391"/>
        <v>0</v>
      </c>
      <c r="FS253" s="156">
        <f t="shared" si="391"/>
        <v>0</v>
      </c>
      <c r="FT253" s="156">
        <f t="shared" si="391"/>
        <v>0</v>
      </c>
      <c r="FU253" s="156">
        <f t="shared" si="391"/>
        <v>0</v>
      </c>
      <c r="FV253" s="156">
        <f t="shared" si="391"/>
        <v>0</v>
      </c>
      <c r="FW253" s="156">
        <f t="shared" si="391"/>
        <v>0</v>
      </c>
      <c r="FX253" s="156">
        <f t="shared" si="391"/>
        <v>0</v>
      </c>
      <c r="FY253" s="156">
        <f t="shared" si="391"/>
        <v>0</v>
      </c>
      <c r="FZ253" s="156">
        <f t="shared" si="391"/>
        <v>0</v>
      </c>
      <c r="GA253" s="156">
        <f t="shared" si="391"/>
        <v>0</v>
      </c>
      <c r="GB253" s="156">
        <f t="shared" si="391"/>
        <v>0</v>
      </c>
      <c r="GC253" s="156">
        <f t="shared" si="391"/>
        <v>0</v>
      </c>
      <c r="GD253" s="156">
        <f t="shared" si="391"/>
        <v>0</v>
      </c>
      <c r="GE253" s="156">
        <f t="shared" si="391"/>
        <v>0</v>
      </c>
      <c r="GF253" s="156">
        <f t="shared" si="391"/>
        <v>0</v>
      </c>
      <c r="GG253" s="156">
        <f t="shared" si="391"/>
        <v>0</v>
      </c>
      <c r="GH253" s="156">
        <f t="shared" si="391"/>
        <v>0</v>
      </c>
      <c r="GI253" s="156">
        <f t="shared" si="391"/>
        <v>0</v>
      </c>
      <c r="GJ253" s="156">
        <f t="shared" si="391"/>
        <v>0</v>
      </c>
      <c r="GK253" s="156">
        <f t="shared" si="391"/>
        <v>0</v>
      </c>
      <c r="GL253" s="156">
        <f t="shared" si="391"/>
        <v>0</v>
      </c>
      <c r="GM253" s="156">
        <f t="shared" si="391"/>
        <v>0</v>
      </c>
      <c r="GN253" s="156">
        <f t="shared" ref="GN253:IY253" si="392">IF(AND(GN$165&gt;EOMONTH($E83,$R83*(1-$O83)),GN$165&lt;=EOMONTH($E83,$R83*(1-$O83)+$S83*(1-$O83)+$T83*$O83)),-GN252,0)</f>
        <v>0</v>
      </c>
      <c r="GO253" s="156">
        <f t="shared" si="392"/>
        <v>0</v>
      </c>
      <c r="GP253" s="156">
        <f t="shared" si="392"/>
        <v>0</v>
      </c>
      <c r="GQ253" s="156">
        <f t="shared" si="392"/>
        <v>0</v>
      </c>
      <c r="GR253" s="156">
        <f t="shared" si="392"/>
        <v>0</v>
      </c>
      <c r="GS253" s="156">
        <f t="shared" si="392"/>
        <v>0</v>
      </c>
      <c r="GT253" s="156">
        <f t="shared" si="392"/>
        <v>0</v>
      </c>
      <c r="GU253" s="156">
        <f t="shared" si="392"/>
        <v>0</v>
      </c>
      <c r="GV253" s="156">
        <f t="shared" si="392"/>
        <v>0</v>
      </c>
      <c r="GW253" s="156">
        <f t="shared" si="392"/>
        <v>0</v>
      </c>
      <c r="GX253" s="156">
        <f t="shared" si="392"/>
        <v>0</v>
      </c>
      <c r="GY253" s="156">
        <f t="shared" si="392"/>
        <v>0</v>
      </c>
      <c r="GZ253" s="156">
        <f t="shared" si="392"/>
        <v>0</v>
      </c>
      <c r="HA253" s="156">
        <f t="shared" si="392"/>
        <v>0</v>
      </c>
      <c r="HB253" s="156">
        <f t="shared" si="392"/>
        <v>0</v>
      </c>
      <c r="HC253" s="156">
        <f t="shared" si="392"/>
        <v>0</v>
      </c>
      <c r="HD253" s="156">
        <f t="shared" si="392"/>
        <v>0</v>
      </c>
      <c r="HE253" s="156">
        <f t="shared" si="392"/>
        <v>0</v>
      </c>
      <c r="HF253" s="156">
        <f t="shared" si="392"/>
        <v>0</v>
      </c>
      <c r="HG253" s="156">
        <f t="shared" si="392"/>
        <v>0</v>
      </c>
      <c r="HH253" s="156">
        <f t="shared" si="392"/>
        <v>0</v>
      </c>
      <c r="HI253" s="156">
        <f t="shared" si="392"/>
        <v>0</v>
      </c>
      <c r="HJ253" s="156">
        <f t="shared" si="392"/>
        <v>0</v>
      </c>
      <c r="HK253" s="156">
        <f t="shared" si="392"/>
        <v>0</v>
      </c>
      <c r="HL253" s="156">
        <f t="shared" si="392"/>
        <v>0</v>
      </c>
      <c r="HM253" s="156">
        <f t="shared" si="392"/>
        <v>0</v>
      </c>
      <c r="HN253" s="156">
        <f t="shared" si="392"/>
        <v>0</v>
      </c>
      <c r="HO253" s="156">
        <f t="shared" si="392"/>
        <v>0</v>
      </c>
      <c r="HP253" s="156">
        <f t="shared" si="392"/>
        <v>0</v>
      </c>
      <c r="HQ253" s="156">
        <f t="shared" si="392"/>
        <v>0</v>
      </c>
      <c r="HR253" s="156">
        <f t="shared" si="392"/>
        <v>0</v>
      </c>
      <c r="HS253" s="156">
        <f t="shared" si="392"/>
        <v>0</v>
      </c>
      <c r="HT253" s="156">
        <f t="shared" si="392"/>
        <v>0</v>
      </c>
      <c r="HU253" s="156">
        <f t="shared" si="392"/>
        <v>0</v>
      </c>
      <c r="HV253" s="156">
        <f t="shared" si="392"/>
        <v>0</v>
      </c>
      <c r="HW253" s="156">
        <f t="shared" si="392"/>
        <v>0</v>
      </c>
      <c r="HX253" s="156">
        <f t="shared" si="392"/>
        <v>0</v>
      </c>
      <c r="HY253" s="156">
        <f t="shared" si="392"/>
        <v>0</v>
      </c>
      <c r="HZ253" s="156">
        <f t="shared" si="392"/>
        <v>0</v>
      </c>
      <c r="IA253" s="156">
        <f t="shared" si="392"/>
        <v>0</v>
      </c>
      <c r="IB253" s="156">
        <f t="shared" si="392"/>
        <v>0</v>
      </c>
      <c r="IC253" s="156">
        <f t="shared" si="392"/>
        <v>0</v>
      </c>
      <c r="ID253" s="156">
        <f t="shared" si="392"/>
        <v>0</v>
      </c>
      <c r="IE253" s="156">
        <f t="shared" si="392"/>
        <v>0</v>
      </c>
      <c r="IF253" s="156">
        <f t="shared" si="392"/>
        <v>0</v>
      </c>
      <c r="IG253" s="156">
        <f t="shared" si="392"/>
        <v>0</v>
      </c>
      <c r="IH253" s="156">
        <f t="shared" si="392"/>
        <v>0</v>
      </c>
      <c r="II253" s="156">
        <f t="shared" si="392"/>
        <v>0</v>
      </c>
      <c r="IJ253" s="156">
        <f t="shared" si="392"/>
        <v>0</v>
      </c>
      <c r="IK253" s="156">
        <f t="shared" si="392"/>
        <v>0</v>
      </c>
      <c r="IL253" s="156">
        <f t="shared" si="392"/>
        <v>0</v>
      </c>
      <c r="IM253" s="156">
        <f t="shared" si="392"/>
        <v>0</v>
      </c>
      <c r="IN253" s="156">
        <f t="shared" si="392"/>
        <v>0</v>
      </c>
      <c r="IO253" s="156">
        <f t="shared" si="392"/>
        <v>0</v>
      </c>
      <c r="IP253" s="156">
        <f t="shared" si="392"/>
        <v>0</v>
      </c>
      <c r="IQ253" s="156">
        <f t="shared" si="392"/>
        <v>0</v>
      </c>
      <c r="IR253" s="156">
        <f t="shared" si="392"/>
        <v>0</v>
      </c>
      <c r="IS253" s="156">
        <f t="shared" si="392"/>
        <v>0</v>
      </c>
      <c r="IT253" s="156">
        <f t="shared" si="392"/>
        <v>0</v>
      </c>
      <c r="IU253" s="156">
        <f t="shared" si="392"/>
        <v>0</v>
      </c>
      <c r="IV253" s="156">
        <f t="shared" si="392"/>
        <v>0</v>
      </c>
      <c r="IW253" s="156">
        <f t="shared" si="392"/>
        <v>0</v>
      </c>
      <c r="IX253" s="156">
        <f t="shared" si="392"/>
        <v>0</v>
      </c>
      <c r="IY253" s="156">
        <f t="shared" si="392"/>
        <v>0</v>
      </c>
      <c r="IZ253" s="156">
        <f t="shared" ref="IZ253:LK253" si="393">IF(AND(IZ$165&gt;EOMONTH($E83,$R83*(1-$O83)),IZ$165&lt;=EOMONTH($E83,$R83*(1-$O83)+$S83*(1-$O83)+$T83*$O83)),-IZ252,0)</f>
        <v>0</v>
      </c>
      <c r="JA253" s="156">
        <f t="shared" si="393"/>
        <v>0</v>
      </c>
      <c r="JB253" s="156">
        <f t="shared" si="393"/>
        <v>0</v>
      </c>
      <c r="JC253" s="156">
        <f t="shared" si="393"/>
        <v>0</v>
      </c>
      <c r="JD253" s="156">
        <f t="shared" si="393"/>
        <v>0</v>
      </c>
      <c r="JE253" s="156">
        <f t="shared" si="393"/>
        <v>0</v>
      </c>
      <c r="JF253" s="156">
        <f t="shared" si="393"/>
        <v>0</v>
      </c>
      <c r="JG253" s="156">
        <f t="shared" si="393"/>
        <v>0</v>
      </c>
      <c r="JH253" s="156">
        <f t="shared" si="393"/>
        <v>0</v>
      </c>
      <c r="JI253" s="156">
        <f t="shared" si="393"/>
        <v>0</v>
      </c>
      <c r="JJ253" s="156">
        <f t="shared" si="393"/>
        <v>0</v>
      </c>
      <c r="JK253" s="156">
        <f t="shared" si="393"/>
        <v>0</v>
      </c>
      <c r="JL253" s="156">
        <f t="shared" si="393"/>
        <v>0</v>
      </c>
      <c r="JM253" s="156">
        <f t="shared" si="393"/>
        <v>0</v>
      </c>
      <c r="JN253" s="156">
        <f t="shared" si="393"/>
        <v>0</v>
      </c>
      <c r="JO253" s="156">
        <f t="shared" si="393"/>
        <v>0</v>
      </c>
      <c r="JP253" s="156">
        <f t="shared" si="393"/>
        <v>0</v>
      </c>
      <c r="JQ253" s="156">
        <f t="shared" si="393"/>
        <v>0</v>
      </c>
      <c r="JR253" s="156">
        <f t="shared" si="393"/>
        <v>0</v>
      </c>
      <c r="JS253" s="156">
        <f t="shared" si="393"/>
        <v>0</v>
      </c>
      <c r="JT253" s="156">
        <f t="shared" si="393"/>
        <v>0</v>
      </c>
      <c r="JU253" s="156">
        <f t="shared" si="393"/>
        <v>0</v>
      </c>
      <c r="JV253" s="156">
        <f t="shared" si="393"/>
        <v>0</v>
      </c>
      <c r="JW253" s="156">
        <f t="shared" si="393"/>
        <v>0</v>
      </c>
      <c r="JX253" s="156">
        <f t="shared" si="393"/>
        <v>0</v>
      </c>
      <c r="JY253" s="156">
        <f t="shared" si="393"/>
        <v>0</v>
      </c>
      <c r="JZ253" s="156">
        <f t="shared" si="393"/>
        <v>0</v>
      </c>
      <c r="KA253" s="156">
        <f t="shared" si="393"/>
        <v>0</v>
      </c>
      <c r="KB253" s="156">
        <f t="shared" si="393"/>
        <v>0</v>
      </c>
      <c r="KC253" s="156">
        <f t="shared" si="393"/>
        <v>0</v>
      </c>
      <c r="KD253" s="156">
        <f t="shared" si="393"/>
        <v>0</v>
      </c>
      <c r="KE253" s="156">
        <f t="shared" si="393"/>
        <v>0</v>
      </c>
      <c r="KF253" s="156">
        <f t="shared" si="393"/>
        <v>0</v>
      </c>
      <c r="KG253" s="156">
        <f t="shared" si="393"/>
        <v>0</v>
      </c>
      <c r="KH253" s="156">
        <f t="shared" si="393"/>
        <v>0</v>
      </c>
      <c r="KI253" s="156">
        <f t="shared" si="393"/>
        <v>0</v>
      </c>
      <c r="KJ253" s="156">
        <f t="shared" si="393"/>
        <v>0</v>
      </c>
      <c r="KK253" s="156">
        <f t="shared" si="393"/>
        <v>0</v>
      </c>
      <c r="KL253" s="156">
        <f t="shared" si="393"/>
        <v>0</v>
      </c>
      <c r="KM253" s="156">
        <f t="shared" si="393"/>
        <v>0</v>
      </c>
      <c r="KN253" s="156">
        <f t="shared" si="393"/>
        <v>0</v>
      </c>
      <c r="KO253" s="156">
        <f t="shared" si="393"/>
        <v>0</v>
      </c>
      <c r="KP253" s="156">
        <f t="shared" si="393"/>
        <v>0</v>
      </c>
      <c r="KQ253" s="156">
        <f t="shared" si="393"/>
        <v>0</v>
      </c>
      <c r="KR253" s="156">
        <f t="shared" si="393"/>
        <v>0</v>
      </c>
      <c r="KS253" s="156">
        <f t="shared" si="393"/>
        <v>0</v>
      </c>
      <c r="KT253" s="156">
        <f t="shared" si="393"/>
        <v>0</v>
      </c>
      <c r="KU253" s="156">
        <f t="shared" si="393"/>
        <v>0</v>
      </c>
      <c r="KV253" s="156">
        <f t="shared" si="393"/>
        <v>0</v>
      </c>
      <c r="KW253" s="156">
        <f t="shared" si="393"/>
        <v>0</v>
      </c>
      <c r="KX253" s="156">
        <f t="shared" si="393"/>
        <v>0</v>
      </c>
      <c r="KY253" s="156">
        <f t="shared" si="393"/>
        <v>0</v>
      </c>
      <c r="KZ253" s="156">
        <f t="shared" si="393"/>
        <v>0</v>
      </c>
      <c r="LA253" s="156">
        <f t="shared" si="393"/>
        <v>0</v>
      </c>
      <c r="LB253" s="156">
        <f t="shared" si="393"/>
        <v>0</v>
      </c>
      <c r="LC253" s="156">
        <f t="shared" si="393"/>
        <v>0</v>
      </c>
      <c r="LD253" s="156">
        <f t="shared" si="393"/>
        <v>0</v>
      </c>
      <c r="LE253" s="156">
        <f t="shared" si="393"/>
        <v>0</v>
      </c>
      <c r="LF253" s="156">
        <f t="shared" si="393"/>
        <v>0</v>
      </c>
      <c r="LG253" s="156">
        <f t="shared" si="393"/>
        <v>0</v>
      </c>
      <c r="LH253" s="156">
        <f t="shared" si="393"/>
        <v>0</v>
      </c>
      <c r="LI253" s="156">
        <f t="shared" si="393"/>
        <v>0</v>
      </c>
      <c r="LJ253" s="156">
        <f t="shared" si="393"/>
        <v>0</v>
      </c>
      <c r="LK253" s="156">
        <f t="shared" si="393"/>
        <v>0</v>
      </c>
      <c r="LL253" s="156">
        <f t="shared" ref="LL253:NK253" si="394">IF(AND(LL$165&gt;EOMONTH($E83,$R83*(1-$O83)),LL$165&lt;=EOMONTH($E83,$R83*(1-$O83)+$S83*(1-$O83)+$T83*$O83)),-LL252,0)</f>
        <v>0</v>
      </c>
      <c r="LM253" s="156">
        <f t="shared" si="394"/>
        <v>0</v>
      </c>
      <c r="LN253" s="156">
        <f t="shared" si="394"/>
        <v>0</v>
      </c>
      <c r="LO253" s="156">
        <f t="shared" si="394"/>
        <v>0</v>
      </c>
      <c r="LP253" s="156">
        <f t="shared" si="394"/>
        <v>0</v>
      </c>
      <c r="LQ253" s="156">
        <f t="shared" si="394"/>
        <v>0</v>
      </c>
      <c r="LR253" s="156">
        <f t="shared" si="394"/>
        <v>0</v>
      </c>
      <c r="LS253" s="156">
        <f t="shared" si="394"/>
        <v>0</v>
      </c>
      <c r="LT253" s="156">
        <f t="shared" si="394"/>
        <v>0</v>
      </c>
      <c r="LU253" s="156">
        <f t="shared" si="394"/>
        <v>0</v>
      </c>
      <c r="LV253" s="156">
        <f t="shared" si="394"/>
        <v>0</v>
      </c>
      <c r="LW253" s="156">
        <f t="shared" si="394"/>
        <v>0</v>
      </c>
      <c r="LX253" s="156">
        <f t="shared" si="394"/>
        <v>0</v>
      </c>
      <c r="LY253" s="156">
        <f t="shared" si="394"/>
        <v>0</v>
      </c>
      <c r="LZ253" s="156">
        <f t="shared" si="394"/>
        <v>0</v>
      </c>
      <c r="MA253" s="156">
        <f t="shared" si="394"/>
        <v>0</v>
      </c>
      <c r="MB253" s="156">
        <f t="shared" si="394"/>
        <v>0</v>
      </c>
      <c r="MC253" s="156">
        <f t="shared" si="394"/>
        <v>0</v>
      </c>
      <c r="MD253" s="156">
        <f t="shared" si="394"/>
        <v>0</v>
      </c>
      <c r="ME253" s="156">
        <f t="shared" si="394"/>
        <v>0</v>
      </c>
      <c r="MF253" s="156">
        <f t="shared" si="394"/>
        <v>0</v>
      </c>
      <c r="MG253" s="156">
        <f t="shared" si="394"/>
        <v>0</v>
      </c>
      <c r="MH253" s="156">
        <f t="shared" si="394"/>
        <v>0</v>
      </c>
      <c r="MI253" s="156">
        <f t="shared" si="394"/>
        <v>0</v>
      </c>
      <c r="MJ253" s="156">
        <f t="shared" si="394"/>
        <v>0</v>
      </c>
      <c r="MK253" s="156">
        <f t="shared" si="394"/>
        <v>0</v>
      </c>
      <c r="ML253" s="156">
        <f t="shared" si="394"/>
        <v>0</v>
      </c>
      <c r="MM253" s="156">
        <f t="shared" si="394"/>
        <v>0</v>
      </c>
      <c r="MN253" s="156">
        <f t="shared" si="394"/>
        <v>0</v>
      </c>
      <c r="MO253" s="156">
        <f t="shared" si="394"/>
        <v>0</v>
      </c>
      <c r="MP253" s="156">
        <f t="shared" si="394"/>
        <v>0</v>
      </c>
      <c r="MQ253" s="156">
        <f t="shared" si="394"/>
        <v>0</v>
      </c>
      <c r="MR253" s="156">
        <f t="shared" si="394"/>
        <v>0</v>
      </c>
      <c r="MS253" s="156">
        <f t="shared" si="394"/>
        <v>0</v>
      </c>
      <c r="MT253" s="156">
        <f t="shared" si="394"/>
        <v>0</v>
      </c>
      <c r="MU253" s="156">
        <f t="shared" si="394"/>
        <v>0</v>
      </c>
      <c r="MV253" s="156">
        <f t="shared" si="394"/>
        <v>0</v>
      </c>
      <c r="MW253" s="156">
        <f t="shared" si="394"/>
        <v>0</v>
      </c>
      <c r="MX253" s="156">
        <f t="shared" si="394"/>
        <v>0</v>
      </c>
      <c r="MY253" s="156">
        <f t="shared" si="394"/>
        <v>0</v>
      </c>
      <c r="MZ253" s="156">
        <f t="shared" si="394"/>
        <v>0</v>
      </c>
      <c r="NA253" s="156">
        <f t="shared" si="394"/>
        <v>0</v>
      </c>
      <c r="NB253" s="156">
        <f t="shared" si="394"/>
        <v>0</v>
      </c>
      <c r="NC253" s="156">
        <f t="shared" si="394"/>
        <v>0</v>
      </c>
      <c r="ND253" s="156">
        <f t="shared" si="394"/>
        <v>0</v>
      </c>
      <c r="NE253" s="156">
        <f t="shared" si="394"/>
        <v>0</v>
      </c>
      <c r="NF253" s="156">
        <f t="shared" si="394"/>
        <v>0</v>
      </c>
      <c r="NG253" s="156">
        <f t="shared" si="394"/>
        <v>0</v>
      </c>
      <c r="NH253" s="156">
        <f t="shared" si="394"/>
        <v>0</v>
      </c>
      <c r="NI253" s="156">
        <f t="shared" si="394"/>
        <v>0</v>
      </c>
      <c r="NJ253" s="156">
        <f t="shared" si="394"/>
        <v>0</v>
      </c>
      <c r="NK253" s="158">
        <f t="shared" si="394"/>
        <v>0</v>
      </c>
    </row>
    <row r="254" spans="1:375" x14ac:dyDescent="0.25">
      <c r="A254" s="154">
        <f t="shared" ca="1" si="370"/>
        <v>87704.87056869916</v>
      </c>
      <c r="B254" s="35" t="s">
        <v>119</v>
      </c>
      <c r="C254" s="89" t="s">
        <v>159</v>
      </c>
      <c r="D254" s="156">
        <f>IF(OR(D$165&lt;=EOMONTH($E83,$R83*(1-$O83)),D$165&gt;EOMONTH($E83,$P83*12*(1-$O83)+$Q83*12*$O83+$R83*(1-$O83))),0,IF($X83="NNN",SUM(Expenses!B$35:B$39)*$F83,IF($X83="FSG",0,IF($X83="MG",SUMPRODUCT($Z83:$Z87,Expenses!B$35:B$39)*$F83,MAX((Expenses!B$35-$AB83/12)*$AA83*$F83,0)+MAX((Expenses!B$36-$AB84/12)*$AA84*$F83,0)+MAX((Expenses!B$37-$AB85/12)*$AA85*$F83,0)+MAX((Expenses!B$38-$AB86/12)*$AA86*$F83,0)+MAX((Expenses!B$39-$AB87/12)*$AA87*$F83,0)))))</f>
        <v>0</v>
      </c>
      <c r="E254" s="156">
        <f>IF(OR(E$165&lt;=EOMONTH($E83,$R83*(1-$O83)),E$165&gt;EOMONTH($E83,$P83*12*(1-$O83)+$Q83*12*$O83+$R83*(1-$O83))),0,IF($X83="NNN",SUM(Expenses!C$35:C$39)*$F83,IF($X83="FSG",0,IF($X83="MG",SUMPRODUCT($Z83:$Z87,Expenses!C$35:C$39)*$F83,MAX((Expenses!C$35-$AB83/12)*$AA83*$F83,0)+MAX((Expenses!C$36-$AB84/12)*$AA84*$F83,0)+MAX((Expenses!C$37-$AB85/12)*$AA85*$F83,0)+MAX((Expenses!C$38-$AB86/12)*$AA86*$F83,0)+MAX((Expenses!C$39-$AB87/12)*$AA87*$F83,0)))))</f>
        <v>0</v>
      </c>
      <c r="F254" s="156">
        <f>IF(OR(F$165&lt;=EOMONTH($E83,$R83*(1-$O83)),F$165&gt;EOMONTH($E83,$P83*12*(1-$O83)+$Q83*12*$O83+$R83*(1-$O83))),0,IF($X83="NNN",SUM(Expenses!D$35:D$39)*$F83,IF($X83="FSG",0,IF($X83="MG",SUMPRODUCT($Z83:$Z87,Expenses!D$35:D$39)*$F83,MAX((Expenses!D$35-$AB83/12)*$AA83*$F83,0)+MAX((Expenses!D$36-$AB84/12)*$AA84*$F83,0)+MAX((Expenses!D$37-$AB85/12)*$AA85*$F83,0)+MAX((Expenses!D$38-$AB86/12)*$AA86*$F83,0)+MAX((Expenses!D$39-$AB87/12)*$AA87*$F83,0)))))</f>
        <v>0</v>
      </c>
      <c r="G254" s="156">
        <f>IF(OR(G$165&lt;=EOMONTH($E83,$R83*(1-$O83)),G$165&gt;EOMONTH($E83,$P83*12*(1-$O83)+$Q83*12*$O83+$R83*(1-$O83))),0,IF($X83="NNN",SUM(Expenses!E$35:E$39)*$F83,IF($X83="FSG",0,IF($X83="MG",SUMPRODUCT($Z83:$Z87,Expenses!E$35:E$39)*$F83,MAX((Expenses!E$35-$AB83/12)*$AA83*$F83,0)+MAX((Expenses!E$36-$AB84/12)*$AA84*$F83,0)+MAX((Expenses!E$37-$AB85/12)*$AA85*$F83,0)+MAX((Expenses!E$38-$AB86/12)*$AA86*$F83,0)+MAX((Expenses!E$39-$AB87/12)*$AA87*$F83,0)))))</f>
        <v>0</v>
      </c>
      <c r="H254" s="156">
        <f>IF(OR(H$165&lt;=EOMONTH($E83,$R83*(1-$O83)),H$165&gt;EOMONTH($E83,$P83*12*(1-$O83)+$Q83*12*$O83+$R83*(1-$O83))),0,IF($X83="NNN",SUM(Expenses!F$35:F$39)*$F83,IF($X83="FSG",0,IF($X83="MG",SUMPRODUCT($Z83:$Z87,Expenses!F$35:F$39)*$F83,MAX((Expenses!F$35-$AB83/12)*$AA83*$F83,0)+MAX((Expenses!F$36-$AB84/12)*$AA84*$F83,0)+MAX((Expenses!F$37-$AB85/12)*$AA85*$F83,0)+MAX((Expenses!F$38-$AB86/12)*$AA86*$F83,0)+MAX((Expenses!F$39-$AB87/12)*$AA87*$F83,0)))))</f>
        <v>0</v>
      </c>
      <c r="I254" s="156">
        <f>IF(OR(I$165&lt;=EOMONTH($E83,$R83*(1-$O83)),I$165&gt;EOMONTH($E83,$P83*12*(1-$O83)+$Q83*12*$O83+$R83*(1-$O83))),0,IF($X83="NNN",SUM(Expenses!G$35:G$39)*$F83,IF($X83="FSG",0,IF($X83="MG",SUMPRODUCT($Z83:$Z87,Expenses!G$35:G$39)*$F83,MAX((Expenses!G$35-$AB83/12)*$AA83*$F83,0)+MAX((Expenses!G$36-$AB84/12)*$AA84*$F83,0)+MAX((Expenses!G$37-$AB85/12)*$AA85*$F83,0)+MAX((Expenses!G$38-$AB86/12)*$AA86*$F83,0)+MAX((Expenses!G$39-$AB87/12)*$AA87*$F83,0)))))</f>
        <v>0</v>
      </c>
      <c r="J254" s="156">
        <f>IF(OR(J$165&lt;=EOMONTH($E83,$R83*(1-$O83)),J$165&gt;EOMONTH($E83,$P83*12*(1-$O83)+$Q83*12*$O83+$R83*(1-$O83))),0,IF($X83="NNN",SUM(Expenses!H$35:H$39)*$F83,IF($X83="FSG",0,IF($X83="MG",SUMPRODUCT($Z83:$Z87,Expenses!H$35:H$39)*$F83,MAX((Expenses!H$35-$AB83/12)*$AA83*$F83,0)+MAX((Expenses!H$36-$AB84/12)*$AA84*$F83,0)+MAX((Expenses!H$37-$AB85/12)*$AA85*$F83,0)+MAX((Expenses!H$38-$AB86/12)*$AA86*$F83,0)+MAX((Expenses!H$39-$AB87/12)*$AA87*$F83,0)))))</f>
        <v>0</v>
      </c>
      <c r="K254" s="156">
        <f>IF(OR(K$165&lt;=EOMONTH($E83,$R83*(1-$O83)),K$165&gt;EOMONTH($E83,$P83*12*(1-$O83)+$Q83*12*$O83+$R83*(1-$O83))),0,IF($X83="NNN",SUM(Expenses!I$35:I$39)*$F83,IF($X83="FSG",0,IF($X83="MG",SUMPRODUCT($Z83:$Z87,Expenses!I$35:I$39)*$F83,MAX((Expenses!I$35-$AB83/12)*$AA83*$F83,0)+MAX((Expenses!I$36-$AB84/12)*$AA84*$F83,0)+MAX((Expenses!I$37-$AB85/12)*$AA85*$F83,0)+MAX((Expenses!I$38-$AB86/12)*$AA86*$F83,0)+MAX((Expenses!I$39-$AB87/12)*$AA87*$F83,0)))))</f>
        <v>0</v>
      </c>
      <c r="L254" s="156">
        <f>IF(OR(L$165&lt;=EOMONTH($E83,$R83*(1-$O83)),L$165&gt;EOMONTH($E83,$P83*12*(1-$O83)+$Q83*12*$O83+$R83*(1-$O83))),0,IF($X83="NNN",SUM(Expenses!J$35:J$39)*$F83,IF($X83="FSG",0,IF($X83="MG",SUMPRODUCT($Z83:$Z87,Expenses!J$35:J$39)*$F83,MAX((Expenses!J$35-$AB83/12)*$AA83*$F83,0)+MAX((Expenses!J$36-$AB84/12)*$AA84*$F83,0)+MAX((Expenses!J$37-$AB85/12)*$AA85*$F83,0)+MAX((Expenses!J$38-$AB86/12)*$AA86*$F83,0)+MAX((Expenses!J$39-$AB87/12)*$AA87*$F83,0)))))</f>
        <v>0</v>
      </c>
      <c r="M254" s="156">
        <f>IF(OR(M$165&lt;=EOMONTH($E83,$R83*(1-$O83)),M$165&gt;EOMONTH($E83,$P83*12*(1-$O83)+$Q83*12*$O83+$R83*(1-$O83))),0,IF($X83="NNN",SUM(Expenses!K$35:K$39)*$F83,IF($X83="FSG",0,IF($X83="MG",SUMPRODUCT($Z83:$Z87,Expenses!K$35:K$39)*$F83,MAX((Expenses!K$35-$AB83/12)*$AA83*$F83,0)+MAX((Expenses!K$36-$AB84/12)*$AA84*$F83,0)+MAX((Expenses!K$37-$AB85/12)*$AA85*$F83,0)+MAX((Expenses!K$38-$AB86/12)*$AA86*$F83,0)+MAX((Expenses!K$39-$AB87/12)*$AA87*$F83,0)))))</f>
        <v>0</v>
      </c>
      <c r="N254" s="156">
        <f>IF(OR(N$165&lt;=EOMONTH($E83,$R83*(1-$O83)),N$165&gt;EOMONTH($E83,$P83*12*(1-$O83)+$Q83*12*$O83+$R83*(1-$O83))),0,IF($X83="NNN",SUM(Expenses!L$35:L$39)*$F83,IF($X83="FSG",0,IF($X83="MG",SUMPRODUCT($Z83:$Z87,Expenses!L$35:L$39)*$F83,MAX((Expenses!L$35-$AB83/12)*$AA83*$F83,0)+MAX((Expenses!L$36-$AB84/12)*$AA84*$F83,0)+MAX((Expenses!L$37-$AB85/12)*$AA85*$F83,0)+MAX((Expenses!L$38-$AB86/12)*$AA86*$F83,0)+MAX((Expenses!L$39-$AB87/12)*$AA87*$F83,0)))))</f>
        <v>0</v>
      </c>
      <c r="O254" s="156">
        <f>IF(OR(O$165&lt;=EOMONTH($E83,$R83*(1-$O83)),O$165&gt;EOMONTH($E83,$P83*12*(1-$O83)+$Q83*12*$O83+$R83*(1-$O83))),0,IF($X83="NNN",SUM(Expenses!M$35:M$39)*$F83,IF($X83="FSG",0,IF($X83="MG",SUMPRODUCT($Z83:$Z87,Expenses!M$35:M$39)*$F83,MAX((Expenses!M$35-$AB83/12)*$AA83*$F83,0)+MAX((Expenses!M$36-$AB84/12)*$AA84*$F83,0)+MAX((Expenses!M$37-$AB85/12)*$AA85*$F83,0)+MAX((Expenses!M$38-$AB86/12)*$AA86*$F83,0)+MAX((Expenses!M$39-$AB87/12)*$AA87*$F83,0)))))</f>
        <v>0</v>
      </c>
      <c r="P254" s="156">
        <f>IF(OR(P$165&lt;=EOMONTH($E83,$R83*(1-$O83)),P$165&gt;EOMONTH($E83,$P83*12*(1-$O83)+$Q83*12*$O83+$R83*(1-$O83))),0,IF($X83="NNN",SUM(Expenses!N$35:N$39)*$F83,IF($X83="FSG",0,IF($X83="MG",SUMPRODUCT($Z83:$Z87,Expenses!N$35:N$39)*$F83,MAX((Expenses!N$35-$AB83/12)*$AA83*$F83,0)+MAX((Expenses!N$36-$AB84/12)*$AA84*$F83,0)+MAX((Expenses!N$37-$AB85/12)*$AA85*$F83,0)+MAX((Expenses!N$38-$AB86/12)*$AA86*$F83,0)+MAX((Expenses!N$39-$AB87/12)*$AA87*$F83,0)))))</f>
        <v>0</v>
      </c>
      <c r="Q254" s="156">
        <f>IF(OR(Q$165&lt;=EOMONTH($E83,$R83*(1-$O83)),Q$165&gt;EOMONTH($E83,$P83*12*(1-$O83)+$Q83*12*$O83+$R83*(1-$O83))),0,IF($X83="NNN",SUM(Expenses!O$35:O$39)*$F83,IF($X83="FSG",0,IF($X83="MG",SUMPRODUCT($Z83:$Z87,Expenses!O$35:O$39)*$F83,MAX((Expenses!O$35-$AB83/12)*$AA83*$F83,0)+MAX((Expenses!O$36-$AB84/12)*$AA84*$F83,0)+MAX((Expenses!O$37-$AB85/12)*$AA85*$F83,0)+MAX((Expenses!O$38-$AB86/12)*$AA86*$F83,0)+MAX((Expenses!O$39-$AB87/12)*$AA87*$F83,0)))))</f>
        <v>0</v>
      </c>
      <c r="R254" s="156">
        <f>IF(OR(R$165&lt;=EOMONTH($E83,$R83*(1-$O83)),R$165&gt;EOMONTH($E83,$P83*12*(1-$O83)+$Q83*12*$O83+$R83*(1-$O83))),0,IF($X83="NNN",SUM(Expenses!P$35:P$39)*$F83,IF($X83="FSG",0,IF($X83="MG",SUMPRODUCT($Z83:$Z87,Expenses!P$35:P$39)*$F83,MAX((Expenses!P$35-$AB83/12)*$AA83*$F83,0)+MAX((Expenses!P$36-$AB84/12)*$AA84*$F83,0)+MAX((Expenses!P$37-$AB85/12)*$AA85*$F83,0)+MAX((Expenses!P$38-$AB86/12)*$AA86*$F83,0)+MAX((Expenses!P$39-$AB87/12)*$AA87*$F83,0)))))</f>
        <v>0</v>
      </c>
      <c r="S254" s="156">
        <f>IF(OR(S$165&lt;=EOMONTH($E83,$R83*(1-$O83)),S$165&gt;EOMONTH($E83,$P83*12*(1-$O83)+$Q83*12*$O83+$R83*(1-$O83))),0,IF($X83="NNN",SUM(Expenses!Q$35:Q$39)*$F83,IF($X83="FSG",0,IF($X83="MG",SUMPRODUCT($Z83:$Z87,Expenses!Q$35:Q$39)*$F83,MAX((Expenses!Q$35-$AB83/12)*$AA83*$F83,0)+MAX((Expenses!Q$36-$AB84/12)*$AA84*$F83,0)+MAX((Expenses!Q$37-$AB85/12)*$AA85*$F83,0)+MAX((Expenses!Q$38-$AB86/12)*$AA86*$F83,0)+MAX((Expenses!Q$39-$AB87/12)*$AA87*$F83,0)))))</f>
        <v>0</v>
      </c>
      <c r="T254" s="156">
        <f>IF(OR(T$165&lt;=EOMONTH($E83,$R83*(1-$O83)),T$165&gt;EOMONTH($E83,$P83*12*(1-$O83)+$Q83*12*$O83+$R83*(1-$O83))),0,IF($X83="NNN",SUM(Expenses!R$35:R$39)*$F83,IF($X83="FSG",0,IF($X83="MG",SUMPRODUCT($Z83:$Z87,Expenses!R$35:R$39)*$F83,MAX((Expenses!R$35-$AB83/12)*$AA83*$F83,0)+MAX((Expenses!R$36-$AB84/12)*$AA84*$F83,0)+MAX((Expenses!R$37-$AB85/12)*$AA85*$F83,0)+MAX((Expenses!R$38-$AB86/12)*$AA86*$F83,0)+MAX((Expenses!R$39-$AB87/12)*$AA87*$F83,0)))))</f>
        <v>0</v>
      </c>
      <c r="U254" s="156">
        <f>IF(OR(U$165&lt;=EOMONTH($E83,$R83*(1-$O83)),U$165&gt;EOMONTH($E83,$P83*12*(1-$O83)+$Q83*12*$O83+$R83*(1-$O83))),0,IF($X83="NNN",SUM(Expenses!S$35:S$39)*$F83,IF($X83="FSG",0,IF($X83="MG",SUMPRODUCT($Z83:$Z87,Expenses!S$35:S$39)*$F83,MAX((Expenses!S$35-$AB83/12)*$AA83*$F83,0)+MAX((Expenses!S$36-$AB84/12)*$AA84*$F83,0)+MAX((Expenses!S$37-$AB85/12)*$AA85*$F83,0)+MAX((Expenses!S$38-$AB86/12)*$AA86*$F83,0)+MAX((Expenses!S$39-$AB87/12)*$AA87*$F83,0)))))</f>
        <v>0</v>
      </c>
      <c r="V254" s="156">
        <f>IF(OR(V$165&lt;=EOMONTH($E83,$R83*(1-$O83)),V$165&gt;EOMONTH($E83,$P83*12*(1-$O83)+$Q83*12*$O83+$R83*(1-$O83))),0,IF($X83="NNN",SUM(Expenses!T$35:T$39)*$F83,IF($X83="FSG",0,IF($X83="MG",SUMPRODUCT($Z83:$Z87,Expenses!T$35:T$39)*$F83,MAX((Expenses!T$35-$AB83/12)*$AA83*$F83,0)+MAX((Expenses!T$36-$AB84/12)*$AA84*$F83,0)+MAX((Expenses!T$37-$AB85/12)*$AA85*$F83,0)+MAX((Expenses!T$38-$AB86/12)*$AA86*$F83,0)+MAX((Expenses!T$39-$AB87/12)*$AA87*$F83,0)))))</f>
        <v>0</v>
      </c>
      <c r="W254" s="156">
        <f>IF(OR(W$165&lt;=EOMONTH($E83,$R83*(1-$O83)),W$165&gt;EOMONTH($E83,$P83*12*(1-$O83)+$Q83*12*$O83+$R83*(1-$O83))),0,IF($X83="NNN",SUM(Expenses!U$35:U$39)*$F83,IF($X83="FSG",0,IF($X83="MG",SUMPRODUCT($Z83:$Z87,Expenses!U$35:U$39)*$F83,MAX((Expenses!U$35-$AB83/12)*$AA83*$F83,0)+MAX((Expenses!U$36-$AB84/12)*$AA84*$F83,0)+MAX((Expenses!U$37-$AB85/12)*$AA85*$F83,0)+MAX((Expenses!U$38-$AB86/12)*$AA86*$F83,0)+MAX((Expenses!U$39-$AB87/12)*$AA87*$F83,0)))))</f>
        <v>0</v>
      </c>
      <c r="X254" s="156">
        <f>IF(OR(X$165&lt;=EOMONTH($E83,$R83*(1-$O83)),X$165&gt;EOMONTH($E83,$P83*12*(1-$O83)+$Q83*12*$O83+$R83*(1-$O83))),0,IF($X83="NNN",SUM(Expenses!V$35:V$39)*$F83,IF($X83="FSG",0,IF($X83="MG",SUMPRODUCT($Z83:$Z87,Expenses!V$35:V$39)*$F83,MAX((Expenses!V$35-$AB83/12)*$AA83*$F83,0)+MAX((Expenses!V$36-$AB84/12)*$AA84*$F83,0)+MAX((Expenses!V$37-$AB85/12)*$AA85*$F83,0)+MAX((Expenses!V$38-$AB86/12)*$AA86*$F83,0)+MAX((Expenses!V$39-$AB87/12)*$AA87*$F83,0)))))</f>
        <v>0</v>
      </c>
      <c r="Y254" s="156">
        <f>IF(OR(Y$165&lt;=EOMONTH($E83,$R83*(1-$O83)),Y$165&gt;EOMONTH($E83,$P83*12*(1-$O83)+$Q83*12*$O83+$R83*(1-$O83))),0,IF($X83="NNN",SUM(Expenses!W$35:W$39)*$F83,IF($X83="FSG",0,IF($X83="MG",SUMPRODUCT($Z83:$Z87,Expenses!W$35:W$39)*$F83,MAX((Expenses!W$35-$AB83/12)*$AA83*$F83,0)+MAX((Expenses!W$36-$AB84/12)*$AA84*$F83,0)+MAX((Expenses!W$37-$AB85/12)*$AA85*$F83,0)+MAX((Expenses!W$38-$AB86/12)*$AA86*$F83,0)+MAX((Expenses!W$39-$AB87/12)*$AA87*$F83,0)))))</f>
        <v>0</v>
      </c>
      <c r="Z254" s="156">
        <f>IF(OR(Z$165&lt;=EOMONTH($E83,$R83*(1-$O83)),Z$165&gt;EOMONTH($E83,$P83*12*(1-$O83)+$Q83*12*$O83+$R83*(1-$O83))),0,IF($X83="NNN",SUM(Expenses!X$35:X$39)*$F83,IF($X83="FSG",0,IF($X83="MG",SUMPRODUCT($Z83:$Z87,Expenses!X$35:X$39)*$F83,MAX((Expenses!X$35-$AB83/12)*$AA83*$F83,0)+MAX((Expenses!X$36-$AB84/12)*$AA84*$F83,0)+MAX((Expenses!X$37-$AB85/12)*$AA85*$F83,0)+MAX((Expenses!X$38-$AB86/12)*$AA86*$F83,0)+MAX((Expenses!X$39-$AB87/12)*$AA87*$F83,0)))))</f>
        <v>0</v>
      </c>
      <c r="AA254" s="156">
        <f>IF(OR(AA$165&lt;=EOMONTH($E83,$R83*(1-$O83)),AA$165&gt;EOMONTH($E83,$P83*12*(1-$O83)+$Q83*12*$O83+$R83*(1-$O83))),0,IF($X83="NNN",SUM(Expenses!Y$35:Y$39)*$F83,IF($X83="FSG",0,IF($X83="MG",SUMPRODUCT($Z83:$Z87,Expenses!Y$35:Y$39)*$F83,MAX((Expenses!Y$35-$AB83/12)*$AA83*$F83,0)+MAX((Expenses!Y$36-$AB84/12)*$AA84*$F83,0)+MAX((Expenses!Y$37-$AB85/12)*$AA85*$F83,0)+MAX((Expenses!Y$38-$AB86/12)*$AA86*$F83,0)+MAX((Expenses!Y$39-$AB87/12)*$AA87*$F83,0)))))</f>
        <v>0</v>
      </c>
      <c r="AB254" s="156">
        <f>IF(OR(AB$165&lt;=EOMONTH($E83,$R83*(1-$O83)),AB$165&gt;EOMONTH($E83,$P83*12*(1-$O83)+$Q83*12*$O83+$R83*(1-$O83))),0,IF($X83="NNN",SUM(Expenses!Z$35:Z$39)*$F83,IF($X83="FSG",0,IF($X83="MG",SUMPRODUCT($Z83:$Z87,Expenses!Z$35:Z$39)*$F83,MAX((Expenses!Z$35-$AB83/12)*$AA83*$F83,0)+MAX((Expenses!Z$36-$AB84/12)*$AA84*$F83,0)+MAX((Expenses!Z$37-$AB85/12)*$AA85*$F83,0)+MAX((Expenses!Z$38-$AB86/12)*$AA86*$F83,0)+MAX((Expenses!Z$39-$AB87/12)*$AA87*$F83,0)))))</f>
        <v>0</v>
      </c>
      <c r="AC254" s="156">
        <f>IF(OR(AC$165&lt;=EOMONTH($E83,$R83*(1-$O83)),AC$165&gt;EOMONTH($E83,$P83*12*(1-$O83)+$Q83*12*$O83+$R83*(1-$O83))),0,IF($X83="NNN",SUM(Expenses!AA$35:AA$39)*$F83,IF($X83="FSG",0,IF($X83="MG",SUMPRODUCT($Z83:$Z87,Expenses!AA$35:AA$39)*$F83,MAX((Expenses!AA$35-$AB83/12)*$AA83*$F83,0)+MAX((Expenses!AA$36-$AB84/12)*$AA84*$F83,0)+MAX((Expenses!AA$37-$AB85/12)*$AA85*$F83,0)+MAX((Expenses!AA$38-$AB86/12)*$AA86*$F83,0)+MAX((Expenses!AA$39-$AB87/12)*$AA87*$F83,0)))))</f>
        <v>0</v>
      </c>
      <c r="AD254" s="156">
        <f>IF(OR(AD$165&lt;=EOMONTH($E83,$R83*(1-$O83)),AD$165&gt;EOMONTH($E83,$P83*12*(1-$O83)+$Q83*12*$O83+$R83*(1-$O83))),0,IF($X83="NNN",SUM(Expenses!AB$35:AB$39)*$F83,IF($X83="FSG",0,IF($X83="MG",SUMPRODUCT($Z83:$Z87,Expenses!AB$35:AB$39)*$F83,MAX((Expenses!AB$35-$AB83/12)*$AA83*$F83,0)+MAX((Expenses!AB$36-$AB84/12)*$AA84*$F83,0)+MAX((Expenses!AB$37-$AB85/12)*$AA85*$F83,0)+MAX((Expenses!AB$38-$AB86/12)*$AA86*$F83,0)+MAX((Expenses!AB$39-$AB87/12)*$AA87*$F83,0)))))</f>
        <v>0</v>
      </c>
      <c r="AE254" s="156">
        <f>IF(OR(AE$165&lt;=EOMONTH($E83,$R83*(1-$O83)),AE$165&gt;EOMONTH($E83,$P83*12*(1-$O83)+$Q83*12*$O83+$R83*(1-$O83))),0,IF($X83="NNN",SUM(Expenses!AC$35:AC$39)*$F83,IF($X83="FSG",0,IF($X83="MG",SUMPRODUCT($Z83:$Z87,Expenses!AC$35:AC$39)*$F83,MAX((Expenses!AC$35-$AB83/12)*$AA83*$F83,0)+MAX((Expenses!AC$36-$AB84/12)*$AA84*$F83,0)+MAX((Expenses!AC$37-$AB85/12)*$AA85*$F83,0)+MAX((Expenses!AC$38-$AB86/12)*$AA86*$F83,0)+MAX((Expenses!AC$39-$AB87/12)*$AA87*$F83,0)))))</f>
        <v>0</v>
      </c>
      <c r="AF254" s="156">
        <f>IF(OR(AF$165&lt;=EOMONTH($E83,$R83*(1-$O83)),AF$165&gt;EOMONTH($E83,$P83*12*(1-$O83)+$Q83*12*$O83+$R83*(1-$O83))),0,IF($X83="NNN",SUM(Expenses!AD$35:AD$39)*$F83,IF($X83="FSG",0,IF($X83="MG",SUMPRODUCT($Z83:$Z87,Expenses!AD$35:AD$39)*$F83,MAX((Expenses!AD$35-$AB83/12)*$AA83*$F83,0)+MAX((Expenses!AD$36-$AB84/12)*$AA84*$F83,0)+MAX((Expenses!AD$37-$AB85/12)*$AA85*$F83,0)+MAX((Expenses!AD$38-$AB86/12)*$AA86*$F83,0)+MAX((Expenses!AD$39-$AB87/12)*$AA87*$F83,0)))))</f>
        <v>0</v>
      </c>
      <c r="AG254" s="156">
        <f>IF(OR(AG$165&lt;=EOMONTH($E83,$R83*(1-$O83)),AG$165&gt;EOMONTH($E83,$P83*12*(1-$O83)+$Q83*12*$O83+$R83*(1-$O83))),0,IF($X83="NNN",SUM(Expenses!AE$35:AE$39)*$F83,IF($X83="FSG",0,IF($X83="MG",SUMPRODUCT($Z83:$Z87,Expenses!AE$35:AE$39)*$F83,MAX((Expenses!AE$35-$AB83/12)*$AA83*$F83,0)+MAX((Expenses!AE$36-$AB84/12)*$AA84*$F83,0)+MAX((Expenses!AE$37-$AB85/12)*$AA85*$F83,0)+MAX((Expenses!AE$38-$AB86/12)*$AA86*$F83,0)+MAX((Expenses!AE$39-$AB87/12)*$AA87*$F83,0)))))</f>
        <v>0</v>
      </c>
      <c r="AH254" s="156">
        <f>IF(OR(AH$165&lt;=EOMONTH($E83,$R83*(1-$O83)),AH$165&gt;EOMONTH($E83,$P83*12*(1-$O83)+$Q83*12*$O83+$R83*(1-$O83))),0,IF($X83="NNN",SUM(Expenses!AF$35:AF$39)*$F83,IF($X83="FSG",0,IF($X83="MG",SUMPRODUCT($Z83:$Z87,Expenses!AF$35:AF$39)*$F83,MAX((Expenses!AF$35-$AB83/12)*$AA83*$F83,0)+MAX((Expenses!AF$36-$AB84/12)*$AA84*$F83,0)+MAX((Expenses!AF$37-$AB85/12)*$AA85*$F83,0)+MAX((Expenses!AF$38-$AB86/12)*$AA86*$F83,0)+MAX((Expenses!AF$39-$AB87/12)*$AA87*$F83,0)))))</f>
        <v>0</v>
      </c>
      <c r="AI254" s="156">
        <f>IF(OR(AI$165&lt;=EOMONTH($E83,$R83*(1-$O83)),AI$165&gt;EOMONTH($E83,$P83*12*(1-$O83)+$Q83*12*$O83+$R83*(1-$O83))),0,IF($X83="NNN",SUM(Expenses!AG$35:AG$39)*$F83,IF($X83="FSG",0,IF($X83="MG",SUMPRODUCT($Z83:$Z87,Expenses!AG$35:AG$39)*$F83,MAX((Expenses!AG$35-$AB83/12)*$AA83*$F83,0)+MAX((Expenses!AG$36-$AB84/12)*$AA84*$F83,0)+MAX((Expenses!AG$37-$AB85/12)*$AA85*$F83,0)+MAX((Expenses!AG$38-$AB86/12)*$AA86*$F83,0)+MAX((Expenses!AG$39-$AB87/12)*$AA87*$F83,0)))))</f>
        <v>0</v>
      </c>
      <c r="AJ254" s="156">
        <f>IF(OR(AJ$165&lt;=EOMONTH($E83,$R83*(1-$O83)),AJ$165&gt;EOMONTH($E83,$P83*12*(1-$O83)+$Q83*12*$O83+$R83*(1-$O83))),0,IF($X83="NNN",SUM(Expenses!AH$35:AH$39)*$F83,IF($X83="FSG",0,IF($X83="MG",SUMPRODUCT($Z83:$Z87,Expenses!AH$35:AH$39)*$F83,MAX((Expenses!AH$35-$AB83/12)*$AA83*$F83,0)+MAX((Expenses!AH$36-$AB84/12)*$AA84*$F83,0)+MAX((Expenses!AH$37-$AB85/12)*$AA85*$F83,0)+MAX((Expenses!AH$38-$AB86/12)*$AA86*$F83,0)+MAX((Expenses!AH$39-$AB87/12)*$AA87*$F83,0)))))</f>
        <v>0</v>
      </c>
      <c r="AK254" s="156">
        <f>IF(OR(AK$165&lt;=EOMONTH($E83,$R83*(1-$O83)),AK$165&gt;EOMONTH($E83,$P83*12*(1-$O83)+$Q83*12*$O83+$R83*(1-$O83))),0,IF($X83="NNN",SUM(Expenses!AI$35:AI$39)*$F83,IF($X83="FSG",0,IF($X83="MG",SUMPRODUCT($Z83:$Z87,Expenses!AI$35:AI$39)*$F83,MAX((Expenses!AI$35-$AB83/12)*$AA83*$F83,0)+MAX((Expenses!AI$36-$AB84/12)*$AA84*$F83,0)+MAX((Expenses!AI$37-$AB85/12)*$AA85*$F83,0)+MAX((Expenses!AI$38-$AB86/12)*$AA86*$F83,0)+MAX((Expenses!AI$39-$AB87/12)*$AA87*$F83,0)))))</f>
        <v>0</v>
      </c>
      <c r="AL254" s="156">
        <f>IF(OR(AL$165&lt;=EOMONTH($E83,$R83*(1-$O83)),AL$165&gt;EOMONTH($E83,$P83*12*(1-$O83)+$Q83*12*$O83+$R83*(1-$O83))),0,IF($X83="NNN",SUM(Expenses!AJ$35:AJ$39)*$F83,IF($X83="FSG",0,IF($X83="MG",SUMPRODUCT($Z83:$Z87,Expenses!AJ$35:AJ$39)*$F83,MAX((Expenses!AJ$35-$AB83/12)*$AA83*$F83,0)+MAX((Expenses!AJ$36-$AB84/12)*$AA84*$F83,0)+MAX((Expenses!AJ$37-$AB85/12)*$AA85*$F83,0)+MAX((Expenses!AJ$38-$AB86/12)*$AA86*$F83,0)+MAX((Expenses!AJ$39-$AB87/12)*$AA87*$F83,0)))))</f>
        <v>0</v>
      </c>
      <c r="AM254" s="156">
        <f>IF(OR(AM$165&lt;=EOMONTH($E83,$R83*(1-$O83)),AM$165&gt;EOMONTH($E83,$P83*12*(1-$O83)+$Q83*12*$O83+$R83*(1-$O83))),0,IF($X83="NNN",SUM(Expenses!AK$35:AK$39)*$F83,IF($X83="FSG",0,IF($X83="MG",SUMPRODUCT($Z83:$Z87,Expenses!AK$35:AK$39)*$F83,MAX((Expenses!AK$35-$AB83/12)*$AA83*$F83,0)+MAX((Expenses!AK$36-$AB84/12)*$AA84*$F83,0)+MAX((Expenses!AK$37-$AB85/12)*$AA85*$F83,0)+MAX((Expenses!AK$38-$AB86/12)*$AA86*$F83,0)+MAX((Expenses!AK$39-$AB87/12)*$AA87*$F83,0)))))</f>
        <v>0</v>
      </c>
      <c r="AN254" s="156">
        <f>IF(OR(AN$165&lt;=EOMONTH($E83,$R83*(1-$O83)),AN$165&gt;EOMONTH($E83,$P83*12*(1-$O83)+$Q83*12*$O83+$R83*(1-$O83))),0,IF($X83="NNN",SUM(Expenses!AL$35:AL$39)*$F83,IF($X83="FSG",0,IF($X83="MG",SUMPRODUCT($Z83:$Z87,Expenses!AL$35:AL$39)*$F83,MAX((Expenses!AL$35-$AB83/12)*$AA83*$F83,0)+MAX((Expenses!AL$36-$AB84/12)*$AA84*$F83,0)+MAX((Expenses!AL$37-$AB85/12)*$AA85*$F83,0)+MAX((Expenses!AL$38-$AB86/12)*$AA86*$F83,0)+MAX((Expenses!AL$39-$AB87/12)*$AA87*$F83,0)))))</f>
        <v>0</v>
      </c>
      <c r="AO254" s="156">
        <f>IF(OR(AO$165&lt;=EOMONTH($E83,$R83*(1-$O83)),AO$165&gt;EOMONTH($E83,$P83*12*(1-$O83)+$Q83*12*$O83+$R83*(1-$O83))),0,IF($X83="NNN",SUM(Expenses!AM$35:AM$39)*$F83,IF($X83="FSG",0,IF($X83="MG",SUMPRODUCT($Z83:$Z87,Expenses!AM$35:AM$39)*$F83,MAX((Expenses!AM$35-$AB83/12)*$AA83*$F83,0)+MAX((Expenses!AM$36-$AB84/12)*$AA84*$F83,0)+MAX((Expenses!AM$37-$AB85/12)*$AA85*$F83,0)+MAX((Expenses!AM$38-$AB86/12)*$AA86*$F83,0)+MAX((Expenses!AM$39-$AB87/12)*$AA87*$F83,0)))))</f>
        <v>0</v>
      </c>
      <c r="AP254" s="156">
        <f>IF(OR(AP$165&lt;=EOMONTH($E83,$R83*(1-$O83)),AP$165&gt;EOMONTH($E83,$P83*12*(1-$O83)+$Q83*12*$O83+$R83*(1-$O83))),0,IF($X83="NNN",SUM(Expenses!AN$35:AN$39)*$F83,IF($X83="FSG",0,IF($X83="MG",SUMPRODUCT($Z83:$Z87,Expenses!AN$35:AN$39)*$F83,MAX((Expenses!AN$35-$AB83/12)*$AA83*$F83,0)+MAX((Expenses!AN$36-$AB84/12)*$AA84*$F83,0)+MAX((Expenses!AN$37-$AB85/12)*$AA85*$F83,0)+MAX((Expenses!AN$38-$AB86/12)*$AA86*$F83,0)+MAX((Expenses!AN$39-$AB87/12)*$AA87*$F83,0)))))</f>
        <v>0</v>
      </c>
      <c r="AQ254" s="156">
        <f>IF(OR(AQ$165&lt;=EOMONTH($E83,$R83*(1-$O83)),AQ$165&gt;EOMONTH($E83,$P83*12*(1-$O83)+$Q83*12*$O83+$R83*(1-$O83))),0,IF($X83="NNN",SUM(Expenses!AO$35:AO$39)*$F83,IF($X83="FSG",0,IF($X83="MG",SUMPRODUCT($Z83:$Z87,Expenses!AO$35:AO$39)*$F83,MAX((Expenses!AO$35-$AB83/12)*$AA83*$F83,0)+MAX((Expenses!AO$36-$AB84/12)*$AA84*$F83,0)+MAX((Expenses!AO$37-$AB85/12)*$AA85*$F83,0)+MAX((Expenses!AO$38-$AB86/12)*$AA86*$F83,0)+MAX((Expenses!AO$39-$AB87/12)*$AA87*$F83,0)))))</f>
        <v>0</v>
      </c>
      <c r="AR254" s="156">
        <f>IF(OR(AR$165&lt;=EOMONTH($E83,$R83*(1-$O83)),AR$165&gt;EOMONTH($E83,$P83*12*(1-$O83)+$Q83*12*$O83+$R83*(1-$O83))),0,IF($X83="NNN",SUM(Expenses!AP$35:AP$39)*$F83,IF($X83="FSG",0,IF($X83="MG",SUMPRODUCT($Z83:$Z87,Expenses!AP$35:AP$39)*$F83,MAX((Expenses!AP$35-$AB83/12)*$AA83*$F83,0)+MAX((Expenses!AP$36-$AB84/12)*$AA84*$F83,0)+MAX((Expenses!AP$37-$AB85/12)*$AA85*$F83,0)+MAX((Expenses!AP$38-$AB86/12)*$AA86*$F83,0)+MAX((Expenses!AP$39-$AB87/12)*$AA87*$F83,0)))))</f>
        <v>0</v>
      </c>
      <c r="AS254" s="156">
        <f>IF(OR(AS$165&lt;=EOMONTH($E83,$R83*(1-$O83)),AS$165&gt;EOMONTH($E83,$P83*12*(1-$O83)+$Q83*12*$O83+$R83*(1-$O83))),0,IF($X83="NNN",SUM(Expenses!AQ$35:AQ$39)*$F83,IF($X83="FSG",0,IF($X83="MG",SUMPRODUCT($Z83:$Z87,Expenses!AQ$35:AQ$39)*$F83,MAX((Expenses!AQ$35-$AB83/12)*$AA83*$F83,0)+MAX((Expenses!AQ$36-$AB84/12)*$AA84*$F83,0)+MAX((Expenses!AQ$37-$AB85/12)*$AA85*$F83,0)+MAX((Expenses!AQ$38-$AB86/12)*$AA86*$F83,0)+MAX((Expenses!AQ$39-$AB87/12)*$AA87*$F83,0)))))</f>
        <v>0</v>
      </c>
      <c r="AT254" s="156">
        <f>IF(OR(AT$165&lt;=EOMONTH($E83,$R83*(1-$O83)),AT$165&gt;EOMONTH($E83,$P83*12*(1-$O83)+$Q83*12*$O83+$R83*(1-$O83))),0,IF($X83="NNN",SUM(Expenses!AR$35:AR$39)*$F83,IF($X83="FSG",0,IF($X83="MG",SUMPRODUCT($Z83:$Z87,Expenses!AR$35:AR$39)*$F83,MAX((Expenses!AR$35-$AB83/12)*$AA83*$F83,0)+MAX((Expenses!AR$36-$AB84/12)*$AA84*$F83,0)+MAX((Expenses!AR$37-$AB85/12)*$AA85*$F83,0)+MAX((Expenses!AR$38-$AB86/12)*$AA86*$F83,0)+MAX((Expenses!AR$39-$AB87/12)*$AA87*$F83,0)))))</f>
        <v>0</v>
      </c>
      <c r="AU254" s="156">
        <f>IF(OR(AU$165&lt;=EOMONTH($E83,$R83*(1-$O83)),AU$165&gt;EOMONTH($E83,$P83*12*(1-$O83)+$Q83*12*$O83+$R83*(1-$O83))),0,IF($X83="NNN",SUM(Expenses!AS$35:AS$39)*$F83,IF($X83="FSG",0,IF($X83="MG",SUMPRODUCT($Z83:$Z87,Expenses!AS$35:AS$39)*$F83,MAX((Expenses!AS$35-$AB83/12)*$AA83*$F83,0)+MAX((Expenses!AS$36-$AB84/12)*$AA84*$F83,0)+MAX((Expenses!AS$37-$AB85/12)*$AA85*$F83,0)+MAX((Expenses!AS$38-$AB86/12)*$AA86*$F83,0)+MAX((Expenses!AS$39-$AB87/12)*$AA87*$F83,0)))))</f>
        <v>0</v>
      </c>
      <c r="AV254" s="156">
        <f>IF(OR(AV$165&lt;=EOMONTH($E83,$R83*(1-$O83)),AV$165&gt;EOMONTH($E83,$P83*12*(1-$O83)+$Q83*12*$O83+$R83*(1-$O83))),0,IF($X83="NNN",SUM(Expenses!AT$35:AT$39)*$F83,IF($X83="FSG",0,IF($X83="MG",SUMPRODUCT($Z83:$Z87,Expenses!AT$35:AT$39)*$F83,MAX((Expenses!AT$35-$AB83/12)*$AA83*$F83,0)+MAX((Expenses!AT$36-$AB84/12)*$AA84*$F83,0)+MAX((Expenses!AT$37-$AB85/12)*$AA85*$F83,0)+MAX((Expenses!AT$38-$AB86/12)*$AA86*$F83,0)+MAX((Expenses!AT$39-$AB87/12)*$AA87*$F83,0)))))</f>
        <v>0</v>
      </c>
      <c r="AW254" s="156">
        <f>IF(OR(AW$165&lt;=EOMONTH($E83,$R83*(1-$O83)),AW$165&gt;EOMONTH($E83,$P83*12*(1-$O83)+$Q83*12*$O83+$R83*(1-$O83))),0,IF($X83="NNN",SUM(Expenses!AU$35:AU$39)*$F83,IF($X83="FSG",0,IF($X83="MG",SUMPRODUCT($Z83:$Z87,Expenses!AU$35:AU$39)*$F83,MAX((Expenses!AU$35-$AB83/12)*$AA83*$F83,0)+MAX((Expenses!AU$36-$AB84/12)*$AA84*$F83,0)+MAX((Expenses!AU$37-$AB85/12)*$AA85*$F83,0)+MAX((Expenses!AU$38-$AB86/12)*$AA86*$F83,0)+MAX((Expenses!AU$39-$AB87/12)*$AA87*$F83,0)))))</f>
        <v>0</v>
      </c>
      <c r="AX254" s="156">
        <f>IF(OR(AX$165&lt;=EOMONTH($E83,$R83*(1-$O83)),AX$165&gt;EOMONTH($E83,$P83*12*(1-$O83)+$Q83*12*$O83+$R83*(1-$O83))),0,IF($X83="NNN",SUM(Expenses!AV$35:AV$39)*$F83,IF($X83="FSG",0,IF($X83="MG",SUMPRODUCT($Z83:$Z87,Expenses!AV$35:AV$39)*$F83,MAX((Expenses!AV$35-$AB83/12)*$AA83*$F83,0)+MAX((Expenses!AV$36-$AB84/12)*$AA84*$F83,0)+MAX((Expenses!AV$37-$AB85/12)*$AA85*$F83,0)+MAX((Expenses!AV$38-$AB86/12)*$AA86*$F83,0)+MAX((Expenses!AV$39-$AB87/12)*$AA87*$F83,0)))))</f>
        <v>0</v>
      </c>
      <c r="AY254" s="156">
        <f>IF(OR(AY$165&lt;=EOMONTH($E83,$R83*(1-$O83)),AY$165&gt;EOMONTH($E83,$P83*12*(1-$O83)+$Q83*12*$O83+$R83*(1-$O83))),0,IF($X83="NNN",SUM(Expenses!AW$35:AW$39)*$F83,IF($X83="FSG",0,IF($X83="MG",SUMPRODUCT($Z83:$Z87,Expenses!AW$35:AW$39)*$F83,MAX((Expenses!AW$35-$AB83/12)*$AA83*$F83,0)+MAX((Expenses!AW$36-$AB84/12)*$AA84*$F83,0)+MAX((Expenses!AW$37-$AB85/12)*$AA85*$F83,0)+MAX((Expenses!AW$38-$AB86/12)*$AA86*$F83,0)+MAX((Expenses!AW$39-$AB87/12)*$AA87*$F83,0)))))</f>
        <v>0</v>
      </c>
      <c r="AZ254" s="156">
        <f>IF(OR(AZ$165&lt;=EOMONTH($E83,$R83*(1-$O83)),AZ$165&gt;EOMONTH($E83,$P83*12*(1-$O83)+$Q83*12*$O83+$R83*(1-$O83))),0,IF($X83="NNN",SUM(Expenses!AX$35:AX$39)*$F83,IF($X83="FSG",0,IF($X83="MG",SUMPRODUCT($Z83:$Z87,Expenses!AX$35:AX$39)*$F83,MAX((Expenses!AX$35-$AB83/12)*$AA83*$F83,0)+MAX((Expenses!AX$36-$AB84/12)*$AA84*$F83,0)+MAX((Expenses!AX$37-$AB85/12)*$AA85*$F83,0)+MAX((Expenses!AX$38-$AB86/12)*$AA86*$F83,0)+MAX((Expenses!AX$39-$AB87/12)*$AA87*$F83,0)))))</f>
        <v>0</v>
      </c>
      <c r="BA254" s="156">
        <f>IF(OR(BA$165&lt;=EOMONTH($E83,$R83*(1-$O83)),BA$165&gt;EOMONTH($E83,$P83*12*(1-$O83)+$Q83*12*$O83+$R83*(1-$O83))),0,IF($X83="NNN",SUM(Expenses!AY$35:AY$39)*$F83,IF($X83="FSG",0,IF($X83="MG",SUMPRODUCT($Z83:$Z87,Expenses!AY$35:AY$39)*$F83,MAX((Expenses!AY$35-$AB83/12)*$AA83*$F83,0)+MAX((Expenses!AY$36-$AB84/12)*$AA84*$F83,0)+MAX((Expenses!AY$37-$AB85/12)*$AA85*$F83,0)+MAX((Expenses!AY$38-$AB86/12)*$AA86*$F83,0)+MAX((Expenses!AY$39-$AB87/12)*$AA87*$F83,0)))))</f>
        <v>0</v>
      </c>
      <c r="BB254" s="156">
        <f>IF(OR(BB$165&lt;=EOMONTH($E83,$R83*(1-$O83)),BB$165&gt;EOMONTH($E83,$P83*12*(1-$O83)+$Q83*12*$O83+$R83*(1-$O83))),0,IF($X83="NNN",SUM(Expenses!AZ$35:AZ$39)*$F83,IF($X83="FSG",0,IF($X83="MG",SUMPRODUCT($Z83:$Z87,Expenses!AZ$35:AZ$39)*$F83,MAX((Expenses!AZ$35-$AB83/12)*$AA83*$F83,0)+MAX((Expenses!AZ$36-$AB84/12)*$AA84*$F83,0)+MAX((Expenses!AZ$37-$AB85/12)*$AA85*$F83,0)+MAX((Expenses!AZ$38-$AB86/12)*$AA86*$F83,0)+MAX((Expenses!AZ$39-$AB87/12)*$AA87*$F83,0)))))</f>
        <v>0</v>
      </c>
      <c r="BC254" s="156">
        <f>IF(OR(BC$165&lt;=EOMONTH($E83,$R83*(1-$O83)),BC$165&gt;EOMONTH($E83,$P83*12*(1-$O83)+$Q83*12*$O83+$R83*(1-$O83))),0,IF($X83="NNN",SUM(Expenses!BA$35:BA$39)*$F83,IF($X83="FSG",0,IF($X83="MG",SUMPRODUCT($Z83:$Z87,Expenses!BA$35:BA$39)*$F83,MAX((Expenses!BA$35-$AB83/12)*$AA83*$F83,0)+MAX((Expenses!BA$36-$AB84/12)*$AA84*$F83,0)+MAX((Expenses!BA$37-$AB85/12)*$AA85*$F83,0)+MAX((Expenses!BA$38-$AB86/12)*$AA86*$F83,0)+MAX((Expenses!BA$39-$AB87/12)*$AA87*$F83,0)))))</f>
        <v>0</v>
      </c>
      <c r="BD254" s="156">
        <f>IF(OR(BD$165&lt;=EOMONTH($E83,$R83*(1-$O83)),BD$165&gt;EOMONTH($E83,$P83*12*(1-$O83)+$Q83*12*$O83+$R83*(1-$O83))),0,IF($X83="NNN",SUM(Expenses!BB$35:BB$39)*$F83,IF($X83="FSG",0,IF($X83="MG",SUMPRODUCT($Z83:$Z87,Expenses!BB$35:BB$39)*$F83,MAX((Expenses!BB$35-$AB83/12)*$AA83*$F83,0)+MAX((Expenses!BB$36-$AB84/12)*$AA84*$F83,0)+MAX((Expenses!BB$37-$AB85/12)*$AA85*$F83,0)+MAX((Expenses!BB$38-$AB86/12)*$AA86*$F83,0)+MAX((Expenses!BB$39-$AB87/12)*$AA87*$F83,0)))))</f>
        <v>0</v>
      </c>
      <c r="BE254" s="156">
        <f>IF(OR(BE$165&lt;=EOMONTH($E83,$R83*(1-$O83)),BE$165&gt;EOMONTH($E83,$P83*12*(1-$O83)+$Q83*12*$O83+$R83*(1-$O83))),0,IF($X83="NNN",SUM(Expenses!BC$35:BC$39)*$F83,IF($X83="FSG",0,IF($X83="MG",SUMPRODUCT($Z83:$Z87,Expenses!BC$35:BC$39)*$F83,MAX((Expenses!BC$35-$AB83/12)*$AA83*$F83,0)+MAX((Expenses!BC$36-$AB84/12)*$AA84*$F83,0)+MAX((Expenses!BC$37-$AB85/12)*$AA85*$F83,0)+MAX((Expenses!BC$38-$AB86/12)*$AA86*$F83,0)+MAX((Expenses!BC$39-$AB87/12)*$AA87*$F83,0)))))</f>
        <v>0</v>
      </c>
      <c r="BF254" s="156">
        <f>IF(OR(BF$165&lt;=EOMONTH($E83,$R83*(1-$O83)),BF$165&gt;EOMONTH($E83,$P83*12*(1-$O83)+$Q83*12*$O83+$R83*(1-$O83))),0,IF($X83="NNN",SUM(Expenses!BD$35:BD$39)*$F83,IF($X83="FSG",0,IF($X83="MG",SUMPRODUCT($Z83:$Z87,Expenses!BD$35:BD$39)*$F83,MAX((Expenses!BD$35-$AB83/12)*$AA83*$F83,0)+MAX((Expenses!BD$36-$AB84/12)*$AA84*$F83,0)+MAX((Expenses!BD$37-$AB85/12)*$AA85*$F83,0)+MAX((Expenses!BD$38-$AB86/12)*$AA86*$F83,0)+MAX((Expenses!BD$39-$AB87/12)*$AA87*$F83,0)))))</f>
        <v>0</v>
      </c>
      <c r="BG254" s="156">
        <f>IF(OR(BG$165&lt;=EOMONTH($E83,$R83*(1-$O83)),BG$165&gt;EOMONTH($E83,$P83*12*(1-$O83)+$Q83*12*$O83+$R83*(1-$O83))),0,IF($X83="NNN",SUM(Expenses!BE$35:BE$39)*$F83,IF($X83="FSG",0,IF($X83="MG",SUMPRODUCT($Z83:$Z87,Expenses!BE$35:BE$39)*$F83,MAX((Expenses!BE$35-$AB83/12)*$AA83*$F83,0)+MAX((Expenses!BE$36-$AB84/12)*$AA84*$F83,0)+MAX((Expenses!BE$37-$AB85/12)*$AA85*$F83,0)+MAX((Expenses!BE$38-$AB86/12)*$AA86*$F83,0)+MAX((Expenses!BE$39-$AB87/12)*$AA87*$F83,0)))))</f>
        <v>0</v>
      </c>
      <c r="BH254" s="156">
        <f>IF(OR(BH$165&lt;=EOMONTH($E83,$R83*(1-$O83)),BH$165&gt;EOMONTH($E83,$P83*12*(1-$O83)+$Q83*12*$O83+$R83*(1-$O83))),0,IF($X83="NNN",SUM(Expenses!BF$35:BF$39)*$F83,IF($X83="FSG",0,IF($X83="MG",SUMPRODUCT($Z83:$Z87,Expenses!BF$35:BF$39)*$F83,MAX((Expenses!BF$35-$AB83/12)*$AA83*$F83,0)+MAX((Expenses!BF$36-$AB84/12)*$AA84*$F83,0)+MAX((Expenses!BF$37-$AB85/12)*$AA85*$F83,0)+MAX((Expenses!BF$38-$AB86/12)*$AA86*$F83,0)+MAX((Expenses!BF$39-$AB87/12)*$AA87*$F83,0)))))</f>
        <v>0</v>
      </c>
      <c r="BI254" s="156">
        <f>IF(OR(BI$165&lt;=EOMONTH($E83,$R83*(1-$O83)),BI$165&gt;EOMONTH($E83,$P83*12*(1-$O83)+$Q83*12*$O83+$R83*(1-$O83))),0,IF($X83="NNN",SUM(Expenses!BG$35:BG$39)*$F83,IF($X83="FSG",0,IF($X83="MG",SUMPRODUCT($Z83:$Z87,Expenses!BG$35:BG$39)*$F83,MAX((Expenses!BG$35-$AB83/12)*$AA83*$F83,0)+MAX((Expenses!BG$36-$AB84/12)*$AA84*$F83,0)+MAX((Expenses!BG$37-$AB85/12)*$AA85*$F83,0)+MAX((Expenses!BG$38-$AB86/12)*$AA86*$F83,0)+MAX((Expenses!BG$39-$AB87/12)*$AA87*$F83,0)))))</f>
        <v>0</v>
      </c>
      <c r="BJ254" s="156">
        <f>IF(OR(BJ$165&lt;=EOMONTH($E83,$R83*(1-$O83)),BJ$165&gt;EOMONTH($E83,$P83*12*(1-$O83)+$Q83*12*$O83+$R83*(1-$O83))),0,IF($X83="NNN",SUM(Expenses!BH$35:BH$39)*$F83,IF($X83="FSG",0,IF($X83="MG",SUMPRODUCT($Z83:$Z87,Expenses!BH$35:BH$39)*$F83,MAX((Expenses!BH$35-$AB83/12)*$AA83*$F83,0)+MAX((Expenses!BH$36-$AB84/12)*$AA84*$F83,0)+MAX((Expenses!BH$37-$AB85/12)*$AA85*$F83,0)+MAX((Expenses!BH$38-$AB86/12)*$AA86*$F83,0)+MAX((Expenses!BH$39-$AB87/12)*$AA87*$F83,0)))))</f>
        <v>0</v>
      </c>
      <c r="BK254" s="156">
        <f>IF(OR(BK$165&lt;=EOMONTH($E83,$R83*(1-$O83)),BK$165&gt;EOMONTH($E83,$P83*12*(1-$O83)+$Q83*12*$O83+$R83*(1-$O83))),0,IF($X83="NNN",SUM(Expenses!BI$35:BI$39)*$F83,IF($X83="FSG",0,IF($X83="MG",SUMPRODUCT($Z83:$Z87,Expenses!BI$35:BI$39)*$F83,MAX((Expenses!BI$35-$AB83/12)*$AA83*$F83,0)+MAX((Expenses!BI$36-$AB84/12)*$AA84*$F83,0)+MAX((Expenses!BI$37-$AB85/12)*$AA85*$F83,0)+MAX((Expenses!BI$38-$AB86/12)*$AA86*$F83,0)+MAX((Expenses!BI$39-$AB87/12)*$AA87*$F83,0)))))</f>
        <v>0</v>
      </c>
      <c r="BL254" s="156">
        <f ca="1">IF(OR(BL$165&lt;=EOMONTH($E83,$R83*(1-$O83)),BL$165&gt;EOMONTH($E83,$P83*12*(1-$O83)+$Q83*12*$O83+$R83*(1-$O83))),0,IF($X83="NNN",SUM(Expenses!BJ$35:BJ$39)*$F83,IF($X83="FSG",0,IF($X83="MG",SUMPRODUCT($Z83:$Z87,Expenses!BJ$35:BJ$39)*$F83,MAX((Expenses!BJ$35-$AB83/12)*$AA83*$F83,0)+MAX((Expenses!BJ$36-$AB84/12)*$AA84*$F83,0)+MAX((Expenses!BJ$37-$AB85/12)*$AA85*$F83,0)+MAX((Expenses!BJ$38-$AB86/12)*$AA86*$F83,0)+MAX((Expenses!BJ$39-$AB87/12)*$AA87*$F83,0)))))</f>
        <v>879.57753834784717</v>
      </c>
      <c r="BM254" s="156">
        <f ca="1">IF(OR(BM$165&lt;=EOMONTH($E83,$R83*(1-$O83)),BM$165&gt;EOMONTH($E83,$P83*12*(1-$O83)+$Q83*12*$O83+$R83*(1-$O83))),0,IF($X83="NNN",SUM(Expenses!BK$35:BK$39)*$F83,IF($X83="FSG",0,IF($X83="MG",SUMPRODUCT($Z83:$Z87,Expenses!BK$35:BK$39)*$F83,MAX((Expenses!BK$35-$AB83/12)*$AA83*$F83,0)+MAX((Expenses!BK$36-$AB84/12)*$AA84*$F83,0)+MAX((Expenses!BK$37-$AB85/12)*$AA85*$F83,0)+MAX((Expenses!BK$38-$AB86/12)*$AA86*$F83,0)+MAX((Expenses!BK$39-$AB87/12)*$AA87*$F83,0)))))</f>
        <v>883.66228741357691</v>
      </c>
      <c r="BN254" s="156">
        <f ca="1">IF(OR(BN$165&lt;=EOMONTH($E83,$R83*(1-$O83)),BN$165&gt;EOMONTH($E83,$P83*12*(1-$O83)+$Q83*12*$O83+$R83*(1-$O83))),0,IF($X83="NNN",SUM(Expenses!BL$35:BL$39)*$F83,IF($X83="FSG",0,IF($X83="MG",SUMPRODUCT($Z83:$Z87,Expenses!BL$35:BL$39)*$F83,MAX((Expenses!BL$35-$AB83/12)*$AA83*$F83,0)+MAX((Expenses!BL$36-$AB84/12)*$AA84*$F83,0)+MAX((Expenses!BL$37-$AB85/12)*$AA85*$F83,0)+MAX((Expenses!BL$38-$AB86/12)*$AA86*$F83,0)+MAX((Expenses!BL$39-$AB87/12)*$AA87*$F83,0)))))</f>
        <v>889.35421661194334</v>
      </c>
      <c r="BO254" s="156">
        <f ca="1">IF(OR(BO$165&lt;=EOMONTH($E83,$R83*(1-$O83)),BO$165&gt;EOMONTH($E83,$P83*12*(1-$O83)+$Q83*12*$O83+$R83*(1-$O83))),0,IF($X83="NNN",SUM(Expenses!BM$35:BM$39)*$F83,IF($X83="FSG",0,IF($X83="MG",SUMPRODUCT($Z83:$Z87,Expenses!BM$35:BM$39)*$F83,MAX((Expenses!BM$35-$AB83/12)*$AA83*$F83,0)+MAX((Expenses!BM$36-$AB84/12)*$AA84*$F83,0)+MAX((Expenses!BM$37-$AB85/12)*$AA85*$F83,0)+MAX((Expenses!BM$38-$AB86/12)*$AA86*$F83,0)+MAX((Expenses!BM$39-$AB87/12)*$AA87*$F83,0)))))</f>
        <v>889.83201030261137</v>
      </c>
      <c r="BP254" s="156">
        <f ca="1">IF(OR(BP$165&lt;=EOMONTH($E83,$R83*(1-$O83)),BP$165&gt;EOMONTH($E83,$P83*12*(1-$O83)+$Q83*12*$O83+$R83*(1-$O83))),0,IF($X83="NNN",SUM(Expenses!BN$35:BN$39)*$F83,IF($X83="FSG",0,IF($X83="MG",SUMPRODUCT($Z83:$Z87,Expenses!BN$35:BN$39)*$F83,MAX((Expenses!BN$35-$AB83/12)*$AA83*$F83,0)+MAX((Expenses!BN$36-$AB84/12)*$AA84*$F83,0)+MAX((Expenses!BN$37-$AB85/12)*$AA85*$F83,0)+MAX((Expenses!BN$38-$AB86/12)*$AA86*$F83,0)+MAX((Expenses!BN$39-$AB87/12)*$AA87*$F83,0)))))</f>
        <v>925.97893455887242</v>
      </c>
      <c r="BQ254" s="156">
        <f ca="1">IF(OR(BQ$165&lt;=EOMONTH($E83,$R83*(1-$O83)),BQ$165&gt;EOMONTH($E83,$P83*12*(1-$O83)+$Q83*12*$O83+$R83*(1-$O83))),0,IF($X83="NNN",SUM(Expenses!BO$35:BO$39)*$F83,IF($X83="FSG",0,IF($X83="MG",SUMPRODUCT($Z83:$Z87,Expenses!BO$35:BO$39)*$F83,MAX((Expenses!BO$35-$AB83/12)*$AA83*$F83,0)+MAX((Expenses!BO$36-$AB84/12)*$AA84*$F83,0)+MAX((Expenses!BO$37-$AB85/12)*$AA85*$F83,0)+MAX((Expenses!BO$38-$AB86/12)*$AA86*$F83,0)+MAX((Expenses!BO$39-$AB87/12)*$AA87*$F83,0)))))</f>
        <v>927.00340098169227</v>
      </c>
      <c r="BR254" s="156">
        <f ca="1">IF(OR(BR$165&lt;=EOMONTH($E83,$R83*(1-$O83)),BR$165&gt;EOMONTH($E83,$P83*12*(1-$O83)+$Q83*12*$O83+$R83*(1-$O83))),0,IF($X83="NNN",SUM(Expenses!BP$35:BP$39)*$F83,IF($X83="FSG",0,IF($X83="MG",SUMPRODUCT($Z83:$Z87,Expenses!BP$35:BP$39)*$F83,MAX((Expenses!BP$35-$AB83/12)*$AA83*$F83,0)+MAX((Expenses!BP$36-$AB84/12)*$AA84*$F83,0)+MAX((Expenses!BP$37-$AB85/12)*$AA85*$F83,0)+MAX((Expenses!BP$38-$AB86/12)*$AA86*$F83,0)+MAX((Expenses!BP$39-$AB87/12)*$AA87*$F83,0)))))</f>
        <v>942.21373716427593</v>
      </c>
      <c r="BS254" s="156">
        <f ca="1">IF(OR(BS$165&lt;=EOMONTH($E83,$R83*(1-$O83)),BS$165&gt;EOMONTH($E83,$P83*12*(1-$O83)+$Q83*12*$O83+$R83*(1-$O83))),0,IF($X83="NNN",SUM(Expenses!BQ$35:BQ$39)*$F83,IF($X83="FSG",0,IF($X83="MG",SUMPRODUCT($Z83:$Z87,Expenses!BQ$35:BQ$39)*$F83,MAX((Expenses!BQ$35-$AB83/12)*$AA83*$F83,0)+MAX((Expenses!BQ$36-$AB84/12)*$AA84*$F83,0)+MAX((Expenses!BQ$37-$AB85/12)*$AA85*$F83,0)+MAX((Expenses!BQ$38-$AB86/12)*$AA86*$F83,0)+MAX((Expenses!BQ$39-$AB87/12)*$AA87*$F83,0)))))</f>
        <v>942.76660798508999</v>
      </c>
      <c r="BT254" s="156">
        <f ca="1">IF(OR(BT$165&lt;=EOMONTH($E83,$R83*(1-$O83)),BT$165&gt;EOMONTH($E83,$P83*12*(1-$O83)+$Q83*12*$O83+$R83*(1-$O83))),0,IF($X83="NNN",SUM(Expenses!BR$35:BR$39)*$F83,IF($X83="FSG",0,IF($X83="MG",SUMPRODUCT($Z83:$Z87,Expenses!BR$35:BR$39)*$F83,MAX((Expenses!BR$35-$AB83/12)*$AA83*$F83,0)+MAX((Expenses!BR$36-$AB84/12)*$AA84*$F83,0)+MAX((Expenses!BR$37-$AB85/12)*$AA85*$F83,0)+MAX((Expenses!BR$38-$AB86/12)*$AA86*$F83,0)+MAX((Expenses!BR$39-$AB87/12)*$AA87*$F83,0)))))</f>
        <v>943.32084233449746</v>
      </c>
      <c r="BU254" s="156">
        <f ca="1">IF(OR(BU$165&lt;=EOMONTH($E83,$R83*(1-$O83)),BU$165&gt;EOMONTH($E83,$P83*12*(1-$O83)+$Q83*12*$O83+$R83*(1-$O83))),0,IF($X83="NNN",SUM(Expenses!BS$35:BS$39)*$F83,IF($X83="FSG",0,IF($X83="MG",SUMPRODUCT($Z83:$Z87,Expenses!BS$35:BS$39)*$F83,MAX((Expenses!BS$35-$AB83/12)*$AA83*$F83,0)+MAX((Expenses!BS$36-$AB84/12)*$AA84*$F83,0)+MAX((Expenses!BS$37-$AB85/12)*$AA85*$F83,0)+MAX((Expenses!BS$38-$AB86/12)*$AA86*$F83,0)+MAX((Expenses!BS$39-$AB87/12)*$AA87*$F83,0)))))</f>
        <v>943.87644357532747</v>
      </c>
      <c r="BV254" s="156">
        <f ca="1">IF(OR(BV$165&lt;=EOMONTH($E83,$R83*(1-$O83)),BV$165&gt;EOMONTH($E83,$P83*12*(1-$O83)+$Q83*12*$O83+$R83*(1-$O83))),0,IF($X83="NNN",SUM(Expenses!BT$35:BT$39)*$F83,IF($X83="FSG",0,IF($X83="MG",SUMPRODUCT($Z83:$Z87,Expenses!BT$35:BT$39)*$F83,MAX((Expenses!BT$35-$AB83/12)*$AA83*$F83,0)+MAX((Expenses!BT$36-$AB84/12)*$AA84*$F83,0)+MAX((Expenses!BT$37-$AB85/12)*$AA85*$F83,0)+MAX((Expenses!BT$38-$AB86/12)*$AA86*$F83,0)+MAX((Expenses!BT$39-$AB87/12)*$AA87*$F83,0)))))</f>
        <v>944.51391347344668</v>
      </c>
      <c r="BW254" s="156">
        <f ca="1">IF(OR(BW$165&lt;=EOMONTH($E83,$R83*(1-$O83)),BW$165&gt;EOMONTH($E83,$P83*12*(1-$O83)+$Q83*12*$O83+$R83*(1-$O83))),0,IF($X83="NNN",SUM(Expenses!BU$35:BU$39)*$F83,IF($X83="FSG",0,IF($X83="MG",SUMPRODUCT($Z83:$Z87,Expenses!BU$35:BU$39)*$F83,MAX((Expenses!BU$35-$AB83/12)*$AA83*$F83,0)+MAX((Expenses!BU$36-$AB84/12)*$AA84*$F83,0)+MAX((Expenses!BU$37-$AB85/12)*$AA85*$F83,0)+MAX((Expenses!BU$38-$AB86/12)*$AA86*$F83,0)+MAX((Expenses!BU$39-$AB87/12)*$AA87*$F83,0)))))</f>
        <v>945.07225861880522</v>
      </c>
      <c r="BX254" s="156">
        <f ca="1">IF(OR(BX$165&lt;=EOMONTH($E83,$R83*(1-$O83)),BX$165&gt;EOMONTH($E83,$P83*12*(1-$O83)+$Q83*12*$O83+$R83*(1-$O83))),0,IF($X83="NNN",SUM(Expenses!BV$35:BV$39)*$F83,IF($X83="FSG",0,IF($X83="MG",SUMPRODUCT($Z83:$Z87,Expenses!BV$35:BV$39)*$F83,MAX((Expenses!BV$35-$AB83/12)*$AA83*$F83,0)+MAX((Expenses!BV$36-$AB84/12)*$AA84*$F83,0)+MAX((Expenses!BV$37-$AB85/12)*$AA85*$F83,0)+MAX((Expenses!BV$38-$AB86/12)*$AA86*$F83,0)+MAX((Expenses!BV$39-$AB87/12)*$AA87*$F83,0)))))</f>
        <v>959.00732810412603</v>
      </c>
      <c r="BY254" s="156">
        <f ca="1">IF(OR(BY$165&lt;=EOMONTH($E83,$R83*(1-$O83)),BY$165&gt;EOMONTH($E83,$P83*12*(1-$O83)+$Q83*12*$O83+$R83*(1-$O83))),0,IF($X83="NNN",SUM(Expenses!BW$35:BW$39)*$F83,IF($X83="FSG",0,IF($X83="MG",SUMPRODUCT($Z83:$Z87,Expenses!BW$35:BW$39)*$F83,MAX((Expenses!BW$35-$AB83/12)*$AA83*$F83,0)+MAX((Expenses!BW$36-$AB84/12)*$AA84*$F83,0)+MAX((Expenses!BW$37-$AB85/12)*$AA85*$F83,0)+MAX((Expenses!BW$38-$AB86/12)*$AA86*$F83,0)+MAX((Expenses!BW$39-$AB87/12)*$AA87*$F83,0)))))</f>
        <v>961.76725453549147</v>
      </c>
      <c r="BZ254" s="156">
        <f ca="1">IF(OR(BZ$165&lt;=EOMONTH($E83,$R83*(1-$O83)),BZ$165&gt;EOMONTH($E83,$P83*12*(1-$O83)+$Q83*12*$O83+$R83*(1-$O83))),0,IF($X83="NNN",SUM(Expenses!BX$35:BX$39)*$F83,IF($X83="FSG",0,IF($X83="MG",SUMPRODUCT($Z83:$Z87,Expenses!BX$35:BX$39)*$F83,MAX((Expenses!BX$35-$AB83/12)*$AA83*$F83,0)+MAX((Expenses!BX$36-$AB84/12)*$AA84*$F83,0)+MAX((Expenses!BX$37-$AB85/12)*$AA85*$F83,0)+MAX((Expenses!BX$38-$AB86/12)*$AA86*$F83,0)+MAX((Expenses!BX$39-$AB87/12)*$AA87*$F83,0)))))</f>
        <v>962.32974096687008</v>
      </c>
      <c r="CA254" s="156">
        <f ca="1">IF(OR(CA$165&lt;=EOMONTH($E83,$R83*(1-$O83)),CA$165&gt;EOMONTH($E83,$P83*12*(1-$O83)+$Q83*12*$O83+$R83*(1-$O83))),0,IF($X83="NNN",SUM(Expenses!BY$35:BY$39)*$F83,IF($X83="FSG",0,IF($X83="MG",SUMPRODUCT($Z83:$Z87,Expenses!BY$35:BY$39)*$F83,MAX((Expenses!BY$35-$AB83/12)*$AA83*$F83,0)+MAX((Expenses!BY$36-$AB84/12)*$AA84*$F83,0)+MAX((Expenses!BY$37-$AB85/12)*$AA85*$F83,0)+MAX((Expenses!BY$38-$AB86/12)*$AA86*$F83,0)+MAX((Expenses!BY$39-$AB87/12)*$AA87*$F83,0)))))</f>
        <v>962.8936146415316</v>
      </c>
      <c r="CB254" s="156">
        <f ca="1">IF(OR(CB$165&lt;=EOMONTH($E83,$R83*(1-$O83)),CB$165&gt;EOMONTH($E83,$P83*12*(1-$O83)+$Q83*12*$O83+$R83*(1-$O83))),0,IF($X83="NNN",SUM(Expenses!BZ$35:BZ$39)*$F83,IF($X83="FSG",0,IF($X83="MG",SUMPRODUCT($Z83:$Z87,Expenses!BZ$35:BZ$39)*$F83,MAX((Expenses!BZ$35-$AB83/12)*$AA83*$F83,0)+MAX((Expenses!BZ$36-$AB84/12)*$AA84*$F83,0)+MAX((Expenses!BZ$37-$AB85/12)*$AA85*$F83,0)+MAX((Expenses!BZ$38-$AB86/12)*$AA86*$F83,0)+MAX((Expenses!BZ$39-$AB87/12)*$AA87*$F83,0)))))</f>
        <v>963.7179542742191</v>
      </c>
      <c r="CC254" s="156">
        <f ca="1">IF(OR(CC$165&lt;=EOMONTH($E83,$R83*(1-$O83)),CC$165&gt;EOMONTH($E83,$P83*12*(1-$O83)+$Q83*12*$O83+$R83*(1-$O83))),0,IF($X83="NNN",SUM(Expenses!CA$35:CA$39)*$F83,IF($X83="FSG",0,IF($X83="MG",SUMPRODUCT($Z83:$Z87,Expenses!CA$35:CA$39)*$F83,MAX((Expenses!CA$35-$AB83/12)*$AA83*$F83,0)+MAX((Expenses!CA$36-$AB84/12)*$AA84*$F83,0)+MAX((Expenses!CA$37-$AB85/12)*$AA85*$F83,0)+MAX((Expenses!CA$38-$AB86/12)*$AA86*$F83,0)+MAX((Expenses!CA$39-$AB87/12)*$AA87*$F83,0)))))</f>
        <v>964.77315468972336</v>
      </c>
      <c r="CD254" s="156">
        <f ca="1">IF(OR(CD$165&lt;=EOMONTH($E83,$R83*(1-$O83)),CD$165&gt;EOMONTH($E83,$P83*12*(1-$O83)+$Q83*12*$O83+$R83*(1-$O83))),0,IF($X83="NNN",SUM(Expenses!CB$35:CB$39)*$F83,IF($X83="FSG",0,IF($X83="MG",SUMPRODUCT($Z83:$Z87,Expenses!CB$35:CB$39)*$F83,MAX((Expenses!CB$35-$AB83/12)*$AA83*$F83,0)+MAX((Expenses!CB$36-$AB84/12)*$AA84*$F83,0)+MAX((Expenses!CB$37-$AB85/12)*$AA85*$F83,0)+MAX((Expenses!CB$38-$AB86/12)*$AA86*$F83,0)+MAX((Expenses!CB$39-$AB87/12)*$AA87*$F83,0)))))</f>
        <v>965.34121065590341</v>
      </c>
      <c r="CE254" s="156">
        <f ca="1">IF(OR(CE$165&lt;=EOMONTH($E83,$R83*(1-$O83)),CE$165&gt;EOMONTH($E83,$P83*12*(1-$O83)+$Q83*12*$O83+$R83*(1-$O83))),0,IF($X83="NNN",SUM(Expenses!CC$35:CC$39)*$F83,IF($X83="FSG",0,IF($X83="MG",SUMPRODUCT($Z83:$Z87,Expenses!CC$35:CC$39)*$F83,MAX((Expenses!CC$35-$AB83/12)*$AA83*$F83,0)+MAX((Expenses!CC$36-$AB84/12)*$AA84*$F83,0)+MAX((Expenses!CC$37-$AB85/12)*$AA85*$F83,0)+MAX((Expenses!CC$38-$AB86/12)*$AA86*$F83,0)+MAX((Expenses!CC$39-$AB87/12)*$AA87*$F83,0)))))</f>
        <v>965.91066760134197</v>
      </c>
      <c r="CF254" s="156">
        <f ca="1">IF(OR(CF$165&lt;=EOMONTH($E83,$R83*(1-$O83)),CF$165&gt;EOMONTH($E83,$P83*12*(1-$O83)+$Q83*12*$O83+$R83*(1-$O83))),0,IF($X83="NNN",SUM(Expenses!CD$35:CD$39)*$F83,IF($X83="FSG",0,IF($X83="MG",SUMPRODUCT($Z83:$Z87,Expenses!CD$35:CD$39)*$F83,MAX((Expenses!CD$35-$AB83/12)*$AA83*$F83,0)+MAX((Expenses!CD$36-$AB84/12)*$AA84*$F83,0)+MAX((Expenses!CD$37-$AB85/12)*$AA85*$F83,0)+MAX((Expenses!CD$38-$AB86/12)*$AA86*$F83,0)+MAX((Expenses!CD$39-$AB87/12)*$AA87*$F83,0)))))</f>
        <v>966.48152898123146</v>
      </c>
      <c r="CG254" s="156">
        <f ca="1">IF(OR(CG$165&lt;=EOMONTH($E83,$R83*(1-$O83)),CG$165&gt;EOMONTH($E83,$P83*12*(1-$O83)+$Q83*12*$O83+$R83*(1-$O83))),0,IF($X83="NNN",SUM(Expenses!CE$35:CE$39)*$F83,IF($X83="FSG",0,IF($X83="MG",SUMPRODUCT($Z83:$Z87,Expenses!CE$35:CE$39)*$F83,MAX((Expenses!CE$35-$AB83/12)*$AA83*$F83,0)+MAX((Expenses!CE$36-$AB84/12)*$AA84*$F83,0)+MAX((Expenses!CE$37-$AB85/12)*$AA85*$F83,0)+MAX((Expenses!CE$38-$AB86/12)*$AA86*$F83,0)+MAX((Expenses!CE$39-$AB87/12)*$AA87*$F83,0)))))</f>
        <v>967.05379825928651</v>
      </c>
      <c r="CH254" s="156">
        <f ca="1">IF(OR(CH$165&lt;=EOMONTH($E83,$R83*(1-$O83)),CH$165&gt;EOMONTH($E83,$P83*12*(1-$O83)+$Q83*12*$O83+$R83*(1-$O83))),0,IF($X83="NNN",SUM(Expenses!CF$35:CF$39)*$F83,IF($X83="FSG",0,IF($X83="MG",SUMPRODUCT($Z83:$Z87,Expenses!CF$35:CF$39)*$F83,MAX((Expenses!CF$35-$AB83/12)*$AA83*$F83,0)+MAX((Expenses!CF$36-$AB84/12)*$AA84*$F83,0)+MAX((Expenses!CF$37-$AB85/12)*$AA85*$F83,0)+MAX((Expenses!CF$38-$AB86/12)*$AA86*$F83,0)+MAX((Expenses!CF$39-$AB87/12)*$AA87*$F83,0)))))</f>
        <v>967.71039225434924</v>
      </c>
      <c r="CI254" s="156">
        <f ca="1">IF(OR(CI$165&lt;=EOMONTH($E83,$R83*(1-$O83)),CI$165&gt;EOMONTH($E83,$P83*12*(1-$O83)+$Q83*12*$O83+$R83*(1-$O83))),0,IF($X83="NNN",SUM(Expenses!CG$35:CG$39)*$F83,IF($X83="FSG",0,IF($X83="MG",SUMPRODUCT($Z83:$Z87,Expenses!CG$35:CG$39)*$F83,MAX((Expenses!CG$35-$AB83/12)*$AA83*$F83,0)+MAX((Expenses!CG$36-$AB84/12)*$AA84*$F83,0)+MAX((Expenses!CG$37-$AB85/12)*$AA85*$F83,0)+MAX((Expenses!CG$38-$AB86/12)*$AA86*$F83,0)+MAX((Expenses!CG$39-$AB87/12)*$AA87*$F83,0)))))</f>
        <v>968.28548775406853</v>
      </c>
      <c r="CJ254" s="156">
        <f ca="1">IF(OR(CJ$165&lt;=EOMONTH($E83,$R83*(1-$O83)),CJ$165&gt;EOMONTH($E83,$P83*12*(1-$O83)+$Q83*12*$O83+$R83*(1-$O83))),0,IF($X83="NNN",SUM(Expenses!CH$35:CH$39)*$F83,IF($X83="FSG",0,IF($X83="MG",SUMPRODUCT($Z83:$Z87,Expenses!CH$35:CH$39)*$F83,MAX((Expenses!CH$35-$AB83/12)*$AA83*$F83,0)+MAX((Expenses!CH$36-$AB84/12)*$AA84*$F83,0)+MAX((Expenses!CH$37-$AB85/12)*$AA85*$F83,0)+MAX((Expenses!CH$38-$AB86/12)*$AA86*$F83,0)+MAX((Expenses!CH$39-$AB87/12)*$AA87*$F83,0)))))</f>
        <v>982.53583055148329</v>
      </c>
      <c r="CK254" s="156">
        <f ca="1">IF(OR(CK$165&lt;=EOMONTH($E83,$R83*(1-$O83)),CK$165&gt;EOMONTH($E83,$P83*12*(1-$O83)+$Q83*12*$O83+$R83*(1-$O83))),0,IF($X83="NNN",SUM(Expenses!CI$35:CI$39)*$F83,IF($X83="FSG",0,IF($X83="MG",SUMPRODUCT($Z83:$Z87,Expenses!CI$35:CI$39)*$F83,MAX((Expenses!CI$35-$AB83/12)*$AA83*$F83,0)+MAX((Expenses!CI$36-$AB84/12)*$AA84*$F83,0)+MAX((Expenses!CI$37-$AB85/12)*$AA85*$F83,0)+MAX((Expenses!CI$38-$AB86/12)*$AA86*$F83,0)+MAX((Expenses!CI$39-$AB87/12)*$AA87*$F83,0)))))</f>
        <v>985.37855477578955</v>
      </c>
      <c r="CL254" s="156">
        <f ca="1">IF(OR(CL$165&lt;=EOMONTH($E83,$R83*(1-$O83)),CL$165&gt;EOMONTH($E83,$P83*12*(1-$O83)+$Q83*12*$O83+$R83*(1-$O83))),0,IF($X83="NNN",SUM(Expenses!CJ$35:CJ$39)*$F83,IF($X83="FSG",0,IF($X83="MG",SUMPRODUCT($Z83:$Z87,Expenses!CJ$35:CJ$39)*$F83,MAX((Expenses!CJ$35-$AB83/12)*$AA83*$F83,0)+MAX((Expenses!CJ$36-$AB84/12)*$AA84*$F83,0)+MAX((Expenses!CJ$37-$AB85/12)*$AA85*$F83,0)+MAX((Expenses!CJ$38-$AB86/12)*$AA86*$F83,0)+MAX((Expenses!CJ$39-$AB87/12)*$AA87*$F83,0)))))</f>
        <v>985.9579158001095</v>
      </c>
      <c r="CM254" s="156">
        <f ca="1">IF(OR(CM$165&lt;=EOMONTH($E83,$R83*(1-$O83)),CM$165&gt;EOMONTH($E83,$P83*12*(1-$O83)+$Q83*12*$O83+$R83*(1-$O83))),0,IF($X83="NNN",SUM(Expenses!CK$35:CK$39)*$F83,IF($X83="FSG",0,IF($X83="MG",SUMPRODUCT($Z83:$Z87,Expenses!CK$35:CK$39)*$F83,MAX((Expenses!CK$35-$AB83/12)*$AA83*$F83,0)+MAX((Expenses!CK$36-$AB84/12)*$AA84*$F83,0)+MAX((Expenses!CK$37-$AB85/12)*$AA85*$F83,0)+MAX((Expenses!CK$38-$AB86/12)*$AA86*$F83,0)+MAX((Expenses!CK$39-$AB87/12)*$AA87*$F83,0)))))</f>
        <v>986.53870568501088</v>
      </c>
      <c r="CN254" s="156">
        <f ca="1">IF(OR(CN$165&lt;=EOMONTH($E83,$R83*(1-$O83)),CN$165&gt;EOMONTH($E83,$P83*12*(1-$O83)+$Q83*12*$O83+$R83*(1-$O83))),0,IF($X83="NNN",SUM(Expenses!CL$35:CL$39)*$F83,IF($X83="FSG",0,IF($X83="MG",SUMPRODUCT($Z83:$Z87,Expenses!CL$35:CL$39)*$F83,MAX((Expenses!CL$35-$AB83/12)*$AA83*$F83,0)+MAX((Expenses!CL$36-$AB84/12)*$AA84*$F83,0)+MAX((Expenses!CL$37-$AB85/12)*$AA85*$F83,0)+MAX((Expenses!CL$38-$AB86/12)*$AA86*$F83,0)+MAX((Expenses!CL$39-$AB87/12)*$AA87*$F83,0)))))</f>
        <v>987.38777550667874</v>
      </c>
      <c r="CO254" s="156">
        <f ca="1">IF(OR(CO$165&lt;=EOMONTH($E83,$R83*(1-$O83)),CO$165&gt;EOMONTH($E83,$P83*12*(1-$O83)+$Q83*12*$O83+$R83*(1-$O83))),0,IF($X83="NNN",SUM(Expenses!CM$35:CM$39)*$F83,IF($X83="FSG",0,IF($X83="MG",SUMPRODUCT($Z83:$Z87,Expenses!CM$35:CM$39)*$F83,MAX((Expenses!CM$35-$AB83/12)*$AA83*$F83,0)+MAX((Expenses!CM$36-$AB84/12)*$AA84*$F83,0)+MAX((Expenses!CM$37-$AB85/12)*$AA85*$F83,0)+MAX((Expenses!CM$38-$AB86/12)*$AA86*$F83,0)+MAX((Expenses!CM$39-$AB87/12)*$AA87*$F83,0)))))</f>
        <v>988.47463193464841</v>
      </c>
      <c r="CP254" s="156">
        <f ca="1">IF(OR(CP$165&lt;=EOMONTH($E83,$R83*(1-$O83)),CP$165&gt;EOMONTH($E83,$P83*12*(1-$O83)+$Q83*12*$O83+$R83*(1-$O83))),0,IF($X83="NNN",SUM(Expenses!CN$35:CN$39)*$F83,IF($X83="FSG",0,IF($X83="MG",SUMPRODUCT($Z83:$Z87,Expenses!CN$35:CN$39)*$F83,MAX((Expenses!CN$35-$AB83/12)*$AA83*$F83,0)+MAX((Expenses!CN$36-$AB84/12)*$AA84*$F83,0)+MAX((Expenses!CN$37-$AB85/12)*$AA85*$F83,0)+MAX((Expenses!CN$38-$AB86/12)*$AA86*$F83,0)+MAX((Expenses!CN$39-$AB87/12)*$AA87*$F83,0)))))</f>
        <v>989.05972957981385</v>
      </c>
      <c r="CQ254" s="156">
        <f ca="1">IF(OR(CQ$165&lt;=EOMONTH($E83,$R83*(1-$O83)),CQ$165&gt;EOMONTH($E83,$P83*12*(1-$O83)+$Q83*12*$O83+$R83*(1-$O83))),0,IF($X83="NNN",SUM(Expenses!CO$35:CO$39)*$F83,IF($X83="FSG",0,IF($X83="MG",SUMPRODUCT($Z83:$Z87,Expenses!CO$35:CO$39)*$F83,MAX((Expenses!CO$35-$AB83/12)*$AA83*$F83,0)+MAX((Expenses!CO$36-$AB84/12)*$AA84*$F83,0)+MAX((Expenses!CO$37-$AB85/12)*$AA85*$F83,0)+MAX((Expenses!CO$38-$AB86/12)*$AA86*$F83,0)+MAX((Expenses!CO$39-$AB87/12)*$AA87*$F83,0)))))</f>
        <v>989.64627023361527</v>
      </c>
      <c r="CR254" s="156">
        <f ca="1">IF(OR(CR$165&lt;=EOMONTH($E83,$R83*(1-$O83)),CR$165&gt;EOMONTH($E83,$P83*12*(1-$O83)+$Q83*12*$O83+$R83*(1-$O83))),0,IF($X83="NNN",SUM(Expenses!CP$35:CP$39)*$F83,IF($X83="FSG",0,IF($X83="MG",SUMPRODUCT($Z83:$Z87,Expenses!CP$35:CP$39)*$F83,MAX((Expenses!CP$35-$AB83/12)*$AA83*$F83,0)+MAX((Expenses!CP$36-$AB84/12)*$AA84*$F83,0)+MAX((Expenses!CP$37-$AB85/12)*$AA85*$F83,0)+MAX((Expenses!CP$38-$AB86/12)*$AA86*$F83,0)+MAX((Expenses!CP$39-$AB87/12)*$AA87*$F83,0)))))</f>
        <v>990.23425745490169</v>
      </c>
      <c r="CS254" s="156">
        <f ca="1">IF(OR(CS$165&lt;=EOMONTH($E83,$R83*(1-$O83)),CS$165&gt;EOMONTH($E83,$P83*12*(1-$O83)+$Q83*12*$O83+$R83*(1-$O83))),0,IF($X83="NNN",SUM(Expenses!CQ$35:CQ$39)*$F83,IF($X83="FSG",0,IF($X83="MG",SUMPRODUCT($Z83:$Z87,Expenses!CQ$35:CQ$39)*$F83,MAX((Expenses!CQ$35-$AB83/12)*$AA83*$F83,0)+MAX((Expenses!CQ$36-$AB84/12)*$AA84*$F83,0)+MAX((Expenses!CQ$37-$AB85/12)*$AA85*$F83,0)+MAX((Expenses!CQ$38-$AB86/12)*$AA86*$F83,0)+MAX((Expenses!CQ$39-$AB87/12)*$AA87*$F83,0)))))</f>
        <v>990.82369481129842</v>
      </c>
      <c r="CT254" s="156">
        <f ca="1">IF(OR(CT$165&lt;=EOMONTH($E83,$R83*(1-$O83)),CT$165&gt;EOMONTH($E83,$P83*12*(1-$O83)+$Q83*12*$O83+$R83*(1-$O83))),0,IF($X83="NNN",SUM(Expenses!CR$35:CR$39)*$F83,IF($X83="FSG",0,IF($X83="MG",SUMPRODUCT($Z83:$Z87,Expenses!CR$35:CR$39)*$F83,MAX((Expenses!CR$35-$AB83/12)*$AA83*$F83,0)+MAX((Expenses!CR$36-$AB84/12)*$AA84*$F83,0)+MAX((Expenses!CR$37-$AB85/12)*$AA85*$F83,0)+MAX((Expenses!CR$38-$AB86/12)*$AA86*$F83,0)+MAX((Expenses!CR$39-$AB87/12)*$AA87*$F83,0)))))</f>
        <v>980.39348281972138</v>
      </c>
      <c r="CU254" s="156">
        <f ca="1">IF(OR(CU$165&lt;=EOMONTH($E83,$R83*(1-$O83)),CU$165&gt;EOMONTH($E83,$P83*12*(1-$O83)+$Q83*12*$O83+$R83*(1-$O83))),0,IF($X83="NNN",SUM(Expenses!CS$35:CS$39)*$F83,IF($X83="FSG",0,IF($X83="MG",SUMPRODUCT($Z83:$Z87,Expenses!CS$35:CS$39)*$F83,MAX((Expenses!CS$35-$AB83/12)*$AA83*$F83,0)+MAX((Expenses!CS$36-$AB84/12)*$AA84*$F83,0)+MAX((Expenses!CS$37-$AB85/12)*$AA85*$F83,0)+MAX((Expenses!CS$38-$AB86/12)*$AA86*$F83,0)+MAX((Expenses!CS$39-$AB87/12)*$AA87*$F83,0)))))</f>
        <v>980.96963204957251</v>
      </c>
      <c r="CV254" s="156">
        <f ca="1">IF(OR(CV$165&lt;=EOMONTH($E83,$R83*(1-$O83)),CV$165&gt;EOMONTH($E83,$P83*12*(1-$O83)+$Q83*12*$O83+$R83*(1-$O83))),0,IF($X83="NNN",SUM(Expenses!CT$35:CT$39)*$F83,IF($X83="FSG",0,IF($X83="MG",SUMPRODUCT($Z83:$Z87,Expenses!CT$35:CT$39)*$F83,MAX((Expenses!CT$35-$AB83/12)*$AA83*$F83,0)+MAX((Expenses!CT$36-$AB84/12)*$AA84*$F83,0)+MAX((Expenses!CT$37-$AB85/12)*$AA85*$F83,0)+MAX((Expenses!CT$38-$AB86/12)*$AA86*$F83,0)+MAX((Expenses!CT$39-$AB87/12)*$AA87*$F83,0)))))</f>
        <v>940.73478773245802</v>
      </c>
      <c r="CW254" s="156">
        <f ca="1">IF(OR(CW$165&lt;=EOMONTH($E83,$R83*(1-$O83)),CW$165&gt;EOMONTH($E83,$P83*12*(1-$O83)+$Q83*12*$O83+$R83*(1-$O83))),0,IF($X83="NNN",SUM(Expenses!CU$35:CU$39)*$F83,IF($X83="FSG",0,IF($X83="MG",SUMPRODUCT($Z83:$Z87,Expenses!CU$35:CU$39)*$F83,MAX((Expenses!CU$35-$AB83/12)*$AA83*$F83,0)+MAX((Expenses!CU$36-$AB84/12)*$AA84*$F83,0)+MAX((Expenses!CU$37-$AB85/12)*$AA85*$F83,0)+MAX((Expenses!CU$38-$AB86/12)*$AA86*$F83,0)+MAX((Expenses!CU$39-$AB87/12)*$AA87*$F83,0)))))</f>
        <v>951.74996310772326</v>
      </c>
      <c r="CX254" s="156">
        <f ca="1">IF(OR(CX$165&lt;=EOMONTH($E83,$R83*(1-$O83)),CX$165&gt;EOMONTH($E83,$P83*12*(1-$O83)+$Q83*12*$O83+$R83*(1-$O83))),0,IF($X83="NNN",SUM(Expenses!CV$35:CV$39)*$F83,IF($X83="FSG",0,IF($X83="MG",SUMPRODUCT($Z83:$Z87,Expenses!CV$35:CV$39)*$F83,MAX((Expenses!CV$35-$AB83/12)*$AA83*$F83,0)+MAX((Expenses!CV$36-$AB84/12)*$AA84*$F83,0)+MAX((Expenses!CV$37-$AB85/12)*$AA85*$F83,0)+MAX((Expenses!CV$38-$AB86/12)*$AA86*$F83,0)+MAX((Expenses!CV$39-$AB87/12)*$AA87*$F83,0)))))</f>
        <v>952.27077670710867</v>
      </c>
      <c r="CY254" s="156">
        <f ca="1">IF(OR(CY$165&lt;=EOMONTH($E83,$R83*(1-$O83)),CY$165&gt;EOMONTH($E83,$P83*12*(1-$O83)+$Q83*12*$O83+$R83*(1-$O83))),0,IF($X83="NNN",SUM(Expenses!CW$35:CW$39)*$F83,IF($X83="FSG",0,IF($X83="MG",SUMPRODUCT($Z83:$Z87,Expenses!CW$35:CW$39)*$F83,MAX((Expenses!CW$35-$AB83/12)*$AA83*$F83,0)+MAX((Expenses!CW$36-$AB84/12)*$AA84*$F83,0)+MAX((Expenses!CW$37-$AB85/12)*$AA85*$F83,0)+MAX((Expenses!CW$38-$AB86/12)*$AA86*$F83,0)+MAX((Expenses!CW$39-$AB87/12)*$AA87*$F83,0)))))</f>
        <v>994.77458846709339</v>
      </c>
      <c r="CZ254" s="156">
        <f ca="1">IF(OR(CZ$165&lt;=EOMONTH($E83,$R83*(1-$O83)),CZ$165&gt;EOMONTH($E83,$P83*12*(1-$O83)+$Q83*12*$O83+$R83*(1-$O83))),0,IF($X83="NNN",SUM(Expenses!CX$35:CX$39)*$F83,IF($X83="FSG",0,IF($X83="MG",SUMPRODUCT($Z83:$Z87,Expenses!CX$35:CX$39)*$F83,MAX((Expenses!CX$35-$AB83/12)*$AA83*$F83,0)+MAX((Expenses!CX$36-$AB84/12)*$AA84*$F83,0)+MAX((Expenses!CX$37-$AB85/12)*$AA85*$F83,0)+MAX((Expenses!CX$38-$AB86/12)*$AA86*$F83,0)+MAX((Expenses!CX$39-$AB87/12)*$AA87*$F83,0)))))</f>
        <v>995.64913038341138</v>
      </c>
      <c r="DA254" s="156">
        <f ca="1">IF(OR(DA$165&lt;=EOMONTH($E83,$R83*(1-$O83)),DA$165&gt;EOMONTH($E83,$P83*12*(1-$O83)+$Q83*12*$O83+$R83*(1-$O83))),0,IF($X83="NNN",SUM(Expenses!CY$35:CY$39)*$F83,IF($X83="FSG",0,IF($X83="MG",SUMPRODUCT($Z83:$Z87,Expenses!CY$35:CY$39)*$F83,MAX((Expenses!CY$35-$AB83/12)*$AA83*$F83,0)+MAX((Expenses!CY$36-$AB84/12)*$AA84*$F83,0)+MAX((Expenses!CY$37-$AB85/12)*$AA85*$F83,0)+MAX((Expenses!CY$38-$AB86/12)*$AA86*$F83,0)+MAX((Expenses!CY$39-$AB87/12)*$AA87*$F83,0)))))</f>
        <v>1012.7866869554856</v>
      </c>
      <c r="DB254" s="156">
        <f ca="1">IF(OR(DB$165&lt;=EOMONTH($E83,$R83*(1-$O83)),DB$165&gt;EOMONTH($E83,$P83*12*(1-$O83)+$Q83*12*$O83+$R83*(1-$O83))),0,IF($X83="NNN",SUM(Expenses!CZ$35:CZ$39)*$F83,IF($X83="FSG",0,IF($X83="MG",SUMPRODUCT($Z83:$Z87,Expenses!CZ$35:CZ$39)*$F83,MAX((Expenses!CZ$35-$AB83/12)*$AA83*$F83,0)+MAX((Expenses!CZ$36-$AB84/12)*$AA84*$F83,0)+MAX((Expenses!CZ$37-$AB85/12)*$AA85*$F83,0)+MAX((Expenses!CZ$38-$AB86/12)*$AA86*$F83,0)+MAX((Expenses!CZ$39-$AB87/12)*$AA87*$F83,0)))))</f>
        <v>1013.3893375300063</v>
      </c>
      <c r="DC254" s="156">
        <f ca="1">IF(OR(DC$165&lt;=EOMONTH($E83,$R83*(1-$O83)),DC$165&gt;EOMONTH($E83,$P83*12*(1-$O83)+$Q83*12*$O83+$R83*(1-$O83))),0,IF($X83="NNN",SUM(Expenses!DA$35:DA$39)*$F83,IF($X83="FSG",0,IF($X83="MG",SUMPRODUCT($Z83:$Z87,Expenses!DA$35:DA$39)*$F83,MAX((Expenses!DA$35-$AB83/12)*$AA83*$F83,0)+MAX((Expenses!DA$36-$AB84/12)*$AA84*$F83,0)+MAX((Expenses!DA$37-$AB85/12)*$AA85*$F83,0)+MAX((Expenses!DA$38-$AB86/12)*$AA86*$F83,0)+MAX((Expenses!DA$39-$AB87/12)*$AA87*$F83,0)))))</f>
        <v>1013.9934744034218</v>
      </c>
      <c r="DD254" s="156">
        <f ca="1">IF(OR(DD$165&lt;=EOMONTH($E83,$R83*(1-$O83)),DD$165&gt;EOMONTH($E83,$P83*12*(1-$O83)+$Q83*12*$O83+$R83*(1-$O83))),0,IF($X83="NNN",SUM(Expenses!DB$35:DB$39)*$F83,IF($X83="FSG",0,IF($X83="MG",SUMPRODUCT($Z83:$Z87,Expenses!DB$35:DB$39)*$F83,MAX((Expenses!DB$35-$AB83/12)*$AA83*$F83,0)+MAX((Expenses!DB$36-$AB84/12)*$AA84*$F83,0)+MAX((Expenses!DB$37-$AB85/12)*$AA85*$F83,0)+MAX((Expenses!DB$38-$AB86/12)*$AA86*$F83,0)+MAX((Expenses!DB$39-$AB87/12)*$AA87*$F83,0)))))</f>
        <v>1014.5991012413466</v>
      </c>
      <c r="DE254" s="156">
        <f ca="1">IF(OR(DE$165&lt;=EOMONTH($E83,$R83*(1-$O83)),DE$165&gt;EOMONTH($E83,$P83*12*(1-$O83)+$Q83*12*$O83+$R83*(1-$O83))),0,IF($X83="NNN",SUM(Expenses!DC$35:DC$39)*$F83,IF($X83="FSG",0,IF($X83="MG",SUMPRODUCT($Z83:$Z87,Expenses!DC$35:DC$39)*$F83,MAX((Expenses!DC$35-$AB83/12)*$AA83*$F83,0)+MAX((Expenses!DC$36-$AB84/12)*$AA84*$F83,0)+MAX((Expenses!DC$37-$AB85/12)*$AA85*$F83,0)+MAX((Expenses!DC$38-$AB86/12)*$AA86*$F83,0)+MAX((Expenses!DC$39-$AB87/12)*$AA87*$F83,0)))))</f>
        <v>1015.2062217184352</v>
      </c>
      <c r="DF254" s="156">
        <f ca="1">IF(OR(DF$165&lt;=EOMONTH($E83,$R83*(1-$O83)),DF$165&gt;EOMONTH($E83,$P83*12*(1-$O83)+$Q83*12*$O83+$R83*(1-$O83))),0,IF($X83="NNN",SUM(Expenses!DD$35:DD$39)*$F83,IF($X83="FSG",0,IF($X83="MG",SUMPRODUCT($Z83:$Z87,Expenses!DD$35:DD$39)*$F83,MAX((Expenses!DD$35-$AB83/12)*$AA83*$F83,0)+MAX((Expenses!DD$36-$AB84/12)*$AA84*$F83,0)+MAX((Expenses!DD$37-$AB85/12)*$AA85*$F83,0)+MAX((Expenses!DD$38-$AB86/12)*$AA86*$F83,0)+MAX((Expenses!DD$39-$AB87/12)*$AA87*$F83,0)))))</f>
        <v>1015.8148395184045</v>
      </c>
      <c r="DG254" s="156">
        <f ca="1">IF(OR(DG$165&lt;=EOMONTH($E83,$R83*(1-$O83)),DG$165&gt;EOMONTH($E83,$P83*12*(1-$O83)+$Q83*12*$O83+$R83*(1-$O83))),0,IF($X83="NNN",SUM(Expenses!DE$35:DE$39)*$F83,IF($X83="FSG",0,IF($X83="MG",SUMPRODUCT($Z83:$Z87,Expenses!DE$35:DE$39)*$F83,MAX((Expenses!DE$35-$AB83/12)*$AA83*$F83,0)+MAX((Expenses!DE$36-$AB84/12)*$AA84*$F83,0)+MAX((Expenses!DE$37-$AB85/12)*$AA85*$F83,0)+MAX((Expenses!DE$38-$AB86/12)*$AA86*$F83,0)+MAX((Expenses!DE$39-$AB87/12)*$AA87*$F83,0)))))</f>
        <v>1016.4249583340567</v>
      </c>
      <c r="DH254" s="156">
        <f ca="1">IF(OR(DH$165&lt;=EOMONTH($E83,$R83*(1-$O83)),DH$165&gt;EOMONTH($E83,$P83*12*(1-$O83)+$Q83*12*$O83+$R83*(1-$O83))),0,IF($X83="NNN",SUM(Expenses!DF$35:DF$39)*$F83,IF($X83="FSG",0,IF($X83="MG",SUMPRODUCT($Z83:$Z87,Expenses!DF$35:DF$39)*$F83,MAX((Expenses!DF$35-$AB83/12)*$AA83*$F83,0)+MAX((Expenses!DF$36-$AB84/12)*$AA84*$F83,0)+MAX((Expenses!DF$37-$AB85/12)*$AA85*$F83,0)+MAX((Expenses!DF$38-$AB86/12)*$AA86*$F83,0)+MAX((Expenses!DF$39-$AB87/12)*$AA87*$F83,0)))))</f>
        <v>1030.8328141003271</v>
      </c>
      <c r="DI254" s="156">
        <f ca="1">IF(OR(DI$165&lt;=EOMONTH($E83,$R83*(1-$O83)),DI$165&gt;EOMONTH($E83,$P83*12*(1-$O83)+$Q83*12*$O83+$R83*(1-$O83))),0,IF($X83="NNN",SUM(Expenses!DG$35:DG$39)*$F83,IF($X83="FSG",0,IF($X83="MG",SUMPRODUCT($Z83:$Z87,Expenses!DG$35:DG$39)*$F83,MAX((Expenses!DG$35-$AB83/12)*$AA83*$F83,0)+MAX((Expenses!DG$36-$AB84/12)*$AA84*$F83,0)+MAX((Expenses!DG$37-$AB85/12)*$AA85*$F83,0)+MAX((Expenses!DG$38-$AB86/12)*$AA86*$F83,0)+MAX((Expenses!DG$39-$AB87/12)*$AA87*$F83,0)))))</f>
        <v>1034.4321765277614</v>
      </c>
      <c r="DJ254" s="156">
        <f ca="1">IF(OR(DJ$165&lt;=EOMONTH($E83,$R83*(1-$O83)),DJ$165&gt;EOMONTH($E83,$P83*12*(1-$O83)+$Q83*12*$O83+$R83*(1-$O83))),0,IF($X83="NNN",SUM(Expenses!DH$35:DH$39)*$F83,IF($X83="FSG",0,IF($X83="MG",SUMPRODUCT($Z83:$Z87,Expenses!DH$35:DH$39)*$F83,MAX((Expenses!DH$35-$AB83/12)*$AA83*$F83,0)+MAX((Expenses!DH$36-$AB84/12)*$AA84*$F83,0)+MAX((Expenses!DH$37-$AB85/12)*$AA85*$F83,0)+MAX((Expenses!DH$38-$AB86/12)*$AA86*$F83,0)+MAX((Expenses!DH$39-$AB87/12)*$AA87*$F83,0)))))</f>
        <v>1035.0468206384621</v>
      </c>
      <c r="DK254" s="156">
        <f ca="1">IF(OR(DK$165&lt;=EOMONTH($E83,$R83*(1-$O83)),DK$165&gt;EOMONTH($E83,$P83*12*(1-$O83)+$Q83*12*$O83+$R83*(1-$O83))),0,IF($X83="NNN",SUM(Expenses!DI$35:DI$39)*$F83,IF($X83="FSG",0,IF($X83="MG",SUMPRODUCT($Z83:$Z87,Expenses!DI$35:DI$39)*$F83,MAX((Expenses!DI$35-$AB83/12)*$AA83*$F83,0)+MAX((Expenses!DI$36-$AB84/12)*$AA84*$F83,0)+MAX((Expenses!DI$37-$AB85/12)*$AA85*$F83,0)+MAX((Expenses!DI$38-$AB86/12)*$AA86*$F83,0)+MAX((Expenses!DI$39-$AB87/12)*$AA87*$F83,0)))))</f>
        <v>1035.662980627354</v>
      </c>
      <c r="DL254" s="156">
        <f ca="1">IF(OR(DL$165&lt;=EOMONTH($E83,$R83*(1-$O83)),DL$165&gt;EOMONTH($E83,$P83*12*(1-$O83)+$Q83*12*$O83+$R83*(1-$O83))),0,IF($X83="NNN",SUM(Expenses!DJ$35:DJ$39)*$F83,IF($X83="FSG",0,IF($X83="MG",SUMPRODUCT($Z83:$Z87,Expenses!DJ$35:DJ$39)*$F83,MAX((Expenses!DJ$35-$AB83/12)*$AA83*$F83,0)+MAX((Expenses!DJ$36-$AB84/12)*$AA84*$F83,0)+MAX((Expenses!DJ$37-$AB85/12)*$AA85*$F83,0)+MAX((Expenses!DJ$38-$AB86/12)*$AA86*$F83,0)+MAX((Expenses!DJ$39-$AB87/12)*$AA87*$F83,0)))))</f>
        <v>1036.5637588011618</v>
      </c>
      <c r="DM254" s="156">
        <f ca="1">IF(OR(DM$165&lt;=EOMONTH($E83,$R83*(1-$O83)),DM$165&gt;EOMONTH($E83,$P83*12*(1-$O83)+$Q83*12*$O83+$R83*(1-$O83))),0,IF($X83="NNN",SUM(Expenses!DK$35:DK$39)*$F83,IF($X83="FSG",0,IF($X83="MG",SUMPRODUCT($Z83:$Z87,Expenses!DK$35:DK$39)*$F83,MAX((Expenses!DK$35-$AB83/12)*$AA83*$F83,0)+MAX((Expenses!DK$36-$AB84/12)*$AA84*$F83,0)+MAX((Expenses!DK$37-$AB85/12)*$AA85*$F83,0)+MAX((Expenses!DK$38-$AB86/12)*$AA86*$F83,0)+MAX((Expenses!DK$39-$AB87/12)*$AA87*$F83,0)))))</f>
        <v>1037.7168047855944</v>
      </c>
      <c r="DN254" s="156">
        <f ca="1">IF(OR(DN$165&lt;=EOMONTH($E83,$R83*(1-$O83)),DN$165&gt;EOMONTH($E83,$P83*12*(1-$O83)+$Q83*12*$O83+$R83*(1-$O83))),0,IF($X83="NNN",SUM(Expenses!DL$35:DL$39)*$F83,IF($X83="FSG",0,IF($X83="MG",SUMPRODUCT($Z83:$Z87,Expenses!DL$35:DL$39)*$F83,MAX((Expenses!DL$35-$AB83/12)*$AA83*$F83,0)+MAX((Expenses!DL$36-$AB84/12)*$AA84*$F83,0)+MAX((Expenses!DL$37-$AB85/12)*$AA85*$F83,0)+MAX((Expenses!DL$38-$AB86/12)*$AA86*$F83,0)+MAX((Expenses!DL$39-$AB87/12)*$AA87*$F83,0)))))</f>
        <v>1038.3375348773504</v>
      </c>
      <c r="DO254" s="156">
        <f ca="1">IF(OR(DO$165&lt;=EOMONTH($E83,$R83*(1-$O83)),DO$165&gt;EOMONTH($E83,$P83*12*(1-$O83)+$Q83*12*$O83+$R83*(1-$O83))),0,IF($X83="NNN",SUM(Expenses!DM$35:DM$39)*$F83,IF($X83="FSG",0,IF($X83="MG",SUMPRODUCT($Z83:$Z87,Expenses!DM$35:DM$39)*$F83,MAX((Expenses!DM$35-$AB83/12)*$AA83*$F83,0)+MAX((Expenses!DM$36-$AB84/12)*$AA84*$F83,0)+MAX((Expenses!DM$37-$AB85/12)*$AA85*$F83,0)+MAX((Expenses!DM$38-$AB86/12)*$AA86*$F83,0)+MAX((Expenses!DM$39-$AB87/12)*$AA87*$F83,0)))))</f>
        <v>1038.9597958569689</v>
      </c>
      <c r="DP254" s="156">
        <f ca="1">IF(OR(DP$165&lt;=EOMONTH($E83,$R83*(1-$O83)),DP$165&gt;EOMONTH($E83,$P83*12*(1-$O83)+$Q83*12*$O83+$R83*(1-$O83))),0,IF($X83="NNN",SUM(Expenses!DN$35:DN$39)*$F83,IF($X83="FSG",0,IF($X83="MG",SUMPRODUCT($Z83:$Z87,Expenses!DN$35:DN$39)*$F83,MAX((Expenses!DN$35-$AB83/12)*$AA83*$F83,0)+MAX((Expenses!DN$36-$AB84/12)*$AA84*$F83,0)+MAX((Expenses!DN$37-$AB85/12)*$AA85*$F83,0)+MAX((Expenses!DN$38-$AB86/12)*$AA86*$F83,0)+MAX((Expenses!DN$39-$AB87/12)*$AA87*$F83,0)))))</f>
        <v>1039.5835915000314</v>
      </c>
      <c r="DQ254" s="156">
        <f ca="1">IF(OR(DQ$165&lt;=EOMONTH($E83,$R83*(1-$O83)),DQ$165&gt;EOMONTH($E83,$P83*12*(1-$O83)+$Q83*12*$O83+$R83*(1-$O83))),0,IF($X83="NNN",SUM(Expenses!DO$35:DO$39)*$F83,IF($X83="FSG",0,IF($X83="MG",SUMPRODUCT($Z83:$Z87,Expenses!DO$35:DO$39)*$F83,MAX((Expenses!DO$35-$AB83/12)*$AA83*$F83,0)+MAX((Expenses!DO$36-$AB84/12)*$AA84*$F83,0)+MAX((Expenses!DO$37-$AB85/12)*$AA85*$F83,0)+MAX((Expenses!DO$38-$AB86/12)*$AA86*$F83,0)+MAX((Expenses!DO$39-$AB87/12)*$AA87*$F83,0)))))</f>
        <v>1040.2089255914327</v>
      </c>
      <c r="DR254" s="156">
        <f ca="1">IF(OR(DR$165&lt;=EOMONTH($E83,$R83*(1-$O83)),DR$165&gt;EOMONTH($E83,$P83*12*(1-$O83)+$Q83*12*$O83+$R83*(1-$O83))),0,IF($X83="NNN",SUM(Expenses!DP$35:DP$39)*$F83,IF($X83="FSG",0,IF($X83="MG",SUMPRODUCT($Z83:$Z87,Expenses!DP$35:DP$39)*$F83,MAX((Expenses!DP$35-$AB83/12)*$AA83*$F83,0)+MAX((Expenses!DP$36-$AB84/12)*$AA84*$F83,0)+MAX((Expenses!DP$37-$AB85/12)*$AA85*$F83,0)+MAX((Expenses!DP$38-$AB86/12)*$AA86*$F83,0)+MAX((Expenses!DP$39-$AB87/12)*$AA87*$F83,0)))))</f>
        <v>1040.835801925401</v>
      </c>
      <c r="DS254" s="156">
        <f ca="1">IF(OR(DS$165&lt;=EOMONTH($E83,$R83*(1-$O83)),DS$165&gt;EOMONTH($E83,$P83*12*(1-$O83)+$Q83*12*$O83+$R83*(1-$O83))),0,IF($X83="NNN",SUM(Expenses!DQ$35:DQ$39)*$F83,IF($X83="FSG",0,IF($X83="MG",SUMPRODUCT($Z83:$Z87,Expenses!DQ$35:DQ$39)*$F83,MAX((Expenses!DQ$35-$AB83/12)*$AA83*$F83,0)+MAX((Expenses!DQ$36-$AB84/12)*$AA84*$F83,0)+MAX((Expenses!DQ$37-$AB85/12)*$AA85*$F83,0)+MAX((Expenses!DQ$38-$AB86/12)*$AA86*$F83,0)+MAX((Expenses!DQ$39-$AB87/12)*$AA87*$F83,0)))))</f>
        <v>1041.4642243055225</v>
      </c>
      <c r="DT254" s="156">
        <f ca="1">IF(OR(DT$165&lt;=EOMONTH($E83,$R83*(1-$O83)),DT$165&gt;EOMONTH($E83,$P83*12*(1-$O83)+$Q83*12*$O83+$R83*(1-$O83))),0,IF($X83="NNN",SUM(Expenses!DR$35:DR$39)*$F83,IF($X83="FSG",0,IF($X83="MG",SUMPRODUCT($Z83:$Z87,Expenses!DR$35:DR$39)*$F83,MAX((Expenses!DR$35-$AB83/12)*$AA83*$F83,0)+MAX((Expenses!DR$36-$AB84/12)*$AA84*$F83,0)+MAX((Expenses!DR$37-$AB85/12)*$AA85*$F83,0)+MAX((Expenses!DR$38-$AB86/12)*$AA86*$F83,0)+MAX((Expenses!DR$39-$AB87/12)*$AA87*$F83,0)))))</f>
        <v>1056.1952460892101</v>
      </c>
      <c r="DU254" s="156">
        <f ca="1">IF(OR(DU$165&lt;=EOMONTH($E83,$R83*(1-$O83)),DU$165&gt;EOMONTH($E83,$P83*12*(1-$O83)+$Q83*12*$O83+$R83*(1-$O83))),0,IF($X83="NNN",SUM(Expenses!DS$35:DS$39)*$F83,IF($X83="FSG",0,IF($X83="MG",SUMPRODUCT($Z83:$Z87,Expenses!DS$35:DS$39)*$F83,MAX((Expenses!DS$35-$AB83/12)*$AA83*$F83,0)+MAX((Expenses!DS$36-$AB84/12)*$AA84*$F83,0)+MAX((Expenses!DS$37-$AB85/12)*$AA85*$F83,0)+MAX((Expenses!DS$38-$AB86/12)*$AA86*$F83,0)+MAX((Expenses!DS$39-$AB87/12)*$AA87*$F83,0)))))</f>
        <v>1059.9025893894675</v>
      </c>
      <c r="DV254" s="156">
        <f ca="1">IF(OR(DV$165&lt;=EOMONTH($E83,$R83*(1-$O83)),DV$165&gt;EOMONTH($E83,$P83*12*(1-$O83)+$Q83*12*$O83+$R83*(1-$O83))),0,IF($X83="NNN",SUM(Expenses!DT$35:DT$39)*$F83,IF($X83="FSG",0,IF($X83="MG",SUMPRODUCT($Z83:$Z87,Expenses!DT$35:DT$39)*$F83,MAX((Expenses!DT$35-$AB83/12)*$AA83*$F83,0)+MAX((Expenses!DT$36-$AB84/12)*$AA84*$F83,0)+MAX((Expenses!DT$37-$AB85/12)*$AA85*$F83,0)+MAX((Expenses!DT$38-$AB86/12)*$AA86*$F83,0)+MAX((Expenses!DT$39-$AB87/12)*$AA87*$F83,0)))))</f>
        <v>1060.5356728234892</v>
      </c>
      <c r="DW254" s="156">
        <f ca="1">IF(OR(DW$165&lt;=EOMONTH($E83,$R83*(1-$O83)),DW$165&gt;EOMONTH($E83,$P83*12*(1-$O83)+$Q83*12*$O83+$R83*(1-$O83))),0,IF($X83="NNN",SUM(Expenses!DU$35:DU$39)*$F83,IF($X83="FSG",0,IF($X83="MG",SUMPRODUCT($Z83:$Z87,Expenses!DU$35:DU$39)*$F83,MAX((Expenses!DU$35-$AB83/12)*$AA83*$F83,0)+MAX((Expenses!DU$36-$AB84/12)*$AA84*$F83,0)+MAX((Expenses!DU$37-$AB85/12)*$AA85*$F83,0)+MAX((Expenses!DU$38-$AB86/12)*$AA86*$F83,0)+MAX((Expenses!DU$39-$AB87/12)*$AA87*$F83,0)))))</f>
        <v>1061.1703176120479</v>
      </c>
      <c r="DX254" s="156">
        <f ca="1">IF(OR(DX$165&lt;=EOMONTH($E83,$R83*(1-$O83)),DX$165&gt;EOMONTH($E83,$P83*12*(1-$O83)+$Q83*12*$O83+$R83*(1-$O83))),0,IF($X83="NNN",SUM(Expenses!DV$35:DV$39)*$F83,IF($X83="FSG",0,IF($X83="MG",SUMPRODUCT($Z83:$Z87,Expenses!DV$35:DV$39)*$F83,MAX((Expenses!DV$35-$AB83/12)*$AA83*$F83,0)+MAX((Expenses!DV$36-$AB84/12)*$AA84*$F83,0)+MAX((Expenses!DV$37-$AB85/12)*$AA85*$F83,0)+MAX((Expenses!DV$38-$AB86/12)*$AA86*$F83,0)+MAX((Expenses!DV$39-$AB87/12)*$AA87*$F83,0)))))</f>
        <v>1062.0981191310698</v>
      </c>
      <c r="DY254" s="156">
        <f ca="1">IF(OR(DY$165&lt;=EOMONTH($E83,$R83*(1-$O83)),DY$165&gt;EOMONTH($E83,$P83*12*(1-$O83)+$Q83*12*$O83+$R83*(1-$O83))),0,IF($X83="NNN",SUM(Expenses!DW$35:DW$39)*$F83,IF($X83="FSG",0,IF($X83="MG",SUMPRODUCT($Z83:$Z87,Expenses!DW$35:DW$39)*$F83,MAX((Expenses!DW$35-$AB83/12)*$AA83*$F83,0)+MAX((Expenses!DW$36-$AB84/12)*$AA84*$F83,0)+MAX((Expenses!DW$37-$AB85/12)*$AA85*$F83,0)+MAX((Expenses!DW$38-$AB86/12)*$AA86*$F83,0)+MAX((Expenses!DW$39-$AB87/12)*$AA87*$F83,0)))))</f>
        <v>997.54569007532871</v>
      </c>
      <c r="DZ254" s="156">
        <f ca="1">IF(OR(DZ$165&lt;=EOMONTH($E83,$R83*(1-$O83)),DZ$165&gt;EOMONTH($E83,$P83*12*(1-$O83)+$Q83*12*$O83+$R83*(1-$O83))),0,IF($X83="NNN",SUM(Expenses!DX$35:DX$39)*$F83,IF($X83="FSG",0,IF($X83="MG",SUMPRODUCT($Z83:$Z87,Expenses!DX$35:DX$39)*$F83,MAX((Expenses!DX$35-$AB83/12)*$AA83*$F83,0)+MAX((Expenses!DX$36-$AB84/12)*$AA84*$F83,0)+MAX((Expenses!DX$37-$AB85/12)*$AA85*$F83,0)+MAX((Expenses!DX$38-$AB86/12)*$AA86*$F83,0)+MAX((Expenses!DX$39-$AB87/12)*$AA87*$F83,0)))))</f>
        <v>998.09212144205878</v>
      </c>
      <c r="EA254" s="156">
        <f ca="1">IF(OR(EA$165&lt;=EOMONTH($E83,$R83*(1-$O83)),EA$165&gt;EOMONTH($E83,$P83*12*(1-$O83)+$Q83*12*$O83+$R83*(1-$O83))),0,IF($X83="NNN",SUM(Expenses!DY$35:DY$39)*$F83,IF($X83="FSG",0,IF($X83="MG",SUMPRODUCT($Z83:$Z87,Expenses!DY$35:DY$39)*$F83,MAX((Expenses!DY$35-$AB83/12)*$AA83*$F83,0)+MAX((Expenses!DY$36-$AB84/12)*$AA84*$F83,0)+MAX((Expenses!DY$37-$AB85/12)*$AA85*$F83,0)+MAX((Expenses!DY$38-$AB86/12)*$AA86*$F83,0)+MAX((Expenses!DY$39-$AB87/12)*$AA87*$F83,0)))))</f>
        <v>998.63990045595153</v>
      </c>
      <c r="EB254" s="156">
        <f ca="1">IF(OR(EB$165&lt;=EOMONTH($E83,$R83*(1-$O83)),EB$165&gt;EOMONTH($E83,$P83*12*(1-$O83)+$Q83*12*$O83+$R83*(1-$O83))),0,IF($X83="NNN",SUM(Expenses!DZ$35:DZ$39)*$F83,IF($X83="FSG",0,IF($X83="MG",SUMPRODUCT($Z83:$Z87,Expenses!DZ$35:DZ$39)*$F83,MAX((Expenses!DZ$35-$AB83/12)*$AA83*$F83,0)+MAX((Expenses!DZ$36-$AB84/12)*$AA84*$F83,0)+MAX((Expenses!DZ$37-$AB85/12)*$AA85*$F83,0)+MAX((Expenses!DZ$38-$AB86/12)*$AA86*$F83,0)+MAX((Expenses!DZ$39-$AB87/12)*$AA87*$F83,0)))))</f>
        <v>1046.3300783504851</v>
      </c>
      <c r="EC254" s="156">
        <f ca="1">IF(OR(EC$165&lt;=EOMONTH($E83,$R83*(1-$O83)),EC$165&gt;EOMONTH($E83,$P83*12*(1-$O83)+$Q83*12*$O83+$R83*(1-$O83))),0,IF($X83="NNN",SUM(Expenses!EA$35:EA$39)*$F83,IF($X83="FSG",0,IF($X83="MG",SUMPRODUCT($Z83:$Z87,Expenses!EA$35:EA$39)*$F83,MAX((Expenses!EA$35-$AB83/12)*$AA83*$F83,0)+MAX((Expenses!EA$36-$AB84/12)*$AA84*$F83,0)+MAX((Expenses!EA$37-$AB85/12)*$AA85*$F83,0)+MAX((Expenses!EA$38-$AB86/12)*$AA86*$F83,0)+MAX((Expenses!EA$39-$AB87/12)*$AA87*$F83,0)))))</f>
        <v>1046.9741724646285</v>
      </c>
      <c r="ED254" s="156">
        <f ca="1">IF(OR(ED$165&lt;=EOMONTH($E83,$R83*(1-$O83)),ED$165&gt;EOMONTH($E83,$P83*12*(1-$O83)+$Q83*12*$O83+$R83*(1-$O83))),0,IF($X83="NNN",SUM(Expenses!EB$35:EB$39)*$F83,IF($X83="FSG",0,IF($X83="MG",SUMPRODUCT($Z83:$Z87,Expenses!EB$35:EB$39)*$F83,MAX((Expenses!EB$35-$AB83/12)*$AA83*$F83,0)+MAX((Expenses!EB$36-$AB84/12)*$AA84*$F83,0)+MAX((Expenses!EB$37-$AB85/12)*$AA85*$F83,0)+MAX((Expenses!EB$38-$AB86/12)*$AA86*$F83,0)+MAX((Expenses!EB$39-$AB87/12)*$AA87*$F83,0)))))</f>
        <v>1067.0411081210132</v>
      </c>
      <c r="EE254" s="156">
        <f ca="1">IF(OR(EE$165&lt;=EOMONTH($E83,$R83*(1-$O83)),EE$165&gt;EOMONTH($E83,$P83*12*(1-$O83)+$Q83*12*$O83+$R83*(1-$O83))),0,IF($X83="NNN",SUM(Expenses!EC$35:EC$39)*$F83,IF($X83="FSG",0,IF($X83="MG",SUMPRODUCT($Z83:$Z87,Expenses!EC$35:EC$39)*$F83,MAX((Expenses!EC$35-$AB83/12)*$AA83*$F83,0)+MAX((Expenses!EC$36-$AB84/12)*$AA84*$F83,0)+MAX((Expenses!EC$37-$AB85/12)*$AA85*$F83,0)+MAX((Expenses!EC$38-$AB86/12)*$AA86*$F83,0)+MAX((Expenses!EC$39-$AB87/12)*$AA87*$F83,0)))))</f>
        <v>1067.6883831725386</v>
      </c>
      <c r="EF254" s="156">
        <f>IF(OR(EF$165&lt;=EOMONTH($E83,$R83*(1-$O83)),EF$165&gt;EOMONTH($E83,$P83*12*(1-$O83)+$Q83*12*$O83+$R83*(1-$O83))),0,IF($X83="NNN",SUM(Expenses!ED$35:ED$39)*$F83,IF($X83="FSG",0,IF($X83="MG",SUMPRODUCT($Z83:$Z87,Expenses!ED$35:ED$39)*$F83,MAX((Expenses!ED$35-$AB83/12)*$AA83*$F83,0)+MAX((Expenses!ED$36-$AB84/12)*$AA84*$F83,0)+MAX((Expenses!ED$37-$AB85/12)*$AA85*$F83,0)+MAX((Expenses!ED$38-$AB86/12)*$AA86*$F83,0)+MAX((Expenses!ED$39-$AB87/12)*$AA87*$F83,0)))))</f>
        <v>908.27584660231526</v>
      </c>
      <c r="EG254" s="156">
        <f>IF(OR(EG$165&lt;=EOMONTH($E83,$R83*(1-$O83)),EG$165&gt;EOMONTH($E83,$P83*12*(1-$O83)+$Q83*12*$O83+$R83*(1-$O83))),0,IF($X83="NNN",SUM(Expenses!EE$35:EE$39)*$F83,IF($X83="FSG",0,IF($X83="MG",SUMPRODUCT($Z83:$Z87,Expenses!EE$35:EE$39)*$F83,MAX((Expenses!EE$35-$AB83/12)*$AA83*$F83,0)+MAX((Expenses!EE$36-$AB84/12)*$AA84*$F83,0)+MAX((Expenses!EE$37-$AB85/12)*$AA85*$F83,0)+MAX((Expenses!EE$38-$AB86/12)*$AA86*$F83,0)+MAX((Expenses!EE$39-$AB87/12)*$AA87*$F83,0)))))</f>
        <v>908.90680414971973</v>
      </c>
      <c r="EH254" s="156">
        <f>IF(OR(EH$165&lt;=EOMONTH($E83,$R83*(1-$O83)),EH$165&gt;EOMONTH($E83,$P83*12*(1-$O83)+$Q83*12*$O83+$R83*(1-$O83))),0,IF($X83="NNN",SUM(Expenses!EF$35:EF$39)*$F83,IF($X83="FSG",0,IF($X83="MG",SUMPRODUCT($Z83:$Z87,Expenses!EF$35:EF$39)*$F83,MAX((Expenses!EF$35-$AB83/12)*$AA83*$F83,0)+MAX((Expenses!EF$36-$AB84/12)*$AA84*$F83,0)+MAX((Expenses!EF$37-$AB85/12)*$AA85*$F83,0)+MAX((Expenses!EF$38-$AB86/12)*$AA86*$F83,0)+MAX((Expenses!EF$39-$AB87/12)*$AA87*$F83,0)))))</f>
        <v>909.53931780865116</v>
      </c>
      <c r="EI254" s="156">
        <f>IF(OR(EI$165&lt;=EOMONTH($E83,$R83*(1-$O83)),EI$165&gt;EOMONTH($E83,$P83*12*(1-$O83)+$Q83*12*$O83+$R83*(1-$O83))),0,IF($X83="NNN",SUM(Expenses!EG$35:EG$39)*$F83,IF($X83="FSG",0,IF($X83="MG",SUMPRODUCT($Z83:$Z87,Expenses!EG$35:EG$39)*$F83,MAX((Expenses!EG$35-$AB83/12)*$AA83*$F83,0)+MAX((Expenses!EG$36-$AB84/12)*$AA84*$F83,0)+MAX((Expenses!EG$37-$AB85/12)*$AA85*$F83,0)+MAX((Expenses!EG$38-$AB86/12)*$AA86*$F83,0)+MAX((Expenses!EG$39-$AB87/12)*$AA87*$F83,0)))))</f>
        <v>910.1733914168999</v>
      </c>
      <c r="EJ254" s="156">
        <f>IF(OR(EJ$165&lt;=EOMONTH($E83,$R83*(1-$O83)),EJ$165&gt;EOMONTH($E83,$P83*12*(1-$O83)+$Q83*12*$O83+$R83*(1-$O83))),0,IF($X83="NNN",SUM(Expenses!EH$35:EH$39)*$F83,IF($X83="FSG",0,IF($X83="MG",SUMPRODUCT($Z83:$Z87,Expenses!EH$35:EH$39)*$F83,MAX((Expenses!EH$35-$AB83/12)*$AA83*$F83,0)+MAX((Expenses!EH$36-$AB84/12)*$AA84*$F83,0)+MAX((Expenses!EH$37-$AB85/12)*$AA85*$F83,0)+MAX((Expenses!EH$38-$AB86/12)*$AA86*$F83,0)+MAX((Expenses!EH$39-$AB87/12)*$AA87*$F83,0)))))</f>
        <v>910.80902882172245</v>
      </c>
      <c r="EK254" s="156">
        <f>IF(OR(EK$165&lt;=EOMONTH($E83,$R83*(1-$O83)),EK$165&gt;EOMONTH($E83,$P83*12*(1-$O83)+$Q83*12*$O83+$R83*(1-$O83))),0,IF($X83="NNN",SUM(Expenses!EI$35:EI$39)*$F83,IF($X83="FSG",0,IF($X83="MG",SUMPRODUCT($Z83:$Z87,Expenses!EI$35:EI$39)*$F83,MAX((Expenses!EI$35-$AB83/12)*$AA83*$F83,0)+MAX((Expenses!EI$36-$AB84/12)*$AA84*$F83,0)+MAX((Expenses!EI$37-$AB85/12)*$AA85*$F83,0)+MAX((Expenses!EI$38-$AB86/12)*$AA86*$F83,0)+MAX((Expenses!EI$39-$AB87/12)*$AA87*$F83,0)))))</f>
        <v>911.44623387986235</v>
      </c>
      <c r="EL254" s="156">
        <f>IF(OR(EL$165&lt;=EOMONTH($E83,$R83*(1-$O83)),EL$165&gt;EOMONTH($E83,$P83*12*(1-$O83)+$Q83*12*$O83+$R83*(1-$O83))),0,IF($X83="NNN",SUM(Expenses!EJ$35:EJ$39)*$F83,IF($X83="FSG",0,IF($X83="MG",SUMPRODUCT($Z83:$Z87,Expenses!EJ$35:EJ$39)*$F83,MAX((Expenses!EJ$35-$AB83/12)*$AA83*$F83,0)+MAX((Expenses!EJ$36-$AB84/12)*$AA84*$F83,0)+MAX((Expenses!EJ$37-$AB85/12)*$AA85*$F83,0)+MAX((Expenses!EJ$38-$AB86/12)*$AA86*$F83,0)+MAX((Expenses!EJ$39-$AB87/12)*$AA87*$F83,0)))))</f>
        <v>912.08501045757612</v>
      </c>
      <c r="EM254" s="156">
        <f>IF(OR(EM$165&lt;=EOMONTH($E83,$R83*(1-$O83)),EM$165&gt;EOMONTH($E83,$P83*12*(1-$O83)+$Q83*12*$O83+$R83*(1-$O83))),0,IF($X83="NNN",SUM(Expenses!EK$35:EK$39)*$F83,IF($X83="FSG",0,IF($X83="MG",SUMPRODUCT($Z83:$Z87,Expenses!EK$35:EK$39)*$F83,MAX((Expenses!EK$35-$AB83/12)*$AA83*$F83,0)+MAX((Expenses!EK$36-$AB84/12)*$AA84*$F83,0)+MAX((Expenses!EK$37-$AB85/12)*$AA85*$F83,0)+MAX((Expenses!EK$38-$AB86/12)*$AA86*$F83,0)+MAX((Expenses!EK$39-$AB87/12)*$AA87*$F83,0)))))</f>
        <v>912.72536243065463</v>
      </c>
      <c r="EN254" s="156">
        <f>IF(OR(EN$165&lt;=EOMONTH($E83,$R83*(1-$O83)),EN$165&gt;EOMONTH($E83,$P83*12*(1-$O83)+$Q83*12*$O83+$R83*(1-$O83))),0,IF($X83="NNN",SUM(Expenses!EL$35:EL$39)*$F83,IF($X83="FSG",0,IF($X83="MG",SUMPRODUCT($Z83:$Z87,Expenses!EL$35:EL$39)*$F83,MAX((Expenses!EL$35-$AB83/12)*$AA83*$F83,0)+MAX((Expenses!EL$36-$AB84/12)*$AA84*$F83,0)+MAX((Expenses!EL$37-$AB85/12)*$AA85*$F83,0)+MAX((Expenses!EL$38-$AB86/12)*$AA86*$F83,0)+MAX((Expenses!EL$39-$AB87/12)*$AA87*$F83,0)))))</f>
        <v>913.36729368444799</v>
      </c>
      <c r="EO254" s="156">
        <f>IF(OR(EO$165&lt;=EOMONTH($E83,$R83*(1-$O83)),EO$165&gt;EOMONTH($E83,$P83*12*(1-$O83)+$Q83*12*$O83+$R83*(1-$O83))),0,IF($X83="NNN",SUM(Expenses!EM$35:EM$39)*$F83,IF($X83="FSG",0,IF($X83="MG",SUMPRODUCT($Z83:$Z87,Expenses!EM$35:EM$39)*$F83,MAX((Expenses!EM$35-$AB83/12)*$AA83*$F83,0)+MAX((Expenses!EM$36-$AB84/12)*$AA84*$F83,0)+MAX((Expenses!EM$37-$AB85/12)*$AA85*$F83,0)+MAX((Expenses!EM$38-$AB86/12)*$AA86*$F83,0)+MAX((Expenses!EM$39-$AB87/12)*$AA87*$F83,0)))))</f>
        <v>914.01080811388852</v>
      </c>
      <c r="EP254" s="156">
        <f>IF(OR(EP$165&lt;=EOMONTH($E83,$R83*(1-$O83)),EP$165&gt;EOMONTH($E83,$P83*12*(1-$O83)+$Q83*12*$O83+$R83*(1-$O83))),0,IF($X83="NNN",SUM(Expenses!EN$35:EN$39)*$F83,IF($X83="FSG",0,IF($X83="MG",SUMPRODUCT($Z83:$Z87,Expenses!EN$35:EN$39)*$F83,MAX((Expenses!EN$35-$AB83/12)*$AA83*$F83,0)+MAX((Expenses!EN$36-$AB84/12)*$AA84*$F83,0)+MAX((Expenses!EN$37-$AB85/12)*$AA85*$F83,0)+MAX((Expenses!EN$38-$AB86/12)*$AA86*$F83,0)+MAX((Expenses!EN$39-$AB87/12)*$AA87*$F83,0)))))</f>
        <v>914.65590962351428</v>
      </c>
      <c r="EQ254" s="156">
        <f>IF(OR(EQ$165&lt;=EOMONTH($E83,$R83*(1-$O83)),EQ$165&gt;EOMONTH($E83,$P83*12*(1-$O83)+$Q83*12*$O83+$R83*(1-$O83))),0,IF($X83="NNN",SUM(Expenses!EO$35:EO$39)*$F83,IF($X83="FSG",0,IF($X83="MG",SUMPRODUCT($Z83:$Z87,Expenses!EO$35:EO$39)*$F83,MAX((Expenses!EO$35-$AB83/12)*$AA83*$F83,0)+MAX((Expenses!EO$36-$AB84/12)*$AA84*$F83,0)+MAX((Expenses!EO$37-$AB85/12)*$AA85*$F83,0)+MAX((Expenses!EO$38-$AB86/12)*$AA86*$F83,0)+MAX((Expenses!EO$39-$AB87/12)*$AA87*$F83,0)))))</f>
        <v>915.30260212749329</v>
      </c>
      <c r="ER254" s="156">
        <f>IF(OR(ER$165&lt;=EOMONTH($E83,$R83*(1-$O83)),ER$165&gt;EOMONTH($E83,$P83*12*(1-$O83)+$Q83*12*$O83+$R83*(1-$O83))),0,IF($X83="NNN",SUM(Expenses!EP$35:EP$39)*$F83,IF($X83="FSG",0,IF($X83="MG",SUMPRODUCT($Z83:$Z87,Expenses!EP$35:EP$39)*$F83,MAX((Expenses!EP$35-$AB83/12)*$AA83*$F83,0)+MAX((Expenses!EP$36-$AB84/12)*$AA84*$F83,0)+MAX((Expenses!EP$37-$AB85/12)*$AA85*$F83,0)+MAX((Expenses!EP$38-$AB86/12)*$AA86*$F83,0)+MAX((Expenses!EP$39-$AB87/12)*$AA87*$F83,0)))))</f>
        <v>919.01335386540916</v>
      </c>
      <c r="ES254" s="156">
        <f>IF(OR(ES$165&lt;=EOMONTH($E83,$R83*(1-$O83)),ES$165&gt;EOMONTH($E83,$P83*12*(1-$O83)+$Q83*12*$O83+$R83*(1-$O83))),0,IF($X83="NNN",SUM(Expenses!EQ$35:EQ$39)*$F83,IF($X83="FSG",0,IF($X83="MG",SUMPRODUCT($Z83:$Z87,Expenses!EQ$35:EQ$39)*$F83,MAX((Expenses!EQ$35-$AB83/12)*$AA83*$F83,0)+MAX((Expenses!EQ$36-$AB84/12)*$AA84*$F83,0)+MAX((Expenses!EQ$37-$AB85/12)*$AA85*$F83,0)+MAX((Expenses!EQ$38-$AB86/12)*$AA86*$F83,0)+MAX((Expenses!EQ$39-$AB87/12)*$AA87*$F83,0)))))</f>
        <v>919.66324013923588</v>
      </c>
      <c r="ET254" s="156">
        <f>IF(OR(ET$165&lt;=EOMONTH($E83,$R83*(1-$O83)),ET$165&gt;EOMONTH($E83,$P83*12*(1-$O83)+$Q83*12*$O83+$R83*(1-$O83))),0,IF($X83="NNN",SUM(Expenses!ER$35:ER$39)*$F83,IF($X83="FSG",0,IF($X83="MG",SUMPRODUCT($Z83:$Z87,Expenses!ER$35:ER$39)*$F83,MAX((Expenses!ER$35-$AB83/12)*$AA83*$F83,0)+MAX((Expenses!ER$36-$AB84/12)*$AA84*$F83,0)+MAX((Expenses!ER$37-$AB85/12)*$AA85*$F83,0)+MAX((Expenses!ER$38-$AB86/12)*$AA86*$F83,0)+MAX((Expenses!ER$39-$AB87/12)*$AA87*$F83,0)))))</f>
        <v>920.31472920793522</v>
      </c>
      <c r="EU254" s="156">
        <f>IF(OR(EU$165&lt;=EOMONTH($E83,$R83*(1-$O83)),EU$165&gt;EOMONTH($E83,$P83*12*(1-$O83)+$Q83*12*$O83+$R83*(1-$O83))),0,IF($X83="NNN",SUM(Expenses!ES$35:ES$39)*$F83,IF($X83="FSG",0,IF($X83="MG",SUMPRODUCT($Z83:$Z87,Expenses!ES$35:ES$39)*$F83,MAX((Expenses!ES$35-$AB83/12)*$AA83*$F83,0)+MAX((Expenses!ES$36-$AB84/12)*$AA84*$F83,0)+MAX((Expenses!ES$37-$AB85/12)*$AA85*$F83,0)+MAX((Expenses!ES$38-$AB86/12)*$AA86*$F83,0)+MAX((Expenses!ES$39-$AB87/12)*$AA87*$F83,0)))))</f>
        <v>920.96782502443148</v>
      </c>
      <c r="EV254" s="156">
        <f>IF(OR(EV$165&lt;=EOMONTH($E83,$R83*(1-$O83)),EV$165&gt;EOMONTH($E83,$P83*12*(1-$O83)+$Q83*12*$O83+$R83*(1-$O83))),0,IF($X83="NNN",SUM(Expenses!ET$35:ET$39)*$F83,IF($X83="FSG",0,IF($X83="MG",SUMPRODUCT($Z83:$Z87,Expenses!ET$35:ET$39)*$F83,MAX((Expenses!ET$35-$AB83/12)*$AA83*$F83,0)+MAX((Expenses!ET$36-$AB84/12)*$AA84*$F83,0)+MAX((Expenses!ET$37-$AB85/12)*$AA85*$F83,0)+MAX((Expenses!ET$38-$AB86/12)*$AA86*$F83,0)+MAX((Expenses!ET$39-$AB87/12)*$AA87*$F83,0)))))</f>
        <v>921.62253155139865</v>
      </c>
      <c r="EW254" s="156">
        <f>IF(OR(EW$165&lt;=EOMONTH($E83,$R83*(1-$O83)),EW$165&gt;EOMONTH($E83,$P83*12*(1-$O83)+$Q83*12*$O83+$R83*(1-$O83))),0,IF($X83="NNN",SUM(Expenses!EU$35:EU$39)*$F83,IF($X83="FSG",0,IF($X83="MG",SUMPRODUCT($Z83:$Z87,Expenses!EU$35:EU$39)*$F83,MAX((Expenses!EU$35-$AB83/12)*$AA83*$F83,0)+MAX((Expenses!EU$36-$AB84/12)*$AA84*$F83,0)+MAX((Expenses!EU$37-$AB85/12)*$AA85*$F83,0)+MAX((Expenses!EU$38-$AB86/12)*$AA86*$F83,0)+MAX((Expenses!EU$39-$AB87/12)*$AA87*$F83,0)))))</f>
        <v>782.89397974157055</v>
      </c>
      <c r="EX254" s="156">
        <f>IF(OR(EX$165&lt;=EOMONTH($E83,$R83*(1-$O83)),EX$165&gt;EOMONTH($E83,$P83*12*(1-$O83)+$Q83*12*$O83+$R83*(1-$O83))),0,IF($X83="NNN",SUM(Expenses!EV$35:EV$39)*$F83,IF($X83="FSG",0,IF($X83="MG",SUMPRODUCT($Z83:$Z87,Expenses!EV$35:EV$39)*$F83,MAX((Expenses!EV$35-$AB83/12)*$AA83*$F83,0)+MAX((Expenses!EV$36-$AB84/12)*$AA84*$F83,0)+MAX((Expenses!EV$37-$AB85/12)*$AA85*$F83,0)+MAX((Expenses!EV$38-$AB86/12)*$AA86*$F83,0)+MAX((Expenses!EV$39-$AB87/12)*$AA87*$F83,0)))))</f>
        <v>0</v>
      </c>
      <c r="EY254" s="156">
        <f>IF(OR(EY$165&lt;=EOMONTH($E83,$R83*(1-$O83)),EY$165&gt;EOMONTH($E83,$P83*12*(1-$O83)+$Q83*12*$O83+$R83*(1-$O83))),0,IF($X83="NNN",SUM(Expenses!EW$35:EW$39)*$F83,IF($X83="FSG",0,IF($X83="MG",SUMPRODUCT($Z83:$Z87,Expenses!EW$35:EW$39)*$F83,MAX((Expenses!EW$35-$AB83/12)*$AA83*$F83,0)+MAX((Expenses!EW$36-$AB84/12)*$AA84*$F83,0)+MAX((Expenses!EW$37-$AB85/12)*$AA85*$F83,0)+MAX((Expenses!EW$38-$AB86/12)*$AA86*$F83,0)+MAX((Expenses!EW$39-$AB87/12)*$AA87*$F83,0)))))</f>
        <v>0</v>
      </c>
      <c r="EZ254" s="156">
        <f>IF(OR(EZ$165&lt;=EOMONTH($E83,$R83*(1-$O83)),EZ$165&gt;EOMONTH($E83,$P83*12*(1-$O83)+$Q83*12*$O83+$R83*(1-$O83))),0,IF($X83="NNN",SUM(Expenses!EX$35:EX$39)*$F83,IF($X83="FSG",0,IF($X83="MG",SUMPRODUCT($Z83:$Z87,Expenses!EX$35:EX$39)*$F83,MAX((Expenses!EX$35-$AB83/12)*$AA83*$F83,0)+MAX((Expenses!EX$36-$AB84/12)*$AA84*$F83,0)+MAX((Expenses!EX$37-$AB85/12)*$AA85*$F83,0)+MAX((Expenses!EX$38-$AB86/12)*$AA86*$F83,0)+MAX((Expenses!EX$39-$AB87/12)*$AA87*$F83,0)))))</f>
        <v>0</v>
      </c>
      <c r="FA254" s="156">
        <f>IF(OR(FA$165&lt;=EOMONTH($E83,$R83*(1-$O83)),FA$165&gt;EOMONTH($E83,$P83*12*(1-$O83)+$Q83*12*$O83+$R83*(1-$O83))),0,IF($X83="NNN",SUM(Expenses!EY$35:EY$39)*$F83,IF($X83="FSG",0,IF($X83="MG",SUMPRODUCT($Z83:$Z87,Expenses!EY$35:EY$39)*$F83,MAX((Expenses!EY$35-$AB83/12)*$AA83*$F83,0)+MAX((Expenses!EY$36-$AB84/12)*$AA84*$F83,0)+MAX((Expenses!EY$37-$AB85/12)*$AA85*$F83,0)+MAX((Expenses!EY$38-$AB86/12)*$AA86*$F83,0)+MAX((Expenses!EY$39-$AB87/12)*$AA87*$F83,0)))))</f>
        <v>0</v>
      </c>
      <c r="FB254" s="156">
        <f>IF(OR(FB$165&lt;=EOMONTH($E83,$R83*(1-$O83)),FB$165&gt;EOMONTH($E83,$P83*12*(1-$O83)+$Q83*12*$O83+$R83*(1-$O83))),0,IF($X83="NNN",SUM(Expenses!EZ$35:EZ$39)*$F83,IF($X83="FSG",0,IF($X83="MG",SUMPRODUCT($Z83:$Z87,Expenses!EZ$35:EZ$39)*$F83,MAX((Expenses!EZ$35-$AB83/12)*$AA83*$F83,0)+MAX((Expenses!EZ$36-$AB84/12)*$AA84*$F83,0)+MAX((Expenses!EZ$37-$AB85/12)*$AA85*$F83,0)+MAX((Expenses!EZ$38-$AB86/12)*$AA86*$F83,0)+MAX((Expenses!EZ$39-$AB87/12)*$AA87*$F83,0)))))</f>
        <v>0</v>
      </c>
      <c r="FC254" s="156">
        <f>IF(OR(FC$165&lt;=EOMONTH($E83,$R83*(1-$O83)),FC$165&gt;EOMONTH($E83,$P83*12*(1-$O83)+$Q83*12*$O83+$R83*(1-$O83))),0,IF($X83="NNN",SUM(Expenses!FA$35:FA$39)*$F83,IF($X83="FSG",0,IF($X83="MG",SUMPRODUCT($Z83:$Z87,Expenses!FA$35:FA$39)*$F83,MAX((Expenses!FA$35-$AB83/12)*$AA83*$F83,0)+MAX((Expenses!FA$36-$AB84/12)*$AA84*$F83,0)+MAX((Expenses!FA$37-$AB85/12)*$AA85*$F83,0)+MAX((Expenses!FA$38-$AB86/12)*$AA86*$F83,0)+MAX((Expenses!FA$39-$AB87/12)*$AA87*$F83,0)))))</f>
        <v>0</v>
      </c>
      <c r="FD254" s="156">
        <f>IF(OR(FD$165&lt;=EOMONTH($E83,$R83*(1-$O83)),FD$165&gt;EOMONTH($E83,$P83*12*(1-$O83)+$Q83*12*$O83+$R83*(1-$O83))),0,IF($X83="NNN",SUM(Expenses!FB$35:FB$39)*$F83,IF($X83="FSG",0,IF($X83="MG",SUMPRODUCT($Z83:$Z87,Expenses!FB$35:FB$39)*$F83,MAX((Expenses!FB$35-$AB83/12)*$AA83*$F83,0)+MAX((Expenses!FB$36-$AB84/12)*$AA84*$F83,0)+MAX((Expenses!FB$37-$AB85/12)*$AA85*$F83,0)+MAX((Expenses!FB$38-$AB86/12)*$AA86*$F83,0)+MAX((Expenses!FB$39-$AB87/12)*$AA87*$F83,0)))))</f>
        <v>0</v>
      </c>
      <c r="FE254" s="156">
        <f>IF(OR(FE$165&lt;=EOMONTH($E83,$R83*(1-$O83)),FE$165&gt;EOMONTH($E83,$P83*12*(1-$O83)+$Q83*12*$O83+$R83*(1-$O83))),0,IF($X83="NNN",SUM(Expenses!FC$35:FC$39)*$F83,IF($X83="FSG",0,IF($X83="MG",SUMPRODUCT($Z83:$Z87,Expenses!FC$35:FC$39)*$F83,MAX((Expenses!FC$35-$AB83/12)*$AA83*$F83,0)+MAX((Expenses!FC$36-$AB84/12)*$AA84*$F83,0)+MAX((Expenses!FC$37-$AB85/12)*$AA85*$F83,0)+MAX((Expenses!FC$38-$AB86/12)*$AA86*$F83,0)+MAX((Expenses!FC$39-$AB87/12)*$AA87*$F83,0)))))</f>
        <v>0</v>
      </c>
      <c r="FF254" s="156">
        <f>IF(OR(FF$165&lt;=EOMONTH($E83,$R83*(1-$O83)),FF$165&gt;EOMONTH($E83,$P83*12*(1-$O83)+$Q83*12*$O83+$R83*(1-$O83))),0,IF($X83="NNN",SUM(Expenses!FD$35:FD$39)*$F83,IF($X83="FSG",0,IF($X83="MG",SUMPRODUCT($Z83:$Z87,Expenses!FD$35:FD$39)*$F83,MAX((Expenses!FD$35-$AB83/12)*$AA83*$F83,0)+MAX((Expenses!FD$36-$AB84/12)*$AA84*$F83,0)+MAX((Expenses!FD$37-$AB85/12)*$AA85*$F83,0)+MAX((Expenses!FD$38-$AB86/12)*$AA86*$F83,0)+MAX((Expenses!FD$39-$AB87/12)*$AA87*$F83,0)))))</f>
        <v>0</v>
      </c>
      <c r="FG254" s="156">
        <f>IF(OR(FG$165&lt;=EOMONTH($E83,$R83*(1-$O83)),FG$165&gt;EOMONTH($E83,$P83*12*(1-$O83)+$Q83*12*$O83+$R83*(1-$O83))),0,IF($X83="NNN",SUM(Expenses!FE$35:FE$39)*$F83,IF($X83="FSG",0,IF($X83="MG",SUMPRODUCT($Z83:$Z87,Expenses!FE$35:FE$39)*$F83,MAX((Expenses!FE$35-$AB83/12)*$AA83*$F83,0)+MAX((Expenses!FE$36-$AB84/12)*$AA84*$F83,0)+MAX((Expenses!FE$37-$AB85/12)*$AA85*$F83,0)+MAX((Expenses!FE$38-$AB86/12)*$AA86*$F83,0)+MAX((Expenses!FE$39-$AB87/12)*$AA87*$F83,0)))))</f>
        <v>0</v>
      </c>
      <c r="FH254" s="156">
        <f>IF(OR(FH$165&lt;=EOMONTH($E83,$R83*(1-$O83)),FH$165&gt;EOMONTH($E83,$P83*12*(1-$O83)+$Q83*12*$O83+$R83*(1-$O83))),0,IF($X83="NNN",SUM(Expenses!FF$35:FF$39)*$F83,IF($X83="FSG",0,IF($X83="MG",SUMPRODUCT($Z83:$Z87,Expenses!FF$35:FF$39)*$F83,MAX((Expenses!FF$35-$AB83/12)*$AA83*$F83,0)+MAX((Expenses!FF$36-$AB84/12)*$AA84*$F83,0)+MAX((Expenses!FF$37-$AB85/12)*$AA85*$F83,0)+MAX((Expenses!FF$38-$AB86/12)*$AA86*$F83,0)+MAX((Expenses!FF$39-$AB87/12)*$AA87*$F83,0)))))</f>
        <v>0</v>
      </c>
      <c r="FI254" s="156">
        <f>IF(OR(FI$165&lt;=EOMONTH($E83,$R83*(1-$O83)),FI$165&gt;EOMONTH($E83,$P83*12*(1-$O83)+$Q83*12*$O83+$R83*(1-$O83))),0,IF($X83="NNN",SUM(Expenses!FG$35:FG$39)*$F83,IF($X83="FSG",0,IF($X83="MG",SUMPRODUCT($Z83:$Z87,Expenses!FG$35:FG$39)*$F83,MAX((Expenses!FG$35-$AB83/12)*$AA83*$F83,0)+MAX((Expenses!FG$36-$AB84/12)*$AA84*$F83,0)+MAX((Expenses!FG$37-$AB85/12)*$AA85*$F83,0)+MAX((Expenses!FG$38-$AB86/12)*$AA86*$F83,0)+MAX((Expenses!FG$39-$AB87/12)*$AA87*$F83,0)))))</f>
        <v>0</v>
      </c>
      <c r="FJ254" s="156">
        <f>IF(OR(FJ$165&lt;=EOMONTH($E83,$R83*(1-$O83)),FJ$165&gt;EOMONTH($E83,$P83*12*(1-$O83)+$Q83*12*$O83+$R83*(1-$O83))),0,IF($X83="NNN",SUM(Expenses!FH$35:FH$39)*$F83,IF($X83="FSG",0,IF($X83="MG",SUMPRODUCT($Z83:$Z87,Expenses!FH$35:FH$39)*$F83,MAX((Expenses!FH$35-$AB83/12)*$AA83*$F83,0)+MAX((Expenses!FH$36-$AB84/12)*$AA84*$F83,0)+MAX((Expenses!FH$37-$AB85/12)*$AA85*$F83,0)+MAX((Expenses!FH$38-$AB86/12)*$AA86*$F83,0)+MAX((Expenses!FH$39-$AB87/12)*$AA87*$F83,0)))))</f>
        <v>0</v>
      </c>
      <c r="FK254" s="156">
        <f>IF(OR(FK$165&lt;=EOMONTH($E83,$R83*(1-$O83)),FK$165&gt;EOMONTH($E83,$P83*12*(1-$O83)+$Q83*12*$O83+$R83*(1-$O83))),0,IF($X83="NNN",SUM(Expenses!FI$35:FI$39)*$F83,IF($X83="FSG",0,IF($X83="MG",SUMPRODUCT($Z83:$Z87,Expenses!FI$35:FI$39)*$F83,MAX((Expenses!FI$35-$AB83/12)*$AA83*$F83,0)+MAX((Expenses!FI$36-$AB84/12)*$AA84*$F83,0)+MAX((Expenses!FI$37-$AB85/12)*$AA85*$F83,0)+MAX((Expenses!FI$38-$AB86/12)*$AA86*$F83,0)+MAX((Expenses!FI$39-$AB87/12)*$AA87*$F83,0)))))</f>
        <v>0</v>
      </c>
      <c r="FL254" s="156">
        <f>IF(OR(FL$165&lt;=EOMONTH($E83,$R83*(1-$O83)),FL$165&gt;EOMONTH($E83,$P83*12*(1-$O83)+$Q83*12*$O83+$R83*(1-$O83))),0,IF($X83="NNN",SUM(Expenses!FJ$35:FJ$39)*$F83,IF($X83="FSG",0,IF($X83="MG",SUMPRODUCT($Z83:$Z87,Expenses!FJ$35:FJ$39)*$F83,MAX((Expenses!FJ$35-$AB83/12)*$AA83*$F83,0)+MAX((Expenses!FJ$36-$AB84/12)*$AA84*$F83,0)+MAX((Expenses!FJ$37-$AB85/12)*$AA85*$F83,0)+MAX((Expenses!FJ$38-$AB86/12)*$AA86*$F83,0)+MAX((Expenses!FJ$39-$AB87/12)*$AA87*$F83,0)))))</f>
        <v>0</v>
      </c>
      <c r="FM254" s="156">
        <f>IF(OR(FM$165&lt;=EOMONTH($E83,$R83*(1-$O83)),FM$165&gt;EOMONTH($E83,$P83*12*(1-$O83)+$Q83*12*$O83+$R83*(1-$O83))),0,IF($X83="NNN",SUM(Expenses!FK$35:FK$39)*$F83,IF($X83="FSG",0,IF($X83="MG",SUMPRODUCT($Z83:$Z87,Expenses!FK$35:FK$39)*$F83,MAX((Expenses!FK$35-$AB83/12)*$AA83*$F83,0)+MAX((Expenses!FK$36-$AB84/12)*$AA84*$F83,0)+MAX((Expenses!FK$37-$AB85/12)*$AA85*$F83,0)+MAX((Expenses!FK$38-$AB86/12)*$AA86*$F83,0)+MAX((Expenses!FK$39-$AB87/12)*$AA87*$F83,0)))))</f>
        <v>0</v>
      </c>
      <c r="FN254" s="156">
        <f>IF(OR(FN$165&lt;=EOMONTH($E83,$R83*(1-$O83)),FN$165&gt;EOMONTH($E83,$P83*12*(1-$O83)+$Q83*12*$O83+$R83*(1-$O83))),0,IF($X83="NNN",SUM(Expenses!FL$35:FL$39)*$F83,IF($X83="FSG",0,IF($X83="MG",SUMPRODUCT($Z83:$Z87,Expenses!FL$35:FL$39)*$F83,MAX((Expenses!FL$35-$AB83/12)*$AA83*$F83,0)+MAX((Expenses!FL$36-$AB84/12)*$AA84*$F83,0)+MAX((Expenses!FL$37-$AB85/12)*$AA85*$F83,0)+MAX((Expenses!FL$38-$AB86/12)*$AA86*$F83,0)+MAX((Expenses!FL$39-$AB87/12)*$AA87*$F83,0)))))</f>
        <v>0</v>
      </c>
      <c r="FO254" s="156">
        <f>IF(OR(FO$165&lt;=EOMONTH($E83,$R83*(1-$O83)),FO$165&gt;EOMONTH($E83,$P83*12*(1-$O83)+$Q83*12*$O83+$R83*(1-$O83))),0,IF($X83="NNN",SUM(Expenses!FM$35:FM$39)*$F83,IF($X83="FSG",0,IF($X83="MG",SUMPRODUCT($Z83:$Z87,Expenses!FM$35:FM$39)*$F83,MAX((Expenses!FM$35-$AB83/12)*$AA83*$F83,0)+MAX((Expenses!FM$36-$AB84/12)*$AA84*$F83,0)+MAX((Expenses!FM$37-$AB85/12)*$AA85*$F83,0)+MAX((Expenses!FM$38-$AB86/12)*$AA86*$F83,0)+MAX((Expenses!FM$39-$AB87/12)*$AA87*$F83,0)))))</f>
        <v>0</v>
      </c>
      <c r="FP254" s="156">
        <f>IF(OR(FP$165&lt;=EOMONTH($E83,$R83*(1-$O83)),FP$165&gt;EOMONTH($E83,$P83*12*(1-$O83)+$Q83*12*$O83+$R83*(1-$O83))),0,IF($X83="NNN",SUM(Expenses!FN$35:FN$39)*$F83,IF($X83="FSG",0,IF($X83="MG",SUMPRODUCT($Z83:$Z87,Expenses!FN$35:FN$39)*$F83,MAX((Expenses!FN$35-$AB83/12)*$AA83*$F83,0)+MAX((Expenses!FN$36-$AB84/12)*$AA84*$F83,0)+MAX((Expenses!FN$37-$AB85/12)*$AA85*$F83,0)+MAX((Expenses!FN$38-$AB86/12)*$AA86*$F83,0)+MAX((Expenses!FN$39-$AB87/12)*$AA87*$F83,0)))))</f>
        <v>0</v>
      </c>
      <c r="FQ254" s="156">
        <f>IF(OR(FQ$165&lt;=EOMONTH($E83,$R83*(1-$O83)),FQ$165&gt;EOMONTH($E83,$P83*12*(1-$O83)+$Q83*12*$O83+$R83*(1-$O83))),0,IF($X83="NNN",SUM(Expenses!FO$35:FO$39)*$F83,IF($X83="FSG",0,IF($X83="MG",SUMPRODUCT($Z83:$Z87,Expenses!FO$35:FO$39)*$F83,MAX((Expenses!FO$35-$AB83/12)*$AA83*$F83,0)+MAX((Expenses!FO$36-$AB84/12)*$AA84*$F83,0)+MAX((Expenses!FO$37-$AB85/12)*$AA85*$F83,0)+MAX((Expenses!FO$38-$AB86/12)*$AA86*$F83,0)+MAX((Expenses!FO$39-$AB87/12)*$AA87*$F83,0)))))</f>
        <v>0</v>
      </c>
      <c r="FR254" s="156">
        <f>IF(OR(FR$165&lt;=EOMONTH($E83,$R83*(1-$O83)),FR$165&gt;EOMONTH($E83,$P83*12*(1-$O83)+$Q83*12*$O83+$R83*(1-$O83))),0,IF($X83="NNN",SUM(Expenses!FP$35:FP$39)*$F83,IF($X83="FSG",0,IF($X83="MG",SUMPRODUCT($Z83:$Z87,Expenses!FP$35:FP$39)*$F83,MAX((Expenses!FP$35-$AB83/12)*$AA83*$F83,0)+MAX((Expenses!FP$36-$AB84/12)*$AA84*$F83,0)+MAX((Expenses!FP$37-$AB85/12)*$AA85*$F83,0)+MAX((Expenses!FP$38-$AB86/12)*$AA86*$F83,0)+MAX((Expenses!FP$39-$AB87/12)*$AA87*$F83,0)))))</f>
        <v>0</v>
      </c>
      <c r="FS254" s="156">
        <f>IF(OR(FS$165&lt;=EOMONTH($E83,$R83*(1-$O83)),FS$165&gt;EOMONTH($E83,$P83*12*(1-$O83)+$Q83*12*$O83+$R83*(1-$O83))),0,IF($X83="NNN",SUM(Expenses!FQ$35:FQ$39)*$F83,IF($X83="FSG",0,IF($X83="MG",SUMPRODUCT($Z83:$Z87,Expenses!FQ$35:FQ$39)*$F83,MAX((Expenses!FQ$35-$AB83/12)*$AA83*$F83,0)+MAX((Expenses!FQ$36-$AB84/12)*$AA84*$F83,0)+MAX((Expenses!FQ$37-$AB85/12)*$AA85*$F83,0)+MAX((Expenses!FQ$38-$AB86/12)*$AA86*$F83,0)+MAX((Expenses!FQ$39-$AB87/12)*$AA87*$F83,0)))))</f>
        <v>0</v>
      </c>
      <c r="FT254" s="156">
        <f>IF(OR(FT$165&lt;=EOMONTH($E83,$R83*(1-$O83)),FT$165&gt;EOMONTH($E83,$P83*12*(1-$O83)+$Q83*12*$O83+$R83*(1-$O83))),0,IF($X83="NNN",SUM(Expenses!FR$35:FR$39)*$F83,IF($X83="FSG",0,IF($X83="MG",SUMPRODUCT($Z83:$Z87,Expenses!FR$35:FR$39)*$F83,MAX((Expenses!FR$35-$AB83/12)*$AA83*$F83,0)+MAX((Expenses!FR$36-$AB84/12)*$AA84*$F83,0)+MAX((Expenses!FR$37-$AB85/12)*$AA85*$F83,0)+MAX((Expenses!FR$38-$AB86/12)*$AA86*$F83,0)+MAX((Expenses!FR$39-$AB87/12)*$AA87*$F83,0)))))</f>
        <v>0</v>
      </c>
      <c r="FU254" s="156">
        <f>IF(OR(FU$165&lt;=EOMONTH($E83,$R83*(1-$O83)),FU$165&gt;EOMONTH($E83,$P83*12*(1-$O83)+$Q83*12*$O83+$R83*(1-$O83))),0,IF($X83="NNN",SUM(Expenses!FS$35:FS$39)*$F83,IF($X83="FSG",0,IF($X83="MG",SUMPRODUCT($Z83:$Z87,Expenses!FS$35:FS$39)*$F83,MAX((Expenses!FS$35-$AB83/12)*$AA83*$F83,0)+MAX((Expenses!FS$36-$AB84/12)*$AA84*$F83,0)+MAX((Expenses!FS$37-$AB85/12)*$AA85*$F83,0)+MAX((Expenses!FS$38-$AB86/12)*$AA86*$F83,0)+MAX((Expenses!FS$39-$AB87/12)*$AA87*$F83,0)))))</f>
        <v>0</v>
      </c>
      <c r="FV254" s="156">
        <f>IF(OR(FV$165&lt;=EOMONTH($E83,$R83*(1-$O83)),FV$165&gt;EOMONTH($E83,$P83*12*(1-$O83)+$Q83*12*$O83+$R83*(1-$O83))),0,IF($X83="NNN",SUM(Expenses!FT$35:FT$39)*$F83,IF($X83="FSG",0,IF($X83="MG",SUMPRODUCT($Z83:$Z87,Expenses!FT$35:FT$39)*$F83,MAX((Expenses!FT$35-$AB83/12)*$AA83*$F83,0)+MAX((Expenses!FT$36-$AB84/12)*$AA84*$F83,0)+MAX((Expenses!FT$37-$AB85/12)*$AA85*$F83,0)+MAX((Expenses!FT$38-$AB86/12)*$AA86*$F83,0)+MAX((Expenses!FT$39-$AB87/12)*$AA87*$F83,0)))))</f>
        <v>0</v>
      </c>
      <c r="FW254" s="156">
        <f>IF(OR(FW$165&lt;=EOMONTH($E83,$R83*(1-$O83)),FW$165&gt;EOMONTH($E83,$P83*12*(1-$O83)+$Q83*12*$O83+$R83*(1-$O83))),0,IF($X83="NNN",SUM(Expenses!FU$35:FU$39)*$F83,IF($X83="FSG",0,IF($X83="MG",SUMPRODUCT($Z83:$Z87,Expenses!FU$35:FU$39)*$F83,MAX((Expenses!FU$35-$AB83/12)*$AA83*$F83,0)+MAX((Expenses!FU$36-$AB84/12)*$AA84*$F83,0)+MAX((Expenses!FU$37-$AB85/12)*$AA85*$F83,0)+MAX((Expenses!FU$38-$AB86/12)*$AA86*$F83,0)+MAX((Expenses!FU$39-$AB87/12)*$AA87*$F83,0)))))</f>
        <v>0</v>
      </c>
      <c r="FX254" s="156">
        <f>IF(OR(FX$165&lt;=EOMONTH($E83,$R83*(1-$O83)),FX$165&gt;EOMONTH($E83,$P83*12*(1-$O83)+$Q83*12*$O83+$R83*(1-$O83))),0,IF($X83="NNN",SUM(Expenses!FV$35:FV$39)*$F83,IF($X83="FSG",0,IF($X83="MG",SUMPRODUCT($Z83:$Z87,Expenses!FV$35:FV$39)*$F83,MAX((Expenses!FV$35-$AB83/12)*$AA83*$F83,0)+MAX((Expenses!FV$36-$AB84/12)*$AA84*$F83,0)+MAX((Expenses!FV$37-$AB85/12)*$AA85*$F83,0)+MAX((Expenses!FV$38-$AB86/12)*$AA86*$F83,0)+MAX((Expenses!FV$39-$AB87/12)*$AA87*$F83,0)))))</f>
        <v>0</v>
      </c>
      <c r="FY254" s="156">
        <f>IF(OR(FY$165&lt;=EOMONTH($E83,$R83*(1-$O83)),FY$165&gt;EOMONTH($E83,$P83*12*(1-$O83)+$Q83*12*$O83+$R83*(1-$O83))),0,IF($X83="NNN",SUM(Expenses!FW$35:FW$39)*$F83,IF($X83="FSG",0,IF($X83="MG",SUMPRODUCT($Z83:$Z87,Expenses!FW$35:FW$39)*$F83,MAX((Expenses!FW$35-$AB83/12)*$AA83*$F83,0)+MAX((Expenses!FW$36-$AB84/12)*$AA84*$F83,0)+MAX((Expenses!FW$37-$AB85/12)*$AA85*$F83,0)+MAX((Expenses!FW$38-$AB86/12)*$AA86*$F83,0)+MAX((Expenses!FW$39-$AB87/12)*$AA87*$F83,0)))))</f>
        <v>0</v>
      </c>
      <c r="FZ254" s="156">
        <f>IF(OR(FZ$165&lt;=EOMONTH($E83,$R83*(1-$O83)),FZ$165&gt;EOMONTH($E83,$P83*12*(1-$O83)+$Q83*12*$O83+$R83*(1-$O83))),0,IF($X83="NNN",SUM(Expenses!FX$35:FX$39)*$F83,IF($X83="FSG",0,IF($X83="MG",SUMPRODUCT($Z83:$Z87,Expenses!FX$35:FX$39)*$F83,MAX((Expenses!FX$35-$AB83/12)*$AA83*$F83,0)+MAX((Expenses!FX$36-$AB84/12)*$AA84*$F83,0)+MAX((Expenses!FX$37-$AB85/12)*$AA85*$F83,0)+MAX((Expenses!FX$38-$AB86/12)*$AA86*$F83,0)+MAX((Expenses!FX$39-$AB87/12)*$AA87*$F83,0)))))</f>
        <v>0</v>
      </c>
      <c r="GA254" s="156">
        <f>IF(OR(GA$165&lt;=EOMONTH($E83,$R83*(1-$O83)),GA$165&gt;EOMONTH($E83,$P83*12*(1-$O83)+$Q83*12*$O83+$R83*(1-$O83))),0,IF($X83="NNN",SUM(Expenses!FY$35:FY$39)*$F83,IF($X83="FSG",0,IF($X83="MG",SUMPRODUCT($Z83:$Z87,Expenses!FY$35:FY$39)*$F83,MAX((Expenses!FY$35-$AB83/12)*$AA83*$F83,0)+MAX((Expenses!FY$36-$AB84/12)*$AA84*$F83,0)+MAX((Expenses!FY$37-$AB85/12)*$AA85*$F83,0)+MAX((Expenses!FY$38-$AB86/12)*$AA86*$F83,0)+MAX((Expenses!FY$39-$AB87/12)*$AA87*$F83,0)))))</f>
        <v>0</v>
      </c>
      <c r="GB254" s="156">
        <f>IF(OR(GB$165&lt;=EOMONTH($E83,$R83*(1-$O83)),GB$165&gt;EOMONTH($E83,$P83*12*(1-$O83)+$Q83*12*$O83+$R83*(1-$O83))),0,IF($X83="NNN",SUM(Expenses!FZ$35:FZ$39)*$F83,IF($X83="FSG",0,IF($X83="MG",SUMPRODUCT($Z83:$Z87,Expenses!FZ$35:FZ$39)*$F83,MAX((Expenses!FZ$35-$AB83/12)*$AA83*$F83,0)+MAX((Expenses!FZ$36-$AB84/12)*$AA84*$F83,0)+MAX((Expenses!FZ$37-$AB85/12)*$AA85*$F83,0)+MAX((Expenses!FZ$38-$AB86/12)*$AA86*$F83,0)+MAX((Expenses!FZ$39-$AB87/12)*$AA87*$F83,0)))))</f>
        <v>0</v>
      </c>
      <c r="GC254" s="156">
        <f>IF(OR(GC$165&lt;=EOMONTH($E83,$R83*(1-$O83)),GC$165&gt;EOMONTH($E83,$P83*12*(1-$O83)+$Q83*12*$O83+$R83*(1-$O83))),0,IF($X83="NNN",SUM(Expenses!GA$35:GA$39)*$F83,IF($X83="FSG",0,IF($X83="MG",SUMPRODUCT($Z83:$Z87,Expenses!GA$35:GA$39)*$F83,MAX((Expenses!GA$35-$AB83/12)*$AA83*$F83,0)+MAX((Expenses!GA$36-$AB84/12)*$AA84*$F83,0)+MAX((Expenses!GA$37-$AB85/12)*$AA85*$F83,0)+MAX((Expenses!GA$38-$AB86/12)*$AA86*$F83,0)+MAX((Expenses!GA$39-$AB87/12)*$AA87*$F83,0)))))</f>
        <v>0</v>
      </c>
      <c r="GD254" s="156">
        <f>IF(OR(GD$165&lt;=EOMONTH($E83,$R83*(1-$O83)),GD$165&gt;EOMONTH($E83,$P83*12*(1-$O83)+$Q83*12*$O83+$R83*(1-$O83))),0,IF($X83="NNN",SUM(Expenses!GB$35:GB$39)*$F83,IF($X83="FSG",0,IF($X83="MG",SUMPRODUCT($Z83:$Z87,Expenses!GB$35:GB$39)*$F83,MAX((Expenses!GB$35-$AB83/12)*$AA83*$F83,0)+MAX((Expenses!GB$36-$AB84/12)*$AA84*$F83,0)+MAX((Expenses!GB$37-$AB85/12)*$AA85*$F83,0)+MAX((Expenses!GB$38-$AB86/12)*$AA86*$F83,0)+MAX((Expenses!GB$39-$AB87/12)*$AA87*$F83,0)))))</f>
        <v>0</v>
      </c>
      <c r="GE254" s="156">
        <f>IF(OR(GE$165&lt;=EOMONTH($E83,$R83*(1-$O83)),GE$165&gt;EOMONTH($E83,$P83*12*(1-$O83)+$Q83*12*$O83+$R83*(1-$O83))),0,IF($X83="NNN",SUM(Expenses!GC$35:GC$39)*$F83,IF($X83="FSG",0,IF($X83="MG",SUMPRODUCT($Z83:$Z87,Expenses!GC$35:GC$39)*$F83,MAX((Expenses!GC$35-$AB83/12)*$AA83*$F83,0)+MAX((Expenses!GC$36-$AB84/12)*$AA84*$F83,0)+MAX((Expenses!GC$37-$AB85/12)*$AA85*$F83,0)+MAX((Expenses!GC$38-$AB86/12)*$AA86*$F83,0)+MAX((Expenses!GC$39-$AB87/12)*$AA87*$F83,0)))))</f>
        <v>0</v>
      </c>
      <c r="GF254" s="156">
        <f>IF(OR(GF$165&lt;=EOMONTH($E83,$R83*(1-$O83)),GF$165&gt;EOMONTH($E83,$P83*12*(1-$O83)+$Q83*12*$O83+$R83*(1-$O83))),0,IF($X83="NNN",SUM(Expenses!GD$35:GD$39)*$F83,IF($X83="FSG",0,IF($X83="MG",SUMPRODUCT($Z83:$Z87,Expenses!GD$35:GD$39)*$F83,MAX((Expenses!GD$35-$AB83/12)*$AA83*$F83,0)+MAX((Expenses!GD$36-$AB84/12)*$AA84*$F83,0)+MAX((Expenses!GD$37-$AB85/12)*$AA85*$F83,0)+MAX((Expenses!GD$38-$AB86/12)*$AA86*$F83,0)+MAX((Expenses!GD$39-$AB87/12)*$AA87*$F83,0)))))</f>
        <v>0</v>
      </c>
      <c r="GG254" s="156">
        <f>IF(OR(GG$165&lt;=EOMONTH($E83,$R83*(1-$O83)),GG$165&gt;EOMONTH($E83,$P83*12*(1-$O83)+$Q83*12*$O83+$R83*(1-$O83))),0,IF($X83="NNN",SUM(Expenses!GE$35:GE$39)*$F83,IF($X83="FSG",0,IF($X83="MG",SUMPRODUCT($Z83:$Z87,Expenses!GE$35:GE$39)*$F83,MAX((Expenses!GE$35-$AB83/12)*$AA83*$F83,0)+MAX((Expenses!GE$36-$AB84/12)*$AA84*$F83,0)+MAX((Expenses!GE$37-$AB85/12)*$AA85*$F83,0)+MAX((Expenses!GE$38-$AB86/12)*$AA86*$F83,0)+MAX((Expenses!GE$39-$AB87/12)*$AA87*$F83,0)))))</f>
        <v>0</v>
      </c>
      <c r="GH254" s="156">
        <f>IF(OR(GH$165&lt;=EOMONTH($E83,$R83*(1-$O83)),GH$165&gt;EOMONTH($E83,$P83*12*(1-$O83)+$Q83*12*$O83+$R83*(1-$O83))),0,IF($X83="NNN",SUM(Expenses!GF$35:GF$39)*$F83,IF($X83="FSG",0,IF($X83="MG",SUMPRODUCT($Z83:$Z87,Expenses!GF$35:GF$39)*$F83,MAX((Expenses!GF$35-$AB83/12)*$AA83*$F83,0)+MAX((Expenses!GF$36-$AB84/12)*$AA84*$F83,0)+MAX((Expenses!GF$37-$AB85/12)*$AA85*$F83,0)+MAX((Expenses!GF$38-$AB86/12)*$AA86*$F83,0)+MAX((Expenses!GF$39-$AB87/12)*$AA87*$F83,0)))))</f>
        <v>0</v>
      </c>
      <c r="GI254" s="156">
        <f>IF(OR(GI$165&lt;=EOMONTH($E83,$R83*(1-$O83)),GI$165&gt;EOMONTH($E83,$P83*12*(1-$O83)+$Q83*12*$O83+$R83*(1-$O83))),0,IF($X83="NNN",SUM(Expenses!GG$35:GG$39)*$F83,IF($X83="FSG",0,IF($X83="MG",SUMPRODUCT($Z83:$Z87,Expenses!GG$35:GG$39)*$F83,MAX((Expenses!GG$35-$AB83/12)*$AA83*$F83,0)+MAX((Expenses!GG$36-$AB84/12)*$AA84*$F83,0)+MAX((Expenses!GG$37-$AB85/12)*$AA85*$F83,0)+MAX((Expenses!GG$38-$AB86/12)*$AA86*$F83,0)+MAX((Expenses!GG$39-$AB87/12)*$AA87*$F83,0)))))</f>
        <v>0</v>
      </c>
      <c r="GJ254" s="156">
        <f>IF(OR(GJ$165&lt;=EOMONTH($E83,$R83*(1-$O83)),GJ$165&gt;EOMONTH($E83,$P83*12*(1-$O83)+$Q83*12*$O83+$R83*(1-$O83))),0,IF($X83="NNN",SUM(Expenses!GH$35:GH$39)*$F83,IF($X83="FSG",0,IF($X83="MG",SUMPRODUCT($Z83:$Z87,Expenses!GH$35:GH$39)*$F83,MAX((Expenses!GH$35-$AB83/12)*$AA83*$F83,0)+MAX((Expenses!GH$36-$AB84/12)*$AA84*$F83,0)+MAX((Expenses!GH$37-$AB85/12)*$AA85*$F83,0)+MAX((Expenses!GH$38-$AB86/12)*$AA86*$F83,0)+MAX((Expenses!GH$39-$AB87/12)*$AA87*$F83,0)))))</f>
        <v>0</v>
      </c>
      <c r="GK254" s="156">
        <f>IF(OR(GK$165&lt;=EOMONTH($E83,$R83*(1-$O83)),GK$165&gt;EOMONTH($E83,$P83*12*(1-$O83)+$Q83*12*$O83+$R83*(1-$O83))),0,IF($X83="NNN",SUM(Expenses!GI$35:GI$39)*$F83,IF($X83="FSG",0,IF($X83="MG",SUMPRODUCT($Z83:$Z87,Expenses!GI$35:GI$39)*$F83,MAX((Expenses!GI$35-$AB83/12)*$AA83*$F83,0)+MAX((Expenses!GI$36-$AB84/12)*$AA84*$F83,0)+MAX((Expenses!GI$37-$AB85/12)*$AA85*$F83,0)+MAX((Expenses!GI$38-$AB86/12)*$AA86*$F83,0)+MAX((Expenses!GI$39-$AB87/12)*$AA87*$F83,0)))))</f>
        <v>0</v>
      </c>
      <c r="GL254" s="156">
        <f>IF(OR(GL$165&lt;=EOMONTH($E83,$R83*(1-$O83)),GL$165&gt;EOMONTH($E83,$P83*12*(1-$O83)+$Q83*12*$O83+$R83*(1-$O83))),0,IF($X83="NNN",SUM(Expenses!GJ$35:GJ$39)*$F83,IF($X83="FSG",0,IF($X83="MG",SUMPRODUCT($Z83:$Z87,Expenses!GJ$35:GJ$39)*$F83,MAX((Expenses!GJ$35-$AB83/12)*$AA83*$F83,0)+MAX((Expenses!GJ$36-$AB84/12)*$AA84*$F83,0)+MAX((Expenses!GJ$37-$AB85/12)*$AA85*$F83,0)+MAX((Expenses!GJ$38-$AB86/12)*$AA86*$F83,0)+MAX((Expenses!GJ$39-$AB87/12)*$AA87*$F83,0)))))</f>
        <v>0</v>
      </c>
      <c r="GM254" s="156">
        <f>IF(OR(GM$165&lt;=EOMONTH($E83,$R83*(1-$O83)),GM$165&gt;EOMONTH($E83,$P83*12*(1-$O83)+$Q83*12*$O83+$R83*(1-$O83))),0,IF($X83="NNN",SUM(Expenses!GK$35:GK$39)*$F83,IF($X83="FSG",0,IF($X83="MG",SUMPRODUCT($Z83:$Z87,Expenses!GK$35:GK$39)*$F83,MAX((Expenses!GK$35-$AB83/12)*$AA83*$F83,0)+MAX((Expenses!GK$36-$AB84/12)*$AA84*$F83,0)+MAX((Expenses!GK$37-$AB85/12)*$AA85*$F83,0)+MAX((Expenses!GK$38-$AB86/12)*$AA86*$F83,0)+MAX((Expenses!GK$39-$AB87/12)*$AA87*$F83,0)))))</f>
        <v>0</v>
      </c>
      <c r="GN254" s="156">
        <f>IF(OR(GN$165&lt;=EOMONTH($E83,$R83*(1-$O83)),GN$165&gt;EOMONTH($E83,$P83*12*(1-$O83)+$Q83*12*$O83+$R83*(1-$O83))),0,IF($X83="NNN",SUM(Expenses!GL$35:GL$39)*$F83,IF($X83="FSG",0,IF($X83="MG",SUMPRODUCT($Z83:$Z87,Expenses!GL$35:GL$39)*$F83,MAX((Expenses!GL$35-$AB83/12)*$AA83*$F83,0)+MAX((Expenses!GL$36-$AB84/12)*$AA84*$F83,0)+MAX((Expenses!GL$37-$AB85/12)*$AA85*$F83,0)+MAX((Expenses!GL$38-$AB86/12)*$AA86*$F83,0)+MAX((Expenses!GL$39-$AB87/12)*$AA87*$F83,0)))))</f>
        <v>0</v>
      </c>
      <c r="GO254" s="156">
        <f>IF(OR(GO$165&lt;=EOMONTH($E83,$R83*(1-$O83)),GO$165&gt;EOMONTH($E83,$P83*12*(1-$O83)+$Q83*12*$O83+$R83*(1-$O83))),0,IF($X83="NNN",SUM(Expenses!GM$35:GM$39)*$F83,IF($X83="FSG",0,IF($X83="MG",SUMPRODUCT($Z83:$Z87,Expenses!GM$35:GM$39)*$F83,MAX((Expenses!GM$35-$AB83/12)*$AA83*$F83,0)+MAX((Expenses!GM$36-$AB84/12)*$AA84*$F83,0)+MAX((Expenses!GM$37-$AB85/12)*$AA85*$F83,0)+MAX((Expenses!GM$38-$AB86/12)*$AA86*$F83,0)+MAX((Expenses!GM$39-$AB87/12)*$AA87*$F83,0)))))</f>
        <v>0</v>
      </c>
      <c r="GP254" s="156">
        <f>IF(OR(GP$165&lt;=EOMONTH($E83,$R83*(1-$O83)),GP$165&gt;EOMONTH($E83,$P83*12*(1-$O83)+$Q83*12*$O83+$R83*(1-$O83))),0,IF($X83="NNN",SUM(Expenses!GN$35:GN$39)*$F83,IF($X83="FSG",0,IF($X83="MG",SUMPRODUCT($Z83:$Z87,Expenses!GN$35:GN$39)*$F83,MAX((Expenses!GN$35-$AB83/12)*$AA83*$F83,0)+MAX((Expenses!GN$36-$AB84/12)*$AA84*$F83,0)+MAX((Expenses!GN$37-$AB85/12)*$AA85*$F83,0)+MAX((Expenses!GN$38-$AB86/12)*$AA86*$F83,0)+MAX((Expenses!GN$39-$AB87/12)*$AA87*$F83,0)))))</f>
        <v>0</v>
      </c>
      <c r="GQ254" s="156">
        <f>IF(OR(GQ$165&lt;=EOMONTH($E83,$R83*(1-$O83)),GQ$165&gt;EOMONTH($E83,$P83*12*(1-$O83)+$Q83*12*$O83+$R83*(1-$O83))),0,IF($X83="NNN",SUM(Expenses!GO$35:GO$39)*$F83,IF($X83="FSG",0,IF($X83="MG",SUMPRODUCT($Z83:$Z87,Expenses!GO$35:GO$39)*$F83,MAX((Expenses!GO$35-$AB83/12)*$AA83*$F83,0)+MAX((Expenses!GO$36-$AB84/12)*$AA84*$F83,0)+MAX((Expenses!GO$37-$AB85/12)*$AA85*$F83,0)+MAX((Expenses!GO$38-$AB86/12)*$AA86*$F83,0)+MAX((Expenses!GO$39-$AB87/12)*$AA87*$F83,0)))))</f>
        <v>0</v>
      </c>
      <c r="GR254" s="156">
        <f>IF(OR(GR$165&lt;=EOMONTH($E83,$R83*(1-$O83)),GR$165&gt;EOMONTH($E83,$P83*12*(1-$O83)+$Q83*12*$O83+$R83*(1-$O83))),0,IF($X83="NNN",SUM(Expenses!GP$35:GP$39)*$F83,IF($X83="FSG",0,IF($X83="MG",SUMPRODUCT($Z83:$Z87,Expenses!GP$35:GP$39)*$F83,MAX((Expenses!GP$35-$AB83/12)*$AA83*$F83,0)+MAX((Expenses!GP$36-$AB84/12)*$AA84*$F83,0)+MAX((Expenses!GP$37-$AB85/12)*$AA85*$F83,0)+MAX((Expenses!GP$38-$AB86/12)*$AA86*$F83,0)+MAX((Expenses!GP$39-$AB87/12)*$AA87*$F83,0)))))</f>
        <v>0</v>
      </c>
      <c r="GS254" s="156">
        <f>IF(OR(GS$165&lt;=EOMONTH($E83,$R83*(1-$O83)),GS$165&gt;EOMONTH($E83,$P83*12*(1-$O83)+$Q83*12*$O83+$R83*(1-$O83))),0,IF($X83="NNN",SUM(Expenses!GQ$35:GQ$39)*$F83,IF($X83="FSG",0,IF($X83="MG",SUMPRODUCT($Z83:$Z87,Expenses!GQ$35:GQ$39)*$F83,MAX((Expenses!GQ$35-$AB83/12)*$AA83*$F83,0)+MAX((Expenses!GQ$36-$AB84/12)*$AA84*$F83,0)+MAX((Expenses!GQ$37-$AB85/12)*$AA85*$F83,0)+MAX((Expenses!GQ$38-$AB86/12)*$AA86*$F83,0)+MAX((Expenses!GQ$39-$AB87/12)*$AA87*$F83,0)))))</f>
        <v>0</v>
      </c>
      <c r="GT254" s="156">
        <f>IF(OR(GT$165&lt;=EOMONTH($E83,$R83*(1-$O83)),GT$165&gt;EOMONTH($E83,$P83*12*(1-$O83)+$Q83*12*$O83+$R83*(1-$O83))),0,IF($X83="NNN",SUM(Expenses!GR$35:GR$39)*$F83,IF($X83="FSG",0,IF($X83="MG",SUMPRODUCT($Z83:$Z87,Expenses!GR$35:GR$39)*$F83,MAX((Expenses!GR$35-$AB83/12)*$AA83*$F83,0)+MAX((Expenses!GR$36-$AB84/12)*$AA84*$F83,0)+MAX((Expenses!GR$37-$AB85/12)*$AA85*$F83,0)+MAX((Expenses!GR$38-$AB86/12)*$AA86*$F83,0)+MAX((Expenses!GR$39-$AB87/12)*$AA87*$F83,0)))))</f>
        <v>0</v>
      </c>
      <c r="GU254" s="156">
        <f>IF(OR(GU$165&lt;=EOMONTH($E83,$R83*(1-$O83)),GU$165&gt;EOMONTH($E83,$P83*12*(1-$O83)+$Q83*12*$O83+$R83*(1-$O83))),0,IF($X83="NNN",SUM(Expenses!GS$35:GS$39)*$F83,IF($X83="FSG",0,IF($X83="MG",SUMPRODUCT($Z83:$Z87,Expenses!GS$35:GS$39)*$F83,MAX((Expenses!GS$35-$AB83/12)*$AA83*$F83,0)+MAX((Expenses!GS$36-$AB84/12)*$AA84*$F83,0)+MAX((Expenses!GS$37-$AB85/12)*$AA85*$F83,0)+MAX((Expenses!GS$38-$AB86/12)*$AA86*$F83,0)+MAX((Expenses!GS$39-$AB87/12)*$AA87*$F83,0)))))</f>
        <v>0</v>
      </c>
      <c r="GV254" s="156">
        <f>IF(OR(GV$165&lt;=EOMONTH($E83,$R83*(1-$O83)),GV$165&gt;EOMONTH($E83,$P83*12*(1-$O83)+$Q83*12*$O83+$R83*(1-$O83))),0,IF($X83="NNN",SUM(Expenses!GT$35:GT$39)*$F83,IF($X83="FSG",0,IF($X83="MG",SUMPRODUCT($Z83:$Z87,Expenses!GT$35:GT$39)*$F83,MAX((Expenses!GT$35-$AB83/12)*$AA83*$F83,0)+MAX((Expenses!GT$36-$AB84/12)*$AA84*$F83,0)+MAX((Expenses!GT$37-$AB85/12)*$AA85*$F83,0)+MAX((Expenses!GT$38-$AB86/12)*$AA86*$F83,0)+MAX((Expenses!GT$39-$AB87/12)*$AA87*$F83,0)))))</f>
        <v>0</v>
      </c>
      <c r="GW254" s="156">
        <f>IF(OR(GW$165&lt;=EOMONTH($E83,$R83*(1-$O83)),GW$165&gt;EOMONTH($E83,$P83*12*(1-$O83)+$Q83*12*$O83+$R83*(1-$O83))),0,IF($X83="NNN",SUM(Expenses!GU$35:GU$39)*$F83,IF($X83="FSG",0,IF($X83="MG",SUMPRODUCT($Z83:$Z87,Expenses!GU$35:GU$39)*$F83,MAX((Expenses!GU$35-$AB83/12)*$AA83*$F83,0)+MAX((Expenses!GU$36-$AB84/12)*$AA84*$F83,0)+MAX((Expenses!GU$37-$AB85/12)*$AA85*$F83,0)+MAX((Expenses!GU$38-$AB86/12)*$AA86*$F83,0)+MAX((Expenses!GU$39-$AB87/12)*$AA87*$F83,0)))))</f>
        <v>0</v>
      </c>
      <c r="GX254" s="156">
        <f>IF(OR(GX$165&lt;=EOMONTH($E83,$R83*(1-$O83)),GX$165&gt;EOMONTH($E83,$P83*12*(1-$O83)+$Q83*12*$O83+$R83*(1-$O83))),0,IF($X83="NNN",SUM(Expenses!GV$35:GV$39)*$F83,IF($X83="FSG",0,IF($X83="MG",SUMPRODUCT($Z83:$Z87,Expenses!GV$35:GV$39)*$F83,MAX((Expenses!GV$35-$AB83/12)*$AA83*$F83,0)+MAX((Expenses!GV$36-$AB84/12)*$AA84*$F83,0)+MAX((Expenses!GV$37-$AB85/12)*$AA85*$F83,0)+MAX((Expenses!GV$38-$AB86/12)*$AA86*$F83,0)+MAX((Expenses!GV$39-$AB87/12)*$AA87*$F83,0)))))</f>
        <v>0</v>
      </c>
      <c r="GY254" s="156">
        <f>IF(OR(GY$165&lt;=EOMONTH($E83,$R83*(1-$O83)),GY$165&gt;EOMONTH($E83,$P83*12*(1-$O83)+$Q83*12*$O83+$R83*(1-$O83))),0,IF($X83="NNN",SUM(Expenses!GW$35:GW$39)*$F83,IF($X83="FSG",0,IF($X83="MG",SUMPRODUCT($Z83:$Z87,Expenses!GW$35:GW$39)*$F83,MAX((Expenses!GW$35-$AB83/12)*$AA83*$F83,0)+MAX((Expenses!GW$36-$AB84/12)*$AA84*$F83,0)+MAX((Expenses!GW$37-$AB85/12)*$AA85*$F83,0)+MAX((Expenses!GW$38-$AB86/12)*$AA86*$F83,0)+MAX((Expenses!GW$39-$AB87/12)*$AA87*$F83,0)))))</f>
        <v>0</v>
      </c>
      <c r="GZ254" s="156">
        <f>IF(OR(GZ$165&lt;=EOMONTH($E83,$R83*(1-$O83)),GZ$165&gt;EOMONTH($E83,$P83*12*(1-$O83)+$Q83*12*$O83+$R83*(1-$O83))),0,IF($X83="NNN",SUM(Expenses!GX$35:GX$39)*$F83,IF($X83="FSG",0,IF($X83="MG",SUMPRODUCT($Z83:$Z87,Expenses!GX$35:GX$39)*$F83,MAX((Expenses!GX$35-$AB83/12)*$AA83*$F83,0)+MAX((Expenses!GX$36-$AB84/12)*$AA84*$F83,0)+MAX((Expenses!GX$37-$AB85/12)*$AA85*$F83,0)+MAX((Expenses!GX$38-$AB86/12)*$AA86*$F83,0)+MAX((Expenses!GX$39-$AB87/12)*$AA87*$F83,0)))))</f>
        <v>0</v>
      </c>
      <c r="HA254" s="156">
        <f>IF(OR(HA$165&lt;=EOMONTH($E83,$R83*(1-$O83)),HA$165&gt;EOMONTH($E83,$P83*12*(1-$O83)+$Q83*12*$O83+$R83*(1-$O83))),0,IF($X83="NNN",SUM(Expenses!GY$35:GY$39)*$F83,IF($X83="FSG",0,IF($X83="MG",SUMPRODUCT($Z83:$Z87,Expenses!GY$35:GY$39)*$F83,MAX((Expenses!GY$35-$AB83/12)*$AA83*$F83,0)+MAX((Expenses!GY$36-$AB84/12)*$AA84*$F83,0)+MAX((Expenses!GY$37-$AB85/12)*$AA85*$F83,0)+MAX((Expenses!GY$38-$AB86/12)*$AA86*$F83,0)+MAX((Expenses!GY$39-$AB87/12)*$AA87*$F83,0)))))</f>
        <v>0</v>
      </c>
      <c r="HB254" s="156">
        <f>IF(OR(HB$165&lt;=EOMONTH($E83,$R83*(1-$O83)),HB$165&gt;EOMONTH($E83,$P83*12*(1-$O83)+$Q83*12*$O83+$R83*(1-$O83))),0,IF($X83="NNN",SUM(Expenses!GZ$35:GZ$39)*$F83,IF($X83="FSG",0,IF($X83="MG",SUMPRODUCT($Z83:$Z87,Expenses!GZ$35:GZ$39)*$F83,MAX((Expenses!GZ$35-$AB83/12)*$AA83*$F83,0)+MAX((Expenses!GZ$36-$AB84/12)*$AA84*$F83,0)+MAX((Expenses!GZ$37-$AB85/12)*$AA85*$F83,0)+MAX((Expenses!GZ$38-$AB86/12)*$AA86*$F83,0)+MAX((Expenses!GZ$39-$AB87/12)*$AA87*$F83,0)))))</f>
        <v>0</v>
      </c>
      <c r="HC254" s="156">
        <f>IF(OR(HC$165&lt;=EOMONTH($E83,$R83*(1-$O83)),HC$165&gt;EOMONTH($E83,$P83*12*(1-$O83)+$Q83*12*$O83+$R83*(1-$O83))),0,IF($X83="NNN",SUM(Expenses!HA$35:HA$39)*$F83,IF($X83="FSG",0,IF($X83="MG",SUMPRODUCT($Z83:$Z87,Expenses!HA$35:HA$39)*$F83,MAX((Expenses!HA$35-$AB83/12)*$AA83*$F83,0)+MAX((Expenses!HA$36-$AB84/12)*$AA84*$F83,0)+MAX((Expenses!HA$37-$AB85/12)*$AA85*$F83,0)+MAX((Expenses!HA$38-$AB86/12)*$AA86*$F83,0)+MAX((Expenses!HA$39-$AB87/12)*$AA87*$F83,0)))))</f>
        <v>0</v>
      </c>
      <c r="HD254" s="156">
        <f>IF(OR(HD$165&lt;=EOMONTH($E83,$R83*(1-$O83)),HD$165&gt;EOMONTH($E83,$P83*12*(1-$O83)+$Q83*12*$O83+$R83*(1-$O83))),0,IF($X83="NNN",SUM(Expenses!HB$35:HB$39)*$F83,IF($X83="FSG",0,IF($X83="MG",SUMPRODUCT($Z83:$Z87,Expenses!HB$35:HB$39)*$F83,MAX((Expenses!HB$35-$AB83/12)*$AA83*$F83,0)+MAX((Expenses!HB$36-$AB84/12)*$AA84*$F83,0)+MAX((Expenses!HB$37-$AB85/12)*$AA85*$F83,0)+MAX((Expenses!HB$38-$AB86/12)*$AA86*$F83,0)+MAX((Expenses!HB$39-$AB87/12)*$AA87*$F83,0)))))</f>
        <v>0</v>
      </c>
      <c r="HE254" s="156">
        <f>IF(OR(HE$165&lt;=EOMONTH($E83,$R83*(1-$O83)),HE$165&gt;EOMONTH($E83,$P83*12*(1-$O83)+$Q83*12*$O83+$R83*(1-$O83))),0,IF($X83="NNN",SUM(Expenses!HC$35:HC$39)*$F83,IF($X83="FSG",0,IF($X83="MG",SUMPRODUCT($Z83:$Z87,Expenses!HC$35:HC$39)*$F83,MAX((Expenses!HC$35-$AB83/12)*$AA83*$F83,0)+MAX((Expenses!HC$36-$AB84/12)*$AA84*$F83,0)+MAX((Expenses!HC$37-$AB85/12)*$AA85*$F83,0)+MAX((Expenses!HC$38-$AB86/12)*$AA86*$F83,0)+MAX((Expenses!HC$39-$AB87/12)*$AA87*$F83,0)))))</f>
        <v>0</v>
      </c>
      <c r="HF254" s="156">
        <f>IF(OR(HF$165&lt;=EOMONTH($E83,$R83*(1-$O83)),HF$165&gt;EOMONTH($E83,$P83*12*(1-$O83)+$Q83*12*$O83+$R83*(1-$O83))),0,IF($X83="NNN",SUM(Expenses!HD$35:HD$39)*$F83,IF($X83="FSG",0,IF($X83="MG",SUMPRODUCT($Z83:$Z87,Expenses!HD$35:HD$39)*$F83,MAX((Expenses!HD$35-$AB83/12)*$AA83*$F83,0)+MAX((Expenses!HD$36-$AB84/12)*$AA84*$F83,0)+MAX((Expenses!HD$37-$AB85/12)*$AA85*$F83,0)+MAX((Expenses!HD$38-$AB86/12)*$AA86*$F83,0)+MAX((Expenses!HD$39-$AB87/12)*$AA87*$F83,0)))))</f>
        <v>0</v>
      </c>
      <c r="HG254" s="156">
        <f>IF(OR(HG$165&lt;=EOMONTH($E83,$R83*(1-$O83)),HG$165&gt;EOMONTH($E83,$P83*12*(1-$O83)+$Q83*12*$O83+$R83*(1-$O83))),0,IF($X83="NNN",SUM(Expenses!HE$35:HE$39)*$F83,IF($X83="FSG",0,IF($X83="MG",SUMPRODUCT($Z83:$Z87,Expenses!HE$35:HE$39)*$F83,MAX((Expenses!HE$35-$AB83/12)*$AA83*$F83,0)+MAX((Expenses!HE$36-$AB84/12)*$AA84*$F83,0)+MAX((Expenses!HE$37-$AB85/12)*$AA85*$F83,0)+MAX((Expenses!HE$38-$AB86/12)*$AA86*$F83,0)+MAX((Expenses!HE$39-$AB87/12)*$AA87*$F83,0)))))</f>
        <v>0</v>
      </c>
      <c r="HH254" s="156">
        <f>IF(OR(HH$165&lt;=EOMONTH($E83,$R83*(1-$O83)),HH$165&gt;EOMONTH($E83,$P83*12*(1-$O83)+$Q83*12*$O83+$R83*(1-$O83))),0,IF($X83="NNN",SUM(Expenses!HF$35:HF$39)*$F83,IF($X83="FSG",0,IF($X83="MG",SUMPRODUCT($Z83:$Z87,Expenses!HF$35:HF$39)*$F83,MAX((Expenses!HF$35-$AB83/12)*$AA83*$F83,0)+MAX((Expenses!HF$36-$AB84/12)*$AA84*$F83,0)+MAX((Expenses!HF$37-$AB85/12)*$AA85*$F83,0)+MAX((Expenses!HF$38-$AB86/12)*$AA86*$F83,0)+MAX((Expenses!HF$39-$AB87/12)*$AA87*$F83,0)))))</f>
        <v>0</v>
      </c>
      <c r="HI254" s="156">
        <f>IF(OR(HI$165&lt;=EOMONTH($E83,$R83*(1-$O83)),HI$165&gt;EOMONTH($E83,$P83*12*(1-$O83)+$Q83*12*$O83+$R83*(1-$O83))),0,IF($X83="NNN",SUM(Expenses!HG$35:HG$39)*$F83,IF($X83="FSG",0,IF($X83="MG",SUMPRODUCT($Z83:$Z87,Expenses!HG$35:HG$39)*$F83,MAX((Expenses!HG$35-$AB83/12)*$AA83*$F83,0)+MAX((Expenses!HG$36-$AB84/12)*$AA84*$F83,0)+MAX((Expenses!HG$37-$AB85/12)*$AA85*$F83,0)+MAX((Expenses!HG$38-$AB86/12)*$AA86*$F83,0)+MAX((Expenses!HG$39-$AB87/12)*$AA87*$F83,0)))))</f>
        <v>0</v>
      </c>
      <c r="HJ254" s="156">
        <f>IF(OR(HJ$165&lt;=EOMONTH($E83,$R83*(1-$O83)),HJ$165&gt;EOMONTH($E83,$P83*12*(1-$O83)+$Q83*12*$O83+$R83*(1-$O83))),0,IF($X83="NNN",SUM(Expenses!HH$35:HH$39)*$F83,IF($X83="FSG",0,IF($X83="MG",SUMPRODUCT($Z83:$Z87,Expenses!HH$35:HH$39)*$F83,MAX((Expenses!HH$35-$AB83/12)*$AA83*$F83,0)+MAX((Expenses!HH$36-$AB84/12)*$AA84*$F83,0)+MAX((Expenses!HH$37-$AB85/12)*$AA85*$F83,0)+MAX((Expenses!HH$38-$AB86/12)*$AA86*$F83,0)+MAX((Expenses!HH$39-$AB87/12)*$AA87*$F83,0)))))</f>
        <v>0</v>
      </c>
      <c r="HK254" s="156">
        <f>IF(OR(HK$165&lt;=EOMONTH($E83,$R83*(1-$O83)),HK$165&gt;EOMONTH($E83,$P83*12*(1-$O83)+$Q83*12*$O83+$R83*(1-$O83))),0,IF($X83="NNN",SUM(Expenses!HI$35:HI$39)*$F83,IF($X83="FSG",0,IF($X83="MG",SUMPRODUCT($Z83:$Z87,Expenses!HI$35:HI$39)*$F83,MAX((Expenses!HI$35-$AB83/12)*$AA83*$F83,0)+MAX((Expenses!HI$36-$AB84/12)*$AA84*$F83,0)+MAX((Expenses!HI$37-$AB85/12)*$AA85*$F83,0)+MAX((Expenses!HI$38-$AB86/12)*$AA86*$F83,0)+MAX((Expenses!HI$39-$AB87/12)*$AA87*$F83,0)))))</f>
        <v>0</v>
      </c>
      <c r="HL254" s="156">
        <f>IF(OR(HL$165&lt;=EOMONTH($E83,$R83*(1-$O83)),HL$165&gt;EOMONTH($E83,$P83*12*(1-$O83)+$Q83*12*$O83+$R83*(1-$O83))),0,IF($X83="NNN",SUM(Expenses!HJ$35:HJ$39)*$F83,IF($X83="FSG",0,IF($X83="MG",SUMPRODUCT($Z83:$Z87,Expenses!HJ$35:HJ$39)*$F83,MAX((Expenses!HJ$35-$AB83/12)*$AA83*$F83,0)+MAX((Expenses!HJ$36-$AB84/12)*$AA84*$F83,0)+MAX((Expenses!HJ$37-$AB85/12)*$AA85*$F83,0)+MAX((Expenses!HJ$38-$AB86/12)*$AA86*$F83,0)+MAX((Expenses!HJ$39-$AB87/12)*$AA87*$F83,0)))))</f>
        <v>0</v>
      </c>
      <c r="HM254" s="156">
        <f>IF(OR(HM$165&lt;=EOMONTH($E83,$R83*(1-$O83)),HM$165&gt;EOMONTH($E83,$P83*12*(1-$O83)+$Q83*12*$O83+$R83*(1-$O83))),0,IF($X83="NNN",SUM(Expenses!HK$35:HK$39)*$F83,IF($X83="FSG",0,IF($X83="MG",SUMPRODUCT($Z83:$Z87,Expenses!HK$35:HK$39)*$F83,MAX((Expenses!HK$35-$AB83/12)*$AA83*$F83,0)+MAX((Expenses!HK$36-$AB84/12)*$AA84*$F83,0)+MAX((Expenses!HK$37-$AB85/12)*$AA85*$F83,0)+MAX((Expenses!HK$38-$AB86/12)*$AA86*$F83,0)+MAX((Expenses!HK$39-$AB87/12)*$AA87*$F83,0)))))</f>
        <v>0</v>
      </c>
      <c r="HN254" s="156">
        <f>IF(OR(HN$165&lt;=EOMONTH($E83,$R83*(1-$O83)),HN$165&gt;EOMONTH($E83,$P83*12*(1-$O83)+$Q83*12*$O83+$R83*(1-$O83))),0,IF($X83="NNN",SUM(Expenses!HL$35:HL$39)*$F83,IF($X83="FSG",0,IF($X83="MG",SUMPRODUCT($Z83:$Z87,Expenses!HL$35:HL$39)*$F83,MAX((Expenses!HL$35-$AB83/12)*$AA83*$F83,0)+MAX((Expenses!HL$36-$AB84/12)*$AA84*$F83,0)+MAX((Expenses!HL$37-$AB85/12)*$AA85*$F83,0)+MAX((Expenses!HL$38-$AB86/12)*$AA86*$F83,0)+MAX((Expenses!HL$39-$AB87/12)*$AA87*$F83,0)))))</f>
        <v>0</v>
      </c>
      <c r="HO254" s="156">
        <f>IF(OR(HO$165&lt;=EOMONTH($E83,$R83*(1-$O83)),HO$165&gt;EOMONTH($E83,$P83*12*(1-$O83)+$Q83*12*$O83+$R83*(1-$O83))),0,IF($X83="NNN",SUM(Expenses!HM$35:HM$39)*$F83,IF($X83="FSG",0,IF($X83="MG",SUMPRODUCT($Z83:$Z87,Expenses!HM$35:HM$39)*$F83,MAX((Expenses!HM$35-$AB83/12)*$AA83*$F83,0)+MAX((Expenses!HM$36-$AB84/12)*$AA84*$F83,0)+MAX((Expenses!HM$37-$AB85/12)*$AA85*$F83,0)+MAX((Expenses!HM$38-$AB86/12)*$AA86*$F83,0)+MAX((Expenses!HM$39-$AB87/12)*$AA87*$F83,0)))))</f>
        <v>0</v>
      </c>
      <c r="HP254" s="156">
        <f>IF(OR(HP$165&lt;=EOMONTH($E83,$R83*(1-$O83)),HP$165&gt;EOMONTH($E83,$P83*12*(1-$O83)+$Q83*12*$O83+$R83*(1-$O83))),0,IF($X83="NNN",SUM(Expenses!HN$35:HN$39)*$F83,IF($X83="FSG",0,IF($X83="MG",SUMPRODUCT($Z83:$Z87,Expenses!HN$35:HN$39)*$F83,MAX((Expenses!HN$35-$AB83/12)*$AA83*$F83,0)+MAX((Expenses!HN$36-$AB84/12)*$AA84*$F83,0)+MAX((Expenses!HN$37-$AB85/12)*$AA85*$F83,0)+MAX((Expenses!HN$38-$AB86/12)*$AA86*$F83,0)+MAX((Expenses!HN$39-$AB87/12)*$AA87*$F83,0)))))</f>
        <v>0</v>
      </c>
      <c r="HQ254" s="156">
        <f>IF(OR(HQ$165&lt;=EOMONTH($E83,$R83*(1-$O83)),HQ$165&gt;EOMONTH($E83,$P83*12*(1-$O83)+$Q83*12*$O83+$R83*(1-$O83))),0,IF($X83="NNN",SUM(Expenses!HO$35:HO$39)*$F83,IF($X83="FSG",0,IF($X83="MG",SUMPRODUCT($Z83:$Z87,Expenses!HO$35:HO$39)*$F83,MAX((Expenses!HO$35-$AB83/12)*$AA83*$F83,0)+MAX((Expenses!HO$36-$AB84/12)*$AA84*$F83,0)+MAX((Expenses!HO$37-$AB85/12)*$AA85*$F83,0)+MAX((Expenses!HO$38-$AB86/12)*$AA86*$F83,0)+MAX((Expenses!HO$39-$AB87/12)*$AA87*$F83,0)))))</f>
        <v>0</v>
      </c>
      <c r="HR254" s="156">
        <f>IF(OR(HR$165&lt;=EOMONTH($E83,$R83*(1-$O83)),HR$165&gt;EOMONTH($E83,$P83*12*(1-$O83)+$Q83*12*$O83+$R83*(1-$O83))),0,IF($X83="NNN",SUM(Expenses!HP$35:HP$39)*$F83,IF($X83="FSG",0,IF($X83="MG",SUMPRODUCT($Z83:$Z87,Expenses!HP$35:HP$39)*$F83,MAX((Expenses!HP$35-$AB83/12)*$AA83*$F83,0)+MAX((Expenses!HP$36-$AB84/12)*$AA84*$F83,0)+MAX((Expenses!HP$37-$AB85/12)*$AA85*$F83,0)+MAX((Expenses!HP$38-$AB86/12)*$AA86*$F83,0)+MAX((Expenses!HP$39-$AB87/12)*$AA87*$F83,0)))))</f>
        <v>0</v>
      </c>
      <c r="HS254" s="156">
        <f>IF(OR(HS$165&lt;=EOMONTH($E83,$R83*(1-$O83)),HS$165&gt;EOMONTH($E83,$P83*12*(1-$O83)+$Q83*12*$O83+$R83*(1-$O83))),0,IF($X83="NNN",SUM(Expenses!HQ$35:HQ$39)*$F83,IF($X83="FSG",0,IF($X83="MG",SUMPRODUCT($Z83:$Z87,Expenses!HQ$35:HQ$39)*$F83,MAX((Expenses!HQ$35-$AB83/12)*$AA83*$F83,0)+MAX((Expenses!HQ$36-$AB84/12)*$AA84*$F83,0)+MAX((Expenses!HQ$37-$AB85/12)*$AA85*$F83,0)+MAX((Expenses!HQ$38-$AB86/12)*$AA86*$F83,0)+MAX((Expenses!HQ$39-$AB87/12)*$AA87*$F83,0)))))</f>
        <v>0</v>
      </c>
      <c r="HT254" s="156">
        <f>IF(OR(HT$165&lt;=EOMONTH($E83,$R83*(1-$O83)),HT$165&gt;EOMONTH($E83,$P83*12*(1-$O83)+$Q83*12*$O83+$R83*(1-$O83))),0,IF($X83="NNN",SUM(Expenses!HR$35:HR$39)*$F83,IF($X83="FSG",0,IF($X83="MG",SUMPRODUCT($Z83:$Z87,Expenses!HR$35:HR$39)*$F83,MAX((Expenses!HR$35-$AB83/12)*$AA83*$F83,0)+MAX((Expenses!HR$36-$AB84/12)*$AA84*$F83,0)+MAX((Expenses!HR$37-$AB85/12)*$AA85*$F83,0)+MAX((Expenses!HR$38-$AB86/12)*$AA86*$F83,0)+MAX((Expenses!HR$39-$AB87/12)*$AA87*$F83,0)))))</f>
        <v>0</v>
      </c>
      <c r="HU254" s="156">
        <f>IF(OR(HU$165&lt;=EOMONTH($E83,$R83*(1-$O83)),HU$165&gt;EOMONTH($E83,$P83*12*(1-$O83)+$Q83*12*$O83+$R83*(1-$O83))),0,IF($X83="NNN",SUM(Expenses!HS$35:HS$39)*$F83,IF($X83="FSG",0,IF($X83="MG",SUMPRODUCT($Z83:$Z87,Expenses!HS$35:HS$39)*$F83,MAX((Expenses!HS$35-$AB83/12)*$AA83*$F83,0)+MAX((Expenses!HS$36-$AB84/12)*$AA84*$F83,0)+MAX((Expenses!HS$37-$AB85/12)*$AA85*$F83,0)+MAX((Expenses!HS$38-$AB86/12)*$AA86*$F83,0)+MAX((Expenses!HS$39-$AB87/12)*$AA87*$F83,0)))))</f>
        <v>0</v>
      </c>
      <c r="HV254" s="156">
        <f>IF(OR(HV$165&lt;=EOMONTH($E83,$R83*(1-$O83)),HV$165&gt;EOMONTH($E83,$P83*12*(1-$O83)+$Q83*12*$O83+$R83*(1-$O83))),0,IF($X83="NNN",SUM(Expenses!HT$35:HT$39)*$F83,IF($X83="FSG",0,IF($X83="MG",SUMPRODUCT($Z83:$Z87,Expenses!HT$35:HT$39)*$F83,MAX((Expenses!HT$35-$AB83/12)*$AA83*$F83,0)+MAX((Expenses!HT$36-$AB84/12)*$AA84*$F83,0)+MAX((Expenses!HT$37-$AB85/12)*$AA85*$F83,0)+MAX((Expenses!HT$38-$AB86/12)*$AA86*$F83,0)+MAX((Expenses!HT$39-$AB87/12)*$AA87*$F83,0)))))</f>
        <v>0</v>
      </c>
      <c r="HW254" s="156">
        <f>IF(OR(HW$165&lt;=EOMONTH($E83,$R83*(1-$O83)),HW$165&gt;EOMONTH($E83,$P83*12*(1-$O83)+$Q83*12*$O83+$R83*(1-$O83))),0,IF($X83="NNN",SUM(Expenses!HU$35:HU$39)*$F83,IF($X83="FSG",0,IF($X83="MG",SUMPRODUCT($Z83:$Z87,Expenses!HU$35:HU$39)*$F83,MAX((Expenses!HU$35-$AB83/12)*$AA83*$F83,0)+MAX((Expenses!HU$36-$AB84/12)*$AA84*$F83,0)+MAX((Expenses!HU$37-$AB85/12)*$AA85*$F83,0)+MAX((Expenses!HU$38-$AB86/12)*$AA86*$F83,0)+MAX((Expenses!HU$39-$AB87/12)*$AA87*$F83,0)))))</f>
        <v>0</v>
      </c>
      <c r="HX254" s="156">
        <f>IF(OR(HX$165&lt;=EOMONTH($E83,$R83*(1-$O83)),HX$165&gt;EOMONTH($E83,$P83*12*(1-$O83)+$Q83*12*$O83+$R83*(1-$O83))),0,IF($X83="NNN",SUM(Expenses!HV$35:HV$39)*$F83,IF($X83="FSG",0,IF($X83="MG",SUMPRODUCT($Z83:$Z87,Expenses!HV$35:HV$39)*$F83,MAX((Expenses!HV$35-$AB83/12)*$AA83*$F83,0)+MAX((Expenses!HV$36-$AB84/12)*$AA84*$F83,0)+MAX((Expenses!HV$37-$AB85/12)*$AA85*$F83,0)+MAX((Expenses!HV$38-$AB86/12)*$AA86*$F83,0)+MAX((Expenses!HV$39-$AB87/12)*$AA87*$F83,0)))))</f>
        <v>0</v>
      </c>
      <c r="HY254" s="156">
        <f>IF(OR(HY$165&lt;=EOMONTH($E83,$R83*(1-$O83)),HY$165&gt;EOMONTH($E83,$P83*12*(1-$O83)+$Q83*12*$O83+$R83*(1-$O83))),0,IF($X83="NNN",SUM(Expenses!HW$35:HW$39)*$F83,IF($X83="FSG",0,IF($X83="MG",SUMPRODUCT($Z83:$Z87,Expenses!HW$35:HW$39)*$F83,MAX((Expenses!HW$35-$AB83/12)*$AA83*$F83,0)+MAX((Expenses!HW$36-$AB84/12)*$AA84*$F83,0)+MAX((Expenses!HW$37-$AB85/12)*$AA85*$F83,0)+MAX((Expenses!HW$38-$AB86/12)*$AA86*$F83,0)+MAX((Expenses!HW$39-$AB87/12)*$AA87*$F83,0)))))</f>
        <v>0</v>
      </c>
      <c r="HZ254" s="156">
        <f>IF(OR(HZ$165&lt;=EOMONTH($E83,$R83*(1-$O83)),HZ$165&gt;EOMONTH($E83,$P83*12*(1-$O83)+$Q83*12*$O83+$R83*(1-$O83))),0,IF($X83="NNN",SUM(Expenses!HX$35:HX$39)*$F83,IF($X83="FSG",0,IF($X83="MG",SUMPRODUCT($Z83:$Z87,Expenses!HX$35:HX$39)*$F83,MAX((Expenses!HX$35-$AB83/12)*$AA83*$F83,0)+MAX((Expenses!HX$36-$AB84/12)*$AA84*$F83,0)+MAX((Expenses!HX$37-$AB85/12)*$AA85*$F83,0)+MAX((Expenses!HX$38-$AB86/12)*$AA86*$F83,0)+MAX((Expenses!HX$39-$AB87/12)*$AA87*$F83,0)))))</f>
        <v>0</v>
      </c>
      <c r="IA254" s="156">
        <f>IF(OR(IA$165&lt;=EOMONTH($E83,$R83*(1-$O83)),IA$165&gt;EOMONTH($E83,$P83*12*(1-$O83)+$Q83*12*$O83+$R83*(1-$O83))),0,IF($X83="NNN",SUM(Expenses!HY$35:HY$39)*$F83,IF($X83="FSG",0,IF($X83="MG",SUMPRODUCT($Z83:$Z87,Expenses!HY$35:HY$39)*$F83,MAX((Expenses!HY$35-$AB83/12)*$AA83*$F83,0)+MAX((Expenses!HY$36-$AB84/12)*$AA84*$F83,0)+MAX((Expenses!HY$37-$AB85/12)*$AA85*$F83,0)+MAX((Expenses!HY$38-$AB86/12)*$AA86*$F83,0)+MAX((Expenses!HY$39-$AB87/12)*$AA87*$F83,0)))))</f>
        <v>0</v>
      </c>
      <c r="IB254" s="156">
        <f>IF(OR(IB$165&lt;=EOMONTH($E83,$R83*(1-$O83)),IB$165&gt;EOMONTH($E83,$P83*12*(1-$O83)+$Q83*12*$O83+$R83*(1-$O83))),0,IF($X83="NNN",SUM(Expenses!HZ$35:HZ$39)*$F83,IF($X83="FSG",0,IF($X83="MG",SUMPRODUCT($Z83:$Z87,Expenses!HZ$35:HZ$39)*$F83,MAX((Expenses!HZ$35-$AB83/12)*$AA83*$F83,0)+MAX((Expenses!HZ$36-$AB84/12)*$AA84*$F83,0)+MAX((Expenses!HZ$37-$AB85/12)*$AA85*$F83,0)+MAX((Expenses!HZ$38-$AB86/12)*$AA86*$F83,0)+MAX((Expenses!HZ$39-$AB87/12)*$AA87*$F83,0)))))</f>
        <v>0</v>
      </c>
      <c r="IC254" s="156">
        <f>IF(OR(IC$165&lt;=EOMONTH($E83,$R83*(1-$O83)),IC$165&gt;EOMONTH($E83,$P83*12*(1-$O83)+$Q83*12*$O83+$R83*(1-$O83))),0,IF($X83="NNN",SUM(Expenses!IA$35:IA$39)*$F83,IF($X83="FSG",0,IF($X83="MG",SUMPRODUCT($Z83:$Z87,Expenses!IA$35:IA$39)*$F83,MAX((Expenses!IA$35-$AB83/12)*$AA83*$F83,0)+MAX((Expenses!IA$36-$AB84/12)*$AA84*$F83,0)+MAX((Expenses!IA$37-$AB85/12)*$AA85*$F83,0)+MAX((Expenses!IA$38-$AB86/12)*$AA86*$F83,0)+MAX((Expenses!IA$39-$AB87/12)*$AA87*$F83,0)))))</f>
        <v>0</v>
      </c>
      <c r="ID254" s="156">
        <f>IF(OR(ID$165&lt;=EOMONTH($E83,$R83*(1-$O83)),ID$165&gt;EOMONTH($E83,$P83*12*(1-$O83)+$Q83*12*$O83+$R83*(1-$O83))),0,IF($X83="NNN",SUM(Expenses!IB$35:IB$39)*$F83,IF($X83="FSG",0,IF($X83="MG",SUMPRODUCT($Z83:$Z87,Expenses!IB$35:IB$39)*$F83,MAX((Expenses!IB$35-$AB83/12)*$AA83*$F83,0)+MAX((Expenses!IB$36-$AB84/12)*$AA84*$F83,0)+MAX((Expenses!IB$37-$AB85/12)*$AA85*$F83,0)+MAX((Expenses!IB$38-$AB86/12)*$AA86*$F83,0)+MAX((Expenses!IB$39-$AB87/12)*$AA87*$F83,0)))))</f>
        <v>0</v>
      </c>
      <c r="IE254" s="156">
        <f>IF(OR(IE$165&lt;=EOMONTH($E83,$R83*(1-$O83)),IE$165&gt;EOMONTH($E83,$P83*12*(1-$O83)+$Q83*12*$O83+$R83*(1-$O83))),0,IF($X83="NNN",SUM(Expenses!IC$35:IC$39)*$F83,IF($X83="FSG",0,IF($X83="MG",SUMPRODUCT($Z83:$Z87,Expenses!IC$35:IC$39)*$F83,MAX((Expenses!IC$35-$AB83/12)*$AA83*$F83,0)+MAX((Expenses!IC$36-$AB84/12)*$AA84*$F83,0)+MAX((Expenses!IC$37-$AB85/12)*$AA85*$F83,0)+MAX((Expenses!IC$38-$AB86/12)*$AA86*$F83,0)+MAX((Expenses!IC$39-$AB87/12)*$AA87*$F83,0)))))</f>
        <v>0</v>
      </c>
      <c r="IF254" s="156">
        <f>IF(OR(IF$165&lt;=EOMONTH($E83,$R83*(1-$O83)),IF$165&gt;EOMONTH($E83,$P83*12*(1-$O83)+$Q83*12*$O83+$R83*(1-$O83))),0,IF($X83="NNN",SUM(Expenses!ID$35:ID$39)*$F83,IF($X83="FSG",0,IF($X83="MG",SUMPRODUCT($Z83:$Z87,Expenses!ID$35:ID$39)*$F83,MAX((Expenses!ID$35-$AB83/12)*$AA83*$F83,0)+MAX((Expenses!ID$36-$AB84/12)*$AA84*$F83,0)+MAX((Expenses!ID$37-$AB85/12)*$AA85*$F83,0)+MAX((Expenses!ID$38-$AB86/12)*$AA86*$F83,0)+MAX((Expenses!ID$39-$AB87/12)*$AA87*$F83,0)))))</f>
        <v>0</v>
      </c>
      <c r="IG254" s="156">
        <f>IF(OR(IG$165&lt;=EOMONTH($E83,$R83*(1-$O83)),IG$165&gt;EOMONTH($E83,$P83*12*(1-$O83)+$Q83*12*$O83+$R83*(1-$O83))),0,IF($X83="NNN",SUM(Expenses!IE$35:IE$39)*$F83,IF($X83="FSG",0,IF($X83="MG",SUMPRODUCT($Z83:$Z87,Expenses!IE$35:IE$39)*$F83,MAX((Expenses!IE$35-$AB83/12)*$AA83*$F83,0)+MAX((Expenses!IE$36-$AB84/12)*$AA84*$F83,0)+MAX((Expenses!IE$37-$AB85/12)*$AA85*$F83,0)+MAX((Expenses!IE$38-$AB86/12)*$AA86*$F83,0)+MAX((Expenses!IE$39-$AB87/12)*$AA87*$F83,0)))))</f>
        <v>0</v>
      </c>
      <c r="IH254" s="156">
        <f>IF(OR(IH$165&lt;=EOMONTH($E83,$R83*(1-$O83)),IH$165&gt;EOMONTH($E83,$P83*12*(1-$O83)+$Q83*12*$O83+$R83*(1-$O83))),0,IF($X83="NNN",SUM(Expenses!IF$35:IF$39)*$F83,IF($X83="FSG",0,IF($X83="MG",SUMPRODUCT($Z83:$Z87,Expenses!IF$35:IF$39)*$F83,MAX((Expenses!IF$35-$AB83/12)*$AA83*$F83,0)+MAX((Expenses!IF$36-$AB84/12)*$AA84*$F83,0)+MAX((Expenses!IF$37-$AB85/12)*$AA85*$F83,0)+MAX((Expenses!IF$38-$AB86/12)*$AA86*$F83,0)+MAX((Expenses!IF$39-$AB87/12)*$AA87*$F83,0)))))</f>
        <v>0</v>
      </c>
      <c r="II254" s="156">
        <f>IF(OR(II$165&lt;=EOMONTH($E83,$R83*(1-$O83)),II$165&gt;EOMONTH($E83,$P83*12*(1-$O83)+$Q83*12*$O83+$R83*(1-$O83))),0,IF($X83="NNN",SUM(Expenses!IG$35:IG$39)*$F83,IF($X83="FSG",0,IF($X83="MG",SUMPRODUCT($Z83:$Z87,Expenses!IG$35:IG$39)*$F83,MAX((Expenses!IG$35-$AB83/12)*$AA83*$F83,0)+MAX((Expenses!IG$36-$AB84/12)*$AA84*$F83,0)+MAX((Expenses!IG$37-$AB85/12)*$AA85*$F83,0)+MAX((Expenses!IG$38-$AB86/12)*$AA86*$F83,0)+MAX((Expenses!IG$39-$AB87/12)*$AA87*$F83,0)))))</f>
        <v>0</v>
      </c>
      <c r="IJ254" s="156">
        <f>IF(OR(IJ$165&lt;=EOMONTH($E83,$R83*(1-$O83)),IJ$165&gt;EOMONTH($E83,$P83*12*(1-$O83)+$Q83*12*$O83+$R83*(1-$O83))),0,IF($X83="NNN",SUM(Expenses!IH$35:IH$39)*$F83,IF($X83="FSG",0,IF($X83="MG",SUMPRODUCT($Z83:$Z87,Expenses!IH$35:IH$39)*$F83,MAX((Expenses!IH$35-$AB83/12)*$AA83*$F83,0)+MAX((Expenses!IH$36-$AB84/12)*$AA84*$F83,0)+MAX((Expenses!IH$37-$AB85/12)*$AA85*$F83,0)+MAX((Expenses!IH$38-$AB86/12)*$AA86*$F83,0)+MAX((Expenses!IH$39-$AB87/12)*$AA87*$F83,0)))))</f>
        <v>0</v>
      </c>
      <c r="IK254" s="156">
        <f>IF(OR(IK$165&lt;=EOMONTH($E83,$R83*(1-$O83)),IK$165&gt;EOMONTH($E83,$P83*12*(1-$O83)+$Q83*12*$O83+$R83*(1-$O83))),0,IF($X83="NNN",SUM(Expenses!II$35:II$39)*$F83,IF($X83="FSG",0,IF($X83="MG",SUMPRODUCT($Z83:$Z87,Expenses!II$35:II$39)*$F83,MAX((Expenses!II$35-$AB83/12)*$AA83*$F83,0)+MAX((Expenses!II$36-$AB84/12)*$AA84*$F83,0)+MAX((Expenses!II$37-$AB85/12)*$AA85*$F83,0)+MAX((Expenses!II$38-$AB86/12)*$AA86*$F83,0)+MAX((Expenses!II$39-$AB87/12)*$AA87*$F83,0)))))</f>
        <v>0</v>
      </c>
      <c r="IL254" s="156">
        <f>IF(OR(IL$165&lt;=EOMONTH($E83,$R83*(1-$O83)),IL$165&gt;EOMONTH($E83,$P83*12*(1-$O83)+$Q83*12*$O83+$R83*(1-$O83))),0,IF($X83="NNN",SUM(Expenses!IJ$35:IJ$39)*$F83,IF($X83="FSG",0,IF($X83="MG",SUMPRODUCT($Z83:$Z87,Expenses!IJ$35:IJ$39)*$F83,MAX((Expenses!IJ$35-$AB83/12)*$AA83*$F83,0)+MAX((Expenses!IJ$36-$AB84/12)*$AA84*$F83,0)+MAX((Expenses!IJ$37-$AB85/12)*$AA85*$F83,0)+MAX((Expenses!IJ$38-$AB86/12)*$AA86*$F83,0)+MAX((Expenses!IJ$39-$AB87/12)*$AA87*$F83,0)))))</f>
        <v>0</v>
      </c>
      <c r="IM254" s="156">
        <f>IF(OR(IM$165&lt;=EOMONTH($E83,$R83*(1-$O83)),IM$165&gt;EOMONTH($E83,$P83*12*(1-$O83)+$Q83*12*$O83+$R83*(1-$O83))),0,IF($X83="NNN",SUM(Expenses!IK$35:IK$39)*$F83,IF($X83="FSG",0,IF($X83="MG",SUMPRODUCT($Z83:$Z87,Expenses!IK$35:IK$39)*$F83,MAX((Expenses!IK$35-$AB83/12)*$AA83*$F83,0)+MAX((Expenses!IK$36-$AB84/12)*$AA84*$F83,0)+MAX((Expenses!IK$37-$AB85/12)*$AA85*$F83,0)+MAX((Expenses!IK$38-$AB86/12)*$AA86*$F83,0)+MAX((Expenses!IK$39-$AB87/12)*$AA87*$F83,0)))))</f>
        <v>0</v>
      </c>
      <c r="IN254" s="156">
        <f>IF(OR(IN$165&lt;=EOMONTH($E83,$R83*(1-$O83)),IN$165&gt;EOMONTH($E83,$P83*12*(1-$O83)+$Q83*12*$O83+$R83*(1-$O83))),0,IF($X83="NNN",SUM(Expenses!IL$35:IL$39)*$F83,IF($X83="FSG",0,IF($X83="MG",SUMPRODUCT($Z83:$Z87,Expenses!IL$35:IL$39)*$F83,MAX((Expenses!IL$35-$AB83/12)*$AA83*$F83,0)+MAX((Expenses!IL$36-$AB84/12)*$AA84*$F83,0)+MAX((Expenses!IL$37-$AB85/12)*$AA85*$F83,0)+MAX((Expenses!IL$38-$AB86/12)*$AA86*$F83,0)+MAX((Expenses!IL$39-$AB87/12)*$AA87*$F83,0)))))</f>
        <v>0</v>
      </c>
      <c r="IO254" s="156">
        <f>IF(OR(IO$165&lt;=EOMONTH($E83,$R83*(1-$O83)),IO$165&gt;EOMONTH($E83,$P83*12*(1-$O83)+$Q83*12*$O83+$R83*(1-$O83))),0,IF($X83="NNN",SUM(Expenses!IM$35:IM$39)*$F83,IF($X83="FSG",0,IF($X83="MG",SUMPRODUCT($Z83:$Z87,Expenses!IM$35:IM$39)*$F83,MAX((Expenses!IM$35-$AB83/12)*$AA83*$F83,0)+MAX((Expenses!IM$36-$AB84/12)*$AA84*$F83,0)+MAX((Expenses!IM$37-$AB85/12)*$AA85*$F83,0)+MAX((Expenses!IM$38-$AB86/12)*$AA86*$F83,0)+MAX((Expenses!IM$39-$AB87/12)*$AA87*$F83,0)))))</f>
        <v>0</v>
      </c>
      <c r="IP254" s="156">
        <f>IF(OR(IP$165&lt;=EOMONTH($E83,$R83*(1-$O83)),IP$165&gt;EOMONTH($E83,$P83*12*(1-$O83)+$Q83*12*$O83+$R83*(1-$O83))),0,IF($X83="NNN",SUM(Expenses!IN$35:IN$39)*$F83,IF($X83="FSG",0,IF($X83="MG",SUMPRODUCT($Z83:$Z87,Expenses!IN$35:IN$39)*$F83,MAX((Expenses!IN$35-$AB83/12)*$AA83*$F83,0)+MAX((Expenses!IN$36-$AB84/12)*$AA84*$F83,0)+MAX((Expenses!IN$37-$AB85/12)*$AA85*$F83,0)+MAX((Expenses!IN$38-$AB86/12)*$AA86*$F83,0)+MAX((Expenses!IN$39-$AB87/12)*$AA87*$F83,0)))))</f>
        <v>0</v>
      </c>
      <c r="IQ254" s="156">
        <f>IF(OR(IQ$165&lt;=EOMONTH($E83,$R83*(1-$O83)),IQ$165&gt;EOMONTH($E83,$P83*12*(1-$O83)+$Q83*12*$O83+$R83*(1-$O83))),0,IF($X83="NNN",SUM(Expenses!IO$35:IO$39)*$F83,IF($X83="FSG",0,IF($X83="MG",SUMPRODUCT($Z83:$Z87,Expenses!IO$35:IO$39)*$F83,MAX((Expenses!IO$35-$AB83/12)*$AA83*$F83,0)+MAX((Expenses!IO$36-$AB84/12)*$AA84*$F83,0)+MAX((Expenses!IO$37-$AB85/12)*$AA85*$F83,0)+MAX((Expenses!IO$38-$AB86/12)*$AA86*$F83,0)+MAX((Expenses!IO$39-$AB87/12)*$AA87*$F83,0)))))</f>
        <v>0</v>
      </c>
      <c r="IR254" s="156">
        <f>IF(OR(IR$165&lt;=EOMONTH($E83,$R83*(1-$O83)),IR$165&gt;EOMONTH($E83,$P83*12*(1-$O83)+$Q83*12*$O83+$R83*(1-$O83))),0,IF($X83="NNN",SUM(Expenses!IP$35:IP$39)*$F83,IF($X83="FSG",0,IF($X83="MG",SUMPRODUCT($Z83:$Z87,Expenses!IP$35:IP$39)*$F83,MAX((Expenses!IP$35-$AB83/12)*$AA83*$F83,0)+MAX((Expenses!IP$36-$AB84/12)*$AA84*$F83,0)+MAX((Expenses!IP$37-$AB85/12)*$AA85*$F83,0)+MAX((Expenses!IP$38-$AB86/12)*$AA86*$F83,0)+MAX((Expenses!IP$39-$AB87/12)*$AA87*$F83,0)))))</f>
        <v>0</v>
      </c>
      <c r="IS254" s="156">
        <f>IF(OR(IS$165&lt;=EOMONTH($E83,$R83*(1-$O83)),IS$165&gt;EOMONTH($E83,$P83*12*(1-$O83)+$Q83*12*$O83+$R83*(1-$O83))),0,IF($X83="NNN",SUM(Expenses!IQ$35:IQ$39)*$F83,IF($X83="FSG",0,IF($X83="MG",SUMPRODUCT($Z83:$Z87,Expenses!IQ$35:IQ$39)*$F83,MAX((Expenses!IQ$35-$AB83/12)*$AA83*$F83,0)+MAX((Expenses!IQ$36-$AB84/12)*$AA84*$F83,0)+MAX((Expenses!IQ$37-$AB85/12)*$AA85*$F83,0)+MAX((Expenses!IQ$38-$AB86/12)*$AA86*$F83,0)+MAX((Expenses!IQ$39-$AB87/12)*$AA87*$F83,0)))))</f>
        <v>0</v>
      </c>
      <c r="IT254" s="156">
        <f>IF(OR(IT$165&lt;=EOMONTH($E83,$R83*(1-$O83)),IT$165&gt;EOMONTH($E83,$P83*12*(1-$O83)+$Q83*12*$O83+$R83*(1-$O83))),0,IF($X83="NNN",SUM(Expenses!IR$35:IR$39)*$F83,IF($X83="FSG",0,IF($X83="MG",SUMPRODUCT($Z83:$Z87,Expenses!IR$35:IR$39)*$F83,MAX((Expenses!IR$35-$AB83/12)*$AA83*$F83,0)+MAX((Expenses!IR$36-$AB84/12)*$AA84*$F83,0)+MAX((Expenses!IR$37-$AB85/12)*$AA85*$F83,0)+MAX((Expenses!IR$38-$AB86/12)*$AA86*$F83,0)+MAX((Expenses!IR$39-$AB87/12)*$AA87*$F83,0)))))</f>
        <v>0</v>
      </c>
      <c r="IU254" s="156">
        <f>IF(OR(IU$165&lt;=EOMONTH($E83,$R83*(1-$O83)),IU$165&gt;EOMONTH($E83,$P83*12*(1-$O83)+$Q83*12*$O83+$R83*(1-$O83))),0,IF($X83="NNN",SUM(Expenses!IS$35:IS$39)*$F83,IF($X83="FSG",0,IF($X83="MG",SUMPRODUCT($Z83:$Z87,Expenses!IS$35:IS$39)*$F83,MAX((Expenses!IS$35-$AB83/12)*$AA83*$F83,0)+MAX((Expenses!IS$36-$AB84/12)*$AA84*$F83,0)+MAX((Expenses!IS$37-$AB85/12)*$AA85*$F83,0)+MAX((Expenses!IS$38-$AB86/12)*$AA86*$F83,0)+MAX((Expenses!IS$39-$AB87/12)*$AA87*$F83,0)))))</f>
        <v>0</v>
      </c>
      <c r="IV254" s="156">
        <f>IF(OR(IV$165&lt;=EOMONTH($E83,$R83*(1-$O83)),IV$165&gt;EOMONTH($E83,$P83*12*(1-$O83)+$Q83*12*$O83+$R83*(1-$O83))),0,IF($X83="NNN",SUM(Expenses!IT$35:IT$39)*$F83,IF($X83="FSG",0,IF($X83="MG",SUMPRODUCT($Z83:$Z87,Expenses!IT$35:IT$39)*$F83,MAX((Expenses!IT$35-$AB83/12)*$AA83*$F83,0)+MAX((Expenses!IT$36-$AB84/12)*$AA84*$F83,0)+MAX((Expenses!IT$37-$AB85/12)*$AA85*$F83,0)+MAX((Expenses!IT$38-$AB86/12)*$AA86*$F83,0)+MAX((Expenses!IT$39-$AB87/12)*$AA87*$F83,0)))))</f>
        <v>0</v>
      </c>
      <c r="IW254" s="156">
        <f>IF(OR(IW$165&lt;=EOMONTH($E83,$R83*(1-$O83)),IW$165&gt;EOMONTH($E83,$P83*12*(1-$O83)+$Q83*12*$O83+$R83*(1-$O83))),0,IF($X83="NNN",SUM(Expenses!IU$35:IU$39)*$F83,IF($X83="FSG",0,IF($X83="MG",SUMPRODUCT($Z83:$Z87,Expenses!IU$35:IU$39)*$F83,MAX((Expenses!IU$35-$AB83/12)*$AA83*$F83,0)+MAX((Expenses!IU$36-$AB84/12)*$AA84*$F83,0)+MAX((Expenses!IU$37-$AB85/12)*$AA85*$F83,0)+MAX((Expenses!IU$38-$AB86/12)*$AA86*$F83,0)+MAX((Expenses!IU$39-$AB87/12)*$AA87*$F83,0)))))</f>
        <v>0</v>
      </c>
      <c r="IX254" s="156">
        <f>IF(OR(IX$165&lt;=EOMONTH($E83,$R83*(1-$O83)),IX$165&gt;EOMONTH($E83,$P83*12*(1-$O83)+$Q83*12*$O83+$R83*(1-$O83))),0,IF($X83="NNN",SUM(Expenses!IV$35:IV$39)*$F83,IF($X83="FSG",0,IF($X83="MG",SUMPRODUCT($Z83:$Z87,Expenses!IV$35:IV$39)*$F83,MAX((Expenses!IV$35-$AB83/12)*$AA83*$F83,0)+MAX((Expenses!IV$36-$AB84/12)*$AA84*$F83,0)+MAX((Expenses!IV$37-$AB85/12)*$AA85*$F83,0)+MAX((Expenses!IV$38-$AB86/12)*$AA86*$F83,0)+MAX((Expenses!IV$39-$AB87/12)*$AA87*$F83,0)))))</f>
        <v>0</v>
      </c>
      <c r="IY254" s="156">
        <f>IF(OR(IY$165&lt;=EOMONTH($E83,$R83*(1-$O83)),IY$165&gt;EOMONTH($E83,$P83*12*(1-$O83)+$Q83*12*$O83+$R83*(1-$O83))),0,IF($X83="NNN",SUM(Expenses!IW$35:IW$39)*$F83,IF($X83="FSG",0,IF($X83="MG",SUMPRODUCT($Z83:$Z87,Expenses!IW$35:IW$39)*$F83,MAX((Expenses!IW$35-$AB83/12)*$AA83*$F83,0)+MAX((Expenses!IW$36-$AB84/12)*$AA84*$F83,0)+MAX((Expenses!IW$37-$AB85/12)*$AA85*$F83,0)+MAX((Expenses!IW$38-$AB86/12)*$AA86*$F83,0)+MAX((Expenses!IW$39-$AB87/12)*$AA87*$F83,0)))))</f>
        <v>0</v>
      </c>
      <c r="IZ254" s="156">
        <f>IF(OR(IZ$165&lt;=EOMONTH($E83,$R83*(1-$O83)),IZ$165&gt;EOMONTH($E83,$P83*12*(1-$O83)+$Q83*12*$O83+$R83*(1-$O83))),0,IF($X83="NNN",SUM(Expenses!IX$35:IX$39)*$F83,IF($X83="FSG",0,IF($X83="MG",SUMPRODUCT($Z83:$Z87,Expenses!IX$35:IX$39)*$F83,MAX((Expenses!IX$35-$AB83/12)*$AA83*$F83,0)+MAX((Expenses!IX$36-$AB84/12)*$AA84*$F83,0)+MAX((Expenses!IX$37-$AB85/12)*$AA85*$F83,0)+MAX((Expenses!IX$38-$AB86/12)*$AA86*$F83,0)+MAX((Expenses!IX$39-$AB87/12)*$AA87*$F83,0)))))</f>
        <v>0</v>
      </c>
      <c r="JA254" s="156">
        <f>IF(OR(JA$165&lt;=EOMONTH($E83,$R83*(1-$O83)),JA$165&gt;EOMONTH($E83,$P83*12*(1-$O83)+$Q83*12*$O83+$R83*(1-$O83))),0,IF($X83="NNN",SUM(Expenses!IY$35:IY$39)*$F83,IF($X83="FSG",0,IF($X83="MG",SUMPRODUCT($Z83:$Z87,Expenses!IY$35:IY$39)*$F83,MAX((Expenses!IY$35-$AB83/12)*$AA83*$F83,0)+MAX((Expenses!IY$36-$AB84/12)*$AA84*$F83,0)+MAX((Expenses!IY$37-$AB85/12)*$AA85*$F83,0)+MAX((Expenses!IY$38-$AB86/12)*$AA86*$F83,0)+MAX((Expenses!IY$39-$AB87/12)*$AA87*$F83,0)))))</f>
        <v>0</v>
      </c>
      <c r="JB254" s="156">
        <f>IF(OR(JB$165&lt;=EOMONTH($E83,$R83*(1-$O83)),JB$165&gt;EOMONTH($E83,$P83*12*(1-$O83)+$Q83*12*$O83+$R83*(1-$O83))),0,IF($X83="NNN",SUM(Expenses!IZ$35:IZ$39)*$F83,IF($X83="FSG",0,IF($X83="MG",SUMPRODUCT($Z83:$Z87,Expenses!IZ$35:IZ$39)*$F83,MAX((Expenses!IZ$35-$AB83/12)*$AA83*$F83,0)+MAX((Expenses!IZ$36-$AB84/12)*$AA84*$F83,0)+MAX((Expenses!IZ$37-$AB85/12)*$AA85*$F83,0)+MAX((Expenses!IZ$38-$AB86/12)*$AA86*$F83,0)+MAX((Expenses!IZ$39-$AB87/12)*$AA87*$F83,0)))))</f>
        <v>0</v>
      </c>
      <c r="JC254" s="156">
        <f>IF(OR(JC$165&lt;=EOMONTH($E83,$R83*(1-$O83)),JC$165&gt;EOMONTH($E83,$P83*12*(1-$O83)+$Q83*12*$O83+$R83*(1-$O83))),0,IF($X83="NNN",SUM(Expenses!JA$35:JA$39)*$F83,IF($X83="FSG",0,IF($X83="MG",SUMPRODUCT($Z83:$Z87,Expenses!JA$35:JA$39)*$F83,MAX((Expenses!JA$35-$AB83/12)*$AA83*$F83,0)+MAX((Expenses!JA$36-$AB84/12)*$AA84*$F83,0)+MAX((Expenses!JA$37-$AB85/12)*$AA85*$F83,0)+MAX((Expenses!JA$38-$AB86/12)*$AA86*$F83,0)+MAX((Expenses!JA$39-$AB87/12)*$AA87*$F83,0)))))</f>
        <v>0</v>
      </c>
      <c r="JD254" s="156">
        <f>IF(OR(JD$165&lt;=EOMONTH($E83,$R83*(1-$O83)),JD$165&gt;EOMONTH($E83,$P83*12*(1-$O83)+$Q83*12*$O83+$R83*(1-$O83))),0,IF($X83="NNN",SUM(Expenses!JB$35:JB$39)*$F83,IF($X83="FSG",0,IF($X83="MG",SUMPRODUCT($Z83:$Z87,Expenses!JB$35:JB$39)*$F83,MAX((Expenses!JB$35-$AB83/12)*$AA83*$F83,0)+MAX((Expenses!JB$36-$AB84/12)*$AA84*$F83,0)+MAX((Expenses!JB$37-$AB85/12)*$AA85*$F83,0)+MAX((Expenses!JB$38-$AB86/12)*$AA86*$F83,0)+MAX((Expenses!JB$39-$AB87/12)*$AA87*$F83,0)))))</f>
        <v>0</v>
      </c>
      <c r="JE254" s="156">
        <f>IF(OR(JE$165&lt;=EOMONTH($E83,$R83*(1-$O83)),JE$165&gt;EOMONTH($E83,$P83*12*(1-$O83)+$Q83*12*$O83+$R83*(1-$O83))),0,IF($X83="NNN",SUM(Expenses!JC$35:JC$39)*$F83,IF($X83="FSG",0,IF($X83="MG",SUMPRODUCT($Z83:$Z87,Expenses!JC$35:JC$39)*$F83,MAX((Expenses!JC$35-$AB83/12)*$AA83*$F83,0)+MAX((Expenses!JC$36-$AB84/12)*$AA84*$F83,0)+MAX((Expenses!JC$37-$AB85/12)*$AA85*$F83,0)+MAX((Expenses!JC$38-$AB86/12)*$AA86*$F83,0)+MAX((Expenses!JC$39-$AB87/12)*$AA87*$F83,0)))))</f>
        <v>0</v>
      </c>
      <c r="JF254" s="156">
        <f>IF(OR(JF$165&lt;=EOMONTH($E83,$R83*(1-$O83)),JF$165&gt;EOMONTH($E83,$P83*12*(1-$O83)+$Q83*12*$O83+$R83*(1-$O83))),0,IF($X83="NNN",SUM(Expenses!JD$35:JD$39)*$F83,IF($X83="FSG",0,IF($X83="MG",SUMPRODUCT($Z83:$Z87,Expenses!JD$35:JD$39)*$F83,MAX((Expenses!JD$35-$AB83/12)*$AA83*$F83,0)+MAX((Expenses!JD$36-$AB84/12)*$AA84*$F83,0)+MAX((Expenses!JD$37-$AB85/12)*$AA85*$F83,0)+MAX((Expenses!JD$38-$AB86/12)*$AA86*$F83,0)+MAX((Expenses!JD$39-$AB87/12)*$AA87*$F83,0)))))</f>
        <v>0</v>
      </c>
      <c r="JG254" s="156">
        <f>IF(OR(JG$165&lt;=EOMONTH($E83,$R83*(1-$O83)),JG$165&gt;EOMONTH($E83,$P83*12*(1-$O83)+$Q83*12*$O83+$R83*(1-$O83))),0,IF($X83="NNN",SUM(Expenses!JE$35:JE$39)*$F83,IF($X83="FSG",0,IF($X83="MG",SUMPRODUCT($Z83:$Z87,Expenses!JE$35:JE$39)*$F83,MAX((Expenses!JE$35-$AB83/12)*$AA83*$F83,0)+MAX((Expenses!JE$36-$AB84/12)*$AA84*$F83,0)+MAX((Expenses!JE$37-$AB85/12)*$AA85*$F83,0)+MAX((Expenses!JE$38-$AB86/12)*$AA86*$F83,0)+MAX((Expenses!JE$39-$AB87/12)*$AA87*$F83,0)))))</f>
        <v>0</v>
      </c>
      <c r="JH254" s="156">
        <f>IF(OR(JH$165&lt;=EOMONTH($E83,$R83*(1-$O83)),JH$165&gt;EOMONTH($E83,$P83*12*(1-$O83)+$Q83*12*$O83+$R83*(1-$O83))),0,IF($X83="NNN",SUM(Expenses!JF$35:JF$39)*$F83,IF($X83="FSG",0,IF($X83="MG",SUMPRODUCT($Z83:$Z87,Expenses!JF$35:JF$39)*$F83,MAX((Expenses!JF$35-$AB83/12)*$AA83*$F83,0)+MAX((Expenses!JF$36-$AB84/12)*$AA84*$F83,0)+MAX((Expenses!JF$37-$AB85/12)*$AA85*$F83,0)+MAX((Expenses!JF$38-$AB86/12)*$AA86*$F83,0)+MAX((Expenses!JF$39-$AB87/12)*$AA87*$F83,0)))))</f>
        <v>0</v>
      </c>
      <c r="JI254" s="156">
        <f>IF(OR(JI$165&lt;=EOMONTH($E83,$R83*(1-$O83)),JI$165&gt;EOMONTH($E83,$P83*12*(1-$O83)+$Q83*12*$O83+$R83*(1-$O83))),0,IF($X83="NNN",SUM(Expenses!JG$35:JG$39)*$F83,IF($X83="FSG",0,IF($X83="MG",SUMPRODUCT($Z83:$Z87,Expenses!JG$35:JG$39)*$F83,MAX((Expenses!JG$35-$AB83/12)*$AA83*$F83,0)+MAX((Expenses!JG$36-$AB84/12)*$AA84*$F83,0)+MAX((Expenses!JG$37-$AB85/12)*$AA85*$F83,0)+MAX((Expenses!JG$38-$AB86/12)*$AA86*$F83,0)+MAX((Expenses!JG$39-$AB87/12)*$AA87*$F83,0)))))</f>
        <v>0</v>
      </c>
      <c r="JJ254" s="156">
        <f>IF(OR(JJ$165&lt;=EOMONTH($E83,$R83*(1-$O83)),JJ$165&gt;EOMONTH($E83,$P83*12*(1-$O83)+$Q83*12*$O83+$R83*(1-$O83))),0,IF($X83="NNN",SUM(Expenses!JH$35:JH$39)*$F83,IF($X83="FSG",0,IF($X83="MG",SUMPRODUCT($Z83:$Z87,Expenses!JH$35:JH$39)*$F83,MAX((Expenses!JH$35-$AB83/12)*$AA83*$F83,0)+MAX((Expenses!JH$36-$AB84/12)*$AA84*$F83,0)+MAX((Expenses!JH$37-$AB85/12)*$AA85*$F83,0)+MAX((Expenses!JH$38-$AB86/12)*$AA86*$F83,0)+MAX((Expenses!JH$39-$AB87/12)*$AA87*$F83,0)))))</f>
        <v>0</v>
      </c>
      <c r="JK254" s="156">
        <f>IF(OR(JK$165&lt;=EOMONTH($E83,$R83*(1-$O83)),JK$165&gt;EOMONTH($E83,$P83*12*(1-$O83)+$Q83*12*$O83+$R83*(1-$O83))),0,IF($X83="NNN",SUM(Expenses!JI$35:JI$39)*$F83,IF($X83="FSG",0,IF($X83="MG",SUMPRODUCT($Z83:$Z87,Expenses!JI$35:JI$39)*$F83,MAX((Expenses!JI$35-$AB83/12)*$AA83*$F83,0)+MAX((Expenses!JI$36-$AB84/12)*$AA84*$F83,0)+MAX((Expenses!JI$37-$AB85/12)*$AA85*$F83,0)+MAX((Expenses!JI$38-$AB86/12)*$AA86*$F83,0)+MAX((Expenses!JI$39-$AB87/12)*$AA87*$F83,0)))))</f>
        <v>0</v>
      </c>
      <c r="JL254" s="156">
        <f>IF(OR(JL$165&lt;=EOMONTH($E83,$R83*(1-$O83)),JL$165&gt;EOMONTH($E83,$P83*12*(1-$O83)+$Q83*12*$O83+$R83*(1-$O83))),0,IF($X83="NNN",SUM(Expenses!JJ$35:JJ$39)*$F83,IF($X83="FSG",0,IF($X83="MG",SUMPRODUCT($Z83:$Z87,Expenses!JJ$35:JJ$39)*$F83,MAX((Expenses!JJ$35-$AB83/12)*$AA83*$F83,0)+MAX((Expenses!JJ$36-$AB84/12)*$AA84*$F83,0)+MAX((Expenses!JJ$37-$AB85/12)*$AA85*$F83,0)+MAX((Expenses!JJ$38-$AB86/12)*$AA86*$F83,0)+MAX((Expenses!JJ$39-$AB87/12)*$AA87*$F83,0)))))</f>
        <v>0</v>
      </c>
      <c r="JM254" s="156">
        <f>IF(OR(JM$165&lt;=EOMONTH($E83,$R83*(1-$O83)),JM$165&gt;EOMONTH($E83,$P83*12*(1-$O83)+$Q83*12*$O83+$R83*(1-$O83))),0,IF($X83="NNN",SUM(Expenses!JK$35:JK$39)*$F83,IF($X83="FSG",0,IF($X83="MG",SUMPRODUCT($Z83:$Z87,Expenses!JK$35:JK$39)*$F83,MAX((Expenses!JK$35-$AB83/12)*$AA83*$F83,0)+MAX((Expenses!JK$36-$AB84/12)*$AA84*$F83,0)+MAX((Expenses!JK$37-$AB85/12)*$AA85*$F83,0)+MAX((Expenses!JK$38-$AB86/12)*$AA86*$F83,0)+MAX((Expenses!JK$39-$AB87/12)*$AA87*$F83,0)))))</f>
        <v>0</v>
      </c>
      <c r="JN254" s="156">
        <f>IF(OR(JN$165&lt;=EOMONTH($E83,$R83*(1-$O83)),JN$165&gt;EOMONTH($E83,$P83*12*(1-$O83)+$Q83*12*$O83+$R83*(1-$O83))),0,IF($X83="NNN",SUM(Expenses!JL$35:JL$39)*$F83,IF($X83="FSG",0,IF($X83="MG",SUMPRODUCT($Z83:$Z87,Expenses!JL$35:JL$39)*$F83,MAX((Expenses!JL$35-$AB83/12)*$AA83*$F83,0)+MAX((Expenses!JL$36-$AB84/12)*$AA84*$F83,0)+MAX((Expenses!JL$37-$AB85/12)*$AA85*$F83,0)+MAX((Expenses!JL$38-$AB86/12)*$AA86*$F83,0)+MAX((Expenses!JL$39-$AB87/12)*$AA87*$F83,0)))))</f>
        <v>0</v>
      </c>
      <c r="JO254" s="156">
        <f>IF(OR(JO$165&lt;=EOMONTH($E83,$R83*(1-$O83)),JO$165&gt;EOMONTH($E83,$P83*12*(1-$O83)+$Q83*12*$O83+$R83*(1-$O83))),0,IF($X83="NNN",SUM(Expenses!JM$35:JM$39)*$F83,IF($X83="FSG",0,IF($X83="MG",SUMPRODUCT($Z83:$Z87,Expenses!JM$35:JM$39)*$F83,MAX((Expenses!JM$35-$AB83/12)*$AA83*$F83,0)+MAX((Expenses!JM$36-$AB84/12)*$AA84*$F83,0)+MAX((Expenses!JM$37-$AB85/12)*$AA85*$F83,0)+MAX((Expenses!JM$38-$AB86/12)*$AA86*$F83,0)+MAX((Expenses!JM$39-$AB87/12)*$AA87*$F83,0)))))</f>
        <v>0</v>
      </c>
      <c r="JP254" s="156">
        <f>IF(OR(JP$165&lt;=EOMONTH($E83,$R83*(1-$O83)),JP$165&gt;EOMONTH($E83,$P83*12*(1-$O83)+$Q83*12*$O83+$R83*(1-$O83))),0,IF($X83="NNN",SUM(Expenses!JN$35:JN$39)*$F83,IF($X83="FSG",0,IF($X83="MG",SUMPRODUCT($Z83:$Z87,Expenses!JN$35:JN$39)*$F83,MAX((Expenses!JN$35-$AB83/12)*$AA83*$F83,0)+MAX((Expenses!JN$36-$AB84/12)*$AA84*$F83,0)+MAX((Expenses!JN$37-$AB85/12)*$AA85*$F83,0)+MAX((Expenses!JN$38-$AB86/12)*$AA86*$F83,0)+MAX((Expenses!JN$39-$AB87/12)*$AA87*$F83,0)))))</f>
        <v>0</v>
      </c>
      <c r="JQ254" s="156">
        <f>IF(OR(JQ$165&lt;=EOMONTH($E83,$R83*(1-$O83)),JQ$165&gt;EOMONTH($E83,$P83*12*(1-$O83)+$Q83*12*$O83+$R83*(1-$O83))),0,IF($X83="NNN",SUM(Expenses!JO$35:JO$39)*$F83,IF($X83="FSG",0,IF($X83="MG",SUMPRODUCT($Z83:$Z87,Expenses!JO$35:JO$39)*$F83,MAX((Expenses!JO$35-$AB83/12)*$AA83*$F83,0)+MAX((Expenses!JO$36-$AB84/12)*$AA84*$F83,0)+MAX((Expenses!JO$37-$AB85/12)*$AA85*$F83,0)+MAX((Expenses!JO$38-$AB86/12)*$AA86*$F83,0)+MAX((Expenses!JO$39-$AB87/12)*$AA87*$F83,0)))))</f>
        <v>0</v>
      </c>
      <c r="JR254" s="156">
        <f>IF(OR(JR$165&lt;=EOMONTH($E83,$R83*(1-$O83)),JR$165&gt;EOMONTH($E83,$P83*12*(1-$O83)+$Q83*12*$O83+$R83*(1-$O83))),0,IF($X83="NNN",SUM(Expenses!JP$35:JP$39)*$F83,IF($X83="FSG",0,IF($X83="MG",SUMPRODUCT($Z83:$Z87,Expenses!JP$35:JP$39)*$F83,MAX((Expenses!JP$35-$AB83/12)*$AA83*$F83,0)+MAX((Expenses!JP$36-$AB84/12)*$AA84*$F83,0)+MAX((Expenses!JP$37-$AB85/12)*$AA85*$F83,0)+MAX((Expenses!JP$38-$AB86/12)*$AA86*$F83,0)+MAX((Expenses!JP$39-$AB87/12)*$AA87*$F83,0)))))</f>
        <v>0</v>
      </c>
      <c r="JS254" s="156">
        <f>IF(OR(JS$165&lt;=EOMONTH($E83,$R83*(1-$O83)),JS$165&gt;EOMONTH($E83,$P83*12*(1-$O83)+$Q83*12*$O83+$R83*(1-$O83))),0,IF($X83="NNN",SUM(Expenses!JQ$35:JQ$39)*$F83,IF($X83="FSG",0,IF($X83="MG",SUMPRODUCT($Z83:$Z87,Expenses!JQ$35:JQ$39)*$F83,MAX((Expenses!JQ$35-$AB83/12)*$AA83*$F83,0)+MAX((Expenses!JQ$36-$AB84/12)*$AA84*$F83,0)+MAX((Expenses!JQ$37-$AB85/12)*$AA85*$F83,0)+MAX((Expenses!JQ$38-$AB86/12)*$AA86*$F83,0)+MAX((Expenses!JQ$39-$AB87/12)*$AA87*$F83,0)))))</f>
        <v>0</v>
      </c>
      <c r="JT254" s="156">
        <f>IF(OR(JT$165&lt;=EOMONTH($E83,$R83*(1-$O83)),JT$165&gt;EOMONTH($E83,$P83*12*(1-$O83)+$Q83*12*$O83+$R83*(1-$O83))),0,IF($X83="NNN",SUM(Expenses!JR$35:JR$39)*$F83,IF($X83="FSG",0,IF($X83="MG",SUMPRODUCT($Z83:$Z87,Expenses!JR$35:JR$39)*$F83,MAX((Expenses!JR$35-$AB83/12)*$AA83*$F83,0)+MAX((Expenses!JR$36-$AB84/12)*$AA84*$F83,0)+MAX((Expenses!JR$37-$AB85/12)*$AA85*$F83,0)+MAX((Expenses!JR$38-$AB86/12)*$AA86*$F83,0)+MAX((Expenses!JR$39-$AB87/12)*$AA87*$F83,0)))))</f>
        <v>0</v>
      </c>
      <c r="JU254" s="156">
        <f>IF(OR(JU$165&lt;=EOMONTH($E83,$R83*(1-$O83)),JU$165&gt;EOMONTH($E83,$P83*12*(1-$O83)+$Q83*12*$O83+$R83*(1-$O83))),0,IF($X83="NNN",SUM(Expenses!JS$35:JS$39)*$F83,IF($X83="FSG",0,IF($X83="MG",SUMPRODUCT($Z83:$Z87,Expenses!JS$35:JS$39)*$F83,MAX((Expenses!JS$35-$AB83/12)*$AA83*$F83,0)+MAX((Expenses!JS$36-$AB84/12)*$AA84*$F83,0)+MAX((Expenses!JS$37-$AB85/12)*$AA85*$F83,0)+MAX((Expenses!JS$38-$AB86/12)*$AA86*$F83,0)+MAX((Expenses!JS$39-$AB87/12)*$AA87*$F83,0)))))</f>
        <v>0</v>
      </c>
      <c r="JV254" s="156">
        <f>IF(OR(JV$165&lt;=EOMONTH($E83,$R83*(1-$O83)),JV$165&gt;EOMONTH($E83,$P83*12*(1-$O83)+$Q83*12*$O83+$R83*(1-$O83))),0,IF($X83="NNN",SUM(Expenses!JT$35:JT$39)*$F83,IF($X83="FSG",0,IF($X83="MG",SUMPRODUCT($Z83:$Z87,Expenses!JT$35:JT$39)*$F83,MAX((Expenses!JT$35-$AB83/12)*$AA83*$F83,0)+MAX((Expenses!JT$36-$AB84/12)*$AA84*$F83,0)+MAX((Expenses!JT$37-$AB85/12)*$AA85*$F83,0)+MAX((Expenses!JT$38-$AB86/12)*$AA86*$F83,0)+MAX((Expenses!JT$39-$AB87/12)*$AA87*$F83,0)))))</f>
        <v>0</v>
      </c>
      <c r="JW254" s="156">
        <f>IF(OR(JW$165&lt;=EOMONTH($E83,$R83*(1-$O83)),JW$165&gt;EOMONTH($E83,$P83*12*(1-$O83)+$Q83*12*$O83+$R83*(1-$O83))),0,IF($X83="NNN",SUM(Expenses!JU$35:JU$39)*$F83,IF($X83="FSG",0,IF($X83="MG",SUMPRODUCT($Z83:$Z87,Expenses!JU$35:JU$39)*$F83,MAX((Expenses!JU$35-$AB83/12)*$AA83*$F83,0)+MAX((Expenses!JU$36-$AB84/12)*$AA84*$F83,0)+MAX((Expenses!JU$37-$AB85/12)*$AA85*$F83,0)+MAX((Expenses!JU$38-$AB86/12)*$AA86*$F83,0)+MAX((Expenses!JU$39-$AB87/12)*$AA87*$F83,0)))))</f>
        <v>0</v>
      </c>
      <c r="JX254" s="156">
        <f>IF(OR(JX$165&lt;=EOMONTH($E83,$R83*(1-$O83)),JX$165&gt;EOMONTH($E83,$P83*12*(1-$O83)+$Q83*12*$O83+$R83*(1-$O83))),0,IF($X83="NNN",SUM(Expenses!JV$35:JV$39)*$F83,IF($X83="FSG",0,IF($X83="MG",SUMPRODUCT($Z83:$Z87,Expenses!JV$35:JV$39)*$F83,MAX((Expenses!JV$35-$AB83/12)*$AA83*$F83,0)+MAX((Expenses!JV$36-$AB84/12)*$AA84*$F83,0)+MAX((Expenses!JV$37-$AB85/12)*$AA85*$F83,0)+MAX((Expenses!JV$38-$AB86/12)*$AA86*$F83,0)+MAX((Expenses!JV$39-$AB87/12)*$AA87*$F83,0)))))</f>
        <v>0</v>
      </c>
      <c r="JY254" s="156">
        <f>IF(OR(JY$165&lt;=EOMONTH($E83,$R83*(1-$O83)),JY$165&gt;EOMONTH($E83,$P83*12*(1-$O83)+$Q83*12*$O83+$R83*(1-$O83))),0,IF($X83="NNN",SUM(Expenses!JW$35:JW$39)*$F83,IF($X83="FSG",0,IF($X83="MG",SUMPRODUCT($Z83:$Z87,Expenses!JW$35:JW$39)*$F83,MAX((Expenses!JW$35-$AB83/12)*$AA83*$F83,0)+MAX((Expenses!JW$36-$AB84/12)*$AA84*$F83,0)+MAX((Expenses!JW$37-$AB85/12)*$AA85*$F83,0)+MAX((Expenses!JW$38-$AB86/12)*$AA86*$F83,0)+MAX((Expenses!JW$39-$AB87/12)*$AA87*$F83,0)))))</f>
        <v>0</v>
      </c>
      <c r="JZ254" s="156">
        <f>IF(OR(JZ$165&lt;=EOMONTH($E83,$R83*(1-$O83)),JZ$165&gt;EOMONTH($E83,$P83*12*(1-$O83)+$Q83*12*$O83+$R83*(1-$O83))),0,IF($X83="NNN",SUM(Expenses!JX$35:JX$39)*$F83,IF($X83="FSG",0,IF($X83="MG",SUMPRODUCT($Z83:$Z87,Expenses!JX$35:JX$39)*$F83,MAX((Expenses!JX$35-$AB83/12)*$AA83*$F83,0)+MAX((Expenses!JX$36-$AB84/12)*$AA84*$F83,0)+MAX((Expenses!JX$37-$AB85/12)*$AA85*$F83,0)+MAX((Expenses!JX$38-$AB86/12)*$AA86*$F83,0)+MAX((Expenses!JX$39-$AB87/12)*$AA87*$F83,0)))))</f>
        <v>0</v>
      </c>
      <c r="KA254" s="156">
        <f>IF(OR(KA$165&lt;=EOMONTH($E83,$R83*(1-$O83)),KA$165&gt;EOMONTH($E83,$P83*12*(1-$O83)+$Q83*12*$O83+$R83*(1-$O83))),0,IF($X83="NNN",SUM(Expenses!JY$35:JY$39)*$F83,IF($X83="FSG",0,IF($X83="MG",SUMPRODUCT($Z83:$Z87,Expenses!JY$35:JY$39)*$F83,MAX((Expenses!JY$35-$AB83/12)*$AA83*$F83,0)+MAX((Expenses!JY$36-$AB84/12)*$AA84*$F83,0)+MAX((Expenses!JY$37-$AB85/12)*$AA85*$F83,0)+MAX((Expenses!JY$38-$AB86/12)*$AA86*$F83,0)+MAX((Expenses!JY$39-$AB87/12)*$AA87*$F83,0)))))</f>
        <v>0</v>
      </c>
      <c r="KB254" s="156">
        <f>IF(OR(KB$165&lt;=EOMONTH($E83,$R83*(1-$O83)),KB$165&gt;EOMONTH($E83,$P83*12*(1-$O83)+$Q83*12*$O83+$R83*(1-$O83))),0,IF($X83="NNN",SUM(Expenses!JZ$35:JZ$39)*$F83,IF($X83="FSG",0,IF($X83="MG",SUMPRODUCT($Z83:$Z87,Expenses!JZ$35:JZ$39)*$F83,MAX((Expenses!JZ$35-$AB83/12)*$AA83*$F83,0)+MAX((Expenses!JZ$36-$AB84/12)*$AA84*$F83,0)+MAX((Expenses!JZ$37-$AB85/12)*$AA85*$F83,0)+MAX((Expenses!JZ$38-$AB86/12)*$AA86*$F83,0)+MAX((Expenses!JZ$39-$AB87/12)*$AA87*$F83,0)))))</f>
        <v>0</v>
      </c>
      <c r="KC254" s="156">
        <f>IF(OR(KC$165&lt;=EOMONTH($E83,$R83*(1-$O83)),KC$165&gt;EOMONTH($E83,$P83*12*(1-$O83)+$Q83*12*$O83+$R83*(1-$O83))),0,IF($X83="NNN",SUM(Expenses!KA$35:KA$39)*$F83,IF($X83="FSG",0,IF($X83="MG",SUMPRODUCT($Z83:$Z87,Expenses!KA$35:KA$39)*$F83,MAX((Expenses!KA$35-$AB83/12)*$AA83*$F83,0)+MAX((Expenses!KA$36-$AB84/12)*$AA84*$F83,0)+MAX((Expenses!KA$37-$AB85/12)*$AA85*$F83,0)+MAX((Expenses!KA$38-$AB86/12)*$AA86*$F83,0)+MAX((Expenses!KA$39-$AB87/12)*$AA87*$F83,0)))))</f>
        <v>0</v>
      </c>
      <c r="KD254" s="156">
        <f>IF(OR(KD$165&lt;=EOMONTH($E83,$R83*(1-$O83)),KD$165&gt;EOMONTH($E83,$P83*12*(1-$O83)+$Q83*12*$O83+$R83*(1-$O83))),0,IF($X83="NNN",SUM(Expenses!KB$35:KB$39)*$F83,IF($X83="FSG",0,IF($X83="MG",SUMPRODUCT($Z83:$Z87,Expenses!KB$35:KB$39)*$F83,MAX((Expenses!KB$35-$AB83/12)*$AA83*$F83,0)+MAX((Expenses!KB$36-$AB84/12)*$AA84*$F83,0)+MAX((Expenses!KB$37-$AB85/12)*$AA85*$F83,0)+MAX((Expenses!KB$38-$AB86/12)*$AA86*$F83,0)+MAX((Expenses!KB$39-$AB87/12)*$AA87*$F83,0)))))</f>
        <v>0</v>
      </c>
      <c r="KE254" s="156">
        <f>IF(OR(KE$165&lt;=EOMONTH($E83,$R83*(1-$O83)),KE$165&gt;EOMONTH($E83,$P83*12*(1-$O83)+$Q83*12*$O83+$R83*(1-$O83))),0,IF($X83="NNN",SUM(Expenses!KC$35:KC$39)*$F83,IF($X83="FSG",0,IF($X83="MG",SUMPRODUCT($Z83:$Z87,Expenses!KC$35:KC$39)*$F83,MAX((Expenses!KC$35-$AB83/12)*$AA83*$F83,0)+MAX((Expenses!KC$36-$AB84/12)*$AA84*$F83,0)+MAX((Expenses!KC$37-$AB85/12)*$AA85*$F83,0)+MAX((Expenses!KC$38-$AB86/12)*$AA86*$F83,0)+MAX((Expenses!KC$39-$AB87/12)*$AA87*$F83,0)))))</f>
        <v>0</v>
      </c>
      <c r="KF254" s="156">
        <f>IF(OR(KF$165&lt;=EOMONTH($E83,$R83*(1-$O83)),KF$165&gt;EOMONTH($E83,$P83*12*(1-$O83)+$Q83*12*$O83+$R83*(1-$O83))),0,IF($X83="NNN",SUM(Expenses!KD$35:KD$39)*$F83,IF($X83="FSG",0,IF($X83="MG",SUMPRODUCT($Z83:$Z87,Expenses!KD$35:KD$39)*$F83,MAX((Expenses!KD$35-$AB83/12)*$AA83*$F83,0)+MAX((Expenses!KD$36-$AB84/12)*$AA84*$F83,0)+MAX((Expenses!KD$37-$AB85/12)*$AA85*$F83,0)+MAX((Expenses!KD$38-$AB86/12)*$AA86*$F83,0)+MAX((Expenses!KD$39-$AB87/12)*$AA87*$F83,0)))))</f>
        <v>0</v>
      </c>
      <c r="KG254" s="156">
        <f>IF(OR(KG$165&lt;=EOMONTH($E83,$R83*(1-$O83)),KG$165&gt;EOMONTH($E83,$P83*12*(1-$O83)+$Q83*12*$O83+$R83*(1-$O83))),0,IF($X83="NNN",SUM(Expenses!KE$35:KE$39)*$F83,IF($X83="FSG",0,IF($X83="MG",SUMPRODUCT($Z83:$Z87,Expenses!KE$35:KE$39)*$F83,MAX((Expenses!KE$35-$AB83/12)*$AA83*$F83,0)+MAX((Expenses!KE$36-$AB84/12)*$AA84*$F83,0)+MAX((Expenses!KE$37-$AB85/12)*$AA85*$F83,0)+MAX((Expenses!KE$38-$AB86/12)*$AA86*$F83,0)+MAX((Expenses!KE$39-$AB87/12)*$AA87*$F83,0)))))</f>
        <v>0</v>
      </c>
      <c r="KH254" s="156">
        <f>IF(OR(KH$165&lt;=EOMONTH($E83,$R83*(1-$O83)),KH$165&gt;EOMONTH($E83,$P83*12*(1-$O83)+$Q83*12*$O83+$R83*(1-$O83))),0,IF($X83="NNN",SUM(Expenses!KF$35:KF$39)*$F83,IF($X83="FSG",0,IF($X83="MG",SUMPRODUCT($Z83:$Z87,Expenses!KF$35:KF$39)*$F83,MAX((Expenses!KF$35-$AB83/12)*$AA83*$F83,0)+MAX((Expenses!KF$36-$AB84/12)*$AA84*$F83,0)+MAX((Expenses!KF$37-$AB85/12)*$AA85*$F83,0)+MAX((Expenses!KF$38-$AB86/12)*$AA86*$F83,0)+MAX((Expenses!KF$39-$AB87/12)*$AA87*$F83,0)))))</f>
        <v>0</v>
      </c>
      <c r="KI254" s="156">
        <f>IF(OR(KI$165&lt;=EOMONTH($E83,$R83*(1-$O83)),KI$165&gt;EOMONTH($E83,$P83*12*(1-$O83)+$Q83*12*$O83+$R83*(1-$O83))),0,IF($X83="NNN",SUM(Expenses!KG$35:KG$39)*$F83,IF($X83="FSG",0,IF($X83="MG",SUMPRODUCT($Z83:$Z87,Expenses!KG$35:KG$39)*$F83,MAX((Expenses!KG$35-$AB83/12)*$AA83*$F83,0)+MAX((Expenses!KG$36-$AB84/12)*$AA84*$F83,0)+MAX((Expenses!KG$37-$AB85/12)*$AA85*$F83,0)+MAX((Expenses!KG$38-$AB86/12)*$AA86*$F83,0)+MAX((Expenses!KG$39-$AB87/12)*$AA87*$F83,0)))))</f>
        <v>0</v>
      </c>
      <c r="KJ254" s="156">
        <f>IF(OR(KJ$165&lt;=EOMONTH($E83,$R83*(1-$O83)),KJ$165&gt;EOMONTH($E83,$P83*12*(1-$O83)+$Q83*12*$O83+$R83*(1-$O83))),0,IF($X83="NNN",SUM(Expenses!KH$35:KH$39)*$F83,IF($X83="FSG",0,IF($X83="MG",SUMPRODUCT($Z83:$Z87,Expenses!KH$35:KH$39)*$F83,MAX((Expenses!KH$35-$AB83/12)*$AA83*$F83,0)+MAX((Expenses!KH$36-$AB84/12)*$AA84*$F83,0)+MAX((Expenses!KH$37-$AB85/12)*$AA85*$F83,0)+MAX((Expenses!KH$38-$AB86/12)*$AA86*$F83,0)+MAX((Expenses!KH$39-$AB87/12)*$AA87*$F83,0)))))</f>
        <v>0</v>
      </c>
      <c r="KK254" s="156">
        <f>IF(OR(KK$165&lt;=EOMONTH($E83,$R83*(1-$O83)),KK$165&gt;EOMONTH($E83,$P83*12*(1-$O83)+$Q83*12*$O83+$R83*(1-$O83))),0,IF($X83="NNN",SUM(Expenses!KI$35:KI$39)*$F83,IF($X83="FSG",0,IF($X83="MG",SUMPRODUCT($Z83:$Z87,Expenses!KI$35:KI$39)*$F83,MAX((Expenses!KI$35-$AB83/12)*$AA83*$F83,0)+MAX((Expenses!KI$36-$AB84/12)*$AA84*$F83,0)+MAX((Expenses!KI$37-$AB85/12)*$AA85*$F83,0)+MAX((Expenses!KI$38-$AB86/12)*$AA86*$F83,0)+MAX((Expenses!KI$39-$AB87/12)*$AA87*$F83,0)))))</f>
        <v>0</v>
      </c>
      <c r="KL254" s="156">
        <f>IF(OR(KL$165&lt;=EOMONTH($E83,$R83*(1-$O83)),KL$165&gt;EOMONTH($E83,$P83*12*(1-$O83)+$Q83*12*$O83+$R83*(1-$O83))),0,IF($X83="NNN",SUM(Expenses!KJ$35:KJ$39)*$F83,IF($X83="FSG",0,IF($X83="MG",SUMPRODUCT($Z83:$Z87,Expenses!KJ$35:KJ$39)*$F83,MAX((Expenses!KJ$35-$AB83/12)*$AA83*$F83,0)+MAX((Expenses!KJ$36-$AB84/12)*$AA84*$F83,0)+MAX((Expenses!KJ$37-$AB85/12)*$AA85*$F83,0)+MAX((Expenses!KJ$38-$AB86/12)*$AA86*$F83,0)+MAX((Expenses!KJ$39-$AB87/12)*$AA87*$F83,0)))))</f>
        <v>0</v>
      </c>
      <c r="KM254" s="156">
        <f>IF(OR(KM$165&lt;=EOMONTH($E83,$R83*(1-$O83)),KM$165&gt;EOMONTH($E83,$P83*12*(1-$O83)+$Q83*12*$O83+$R83*(1-$O83))),0,IF($X83="NNN",SUM(Expenses!KK$35:KK$39)*$F83,IF($X83="FSG",0,IF($X83="MG",SUMPRODUCT($Z83:$Z87,Expenses!KK$35:KK$39)*$F83,MAX((Expenses!KK$35-$AB83/12)*$AA83*$F83,0)+MAX((Expenses!KK$36-$AB84/12)*$AA84*$F83,0)+MAX((Expenses!KK$37-$AB85/12)*$AA85*$F83,0)+MAX((Expenses!KK$38-$AB86/12)*$AA86*$F83,0)+MAX((Expenses!KK$39-$AB87/12)*$AA87*$F83,0)))))</f>
        <v>0</v>
      </c>
      <c r="KN254" s="156">
        <f>IF(OR(KN$165&lt;=EOMONTH($E83,$R83*(1-$O83)),KN$165&gt;EOMONTH($E83,$P83*12*(1-$O83)+$Q83*12*$O83+$R83*(1-$O83))),0,IF($X83="NNN",SUM(Expenses!KL$35:KL$39)*$F83,IF($X83="FSG",0,IF($X83="MG",SUMPRODUCT($Z83:$Z87,Expenses!KL$35:KL$39)*$F83,MAX((Expenses!KL$35-$AB83/12)*$AA83*$F83,0)+MAX((Expenses!KL$36-$AB84/12)*$AA84*$F83,0)+MAX((Expenses!KL$37-$AB85/12)*$AA85*$F83,0)+MAX((Expenses!KL$38-$AB86/12)*$AA86*$F83,0)+MAX((Expenses!KL$39-$AB87/12)*$AA87*$F83,0)))))</f>
        <v>0</v>
      </c>
      <c r="KO254" s="156">
        <f>IF(OR(KO$165&lt;=EOMONTH($E83,$R83*(1-$O83)),KO$165&gt;EOMONTH($E83,$P83*12*(1-$O83)+$Q83*12*$O83+$R83*(1-$O83))),0,IF($X83="NNN",SUM(Expenses!KM$35:KM$39)*$F83,IF($X83="FSG",0,IF($X83="MG",SUMPRODUCT($Z83:$Z87,Expenses!KM$35:KM$39)*$F83,MAX((Expenses!KM$35-$AB83/12)*$AA83*$F83,0)+MAX((Expenses!KM$36-$AB84/12)*$AA84*$F83,0)+MAX((Expenses!KM$37-$AB85/12)*$AA85*$F83,0)+MAX((Expenses!KM$38-$AB86/12)*$AA86*$F83,0)+MAX((Expenses!KM$39-$AB87/12)*$AA87*$F83,0)))))</f>
        <v>0</v>
      </c>
      <c r="KP254" s="156">
        <f>IF(OR(KP$165&lt;=EOMONTH($E83,$R83*(1-$O83)),KP$165&gt;EOMONTH($E83,$P83*12*(1-$O83)+$Q83*12*$O83+$R83*(1-$O83))),0,IF($X83="NNN",SUM(Expenses!KN$35:KN$39)*$F83,IF($X83="FSG",0,IF($X83="MG",SUMPRODUCT($Z83:$Z87,Expenses!KN$35:KN$39)*$F83,MAX((Expenses!KN$35-$AB83/12)*$AA83*$F83,0)+MAX((Expenses!KN$36-$AB84/12)*$AA84*$F83,0)+MAX((Expenses!KN$37-$AB85/12)*$AA85*$F83,0)+MAX((Expenses!KN$38-$AB86/12)*$AA86*$F83,0)+MAX((Expenses!KN$39-$AB87/12)*$AA87*$F83,0)))))</f>
        <v>0</v>
      </c>
      <c r="KQ254" s="156">
        <f>IF(OR(KQ$165&lt;=EOMONTH($E83,$R83*(1-$O83)),KQ$165&gt;EOMONTH($E83,$P83*12*(1-$O83)+$Q83*12*$O83+$R83*(1-$O83))),0,IF($X83="NNN",SUM(Expenses!KO$35:KO$39)*$F83,IF($X83="FSG",0,IF($X83="MG",SUMPRODUCT($Z83:$Z87,Expenses!KO$35:KO$39)*$F83,MAX((Expenses!KO$35-$AB83/12)*$AA83*$F83,0)+MAX((Expenses!KO$36-$AB84/12)*$AA84*$F83,0)+MAX((Expenses!KO$37-$AB85/12)*$AA85*$F83,0)+MAX((Expenses!KO$38-$AB86/12)*$AA86*$F83,0)+MAX((Expenses!KO$39-$AB87/12)*$AA87*$F83,0)))))</f>
        <v>0</v>
      </c>
      <c r="KR254" s="156">
        <f>IF(OR(KR$165&lt;=EOMONTH($E83,$R83*(1-$O83)),KR$165&gt;EOMONTH($E83,$P83*12*(1-$O83)+$Q83*12*$O83+$R83*(1-$O83))),0,IF($X83="NNN",SUM(Expenses!KP$35:KP$39)*$F83,IF($X83="FSG",0,IF($X83="MG",SUMPRODUCT($Z83:$Z87,Expenses!KP$35:KP$39)*$F83,MAX((Expenses!KP$35-$AB83/12)*$AA83*$F83,0)+MAX((Expenses!KP$36-$AB84/12)*$AA84*$F83,0)+MAX((Expenses!KP$37-$AB85/12)*$AA85*$F83,0)+MAX((Expenses!KP$38-$AB86/12)*$AA86*$F83,0)+MAX((Expenses!KP$39-$AB87/12)*$AA87*$F83,0)))))</f>
        <v>0</v>
      </c>
      <c r="KS254" s="156">
        <f>IF(OR(KS$165&lt;=EOMONTH($E83,$R83*(1-$O83)),KS$165&gt;EOMONTH($E83,$P83*12*(1-$O83)+$Q83*12*$O83+$R83*(1-$O83))),0,IF($X83="NNN",SUM(Expenses!KQ$35:KQ$39)*$F83,IF($X83="FSG",0,IF($X83="MG",SUMPRODUCT($Z83:$Z87,Expenses!KQ$35:KQ$39)*$F83,MAX((Expenses!KQ$35-$AB83/12)*$AA83*$F83,0)+MAX((Expenses!KQ$36-$AB84/12)*$AA84*$F83,0)+MAX((Expenses!KQ$37-$AB85/12)*$AA85*$F83,0)+MAX((Expenses!KQ$38-$AB86/12)*$AA86*$F83,0)+MAX((Expenses!KQ$39-$AB87/12)*$AA87*$F83,0)))))</f>
        <v>0</v>
      </c>
      <c r="KT254" s="156">
        <f>IF(OR(KT$165&lt;=EOMONTH($E83,$R83*(1-$O83)),KT$165&gt;EOMONTH($E83,$P83*12*(1-$O83)+$Q83*12*$O83+$R83*(1-$O83))),0,IF($X83="NNN",SUM(Expenses!KR$35:KR$39)*$F83,IF($X83="FSG",0,IF($X83="MG",SUMPRODUCT($Z83:$Z87,Expenses!KR$35:KR$39)*$F83,MAX((Expenses!KR$35-$AB83/12)*$AA83*$F83,0)+MAX((Expenses!KR$36-$AB84/12)*$AA84*$F83,0)+MAX((Expenses!KR$37-$AB85/12)*$AA85*$F83,0)+MAX((Expenses!KR$38-$AB86/12)*$AA86*$F83,0)+MAX((Expenses!KR$39-$AB87/12)*$AA87*$F83,0)))))</f>
        <v>0</v>
      </c>
      <c r="KU254" s="156">
        <f>IF(OR(KU$165&lt;=EOMONTH($E83,$R83*(1-$O83)),KU$165&gt;EOMONTH($E83,$P83*12*(1-$O83)+$Q83*12*$O83+$R83*(1-$O83))),0,IF($X83="NNN",SUM(Expenses!KS$35:KS$39)*$F83,IF($X83="FSG",0,IF($X83="MG",SUMPRODUCT($Z83:$Z87,Expenses!KS$35:KS$39)*$F83,MAX((Expenses!KS$35-$AB83/12)*$AA83*$F83,0)+MAX((Expenses!KS$36-$AB84/12)*$AA84*$F83,0)+MAX((Expenses!KS$37-$AB85/12)*$AA85*$F83,0)+MAX((Expenses!KS$38-$AB86/12)*$AA86*$F83,0)+MAX((Expenses!KS$39-$AB87/12)*$AA87*$F83,0)))))</f>
        <v>0</v>
      </c>
      <c r="KV254" s="156">
        <f>IF(OR(KV$165&lt;=EOMONTH($E83,$R83*(1-$O83)),KV$165&gt;EOMONTH($E83,$P83*12*(1-$O83)+$Q83*12*$O83+$R83*(1-$O83))),0,IF($X83="NNN",SUM(Expenses!KT$35:KT$39)*$F83,IF($X83="FSG",0,IF($X83="MG",SUMPRODUCT($Z83:$Z87,Expenses!KT$35:KT$39)*$F83,MAX((Expenses!KT$35-$AB83/12)*$AA83*$F83,0)+MAX((Expenses!KT$36-$AB84/12)*$AA84*$F83,0)+MAX((Expenses!KT$37-$AB85/12)*$AA85*$F83,0)+MAX((Expenses!KT$38-$AB86/12)*$AA86*$F83,0)+MAX((Expenses!KT$39-$AB87/12)*$AA87*$F83,0)))))</f>
        <v>0</v>
      </c>
      <c r="KW254" s="156">
        <f>IF(OR(KW$165&lt;=EOMONTH($E83,$R83*(1-$O83)),KW$165&gt;EOMONTH($E83,$P83*12*(1-$O83)+$Q83*12*$O83+$R83*(1-$O83))),0,IF($X83="NNN",SUM(Expenses!KU$35:KU$39)*$F83,IF($X83="FSG",0,IF($X83="MG",SUMPRODUCT($Z83:$Z87,Expenses!KU$35:KU$39)*$F83,MAX((Expenses!KU$35-$AB83/12)*$AA83*$F83,0)+MAX((Expenses!KU$36-$AB84/12)*$AA84*$F83,0)+MAX((Expenses!KU$37-$AB85/12)*$AA85*$F83,0)+MAX((Expenses!KU$38-$AB86/12)*$AA86*$F83,0)+MAX((Expenses!KU$39-$AB87/12)*$AA87*$F83,0)))))</f>
        <v>0</v>
      </c>
      <c r="KX254" s="156">
        <f>IF(OR(KX$165&lt;=EOMONTH($E83,$R83*(1-$O83)),KX$165&gt;EOMONTH($E83,$P83*12*(1-$O83)+$Q83*12*$O83+$R83*(1-$O83))),0,IF($X83="NNN",SUM(Expenses!KV$35:KV$39)*$F83,IF($X83="FSG",0,IF($X83="MG",SUMPRODUCT($Z83:$Z87,Expenses!KV$35:KV$39)*$F83,MAX((Expenses!KV$35-$AB83/12)*$AA83*$F83,0)+MAX((Expenses!KV$36-$AB84/12)*$AA84*$F83,0)+MAX((Expenses!KV$37-$AB85/12)*$AA85*$F83,0)+MAX((Expenses!KV$38-$AB86/12)*$AA86*$F83,0)+MAX((Expenses!KV$39-$AB87/12)*$AA87*$F83,0)))))</f>
        <v>0</v>
      </c>
      <c r="KY254" s="156">
        <f>IF(OR(KY$165&lt;=EOMONTH($E83,$R83*(1-$O83)),KY$165&gt;EOMONTH($E83,$P83*12*(1-$O83)+$Q83*12*$O83+$R83*(1-$O83))),0,IF($X83="NNN",SUM(Expenses!KW$35:KW$39)*$F83,IF($X83="FSG",0,IF($X83="MG",SUMPRODUCT($Z83:$Z87,Expenses!KW$35:KW$39)*$F83,MAX((Expenses!KW$35-$AB83/12)*$AA83*$F83,0)+MAX((Expenses!KW$36-$AB84/12)*$AA84*$F83,0)+MAX((Expenses!KW$37-$AB85/12)*$AA85*$F83,0)+MAX((Expenses!KW$38-$AB86/12)*$AA86*$F83,0)+MAX((Expenses!KW$39-$AB87/12)*$AA87*$F83,0)))))</f>
        <v>0</v>
      </c>
      <c r="KZ254" s="156">
        <f>IF(OR(KZ$165&lt;=EOMONTH($E83,$R83*(1-$O83)),KZ$165&gt;EOMONTH($E83,$P83*12*(1-$O83)+$Q83*12*$O83+$R83*(1-$O83))),0,IF($X83="NNN",SUM(Expenses!KX$35:KX$39)*$F83,IF($X83="FSG",0,IF($X83="MG",SUMPRODUCT($Z83:$Z87,Expenses!KX$35:KX$39)*$F83,MAX((Expenses!KX$35-$AB83/12)*$AA83*$F83,0)+MAX((Expenses!KX$36-$AB84/12)*$AA84*$F83,0)+MAX((Expenses!KX$37-$AB85/12)*$AA85*$F83,0)+MAX((Expenses!KX$38-$AB86/12)*$AA86*$F83,0)+MAX((Expenses!KX$39-$AB87/12)*$AA87*$F83,0)))))</f>
        <v>0</v>
      </c>
      <c r="LA254" s="156">
        <f>IF(OR(LA$165&lt;=EOMONTH($E83,$R83*(1-$O83)),LA$165&gt;EOMONTH($E83,$P83*12*(1-$O83)+$Q83*12*$O83+$R83*(1-$O83))),0,IF($X83="NNN",SUM(Expenses!KY$35:KY$39)*$F83,IF($X83="FSG",0,IF($X83="MG",SUMPRODUCT($Z83:$Z87,Expenses!KY$35:KY$39)*$F83,MAX((Expenses!KY$35-$AB83/12)*$AA83*$F83,0)+MAX((Expenses!KY$36-$AB84/12)*$AA84*$F83,0)+MAX((Expenses!KY$37-$AB85/12)*$AA85*$F83,0)+MAX((Expenses!KY$38-$AB86/12)*$AA86*$F83,0)+MAX((Expenses!KY$39-$AB87/12)*$AA87*$F83,0)))))</f>
        <v>0</v>
      </c>
      <c r="LB254" s="156">
        <f>IF(OR(LB$165&lt;=EOMONTH($E83,$R83*(1-$O83)),LB$165&gt;EOMONTH($E83,$P83*12*(1-$O83)+$Q83*12*$O83+$R83*(1-$O83))),0,IF($X83="NNN",SUM(Expenses!KZ$35:KZ$39)*$F83,IF($X83="FSG",0,IF($X83="MG",SUMPRODUCT($Z83:$Z87,Expenses!KZ$35:KZ$39)*$F83,MAX((Expenses!KZ$35-$AB83/12)*$AA83*$F83,0)+MAX((Expenses!KZ$36-$AB84/12)*$AA84*$F83,0)+MAX((Expenses!KZ$37-$AB85/12)*$AA85*$F83,0)+MAX((Expenses!KZ$38-$AB86/12)*$AA86*$F83,0)+MAX((Expenses!KZ$39-$AB87/12)*$AA87*$F83,0)))))</f>
        <v>0</v>
      </c>
      <c r="LC254" s="156">
        <f>IF(OR(LC$165&lt;=EOMONTH($E83,$R83*(1-$O83)),LC$165&gt;EOMONTH($E83,$P83*12*(1-$O83)+$Q83*12*$O83+$R83*(1-$O83))),0,IF($X83="NNN",SUM(Expenses!LA$35:LA$39)*$F83,IF($X83="FSG",0,IF($X83="MG",SUMPRODUCT($Z83:$Z87,Expenses!LA$35:LA$39)*$F83,MAX((Expenses!LA$35-$AB83/12)*$AA83*$F83,0)+MAX((Expenses!LA$36-$AB84/12)*$AA84*$F83,0)+MAX((Expenses!LA$37-$AB85/12)*$AA85*$F83,0)+MAX((Expenses!LA$38-$AB86/12)*$AA86*$F83,0)+MAX((Expenses!LA$39-$AB87/12)*$AA87*$F83,0)))))</f>
        <v>0</v>
      </c>
      <c r="LD254" s="156">
        <f>IF(OR(LD$165&lt;=EOMONTH($E83,$R83*(1-$O83)),LD$165&gt;EOMONTH($E83,$P83*12*(1-$O83)+$Q83*12*$O83+$R83*(1-$O83))),0,IF($X83="NNN",SUM(Expenses!LB$35:LB$39)*$F83,IF($X83="FSG",0,IF($X83="MG",SUMPRODUCT($Z83:$Z87,Expenses!LB$35:LB$39)*$F83,MAX((Expenses!LB$35-$AB83/12)*$AA83*$F83,0)+MAX((Expenses!LB$36-$AB84/12)*$AA84*$F83,0)+MAX((Expenses!LB$37-$AB85/12)*$AA85*$F83,0)+MAX((Expenses!LB$38-$AB86/12)*$AA86*$F83,0)+MAX((Expenses!LB$39-$AB87/12)*$AA87*$F83,0)))))</f>
        <v>0</v>
      </c>
      <c r="LE254" s="156">
        <f>IF(OR(LE$165&lt;=EOMONTH($E83,$R83*(1-$O83)),LE$165&gt;EOMONTH($E83,$P83*12*(1-$O83)+$Q83*12*$O83+$R83*(1-$O83))),0,IF($X83="NNN",SUM(Expenses!LC$35:LC$39)*$F83,IF($X83="FSG",0,IF($X83="MG",SUMPRODUCT($Z83:$Z87,Expenses!LC$35:LC$39)*$F83,MAX((Expenses!LC$35-$AB83/12)*$AA83*$F83,0)+MAX((Expenses!LC$36-$AB84/12)*$AA84*$F83,0)+MAX((Expenses!LC$37-$AB85/12)*$AA85*$F83,0)+MAX((Expenses!LC$38-$AB86/12)*$AA86*$F83,0)+MAX((Expenses!LC$39-$AB87/12)*$AA87*$F83,0)))))</f>
        <v>0</v>
      </c>
      <c r="LF254" s="156">
        <f>IF(OR(LF$165&lt;=EOMONTH($E83,$R83*(1-$O83)),LF$165&gt;EOMONTH($E83,$P83*12*(1-$O83)+$Q83*12*$O83+$R83*(1-$O83))),0,IF($X83="NNN",SUM(Expenses!LD$35:LD$39)*$F83,IF($X83="FSG",0,IF($X83="MG",SUMPRODUCT($Z83:$Z87,Expenses!LD$35:LD$39)*$F83,MAX((Expenses!LD$35-$AB83/12)*$AA83*$F83,0)+MAX((Expenses!LD$36-$AB84/12)*$AA84*$F83,0)+MAX((Expenses!LD$37-$AB85/12)*$AA85*$F83,0)+MAX((Expenses!LD$38-$AB86/12)*$AA86*$F83,0)+MAX((Expenses!LD$39-$AB87/12)*$AA87*$F83,0)))))</f>
        <v>0</v>
      </c>
      <c r="LG254" s="156">
        <f>IF(OR(LG$165&lt;=EOMONTH($E83,$R83*(1-$O83)),LG$165&gt;EOMONTH($E83,$P83*12*(1-$O83)+$Q83*12*$O83+$R83*(1-$O83))),0,IF($X83="NNN",SUM(Expenses!LE$35:LE$39)*$F83,IF($X83="FSG",0,IF($X83="MG",SUMPRODUCT($Z83:$Z87,Expenses!LE$35:LE$39)*$F83,MAX((Expenses!LE$35-$AB83/12)*$AA83*$F83,0)+MAX((Expenses!LE$36-$AB84/12)*$AA84*$F83,0)+MAX((Expenses!LE$37-$AB85/12)*$AA85*$F83,0)+MAX((Expenses!LE$38-$AB86/12)*$AA86*$F83,0)+MAX((Expenses!LE$39-$AB87/12)*$AA87*$F83,0)))))</f>
        <v>0</v>
      </c>
      <c r="LH254" s="156">
        <f>IF(OR(LH$165&lt;=EOMONTH($E83,$R83*(1-$O83)),LH$165&gt;EOMONTH($E83,$P83*12*(1-$O83)+$Q83*12*$O83+$R83*(1-$O83))),0,IF($X83="NNN",SUM(Expenses!LF$35:LF$39)*$F83,IF($X83="FSG",0,IF($X83="MG",SUMPRODUCT($Z83:$Z87,Expenses!LF$35:LF$39)*$F83,MAX((Expenses!LF$35-$AB83/12)*$AA83*$F83,0)+MAX((Expenses!LF$36-$AB84/12)*$AA84*$F83,0)+MAX((Expenses!LF$37-$AB85/12)*$AA85*$F83,0)+MAX((Expenses!LF$38-$AB86/12)*$AA86*$F83,0)+MAX((Expenses!LF$39-$AB87/12)*$AA87*$F83,0)))))</f>
        <v>0</v>
      </c>
      <c r="LI254" s="156">
        <f>IF(OR(LI$165&lt;=EOMONTH($E83,$R83*(1-$O83)),LI$165&gt;EOMONTH($E83,$P83*12*(1-$O83)+$Q83*12*$O83+$R83*(1-$O83))),0,IF($X83="NNN",SUM(Expenses!LG$35:LG$39)*$F83,IF($X83="FSG",0,IF($X83="MG",SUMPRODUCT($Z83:$Z87,Expenses!LG$35:LG$39)*$F83,MAX((Expenses!LG$35-$AB83/12)*$AA83*$F83,0)+MAX((Expenses!LG$36-$AB84/12)*$AA84*$F83,0)+MAX((Expenses!LG$37-$AB85/12)*$AA85*$F83,0)+MAX((Expenses!LG$38-$AB86/12)*$AA86*$F83,0)+MAX((Expenses!LG$39-$AB87/12)*$AA87*$F83,0)))))</f>
        <v>0</v>
      </c>
      <c r="LJ254" s="156">
        <f>IF(OR(LJ$165&lt;=EOMONTH($E83,$R83*(1-$O83)),LJ$165&gt;EOMONTH($E83,$P83*12*(1-$O83)+$Q83*12*$O83+$R83*(1-$O83))),0,IF($X83="NNN",SUM(Expenses!LH$35:LH$39)*$F83,IF($X83="FSG",0,IF($X83="MG",SUMPRODUCT($Z83:$Z87,Expenses!LH$35:LH$39)*$F83,MAX((Expenses!LH$35-$AB83/12)*$AA83*$F83,0)+MAX((Expenses!LH$36-$AB84/12)*$AA84*$F83,0)+MAX((Expenses!LH$37-$AB85/12)*$AA85*$F83,0)+MAX((Expenses!LH$38-$AB86/12)*$AA86*$F83,0)+MAX((Expenses!LH$39-$AB87/12)*$AA87*$F83,0)))))</f>
        <v>0</v>
      </c>
      <c r="LK254" s="156">
        <f>IF(OR(LK$165&lt;=EOMONTH($E83,$R83*(1-$O83)),LK$165&gt;EOMONTH($E83,$P83*12*(1-$O83)+$Q83*12*$O83+$R83*(1-$O83))),0,IF($X83="NNN",SUM(Expenses!LI$35:LI$39)*$F83,IF($X83="FSG",0,IF($X83="MG",SUMPRODUCT($Z83:$Z87,Expenses!LI$35:LI$39)*$F83,MAX((Expenses!LI$35-$AB83/12)*$AA83*$F83,0)+MAX((Expenses!LI$36-$AB84/12)*$AA84*$F83,0)+MAX((Expenses!LI$37-$AB85/12)*$AA85*$F83,0)+MAX((Expenses!LI$38-$AB86/12)*$AA86*$F83,0)+MAX((Expenses!LI$39-$AB87/12)*$AA87*$F83,0)))))</f>
        <v>0</v>
      </c>
      <c r="LL254" s="156">
        <f>IF(OR(LL$165&lt;=EOMONTH($E83,$R83*(1-$O83)),LL$165&gt;EOMONTH($E83,$P83*12*(1-$O83)+$Q83*12*$O83+$R83*(1-$O83))),0,IF($X83="NNN",SUM(Expenses!LJ$35:LJ$39)*$F83,IF($X83="FSG",0,IF($X83="MG",SUMPRODUCT($Z83:$Z87,Expenses!LJ$35:LJ$39)*$F83,MAX((Expenses!LJ$35-$AB83/12)*$AA83*$F83,0)+MAX((Expenses!LJ$36-$AB84/12)*$AA84*$F83,0)+MAX((Expenses!LJ$37-$AB85/12)*$AA85*$F83,0)+MAX((Expenses!LJ$38-$AB86/12)*$AA86*$F83,0)+MAX((Expenses!LJ$39-$AB87/12)*$AA87*$F83,0)))))</f>
        <v>0</v>
      </c>
      <c r="LM254" s="156">
        <f>IF(OR(LM$165&lt;=EOMONTH($E83,$R83*(1-$O83)),LM$165&gt;EOMONTH($E83,$P83*12*(1-$O83)+$Q83*12*$O83+$R83*(1-$O83))),0,IF($X83="NNN",SUM(Expenses!LK$35:LK$39)*$F83,IF($X83="FSG",0,IF($X83="MG",SUMPRODUCT($Z83:$Z87,Expenses!LK$35:LK$39)*$F83,MAX((Expenses!LK$35-$AB83/12)*$AA83*$F83,0)+MAX((Expenses!LK$36-$AB84/12)*$AA84*$F83,0)+MAX((Expenses!LK$37-$AB85/12)*$AA85*$F83,0)+MAX((Expenses!LK$38-$AB86/12)*$AA86*$F83,0)+MAX((Expenses!LK$39-$AB87/12)*$AA87*$F83,0)))))</f>
        <v>0</v>
      </c>
      <c r="LN254" s="156">
        <f>IF(OR(LN$165&lt;=EOMONTH($E83,$R83*(1-$O83)),LN$165&gt;EOMONTH($E83,$P83*12*(1-$O83)+$Q83*12*$O83+$R83*(1-$O83))),0,IF($X83="NNN",SUM(Expenses!LL$35:LL$39)*$F83,IF($X83="FSG",0,IF($X83="MG",SUMPRODUCT($Z83:$Z87,Expenses!LL$35:LL$39)*$F83,MAX((Expenses!LL$35-$AB83/12)*$AA83*$F83,0)+MAX((Expenses!LL$36-$AB84/12)*$AA84*$F83,0)+MAX((Expenses!LL$37-$AB85/12)*$AA85*$F83,0)+MAX((Expenses!LL$38-$AB86/12)*$AA86*$F83,0)+MAX((Expenses!LL$39-$AB87/12)*$AA87*$F83,0)))))</f>
        <v>0</v>
      </c>
      <c r="LO254" s="156">
        <f>IF(OR(LO$165&lt;=EOMONTH($E83,$R83*(1-$O83)),LO$165&gt;EOMONTH($E83,$P83*12*(1-$O83)+$Q83*12*$O83+$R83*(1-$O83))),0,IF($X83="NNN",SUM(Expenses!LM$35:LM$39)*$F83,IF($X83="FSG",0,IF($X83="MG",SUMPRODUCT($Z83:$Z87,Expenses!LM$35:LM$39)*$F83,MAX((Expenses!LM$35-$AB83/12)*$AA83*$F83,0)+MAX((Expenses!LM$36-$AB84/12)*$AA84*$F83,0)+MAX((Expenses!LM$37-$AB85/12)*$AA85*$F83,0)+MAX((Expenses!LM$38-$AB86/12)*$AA86*$F83,0)+MAX((Expenses!LM$39-$AB87/12)*$AA87*$F83,0)))))</f>
        <v>0</v>
      </c>
      <c r="LP254" s="156">
        <f>IF(OR(LP$165&lt;=EOMONTH($E83,$R83*(1-$O83)),LP$165&gt;EOMONTH($E83,$P83*12*(1-$O83)+$Q83*12*$O83+$R83*(1-$O83))),0,IF($X83="NNN",SUM(Expenses!LN$35:LN$39)*$F83,IF($X83="FSG",0,IF($X83="MG",SUMPRODUCT($Z83:$Z87,Expenses!LN$35:LN$39)*$F83,MAX((Expenses!LN$35-$AB83/12)*$AA83*$F83,0)+MAX((Expenses!LN$36-$AB84/12)*$AA84*$F83,0)+MAX((Expenses!LN$37-$AB85/12)*$AA85*$F83,0)+MAX((Expenses!LN$38-$AB86/12)*$AA86*$F83,0)+MAX((Expenses!LN$39-$AB87/12)*$AA87*$F83,0)))))</f>
        <v>0</v>
      </c>
      <c r="LQ254" s="156">
        <f>IF(OR(LQ$165&lt;=EOMONTH($E83,$R83*(1-$O83)),LQ$165&gt;EOMONTH($E83,$P83*12*(1-$O83)+$Q83*12*$O83+$R83*(1-$O83))),0,IF($X83="NNN",SUM(Expenses!LO$35:LO$39)*$F83,IF($X83="FSG",0,IF($X83="MG",SUMPRODUCT($Z83:$Z87,Expenses!LO$35:LO$39)*$F83,MAX((Expenses!LO$35-$AB83/12)*$AA83*$F83,0)+MAX((Expenses!LO$36-$AB84/12)*$AA84*$F83,0)+MAX((Expenses!LO$37-$AB85/12)*$AA85*$F83,0)+MAX((Expenses!LO$38-$AB86/12)*$AA86*$F83,0)+MAX((Expenses!LO$39-$AB87/12)*$AA87*$F83,0)))))</f>
        <v>0</v>
      </c>
      <c r="LR254" s="156">
        <f>IF(OR(LR$165&lt;=EOMONTH($E83,$R83*(1-$O83)),LR$165&gt;EOMONTH($E83,$P83*12*(1-$O83)+$Q83*12*$O83+$R83*(1-$O83))),0,IF($X83="NNN",SUM(Expenses!LP$35:LP$39)*$F83,IF($X83="FSG",0,IF($X83="MG",SUMPRODUCT($Z83:$Z87,Expenses!LP$35:LP$39)*$F83,MAX((Expenses!LP$35-$AB83/12)*$AA83*$F83,0)+MAX((Expenses!LP$36-$AB84/12)*$AA84*$F83,0)+MAX((Expenses!LP$37-$AB85/12)*$AA85*$F83,0)+MAX((Expenses!LP$38-$AB86/12)*$AA86*$F83,0)+MAX((Expenses!LP$39-$AB87/12)*$AA87*$F83,0)))))</f>
        <v>0</v>
      </c>
      <c r="LS254" s="156">
        <f>IF(OR(LS$165&lt;=EOMONTH($E83,$R83*(1-$O83)),LS$165&gt;EOMONTH($E83,$P83*12*(1-$O83)+$Q83*12*$O83+$R83*(1-$O83))),0,IF($X83="NNN",SUM(Expenses!LQ$35:LQ$39)*$F83,IF($X83="FSG",0,IF($X83="MG",SUMPRODUCT($Z83:$Z87,Expenses!LQ$35:LQ$39)*$F83,MAX((Expenses!LQ$35-$AB83/12)*$AA83*$F83,0)+MAX((Expenses!LQ$36-$AB84/12)*$AA84*$F83,0)+MAX((Expenses!LQ$37-$AB85/12)*$AA85*$F83,0)+MAX((Expenses!LQ$38-$AB86/12)*$AA86*$F83,0)+MAX((Expenses!LQ$39-$AB87/12)*$AA87*$F83,0)))))</f>
        <v>0</v>
      </c>
      <c r="LT254" s="156">
        <f>IF(OR(LT$165&lt;=EOMONTH($E83,$R83*(1-$O83)),LT$165&gt;EOMONTH($E83,$P83*12*(1-$O83)+$Q83*12*$O83+$R83*(1-$O83))),0,IF($X83="NNN",SUM(Expenses!LR$35:LR$39)*$F83,IF($X83="FSG",0,IF($X83="MG",SUMPRODUCT($Z83:$Z87,Expenses!LR$35:LR$39)*$F83,MAX((Expenses!LR$35-$AB83/12)*$AA83*$F83,0)+MAX((Expenses!LR$36-$AB84/12)*$AA84*$F83,0)+MAX((Expenses!LR$37-$AB85/12)*$AA85*$F83,0)+MAX((Expenses!LR$38-$AB86/12)*$AA86*$F83,0)+MAX((Expenses!LR$39-$AB87/12)*$AA87*$F83,0)))))</f>
        <v>0</v>
      </c>
      <c r="LU254" s="156">
        <f>IF(OR(LU$165&lt;=EOMONTH($E83,$R83*(1-$O83)),LU$165&gt;EOMONTH($E83,$P83*12*(1-$O83)+$Q83*12*$O83+$R83*(1-$O83))),0,IF($X83="NNN",SUM(Expenses!LS$35:LS$39)*$F83,IF($X83="FSG",0,IF($X83="MG",SUMPRODUCT($Z83:$Z87,Expenses!LS$35:LS$39)*$F83,MAX((Expenses!LS$35-$AB83/12)*$AA83*$F83,0)+MAX((Expenses!LS$36-$AB84/12)*$AA84*$F83,0)+MAX((Expenses!LS$37-$AB85/12)*$AA85*$F83,0)+MAX((Expenses!LS$38-$AB86/12)*$AA86*$F83,0)+MAX((Expenses!LS$39-$AB87/12)*$AA87*$F83,0)))))</f>
        <v>0</v>
      </c>
      <c r="LV254" s="156">
        <f>IF(OR(LV$165&lt;=EOMONTH($E83,$R83*(1-$O83)),LV$165&gt;EOMONTH($E83,$P83*12*(1-$O83)+$Q83*12*$O83+$R83*(1-$O83))),0,IF($X83="NNN",SUM(Expenses!LT$35:LT$39)*$F83,IF($X83="FSG",0,IF($X83="MG",SUMPRODUCT($Z83:$Z87,Expenses!LT$35:LT$39)*$F83,MAX((Expenses!LT$35-$AB83/12)*$AA83*$F83,0)+MAX((Expenses!LT$36-$AB84/12)*$AA84*$F83,0)+MAX((Expenses!LT$37-$AB85/12)*$AA85*$F83,0)+MAX((Expenses!LT$38-$AB86/12)*$AA86*$F83,0)+MAX((Expenses!LT$39-$AB87/12)*$AA87*$F83,0)))))</f>
        <v>0</v>
      </c>
      <c r="LW254" s="156">
        <f>IF(OR(LW$165&lt;=EOMONTH($E83,$R83*(1-$O83)),LW$165&gt;EOMONTH($E83,$P83*12*(1-$O83)+$Q83*12*$O83+$R83*(1-$O83))),0,IF($X83="NNN",SUM(Expenses!LU$35:LU$39)*$F83,IF($X83="FSG",0,IF($X83="MG",SUMPRODUCT($Z83:$Z87,Expenses!LU$35:LU$39)*$F83,MAX((Expenses!LU$35-$AB83/12)*$AA83*$F83,0)+MAX((Expenses!LU$36-$AB84/12)*$AA84*$F83,0)+MAX((Expenses!LU$37-$AB85/12)*$AA85*$F83,0)+MAX((Expenses!LU$38-$AB86/12)*$AA86*$F83,0)+MAX((Expenses!LU$39-$AB87/12)*$AA87*$F83,0)))))</f>
        <v>0</v>
      </c>
      <c r="LX254" s="156">
        <f>IF(OR(LX$165&lt;=EOMONTH($E83,$R83*(1-$O83)),LX$165&gt;EOMONTH($E83,$P83*12*(1-$O83)+$Q83*12*$O83+$R83*(1-$O83))),0,IF($X83="NNN",SUM(Expenses!LV$35:LV$39)*$F83,IF($X83="FSG",0,IF($X83="MG",SUMPRODUCT($Z83:$Z87,Expenses!LV$35:LV$39)*$F83,MAX((Expenses!LV$35-$AB83/12)*$AA83*$F83,0)+MAX((Expenses!LV$36-$AB84/12)*$AA84*$F83,0)+MAX((Expenses!LV$37-$AB85/12)*$AA85*$F83,0)+MAX((Expenses!LV$38-$AB86/12)*$AA86*$F83,0)+MAX((Expenses!LV$39-$AB87/12)*$AA87*$F83,0)))))</f>
        <v>0</v>
      </c>
      <c r="LY254" s="156">
        <f>IF(OR(LY$165&lt;=EOMONTH($E83,$R83*(1-$O83)),LY$165&gt;EOMONTH($E83,$P83*12*(1-$O83)+$Q83*12*$O83+$R83*(1-$O83))),0,IF($X83="NNN",SUM(Expenses!LW$35:LW$39)*$F83,IF($X83="FSG",0,IF($X83="MG",SUMPRODUCT($Z83:$Z87,Expenses!LW$35:LW$39)*$F83,MAX((Expenses!LW$35-$AB83/12)*$AA83*$F83,0)+MAX((Expenses!LW$36-$AB84/12)*$AA84*$F83,0)+MAX((Expenses!LW$37-$AB85/12)*$AA85*$F83,0)+MAX((Expenses!LW$38-$AB86/12)*$AA86*$F83,0)+MAX((Expenses!LW$39-$AB87/12)*$AA87*$F83,0)))))</f>
        <v>0</v>
      </c>
      <c r="LZ254" s="156">
        <f>IF(OR(LZ$165&lt;=EOMONTH($E83,$R83*(1-$O83)),LZ$165&gt;EOMONTH($E83,$P83*12*(1-$O83)+$Q83*12*$O83+$R83*(1-$O83))),0,IF($X83="NNN",SUM(Expenses!LX$35:LX$39)*$F83,IF($X83="FSG",0,IF($X83="MG",SUMPRODUCT($Z83:$Z87,Expenses!LX$35:LX$39)*$F83,MAX((Expenses!LX$35-$AB83/12)*$AA83*$F83,0)+MAX((Expenses!LX$36-$AB84/12)*$AA84*$F83,0)+MAX((Expenses!LX$37-$AB85/12)*$AA85*$F83,0)+MAX((Expenses!LX$38-$AB86/12)*$AA86*$F83,0)+MAX((Expenses!LX$39-$AB87/12)*$AA87*$F83,0)))))</f>
        <v>0</v>
      </c>
      <c r="MA254" s="156">
        <f>IF(OR(MA$165&lt;=EOMONTH($E83,$R83*(1-$O83)),MA$165&gt;EOMONTH($E83,$P83*12*(1-$O83)+$Q83*12*$O83+$R83*(1-$O83))),0,IF($X83="NNN",SUM(Expenses!LY$35:LY$39)*$F83,IF($X83="FSG",0,IF($X83="MG",SUMPRODUCT($Z83:$Z87,Expenses!LY$35:LY$39)*$F83,MAX((Expenses!LY$35-$AB83/12)*$AA83*$F83,0)+MAX((Expenses!LY$36-$AB84/12)*$AA84*$F83,0)+MAX((Expenses!LY$37-$AB85/12)*$AA85*$F83,0)+MAX((Expenses!LY$38-$AB86/12)*$AA86*$F83,0)+MAX((Expenses!LY$39-$AB87/12)*$AA87*$F83,0)))))</f>
        <v>0</v>
      </c>
      <c r="MB254" s="156">
        <f>IF(OR(MB$165&lt;=EOMONTH($E83,$R83*(1-$O83)),MB$165&gt;EOMONTH($E83,$P83*12*(1-$O83)+$Q83*12*$O83+$R83*(1-$O83))),0,IF($X83="NNN",SUM(Expenses!LZ$35:LZ$39)*$F83,IF($X83="FSG",0,IF($X83="MG",SUMPRODUCT($Z83:$Z87,Expenses!LZ$35:LZ$39)*$F83,MAX((Expenses!LZ$35-$AB83/12)*$AA83*$F83,0)+MAX((Expenses!LZ$36-$AB84/12)*$AA84*$F83,0)+MAX((Expenses!LZ$37-$AB85/12)*$AA85*$F83,0)+MAX((Expenses!LZ$38-$AB86/12)*$AA86*$F83,0)+MAX((Expenses!LZ$39-$AB87/12)*$AA87*$F83,0)))))</f>
        <v>0</v>
      </c>
      <c r="MC254" s="156">
        <f>IF(OR(MC$165&lt;=EOMONTH($E83,$R83*(1-$O83)),MC$165&gt;EOMONTH($E83,$P83*12*(1-$O83)+$Q83*12*$O83+$R83*(1-$O83))),0,IF($X83="NNN",SUM(Expenses!MA$35:MA$39)*$F83,IF($X83="FSG",0,IF($X83="MG",SUMPRODUCT($Z83:$Z87,Expenses!MA$35:MA$39)*$F83,MAX((Expenses!MA$35-$AB83/12)*$AA83*$F83,0)+MAX((Expenses!MA$36-$AB84/12)*$AA84*$F83,0)+MAX((Expenses!MA$37-$AB85/12)*$AA85*$F83,0)+MAX((Expenses!MA$38-$AB86/12)*$AA86*$F83,0)+MAX((Expenses!MA$39-$AB87/12)*$AA87*$F83,0)))))</f>
        <v>0</v>
      </c>
      <c r="MD254" s="156">
        <f>IF(OR(MD$165&lt;=EOMONTH($E83,$R83*(1-$O83)),MD$165&gt;EOMONTH($E83,$P83*12*(1-$O83)+$Q83*12*$O83+$R83*(1-$O83))),0,IF($X83="NNN",SUM(Expenses!MB$35:MB$39)*$F83,IF($X83="FSG",0,IF($X83="MG",SUMPRODUCT($Z83:$Z87,Expenses!MB$35:MB$39)*$F83,MAX((Expenses!MB$35-$AB83/12)*$AA83*$F83,0)+MAX((Expenses!MB$36-$AB84/12)*$AA84*$F83,0)+MAX((Expenses!MB$37-$AB85/12)*$AA85*$F83,0)+MAX((Expenses!MB$38-$AB86/12)*$AA86*$F83,0)+MAX((Expenses!MB$39-$AB87/12)*$AA87*$F83,0)))))</f>
        <v>0</v>
      </c>
      <c r="ME254" s="156">
        <f>IF(OR(ME$165&lt;=EOMONTH($E83,$R83*(1-$O83)),ME$165&gt;EOMONTH($E83,$P83*12*(1-$O83)+$Q83*12*$O83+$R83*(1-$O83))),0,IF($X83="NNN",SUM(Expenses!MC$35:MC$39)*$F83,IF($X83="FSG",0,IF($X83="MG",SUMPRODUCT($Z83:$Z87,Expenses!MC$35:MC$39)*$F83,MAX((Expenses!MC$35-$AB83/12)*$AA83*$F83,0)+MAX((Expenses!MC$36-$AB84/12)*$AA84*$F83,0)+MAX((Expenses!MC$37-$AB85/12)*$AA85*$F83,0)+MAX((Expenses!MC$38-$AB86/12)*$AA86*$F83,0)+MAX((Expenses!MC$39-$AB87/12)*$AA87*$F83,0)))))</f>
        <v>0</v>
      </c>
      <c r="MF254" s="156">
        <f>IF(OR(MF$165&lt;=EOMONTH($E83,$R83*(1-$O83)),MF$165&gt;EOMONTH($E83,$P83*12*(1-$O83)+$Q83*12*$O83+$R83*(1-$O83))),0,IF($X83="NNN",SUM(Expenses!MD$35:MD$39)*$F83,IF($X83="FSG",0,IF($X83="MG",SUMPRODUCT($Z83:$Z87,Expenses!MD$35:MD$39)*$F83,MAX((Expenses!MD$35-$AB83/12)*$AA83*$F83,0)+MAX((Expenses!MD$36-$AB84/12)*$AA84*$F83,0)+MAX((Expenses!MD$37-$AB85/12)*$AA85*$F83,0)+MAX((Expenses!MD$38-$AB86/12)*$AA86*$F83,0)+MAX((Expenses!MD$39-$AB87/12)*$AA87*$F83,0)))))</f>
        <v>0</v>
      </c>
      <c r="MG254" s="156">
        <f>IF(OR(MG$165&lt;=EOMONTH($E83,$R83*(1-$O83)),MG$165&gt;EOMONTH($E83,$P83*12*(1-$O83)+$Q83*12*$O83+$R83*(1-$O83))),0,IF($X83="NNN",SUM(Expenses!ME$35:ME$39)*$F83,IF($X83="FSG",0,IF($X83="MG",SUMPRODUCT($Z83:$Z87,Expenses!ME$35:ME$39)*$F83,MAX((Expenses!ME$35-$AB83/12)*$AA83*$F83,0)+MAX((Expenses!ME$36-$AB84/12)*$AA84*$F83,0)+MAX((Expenses!ME$37-$AB85/12)*$AA85*$F83,0)+MAX((Expenses!ME$38-$AB86/12)*$AA86*$F83,0)+MAX((Expenses!ME$39-$AB87/12)*$AA87*$F83,0)))))</f>
        <v>0</v>
      </c>
      <c r="MH254" s="156">
        <f>IF(OR(MH$165&lt;=EOMONTH($E83,$R83*(1-$O83)),MH$165&gt;EOMONTH($E83,$P83*12*(1-$O83)+$Q83*12*$O83+$R83*(1-$O83))),0,IF($X83="NNN",SUM(Expenses!MF$35:MF$39)*$F83,IF($X83="FSG",0,IF($X83="MG",SUMPRODUCT($Z83:$Z87,Expenses!MF$35:MF$39)*$F83,MAX((Expenses!MF$35-$AB83/12)*$AA83*$F83,0)+MAX((Expenses!MF$36-$AB84/12)*$AA84*$F83,0)+MAX((Expenses!MF$37-$AB85/12)*$AA85*$F83,0)+MAX((Expenses!MF$38-$AB86/12)*$AA86*$F83,0)+MAX((Expenses!MF$39-$AB87/12)*$AA87*$F83,0)))))</f>
        <v>0</v>
      </c>
      <c r="MI254" s="156">
        <f>IF(OR(MI$165&lt;=EOMONTH($E83,$R83*(1-$O83)),MI$165&gt;EOMONTH($E83,$P83*12*(1-$O83)+$Q83*12*$O83+$R83*(1-$O83))),0,IF($X83="NNN",SUM(Expenses!MG$35:MG$39)*$F83,IF($X83="FSG",0,IF($X83="MG",SUMPRODUCT($Z83:$Z87,Expenses!MG$35:MG$39)*$F83,MAX((Expenses!MG$35-$AB83/12)*$AA83*$F83,0)+MAX((Expenses!MG$36-$AB84/12)*$AA84*$F83,0)+MAX((Expenses!MG$37-$AB85/12)*$AA85*$F83,0)+MAX((Expenses!MG$38-$AB86/12)*$AA86*$F83,0)+MAX((Expenses!MG$39-$AB87/12)*$AA87*$F83,0)))))</f>
        <v>0</v>
      </c>
      <c r="MJ254" s="156">
        <f>IF(OR(MJ$165&lt;=EOMONTH($E83,$R83*(1-$O83)),MJ$165&gt;EOMONTH($E83,$P83*12*(1-$O83)+$Q83*12*$O83+$R83*(1-$O83))),0,IF($X83="NNN",SUM(Expenses!MH$35:MH$39)*$F83,IF($X83="FSG",0,IF($X83="MG",SUMPRODUCT($Z83:$Z87,Expenses!MH$35:MH$39)*$F83,MAX((Expenses!MH$35-$AB83/12)*$AA83*$F83,0)+MAX((Expenses!MH$36-$AB84/12)*$AA84*$F83,0)+MAX((Expenses!MH$37-$AB85/12)*$AA85*$F83,0)+MAX((Expenses!MH$38-$AB86/12)*$AA86*$F83,0)+MAX((Expenses!MH$39-$AB87/12)*$AA87*$F83,0)))))</f>
        <v>0</v>
      </c>
      <c r="MK254" s="156">
        <f>IF(OR(MK$165&lt;=EOMONTH($E83,$R83*(1-$O83)),MK$165&gt;EOMONTH($E83,$P83*12*(1-$O83)+$Q83*12*$O83+$R83*(1-$O83))),0,IF($X83="NNN",SUM(Expenses!MI$35:MI$39)*$F83,IF($X83="FSG",0,IF($X83="MG",SUMPRODUCT($Z83:$Z87,Expenses!MI$35:MI$39)*$F83,MAX((Expenses!MI$35-$AB83/12)*$AA83*$F83,0)+MAX((Expenses!MI$36-$AB84/12)*$AA84*$F83,0)+MAX((Expenses!MI$37-$AB85/12)*$AA85*$F83,0)+MAX((Expenses!MI$38-$AB86/12)*$AA86*$F83,0)+MAX((Expenses!MI$39-$AB87/12)*$AA87*$F83,0)))))</f>
        <v>0</v>
      </c>
      <c r="ML254" s="156">
        <f>IF(OR(ML$165&lt;=EOMONTH($E83,$R83*(1-$O83)),ML$165&gt;EOMONTH($E83,$P83*12*(1-$O83)+$Q83*12*$O83+$R83*(1-$O83))),0,IF($X83="NNN",SUM(Expenses!MJ$35:MJ$39)*$F83,IF($X83="FSG",0,IF($X83="MG",SUMPRODUCT($Z83:$Z87,Expenses!MJ$35:MJ$39)*$F83,MAX((Expenses!MJ$35-$AB83/12)*$AA83*$F83,0)+MAX((Expenses!MJ$36-$AB84/12)*$AA84*$F83,0)+MAX((Expenses!MJ$37-$AB85/12)*$AA85*$F83,0)+MAX((Expenses!MJ$38-$AB86/12)*$AA86*$F83,0)+MAX((Expenses!MJ$39-$AB87/12)*$AA87*$F83,0)))))</f>
        <v>0</v>
      </c>
      <c r="MM254" s="156">
        <f>IF(OR(MM$165&lt;=EOMONTH($E83,$R83*(1-$O83)),MM$165&gt;EOMONTH($E83,$P83*12*(1-$O83)+$Q83*12*$O83+$R83*(1-$O83))),0,IF($X83="NNN",SUM(Expenses!MK$35:MK$39)*$F83,IF($X83="FSG",0,IF($X83="MG",SUMPRODUCT($Z83:$Z87,Expenses!MK$35:MK$39)*$F83,MAX((Expenses!MK$35-$AB83/12)*$AA83*$F83,0)+MAX((Expenses!MK$36-$AB84/12)*$AA84*$F83,0)+MAX((Expenses!MK$37-$AB85/12)*$AA85*$F83,0)+MAX((Expenses!MK$38-$AB86/12)*$AA86*$F83,0)+MAX((Expenses!MK$39-$AB87/12)*$AA87*$F83,0)))))</f>
        <v>0</v>
      </c>
      <c r="MN254" s="156">
        <f>IF(OR(MN$165&lt;=EOMONTH($E83,$R83*(1-$O83)),MN$165&gt;EOMONTH($E83,$P83*12*(1-$O83)+$Q83*12*$O83+$R83*(1-$O83))),0,IF($X83="NNN",SUM(Expenses!ML$35:ML$39)*$F83,IF($X83="FSG",0,IF($X83="MG",SUMPRODUCT($Z83:$Z87,Expenses!ML$35:ML$39)*$F83,MAX((Expenses!ML$35-$AB83/12)*$AA83*$F83,0)+MAX((Expenses!ML$36-$AB84/12)*$AA84*$F83,0)+MAX((Expenses!ML$37-$AB85/12)*$AA85*$F83,0)+MAX((Expenses!ML$38-$AB86/12)*$AA86*$F83,0)+MAX((Expenses!ML$39-$AB87/12)*$AA87*$F83,0)))))</f>
        <v>0</v>
      </c>
      <c r="MO254" s="156">
        <f>IF(OR(MO$165&lt;=EOMONTH($E83,$R83*(1-$O83)),MO$165&gt;EOMONTH($E83,$P83*12*(1-$O83)+$Q83*12*$O83+$R83*(1-$O83))),0,IF($X83="NNN",SUM(Expenses!MM$35:MM$39)*$F83,IF($X83="FSG",0,IF($X83="MG",SUMPRODUCT($Z83:$Z87,Expenses!MM$35:MM$39)*$F83,MAX((Expenses!MM$35-$AB83/12)*$AA83*$F83,0)+MAX((Expenses!MM$36-$AB84/12)*$AA84*$F83,0)+MAX((Expenses!MM$37-$AB85/12)*$AA85*$F83,0)+MAX((Expenses!MM$38-$AB86/12)*$AA86*$F83,0)+MAX((Expenses!MM$39-$AB87/12)*$AA87*$F83,0)))))</f>
        <v>0</v>
      </c>
      <c r="MP254" s="156">
        <f>IF(OR(MP$165&lt;=EOMONTH($E83,$R83*(1-$O83)),MP$165&gt;EOMONTH($E83,$P83*12*(1-$O83)+$Q83*12*$O83+$R83*(1-$O83))),0,IF($X83="NNN",SUM(Expenses!MN$35:MN$39)*$F83,IF($X83="FSG",0,IF($X83="MG",SUMPRODUCT($Z83:$Z87,Expenses!MN$35:MN$39)*$F83,MAX((Expenses!MN$35-$AB83/12)*$AA83*$F83,0)+MAX((Expenses!MN$36-$AB84/12)*$AA84*$F83,0)+MAX((Expenses!MN$37-$AB85/12)*$AA85*$F83,0)+MAX((Expenses!MN$38-$AB86/12)*$AA86*$F83,0)+MAX((Expenses!MN$39-$AB87/12)*$AA87*$F83,0)))))</f>
        <v>0</v>
      </c>
      <c r="MQ254" s="156">
        <f>IF(OR(MQ$165&lt;=EOMONTH($E83,$R83*(1-$O83)),MQ$165&gt;EOMONTH($E83,$P83*12*(1-$O83)+$Q83*12*$O83+$R83*(1-$O83))),0,IF($X83="NNN",SUM(Expenses!MO$35:MO$39)*$F83,IF($X83="FSG",0,IF($X83="MG",SUMPRODUCT($Z83:$Z87,Expenses!MO$35:MO$39)*$F83,MAX((Expenses!MO$35-$AB83/12)*$AA83*$F83,0)+MAX((Expenses!MO$36-$AB84/12)*$AA84*$F83,0)+MAX((Expenses!MO$37-$AB85/12)*$AA85*$F83,0)+MAX((Expenses!MO$38-$AB86/12)*$AA86*$F83,0)+MAX((Expenses!MO$39-$AB87/12)*$AA87*$F83,0)))))</f>
        <v>0</v>
      </c>
      <c r="MR254" s="156">
        <f>IF(OR(MR$165&lt;=EOMONTH($E83,$R83*(1-$O83)),MR$165&gt;EOMONTH($E83,$P83*12*(1-$O83)+$Q83*12*$O83+$R83*(1-$O83))),0,IF($X83="NNN",SUM(Expenses!MP$35:MP$39)*$F83,IF($X83="FSG",0,IF($X83="MG",SUMPRODUCT($Z83:$Z87,Expenses!MP$35:MP$39)*$F83,MAX((Expenses!MP$35-$AB83/12)*$AA83*$F83,0)+MAX((Expenses!MP$36-$AB84/12)*$AA84*$F83,0)+MAX((Expenses!MP$37-$AB85/12)*$AA85*$F83,0)+MAX((Expenses!MP$38-$AB86/12)*$AA86*$F83,0)+MAX((Expenses!MP$39-$AB87/12)*$AA87*$F83,0)))))</f>
        <v>0</v>
      </c>
      <c r="MS254" s="156">
        <f>IF(OR(MS$165&lt;=EOMONTH($E83,$R83*(1-$O83)),MS$165&gt;EOMONTH($E83,$P83*12*(1-$O83)+$Q83*12*$O83+$R83*(1-$O83))),0,IF($X83="NNN",SUM(Expenses!MQ$35:MQ$39)*$F83,IF($X83="FSG",0,IF($X83="MG",SUMPRODUCT($Z83:$Z87,Expenses!MQ$35:MQ$39)*$F83,MAX((Expenses!MQ$35-$AB83/12)*$AA83*$F83,0)+MAX((Expenses!MQ$36-$AB84/12)*$AA84*$F83,0)+MAX((Expenses!MQ$37-$AB85/12)*$AA85*$F83,0)+MAX((Expenses!MQ$38-$AB86/12)*$AA86*$F83,0)+MAX((Expenses!MQ$39-$AB87/12)*$AA87*$F83,0)))))</f>
        <v>0</v>
      </c>
      <c r="MT254" s="156">
        <f>IF(OR(MT$165&lt;=EOMONTH($E83,$R83*(1-$O83)),MT$165&gt;EOMONTH($E83,$P83*12*(1-$O83)+$Q83*12*$O83+$R83*(1-$O83))),0,IF($X83="NNN",SUM(Expenses!MR$35:MR$39)*$F83,IF($X83="FSG",0,IF($X83="MG",SUMPRODUCT($Z83:$Z87,Expenses!MR$35:MR$39)*$F83,MAX((Expenses!MR$35-$AB83/12)*$AA83*$F83,0)+MAX((Expenses!MR$36-$AB84/12)*$AA84*$F83,0)+MAX((Expenses!MR$37-$AB85/12)*$AA85*$F83,0)+MAX((Expenses!MR$38-$AB86/12)*$AA86*$F83,0)+MAX((Expenses!MR$39-$AB87/12)*$AA87*$F83,0)))))</f>
        <v>0</v>
      </c>
      <c r="MU254" s="156">
        <f>IF(OR(MU$165&lt;=EOMONTH($E83,$R83*(1-$O83)),MU$165&gt;EOMONTH($E83,$P83*12*(1-$O83)+$Q83*12*$O83+$R83*(1-$O83))),0,IF($X83="NNN",SUM(Expenses!MS$35:MS$39)*$F83,IF($X83="FSG",0,IF($X83="MG",SUMPRODUCT($Z83:$Z87,Expenses!MS$35:MS$39)*$F83,MAX((Expenses!MS$35-$AB83/12)*$AA83*$F83,0)+MAX((Expenses!MS$36-$AB84/12)*$AA84*$F83,0)+MAX((Expenses!MS$37-$AB85/12)*$AA85*$F83,0)+MAX((Expenses!MS$38-$AB86/12)*$AA86*$F83,0)+MAX((Expenses!MS$39-$AB87/12)*$AA87*$F83,0)))))</f>
        <v>0</v>
      </c>
      <c r="MV254" s="156">
        <f>IF(OR(MV$165&lt;=EOMONTH($E83,$R83*(1-$O83)),MV$165&gt;EOMONTH($E83,$P83*12*(1-$O83)+$Q83*12*$O83+$R83*(1-$O83))),0,IF($X83="NNN",SUM(Expenses!MT$35:MT$39)*$F83,IF($X83="FSG",0,IF($X83="MG",SUMPRODUCT($Z83:$Z87,Expenses!MT$35:MT$39)*$F83,MAX((Expenses!MT$35-$AB83/12)*$AA83*$F83,0)+MAX((Expenses!MT$36-$AB84/12)*$AA84*$F83,0)+MAX((Expenses!MT$37-$AB85/12)*$AA85*$F83,0)+MAX((Expenses!MT$38-$AB86/12)*$AA86*$F83,0)+MAX((Expenses!MT$39-$AB87/12)*$AA87*$F83,0)))))</f>
        <v>0</v>
      </c>
      <c r="MW254" s="156">
        <f>IF(OR(MW$165&lt;=EOMONTH($E83,$R83*(1-$O83)),MW$165&gt;EOMONTH($E83,$P83*12*(1-$O83)+$Q83*12*$O83+$R83*(1-$O83))),0,IF($X83="NNN",SUM(Expenses!MU$35:MU$39)*$F83,IF($X83="FSG",0,IF($X83="MG",SUMPRODUCT($Z83:$Z87,Expenses!MU$35:MU$39)*$F83,MAX((Expenses!MU$35-$AB83/12)*$AA83*$F83,0)+MAX((Expenses!MU$36-$AB84/12)*$AA84*$F83,0)+MAX((Expenses!MU$37-$AB85/12)*$AA85*$F83,0)+MAX((Expenses!MU$38-$AB86/12)*$AA86*$F83,0)+MAX((Expenses!MU$39-$AB87/12)*$AA87*$F83,0)))))</f>
        <v>0</v>
      </c>
      <c r="MX254" s="156">
        <f>IF(OR(MX$165&lt;=EOMONTH($E83,$R83*(1-$O83)),MX$165&gt;EOMONTH($E83,$P83*12*(1-$O83)+$Q83*12*$O83+$R83*(1-$O83))),0,IF($X83="NNN",SUM(Expenses!MV$35:MV$39)*$F83,IF($X83="FSG",0,IF($X83="MG",SUMPRODUCT($Z83:$Z87,Expenses!MV$35:MV$39)*$F83,MAX((Expenses!MV$35-$AB83/12)*$AA83*$F83,0)+MAX((Expenses!MV$36-$AB84/12)*$AA84*$F83,0)+MAX((Expenses!MV$37-$AB85/12)*$AA85*$F83,0)+MAX((Expenses!MV$38-$AB86/12)*$AA86*$F83,0)+MAX((Expenses!MV$39-$AB87/12)*$AA87*$F83,0)))))</f>
        <v>0</v>
      </c>
      <c r="MY254" s="156">
        <f>IF(OR(MY$165&lt;=EOMONTH($E83,$R83*(1-$O83)),MY$165&gt;EOMONTH($E83,$P83*12*(1-$O83)+$Q83*12*$O83+$R83*(1-$O83))),0,IF($X83="NNN",SUM(Expenses!MW$35:MW$39)*$F83,IF($X83="FSG",0,IF($X83="MG",SUMPRODUCT($Z83:$Z87,Expenses!MW$35:MW$39)*$F83,MAX((Expenses!MW$35-$AB83/12)*$AA83*$F83,0)+MAX((Expenses!MW$36-$AB84/12)*$AA84*$F83,0)+MAX((Expenses!MW$37-$AB85/12)*$AA85*$F83,0)+MAX((Expenses!MW$38-$AB86/12)*$AA86*$F83,0)+MAX((Expenses!MW$39-$AB87/12)*$AA87*$F83,0)))))</f>
        <v>0</v>
      </c>
      <c r="MZ254" s="156">
        <f>IF(OR(MZ$165&lt;=EOMONTH($E83,$R83*(1-$O83)),MZ$165&gt;EOMONTH($E83,$P83*12*(1-$O83)+$Q83*12*$O83+$R83*(1-$O83))),0,IF($X83="NNN",SUM(Expenses!MX$35:MX$39)*$F83,IF($X83="FSG",0,IF($X83="MG",SUMPRODUCT($Z83:$Z87,Expenses!MX$35:MX$39)*$F83,MAX((Expenses!MX$35-$AB83/12)*$AA83*$F83,0)+MAX((Expenses!MX$36-$AB84/12)*$AA84*$F83,0)+MAX((Expenses!MX$37-$AB85/12)*$AA85*$F83,0)+MAX((Expenses!MX$38-$AB86/12)*$AA86*$F83,0)+MAX((Expenses!MX$39-$AB87/12)*$AA87*$F83,0)))))</f>
        <v>0</v>
      </c>
      <c r="NA254" s="156">
        <f>IF(OR(NA$165&lt;=EOMONTH($E83,$R83*(1-$O83)),NA$165&gt;EOMONTH($E83,$P83*12*(1-$O83)+$Q83*12*$O83+$R83*(1-$O83))),0,IF($X83="NNN",SUM(Expenses!MY$35:MY$39)*$F83,IF($X83="FSG",0,IF($X83="MG",SUMPRODUCT($Z83:$Z87,Expenses!MY$35:MY$39)*$F83,MAX((Expenses!MY$35-$AB83/12)*$AA83*$F83,0)+MAX((Expenses!MY$36-$AB84/12)*$AA84*$F83,0)+MAX((Expenses!MY$37-$AB85/12)*$AA85*$F83,0)+MAX((Expenses!MY$38-$AB86/12)*$AA86*$F83,0)+MAX((Expenses!MY$39-$AB87/12)*$AA87*$F83,0)))))</f>
        <v>0</v>
      </c>
      <c r="NB254" s="156">
        <f>IF(OR(NB$165&lt;=EOMONTH($E83,$R83*(1-$O83)),NB$165&gt;EOMONTH($E83,$P83*12*(1-$O83)+$Q83*12*$O83+$R83*(1-$O83))),0,IF($X83="NNN",SUM(Expenses!MZ$35:MZ$39)*$F83,IF($X83="FSG",0,IF($X83="MG",SUMPRODUCT($Z83:$Z87,Expenses!MZ$35:MZ$39)*$F83,MAX((Expenses!MZ$35-$AB83/12)*$AA83*$F83,0)+MAX((Expenses!MZ$36-$AB84/12)*$AA84*$F83,0)+MAX((Expenses!MZ$37-$AB85/12)*$AA85*$F83,0)+MAX((Expenses!MZ$38-$AB86/12)*$AA86*$F83,0)+MAX((Expenses!MZ$39-$AB87/12)*$AA87*$F83,0)))))</f>
        <v>0</v>
      </c>
      <c r="NC254" s="156">
        <f>IF(OR(NC$165&lt;=EOMONTH($E83,$R83*(1-$O83)),NC$165&gt;EOMONTH($E83,$P83*12*(1-$O83)+$Q83*12*$O83+$R83*(1-$O83))),0,IF($X83="NNN",SUM(Expenses!NA$35:NA$39)*$F83,IF($X83="FSG",0,IF($X83="MG",SUMPRODUCT($Z83:$Z87,Expenses!NA$35:NA$39)*$F83,MAX((Expenses!NA$35-$AB83/12)*$AA83*$F83,0)+MAX((Expenses!NA$36-$AB84/12)*$AA84*$F83,0)+MAX((Expenses!NA$37-$AB85/12)*$AA85*$F83,0)+MAX((Expenses!NA$38-$AB86/12)*$AA86*$F83,0)+MAX((Expenses!NA$39-$AB87/12)*$AA87*$F83,0)))))</f>
        <v>0</v>
      </c>
      <c r="ND254" s="156">
        <f>IF(OR(ND$165&lt;=EOMONTH($E83,$R83*(1-$O83)),ND$165&gt;EOMONTH($E83,$P83*12*(1-$O83)+$Q83*12*$O83+$R83*(1-$O83))),0,IF($X83="NNN",SUM(Expenses!NB$35:NB$39)*$F83,IF($X83="FSG",0,IF($X83="MG",SUMPRODUCT($Z83:$Z87,Expenses!NB$35:NB$39)*$F83,MAX((Expenses!NB$35-$AB83/12)*$AA83*$F83,0)+MAX((Expenses!NB$36-$AB84/12)*$AA84*$F83,0)+MAX((Expenses!NB$37-$AB85/12)*$AA85*$F83,0)+MAX((Expenses!NB$38-$AB86/12)*$AA86*$F83,0)+MAX((Expenses!NB$39-$AB87/12)*$AA87*$F83,0)))))</f>
        <v>0</v>
      </c>
      <c r="NE254" s="156">
        <f>IF(OR(NE$165&lt;=EOMONTH($E83,$R83*(1-$O83)),NE$165&gt;EOMONTH($E83,$P83*12*(1-$O83)+$Q83*12*$O83+$R83*(1-$O83))),0,IF($X83="NNN",SUM(Expenses!NC$35:NC$39)*$F83,IF($X83="FSG",0,IF($X83="MG",SUMPRODUCT($Z83:$Z87,Expenses!NC$35:NC$39)*$F83,MAX((Expenses!NC$35-$AB83/12)*$AA83*$F83,0)+MAX((Expenses!NC$36-$AB84/12)*$AA84*$F83,0)+MAX((Expenses!NC$37-$AB85/12)*$AA85*$F83,0)+MAX((Expenses!NC$38-$AB86/12)*$AA86*$F83,0)+MAX((Expenses!NC$39-$AB87/12)*$AA87*$F83,0)))))</f>
        <v>0</v>
      </c>
      <c r="NF254" s="156">
        <f>IF(OR(NF$165&lt;=EOMONTH($E83,$R83*(1-$O83)),NF$165&gt;EOMONTH($E83,$P83*12*(1-$O83)+$Q83*12*$O83+$R83*(1-$O83))),0,IF($X83="NNN",SUM(Expenses!ND$35:ND$39)*$F83,IF($X83="FSG",0,IF($X83="MG",SUMPRODUCT($Z83:$Z87,Expenses!ND$35:ND$39)*$F83,MAX((Expenses!ND$35-$AB83/12)*$AA83*$F83,0)+MAX((Expenses!ND$36-$AB84/12)*$AA84*$F83,0)+MAX((Expenses!ND$37-$AB85/12)*$AA85*$F83,0)+MAX((Expenses!ND$38-$AB86/12)*$AA86*$F83,0)+MAX((Expenses!ND$39-$AB87/12)*$AA87*$F83,0)))))</f>
        <v>0</v>
      </c>
      <c r="NG254" s="156">
        <f>IF(OR(NG$165&lt;=EOMONTH($E83,$R83*(1-$O83)),NG$165&gt;EOMONTH($E83,$P83*12*(1-$O83)+$Q83*12*$O83+$R83*(1-$O83))),0,IF($X83="NNN",SUM(Expenses!NE$35:NE$39)*$F83,IF($X83="FSG",0,IF($X83="MG",SUMPRODUCT($Z83:$Z87,Expenses!NE$35:NE$39)*$F83,MAX((Expenses!NE$35-$AB83/12)*$AA83*$F83,0)+MAX((Expenses!NE$36-$AB84/12)*$AA84*$F83,0)+MAX((Expenses!NE$37-$AB85/12)*$AA85*$F83,0)+MAX((Expenses!NE$38-$AB86/12)*$AA86*$F83,0)+MAX((Expenses!NE$39-$AB87/12)*$AA87*$F83,0)))))</f>
        <v>0</v>
      </c>
      <c r="NH254" s="156">
        <f>IF(OR(NH$165&lt;=EOMONTH($E83,$R83*(1-$O83)),NH$165&gt;EOMONTH($E83,$P83*12*(1-$O83)+$Q83*12*$O83+$R83*(1-$O83))),0,IF($X83="NNN",SUM(Expenses!NF$35:NF$39)*$F83,IF($X83="FSG",0,IF($X83="MG",SUMPRODUCT($Z83:$Z87,Expenses!NF$35:NF$39)*$F83,MAX((Expenses!NF$35-$AB83/12)*$AA83*$F83,0)+MAX((Expenses!NF$36-$AB84/12)*$AA84*$F83,0)+MAX((Expenses!NF$37-$AB85/12)*$AA85*$F83,0)+MAX((Expenses!NF$38-$AB86/12)*$AA86*$F83,0)+MAX((Expenses!NF$39-$AB87/12)*$AA87*$F83,0)))))</f>
        <v>0</v>
      </c>
      <c r="NI254" s="156">
        <f>IF(OR(NI$165&lt;=EOMONTH($E83,$R83*(1-$O83)),NI$165&gt;EOMONTH($E83,$P83*12*(1-$O83)+$Q83*12*$O83+$R83*(1-$O83))),0,IF($X83="NNN",SUM(Expenses!NG$35:NG$39)*$F83,IF($X83="FSG",0,IF($X83="MG",SUMPRODUCT($Z83:$Z87,Expenses!NG$35:NG$39)*$F83,MAX((Expenses!NG$35-$AB83/12)*$AA83*$F83,0)+MAX((Expenses!NG$36-$AB84/12)*$AA84*$F83,0)+MAX((Expenses!NG$37-$AB85/12)*$AA85*$F83,0)+MAX((Expenses!NG$38-$AB86/12)*$AA86*$F83,0)+MAX((Expenses!NG$39-$AB87/12)*$AA87*$F83,0)))))</f>
        <v>0</v>
      </c>
      <c r="NJ254" s="156">
        <f>IF(OR(NJ$165&lt;=EOMONTH($E83,$R83*(1-$O83)),NJ$165&gt;EOMONTH($E83,$P83*12*(1-$O83)+$Q83*12*$O83+$R83*(1-$O83))),0,IF($X83="NNN",SUM(Expenses!NH$35:NH$39)*$F83,IF($X83="FSG",0,IF($X83="MG",SUMPRODUCT($Z83:$Z87,Expenses!NH$35:NH$39)*$F83,MAX((Expenses!NH$35-$AB83/12)*$AA83*$F83,0)+MAX((Expenses!NH$36-$AB84/12)*$AA84*$F83,0)+MAX((Expenses!NH$37-$AB85/12)*$AA85*$F83,0)+MAX((Expenses!NH$38-$AB86/12)*$AA86*$F83,0)+MAX((Expenses!NH$39-$AB87/12)*$AA87*$F83,0)))))</f>
        <v>0</v>
      </c>
      <c r="NK254" s="158">
        <f>IF(OR(NK$165&lt;=EOMONTH($E83,$R83*(1-$O83)),NK$165&gt;EOMONTH($E83,$P83*12*(1-$O83)+$Q83*12*$O83+$R83*(1-$O83))),0,IF($X83="NNN",SUM(Expenses!NI$35:NI$39)*$F83,IF($X83="FSG",0,IF($X83="MG",SUMPRODUCT($Z83:$Z87,Expenses!NI$35:NI$39)*$F83,MAX((Expenses!NI$35-$AB83/12)*$AA83*$F83,0)+MAX((Expenses!NI$36-$AB84/12)*$AA84*$F83,0)+MAX((Expenses!NI$37-$AB85/12)*$AA85*$F83,0)+MAX((Expenses!NI$38-$AB86/12)*$AA86*$F83,0)+MAX((Expenses!NI$39-$AB87/12)*$AA87*$F83,0)))))</f>
        <v>0</v>
      </c>
    </row>
    <row r="255" spans="1:375" x14ac:dyDescent="0.25">
      <c r="A255" s="159">
        <f t="shared" ca="1" si="370"/>
        <v>594317.41453490441</v>
      </c>
      <c r="B255" s="160"/>
      <c r="C255" s="161" t="s">
        <v>160</v>
      </c>
      <c r="D255" s="162">
        <f>SUM(D248:D254)</f>
        <v>0</v>
      </c>
      <c r="E255" s="162">
        <f t="shared" ref="E255:BP255" si="395">SUM(E248:E254)</f>
        <v>0</v>
      </c>
      <c r="F255" s="162">
        <f t="shared" si="395"/>
        <v>0</v>
      </c>
      <c r="G255" s="162">
        <f t="shared" si="395"/>
        <v>0</v>
      </c>
      <c r="H255" s="162">
        <f t="shared" si="395"/>
        <v>0</v>
      </c>
      <c r="I255" s="162">
        <f t="shared" si="395"/>
        <v>0</v>
      </c>
      <c r="J255" s="162">
        <f t="shared" si="395"/>
        <v>0</v>
      </c>
      <c r="K255" s="162">
        <f t="shared" si="395"/>
        <v>0</v>
      </c>
      <c r="L255" s="162">
        <f t="shared" si="395"/>
        <v>0</v>
      </c>
      <c r="M255" s="162">
        <f t="shared" si="395"/>
        <v>0</v>
      </c>
      <c r="N255" s="162">
        <f t="shared" si="395"/>
        <v>0</v>
      </c>
      <c r="O255" s="162">
        <f t="shared" si="395"/>
        <v>0</v>
      </c>
      <c r="P255" s="162">
        <f t="shared" si="395"/>
        <v>0</v>
      </c>
      <c r="Q255" s="162">
        <f t="shared" si="395"/>
        <v>0</v>
      </c>
      <c r="R255" s="162">
        <f t="shared" si="395"/>
        <v>0</v>
      </c>
      <c r="S255" s="162">
        <f t="shared" si="395"/>
        <v>0</v>
      </c>
      <c r="T255" s="162">
        <f t="shared" si="395"/>
        <v>0</v>
      </c>
      <c r="U255" s="162">
        <f t="shared" si="395"/>
        <v>0</v>
      </c>
      <c r="V255" s="162">
        <f t="shared" si="395"/>
        <v>0</v>
      </c>
      <c r="W255" s="162">
        <f t="shared" si="395"/>
        <v>0</v>
      </c>
      <c r="X255" s="162">
        <f t="shared" si="395"/>
        <v>0</v>
      </c>
      <c r="Y255" s="162">
        <f t="shared" ca="1" si="395"/>
        <v>375.61436996390285</v>
      </c>
      <c r="Z255" s="162">
        <f t="shared" ca="1" si="395"/>
        <v>382.24184466849601</v>
      </c>
      <c r="AA255" s="162">
        <f t="shared" ca="1" si="395"/>
        <v>382.497088734523</v>
      </c>
      <c r="AB255" s="162">
        <f t="shared" ca="1" si="395"/>
        <v>523.38539098407728</v>
      </c>
      <c r="AC255" s="162">
        <f t="shared" ca="1" si="395"/>
        <v>598.50989211657679</v>
      </c>
      <c r="AD255" s="162">
        <f t="shared" ca="1" si="395"/>
        <v>3832.4025861180808</v>
      </c>
      <c r="AE255" s="162">
        <f t="shared" ca="1" si="395"/>
        <v>3835.2238124265532</v>
      </c>
      <c r="AF255" s="162">
        <f t="shared" ca="1" si="395"/>
        <v>3858.0898798938624</v>
      </c>
      <c r="AG255" s="162">
        <f t="shared" ca="1" si="395"/>
        <v>3908.6510138484614</v>
      </c>
      <c r="AH255" s="162">
        <f t="shared" ca="1" si="395"/>
        <v>3922.986008862465</v>
      </c>
      <c r="AI255" s="162">
        <f t="shared" ca="1" si="395"/>
        <v>3923.4919639828331</v>
      </c>
      <c r="AJ255" s="162">
        <f t="shared" ca="1" si="395"/>
        <v>3925.3260274988729</v>
      </c>
      <c r="AK255" s="162">
        <f t="shared" ca="1" si="395"/>
        <v>4030.7437477165877</v>
      </c>
      <c r="AL255" s="162">
        <f t="shared" ca="1" si="395"/>
        <v>4046.2299603093002</v>
      </c>
      <c r="AM255" s="162">
        <f t="shared" ca="1" si="395"/>
        <v>4046.7409252121156</v>
      </c>
      <c r="AN255" s="162">
        <f t="shared" ca="1" si="395"/>
        <v>4214.734019966525</v>
      </c>
      <c r="AO255" s="162">
        <f t="shared" ca="1" si="395"/>
        <v>4215.6624168712333</v>
      </c>
      <c r="AP255" s="162">
        <f t="shared" ca="1" si="395"/>
        <v>4216.1771716374087</v>
      </c>
      <c r="AQ255" s="162">
        <f t="shared" ca="1" si="395"/>
        <v>4216.6931959277044</v>
      </c>
      <c r="AR255" s="162">
        <f t="shared" ca="1" si="395"/>
        <v>4217.447583467032</v>
      </c>
      <c r="AS255" s="162">
        <f t="shared" ca="1" si="395"/>
        <v>4218.4132413262269</v>
      </c>
      <c r="AT255" s="162">
        <f t="shared" ca="1" si="395"/>
        <v>4218.9330930057222</v>
      </c>
      <c r="AU255" s="162">
        <f t="shared" ca="1" si="395"/>
        <v>4219.4542267797015</v>
      </c>
      <c r="AV255" s="162">
        <f t="shared" ca="1" si="395"/>
        <v>4221.3433122012229</v>
      </c>
      <c r="AW255" s="162">
        <f t="shared" ca="1" si="395"/>
        <v>4321.7834536340806</v>
      </c>
      <c r="AX255" s="162">
        <f t="shared" ca="1" si="395"/>
        <v>4322.3843301522438</v>
      </c>
      <c r="AY255" s="162">
        <f t="shared" ca="1" si="395"/>
        <v>4322.9106240021438</v>
      </c>
      <c r="AZ255" s="162">
        <f t="shared" ca="1" si="395"/>
        <v>4336.2366531921061</v>
      </c>
      <c r="BA255" s="162">
        <f t="shared" ca="1" si="395"/>
        <v>4337.1929020039552</v>
      </c>
      <c r="BB255" s="162">
        <f t="shared" ca="1" si="395"/>
        <v>4337.723099413116</v>
      </c>
      <c r="BC255" s="162">
        <f t="shared" ca="1" si="395"/>
        <v>4338.2546044321207</v>
      </c>
      <c r="BD255" s="162">
        <f t="shared" ca="1" si="395"/>
        <v>4339.0316235976279</v>
      </c>
      <c r="BE255" s="162">
        <f t="shared" ca="1" si="395"/>
        <v>4340.0262511925994</v>
      </c>
      <c r="BF255" s="162">
        <f t="shared" ca="1" si="395"/>
        <v>4340.5616984224798</v>
      </c>
      <c r="BG255" s="162">
        <f t="shared" ca="1" si="395"/>
        <v>4341.0984662096771</v>
      </c>
      <c r="BH255" s="162">
        <f t="shared" ca="1" si="395"/>
        <v>4170.162891758815</v>
      </c>
      <c r="BI255" s="162">
        <f t="shared" si="395"/>
        <v>0</v>
      </c>
      <c r="BJ255" s="162">
        <f t="shared" si="395"/>
        <v>0</v>
      </c>
      <c r="BK255" s="162">
        <f t="shared" si="395"/>
        <v>0</v>
      </c>
      <c r="BL255" s="162">
        <f t="shared" ca="1" si="395"/>
        <v>879.57753834784717</v>
      </c>
      <c r="BM255" s="162">
        <f t="shared" ca="1" si="395"/>
        <v>883.66228741357691</v>
      </c>
      <c r="BN255" s="162">
        <f t="shared" ca="1" si="395"/>
        <v>4753.6011309452761</v>
      </c>
      <c r="BO255" s="162">
        <f t="shared" ca="1" si="395"/>
        <v>4754.0789246359445</v>
      </c>
      <c r="BP255" s="162">
        <f t="shared" ca="1" si="395"/>
        <v>4790.2258488922052</v>
      </c>
      <c r="BQ255" s="162">
        <f t="shared" ref="BQ255:EB255" ca="1" si="396">SUM(BQ248:BQ254)</f>
        <v>4791.2503153150246</v>
      </c>
      <c r="BR255" s="162">
        <f t="shared" ca="1" si="396"/>
        <v>4806.4606514976085</v>
      </c>
      <c r="BS255" s="162">
        <f t="shared" ca="1" si="396"/>
        <v>4807.0135223184225</v>
      </c>
      <c r="BT255" s="162">
        <f t="shared" ca="1" si="396"/>
        <v>4807.5677566678305</v>
      </c>
      <c r="BU255" s="162">
        <f t="shared" ca="1" si="396"/>
        <v>4808.1233579086602</v>
      </c>
      <c r="BV255" s="162">
        <f t="shared" ca="1" si="396"/>
        <v>4808.7608278067792</v>
      </c>
      <c r="BW255" s="162">
        <f t="shared" ca="1" si="396"/>
        <v>4809.3191729521377</v>
      </c>
      <c r="BX255" s="162">
        <f t="shared" ca="1" si="396"/>
        <v>4823.2542424374587</v>
      </c>
      <c r="BY255" s="162">
        <f t="shared" ca="1" si="396"/>
        <v>4941.9415762988247</v>
      </c>
      <c r="BZ255" s="162">
        <f t="shared" ca="1" si="396"/>
        <v>4942.5040627302033</v>
      </c>
      <c r="CA255" s="162">
        <f t="shared" ca="1" si="396"/>
        <v>4943.0679364048647</v>
      </c>
      <c r="CB255" s="162">
        <f t="shared" ca="1" si="396"/>
        <v>4943.8922760375526</v>
      </c>
      <c r="CC255" s="162">
        <f t="shared" ca="1" si="396"/>
        <v>4944.9474764530569</v>
      </c>
      <c r="CD255" s="162">
        <f t="shared" ca="1" si="396"/>
        <v>4945.5155324192365</v>
      </c>
      <c r="CE255" s="162">
        <f t="shared" ca="1" si="396"/>
        <v>4946.0849893646755</v>
      </c>
      <c r="CF255" s="162">
        <f t="shared" ca="1" si="396"/>
        <v>4946.6558507445652</v>
      </c>
      <c r="CG255" s="162">
        <f t="shared" ca="1" si="396"/>
        <v>4947.2281200226198</v>
      </c>
      <c r="CH255" s="162">
        <f t="shared" ca="1" si="396"/>
        <v>4947.8847140176822</v>
      </c>
      <c r="CI255" s="162">
        <f t="shared" ca="1" si="396"/>
        <v>4948.4598095174024</v>
      </c>
      <c r="CJ255" s="162">
        <f t="shared" ca="1" si="396"/>
        <v>4962.7101523148167</v>
      </c>
      <c r="CK255" s="162">
        <f t="shared" ca="1" si="396"/>
        <v>5084.9581061920235</v>
      </c>
      <c r="CL255" s="162">
        <f t="shared" ca="1" si="396"/>
        <v>5085.5374672163434</v>
      </c>
      <c r="CM255" s="162">
        <f t="shared" ca="1" si="396"/>
        <v>5086.118257101245</v>
      </c>
      <c r="CN255" s="162">
        <f t="shared" ca="1" si="396"/>
        <v>5086.9673269229124</v>
      </c>
      <c r="CO255" s="162">
        <f t="shared" ca="1" si="396"/>
        <v>5088.0541833508823</v>
      </c>
      <c r="CP255" s="162">
        <f t="shared" ca="1" si="396"/>
        <v>5088.6392809960471</v>
      </c>
      <c r="CQ255" s="162">
        <f t="shared" ca="1" si="396"/>
        <v>5089.2258216498485</v>
      </c>
      <c r="CR255" s="162">
        <f t="shared" ca="1" si="396"/>
        <v>5089.8138088711357</v>
      </c>
      <c r="CS255" s="162">
        <f t="shared" ca="1" si="396"/>
        <v>5090.4032462275318</v>
      </c>
      <c r="CT255" s="162">
        <f t="shared" ca="1" si="396"/>
        <v>5079.9730342359553</v>
      </c>
      <c r="CU255" s="162">
        <f t="shared" ca="1" si="396"/>
        <v>5080.549183465806</v>
      </c>
      <c r="CV255" s="162">
        <f t="shared" ca="1" si="396"/>
        <v>5040.3143391486919</v>
      </c>
      <c r="CW255" s="162">
        <f t="shared" ca="1" si="396"/>
        <v>5174.3169010664433</v>
      </c>
      <c r="CX255" s="162">
        <f t="shared" ca="1" si="396"/>
        <v>5174.8377146658286</v>
      </c>
      <c r="CY255" s="162">
        <f t="shared" ca="1" si="396"/>
        <v>5217.3415264258128</v>
      </c>
      <c r="CZ255" s="162">
        <f t="shared" ca="1" si="396"/>
        <v>5218.2160683421316</v>
      </c>
      <c r="DA255" s="162">
        <f t="shared" ca="1" si="396"/>
        <v>5235.3536249142053</v>
      </c>
      <c r="DB255" s="162">
        <f t="shared" ca="1" si="396"/>
        <v>5235.9562754887265</v>
      </c>
      <c r="DC255" s="162">
        <f t="shared" ca="1" si="396"/>
        <v>5236.5604123621415</v>
      </c>
      <c r="DD255" s="162">
        <f t="shared" ca="1" si="396"/>
        <v>5237.1660392000667</v>
      </c>
      <c r="DE255" s="162">
        <f t="shared" ca="1" si="396"/>
        <v>5237.7731596771555</v>
      </c>
      <c r="DF255" s="162">
        <f t="shared" ca="1" si="396"/>
        <v>5238.3817774771242</v>
      </c>
      <c r="DG255" s="162">
        <f t="shared" ca="1" si="396"/>
        <v>5238.9918962927768</v>
      </c>
      <c r="DH255" s="162">
        <f t="shared" ca="1" si="396"/>
        <v>5253.3997520590474</v>
      </c>
      <c r="DI255" s="162">
        <f t="shared" ca="1" si="396"/>
        <v>5383.6761226252438</v>
      </c>
      <c r="DJ255" s="162">
        <f t="shared" ca="1" si="396"/>
        <v>5384.2907667359441</v>
      </c>
      <c r="DK255" s="162">
        <f t="shared" ca="1" si="396"/>
        <v>5384.906926724836</v>
      </c>
      <c r="DL255" s="162">
        <f t="shared" ca="1" si="396"/>
        <v>5385.8077048986434</v>
      </c>
      <c r="DM255" s="162">
        <f t="shared" ca="1" si="396"/>
        <v>5386.9607508830759</v>
      </c>
      <c r="DN255" s="162">
        <f t="shared" ca="1" si="396"/>
        <v>5387.5814809748326</v>
      </c>
      <c r="DO255" s="162">
        <f t="shared" ca="1" si="396"/>
        <v>5388.2037419544504</v>
      </c>
      <c r="DP255" s="162">
        <f t="shared" ca="1" si="396"/>
        <v>5388.8275375975136</v>
      </c>
      <c r="DQ255" s="162">
        <f t="shared" ca="1" si="396"/>
        <v>5389.4528716889145</v>
      </c>
      <c r="DR255" s="162">
        <f t="shared" ca="1" si="396"/>
        <v>5390.079748022883</v>
      </c>
      <c r="DS255" s="162">
        <f t="shared" ca="1" si="396"/>
        <v>5390.7081704030043</v>
      </c>
      <c r="DT255" s="162">
        <f t="shared" ca="1" si="396"/>
        <v>5405.4391921866918</v>
      </c>
      <c r="DU255" s="162">
        <f t="shared" ca="1" si="396"/>
        <v>5539.6238538698735</v>
      </c>
      <c r="DV255" s="162">
        <f t="shared" ca="1" si="396"/>
        <v>5540.256937303895</v>
      </c>
      <c r="DW255" s="162">
        <f t="shared" ca="1" si="396"/>
        <v>5540.891582092454</v>
      </c>
      <c r="DX255" s="162">
        <f t="shared" ca="1" si="396"/>
        <v>5541.8193836114751</v>
      </c>
      <c r="DY255" s="162">
        <f t="shared" ca="1" si="396"/>
        <v>5477.2669545557346</v>
      </c>
      <c r="DZ255" s="162">
        <f t="shared" ca="1" si="396"/>
        <v>5477.8133859224645</v>
      </c>
      <c r="EA255" s="162">
        <f t="shared" ca="1" si="396"/>
        <v>5478.3611649363575</v>
      </c>
      <c r="EB255" s="162">
        <f t="shared" ca="1" si="396"/>
        <v>5526.0513428308914</v>
      </c>
      <c r="EC255" s="162">
        <f t="shared" ref="EC255:GN255" ca="1" si="397">SUM(EC248:EC254)</f>
        <v>5526.6954369450341</v>
      </c>
      <c r="ED255" s="162">
        <f t="shared" ca="1" si="397"/>
        <v>5546.762372601419</v>
      </c>
      <c r="EE255" s="162">
        <f t="shared" ca="1" si="397"/>
        <v>5547.4096476529448</v>
      </c>
      <c r="EF255" s="162">
        <f t="shared" si="397"/>
        <v>5387.9971110827209</v>
      </c>
      <c r="EG255" s="162">
        <f t="shared" si="397"/>
        <v>5523.019706564538</v>
      </c>
      <c r="EH255" s="162">
        <f t="shared" si="397"/>
        <v>5523.6522202234701</v>
      </c>
      <c r="EI255" s="162">
        <f t="shared" si="397"/>
        <v>5524.2862938317185</v>
      </c>
      <c r="EJ255" s="162">
        <f t="shared" si="397"/>
        <v>5524.9219312365412</v>
      </c>
      <c r="EK255" s="162">
        <f t="shared" si="397"/>
        <v>5525.5591362946807</v>
      </c>
      <c r="EL255" s="162">
        <f t="shared" si="397"/>
        <v>5526.1979128723942</v>
      </c>
      <c r="EM255" s="162">
        <f t="shared" si="397"/>
        <v>5526.8382648454735</v>
      </c>
      <c r="EN255" s="162">
        <f t="shared" si="397"/>
        <v>5527.4801960992663</v>
      </c>
      <c r="EO255" s="162">
        <f t="shared" si="397"/>
        <v>5528.1237105287073</v>
      </c>
      <c r="EP255" s="162">
        <f t="shared" si="397"/>
        <v>5528.7688120383327</v>
      </c>
      <c r="EQ255" s="162">
        <f t="shared" si="397"/>
        <v>5529.4155045423122</v>
      </c>
      <c r="ER255" s="162">
        <f t="shared" si="397"/>
        <v>5533.1262562802276</v>
      </c>
      <c r="ES255" s="162">
        <f t="shared" si="397"/>
        <v>5672.1995296264986</v>
      </c>
      <c r="ET255" s="162">
        <f t="shared" si="397"/>
        <v>5672.8510186951971</v>
      </c>
      <c r="EU255" s="162">
        <f t="shared" si="397"/>
        <v>5673.5041145116938</v>
      </c>
      <c r="EV255" s="162">
        <f t="shared" si="397"/>
        <v>5674.1588210386608</v>
      </c>
      <c r="EW255" s="162">
        <f t="shared" si="397"/>
        <v>5535.4302692288329</v>
      </c>
      <c r="EX255" s="162">
        <f t="shared" si="397"/>
        <v>0</v>
      </c>
      <c r="EY255" s="162">
        <f t="shared" si="397"/>
        <v>0</v>
      </c>
      <c r="EZ255" s="162">
        <f t="shared" si="397"/>
        <v>0</v>
      </c>
      <c r="FA255" s="162">
        <f t="shared" si="397"/>
        <v>0</v>
      </c>
      <c r="FB255" s="162">
        <f t="shared" si="397"/>
        <v>0</v>
      </c>
      <c r="FC255" s="162">
        <f t="shared" si="397"/>
        <v>0</v>
      </c>
      <c r="FD255" s="162">
        <f t="shared" si="397"/>
        <v>0</v>
      </c>
      <c r="FE255" s="162">
        <f t="shared" si="397"/>
        <v>0</v>
      </c>
      <c r="FF255" s="162">
        <f t="shared" si="397"/>
        <v>0</v>
      </c>
      <c r="FG255" s="162">
        <f t="shared" si="397"/>
        <v>0</v>
      </c>
      <c r="FH255" s="162">
        <f t="shared" si="397"/>
        <v>0</v>
      </c>
      <c r="FI255" s="162">
        <f t="shared" si="397"/>
        <v>0</v>
      </c>
      <c r="FJ255" s="162">
        <f t="shared" si="397"/>
        <v>0</v>
      </c>
      <c r="FK255" s="162">
        <f t="shared" si="397"/>
        <v>0</v>
      </c>
      <c r="FL255" s="162">
        <f t="shared" si="397"/>
        <v>0</v>
      </c>
      <c r="FM255" s="162">
        <f t="shared" si="397"/>
        <v>0</v>
      </c>
      <c r="FN255" s="162">
        <f t="shared" si="397"/>
        <v>0</v>
      </c>
      <c r="FO255" s="162">
        <f t="shared" si="397"/>
        <v>0</v>
      </c>
      <c r="FP255" s="162">
        <f t="shared" si="397"/>
        <v>0</v>
      </c>
      <c r="FQ255" s="162">
        <f t="shared" si="397"/>
        <v>0</v>
      </c>
      <c r="FR255" s="162">
        <f t="shared" si="397"/>
        <v>0</v>
      </c>
      <c r="FS255" s="162">
        <f t="shared" si="397"/>
        <v>0</v>
      </c>
      <c r="FT255" s="162">
        <f t="shared" si="397"/>
        <v>0</v>
      </c>
      <c r="FU255" s="162">
        <f t="shared" si="397"/>
        <v>0</v>
      </c>
      <c r="FV255" s="162">
        <f t="shared" si="397"/>
        <v>0</v>
      </c>
      <c r="FW255" s="162">
        <f t="shared" si="397"/>
        <v>0</v>
      </c>
      <c r="FX255" s="162">
        <f t="shared" si="397"/>
        <v>0</v>
      </c>
      <c r="FY255" s="162">
        <f t="shared" si="397"/>
        <v>0</v>
      </c>
      <c r="FZ255" s="162">
        <f t="shared" si="397"/>
        <v>0</v>
      </c>
      <c r="GA255" s="162">
        <f t="shared" si="397"/>
        <v>0</v>
      </c>
      <c r="GB255" s="162">
        <f t="shared" si="397"/>
        <v>0</v>
      </c>
      <c r="GC255" s="162">
        <f t="shared" si="397"/>
        <v>0</v>
      </c>
      <c r="GD255" s="162">
        <f t="shared" si="397"/>
        <v>0</v>
      </c>
      <c r="GE255" s="162">
        <f t="shared" si="397"/>
        <v>0</v>
      </c>
      <c r="GF255" s="162">
        <f t="shared" si="397"/>
        <v>0</v>
      </c>
      <c r="GG255" s="162">
        <f t="shared" si="397"/>
        <v>0</v>
      </c>
      <c r="GH255" s="162">
        <f t="shared" si="397"/>
        <v>0</v>
      </c>
      <c r="GI255" s="162">
        <f t="shared" si="397"/>
        <v>0</v>
      </c>
      <c r="GJ255" s="162">
        <f t="shared" si="397"/>
        <v>0</v>
      </c>
      <c r="GK255" s="162">
        <f t="shared" si="397"/>
        <v>0</v>
      </c>
      <c r="GL255" s="162">
        <f t="shared" si="397"/>
        <v>0</v>
      </c>
      <c r="GM255" s="162">
        <f t="shared" si="397"/>
        <v>0</v>
      </c>
      <c r="GN255" s="162">
        <f t="shared" si="397"/>
        <v>0</v>
      </c>
      <c r="GO255" s="162">
        <f t="shared" ref="GO255:IZ255" si="398">SUM(GO248:GO254)</f>
        <v>0</v>
      </c>
      <c r="GP255" s="162">
        <f t="shared" si="398"/>
        <v>0</v>
      </c>
      <c r="GQ255" s="162">
        <f t="shared" si="398"/>
        <v>0</v>
      </c>
      <c r="GR255" s="162">
        <f t="shared" si="398"/>
        <v>0</v>
      </c>
      <c r="GS255" s="162">
        <f t="shared" si="398"/>
        <v>0</v>
      </c>
      <c r="GT255" s="162">
        <f t="shared" si="398"/>
        <v>0</v>
      </c>
      <c r="GU255" s="162">
        <f t="shared" si="398"/>
        <v>0</v>
      </c>
      <c r="GV255" s="162">
        <f t="shared" si="398"/>
        <v>0</v>
      </c>
      <c r="GW255" s="162">
        <f t="shared" si="398"/>
        <v>0</v>
      </c>
      <c r="GX255" s="162">
        <f t="shared" si="398"/>
        <v>0</v>
      </c>
      <c r="GY255" s="162">
        <f t="shared" si="398"/>
        <v>0</v>
      </c>
      <c r="GZ255" s="162">
        <f t="shared" si="398"/>
        <v>0</v>
      </c>
      <c r="HA255" s="162">
        <f t="shared" si="398"/>
        <v>0</v>
      </c>
      <c r="HB255" s="162">
        <f t="shared" si="398"/>
        <v>0</v>
      </c>
      <c r="HC255" s="162">
        <f t="shared" si="398"/>
        <v>0</v>
      </c>
      <c r="HD255" s="162">
        <f t="shared" si="398"/>
        <v>0</v>
      </c>
      <c r="HE255" s="162">
        <f t="shared" si="398"/>
        <v>0</v>
      </c>
      <c r="HF255" s="162">
        <f t="shared" si="398"/>
        <v>0</v>
      </c>
      <c r="HG255" s="162">
        <f t="shared" si="398"/>
        <v>0</v>
      </c>
      <c r="HH255" s="162">
        <f t="shared" si="398"/>
        <v>0</v>
      </c>
      <c r="HI255" s="162">
        <f t="shared" si="398"/>
        <v>0</v>
      </c>
      <c r="HJ255" s="162">
        <f t="shared" si="398"/>
        <v>0</v>
      </c>
      <c r="HK255" s="162">
        <f t="shared" si="398"/>
        <v>0</v>
      </c>
      <c r="HL255" s="162">
        <f t="shared" si="398"/>
        <v>0</v>
      </c>
      <c r="HM255" s="162">
        <f t="shared" si="398"/>
        <v>0</v>
      </c>
      <c r="HN255" s="162">
        <f t="shared" si="398"/>
        <v>0</v>
      </c>
      <c r="HO255" s="162">
        <f t="shared" si="398"/>
        <v>0</v>
      </c>
      <c r="HP255" s="162">
        <f t="shared" si="398"/>
        <v>0</v>
      </c>
      <c r="HQ255" s="162">
        <f t="shared" si="398"/>
        <v>0</v>
      </c>
      <c r="HR255" s="162">
        <f t="shared" si="398"/>
        <v>0</v>
      </c>
      <c r="HS255" s="162">
        <f t="shared" si="398"/>
        <v>0</v>
      </c>
      <c r="HT255" s="162">
        <f t="shared" si="398"/>
        <v>0</v>
      </c>
      <c r="HU255" s="162">
        <f t="shared" si="398"/>
        <v>0</v>
      </c>
      <c r="HV255" s="162">
        <f t="shared" si="398"/>
        <v>0</v>
      </c>
      <c r="HW255" s="162">
        <f t="shared" si="398"/>
        <v>0</v>
      </c>
      <c r="HX255" s="162">
        <f t="shared" si="398"/>
        <v>0</v>
      </c>
      <c r="HY255" s="162">
        <f t="shared" si="398"/>
        <v>0</v>
      </c>
      <c r="HZ255" s="162">
        <f t="shared" si="398"/>
        <v>0</v>
      </c>
      <c r="IA255" s="162">
        <f t="shared" si="398"/>
        <v>0</v>
      </c>
      <c r="IB255" s="162">
        <f t="shared" si="398"/>
        <v>0</v>
      </c>
      <c r="IC255" s="162">
        <f t="shared" si="398"/>
        <v>0</v>
      </c>
      <c r="ID255" s="162">
        <f t="shared" si="398"/>
        <v>0</v>
      </c>
      <c r="IE255" s="162">
        <f t="shared" si="398"/>
        <v>0</v>
      </c>
      <c r="IF255" s="162">
        <f t="shared" si="398"/>
        <v>0</v>
      </c>
      <c r="IG255" s="162">
        <f t="shared" si="398"/>
        <v>0</v>
      </c>
      <c r="IH255" s="162">
        <f t="shared" si="398"/>
        <v>0</v>
      </c>
      <c r="II255" s="162">
        <f t="shared" si="398"/>
        <v>0</v>
      </c>
      <c r="IJ255" s="162">
        <f t="shared" si="398"/>
        <v>0</v>
      </c>
      <c r="IK255" s="162">
        <f t="shared" si="398"/>
        <v>0</v>
      </c>
      <c r="IL255" s="162">
        <f t="shared" si="398"/>
        <v>0</v>
      </c>
      <c r="IM255" s="162">
        <f t="shared" si="398"/>
        <v>0</v>
      </c>
      <c r="IN255" s="162">
        <f t="shared" si="398"/>
        <v>0</v>
      </c>
      <c r="IO255" s="162">
        <f t="shared" si="398"/>
        <v>0</v>
      </c>
      <c r="IP255" s="162">
        <f t="shared" si="398"/>
        <v>0</v>
      </c>
      <c r="IQ255" s="162">
        <f t="shared" si="398"/>
        <v>0</v>
      </c>
      <c r="IR255" s="162">
        <f t="shared" si="398"/>
        <v>0</v>
      </c>
      <c r="IS255" s="162">
        <f t="shared" si="398"/>
        <v>0</v>
      </c>
      <c r="IT255" s="162">
        <f t="shared" si="398"/>
        <v>0</v>
      </c>
      <c r="IU255" s="162">
        <f t="shared" si="398"/>
        <v>0</v>
      </c>
      <c r="IV255" s="162">
        <f t="shared" si="398"/>
        <v>0</v>
      </c>
      <c r="IW255" s="162">
        <f t="shared" si="398"/>
        <v>0</v>
      </c>
      <c r="IX255" s="162">
        <f t="shared" si="398"/>
        <v>0</v>
      </c>
      <c r="IY255" s="162">
        <f t="shared" si="398"/>
        <v>0</v>
      </c>
      <c r="IZ255" s="162">
        <f t="shared" si="398"/>
        <v>0</v>
      </c>
      <c r="JA255" s="162">
        <f t="shared" ref="JA255:LL255" si="399">SUM(JA248:JA254)</f>
        <v>0</v>
      </c>
      <c r="JB255" s="162">
        <f t="shared" si="399"/>
        <v>0</v>
      </c>
      <c r="JC255" s="162">
        <f t="shared" si="399"/>
        <v>0</v>
      </c>
      <c r="JD255" s="162">
        <f t="shared" si="399"/>
        <v>0</v>
      </c>
      <c r="JE255" s="162">
        <f t="shared" si="399"/>
        <v>0</v>
      </c>
      <c r="JF255" s="162">
        <f t="shared" si="399"/>
        <v>0</v>
      </c>
      <c r="JG255" s="162">
        <f t="shared" si="399"/>
        <v>0</v>
      </c>
      <c r="JH255" s="162">
        <f t="shared" si="399"/>
        <v>0</v>
      </c>
      <c r="JI255" s="162">
        <f t="shared" si="399"/>
        <v>0</v>
      </c>
      <c r="JJ255" s="162">
        <f t="shared" si="399"/>
        <v>0</v>
      </c>
      <c r="JK255" s="162">
        <f t="shared" si="399"/>
        <v>0</v>
      </c>
      <c r="JL255" s="162">
        <f t="shared" si="399"/>
        <v>0</v>
      </c>
      <c r="JM255" s="162">
        <f t="shared" si="399"/>
        <v>0</v>
      </c>
      <c r="JN255" s="162">
        <f t="shared" si="399"/>
        <v>0</v>
      </c>
      <c r="JO255" s="162">
        <f t="shared" si="399"/>
        <v>0</v>
      </c>
      <c r="JP255" s="162">
        <f t="shared" si="399"/>
        <v>0</v>
      </c>
      <c r="JQ255" s="162">
        <f t="shared" si="399"/>
        <v>0</v>
      </c>
      <c r="JR255" s="162">
        <f t="shared" si="399"/>
        <v>0</v>
      </c>
      <c r="JS255" s="162">
        <f t="shared" si="399"/>
        <v>0</v>
      </c>
      <c r="JT255" s="162">
        <f t="shared" si="399"/>
        <v>0</v>
      </c>
      <c r="JU255" s="162">
        <f t="shared" si="399"/>
        <v>0</v>
      </c>
      <c r="JV255" s="162">
        <f t="shared" si="399"/>
        <v>0</v>
      </c>
      <c r="JW255" s="162">
        <f t="shared" si="399"/>
        <v>0</v>
      </c>
      <c r="JX255" s="162">
        <f t="shared" si="399"/>
        <v>0</v>
      </c>
      <c r="JY255" s="162">
        <f t="shared" si="399"/>
        <v>0</v>
      </c>
      <c r="JZ255" s="162">
        <f t="shared" si="399"/>
        <v>0</v>
      </c>
      <c r="KA255" s="162">
        <f t="shared" si="399"/>
        <v>0</v>
      </c>
      <c r="KB255" s="162">
        <f t="shared" si="399"/>
        <v>0</v>
      </c>
      <c r="KC255" s="162">
        <f t="shared" si="399"/>
        <v>0</v>
      </c>
      <c r="KD255" s="162">
        <f t="shared" si="399"/>
        <v>0</v>
      </c>
      <c r="KE255" s="162">
        <f t="shared" si="399"/>
        <v>0</v>
      </c>
      <c r="KF255" s="162">
        <f t="shared" si="399"/>
        <v>0</v>
      </c>
      <c r="KG255" s="162">
        <f t="shared" si="399"/>
        <v>0</v>
      </c>
      <c r="KH255" s="162">
        <f t="shared" si="399"/>
        <v>0</v>
      </c>
      <c r="KI255" s="162">
        <f t="shared" si="399"/>
        <v>0</v>
      </c>
      <c r="KJ255" s="162">
        <f t="shared" si="399"/>
        <v>0</v>
      </c>
      <c r="KK255" s="162">
        <f t="shared" si="399"/>
        <v>0</v>
      </c>
      <c r="KL255" s="162">
        <f t="shared" si="399"/>
        <v>0</v>
      </c>
      <c r="KM255" s="162">
        <f t="shared" si="399"/>
        <v>0</v>
      </c>
      <c r="KN255" s="162">
        <f t="shared" si="399"/>
        <v>0</v>
      </c>
      <c r="KO255" s="162">
        <f t="shared" si="399"/>
        <v>0</v>
      </c>
      <c r="KP255" s="162">
        <f t="shared" si="399"/>
        <v>0</v>
      </c>
      <c r="KQ255" s="162">
        <f t="shared" si="399"/>
        <v>0</v>
      </c>
      <c r="KR255" s="162">
        <f t="shared" si="399"/>
        <v>0</v>
      </c>
      <c r="KS255" s="162">
        <f t="shared" si="399"/>
        <v>0</v>
      </c>
      <c r="KT255" s="162">
        <f t="shared" si="399"/>
        <v>0</v>
      </c>
      <c r="KU255" s="162">
        <f t="shared" si="399"/>
        <v>0</v>
      </c>
      <c r="KV255" s="162">
        <f t="shared" si="399"/>
        <v>0</v>
      </c>
      <c r="KW255" s="162">
        <f t="shared" si="399"/>
        <v>0</v>
      </c>
      <c r="KX255" s="162">
        <f t="shared" si="399"/>
        <v>0</v>
      </c>
      <c r="KY255" s="162">
        <f t="shared" si="399"/>
        <v>0</v>
      </c>
      <c r="KZ255" s="162">
        <f t="shared" si="399"/>
        <v>0</v>
      </c>
      <c r="LA255" s="162">
        <f t="shared" si="399"/>
        <v>0</v>
      </c>
      <c r="LB255" s="162">
        <f t="shared" si="399"/>
        <v>0</v>
      </c>
      <c r="LC255" s="162">
        <f t="shared" si="399"/>
        <v>0</v>
      </c>
      <c r="LD255" s="162">
        <f t="shared" si="399"/>
        <v>0</v>
      </c>
      <c r="LE255" s="162">
        <f t="shared" si="399"/>
        <v>0</v>
      </c>
      <c r="LF255" s="162">
        <f t="shared" si="399"/>
        <v>0</v>
      </c>
      <c r="LG255" s="162">
        <f t="shared" si="399"/>
        <v>0</v>
      </c>
      <c r="LH255" s="162">
        <f t="shared" si="399"/>
        <v>0</v>
      </c>
      <c r="LI255" s="162">
        <f t="shared" si="399"/>
        <v>0</v>
      </c>
      <c r="LJ255" s="162">
        <f t="shared" si="399"/>
        <v>0</v>
      </c>
      <c r="LK255" s="162">
        <f t="shared" si="399"/>
        <v>0</v>
      </c>
      <c r="LL255" s="162">
        <f t="shared" si="399"/>
        <v>0</v>
      </c>
      <c r="LM255" s="162">
        <f t="shared" ref="LM255:NK255" si="400">SUM(LM248:LM254)</f>
        <v>0</v>
      </c>
      <c r="LN255" s="162">
        <f t="shared" si="400"/>
        <v>0</v>
      </c>
      <c r="LO255" s="162">
        <f t="shared" si="400"/>
        <v>0</v>
      </c>
      <c r="LP255" s="162">
        <f t="shared" si="400"/>
        <v>0</v>
      </c>
      <c r="LQ255" s="162">
        <f t="shared" si="400"/>
        <v>0</v>
      </c>
      <c r="LR255" s="162">
        <f t="shared" si="400"/>
        <v>0</v>
      </c>
      <c r="LS255" s="162">
        <f t="shared" si="400"/>
        <v>0</v>
      </c>
      <c r="LT255" s="162">
        <f t="shared" si="400"/>
        <v>0</v>
      </c>
      <c r="LU255" s="162">
        <f t="shared" si="400"/>
        <v>0</v>
      </c>
      <c r="LV255" s="162">
        <f t="shared" si="400"/>
        <v>0</v>
      </c>
      <c r="LW255" s="162">
        <f t="shared" si="400"/>
        <v>0</v>
      </c>
      <c r="LX255" s="162">
        <f t="shared" si="400"/>
        <v>0</v>
      </c>
      <c r="LY255" s="162">
        <f t="shared" si="400"/>
        <v>0</v>
      </c>
      <c r="LZ255" s="162">
        <f t="shared" si="400"/>
        <v>0</v>
      </c>
      <c r="MA255" s="162">
        <f t="shared" si="400"/>
        <v>0</v>
      </c>
      <c r="MB255" s="162">
        <f t="shared" si="400"/>
        <v>0</v>
      </c>
      <c r="MC255" s="162">
        <f t="shared" si="400"/>
        <v>0</v>
      </c>
      <c r="MD255" s="162">
        <f t="shared" si="400"/>
        <v>0</v>
      </c>
      <c r="ME255" s="162">
        <f t="shared" si="400"/>
        <v>0</v>
      </c>
      <c r="MF255" s="162">
        <f t="shared" si="400"/>
        <v>0</v>
      </c>
      <c r="MG255" s="162">
        <f t="shared" si="400"/>
        <v>0</v>
      </c>
      <c r="MH255" s="162">
        <f t="shared" si="400"/>
        <v>0</v>
      </c>
      <c r="MI255" s="162">
        <f t="shared" si="400"/>
        <v>0</v>
      </c>
      <c r="MJ255" s="162">
        <f t="shared" si="400"/>
        <v>0</v>
      </c>
      <c r="MK255" s="162">
        <f t="shared" si="400"/>
        <v>0</v>
      </c>
      <c r="ML255" s="162">
        <f t="shared" si="400"/>
        <v>0</v>
      </c>
      <c r="MM255" s="162">
        <f t="shared" si="400"/>
        <v>0</v>
      </c>
      <c r="MN255" s="162">
        <f t="shared" si="400"/>
        <v>0</v>
      </c>
      <c r="MO255" s="162">
        <f t="shared" si="400"/>
        <v>0</v>
      </c>
      <c r="MP255" s="162">
        <f t="shared" si="400"/>
        <v>0</v>
      </c>
      <c r="MQ255" s="162">
        <f t="shared" si="400"/>
        <v>0</v>
      </c>
      <c r="MR255" s="162">
        <f t="shared" si="400"/>
        <v>0</v>
      </c>
      <c r="MS255" s="162">
        <f t="shared" si="400"/>
        <v>0</v>
      </c>
      <c r="MT255" s="162">
        <f t="shared" si="400"/>
        <v>0</v>
      </c>
      <c r="MU255" s="162">
        <f t="shared" si="400"/>
        <v>0</v>
      </c>
      <c r="MV255" s="162">
        <f t="shared" si="400"/>
        <v>0</v>
      </c>
      <c r="MW255" s="162">
        <f t="shared" si="400"/>
        <v>0</v>
      </c>
      <c r="MX255" s="162">
        <f t="shared" si="400"/>
        <v>0</v>
      </c>
      <c r="MY255" s="162">
        <f t="shared" si="400"/>
        <v>0</v>
      </c>
      <c r="MZ255" s="162">
        <f t="shared" si="400"/>
        <v>0</v>
      </c>
      <c r="NA255" s="162">
        <f t="shared" si="400"/>
        <v>0</v>
      </c>
      <c r="NB255" s="162">
        <f t="shared" si="400"/>
        <v>0</v>
      </c>
      <c r="NC255" s="162">
        <f t="shared" si="400"/>
        <v>0</v>
      </c>
      <c r="ND255" s="162">
        <f t="shared" si="400"/>
        <v>0</v>
      </c>
      <c r="NE255" s="162">
        <f t="shared" si="400"/>
        <v>0</v>
      </c>
      <c r="NF255" s="162">
        <f t="shared" si="400"/>
        <v>0</v>
      </c>
      <c r="NG255" s="162">
        <f t="shared" si="400"/>
        <v>0</v>
      </c>
      <c r="NH255" s="162">
        <f t="shared" si="400"/>
        <v>0</v>
      </c>
      <c r="NI255" s="162">
        <f t="shared" si="400"/>
        <v>0</v>
      </c>
      <c r="NJ255" s="162">
        <f t="shared" si="400"/>
        <v>0</v>
      </c>
      <c r="NK255" s="163">
        <f t="shared" si="400"/>
        <v>0</v>
      </c>
    </row>
    <row r="256" spans="1:375" x14ac:dyDescent="0.25">
      <c r="A256" s="154">
        <f t="shared" ref="A256:A259" si="401">SUM(D256:NK256)</f>
        <v>-32187.5</v>
      </c>
      <c r="B256" s="35" t="s">
        <v>171</v>
      </c>
      <c r="C256" s="89" t="s">
        <v>161</v>
      </c>
      <c r="D256" s="156">
        <f t="shared" ref="D256:BO256" si="402">IF(D$165=EOMONTH($D83,-1),FV($AE83,ROUNDDOWN(YEARFRAC($D$165,D$165,1),0),0,$AC83*$B83,0),0)</f>
        <v>0</v>
      </c>
      <c r="E256" s="156">
        <f t="shared" si="402"/>
        <v>0</v>
      </c>
      <c r="F256" s="156">
        <f t="shared" si="402"/>
        <v>0</v>
      </c>
      <c r="G256" s="156">
        <f t="shared" si="402"/>
        <v>0</v>
      </c>
      <c r="H256" s="156">
        <f t="shared" si="402"/>
        <v>0</v>
      </c>
      <c r="I256" s="156">
        <f t="shared" si="402"/>
        <v>0</v>
      </c>
      <c r="J256" s="156">
        <f t="shared" si="402"/>
        <v>0</v>
      </c>
      <c r="K256" s="156">
        <f t="shared" si="402"/>
        <v>0</v>
      </c>
      <c r="L256" s="156">
        <f t="shared" si="402"/>
        <v>0</v>
      </c>
      <c r="M256" s="156">
        <f t="shared" si="402"/>
        <v>0</v>
      </c>
      <c r="N256" s="156">
        <f t="shared" si="402"/>
        <v>0</v>
      </c>
      <c r="O256" s="156">
        <f t="shared" si="402"/>
        <v>0</v>
      </c>
      <c r="P256" s="156">
        <f t="shared" si="402"/>
        <v>0</v>
      </c>
      <c r="Q256" s="156">
        <f t="shared" si="402"/>
        <v>0</v>
      </c>
      <c r="R256" s="156">
        <f t="shared" si="402"/>
        <v>0</v>
      </c>
      <c r="S256" s="156">
        <f t="shared" si="402"/>
        <v>0</v>
      </c>
      <c r="T256" s="156">
        <f t="shared" si="402"/>
        <v>0</v>
      </c>
      <c r="U256" s="156">
        <f t="shared" si="402"/>
        <v>0</v>
      </c>
      <c r="V256" s="156">
        <f t="shared" si="402"/>
        <v>0</v>
      </c>
      <c r="W256" s="156">
        <f t="shared" si="402"/>
        <v>0</v>
      </c>
      <c r="X256" s="156">
        <f t="shared" si="402"/>
        <v>-32187.5</v>
      </c>
      <c r="Y256" s="156">
        <f t="shared" si="402"/>
        <v>0</v>
      </c>
      <c r="Z256" s="156">
        <f t="shared" si="402"/>
        <v>0</v>
      </c>
      <c r="AA256" s="156">
        <f t="shared" si="402"/>
        <v>0</v>
      </c>
      <c r="AB256" s="156">
        <f t="shared" si="402"/>
        <v>0</v>
      </c>
      <c r="AC256" s="156">
        <f t="shared" si="402"/>
        <v>0</v>
      </c>
      <c r="AD256" s="156">
        <f t="shared" si="402"/>
        <v>0</v>
      </c>
      <c r="AE256" s="156">
        <f t="shared" si="402"/>
        <v>0</v>
      </c>
      <c r="AF256" s="156">
        <f t="shared" si="402"/>
        <v>0</v>
      </c>
      <c r="AG256" s="156">
        <f t="shared" si="402"/>
        <v>0</v>
      </c>
      <c r="AH256" s="156">
        <f t="shared" si="402"/>
        <v>0</v>
      </c>
      <c r="AI256" s="156">
        <f t="shared" si="402"/>
        <v>0</v>
      </c>
      <c r="AJ256" s="156">
        <f t="shared" si="402"/>
        <v>0</v>
      </c>
      <c r="AK256" s="156">
        <f t="shared" si="402"/>
        <v>0</v>
      </c>
      <c r="AL256" s="156">
        <f t="shared" si="402"/>
        <v>0</v>
      </c>
      <c r="AM256" s="156">
        <f t="shared" si="402"/>
        <v>0</v>
      </c>
      <c r="AN256" s="156">
        <f t="shared" si="402"/>
        <v>0</v>
      </c>
      <c r="AO256" s="156">
        <f t="shared" si="402"/>
        <v>0</v>
      </c>
      <c r="AP256" s="156">
        <f t="shared" si="402"/>
        <v>0</v>
      </c>
      <c r="AQ256" s="156">
        <f t="shared" si="402"/>
        <v>0</v>
      </c>
      <c r="AR256" s="156">
        <f t="shared" si="402"/>
        <v>0</v>
      </c>
      <c r="AS256" s="156">
        <f t="shared" si="402"/>
        <v>0</v>
      </c>
      <c r="AT256" s="156">
        <f t="shared" si="402"/>
        <v>0</v>
      </c>
      <c r="AU256" s="156">
        <f t="shared" si="402"/>
        <v>0</v>
      </c>
      <c r="AV256" s="156">
        <f t="shared" si="402"/>
        <v>0</v>
      </c>
      <c r="AW256" s="156">
        <f t="shared" si="402"/>
        <v>0</v>
      </c>
      <c r="AX256" s="156">
        <f t="shared" si="402"/>
        <v>0</v>
      </c>
      <c r="AY256" s="156">
        <f t="shared" si="402"/>
        <v>0</v>
      </c>
      <c r="AZ256" s="156">
        <f t="shared" si="402"/>
        <v>0</v>
      </c>
      <c r="BA256" s="156">
        <f t="shared" si="402"/>
        <v>0</v>
      </c>
      <c r="BB256" s="156">
        <f t="shared" si="402"/>
        <v>0</v>
      </c>
      <c r="BC256" s="156">
        <f t="shared" si="402"/>
        <v>0</v>
      </c>
      <c r="BD256" s="156">
        <f t="shared" si="402"/>
        <v>0</v>
      </c>
      <c r="BE256" s="156">
        <f t="shared" si="402"/>
        <v>0</v>
      </c>
      <c r="BF256" s="156">
        <f t="shared" si="402"/>
        <v>0</v>
      </c>
      <c r="BG256" s="156">
        <f t="shared" si="402"/>
        <v>0</v>
      </c>
      <c r="BH256" s="156">
        <f t="shared" si="402"/>
        <v>0</v>
      </c>
      <c r="BI256" s="156">
        <f t="shared" si="402"/>
        <v>0</v>
      </c>
      <c r="BJ256" s="156">
        <f t="shared" si="402"/>
        <v>0</v>
      </c>
      <c r="BK256" s="156">
        <f t="shared" si="402"/>
        <v>0</v>
      </c>
      <c r="BL256" s="156">
        <f t="shared" si="402"/>
        <v>0</v>
      </c>
      <c r="BM256" s="156">
        <f t="shared" si="402"/>
        <v>0</v>
      </c>
      <c r="BN256" s="156">
        <f t="shared" si="402"/>
        <v>0</v>
      </c>
      <c r="BO256" s="156">
        <f t="shared" si="402"/>
        <v>0</v>
      </c>
      <c r="BP256" s="156">
        <f t="shared" ref="BP256:EA256" si="403">IF(BP$165=EOMONTH($D83,-1),FV($AE83,ROUNDDOWN(YEARFRAC($D$165,BP$165,1),0),0,$AC83*$B83,0),0)</f>
        <v>0</v>
      </c>
      <c r="BQ256" s="156">
        <f t="shared" si="403"/>
        <v>0</v>
      </c>
      <c r="BR256" s="156">
        <f t="shared" si="403"/>
        <v>0</v>
      </c>
      <c r="BS256" s="156">
        <f t="shared" si="403"/>
        <v>0</v>
      </c>
      <c r="BT256" s="156">
        <f t="shared" si="403"/>
        <v>0</v>
      </c>
      <c r="BU256" s="156">
        <f t="shared" si="403"/>
        <v>0</v>
      </c>
      <c r="BV256" s="156">
        <f t="shared" si="403"/>
        <v>0</v>
      </c>
      <c r="BW256" s="156">
        <f t="shared" si="403"/>
        <v>0</v>
      </c>
      <c r="BX256" s="156">
        <f t="shared" si="403"/>
        <v>0</v>
      </c>
      <c r="BY256" s="156">
        <f t="shared" si="403"/>
        <v>0</v>
      </c>
      <c r="BZ256" s="156">
        <f t="shared" si="403"/>
        <v>0</v>
      </c>
      <c r="CA256" s="156">
        <f t="shared" si="403"/>
        <v>0</v>
      </c>
      <c r="CB256" s="156">
        <f t="shared" si="403"/>
        <v>0</v>
      </c>
      <c r="CC256" s="156">
        <f t="shared" si="403"/>
        <v>0</v>
      </c>
      <c r="CD256" s="156">
        <f t="shared" si="403"/>
        <v>0</v>
      </c>
      <c r="CE256" s="156">
        <f t="shared" si="403"/>
        <v>0</v>
      </c>
      <c r="CF256" s="156">
        <f t="shared" si="403"/>
        <v>0</v>
      </c>
      <c r="CG256" s="156">
        <f t="shared" si="403"/>
        <v>0</v>
      </c>
      <c r="CH256" s="156">
        <f t="shared" si="403"/>
        <v>0</v>
      </c>
      <c r="CI256" s="156">
        <f t="shared" si="403"/>
        <v>0</v>
      </c>
      <c r="CJ256" s="156">
        <f t="shared" si="403"/>
        <v>0</v>
      </c>
      <c r="CK256" s="156">
        <f t="shared" si="403"/>
        <v>0</v>
      </c>
      <c r="CL256" s="156">
        <f t="shared" si="403"/>
        <v>0</v>
      </c>
      <c r="CM256" s="156">
        <f t="shared" si="403"/>
        <v>0</v>
      </c>
      <c r="CN256" s="156">
        <f t="shared" si="403"/>
        <v>0</v>
      </c>
      <c r="CO256" s="156">
        <f t="shared" si="403"/>
        <v>0</v>
      </c>
      <c r="CP256" s="156">
        <f t="shared" si="403"/>
        <v>0</v>
      </c>
      <c r="CQ256" s="156">
        <f t="shared" si="403"/>
        <v>0</v>
      </c>
      <c r="CR256" s="156">
        <f t="shared" si="403"/>
        <v>0</v>
      </c>
      <c r="CS256" s="156">
        <f t="shared" si="403"/>
        <v>0</v>
      </c>
      <c r="CT256" s="156">
        <f t="shared" si="403"/>
        <v>0</v>
      </c>
      <c r="CU256" s="156">
        <f t="shared" si="403"/>
        <v>0</v>
      </c>
      <c r="CV256" s="156">
        <f t="shared" si="403"/>
        <v>0</v>
      </c>
      <c r="CW256" s="156">
        <f t="shared" si="403"/>
        <v>0</v>
      </c>
      <c r="CX256" s="156">
        <f t="shared" si="403"/>
        <v>0</v>
      </c>
      <c r="CY256" s="156">
        <f t="shared" si="403"/>
        <v>0</v>
      </c>
      <c r="CZ256" s="156">
        <f t="shared" si="403"/>
        <v>0</v>
      </c>
      <c r="DA256" s="156">
        <f t="shared" si="403"/>
        <v>0</v>
      </c>
      <c r="DB256" s="156">
        <f t="shared" si="403"/>
        <v>0</v>
      </c>
      <c r="DC256" s="156">
        <f t="shared" si="403"/>
        <v>0</v>
      </c>
      <c r="DD256" s="156">
        <f t="shared" si="403"/>
        <v>0</v>
      </c>
      <c r="DE256" s="156">
        <f t="shared" si="403"/>
        <v>0</v>
      </c>
      <c r="DF256" s="156">
        <f t="shared" si="403"/>
        <v>0</v>
      </c>
      <c r="DG256" s="156">
        <f t="shared" si="403"/>
        <v>0</v>
      </c>
      <c r="DH256" s="156">
        <f t="shared" si="403"/>
        <v>0</v>
      </c>
      <c r="DI256" s="156">
        <f t="shared" si="403"/>
        <v>0</v>
      </c>
      <c r="DJ256" s="156">
        <f t="shared" si="403"/>
        <v>0</v>
      </c>
      <c r="DK256" s="156">
        <f t="shared" si="403"/>
        <v>0</v>
      </c>
      <c r="DL256" s="156">
        <f t="shared" si="403"/>
        <v>0</v>
      </c>
      <c r="DM256" s="156">
        <f t="shared" si="403"/>
        <v>0</v>
      </c>
      <c r="DN256" s="156">
        <f t="shared" si="403"/>
        <v>0</v>
      </c>
      <c r="DO256" s="156">
        <f t="shared" si="403"/>
        <v>0</v>
      </c>
      <c r="DP256" s="156">
        <f t="shared" si="403"/>
        <v>0</v>
      </c>
      <c r="DQ256" s="156">
        <f t="shared" si="403"/>
        <v>0</v>
      </c>
      <c r="DR256" s="156">
        <f t="shared" si="403"/>
        <v>0</v>
      </c>
      <c r="DS256" s="156">
        <f t="shared" si="403"/>
        <v>0</v>
      </c>
      <c r="DT256" s="156">
        <f t="shared" si="403"/>
        <v>0</v>
      </c>
      <c r="DU256" s="156">
        <f t="shared" si="403"/>
        <v>0</v>
      </c>
      <c r="DV256" s="156">
        <f t="shared" si="403"/>
        <v>0</v>
      </c>
      <c r="DW256" s="156">
        <f t="shared" si="403"/>
        <v>0</v>
      </c>
      <c r="DX256" s="156">
        <f t="shared" si="403"/>
        <v>0</v>
      </c>
      <c r="DY256" s="156">
        <f t="shared" si="403"/>
        <v>0</v>
      </c>
      <c r="DZ256" s="156">
        <f t="shared" si="403"/>
        <v>0</v>
      </c>
      <c r="EA256" s="156">
        <f t="shared" si="403"/>
        <v>0</v>
      </c>
      <c r="EB256" s="156">
        <f t="shared" ref="EB256:GM256" si="404">IF(EB$165=EOMONTH($D83,-1),FV($AE83,ROUNDDOWN(YEARFRAC($D$165,EB$165,1),0),0,$AC83*$B83,0),0)</f>
        <v>0</v>
      </c>
      <c r="EC256" s="156">
        <f t="shared" si="404"/>
        <v>0</v>
      </c>
      <c r="ED256" s="156">
        <f t="shared" si="404"/>
        <v>0</v>
      </c>
      <c r="EE256" s="156">
        <f t="shared" si="404"/>
        <v>0</v>
      </c>
      <c r="EF256" s="156">
        <f t="shared" si="404"/>
        <v>0</v>
      </c>
      <c r="EG256" s="156">
        <f t="shared" si="404"/>
        <v>0</v>
      </c>
      <c r="EH256" s="156">
        <f t="shared" si="404"/>
        <v>0</v>
      </c>
      <c r="EI256" s="156">
        <f t="shared" si="404"/>
        <v>0</v>
      </c>
      <c r="EJ256" s="156">
        <f t="shared" si="404"/>
        <v>0</v>
      </c>
      <c r="EK256" s="156">
        <f t="shared" si="404"/>
        <v>0</v>
      </c>
      <c r="EL256" s="156">
        <f t="shared" si="404"/>
        <v>0</v>
      </c>
      <c r="EM256" s="156">
        <f t="shared" si="404"/>
        <v>0</v>
      </c>
      <c r="EN256" s="156">
        <f t="shared" si="404"/>
        <v>0</v>
      </c>
      <c r="EO256" s="156">
        <f t="shared" si="404"/>
        <v>0</v>
      </c>
      <c r="EP256" s="156">
        <f t="shared" si="404"/>
        <v>0</v>
      </c>
      <c r="EQ256" s="156">
        <f t="shared" si="404"/>
        <v>0</v>
      </c>
      <c r="ER256" s="156">
        <f t="shared" si="404"/>
        <v>0</v>
      </c>
      <c r="ES256" s="156">
        <f t="shared" si="404"/>
        <v>0</v>
      </c>
      <c r="ET256" s="156">
        <f t="shared" si="404"/>
        <v>0</v>
      </c>
      <c r="EU256" s="156">
        <f t="shared" si="404"/>
        <v>0</v>
      </c>
      <c r="EV256" s="156">
        <f t="shared" si="404"/>
        <v>0</v>
      </c>
      <c r="EW256" s="156">
        <f t="shared" si="404"/>
        <v>0</v>
      </c>
      <c r="EX256" s="156">
        <f t="shared" si="404"/>
        <v>0</v>
      </c>
      <c r="EY256" s="156">
        <f t="shared" si="404"/>
        <v>0</v>
      </c>
      <c r="EZ256" s="156">
        <f t="shared" si="404"/>
        <v>0</v>
      </c>
      <c r="FA256" s="156">
        <f t="shared" si="404"/>
        <v>0</v>
      </c>
      <c r="FB256" s="156">
        <f t="shared" si="404"/>
        <v>0</v>
      </c>
      <c r="FC256" s="156">
        <f t="shared" si="404"/>
        <v>0</v>
      </c>
      <c r="FD256" s="156">
        <f t="shared" si="404"/>
        <v>0</v>
      </c>
      <c r="FE256" s="156">
        <f t="shared" si="404"/>
        <v>0</v>
      </c>
      <c r="FF256" s="156">
        <f t="shared" si="404"/>
        <v>0</v>
      </c>
      <c r="FG256" s="156">
        <f t="shared" si="404"/>
        <v>0</v>
      </c>
      <c r="FH256" s="156">
        <f t="shared" si="404"/>
        <v>0</v>
      </c>
      <c r="FI256" s="156">
        <f t="shared" si="404"/>
        <v>0</v>
      </c>
      <c r="FJ256" s="156">
        <f t="shared" si="404"/>
        <v>0</v>
      </c>
      <c r="FK256" s="156">
        <f t="shared" si="404"/>
        <v>0</v>
      </c>
      <c r="FL256" s="156">
        <f t="shared" si="404"/>
        <v>0</v>
      </c>
      <c r="FM256" s="156">
        <f t="shared" si="404"/>
        <v>0</v>
      </c>
      <c r="FN256" s="156">
        <f t="shared" si="404"/>
        <v>0</v>
      </c>
      <c r="FO256" s="156">
        <f t="shared" si="404"/>
        <v>0</v>
      </c>
      <c r="FP256" s="156">
        <f t="shared" si="404"/>
        <v>0</v>
      </c>
      <c r="FQ256" s="156">
        <f t="shared" si="404"/>
        <v>0</v>
      </c>
      <c r="FR256" s="156">
        <f t="shared" si="404"/>
        <v>0</v>
      </c>
      <c r="FS256" s="156">
        <f t="shared" si="404"/>
        <v>0</v>
      </c>
      <c r="FT256" s="156">
        <f t="shared" si="404"/>
        <v>0</v>
      </c>
      <c r="FU256" s="156">
        <f t="shared" si="404"/>
        <v>0</v>
      </c>
      <c r="FV256" s="156">
        <f t="shared" si="404"/>
        <v>0</v>
      </c>
      <c r="FW256" s="156">
        <f t="shared" si="404"/>
        <v>0</v>
      </c>
      <c r="FX256" s="156">
        <f t="shared" si="404"/>
        <v>0</v>
      </c>
      <c r="FY256" s="156">
        <f t="shared" si="404"/>
        <v>0</v>
      </c>
      <c r="FZ256" s="156">
        <f t="shared" si="404"/>
        <v>0</v>
      </c>
      <c r="GA256" s="156">
        <f t="shared" si="404"/>
        <v>0</v>
      </c>
      <c r="GB256" s="156">
        <f t="shared" si="404"/>
        <v>0</v>
      </c>
      <c r="GC256" s="156">
        <f t="shared" si="404"/>
        <v>0</v>
      </c>
      <c r="GD256" s="156">
        <f t="shared" si="404"/>
        <v>0</v>
      </c>
      <c r="GE256" s="156">
        <f t="shared" si="404"/>
        <v>0</v>
      </c>
      <c r="GF256" s="156">
        <f t="shared" si="404"/>
        <v>0</v>
      </c>
      <c r="GG256" s="156">
        <f t="shared" si="404"/>
        <v>0</v>
      </c>
      <c r="GH256" s="156">
        <f t="shared" si="404"/>
        <v>0</v>
      </c>
      <c r="GI256" s="156">
        <f t="shared" si="404"/>
        <v>0</v>
      </c>
      <c r="GJ256" s="156">
        <f t="shared" si="404"/>
        <v>0</v>
      </c>
      <c r="GK256" s="156">
        <f t="shared" si="404"/>
        <v>0</v>
      </c>
      <c r="GL256" s="156">
        <f t="shared" si="404"/>
        <v>0</v>
      </c>
      <c r="GM256" s="156">
        <f t="shared" si="404"/>
        <v>0</v>
      </c>
      <c r="GN256" s="156">
        <f t="shared" ref="GN256:IY256" si="405">IF(GN$165=EOMONTH($D83,-1),FV($AE83,ROUNDDOWN(YEARFRAC($D$165,GN$165,1),0),0,$AC83*$B83,0),0)</f>
        <v>0</v>
      </c>
      <c r="GO256" s="156">
        <f t="shared" si="405"/>
        <v>0</v>
      </c>
      <c r="GP256" s="156">
        <f t="shared" si="405"/>
        <v>0</v>
      </c>
      <c r="GQ256" s="156">
        <f t="shared" si="405"/>
        <v>0</v>
      </c>
      <c r="GR256" s="156">
        <f t="shared" si="405"/>
        <v>0</v>
      </c>
      <c r="GS256" s="156">
        <f t="shared" si="405"/>
        <v>0</v>
      </c>
      <c r="GT256" s="156">
        <f t="shared" si="405"/>
        <v>0</v>
      </c>
      <c r="GU256" s="156">
        <f t="shared" si="405"/>
        <v>0</v>
      </c>
      <c r="GV256" s="156">
        <f t="shared" si="405"/>
        <v>0</v>
      </c>
      <c r="GW256" s="156">
        <f t="shared" si="405"/>
        <v>0</v>
      </c>
      <c r="GX256" s="156">
        <f t="shared" si="405"/>
        <v>0</v>
      </c>
      <c r="GY256" s="156">
        <f t="shared" si="405"/>
        <v>0</v>
      </c>
      <c r="GZ256" s="156">
        <f t="shared" si="405"/>
        <v>0</v>
      </c>
      <c r="HA256" s="156">
        <f t="shared" si="405"/>
        <v>0</v>
      </c>
      <c r="HB256" s="156">
        <f t="shared" si="405"/>
        <v>0</v>
      </c>
      <c r="HC256" s="156">
        <f t="shared" si="405"/>
        <v>0</v>
      </c>
      <c r="HD256" s="156">
        <f t="shared" si="405"/>
        <v>0</v>
      </c>
      <c r="HE256" s="156">
        <f t="shared" si="405"/>
        <v>0</v>
      </c>
      <c r="HF256" s="156">
        <f t="shared" si="405"/>
        <v>0</v>
      </c>
      <c r="HG256" s="156">
        <f t="shared" si="405"/>
        <v>0</v>
      </c>
      <c r="HH256" s="156">
        <f t="shared" si="405"/>
        <v>0</v>
      </c>
      <c r="HI256" s="156">
        <f t="shared" si="405"/>
        <v>0</v>
      </c>
      <c r="HJ256" s="156">
        <f t="shared" si="405"/>
        <v>0</v>
      </c>
      <c r="HK256" s="156">
        <f t="shared" si="405"/>
        <v>0</v>
      </c>
      <c r="HL256" s="156">
        <f t="shared" si="405"/>
        <v>0</v>
      </c>
      <c r="HM256" s="156">
        <f t="shared" si="405"/>
        <v>0</v>
      </c>
      <c r="HN256" s="156">
        <f t="shared" si="405"/>
        <v>0</v>
      </c>
      <c r="HO256" s="156">
        <f t="shared" si="405"/>
        <v>0</v>
      </c>
      <c r="HP256" s="156">
        <f t="shared" si="405"/>
        <v>0</v>
      </c>
      <c r="HQ256" s="156">
        <f t="shared" si="405"/>
        <v>0</v>
      </c>
      <c r="HR256" s="156">
        <f t="shared" si="405"/>
        <v>0</v>
      </c>
      <c r="HS256" s="156">
        <f t="shared" si="405"/>
        <v>0</v>
      </c>
      <c r="HT256" s="156">
        <f t="shared" si="405"/>
        <v>0</v>
      </c>
      <c r="HU256" s="156">
        <f t="shared" si="405"/>
        <v>0</v>
      </c>
      <c r="HV256" s="156">
        <f t="shared" si="405"/>
        <v>0</v>
      </c>
      <c r="HW256" s="156">
        <f t="shared" si="405"/>
        <v>0</v>
      </c>
      <c r="HX256" s="156">
        <f t="shared" si="405"/>
        <v>0</v>
      </c>
      <c r="HY256" s="156">
        <f t="shared" si="405"/>
        <v>0</v>
      </c>
      <c r="HZ256" s="156">
        <f t="shared" si="405"/>
        <v>0</v>
      </c>
      <c r="IA256" s="156">
        <f t="shared" si="405"/>
        <v>0</v>
      </c>
      <c r="IB256" s="156">
        <f t="shared" si="405"/>
        <v>0</v>
      </c>
      <c r="IC256" s="156">
        <f t="shared" si="405"/>
        <v>0</v>
      </c>
      <c r="ID256" s="156">
        <f t="shared" si="405"/>
        <v>0</v>
      </c>
      <c r="IE256" s="156">
        <f t="shared" si="405"/>
        <v>0</v>
      </c>
      <c r="IF256" s="156">
        <f t="shared" si="405"/>
        <v>0</v>
      </c>
      <c r="IG256" s="156">
        <f t="shared" si="405"/>
        <v>0</v>
      </c>
      <c r="IH256" s="156">
        <f t="shared" si="405"/>
        <v>0</v>
      </c>
      <c r="II256" s="156">
        <f t="shared" si="405"/>
        <v>0</v>
      </c>
      <c r="IJ256" s="156">
        <f t="shared" si="405"/>
        <v>0</v>
      </c>
      <c r="IK256" s="156">
        <f t="shared" si="405"/>
        <v>0</v>
      </c>
      <c r="IL256" s="156">
        <f t="shared" si="405"/>
        <v>0</v>
      </c>
      <c r="IM256" s="156">
        <f t="shared" si="405"/>
        <v>0</v>
      </c>
      <c r="IN256" s="156">
        <f t="shared" si="405"/>
        <v>0</v>
      </c>
      <c r="IO256" s="156">
        <f t="shared" si="405"/>
        <v>0</v>
      </c>
      <c r="IP256" s="156">
        <f t="shared" si="405"/>
        <v>0</v>
      </c>
      <c r="IQ256" s="156">
        <f t="shared" si="405"/>
        <v>0</v>
      </c>
      <c r="IR256" s="156">
        <f t="shared" si="405"/>
        <v>0</v>
      </c>
      <c r="IS256" s="156">
        <f t="shared" si="405"/>
        <v>0</v>
      </c>
      <c r="IT256" s="156">
        <f t="shared" si="405"/>
        <v>0</v>
      </c>
      <c r="IU256" s="156">
        <f t="shared" si="405"/>
        <v>0</v>
      </c>
      <c r="IV256" s="156">
        <f t="shared" si="405"/>
        <v>0</v>
      </c>
      <c r="IW256" s="156">
        <f t="shared" si="405"/>
        <v>0</v>
      </c>
      <c r="IX256" s="156">
        <f t="shared" si="405"/>
        <v>0</v>
      </c>
      <c r="IY256" s="156">
        <f t="shared" si="405"/>
        <v>0</v>
      </c>
      <c r="IZ256" s="156">
        <f t="shared" ref="IZ256:LK256" si="406">IF(IZ$165=EOMONTH($D83,-1),FV($AE83,ROUNDDOWN(YEARFRAC($D$165,IZ$165,1),0),0,$AC83*$B83,0),0)</f>
        <v>0</v>
      </c>
      <c r="JA256" s="156">
        <f t="shared" si="406"/>
        <v>0</v>
      </c>
      <c r="JB256" s="156">
        <f t="shared" si="406"/>
        <v>0</v>
      </c>
      <c r="JC256" s="156">
        <f t="shared" si="406"/>
        <v>0</v>
      </c>
      <c r="JD256" s="156">
        <f t="shared" si="406"/>
        <v>0</v>
      </c>
      <c r="JE256" s="156">
        <f t="shared" si="406"/>
        <v>0</v>
      </c>
      <c r="JF256" s="156">
        <f t="shared" si="406"/>
        <v>0</v>
      </c>
      <c r="JG256" s="156">
        <f t="shared" si="406"/>
        <v>0</v>
      </c>
      <c r="JH256" s="156">
        <f t="shared" si="406"/>
        <v>0</v>
      </c>
      <c r="JI256" s="156">
        <f t="shared" si="406"/>
        <v>0</v>
      </c>
      <c r="JJ256" s="156">
        <f t="shared" si="406"/>
        <v>0</v>
      </c>
      <c r="JK256" s="156">
        <f t="shared" si="406"/>
        <v>0</v>
      </c>
      <c r="JL256" s="156">
        <f t="shared" si="406"/>
        <v>0</v>
      </c>
      <c r="JM256" s="156">
        <f t="shared" si="406"/>
        <v>0</v>
      </c>
      <c r="JN256" s="156">
        <f t="shared" si="406"/>
        <v>0</v>
      </c>
      <c r="JO256" s="156">
        <f t="shared" si="406"/>
        <v>0</v>
      </c>
      <c r="JP256" s="156">
        <f t="shared" si="406"/>
        <v>0</v>
      </c>
      <c r="JQ256" s="156">
        <f t="shared" si="406"/>
        <v>0</v>
      </c>
      <c r="JR256" s="156">
        <f t="shared" si="406"/>
        <v>0</v>
      </c>
      <c r="JS256" s="156">
        <f t="shared" si="406"/>
        <v>0</v>
      </c>
      <c r="JT256" s="156">
        <f t="shared" si="406"/>
        <v>0</v>
      </c>
      <c r="JU256" s="156">
        <f t="shared" si="406"/>
        <v>0</v>
      </c>
      <c r="JV256" s="156">
        <f t="shared" si="406"/>
        <v>0</v>
      </c>
      <c r="JW256" s="156">
        <f t="shared" si="406"/>
        <v>0</v>
      </c>
      <c r="JX256" s="156">
        <f t="shared" si="406"/>
        <v>0</v>
      </c>
      <c r="JY256" s="156">
        <f t="shared" si="406"/>
        <v>0</v>
      </c>
      <c r="JZ256" s="156">
        <f t="shared" si="406"/>
        <v>0</v>
      </c>
      <c r="KA256" s="156">
        <f t="shared" si="406"/>
        <v>0</v>
      </c>
      <c r="KB256" s="156">
        <f t="shared" si="406"/>
        <v>0</v>
      </c>
      <c r="KC256" s="156">
        <f t="shared" si="406"/>
        <v>0</v>
      </c>
      <c r="KD256" s="156">
        <f t="shared" si="406"/>
        <v>0</v>
      </c>
      <c r="KE256" s="156">
        <f t="shared" si="406"/>
        <v>0</v>
      </c>
      <c r="KF256" s="156">
        <f t="shared" si="406"/>
        <v>0</v>
      </c>
      <c r="KG256" s="156">
        <f t="shared" si="406"/>
        <v>0</v>
      </c>
      <c r="KH256" s="156">
        <f t="shared" si="406"/>
        <v>0</v>
      </c>
      <c r="KI256" s="156">
        <f t="shared" si="406"/>
        <v>0</v>
      </c>
      <c r="KJ256" s="156">
        <f t="shared" si="406"/>
        <v>0</v>
      </c>
      <c r="KK256" s="156">
        <f t="shared" si="406"/>
        <v>0</v>
      </c>
      <c r="KL256" s="156">
        <f t="shared" si="406"/>
        <v>0</v>
      </c>
      <c r="KM256" s="156">
        <f t="shared" si="406"/>
        <v>0</v>
      </c>
      <c r="KN256" s="156">
        <f t="shared" si="406"/>
        <v>0</v>
      </c>
      <c r="KO256" s="156">
        <f t="shared" si="406"/>
        <v>0</v>
      </c>
      <c r="KP256" s="156">
        <f t="shared" si="406"/>
        <v>0</v>
      </c>
      <c r="KQ256" s="156">
        <f t="shared" si="406"/>
        <v>0</v>
      </c>
      <c r="KR256" s="156">
        <f t="shared" si="406"/>
        <v>0</v>
      </c>
      <c r="KS256" s="156">
        <f t="shared" si="406"/>
        <v>0</v>
      </c>
      <c r="KT256" s="156">
        <f t="shared" si="406"/>
        <v>0</v>
      </c>
      <c r="KU256" s="156">
        <f t="shared" si="406"/>
        <v>0</v>
      </c>
      <c r="KV256" s="156">
        <f t="shared" si="406"/>
        <v>0</v>
      </c>
      <c r="KW256" s="156">
        <f t="shared" si="406"/>
        <v>0</v>
      </c>
      <c r="KX256" s="156">
        <f t="shared" si="406"/>
        <v>0</v>
      </c>
      <c r="KY256" s="156">
        <f t="shared" si="406"/>
        <v>0</v>
      </c>
      <c r="KZ256" s="156">
        <f t="shared" si="406"/>
        <v>0</v>
      </c>
      <c r="LA256" s="156">
        <f t="shared" si="406"/>
        <v>0</v>
      </c>
      <c r="LB256" s="156">
        <f t="shared" si="406"/>
        <v>0</v>
      </c>
      <c r="LC256" s="156">
        <f t="shared" si="406"/>
        <v>0</v>
      </c>
      <c r="LD256" s="156">
        <f t="shared" si="406"/>
        <v>0</v>
      </c>
      <c r="LE256" s="156">
        <f t="shared" si="406"/>
        <v>0</v>
      </c>
      <c r="LF256" s="156">
        <f t="shared" si="406"/>
        <v>0</v>
      </c>
      <c r="LG256" s="156">
        <f t="shared" si="406"/>
        <v>0</v>
      </c>
      <c r="LH256" s="156">
        <f t="shared" si="406"/>
        <v>0</v>
      </c>
      <c r="LI256" s="156">
        <f t="shared" si="406"/>
        <v>0</v>
      </c>
      <c r="LJ256" s="156">
        <f t="shared" si="406"/>
        <v>0</v>
      </c>
      <c r="LK256" s="156">
        <f t="shared" si="406"/>
        <v>0</v>
      </c>
      <c r="LL256" s="156">
        <f t="shared" ref="LL256:NK256" si="407">IF(LL$165=EOMONTH($D83,-1),FV($AE83,ROUNDDOWN(YEARFRAC($D$165,LL$165,1),0),0,$AC83*$B83,0),0)</f>
        <v>0</v>
      </c>
      <c r="LM256" s="156">
        <f t="shared" si="407"/>
        <v>0</v>
      </c>
      <c r="LN256" s="156">
        <f t="shared" si="407"/>
        <v>0</v>
      </c>
      <c r="LO256" s="156">
        <f t="shared" si="407"/>
        <v>0</v>
      </c>
      <c r="LP256" s="156">
        <f t="shared" si="407"/>
        <v>0</v>
      </c>
      <c r="LQ256" s="156">
        <f t="shared" si="407"/>
        <v>0</v>
      </c>
      <c r="LR256" s="156">
        <f t="shared" si="407"/>
        <v>0</v>
      </c>
      <c r="LS256" s="156">
        <f t="shared" si="407"/>
        <v>0</v>
      </c>
      <c r="LT256" s="156">
        <f t="shared" si="407"/>
        <v>0</v>
      </c>
      <c r="LU256" s="156">
        <f t="shared" si="407"/>
        <v>0</v>
      </c>
      <c r="LV256" s="156">
        <f t="shared" si="407"/>
        <v>0</v>
      </c>
      <c r="LW256" s="156">
        <f t="shared" si="407"/>
        <v>0</v>
      </c>
      <c r="LX256" s="156">
        <f t="shared" si="407"/>
        <v>0</v>
      </c>
      <c r="LY256" s="156">
        <f t="shared" si="407"/>
        <v>0</v>
      </c>
      <c r="LZ256" s="156">
        <f t="shared" si="407"/>
        <v>0</v>
      </c>
      <c r="MA256" s="156">
        <f t="shared" si="407"/>
        <v>0</v>
      </c>
      <c r="MB256" s="156">
        <f t="shared" si="407"/>
        <v>0</v>
      </c>
      <c r="MC256" s="156">
        <f t="shared" si="407"/>
        <v>0</v>
      </c>
      <c r="MD256" s="156">
        <f t="shared" si="407"/>
        <v>0</v>
      </c>
      <c r="ME256" s="156">
        <f t="shared" si="407"/>
        <v>0</v>
      </c>
      <c r="MF256" s="156">
        <f t="shared" si="407"/>
        <v>0</v>
      </c>
      <c r="MG256" s="156">
        <f t="shared" si="407"/>
        <v>0</v>
      </c>
      <c r="MH256" s="156">
        <f t="shared" si="407"/>
        <v>0</v>
      </c>
      <c r="MI256" s="156">
        <f t="shared" si="407"/>
        <v>0</v>
      </c>
      <c r="MJ256" s="156">
        <f t="shared" si="407"/>
        <v>0</v>
      </c>
      <c r="MK256" s="156">
        <f t="shared" si="407"/>
        <v>0</v>
      </c>
      <c r="ML256" s="156">
        <f t="shared" si="407"/>
        <v>0</v>
      </c>
      <c r="MM256" s="156">
        <f t="shared" si="407"/>
        <v>0</v>
      </c>
      <c r="MN256" s="156">
        <f t="shared" si="407"/>
        <v>0</v>
      </c>
      <c r="MO256" s="156">
        <f t="shared" si="407"/>
        <v>0</v>
      </c>
      <c r="MP256" s="156">
        <f t="shared" si="407"/>
        <v>0</v>
      </c>
      <c r="MQ256" s="156">
        <f t="shared" si="407"/>
        <v>0</v>
      </c>
      <c r="MR256" s="156">
        <f t="shared" si="407"/>
        <v>0</v>
      </c>
      <c r="MS256" s="156">
        <f t="shared" si="407"/>
        <v>0</v>
      </c>
      <c r="MT256" s="156">
        <f t="shared" si="407"/>
        <v>0</v>
      </c>
      <c r="MU256" s="156">
        <f t="shared" si="407"/>
        <v>0</v>
      </c>
      <c r="MV256" s="156">
        <f t="shared" si="407"/>
        <v>0</v>
      </c>
      <c r="MW256" s="156">
        <f t="shared" si="407"/>
        <v>0</v>
      </c>
      <c r="MX256" s="156">
        <f t="shared" si="407"/>
        <v>0</v>
      </c>
      <c r="MY256" s="156">
        <f t="shared" si="407"/>
        <v>0</v>
      </c>
      <c r="MZ256" s="156">
        <f t="shared" si="407"/>
        <v>0</v>
      </c>
      <c r="NA256" s="156">
        <f t="shared" si="407"/>
        <v>0</v>
      </c>
      <c r="NB256" s="156">
        <f t="shared" si="407"/>
        <v>0</v>
      </c>
      <c r="NC256" s="156">
        <f t="shared" si="407"/>
        <v>0</v>
      </c>
      <c r="ND256" s="156">
        <f t="shared" si="407"/>
        <v>0</v>
      </c>
      <c r="NE256" s="156">
        <f t="shared" si="407"/>
        <v>0</v>
      </c>
      <c r="NF256" s="156">
        <f t="shared" si="407"/>
        <v>0</v>
      </c>
      <c r="NG256" s="156">
        <f t="shared" si="407"/>
        <v>0</v>
      </c>
      <c r="NH256" s="156">
        <f t="shared" si="407"/>
        <v>0</v>
      </c>
      <c r="NI256" s="156">
        <f t="shared" si="407"/>
        <v>0</v>
      </c>
      <c r="NJ256" s="156">
        <f t="shared" si="407"/>
        <v>0</v>
      </c>
      <c r="NK256" s="158">
        <f t="shared" si="407"/>
        <v>0</v>
      </c>
    </row>
    <row r="257" spans="1:375" x14ac:dyDescent="0.25">
      <c r="A257" s="154">
        <f t="shared" si="401"/>
        <v>-6217.5925000000016</v>
      </c>
      <c r="B257" s="35" t="s">
        <v>170</v>
      </c>
      <c r="C257" s="89" t="s">
        <v>162</v>
      </c>
      <c r="D257" s="156">
        <f>IF(D$165=EOMONTH($D83,-1),SUMIFS($D248:$NK248,$D$165:$NK$165,"&gt;="&amp;EOMONTH($D83,$S83),$D$165:$NK$165,"&lt;"&amp;EOMONTH($D83,60))*-$AF83+SUMIFS($D248:$NK248,$D$165:$NK$165,"&gt;="&amp;EOMONTH($D83,60),$D$165:$NK$165,"&lt;"&amp;EOMONTH($D83,372))*-$AG83,0)</f>
        <v>0</v>
      </c>
      <c r="E257" s="156">
        <f t="shared" ref="E257:BP257" si="408">IF(E$165=EOMONTH($D83,-1),SUMIFS($D248:$NK248,$D$165:$NK$165,"&gt;="&amp;EOMONTH($D83,$S83),$D$165:$NK$165,"&lt;"&amp;EOMONTH($D83,60))*-$AF83+SUMIFS($D248:$NK248,$D$165:$NK$165,"&gt;="&amp;EOMONTH($D83,60),$D$165:$NK$165,"&lt;"&amp;EOMONTH($D83,372))*-$AG83,0)</f>
        <v>0</v>
      </c>
      <c r="F257" s="156">
        <f t="shared" si="408"/>
        <v>0</v>
      </c>
      <c r="G257" s="156">
        <f t="shared" si="408"/>
        <v>0</v>
      </c>
      <c r="H257" s="156">
        <f t="shared" si="408"/>
        <v>0</v>
      </c>
      <c r="I257" s="156">
        <f t="shared" si="408"/>
        <v>0</v>
      </c>
      <c r="J257" s="156">
        <f t="shared" si="408"/>
        <v>0</v>
      </c>
      <c r="K257" s="156">
        <f t="shared" si="408"/>
        <v>0</v>
      </c>
      <c r="L257" s="156">
        <f t="shared" si="408"/>
        <v>0</v>
      </c>
      <c r="M257" s="156">
        <f t="shared" si="408"/>
        <v>0</v>
      </c>
      <c r="N257" s="156">
        <f t="shared" si="408"/>
        <v>0</v>
      </c>
      <c r="O257" s="156">
        <f t="shared" si="408"/>
        <v>0</v>
      </c>
      <c r="P257" s="156">
        <f t="shared" si="408"/>
        <v>0</v>
      </c>
      <c r="Q257" s="156">
        <f t="shared" si="408"/>
        <v>0</v>
      </c>
      <c r="R257" s="156">
        <f t="shared" si="408"/>
        <v>0</v>
      </c>
      <c r="S257" s="156">
        <f t="shared" si="408"/>
        <v>0</v>
      </c>
      <c r="T257" s="156">
        <f t="shared" si="408"/>
        <v>0</v>
      </c>
      <c r="U257" s="156">
        <f t="shared" si="408"/>
        <v>0</v>
      </c>
      <c r="V257" s="156">
        <f t="shared" si="408"/>
        <v>0</v>
      </c>
      <c r="W257" s="156">
        <f t="shared" si="408"/>
        <v>0</v>
      </c>
      <c r="X257" s="156">
        <f t="shared" si="408"/>
        <v>-6217.5925000000016</v>
      </c>
      <c r="Y257" s="156">
        <f t="shared" si="408"/>
        <v>0</v>
      </c>
      <c r="Z257" s="156">
        <f t="shared" si="408"/>
        <v>0</v>
      </c>
      <c r="AA257" s="156">
        <f t="shared" si="408"/>
        <v>0</v>
      </c>
      <c r="AB257" s="156">
        <f t="shared" si="408"/>
        <v>0</v>
      </c>
      <c r="AC257" s="156">
        <f t="shared" si="408"/>
        <v>0</v>
      </c>
      <c r="AD257" s="156">
        <f t="shared" si="408"/>
        <v>0</v>
      </c>
      <c r="AE257" s="156">
        <f t="shared" si="408"/>
        <v>0</v>
      </c>
      <c r="AF257" s="156">
        <f t="shared" si="408"/>
        <v>0</v>
      </c>
      <c r="AG257" s="156">
        <f t="shared" si="408"/>
        <v>0</v>
      </c>
      <c r="AH257" s="156">
        <f t="shared" si="408"/>
        <v>0</v>
      </c>
      <c r="AI257" s="156">
        <f t="shared" si="408"/>
        <v>0</v>
      </c>
      <c r="AJ257" s="156">
        <f t="shared" si="408"/>
        <v>0</v>
      </c>
      <c r="AK257" s="156">
        <f t="shared" si="408"/>
        <v>0</v>
      </c>
      <c r="AL257" s="156">
        <f t="shared" si="408"/>
        <v>0</v>
      </c>
      <c r="AM257" s="156">
        <f t="shared" si="408"/>
        <v>0</v>
      </c>
      <c r="AN257" s="156">
        <f t="shared" si="408"/>
        <v>0</v>
      </c>
      <c r="AO257" s="156">
        <f t="shared" si="408"/>
        <v>0</v>
      </c>
      <c r="AP257" s="156">
        <f t="shared" si="408"/>
        <v>0</v>
      </c>
      <c r="AQ257" s="156">
        <f t="shared" si="408"/>
        <v>0</v>
      </c>
      <c r="AR257" s="156">
        <f t="shared" si="408"/>
        <v>0</v>
      </c>
      <c r="AS257" s="156">
        <f t="shared" si="408"/>
        <v>0</v>
      </c>
      <c r="AT257" s="156">
        <f t="shared" si="408"/>
        <v>0</v>
      </c>
      <c r="AU257" s="156">
        <f t="shared" si="408"/>
        <v>0</v>
      </c>
      <c r="AV257" s="156">
        <f t="shared" si="408"/>
        <v>0</v>
      </c>
      <c r="AW257" s="156">
        <f t="shared" si="408"/>
        <v>0</v>
      </c>
      <c r="AX257" s="156">
        <f t="shared" si="408"/>
        <v>0</v>
      </c>
      <c r="AY257" s="156">
        <f t="shared" si="408"/>
        <v>0</v>
      </c>
      <c r="AZ257" s="156">
        <f t="shared" si="408"/>
        <v>0</v>
      </c>
      <c r="BA257" s="156">
        <f t="shared" si="408"/>
        <v>0</v>
      </c>
      <c r="BB257" s="156">
        <f t="shared" si="408"/>
        <v>0</v>
      </c>
      <c r="BC257" s="156">
        <f t="shared" si="408"/>
        <v>0</v>
      </c>
      <c r="BD257" s="156">
        <f t="shared" si="408"/>
        <v>0</v>
      </c>
      <c r="BE257" s="156">
        <f t="shared" si="408"/>
        <v>0</v>
      </c>
      <c r="BF257" s="156">
        <f t="shared" si="408"/>
        <v>0</v>
      </c>
      <c r="BG257" s="156">
        <f t="shared" si="408"/>
        <v>0</v>
      </c>
      <c r="BH257" s="156">
        <f t="shared" si="408"/>
        <v>0</v>
      </c>
      <c r="BI257" s="156">
        <f t="shared" si="408"/>
        <v>0</v>
      </c>
      <c r="BJ257" s="156">
        <f t="shared" si="408"/>
        <v>0</v>
      </c>
      <c r="BK257" s="156">
        <f t="shared" si="408"/>
        <v>0</v>
      </c>
      <c r="BL257" s="156">
        <f t="shared" si="408"/>
        <v>0</v>
      </c>
      <c r="BM257" s="156">
        <f t="shared" si="408"/>
        <v>0</v>
      </c>
      <c r="BN257" s="156">
        <f t="shared" si="408"/>
        <v>0</v>
      </c>
      <c r="BO257" s="156">
        <f t="shared" si="408"/>
        <v>0</v>
      </c>
      <c r="BP257" s="156">
        <f t="shared" si="408"/>
        <v>0</v>
      </c>
      <c r="BQ257" s="156">
        <f t="shared" ref="BQ257:EB257" si="409">IF(BQ$165=EOMONTH($D83,-1),SUMIFS($D248:$NK248,$D$165:$NK$165,"&gt;="&amp;EOMONTH($D83,$S83),$D$165:$NK$165,"&lt;"&amp;EOMONTH($D83,60))*-$AF83+SUMIFS($D248:$NK248,$D$165:$NK$165,"&gt;="&amp;EOMONTH($D83,60),$D$165:$NK$165,"&lt;"&amp;EOMONTH($D83,372))*-$AG83,0)</f>
        <v>0</v>
      </c>
      <c r="BR257" s="156">
        <f t="shared" si="409"/>
        <v>0</v>
      </c>
      <c r="BS257" s="156">
        <f t="shared" si="409"/>
        <v>0</v>
      </c>
      <c r="BT257" s="156">
        <f t="shared" si="409"/>
        <v>0</v>
      </c>
      <c r="BU257" s="156">
        <f t="shared" si="409"/>
        <v>0</v>
      </c>
      <c r="BV257" s="156">
        <f t="shared" si="409"/>
        <v>0</v>
      </c>
      <c r="BW257" s="156">
        <f t="shared" si="409"/>
        <v>0</v>
      </c>
      <c r="BX257" s="156">
        <f t="shared" si="409"/>
        <v>0</v>
      </c>
      <c r="BY257" s="156">
        <f t="shared" si="409"/>
        <v>0</v>
      </c>
      <c r="BZ257" s="156">
        <f t="shared" si="409"/>
        <v>0</v>
      </c>
      <c r="CA257" s="156">
        <f t="shared" si="409"/>
        <v>0</v>
      </c>
      <c r="CB257" s="156">
        <f t="shared" si="409"/>
        <v>0</v>
      </c>
      <c r="CC257" s="156">
        <f t="shared" si="409"/>
        <v>0</v>
      </c>
      <c r="CD257" s="156">
        <f t="shared" si="409"/>
        <v>0</v>
      </c>
      <c r="CE257" s="156">
        <f t="shared" si="409"/>
        <v>0</v>
      </c>
      <c r="CF257" s="156">
        <f t="shared" si="409"/>
        <v>0</v>
      </c>
      <c r="CG257" s="156">
        <f t="shared" si="409"/>
        <v>0</v>
      </c>
      <c r="CH257" s="156">
        <f t="shared" si="409"/>
        <v>0</v>
      </c>
      <c r="CI257" s="156">
        <f t="shared" si="409"/>
        <v>0</v>
      </c>
      <c r="CJ257" s="156">
        <f t="shared" si="409"/>
        <v>0</v>
      </c>
      <c r="CK257" s="156">
        <f t="shared" si="409"/>
        <v>0</v>
      </c>
      <c r="CL257" s="156">
        <f t="shared" si="409"/>
        <v>0</v>
      </c>
      <c r="CM257" s="156">
        <f t="shared" si="409"/>
        <v>0</v>
      </c>
      <c r="CN257" s="156">
        <f t="shared" si="409"/>
        <v>0</v>
      </c>
      <c r="CO257" s="156">
        <f t="shared" si="409"/>
        <v>0</v>
      </c>
      <c r="CP257" s="156">
        <f t="shared" si="409"/>
        <v>0</v>
      </c>
      <c r="CQ257" s="156">
        <f t="shared" si="409"/>
        <v>0</v>
      </c>
      <c r="CR257" s="156">
        <f t="shared" si="409"/>
        <v>0</v>
      </c>
      <c r="CS257" s="156">
        <f t="shared" si="409"/>
        <v>0</v>
      </c>
      <c r="CT257" s="156">
        <f t="shared" si="409"/>
        <v>0</v>
      </c>
      <c r="CU257" s="156">
        <f t="shared" si="409"/>
        <v>0</v>
      </c>
      <c r="CV257" s="156">
        <f t="shared" si="409"/>
        <v>0</v>
      </c>
      <c r="CW257" s="156">
        <f t="shared" si="409"/>
        <v>0</v>
      </c>
      <c r="CX257" s="156">
        <f t="shared" si="409"/>
        <v>0</v>
      </c>
      <c r="CY257" s="156">
        <f t="shared" si="409"/>
        <v>0</v>
      </c>
      <c r="CZ257" s="156">
        <f t="shared" si="409"/>
        <v>0</v>
      </c>
      <c r="DA257" s="156">
        <f t="shared" si="409"/>
        <v>0</v>
      </c>
      <c r="DB257" s="156">
        <f t="shared" si="409"/>
        <v>0</v>
      </c>
      <c r="DC257" s="156">
        <f t="shared" si="409"/>
        <v>0</v>
      </c>
      <c r="DD257" s="156">
        <f t="shared" si="409"/>
        <v>0</v>
      </c>
      <c r="DE257" s="156">
        <f t="shared" si="409"/>
        <v>0</v>
      </c>
      <c r="DF257" s="156">
        <f t="shared" si="409"/>
        <v>0</v>
      </c>
      <c r="DG257" s="156">
        <f t="shared" si="409"/>
        <v>0</v>
      </c>
      <c r="DH257" s="156">
        <f t="shared" si="409"/>
        <v>0</v>
      </c>
      <c r="DI257" s="156">
        <f t="shared" si="409"/>
        <v>0</v>
      </c>
      <c r="DJ257" s="156">
        <f t="shared" si="409"/>
        <v>0</v>
      </c>
      <c r="DK257" s="156">
        <f t="shared" si="409"/>
        <v>0</v>
      </c>
      <c r="DL257" s="156">
        <f t="shared" si="409"/>
        <v>0</v>
      </c>
      <c r="DM257" s="156">
        <f t="shared" si="409"/>
        <v>0</v>
      </c>
      <c r="DN257" s="156">
        <f t="shared" si="409"/>
        <v>0</v>
      </c>
      <c r="DO257" s="156">
        <f t="shared" si="409"/>
        <v>0</v>
      </c>
      <c r="DP257" s="156">
        <f t="shared" si="409"/>
        <v>0</v>
      </c>
      <c r="DQ257" s="156">
        <f t="shared" si="409"/>
        <v>0</v>
      </c>
      <c r="DR257" s="156">
        <f t="shared" si="409"/>
        <v>0</v>
      </c>
      <c r="DS257" s="156">
        <f t="shared" si="409"/>
        <v>0</v>
      </c>
      <c r="DT257" s="156">
        <f t="shared" si="409"/>
        <v>0</v>
      </c>
      <c r="DU257" s="156">
        <f t="shared" si="409"/>
        <v>0</v>
      </c>
      <c r="DV257" s="156">
        <f t="shared" si="409"/>
        <v>0</v>
      </c>
      <c r="DW257" s="156">
        <f t="shared" si="409"/>
        <v>0</v>
      </c>
      <c r="DX257" s="156">
        <f t="shared" si="409"/>
        <v>0</v>
      </c>
      <c r="DY257" s="156">
        <f t="shared" si="409"/>
        <v>0</v>
      </c>
      <c r="DZ257" s="156">
        <f t="shared" si="409"/>
        <v>0</v>
      </c>
      <c r="EA257" s="156">
        <f t="shared" si="409"/>
        <v>0</v>
      </c>
      <c r="EB257" s="156">
        <f t="shared" si="409"/>
        <v>0</v>
      </c>
      <c r="EC257" s="156">
        <f t="shared" ref="EC257:GN257" si="410">IF(EC$165=EOMONTH($D83,-1),SUMIFS($D248:$NK248,$D$165:$NK$165,"&gt;="&amp;EOMONTH($D83,$S83),$D$165:$NK$165,"&lt;"&amp;EOMONTH($D83,60))*-$AF83+SUMIFS($D248:$NK248,$D$165:$NK$165,"&gt;="&amp;EOMONTH($D83,60),$D$165:$NK$165,"&lt;"&amp;EOMONTH($D83,372))*-$AG83,0)</f>
        <v>0</v>
      </c>
      <c r="ED257" s="156">
        <f t="shared" si="410"/>
        <v>0</v>
      </c>
      <c r="EE257" s="156">
        <f t="shared" si="410"/>
        <v>0</v>
      </c>
      <c r="EF257" s="156">
        <f t="shared" si="410"/>
        <v>0</v>
      </c>
      <c r="EG257" s="156">
        <f t="shared" si="410"/>
        <v>0</v>
      </c>
      <c r="EH257" s="156">
        <f t="shared" si="410"/>
        <v>0</v>
      </c>
      <c r="EI257" s="156">
        <f t="shared" si="410"/>
        <v>0</v>
      </c>
      <c r="EJ257" s="156">
        <f t="shared" si="410"/>
        <v>0</v>
      </c>
      <c r="EK257" s="156">
        <f t="shared" si="410"/>
        <v>0</v>
      </c>
      <c r="EL257" s="156">
        <f t="shared" si="410"/>
        <v>0</v>
      </c>
      <c r="EM257" s="156">
        <f t="shared" si="410"/>
        <v>0</v>
      </c>
      <c r="EN257" s="156">
        <f t="shared" si="410"/>
        <v>0</v>
      </c>
      <c r="EO257" s="156">
        <f t="shared" si="410"/>
        <v>0</v>
      </c>
      <c r="EP257" s="156">
        <f t="shared" si="410"/>
        <v>0</v>
      </c>
      <c r="EQ257" s="156">
        <f t="shared" si="410"/>
        <v>0</v>
      </c>
      <c r="ER257" s="156">
        <f t="shared" si="410"/>
        <v>0</v>
      </c>
      <c r="ES257" s="156">
        <f t="shared" si="410"/>
        <v>0</v>
      </c>
      <c r="ET257" s="156">
        <f t="shared" si="410"/>
        <v>0</v>
      </c>
      <c r="EU257" s="156">
        <f t="shared" si="410"/>
        <v>0</v>
      </c>
      <c r="EV257" s="156">
        <f t="shared" si="410"/>
        <v>0</v>
      </c>
      <c r="EW257" s="156">
        <f t="shared" si="410"/>
        <v>0</v>
      </c>
      <c r="EX257" s="156">
        <f t="shared" si="410"/>
        <v>0</v>
      </c>
      <c r="EY257" s="156">
        <f t="shared" si="410"/>
        <v>0</v>
      </c>
      <c r="EZ257" s="156">
        <f t="shared" si="410"/>
        <v>0</v>
      </c>
      <c r="FA257" s="156">
        <f t="shared" si="410"/>
        <v>0</v>
      </c>
      <c r="FB257" s="156">
        <f t="shared" si="410"/>
        <v>0</v>
      </c>
      <c r="FC257" s="156">
        <f t="shared" si="410"/>
        <v>0</v>
      </c>
      <c r="FD257" s="156">
        <f t="shared" si="410"/>
        <v>0</v>
      </c>
      <c r="FE257" s="156">
        <f t="shared" si="410"/>
        <v>0</v>
      </c>
      <c r="FF257" s="156">
        <f t="shared" si="410"/>
        <v>0</v>
      </c>
      <c r="FG257" s="156">
        <f t="shared" si="410"/>
        <v>0</v>
      </c>
      <c r="FH257" s="156">
        <f t="shared" si="410"/>
        <v>0</v>
      </c>
      <c r="FI257" s="156">
        <f t="shared" si="410"/>
        <v>0</v>
      </c>
      <c r="FJ257" s="156">
        <f t="shared" si="410"/>
        <v>0</v>
      </c>
      <c r="FK257" s="156">
        <f t="shared" si="410"/>
        <v>0</v>
      </c>
      <c r="FL257" s="156">
        <f t="shared" si="410"/>
        <v>0</v>
      </c>
      <c r="FM257" s="156">
        <f t="shared" si="410"/>
        <v>0</v>
      </c>
      <c r="FN257" s="156">
        <f t="shared" si="410"/>
        <v>0</v>
      </c>
      <c r="FO257" s="156">
        <f t="shared" si="410"/>
        <v>0</v>
      </c>
      <c r="FP257" s="156">
        <f t="shared" si="410"/>
        <v>0</v>
      </c>
      <c r="FQ257" s="156">
        <f t="shared" si="410"/>
        <v>0</v>
      </c>
      <c r="FR257" s="156">
        <f t="shared" si="410"/>
        <v>0</v>
      </c>
      <c r="FS257" s="156">
        <f t="shared" si="410"/>
        <v>0</v>
      </c>
      <c r="FT257" s="156">
        <f t="shared" si="410"/>
        <v>0</v>
      </c>
      <c r="FU257" s="156">
        <f t="shared" si="410"/>
        <v>0</v>
      </c>
      <c r="FV257" s="156">
        <f t="shared" si="410"/>
        <v>0</v>
      </c>
      <c r="FW257" s="156">
        <f t="shared" si="410"/>
        <v>0</v>
      </c>
      <c r="FX257" s="156">
        <f t="shared" si="410"/>
        <v>0</v>
      </c>
      <c r="FY257" s="156">
        <f t="shared" si="410"/>
        <v>0</v>
      </c>
      <c r="FZ257" s="156">
        <f t="shared" si="410"/>
        <v>0</v>
      </c>
      <c r="GA257" s="156">
        <f t="shared" si="410"/>
        <v>0</v>
      </c>
      <c r="GB257" s="156">
        <f t="shared" si="410"/>
        <v>0</v>
      </c>
      <c r="GC257" s="156">
        <f t="shared" si="410"/>
        <v>0</v>
      </c>
      <c r="GD257" s="156">
        <f t="shared" si="410"/>
        <v>0</v>
      </c>
      <c r="GE257" s="156">
        <f t="shared" si="410"/>
        <v>0</v>
      </c>
      <c r="GF257" s="156">
        <f t="shared" si="410"/>
        <v>0</v>
      </c>
      <c r="GG257" s="156">
        <f t="shared" si="410"/>
        <v>0</v>
      </c>
      <c r="GH257" s="156">
        <f t="shared" si="410"/>
        <v>0</v>
      </c>
      <c r="GI257" s="156">
        <f t="shared" si="410"/>
        <v>0</v>
      </c>
      <c r="GJ257" s="156">
        <f t="shared" si="410"/>
        <v>0</v>
      </c>
      <c r="GK257" s="156">
        <f t="shared" si="410"/>
        <v>0</v>
      </c>
      <c r="GL257" s="156">
        <f t="shared" si="410"/>
        <v>0</v>
      </c>
      <c r="GM257" s="156">
        <f t="shared" si="410"/>
        <v>0</v>
      </c>
      <c r="GN257" s="156">
        <f t="shared" si="410"/>
        <v>0</v>
      </c>
      <c r="GO257" s="156">
        <f t="shared" ref="GO257:IZ257" si="411">IF(GO$165=EOMONTH($D83,-1),SUMIFS($D248:$NK248,$D$165:$NK$165,"&gt;="&amp;EOMONTH($D83,$S83),$D$165:$NK$165,"&lt;"&amp;EOMONTH($D83,60))*-$AF83+SUMIFS($D248:$NK248,$D$165:$NK$165,"&gt;="&amp;EOMONTH($D83,60),$D$165:$NK$165,"&lt;"&amp;EOMONTH($D83,372))*-$AG83,0)</f>
        <v>0</v>
      </c>
      <c r="GP257" s="156">
        <f t="shared" si="411"/>
        <v>0</v>
      </c>
      <c r="GQ257" s="156">
        <f t="shared" si="411"/>
        <v>0</v>
      </c>
      <c r="GR257" s="156">
        <f t="shared" si="411"/>
        <v>0</v>
      </c>
      <c r="GS257" s="156">
        <f t="shared" si="411"/>
        <v>0</v>
      </c>
      <c r="GT257" s="156">
        <f t="shared" si="411"/>
        <v>0</v>
      </c>
      <c r="GU257" s="156">
        <f t="shared" si="411"/>
        <v>0</v>
      </c>
      <c r="GV257" s="156">
        <f t="shared" si="411"/>
        <v>0</v>
      </c>
      <c r="GW257" s="156">
        <f t="shared" si="411"/>
        <v>0</v>
      </c>
      <c r="GX257" s="156">
        <f t="shared" si="411"/>
        <v>0</v>
      </c>
      <c r="GY257" s="156">
        <f t="shared" si="411"/>
        <v>0</v>
      </c>
      <c r="GZ257" s="156">
        <f t="shared" si="411"/>
        <v>0</v>
      </c>
      <c r="HA257" s="156">
        <f t="shared" si="411"/>
        <v>0</v>
      </c>
      <c r="HB257" s="156">
        <f t="shared" si="411"/>
        <v>0</v>
      </c>
      <c r="HC257" s="156">
        <f t="shared" si="411"/>
        <v>0</v>
      </c>
      <c r="HD257" s="156">
        <f t="shared" si="411"/>
        <v>0</v>
      </c>
      <c r="HE257" s="156">
        <f t="shared" si="411"/>
        <v>0</v>
      </c>
      <c r="HF257" s="156">
        <f t="shared" si="411"/>
        <v>0</v>
      </c>
      <c r="HG257" s="156">
        <f t="shared" si="411"/>
        <v>0</v>
      </c>
      <c r="HH257" s="156">
        <f t="shared" si="411"/>
        <v>0</v>
      </c>
      <c r="HI257" s="156">
        <f t="shared" si="411"/>
        <v>0</v>
      </c>
      <c r="HJ257" s="156">
        <f t="shared" si="411"/>
        <v>0</v>
      </c>
      <c r="HK257" s="156">
        <f t="shared" si="411"/>
        <v>0</v>
      </c>
      <c r="HL257" s="156">
        <f t="shared" si="411"/>
        <v>0</v>
      </c>
      <c r="HM257" s="156">
        <f t="shared" si="411"/>
        <v>0</v>
      </c>
      <c r="HN257" s="156">
        <f t="shared" si="411"/>
        <v>0</v>
      </c>
      <c r="HO257" s="156">
        <f t="shared" si="411"/>
        <v>0</v>
      </c>
      <c r="HP257" s="156">
        <f t="shared" si="411"/>
        <v>0</v>
      </c>
      <c r="HQ257" s="156">
        <f t="shared" si="411"/>
        <v>0</v>
      </c>
      <c r="HR257" s="156">
        <f t="shared" si="411"/>
        <v>0</v>
      </c>
      <c r="HS257" s="156">
        <f t="shared" si="411"/>
        <v>0</v>
      </c>
      <c r="HT257" s="156">
        <f t="shared" si="411"/>
        <v>0</v>
      </c>
      <c r="HU257" s="156">
        <f t="shared" si="411"/>
        <v>0</v>
      </c>
      <c r="HV257" s="156">
        <f t="shared" si="411"/>
        <v>0</v>
      </c>
      <c r="HW257" s="156">
        <f t="shared" si="411"/>
        <v>0</v>
      </c>
      <c r="HX257" s="156">
        <f t="shared" si="411"/>
        <v>0</v>
      </c>
      <c r="HY257" s="156">
        <f t="shared" si="411"/>
        <v>0</v>
      </c>
      <c r="HZ257" s="156">
        <f t="shared" si="411"/>
        <v>0</v>
      </c>
      <c r="IA257" s="156">
        <f t="shared" si="411"/>
        <v>0</v>
      </c>
      <c r="IB257" s="156">
        <f t="shared" si="411"/>
        <v>0</v>
      </c>
      <c r="IC257" s="156">
        <f t="shared" si="411"/>
        <v>0</v>
      </c>
      <c r="ID257" s="156">
        <f t="shared" si="411"/>
        <v>0</v>
      </c>
      <c r="IE257" s="156">
        <f t="shared" si="411"/>
        <v>0</v>
      </c>
      <c r="IF257" s="156">
        <f t="shared" si="411"/>
        <v>0</v>
      </c>
      <c r="IG257" s="156">
        <f t="shared" si="411"/>
        <v>0</v>
      </c>
      <c r="IH257" s="156">
        <f t="shared" si="411"/>
        <v>0</v>
      </c>
      <c r="II257" s="156">
        <f t="shared" si="411"/>
        <v>0</v>
      </c>
      <c r="IJ257" s="156">
        <f t="shared" si="411"/>
        <v>0</v>
      </c>
      <c r="IK257" s="156">
        <f t="shared" si="411"/>
        <v>0</v>
      </c>
      <c r="IL257" s="156">
        <f t="shared" si="411"/>
        <v>0</v>
      </c>
      <c r="IM257" s="156">
        <f t="shared" si="411"/>
        <v>0</v>
      </c>
      <c r="IN257" s="156">
        <f t="shared" si="411"/>
        <v>0</v>
      </c>
      <c r="IO257" s="156">
        <f t="shared" si="411"/>
        <v>0</v>
      </c>
      <c r="IP257" s="156">
        <f t="shared" si="411"/>
        <v>0</v>
      </c>
      <c r="IQ257" s="156">
        <f t="shared" si="411"/>
        <v>0</v>
      </c>
      <c r="IR257" s="156">
        <f t="shared" si="411"/>
        <v>0</v>
      </c>
      <c r="IS257" s="156">
        <f t="shared" si="411"/>
        <v>0</v>
      </c>
      <c r="IT257" s="156">
        <f t="shared" si="411"/>
        <v>0</v>
      </c>
      <c r="IU257" s="156">
        <f t="shared" si="411"/>
        <v>0</v>
      </c>
      <c r="IV257" s="156">
        <f t="shared" si="411"/>
        <v>0</v>
      </c>
      <c r="IW257" s="156">
        <f t="shared" si="411"/>
        <v>0</v>
      </c>
      <c r="IX257" s="156">
        <f t="shared" si="411"/>
        <v>0</v>
      </c>
      <c r="IY257" s="156">
        <f t="shared" si="411"/>
        <v>0</v>
      </c>
      <c r="IZ257" s="156">
        <f t="shared" si="411"/>
        <v>0</v>
      </c>
      <c r="JA257" s="156">
        <f t="shared" ref="JA257:LL257" si="412">IF(JA$165=EOMONTH($D83,-1),SUMIFS($D248:$NK248,$D$165:$NK$165,"&gt;="&amp;EOMONTH($D83,$S83),$D$165:$NK$165,"&lt;"&amp;EOMONTH($D83,60))*-$AF83+SUMIFS($D248:$NK248,$D$165:$NK$165,"&gt;="&amp;EOMONTH($D83,60),$D$165:$NK$165,"&lt;"&amp;EOMONTH($D83,372))*-$AG83,0)</f>
        <v>0</v>
      </c>
      <c r="JB257" s="156">
        <f t="shared" si="412"/>
        <v>0</v>
      </c>
      <c r="JC257" s="156">
        <f t="shared" si="412"/>
        <v>0</v>
      </c>
      <c r="JD257" s="156">
        <f t="shared" si="412"/>
        <v>0</v>
      </c>
      <c r="JE257" s="156">
        <f t="shared" si="412"/>
        <v>0</v>
      </c>
      <c r="JF257" s="156">
        <f t="shared" si="412"/>
        <v>0</v>
      </c>
      <c r="JG257" s="156">
        <f t="shared" si="412"/>
        <v>0</v>
      </c>
      <c r="JH257" s="156">
        <f t="shared" si="412"/>
        <v>0</v>
      </c>
      <c r="JI257" s="156">
        <f t="shared" si="412"/>
        <v>0</v>
      </c>
      <c r="JJ257" s="156">
        <f t="shared" si="412"/>
        <v>0</v>
      </c>
      <c r="JK257" s="156">
        <f t="shared" si="412"/>
        <v>0</v>
      </c>
      <c r="JL257" s="156">
        <f t="shared" si="412"/>
        <v>0</v>
      </c>
      <c r="JM257" s="156">
        <f t="shared" si="412"/>
        <v>0</v>
      </c>
      <c r="JN257" s="156">
        <f t="shared" si="412"/>
        <v>0</v>
      </c>
      <c r="JO257" s="156">
        <f t="shared" si="412"/>
        <v>0</v>
      </c>
      <c r="JP257" s="156">
        <f t="shared" si="412"/>
        <v>0</v>
      </c>
      <c r="JQ257" s="156">
        <f t="shared" si="412"/>
        <v>0</v>
      </c>
      <c r="JR257" s="156">
        <f t="shared" si="412"/>
        <v>0</v>
      </c>
      <c r="JS257" s="156">
        <f t="shared" si="412"/>
        <v>0</v>
      </c>
      <c r="JT257" s="156">
        <f t="shared" si="412"/>
        <v>0</v>
      </c>
      <c r="JU257" s="156">
        <f t="shared" si="412"/>
        <v>0</v>
      </c>
      <c r="JV257" s="156">
        <f t="shared" si="412"/>
        <v>0</v>
      </c>
      <c r="JW257" s="156">
        <f t="shared" si="412"/>
        <v>0</v>
      </c>
      <c r="JX257" s="156">
        <f t="shared" si="412"/>
        <v>0</v>
      </c>
      <c r="JY257" s="156">
        <f t="shared" si="412"/>
        <v>0</v>
      </c>
      <c r="JZ257" s="156">
        <f t="shared" si="412"/>
        <v>0</v>
      </c>
      <c r="KA257" s="156">
        <f t="shared" si="412"/>
        <v>0</v>
      </c>
      <c r="KB257" s="156">
        <f t="shared" si="412"/>
        <v>0</v>
      </c>
      <c r="KC257" s="156">
        <f t="shared" si="412"/>
        <v>0</v>
      </c>
      <c r="KD257" s="156">
        <f t="shared" si="412"/>
        <v>0</v>
      </c>
      <c r="KE257" s="156">
        <f t="shared" si="412"/>
        <v>0</v>
      </c>
      <c r="KF257" s="156">
        <f t="shared" si="412"/>
        <v>0</v>
      </c>
      <c r="KG257" s="156">
        <f t="shared" si="412"/>
        <v>0</v>
      </c>
      <c r="KH257" s="156">
        <f t="shared" si="412"/>
        <v>0</v>
      </c>
      <c r="KI257" s="156">
        <f t="shared" si="412"/>
        <v>0</v>
      </c>
      <c r="KJ257" s="156">
        <f t="shared" si="412"/>
        <v>0</v>
      </c>
      <c r="KK257" s="156">
        <f t="shared" si="412"/>
        <v>0</v>
      </c>
      <c r="KL257" s="156">
        <f t="shared" si="412"/>
        <v>0</v>
      </c>
      <c r="KM257" s="156">
        <f t="shared" si="412"/>
        <v>0</v>
      </c>
      <c r="KN257" s="156">
        <f t="shared" si="412"/>
        <v>0</v>
      </c>
      <c r="KO257" s="156">
        <f t="shared" si="412"/>
        <v>0</v>
      </c>
      <c r="KP257" s="156">
        <f t="shared" si="412"/>
        <v>0</v>
      </c>
      <c r="KQ257" s="156">
        <f t="shared" si="412"/>
        <v>0</v>
      </c>
      <c r="KR257" s="156">
        <f t="shared" si="412"/>
        <v>0</v>
      </c>
      <c r="KS257" s="156">
        <f t="shared" si="412"/>
        <v>0</v>
      </c>
      <c r="KT257" s="156">
        <f t="shared" si="412"/>
        <v>0</v>
      </c>
      <c r="KU257" s="156">
        <f t="shared" si="412"/>
        <v>0</v>
      </c>
      <c r="KV257" s="156">
        <f t="shared" si="412"/>
        <v>0</v>
      </c>
      <c r="KW257" s="156">
        <f t="shared" si="412"/>
        <v>0</v>
      </c>
      <c r="KX257" s="156">
        <f t="shared" si="412"/>
        <v>0</v>
      </c>
      <c r="KY257" s="156">
        <f t="shared" si="412"/>
        <v>0</v>
      </c>
      <c r="KZ257" s="156">
        <f t="shared" si="412"/>
        <v>0</v>
      </c>
      <c r="LA257" s="156">
        <f t="shared" si="412"/>
        <v>0</v>
      </c>
      <c r="LB257" s="156">
        <f t="shared" si="412"/>
        <v>0</v>
      </c>
      <c r="LC257" s="156">
        <f t="shared" si="412"/>
        <v>0</v>
      </c>
      <c r="LD257" s="156">
        <f t="shared" si="412"/>
        <v>0</v>
      </c>
      <c r="LE257" s="156">
        <f t="shared" si="412"/>
        <v>0</v>
      </c>
      <c r="LF257" s="156">
        <f t="shared" si="412"/>
        <v>0</v>
      </c>
      <c r="LG257" s="156">
        <f t="shared" si="412"/>
        <v>0</v>
      </c>
      <c r="LH257" s="156">
        <f t="shared" si="412"/>
        <v>0</v>
      </c>
      <c r="LI257" s="156">
        <f t="shared" si="412"/>
        <v>0</v>
      </c>
      <c r="LJ257" s="156">
        <f t="shared" si="412"/>
        <v>0</v>
      </c>
      <c r="LK257" s="156">
        <f t="shared" si="412"/>
        <v>0</v>
      </c>
      <c r="LL257" s="156">
        <f t="shared" si="412"/>
        <v>0</v>
      </c>
      <c r="LM257" s="156">
        <f t="shared" ref="LM257:NK257" si="413">IF(LM$165=EOMONTH($D83,-1),SUMIFS($D248:$NK248,$D$165:$NK$165,"&gt;="&amp;EOMONTH($D83,$S83),$D$165:$NK$165,"&lt;"&amp;EOMONTH($D83,60))*-$AF83+SUMIFS($D248:$NK248,$D$165:$NK$165,"&gt;="&amp;EOMONTH($D83,60),$D$165:$NK$165,"&lt;"&amp;EOMONTH($D83,372))*-$AG83,0)</f>
        <v>0</v>
      </c>
      <c r="LN257" s="156">
        <f t="shared" si="413"/>
        <v>0</v>
      </c>
      <c r="LO257" s="156">
        <f t="shared" si="413"/>
        <v>0</v>
      </c>
      <c r="LP257" s="156">
        <f t="shared" si="413"/>
        <v>0</v>
      </c>
      <c r="LQ257" s="156">
        <f t="shared" si="413"/>
        <v>0</v>
      </c>
      <c r="LR257" s="156">
        <f t="shared" si="413"/>
        <v>0</v>
      </c>
      <c r="LS257" s="156">
        <f t="shared" si="413"/>
        <v>0</v>
      </c>
      <c r="LT257" s="156">
        <f t="shared" si="413"/>
        <v>0</v>
      </c>
      <c r="LU257" s="156">
        <f t="shared" si="413"/>
        <v>0</v>
      </c>
      <c r="LV257" s="156">
        <f t="shared" si="413"/>
        <v>0</v>
      </c>
      <c r="LW257" s="156">
        <f t="shared" si="413"/>
        <v>0</v>
      </c>
      <c r="LX257" s="156">
        <f t="shared" si="413"/>
        <v>0</v>
      </c>
      <c r="LY257" s="156">
        <f t="shared" si="413"/>
        <v>0</v>
      </c>
      <c r="LZ257" s="156">
        <f t="shared" si="413"/>
        <v>0</v>
      </c>
      <c r="MA257" s="156">
        <f t="shared" si="413"/>
        <v>0</v>
      </c>
      <c r="MB257" s="156">
        <f t="shared" si="413"/>
        <v>0</v>
      </c>
      <c r="MC257" s="156">
        <f t="shared" si="413"/>
        <v>0</v>
      </c>
      <c r="MD257" s="156">
        <f t="shared" si="413"/>
        <v>0</v>
      </c>
      <c r="ME257" s="156">
        <f t="shared" si="413"/>
        <v>0</v>
      </c>
      <c r="MF257" s="156">
        <f t="shared" si="413"/>
        <v>0</v>
      </c>
      <c r="MG257" s="156">
        <f t="shared" si="413"/>
        <v>0</v>
      </c>
      <c r="MH257" s="156">
        <f t="shared" si="413"/>
        <v>0</v>
      </c>
      <c r="MI257" s="156">
        <f t="shared" si="413"/>
        <v>0</v>
      </c>
      <c r="MJ257" s="156">
        <f t="shared" si="413"/>
        <v>0</v>
      </c>
      <c r="MK257" s="156">
        <f t="shared" si="413"/>
        <v>0</v>
      </c>
      <c r="ML257" s="156">
        <f t="shared" si="413"/>
        <v>0</v>
      </c>
      <c r="MM257" s="156">
        <f t="shared" si="413"/>
        <v>0</v>
      </c>
      <c r="MN257" s="156">
        <f t="shared" si="413"/>
        <v>0</v>
      </c>
      <c r="MO257" s="156">
        <f t="shared" si="413"/>
        <v>0</v>
      </c>
      <c r="MP257" s="156">
        <f t="shared" si="413"/>
        <v>0</v>
      </c>
      <c r="MQ257" s="156">
        <f t="shared" si="413"/>
        <v>0</v>
      </c>
      <c r="MR257" s="156">
        <f t="shared" si="413"/>
        <v>0</v>
      </c>
      <c r="MS257" s="156">
        <f t="shared" si="413"/>
        <v>0</v>
      </c>
      <c r="MT257" s="156">
        <f t="shared" si="413"/>
        <v>0</v>
      </c>
      <c r="MU257" s="156">
        <f t="shared" si="413"/>
        <v>0</v>
      </c>
      <c r="MV257" s="156">
        <f t="shared" si="413"/>
        <v>0</v>
      </c>
      <c r="MW257" s="156">
        <f t="shared" si="413"/>
        <v>0</v>
      </c>
      <c r="MX257" s="156">
        <f t="shared" si="413"/>
        <v>0</v>
      </c>
      <c r="MY257" s="156">
        <f t="shared" si="413"/>
        <v>0</v>
      </c>
      <c r="MZ257" s="156">
        <f t="shared" si="413"/>
        <v>0</v>
      </c>
      <c r="NA257" s="156">
        <f t="shared" si="413"/>
        <v>0</v>
      </c>
      <c r="NB257" s="156">
        <f t="shared" si="413"/>
        <v>0</v>
      </c>
      <c r="NC257" s="156">
        <f t="shared" si="413"/>
        <v>0</v>
      </c>
      <c r="ND257" s="156">
        <f t="shared" si="413"/>
        <v>0</v>
      </c>
      <c r="NE257" s="156">
        <f t="shared" si="413"/>
        <v>0</v>
      </c>
      <c r="NF257" s="156">
        <f t="shared" si="413"/>
        <v>0</v>
      </c>
      <c r="NG257" s="156">
        <f t="shared" si="413"/>
        <v>0</v>
      </c>
      <c r="NH257" s="156">
        <f t="shared" si="413"/>
        <v>0</v>
      </c>
      <c r="NI257" s="156">
        <f t="shared" si="413"/>
        <v>0</v>
      </c>
      <c r="NJ257" s="156">
        <f t="shared" si="413"/>
        <v>0</v>
      </c>
      <c r="NK257" s="158">
        <f t="shared" si="413"/>
        <v>0</v>
      </c>
    </row>
    <row r="258" spans="1:375" x14ac:dyDescent="0.25">
      <c r="A258" s="154">
        <f t="shared" si="401"/>
        <v>-28137.720249999998</v>
      </c>
      <c r="B258" s="35" t="s">
        <v>171</v>
      </c>
      <c r="C258" s="89" t="s">
        <v>163</v>
      </c>
      <c r="D258" s="156">
        <f t="shared" ref="D258:BO258" si="414">IF(D$165=EOMONTH($E83,$R83*(1-$O83)),FV($AE83,ROUNDDOWN(YEARFRAC($D$165,D$165,1),0),0,($AC83*(1-$O83)+$AD83*$O83)*$B83,0),0)</f>
        <v>0</v>
      </c>
      <c r="E258" s="156">
        <f t="shared" si="414"/>
        <v>0</v>
      </c>
      <c r="F258" s="156">
        <f t="shared" si="414"/>
        <v>0</v>
      </c>
      <c r="G258" s="156">
        <f t="shared" si="414"/>
        <v>0</v>
      </c>
      <c r="H258" s="156">
        <f t="shared" si="414"/>
        <v>0</v>
      </c>
      <c r="I258" s="156">
        <f t="shared" si="414"/>
        <v>0</v>
      </c>
      <c r="J258" s="156">
        <f t="shared" si="414"/>
        <v>0</v>
      </c>
      <c r="K258" s="156">
        <f t="shared" si="414"/>
        <v>0</v>
      </c>
      <c r="L258" s="156">
        <f t="shared" si="414"/>
        <v>0</v>
      </c>
      <c r="M258" s="156">
        <f t="shared" si="414"/>
        <v>0</v>
      </c>
      <c r="N258" s="156">
        <f t="shared" si="414"/>
        <v>0</v>
      </c>
      <c r="O258" s="156">
        <f t="shared" si="414"/>
        <v>0</v>
      </c>
      <c r="P258" s="156">
        <f t="shared" si="414"/>
        <v>0</v>
      </c>
      <c r="Q258" s="156">
        <f t="shared" si="414"/>
        <v>0</v>
      </c>
      <c r="R258" s="156">
        <f t="shared" si="414"/>
        <v>0</v>
      </c>
      <c r="S258" s="156">
        <f t="shared" si="414"/>
        <v>0</v>
      </c>
      <c r="T258" s="156">
        <f t="shared" si="414"/>
        <v>0</v>
      </c>
      <c r="U258" s="156">
        <f t="shared" si="414"/>
        <v>0</v>
      </c>
      <c r="V258" s="156">
        <f t="shared" si="414"/>
        <v>0</v>
      </c>
      <c r="W258" s="156">
        <f t="shared" si="414"/>
        <v>0</v>
      </c>
      <c r="X258" s="156">
        <f t="shared" si="414"/>
        <v>0</v>
      </c>
      <c r="Y258" s="156">
        <f t="shared" si="414"/>
        <v>0</v>
      </c>
      <c r="Z258" s="156">
        <f t="shared" si="414"/>
        <v>0</v>
      </c>
      <c r="AA258" s="156">
        <f t="shared" si="414"/>
        <v>0</v>
      </c>
      <c r="AB258" s="156">
        <f t="shared" si="414"/>
        <v>0</v>
      </c>
      <c r="AC258" s="156">
        <f t="shared" si="414"/>
        <v>0</v>
      </c>
      <c r="AD258" s="156">
        <f t="shared" si="414"/>
        <v>0</v>
      </c>
      <c r="AE258" s="156">
        <f t="shared" si="414"/>
        <v>0</v>
      </c>
      <c r="AF258" s="156">
        <f t="shared" si="414"/>
        <v>0</v>
      </c>
      <c r="AG258" s="156">
        <f t="shared" si="414"/>
        <v>0</v>
      </c>
      <c r="AH258" s="156">
        <f t="shared" si="414"/>
        <v>0</v>
      </c>
      <c r="AI258" s="156">
        <f t="shared" si="414"/>
        <v>0</v>
      </c>
      <c r="AJ258" s="156">
        <f t="shared" si="414"/>
        <v>0</v>
      </c>
      <c r="AK258" s="156">
        <f t="shared" si="414"/>
        <v>0</v>
      </c>
      <c r="AL258" s="156">
        <f t="shared" si="414"/>
        <v>0</v>
      </c>
      <c r="AM258" s="156">
        <f t="shared" si="414"/>
        <v>0</v>
      </c>
      <c r="AN258" s="156">
        <f t="shared" si="414"/>
        <v>0</v>
      </c>
      <c r="AO258" s="156">
        <f t="shared" si="414"/>
        <v>0</v>
      </c>
      <c r="AP258" s="156">
        <f t="shared" si="414"/>
        <v>0</v>
      </c>
      <c r="AQ258" s="156">
        <f t="shared" si="414"/>
        <v>0</v>
      </c>
      <c r="AR258" s="156">
        <f t="shared" si="414"/>
        <v>0</v>
      </c>
      <c r="AS258" s="156">
        <f t="shared" si="414"/>
        <v>0</v>
      </c>
      <c r="AT258" s="156">
        <f t="shared" si="414"/>
        <v>0</v>
      </c>
      <c r="AU258" s="156">
        <f t="shared" si="414"/>
        <v>0</v>
      </c>
      <c r="AV258" s="156">
        <f t="shared" si="414"/>
        <v>0</v>
      </c>
      <c r="AW258" s="156">
        <f t="shared" si="414"/>
        <v>0</v>
      </c>
      <c r="AX258" s="156">
        <f t="shared" si="414"/>
        <v>0</v>
      </c>
      <c r="AY258" s="156">
        <f t="shared" si="414"/>
        <v>0</v>
      </c>
      <c r="AZ258" s="156">
        <f t="shared" si="414"/>
        <v>0</v>
      </c>
      <c r="BA258" s="156">
        <f t="shared" si="414"/>
        <v>0</v>
      </c>
      <c r="BB258" s="156">
        <f t="shared" si="414"/>
        <v>0</v>
      </c>
      <c r="BC258" s="156">
        <f t="shared" si="414"/>
        <v>0</v>
      </c>
      <c r="BD258" s="156">
        <f t="shared" si="414"/>
        <v>0</v>
      </c>
      <c r="BE258" s="156">
        <f t="shared" si="414"/>
        <v>0</v>
      </c>
      <c r="BF258" s="156">
        <f t="shared" si="414"/>
        <v>0</v>
      </c>
      <c r="BG258" s="156">
        <f t="shared" si="414"/>
        <v>0</v>
      </c>
      <c r="BH258" s="156">
        <f t="shared" si="414"/>
        <v>0</v>
      </c>
      <c r="BI258" s="156">
        <f t="shared" si="414"/>
        <v>0</v>
      </c>
      <c r="BJ258" s="156">
        <f t="shared" si="414"/>
        <v>0</v>
      </c>
      <c r="BK258" s="156">
        <f t="shared" si="414"/>
        <v>-28137.720249999998</v>
      </c>
      <c r="BL258" s="156">
        <f t="shared" si="414"/>
        <v>0</v>
      </c>
      <c r="BM258" s="156">
        <f t="shared" si="414"/>
        <v>0</v>
      </c>
      <c r="BN258" s="156">
        <f t="shared" si="414"/>
        <v>0</v>
      </c>
      <c r="BO258" s="156">
        <f t="shared" si="414"/>
        <v>0</v>
      </c>
      <c r="BP258" s="156">
        <f t="shared" ref="BP258:EA258" si="415">IF(BP$165=EOMONTH($E83,$R83*(1-$O83)),FV($AE83,ROUNDDOWN(YEARFRAC($D$165,BP$165,1),0),0,($AC83*(1-$O83)+$AD83*$O83)*$B83,0),0)</f>
        <v>0</v>
      </c>
      <c r="BQ258" s="156">
        <f t="shared" si="415"/>
        <v>0</v>
      </c>
      <c r="BR258" s="156">
        <f t="shared" si="415"/>
        <v>0</v>
      </c>
      <c r="BS258" s="156">
        <f t="shared" si="415"/>
        <v>0</v>
      </c>
      <c r="BT258" s="156">
        <f t="shared" si="415"/>
        <v>0</v>
      </c>
      <c r="BU258" s="156">
        <f t="shared" si="415"/>
        <v>0</v>
      </c>
      <c r="BV258" s="156">
        <f t="shared" si="415"/>
        <v>0</v>
      </c>
      <c r="BW258" s="156">
        <f t="shared" si="415"/>
        <v>0</v>
      </c>
      <c r="BX258" s="156">
        <f t="shared" si="415"/>
        <v>0</v>
      </c>
      <c r="BY258" s="156">
        <f t="shared" si="415"/>
        <v>0</v>
      </c>
      <c r="BZ258" s="156">
        <f t="shared" si="415"/>
        <v>0</v>
      </c>
      <c r="CA258" s="156">
        <f t="shared" si="415"/>
        <v>0</v>
      </c>
      <c r="CB258" s="156">
        <f t="shared" si="415"/>
        <v>0</v>
      </c>
      <c r="CC258" s="156">
        <f t="shared" si="415"/>
        <v>0</v>
      </c>
      <c r="CD258" s="156">
        <f t="shared" si="415"/>
        <v>0</v>
      </c>
      <c r="CE258" s="156">
        <f t="shared" si="415"/>
        <v>0</v>
      </c>
      <c r="CF258" s="156">
        <f t="shared" si="415"/>
        <v>0</v>
      </c>
      <c r="CG258" s="156">
        <f t="shared" si="415"/>
        <v>0</v>
      </c>
      <c r="CH258" s="156">
        <f t="shared" si="415"/>
        <v>0</v>
      </c>
      <c r="CI258" s="156">
        <f t="shared" si="415"/>
        <v>0</v>
      </c>
      <c r="CJ258" s="156">
        <f t="shared" si="415"/>
        <v>0</v>
      </c>
      <c r="CK258" s="156">
        <f t="shared" si="415"/>
        <v>0</v>
      </c>
      <c r="CL258" s="156">
        <f t="shared" si="415"/>
        <v>0</v>
      </c>
      <c r="CM258" s="156">
        <f t="shared" si="415"/>
        <v>0</v>
      </c>
      <c r="CN258" s="156">
        <f t="shared" si="415"/>
        <v>0</v>
      </c>
      <c r="CO258" s="156">
        <f t="shared" si="415"/>
        <v>0</v>
      </c>
      <c r="CP258" s="156">
        <f t="shared" si="415"/>
        <v>0</v>
      </c>
      <c r="CQ258" s="156">
        <f t="shared" si="415"/>
        <v>0</v>
      </c>
      <c r="CR258" s="156">
        <f t="shared" si="415"/>
        <v>0</v>
      </c>
      <c r="CS258" s="156">
        <f t="shared" si="415"/>
        <v>0</v>
      </c>
      <c r="CT258" s="156">
        <f t="shared" si="415"/>
        <v>0</v>
      </c>
      <c r="CU258" s="156">
        <f t="shared" si="415"/>
        <v>0</v>
      </c>
      <c r="CV258" s="156">
        <f t="shared" si="415"/>
        <v>0</v>
      </c>
      <c r="CW258" s="156">
        <f t="shared" si="415"/>
        <v>0</v>
      </c>
      <c r="CX258" s="156">
        <f t="shared" si="415"/>
        <v>0</v>
      </c>
      <c r="CY258" s="156">
        <f t="shared" si="415"/>
        <v>0</v>
      </c>
      <c r="CZ258" s="156">
        <f t="shared" si="415"/>
        <v>0</v>
      </c>
      <c r="DA258" s="156">
        <f t="shared" si="415"/>
        <v>0</v>
      </c>
      <c r="DB258" s="156">
        <f t="shared" si="415"/>
        <v>0</v>
      </c>
      <c r="DC258" s="156">
        <f t="shared" si="415"/>
        <v>0</v>
      </c>
      <c r="DD258" s="156">
        <f t="shared" si="415"/>
        <v>0</v>
      </c>
      <c r="DE258" s="156">
        <f t="shared" si="415"/>
        <v>0</v>
      </c>
      <c r="DF258" s="156">
        <f t="shared" si="415"/>
        <v>0</v>
      </c>
      <c r="DG258" s="156">
        <f t="shared" si="415"/>
        <v>0</v>
      </c>
      <c r="DH258" s="156">
        <f t="shared" si="415"/>
        <v>0</v>
      </c>
      <c r="DI258" s="156">
        <f t="shared" si="415"/>
        <v>0</v>
      </c>
      <c r="DJ258" s="156">
        <f t="shared" si="415"/>
        <v>0</v>
      </c>
      <c r="DK258" s="156">
        <f t="shared" si="415"/>
        <v>0</v>
      </c>
      <c r="DL258" s="156">
        <f t="shared" si="415"/>
        <v>0</v>
      </c>
      <c r="DM258" s="156">
        <f t="shared" si="415"/>
        <v>0</v>
      </c>
      <c r="DN258" s="156">
        <f t="shared" si="415"/>
        <v>0</v>
      </c>
      <c r="DO258" s="156">
        <f t="shared" si="415"/>
        <v>0</v>
      </c>
      <c r="DP258" s="156">
        <f t="shared" si="415"/>
        <v>0</v>
      </c>
      <c r="DQ258" s="156">
        <f t="shared" si="415"/>
        <v>0</v>
      </c>
      <c r="DR258" s="156">
        <f t="shared" si="415"/>
        <v>0</v>
      </c>
      <c r="DS258" s="156">
        <f t="shared" si="415"/>
        <v>0</v>
      </c>
      <c r="DT258" s="156">
        <f t="shared" si="415"/>
        <v>0</v>
      </c>
      <c r="DU258" s="156">
        <f t="shared" si="415"/>
        <v>0</v>
      </c>
      <c r="DV258" s="156">
        <f t="shared" si="415"/>
        <v>0</v>
      </c>
      <c r="DW258" s="156">
        <f t="shared" si="415"/>
        <v>0</v>
      </c>
      <c r="DX258" s="156">
        <f t="shared" si="415"/>
        <v>0</v>
      </c>
      <c r="DY258" s="156">
        <f t="shared" si="415"/>
        <v>0</v>
      </c>
      <c r="DZ258" s="156">
        <f t="shared" si="415"/>
        <v>0</v>
      </c>
      <c r="EA258" s="156">
        <f t="shared" si="415"/>
        <v>0</v>
      </c>
      <c r="EB258" s="156">
        <f t="shared" ref="EB258:GM258" si="416">IF(EB$165=EOMONTH($E83,$R83*(1-$O83)),FV($AE83,ROUNDDOWN(YEARFRAC($D$165,EB$165,1),0),0,($AC83*(1-$O83)+$AD83*$O83)*$B83,0),0)</f>
        <v>0</v>
      </c>
      <c r="EC258" s="156">
        <f t="shared" si="416"/>
        <v>0</v>
      </c>
      <c r="ED258" s="156">
        <f t="shared" si="416"/>
        <v>0</v>
      </c>
      <c r="EE258" s="156">
        <f t="shared" si="416"/>
        <v>0</v>
      </c>
      <c r="EF258" s="156">
        <f t="shared" si="416"/>
        <v>0</v>
      </c>
      <c r="EG258" s="156">
        <f t="shared" si="416"/>
        <v>0</v>
      </c>
      <c r="EH258" s="156">
        <f t="shared" si="416"/>
        <v>0</v>
      </c>
      <c r="EI258" s="156">
        <f t="shared" si="416"/>
        <v>0</v>
      </c>
      <c r="EJ258" s="156">
        <f t="shared" si="416"/>
        <v>0</v>
      </c>
      <c r="EK258" s="156">
        <f t="shared" si="416"/>
        <v>0</v>
      </c>
      <c r="EL258" s="156">
        <f t="shared" si="416"/>
        <v>0</v>
      </c>
      <c r="EM258" s="156">
        <f t="shared" si="416"/>
        <v>0</v>
      </c>
      <c r="EN258" s="156">
        <f t="shared" si="416"/>
        <v>0</v>
      </c>
      <c r="EO258" s="156">
        <f t="shared" si="416"/>
        <v>0</v>
      </c>
      <c r="EP258" s="156">
        <f t="shared" si="416"/>
        <v>0</v>
      </c>
      <c r="EQ258" s="156">
        <f t="shared" si="416"/>
        <v>0</v>
      </c>
      <c r="ER258" s="156">
        <f t="shared" si="416"/>
        <v>0</v>
      </c>
      <c r="ES258" s="156">
        <f t="shared" si="416"/>
        <v>0</v>
      </c>
      <c r="ET258" s="156">
        <f t="shared" si="416"/>
        <v>0</v>
      </c>
      <c r="EU258" s="156">
        <f t="shared" si="416"/>
        <v>0</v>
      </c>
      <c r="EV258" s="156">
        <f t="shared" si="416"/>
        <v>0</v>
      </c>
      <c r="EW258" s="156">
        <f t="shared" si="416"/>
        <v>0</v>
      </c>
      <c r="EX258" s="156">
        <f t="shared" si="416"/>
        <v>0</v>
      </c>
      <c r="EY258" s="156">
        <f t="shared" si="416"/>
        <v>0</v>
      </c>
      <c r="EZ258" s="156">
        <f t="shared" si="416"/>
        <v>0</v>
      </c>
      <c r="FA258" s="156">
        <f t="shared" si="416"/>
        <v>0</v>
      </c>
      <c r="FB258" s="156">
        <f t="shared" si="416"/>
        <v>0</v>
      </c>
      <c r="FC258" s="156">
        <f t="shared" si="416"/>
        <v>0</v>
      </c>
      <c r="FD258" s="156">
        <f t="shared" si="416"/>
        <v>0</v>
      </c>
      <c r="FE258" s="156">
        <f t="shared" si="416"/>
        <v>0</v>
      </c>
      <c r="FF258" s="156">
        <f t="shared" si="416"/>
        <v>0</v>
      </c>
      <c r="FG258" s="156">
        <f t="shared" si="416"/>
        <v>0</v>
      </c>
      <c r="FH258" s="156">
        <f t="shared" si="416"/>
        <v>0</v>
      </c>
      <c r="FI258" s="156">
        <f t="shared" si="416"/>
        <v>0</v>
      </c>
      <c r="FJ258" s="156">
        <f t="shared" si="416"/>
        <v>0</v>
      </c>
      <c r="FK258" s="156">
        <f t="shared" si="416"/>
        <v>0</v>
      </c>
      <c r="FL258" s="156">
        <f t="shared" si="416"/>
        <v>0</v>
      </c>
      <c r="FM258" s="156">
        <f t="shared" si="416"/>
        <v>0</v>
      </c>
      <c r="FN258" s="156">
        <f t="shared" si="416"/>
        <v>0</v>
      </c>
      <c r="FO258" s="156">
        <f t="shared" si="416"/>
        <v>0</v>
      </c>
      <c r="FP258" s="156">
        <f t="shared" si="416"/>
        <v>0</v>
      </c>
      <c r="FQ258" s="156">
        <f t="shared" si="416"/>
        <v>0</v>
      </c>
      <c r="FR258" s="156">
        <f t="shared" si="416"/>
        <v>0</v>
      </c>
      <c r="FS258" s="156">
        <f t="shared" si="416"/>
        <v>0</v>
      </c>
      <c r="FT258" s="156">
        <f t="shared" si="416"/>
        <v>0</v>
      </c>
      <c r="FU258" s="156">
        <f t="shared" si="416"/>
        <v>0</v>
      </c>
      <c r="FV258" s="156">
        <f t="shared" si="416"/>
        <v>0</v>
      </c>
      <c r="FW258" s="156">
        <f t="shared" si="416"/>
        <v>0</v>
      </c>
      <c r="FX258" s="156">
        <f t="shared" si="416"/>
        <v>0</v>
      </c>
      <c r="FY258" s="156">
        <f t="shared" si="416"/>
        <v>0</v>
      </c>
      <c r="FZ258" s="156">
        <f t="shared" si="416"/>
        <v>0</v>
      </c>
      <c r="GA258" s="156">
        <f t="shared" si="416"/>
        <v>0</v>
      </c>
      <c r="GB258" s="156">
        <f t="shared" si="416"/>
        <v>0</v>
      </c>
      <c r="GC258" s="156">
        <f t="shared" si="416"/>
        <v>0</v>
      </c>
      <c r="GD258" s="156">
        <f t="shared" si="416"/>
        <v>0</v>
      </c>
      <c r="GE258" s="156">
        <f t="shared" si="416"/>
        <v>0</v>
      </c>
      <c r="GF258" s="156">
        <f t="shared" si="416"/>
        <v>0</v>
      </c>
      <c r="GG258" s="156">
        <f t="shared" si="416"/>
        <v>0</v>
      </c>
      <c r="GH258" s="156">
        <f t="shared" si="416"/>
        <v>0</v>
      </c>
      <c r="GI258" s="156">
        <f t="shared" si="416"/>
        <v>0</v>
      </c>
      <c r="GJ258" s="156">
        <f t="shared" si="416"/>
        <v>0</v>
      </c>
      <c r="GK258" s="156">
        <f t="shared" si="416"/>
        <v>0</v>
      </c>
      <c r="GL258" s="156">
        <f t="shared" si="416"/>
        <v>0</v>
      </c>
      <c r="GM258" s="156">
        <f t="shared" si="416"/>
        <v>0</v>
      </c>
      <c r="GN258" s="156">
        <f t="shared" ref="GN258:IY258" si="417">IF(GN$165=EOMONTH($E83,$R83*(1-$O83)),FV($AE83,ROUNDDOWN(YEARFRAC($D$165,GN$165,1),0),0,($AC83*(1-$O83)+$AD83*$O83)*$B83,0),0)</f>
        <v>0</v>
      </c>
      <c r="GO258" s="156">
        <f t="shared" si="417"/>
        <v>0</v>
      </c>
      <c r="GP258" s="156">
        <f t="shared" si="417"/>
        <v>0</v>
      </c>
      <c r="GQ258" s="156">
        <f t="shared" si="417"/>
        <v>0</v>
      </c>
      <c r="GR258" s="156">
        <f t="shared" si="417"/>
        <v>0</v>
      </c>
      <c r="GS258" s="156">
        <f t="shared" si="417"/>
        <v>0</v>
      </c>
      <c r="GT258" s="156">
        <f t="shared" si="417"/>
        <v>0</v>
      </c>
      <c r="GU258" s="156">
        <f t="shared" si="417"/>
        <v>0</v>
      </c>
      <c r="GV258" s="156">
        <f t="shared" si="417"/>
        <v>0</v>
      </c>
      <c r="GW258" s="156">
        <f t="shared" si="417"/>
        <v>0</v>
      </c>
      <c r="GX258" s="156">
        <f t="shared" si="417"/>
        <v>0</v>
      </c>
      <c r="GY258" s="156">
        <f t="shared" si="417"/>
        <v>0</v>
      </c>
      <c r="GZ258" s="156">
        <f t="shared" si="417"/>
        <v>0</v>
      </c>
      <c r="HA258" s="156">
        <f t="shared" si="417"/>
        <v>0</v>
      </c>
      <c r="HB258" s="156">
        <f t="shared" si="417"/>
        <v>0</v>
      </c>
      <c r="HC258" s="156">
        <f t="shared" si="417"/>
        <v>0</v>
      </c>
      <c r="HD258" s="156">
        <f t="shared" si="417"/>
        <v>0</v>
      </c>
      <c r="HE258" s="156">
        <f t="shared" si="417"/>
        <v>0</v>
      </c>
      <c r="HF258" s="156">
        <f t="shared" si="417"/>
        <v>0</v>
      </c>
      <c r="HG258" s="156">
        <f t="shared" si="417"/>
        <v>0</v>
      </c>
      <c r="HH258" s="156">
        <f t="shared" si="417"/>
        <v>0</v>
      </c>
      <c r="HI258" s="156">
        <f t="shared" si="417"/>
        <v>0</v>
      </c>
      <c r="HJ258" s="156">
        <f t="shared" si="417"/>
        <v>0</v>
      </c>
      <c r="HK258" s="156">
        <f t="shared" si="417"/>
        <v>0</v>
      </c>
      <c r="HL258" s="156">
        <f t="shared" si="417"/>
        <v>0</v>
      </c>
      <c r="HM258" s="156">
        <f t="shared" si="417"/>
        <v>0</v>
      </c>
      <c r="HN258" s="156">
        <f t="shared" si="417"/>
        <v>0</v>
      </c>
      <c r="HO258" s="156">
        <f t="shared" si="417"/>
        <v>0</v>
      </c>
      <c r="HP258" s="156">
        <f t="shared" si="417"/>
        <v>0</v>
      </c>
      <c r="HQ258" s="156">
        <f t="shared" si="417"/>
        <v>0</v>
      </c>
      <c r="HR258" s="156">
        <f t="shared" si="417"/>
        <v>0</v>
      </c>
      <c r="HS258" s="156">
        <f t="shared" si="417"/>
        <v>0</v>
      </c>
      <c r="HT258" s="156">
        <f t="shared" si="417"/>
        <v>0</v>
      </c>
      <c r="HU258" s="156">
        <f t="shared" si="417"/>
        <v>0</v>
      </c>
      <c r="HV258" s="156">
        <f t="shared" si="417"/>
        <v>0</v>
      </c>
      <c r="HW258" s="156">
        <f t="shared" si="417"/>
        <v>0</v>
      </c>
      <c r="HX258" s="156">
        <f t="shared" si="417"/>
        <v>0</v>
      </c>
      <c r="HY258" s="156">
        <f t="shared" si="417"/>
        <v>0</v>
      </c>
      <c r="HZ258" s="156">
        <f t="shared" si="417"/>
        <v>0</v>
      </c>
      <c r="IA258" s="156">
        <f t="shared" si="417"/>
        <v>0</v>
      </c>
      <c r="IB258" s="156">
        <f t="shared" si="417"/>
        <v>0</v>
      </c>
      <c r="IC258" s="156">
        <f t="shared" si="417"/>
        <v>0</v>
      </c>
      <c r="ID258" s="156">
        <f t="shared" si="417"/>
        <v>0</v>
      </c>
      <c r="IE258" s="156">
        <f t="shared" si="417"/>
        <v>0</v>
      </c>
      <c r="IF258" s="156">
        <f t="shared" si="417"/>
        <v>0</v>
      </c>
      <c r="IG258" s="156">
        <f t="shared" si="417"/>
        <v>0</v>
      </c>
      <c r="IH258" s="156">
        <f t="shared" si="417"/>
        <v>0</v>
      </c>
      <c r="II258" s="156">
        <f t="shared" si="417"/>
        <v>0</v>
      </c>
      <c r="IJ258" s="156">
        <f t="shared" si="417"/>
        <v>0</v>
      </c>
      <c r="IK258" s="156">
        <f t="shared" si="417"/>
        <v>0</v>
      </c>
      <c r="IL258" s="156">
        <f t="shared" si="417"/>
        <v>0</v>
      </c>
      <c r="IM258" s="156">
        <f t="shared" si="417"/>
        <v>0</v>
      </c>
      <c r="IN258" s="156">
        <f t="shared" si="417"/>
        <v>0</v>
      </c>
      <c r="IO258" s="156">
        <f t="shared" si="417"/>
        <v>0</v>
      </c>
      <c r="IP258" s="156">
        <f t="shared" si="417"/>
        <v>0</v>
      </c>
      <c r="IQ258" s="156">
        <f t="shared" si="417"/>
        <v>0</v>
      </c>
      <c r="IR258" s="156">
        <f t="shared" si="417"/>
        <v>0</v>
      </c>
      <c r="IS258" s="156">
        <f t="shared" si="417"/>
        <v>0</v>
      </c>
      <c r="IT258" s="156">
        <f t="shared" si="417"/>
        <v>0</v>
      </c>
      <c r="IU258" s="156">
        <f t="shared" si="417"/>
        <v>0</v>
      </c>
      <c r="IV258" s="156">
        <f t="shared" si="417"/>
        <v>0</v>
      </c>
      <c r="IW258" s="156">
        <f t="shared" si="417"/>
        <v>0</v>
      </c>
      <c r="IX258" s="156">
        <f t="shared" si="417"/>
        <v>0</v>
      </c>
      <c r="IY258" s="156">
        <f t="shared" si="417"/>
        <v>0</v>
      </c>
      <c r="IZ258" s="156">
        <f t="shared" ref="IZ258:LK258" si="418">IF(IZ$165=EOMONTH($E83,$R83*(1-$O83)),FV($AE83,ROUNDDOWN(YEARFRAC($D$165,IZ$165,1),0),0,($AC83*(1-$O83)+$AD83*$O83)*$B83,0),0)</f>
        <v>0</v>
      </c>
      <c r="JA258" s="156">
        <f t="shared" si="418"/>
        <v>0</v>
      </c>
      <c r="JB258" s="156">
        <f t="shared" si="418"/>
        <v>0</v>
      </c>
      <c r="JC258" s="156">
        <f t="shared" si="418"/>
        <v>0</v>
      </c>
      <c r="JD258" s="156">
        <f t="shared" si="418"/>
        <v>0</v>
      </c>
      <c r="JE258" s="156">
        <f t="shared" si="418"/>
        <v>0</v>
      </c>
      <c r="JF258" s="156">
        <f t="shared" si="418"/>
        <v>0</v>
      </c>
      <c r="JG258" s="156">
        <f t="shared" si="418"/>
        <v>0</v>
      </c>
      <c r="JH258" s="156">
        <f t="shared" si="418"/>
        <v>0</v>
      </c>
      <c r="JI258" s="156">
        <f t="shared" si="418"/>
        <v>0</v>
      </c>
      <c r="JJ258" s="156">
        <f t="shared" si="418"/>
        <v>0</v>
      </c>
      <c r="JK258" s="156">
        <f t="shared" si="418"/>
        <v>0</v>
      </c>
      <c r="JL258" s="156">
        <f t="shared" si="418"/>
        <v>0</v>
      </c>
      <c r="JM258" s="156">
        <f t="shared" si="418"/>
        <v>0</v>
      </c>
      <c r="JN258" s="156">
        <f t="shared" si="418"/>
        <v>0</v>
      </c>
      <c r="JO258" s="156">
        <f t="shared" si="418"/>
        <v>0</v>
      </c>
      <c r="JP258" s="156">
        <f t="shared" si="418"/>
        <v>0</v>
      </c>
      <c r="JQ258" s="156">
        <f t="shared" si="418"/>
        <v>0</v>
      </c>
      <c r="JR258" s="156">
        <f t="shared" si="418"/>
        <v>0</v>
      </c>
      <c r="JS258" s="156">
        <f t="shared" si="418"/>
        <v>0</v>
      </c>
      <c r="JT258" s="156">
        <f t="shared" si="418"/>
        <v>0</v>
      </c>
      <c r="JU258" s="156">
        <f t="shared" si="418"/>
        <v>0</v>
      </c>
      <c r="JV258" s="156">
        <f t="shared" si="418"/>
        <v>0</v>
      </c>
      <c r="JW258" s="156">
        <f t="shared" si="418"/>
        <v>0</v>
      </c>
      <c r="JX258" s="156">
        <f t="shared" si="418"/>
        <v>0</v>
      </c>
      <c r="JY258" s="156">
        <f t="shared" si="418"/>
        <v>0</v>
      </c>
      <c r="JZ258" s="156">
        <f t="shared" si="418"/>
        <v>0</v>
      </c>
      <c r="KA258" s="156">
        <f t="shared" si="418"/>
        <v>0</v>
      </c>
      <c r="KB258" s="156">
        <f t="shared" si="418"/>
        <v>0</v>
      </c>
      <c r="KC258" s="156">
        <f t="shared" si="418"/>
        <v>0</v>
      </c>
      <c r="KD258" s="156">
        <f t="shared" si="418"/>
        <v>0</v>
      </c>
      <c r="KE258" s="156">
        <f t="shared" si="418"/>
        <v>0</v>
      </c>
      <c r="KF258" s="156">
        <f t="shared" si="418"/>
        <v>0</v>
      </c>
      <c r="KG258" s="156">
        <f t="shared" si="418"/>
        <v>0</v>
      </c>
      <c r="KH258" s="156">
        <f t="shared" si="418"/>
        <v>0</v>
      </c>
      <c r="KI258" s="156">
        <f t="shared" si="418"/>
        <v>0</v>
      </c>
      <c r="KJ258" s="156">
        <f t="shared" si="418"/>
        <v>0</v>
      </c>
      <c r="KK258" s="156">
        <f t="shared" si="418"/>
        <v>0</v>
      </c>
      <c r="KL258" s="156">
        <f t="shared" si="418"/>
        <v>0</v>
      </c>
      <c r="KM258" s="156">
        <f t="shared" si="418"/>
        <v>0</v>
      </c>
      <c r="KN258" s="156">
        <f t="shared" si="418"/>
        <v>0</v>
      </c>
      <c r="KO258" s="156">
        <f t="shared" si="418"/>
        <v>0</v>
      </c>
      <c r="KP258" s="156">
        <f t="shared" si="418"/>
        <v>0</v>
      </c>
      <c r="KQ258" s="156">
        <f t="shared" si="418"/>
        <v>0</v>
      </c>
      <c r="KR258" s="156">
        <f t="shared" si="418"/>
        <v>0</v>
      </c>
      <c r="KS258" s="156">
        <f t="shared" si="418"/>
        <v>0</v>
      </c>
      <c r="KT258" s="156">
        <f t="shared" si="418"/>
        <v>0</v>
      </c>
      <c r="KU258" s="156">
        <f t="shared" si="418"/>
        <v>0</v>
      </c>
      <c r="KV258" s="156">
        <f t="shared" si="418"/>
        <v>0</v>
      </c>
      <c r="KW258" s="156">
        <f t="shared" si="418"/>
        <v>0</v>
      </c>
      <c r="KX258" s="156">
        <f t="shared" si="418"/>
        <v>0</v>
      </c>
      <c r="KY258" s="156">
        <f t="shared" si="418"/>
        <v>0</v>
      </c>
      <c r="KZ258" s="156">
        <f t="shared" si="418"/>
        <v>0</v>
      </c>
      <c r="LA258" s="156">
        <f t="shared" si="418"/>
        <v>0</v>
      </c>
      <c r="LB258" s="156">
        <f t="shared" si="418"/>
        <v>0</v>
      </c>
      <c r="LC258" s="156">
        <f t="shared" si="418"/>
        <v>0</v>
      </c>
      <c r="LD258" s="156">
        <f t="shared" si="418"/>
        <v>0</v>
      </c>
      <c r="LE258" s="156">
        <f t="shared" si="418"/>
        <v>0</v>
      </c>
      <c r="LF258" s="156">
        <f t="shared" si="418"/>
        <v>0</v>
      </c>
      <c r="LG258" s="156">
        <f t="shared" si="418"/>
        <v>0</v>
      </c>
      <c r="LH258" s="156">
        <f t="shared" si="418"/>
        <v>0</v>
      </c>
      <c r="LI258" s="156">
        <f t="shared" si="418"/>
        <v>0</v>
      </c>
      <c r="LJ258" s="156">
        <f t="shared" si="418"/>
        <v>0</v>
      </c>
      <c r="LK258" s="156">
        <f t="shared" si="418"/>
        <v>0</v>
      </c>
      <c r="LL258" s="156">
        <f t="shared" ref="LL258:NK258" si="419">IF(LL$165=EOMONTH($E83,$R83*(1-$O83)),FV($AE83,ROUNDDOWN(YEARFRAC($D$165,LL$165,1),0),0,($AC83*(1-$O83)+$AD83*$O83)*$B83,0),0)</f>
        <v>0</v>
      </c>
      <c r="LM258" s="156">
        <f t="shared" si="419"/>
        <v>0</v>
      </c>
      <c r="LN258" s="156">
        <f t="shared" si="419"/>
        <v>0</v>
      </c>
      <c r="LO258" s="156">
        <f t="shared" si="419"/>
        <v>0</v>
      </c>
      <c r="LP258" s="156">
        <f t="shared" si="419"/>
        <v>0</v>
      </c>
      <c r="LQ258" s="156">
        <f t="shared" si="419"/>
        <v>0</v>
      </c>
      <c r="LR258" s="156">
        <f t="shared" si="419"/>
        <v>0</v>
      </c>
      <c r="LS258" s="156">
        <f t="shared" si="419"/>
        <v>0</v>
      </c>
      <c r="LT258" s="156">
        <f t="shared" si="419"/>
        <v>0</v>
      </c>
      <c r="LU258" s="156">
        <f t="shared" si="419"/>
        <v>0</v>
      </c>
      <c r="LV258" s="156">
        <f t="shared" si="419"/>
        <v>0</v>
      </c>
      <c r="LW258" s="156">
        <f t="shared" si="419"/>
        <v>0</v>
      </c>
      <c r="LX258" s="156">
        <f t="shared" si="419"/>
        <v>0</v>
      </c>
      <c r="LY258" s="156">
        <f t="shared" si="419"/>
        <v>0</v>
      </c>
      <c r="LZ258" s="156">
        <f t="shared" si="419"/>
        <v>0</v>
      </c>
      <c r="MA258" s="156">
        <f t="shared" si="419"/>
        <v>0</v>
      </c>
      <c r="MB258" s="156">
        <f t="shared" si="419"/>
        <v>0</v>
      </c>
      <c r="MC258" s="156">
        <f t="shared" si="419"/>
        <v>0</v>
      </c>
      <c r="MD258" s="156">
        <f t="shared" si="419"/>
        <v>0</v>
      </c>
      <c r="ME258" s="156">
        <f t="shared" si="419"/>
        <v>0</v>
      </c>
      <c r="MF258" s="156">
        <f t="shared" si="419"/>
        <v>0</v>
      </c>
      <c r="MG258" s="156">
        <f t="shared" si="419"/>
        <v>0</v>
      </c>
      <c r="MH258" s="156">
        <f t="shared" si="419"/>
        <v>0</v>
      </c>
      <c r="MI258" s="156">
        <f t="shared" si="419"/>
        <v>0</v>
      </c>
      <c r="MJ258" s="156">
        <f t="shared" si="419"/>
        <v>0</v>
      </c>
      <c r="MK258" s="156">
        <f t="shared" si="419"/>
        <v>0</v>
      </c>
      <c r="ML258" s="156">
        <f t="shared" si="419"/>
        <v>0</v>
      </c>
      <c r="MM258" s="156">
        <f t="shared" si="419"/>
        <v>0</v>
      </c>
      <c r="MN258" s="156">
        <f t="shared" si="419"/>
        <v>0</v>
      </c>
      <c r="MO258" s="156">
        <f t="shared" si="419"/>
        <v>0</v>
      </c>
      <c r="MP258" s="156">
        <f t="shared" si="419"/>
        <v>0</v>
      </c>
      <c r="MQ258" s="156">
        <f t="shared" si="419"/>
        <v>0</v>
      </c>
      <c r="MR258" s="156">
        <f t="shared" si="419"/>
        <v>0</v>
      </c>
      <c r="MS258" s="156">
        <f t="shared" si="419"/>
        <v>0</v>
      </c>
      <c r="MT258" s="156">
        <f t="shared" si="419"/>
        <v>0</v>
      </c>
      <c r="MU258" s="156">
        <f t="shared" si="419"/>
        <v>0</v>
      </c>
      <c r="MV258" s="156">
        <f t="shared" si="419"/>
        <v>0</v>
      </c>
      <c r="MW258" s="156">
        <f t="shared" si="419"/>
        <v>0</v>
      </c>
      <c r="MX258" s="156">
        <f t="shared" si="419"/>
        <v>0</v>
      </c>
      <c r="MY258" s="156">
        <f t="shared" si="419"/>
        <v>0</v>
      </c>
      <c r="MZ258" s="156">
        <f t="shared" si="419"/>
        <v>0</v>
      </c>
      <c r="NA258" s="156">
        <f t="shared" si="419"/>
        <v>0</v>
      </c>
      <c r="NB258" s="156">
        <f t="shared" si="419"/>
        <v>0</v>
      </c>
      <c r="NC258" s="156">
        <f t="shared" si="419"/>
        <v>0</v>
      </c>
      <c r="ND258" s="156">
        <f t="shared" si="419"/>
        <v>0</v>
      </c>
      <c r="NE258" s="156">
        <f t="shared" si="419"/>
        <v>0</v>
      </c>
      <c r="NF258" s="156">
        <f t="shared" si="419"/>
        <v>0</v>
      </c>
      <c r="NG258" s="156">
        <f t="shared" si="419"/>
        <v>0</v>
      </c>
      <c r="NH258" s="156">
        <f t="shared" si="419"/>
        <v>0</v>
      </c>
      <c r="NI258" s="156">
        <f t="shared" si="419"/>
        <v>0</v>
      </c>
      <c r="NJ258" s="156">
        <f t="shared" si="419"/>
        <v>0</v>
      </c>
      <c r="NK258" s="158">
        <f t="shared" si="419"/>
        <v>0</v>
      </c>
    </row>
    <row r="259" spans="1:375" x14ac:dyDescent="0.25">
      <c r="A259" s="154">
        <f t="shared" si="401"/>
        <v>-15329.760844826822</v>
      </c>
      <c r="B259" s="35" t="s">
        <v>170</v>
      </c>
      <c r="C259" s="89" t="s">
        <v>164</v>
      </c>
      <c r="D259" s="156">
        <f>IF(D$165=EOMONTH($E83,$R83*(1-$O83)),SUMIFS($D252:$NK252,$D$165:$NK$165,"&gt;"&amp;EOMONTH($E83,$R83*(1-$O83)+$S83*(1-$O83)+$T83*$O83),$D$165:$NK$165,"&lt;="&amp;EOMONTH($E83,$R83*(1-$O83)+60))*-($AF83*(1-$O83)+$AH83*$O83)+SUMIFS($D252:$NK252,$D$165:$NK$165,"&gt;"&amp;EOMONTH($E83,$R83*(1-$O83)+60),$D$165:$NK$165,"&lt;="&amp;EOMONTH($E83,$R83*(1-$O83)+372))*-($AG83*(1-$O83)+$AI83*$O83),0)</f>
        <v>0</v>
      </c>
      <c r="E259" s="156">
        <f t="shared" ref="E259:BP259" si="420">IF(E$165=EOMONTH($E83,$R83*(1-$O83)),SUMIFS($D252:$NK252,$D$165:$NK$165,"&gt;"&amp;EOMONTH($E83,$R83*(1-$O83)+$S83*(1-$O83)+$T83*$O83),$D$165:$NK$165,"&lt;="&amp;EOMONTH($E83,$R83*(1-$O83)+60))*-($AF83*(1-$O83)+$AH83*$O83)+SUMIFS($D252:$NK252,$D$165:$NK$165,"&gt;"&amp;EOMONTH($E83,$R83*(1-$O83)+60),$D$165:$NK$165,"&lt;="&amp;EOMONTH($E83,$R83*(1-$O83)+372))*-($AG83*(1-$O83)+$AI83*$O83),0)</f>
        <v>0</v>
      </c>
      <c r="F259" s="156">
        <f t="shared" si="420"/>
        <v>0</v>
      </c>
      <c r="G259" s="156">
        <f t="shared" si="420"/>
        <v>0</v>
      </c>
      <c r="H259" s="156">
        <f t="shared" si="420"/>
        <v>0</v>
      </c>
      <c r="I259" s="156">
        <f t="shared" si="420"/>
        <v>0</v>
      </c>
      <c r="J259" s="156">
        <f t="shared" si="420"/>
        <v>0</v>
      </c>
      <c r="K259" s="156">
        <f t="shared" si="420"/>
        <v>0</v>
      </c>
      <c r="L259" s="156">
        <f t="shared" si="420"/>
        <v>0</v>
      </c>
      <c r="M259" s="156">
        <f t="shared" si="420"/>
        <v>0</v>
      </c>
      <c r="N259" s="156">
        <f t="shared" si="420"/>
        <v>0</v>
      </c>
      <c r="O259" s="156">
        <f t="shared" si="420"/>
        <v>0</v>
      </c>
      <c r="P259" s="156">
        <f t="shared" si="420"/>
        <v>0</v>
      </c>
      <c r="Q259" s="156">
        <f t="shared" si="420"/>
        <v>0</v>
      </c>
      <c r="R259" s="156">
        <f t="shared" si="420"/>
        <v>0</v>
      </c>
      <c r="S259" s="156">
        <f t="shared" si="420"/>
        <v>0</v>
      </c>
      <c r="T259" s="156">
        <f t="shared" si="420"/>
        <v>0</v>
      </c>
      <c r="U259" s="156">
        <f t="shared" si="420"/>
        <v>0</v>
      </c>
      <c r="V259" s="156">
        <f t="shared" si="420"/>
        <v>0</v>
      </c>
      <c r="W259" s="156">
        <f t="shared" si="420"/>
        <v>0</v>
      </c>
      <c r="X259" s="156">
        <f t="shared" si="420"/>
        <v>0</v>
      </c>
      <c r="Y259" s="156">
        <f t="shared" si="420"/>
        <v>0</v>
      </c>
      <c r="Z259" s="156">
        <f t="shared" si="420"/>
        <v>0</v>
      </c>
      <c r="AA259" s="156">
        <f t="shared" si="420"/>
        <v>0</v>
      </c>
      <c r="AB259" s="156">
        <f t="shared" si="420"/>
        <v>0</v>
      </c>
      <c r="AC259" s="156">
        <f t="shared" si="420"/>
        <v>0</v>
      </c>
      <c r="AD259" s="156">
        <f t="shared" si="420"/>
        <v>0</v>
      </c>
      <c r="AE259" s="156">
        <f t="shared" si="420"/>
        <v>0</v>
      </c>
      <c r="AF259" s="156">
        <f t="shared" si="420"/>
        <v>0</v>
      </c>
      <c r="AG259" s="156">
        <f t="shared" si="420"/>
        <v>0</v>
      </c>
      <c r="AH259" s="156">
        <f t="shared" si="420"/>
        <v>0</v>
      </c>
      <c r="AI259" s="156">
        <f t="shared" si="420"/>
        <v>0</v>
      </c>
      <c r="AJ259" s="156">
        <f t="shared" si="420"/>
        <v>0</v>
      </c>
      <c r="AK259" s="156">
        <f t="shared" si="420"/>
        <v>0</v>
      </c>
      <c r="AL259" s="156">
        <f t="shared" si="420"/>
        <v>0</v>
      </c>
      <c r="AM259" s="156">
        <f t="shared" si="420"/>
        <v>0</v>
      </c>
      <c r="AN259" s="156">
        <f t="shared" si="420"/>
        <v>0</v>
      </c>
      <c r="AO259" s="156">
        <f t="shared" si="420"/>
        <v>0</v>
      </c>
      <c r="AP259" s="156">
        <f t="shared" si="420"/>
        <v>0</v>
      </c>
      <c r="AQ259" s="156">
        <f t="shared" si="420"/>
        <v>0</v>
      </c>
      <c r="AR259" s="156">
        <f t="shared" si="420"/>
        <v>0</v>
      </c>
      <c r="AS259" s="156">
        <f t="shared" si="420"/>
        <v>0</v>
      </c>
      <c r="AT259" s="156">
        <f t="shared" si="420"/>
        <v>0</v>
      </c>
      <c r="AU259" s="156">
        <f t="shared" si="420"/>
        <v>0</v>
      </c>
      <c r="AV259" s="156">
        <f t="shared" si="420"/>
        <v>0</v>
      </c>
      <c r="AW259" s="156">
        <f t="shared" si="420"/>
        <v>0</v>
      </c>
      <c r="AX259" s="156">
        <f t="shared" si="420"/>
        <v>0</v>
      </c>
      <c r="AY259" s="156">
        <f t="shared" si="420"/>
        <v>0</v>
      </c>
      <c r="AZ259" s="156">
        <f t="shared" si="420"/>
        <v>0</v>
      </c>
      <c r="BA259" s="156">
        <f t="shared" si="420"/>
        <v>0</v>
      </c>
      <c r="BB259" s="156">
        <f t="shared" si="420"/>
        <v>0</v>
      </c>
      <c r="BC259" s="156">
        <f t="shared" si="420"/>
        <v>0</v>
      </c>
      <c r="BD259" s="156">
        <f t="shared" si="420"/>
        <v>0</v>
      </c>
      <c r="BE259" s="156">
        <f t="shared" si="420"/>
        <v>0</v>
      </c>
      <c r="BF259" s="156">
        <f t="shared" si="420"/>
        <v>0</v>
      </c>
      <c r="BG259" s="156">
        <f t="shared" si="420"/>
        <v>0</v>
      </c>
      <c r="BH259" s="156">
        <f t="shared" si="420"/>
        <v>0</v>
      </c>
      <c r="BI259" s="156">
        <f t="shared" si="420"/>
        <v>0</v>
      </c>
      <c r="BJ259" s="156">
        <f t="shared" si="420"/>
        <v>0</v>
      </c>
      <c r="BK259" s="156">
        <f t="shared" si="420"/>
        <v>-15329.760844826822</v>
      </c>
      <c r="BL259" s="156">
        <f t="shared" si="420"/>
        <v>0</v>
      </c>
      <c r="BM259" s="156">
        <f t="shared" si="420"/>
        <v>0</v>
      </c>
      <c r="BN259" s="156">
        <f t="shared" si="420"/>
        <v>0</v>
      </c>
      <c r="BO259" s="156">
        <f t="shared" si="420"/>
        <v>0</v>
      </c>
      <c r="BP259" s="156">
        <f t="shared" si="420"/>
        <v>0</v>
      </c>
      <c r="BQ259" s="156">
        <f t="shared" ref="BQ259:EB259" si="421">IF(BQ$165=EOMONTH($E83,$R83*(1-$O83)),SUMIFS($D252:$NK252,$D$165:$NK$165,"&gt;"&amp;EOMONTH($E83,$R83*(1-$O83)+$S83*(1-$O83)+$T83*$O83),$D$165:$NK$165,"&lt;="&amp;EOMONTH($E83,$R83*(1-$O83)+60))*-($AF83*(1-$O83)+$AH83*$O83)+SUMIFS($D252:$NK252,$D$165:$NK$165,"&gt;"&amp;EOMONTH($E83,$R83*(1-$O83)+60),$D$165:$NK$165,"&lt;="&amp;EOMONTH($E83,$R83*(1-$O83)+372))*-($AG83*(1-$O83)+$AI83*$O83),0)</f>
        <v>0</v>
      </c>
      <c r="BR259" s="156">
        <f t="shared" si="421"/>
        <v>0</v>
      </c>
      <c r="BS259" s="156">
        <f t="shared" si="421"/>
        <v>0</v>
      </c>
      <c r="BT259" s="156">
        <f t="shared" si="421"/>
        <v>0</v>
      </c>
      <c r="BU259" s="156">
        <f t="shared" si="421"/>
        <v>0</v>
      </c>
      <c r="BV259" s="156">
        <f t="shared" si="421"/>
        <v>0</v>
      </c>
      <c r="BW259" s="156">
        <f t="shared" si="421"/>
        <v>0</v>
      </c>
      <c r="BX259" s="156">
        <f t="shared" si="421"/>
        <v>0</v>
      </c>
      <c r="BY259" s="156">
        <f t="shared" si="421"/>
        <v>0</v>
      </c>
      <c r="BZ259" s="156">
        <f t="shared" si="421"/>
        <v>0</v>
      </c>
      <c r="CA259" s="156">
        <f t="shared" si="421"/>
        <v>0</v>
      </c>
      <c r="CB259" s="156">
        <f t="shared" si="421"/>
        <v>0</v>
      </c>
      <c r="CC259" s="156">
        <f t="shared" si="421"/>
        <v>0</v>
      </c>
      <c r="CD259" s="156">
        <f t="shared" si="421"/>
        <v>0</v>
      </c>
      <c r="CE259" s="156">
        <f t="shared" si="421"/>
        <v>0</v>
      </c>
      <c r="CF259" s="156">
        <f t="shared" si="421"/>
        <v>0</v>
      </c>
      <c r="CG259" s="156">
        <f t="shared" si="421"/>
        <v>0</v>
      </c>
      <c r="CH259" s="156">
        <f t="shared" si="421"/>
        <v>0</v>
      </c>
      <c r="CI259" s="156">
        <f t="shared" si="421"/>
        <v>0</v>
      </c>
      <c r="CJ259" s="156">
        <f t="shared" si="421"/>
        <v>0</v>
      </c>
      <c r="CK259" s="156">
        <f t="shared" si="421"/>
        <v>0</v>
      </c>
      <c r="CL259" s="156">
        <f t="shared" si="421"/>
        <v>0</v>
      </c>
      <c r="CM259" s="156">
        <f t="shared" si="421"/>
        <v>0</v>
      </c>
      <c r="CN259" s="156">
        <f t="shared" si="421"/>
        <v>0</v>
      </c>
      <c r="CO259" s="156">
        <f t="shared" si="421"/>
        <v>0</v>
      </c>
      <c r="CP259" s="156">
        <f t="shared" si="421"/>
        <v>0</v>
      </c>
      <c r="CQ259" s="156">
        <f t="shared" si="421"/>
        <v>0</v>
      </c>
      <c r="CR259" s="156">
        <f t="shared" si="421"/>
        <v>0</v>
      </c>
      <c r="CS259" s="156">
        <f t="shared" si="421"/>
        <v>0</v>
      </c>
      <c r="CT259" s="156">
        <f t="shared" si="421"/>
        <v>0</v>
      </c>
      <c r="CU259" s="156">
        <f t="shared" si="421"/>
        <v>0</v>
      </c>
      <c r="CV259" s="156">
        <f t="shared" si="421"/>
        <v>0</v>
      </c>
      <c r="CW259" s="156">
        <f t="shared" si="421"/>
        <v>0</v>
      </c>
      <c r="CX259" s="156">
        <f t="shared" si="421"/>
        <v>0</v>
      </c>
      <c r="CY259" s="156">
        <f t="shared" si="421"/>
        <v>0</v>
      </c>
      <c r="CZ259" s="156">
        <f t="shared" si="421"/>
        <v>0</v>
      </c>
      <c r="DA259" s="156">
        <f t="shared" si="421"/>
        <v>0</v>
      </c>
      <c r="DB259" s="156">
        <f t="shared" si="421"/>
        <v>0</v>
      </c>
      <c r="DC259" s="156">
        <f t="shared" si="421"/>
        <v>0</v>
      </c>
      <c r="DD259" s="156">
        <f t="shared" si="421"/>
        <v>0</v>
      </c>
      <c r="DE259" s="156">
        <f t="shared" si="421"/>
        <v>0</v>
      </c>
      <c r="DF259" s="156">
        <f t="shared" si="421"/>
        <v>0</v>
      </c>
      <c r="DG259" s="156">
        <f t="shared" si="421"/>
        <v>0</v>
      </c>
      <c r="DH259" s="156">
        <f t="shared" si="421"/>
        <v>0</v>
      </c>
      <c r="DI259" s="156">
        <f t="shared" si="421"/>
        <v>0</v>
      </c>
      <c r="DJ259" s="156">
        <f t="shared" si="421"/>
        <v>0</v>
      </c>
      <c r="DK259" s="156">
        <f t="shared" si="421"/>
        <v>0</v>
      </c>
      <c r="DL259" s="156">
        <f t="shared" si="421"/>
        <v>0</v>
      </c>
      <c r="DM259" s="156">
        <f t="shared" si="421"/>
        <v>0</v>
      </c>
      <c r="DN259" s="156">
        <f t="shared" si="421"/>
        <v>0</v>
      </c>
      <c r="DO259" s="156">
        <f t="shared" si="421"/>
        <v>0</v>
      </c>
      <c r="DP259" s="156">
        <f t="shared" si="421"/>
        <v>0</v>
      </c>
      <c r="DQ259" s="156">
        <f t="shared" si="421"/>
        <v>0</v>
      </c>
      <c r="DR259" s="156">
        <f t="shared" si="421"/>
        <v>0</v>
      </c>
      <c r="DS259" s="156">
        <f t="shared" si="421"/>
        <v>0</v>
      </c>
      <c r="DT259" s="156">
        <f t="shared" si="421"/>
        <v>0</v>
      </c>
      <c r="DU259" s="156">
        <f t="shared" si="421"/>
        <v>0</v>
      </c>
      <c r="DV259" s="156">
        <f t="shared" si="421"/>
        <v>0</v>
      </c>
      <c r="DW259" s="156">
        <f t="shared" si="421"/>
        <v>0</v>
      </c>
      <c r="DX259" s="156">
        <f t="shared" si="421"/>
        <v>0</v>
      </c>
      <c r="DY259" s="156">
        <f t="shared" si="421"/>
        <v>0</v>
      </c>
      <c r="DZ259" s="156">
        <f t="shared" si="421"/>
        <v>0</v>
      </c>
      <c r="EA259" s="156">
        <f t="shared" si="421"/>
        <v>0</v>
      </c>
      <c r="EB259" s="156">
        <f t="shared" si="421"/>
        <v>0</v>
      </c>
      <c r="EC259" s="156">
        <f t="shared" ref="EC259:GN259" si="422">IF(EC$165=EOMONTH($E83,$R83*(1-$O83)),SUMIFS($D252:$NK252,$D$165:$NK$165,"&gt;"&amp;EOMONTH($E83,$R83*(1-$O83)+$S83*(1-$O83)+$T83*$O83),$D$165:$NK$165,"&lt;="&amp;EOMONTH($E83,$R83*(1-$O83)+60))*-($AF83*(1-$O83)+$AH83*$O83)+SUMIFS($D252:$NK252,$D$165:$NK$165,"&gt;"&amp;EOMONTH($E83,$R83*(1-$O83)+60),$D$165:$NK$165,"&lt;="&amp;EOMONTH($E83,$R83*(1-$O83)+372))*-($AG83*(1-$O83)+$AI83*$O83),0)</f>
        <v>0</v>
      </c>
      <c r="ED259" s="156">
        <f t="shared" si="422"/>
        <v>0</v>
      </c>
      <c r="EE259" s="156">
        <f t="shared" si="422"/>
        <v>0</v>
      </c>
      <c r="EF259" s="156">
        <f t="shared" si="422"/>
        <v>0</v>
      </c>
      <c r="EG259" s="156">
        <f t="shared" si="422"/>
        <v>0</v>
      </c>
      <c r="EH259" s="156">
        <f t="shared" si="422"/>
        <v>0</v>
      </c>
      <c r="EI259" s="156">
        <f t="shared" si="422"/>
        <v>0</v>
      </c>
      <c r="EJ259" s="156">
        <f t="shared" si="422"/>
        <v>0</v>
      </c>
      <c r="EK259" s="156">
        <f t="shared" si="422"/>
        <v>0</v>
      </c>
      <c r="EL259" s="156">
        <f t="shared" si="422"/>
        <v>0</v>
      </c>
      <c r="EM259" s="156">
        <f t="shared" si="422"/>
        <v>0</v>
      </c>
      <c r="EN259" s="156">
        <f t="shared" si="422"/>
        <v>0</v>
      </c>
      <c r="EO259" s="156">
        <f t="shared" si="422"/>
        <v>0</v>
      </c>
      <c r="EP259" s="156">
        <f t="shared" si="422"/>
        <v>0</v>
      </c>
      <c r="EQ259" s="156">
        <f t="shared" si="422"/>
        <v>0</v>
      </c>
      <c r="ER259" s="156">
        <f t="shared" si="422"/>
        <v>0</v>
      </c>
      <c r="ES259" s="156">
        <f t="shared" si="422"/>
        <v>0</v>
      </c>
      <c r="ET259" s="156">
        <f t="shared" si="422"/>
        <v>0</v>
      </c>
      <c r="EU259" s="156">
        <f t="shared" si="422"/>
        <v>0</v>
      </c>
      <c r="EV259" s="156">
        <f t="shared" si="422"/>
        <v>0</v>
      </c>
      <c r="EW259" s="156">
        <f t="shared" si="422"/>
        <v>0</v>
      </c>
      <c r="EX259" s="156">
        <f t="shared" si="422"/>
        <v>0</v>
      </c>
      <c r="EY259" s="156">
        <f t="shared" si="422"/>
        <v>0</v>
      </c>
      <c r="EZ259" s="156">
        <f t="shared" si="422"/>
        <v>0</v>
      </c>
      <c r="FA259" s="156">
        <f t="shared" si="422"/>
        <v>0</v>
      </c>
      <c r="FB259" s="156">
        <f t="shared" si="422"/>
        <v>0</v>
      </c>
      <c r="FC259" s="156">
        <f t="shared" si="422"/>
        <v>0</v>
      </c>
      <c r="FD259" s="156">
        <f t="shared" si="422"/>
        <v>0</v>
      </c>
      <c r="FE259" s="156">
        <f t="shared" si="422"/>
        <v>0</v>
      </c>
      <c r="FF259" s="156">
        <f t="shared" si="422"/>
        <v>0</v>
      </c>
      <c r="FG259" s="156">
        <f t="shared" si="422"/>
        <v>0</v>
      </c>
      <c r="FH259" s="156">
        <f t="shared" si="422"/>
        <v>0</v>
      </c>
      <c r="FI259" s="156">
        <f t="shared" si="422"/>
        <v>0</v>
      </c>
      <c r="FJ259" s="156">
        <f t="shared" si="422"/>
        <v>0</v>
      </c>
      <c r="FK259" s="156">
        <f t="shared" si="422"/>
        <v>0</v>
      </c>
      <c r="FL259" s="156">
        <f t="shared" si="422"/>
        <v>0</v>
      </c>
      <c r="FM259" s="156">
        <f t="shared" si="422"/>
        <v>0</v>
      </c>
      <c r="FN259" s="156">
        <f t="shared" si="422"/>
        <v>0</v>
      </c>
      <c r="FO259" s="156">
        <f t="shared" si="422"/>
        <v>0</v>
      </c>
      <c r="FP259" s="156">
        <f t="shared" si="422"/>
        <v>0</v>
      </c>
      <c r="FQ259" s="156">
        <f t="shared" si="422"/>
        <v>0</v>
      </c>
      <c r="FR259" s="156">
        <f t="shared" si="422"/>
        <v>0</v>
      </c>
      <c r="FS259" s="156">
        <f t="shared" si="422"/>
        <v>0</v>
      </c>
      <c r="FT259" s="156">
        <f t="shared" si="422"/>
        <v>0</v>
      </c>
      <c r="FU259" s="156">
        <f t="shared" si="422"/>
        <v>0</v>
      </c>
      <c r="FV259" s="156">
        <f t="shared" si="422"/>
        <v>0</v>
      </c>
      <c r="FW259" s="156">
        <f t="shared" si="422"/>
        <v>0</v>
      </c>
      <c r="FX259" s="156">
        <f t="shared" si="422"/>
        <v>0</v>
      </c>
      <c r="FY259" s="156">
        <f t="shared" si="422"/>
        <v>0</v>
      </c>
      <c r="FZ259" s="156">
        <f t="shared" si="422"/>
        <v>0</v>
      </c>
      <c r="GA259" s="156">
        <f t="shared" si="422"/>
        <v>0</v>
      </c>
      <c r="GB259" s="156">
        <f t="shared" si="422"/>
        <v>0</v>
      </c>
      <c r="GC259" s="156">
        <f t="shared" si="422"/>
        <v>0</v>
      </c>
      <c r="GD259" s="156">
        <f t="shared" si="422"/>
        <v>0</v>
      </c>
      <c r="GE259" s="156">
        <f t="shared" si="422"/>
        <v>0</v>
      </c>
      <c r="GF259" s="156">
        <f t="shared" si="422"/>
        <v>0</v>
      </c>
      <c r="GG259" s="156">
        <f t="shared" si="422"/>
        <v>0</v>
      </c>
      <c r="GH259" s="156">
        <f t="shared" si="422"/>
        <v>0</v>
      </c>
      <c r="GI259" s="156">
        <f t="shared" si="422"/>
        <v>0</v>
      </c>
      <c r="GJ259" s="156">
        <f t="shared" si="422"/>
        <v>0</v>
      </c>
      <c r="GK259" s="156">
        <f t="shared" si="422"/>
        <v>0</v>
      </c>
      <c r="GL259" s="156">
        <f t="shared" si="422"/>
        <v>0</v>
      </c>
      <c r="GM259" s="156">
        <f t="shared" si="422"/>
        <v>0</v>
      </c>
      <c r="GN259" s="156">
        <f t="shared" si="422"/>
        <v>0</v>
      </c>
      <c r="GO259" s="156">
        <f t="shared" ref="GO259:IZ259" si="423">IF(GO$165=EOMONTH($E83,$R83*(1-$O83)),SUMIFS($D252:$NK252,$D$165:$NK$165,"&gt;"&amp;EOMONTH($E83,$R83*(1-$O83)+$S83*(1-$O83)+$T83*$O83),$D$165:$NK$165,"&lt;="&amp;EOMONTH($E83,$R83*(1-$O83)+60))*-($AF83*(1-$O83)+$AH83*$O83)+SUMIFS($D252:$NK252,$D$165:$NK$165,"&gt;"&amp;EOMONTH($E83,$R83*(1-$O83)+60),$D$165:$NK$165,"&lt;="&amp;EOMONTH($E83,$R83*(1-$O83)+372))*-($AG83*(1-$O83)+$AI83*$O83),0)</f>
        <v>0</v>
      </c>
      <c r="GP259" s="156">
        <f t="shared" si="423"/>
        <v>0</v>
      </c>
      <c r="GQ259" s="156">
        <f t="shared" si="423"/>
        <v>0</v>
      </c>
      <c r="GR259" s="156">
        <f t="shared" si="423"/>
        <v>0</v>
      </c>
      <c r="GS259" s="156">
        <f t="shared" si="423"/>
        <v>0</v>
      </c>
      <c r="GT259" s="156">
        <f t="shared" si="423"/>
        <v>0</v>
      </c>
      <c r="GU259" s="156">
        <f t="shared" si="423"/>
        <v>0</v>
      </c>
      <c r="GV259" s="156">
        <f t="shared" si="423"/>
        <v>0</v>
      </c>
      <c r="GW259" s="156">
        <f t="shared" si="423"/>
        <v>0</v>
      </c>
      <c r="GX259" s="156">
        <f t="shared" si="423"/>
        <v>0</v>
      </c>
      <c r="GY259" s="156">
        <f t="shared" si="423"/>
        <v>0</v>
      </c>
      <c r="GZ259" s="156">
        <f t="shared" si="423"/>
        <v>0</v>
      </c>
      <c r="HA259" s="156">
        <f t="shared" si="423"/>
        <v>0</v>
      </c>
      <c r="HB259" s="156">
        <f t="shared" si="423"/>
        <v>0</v>
      </c>
      <c r="HC259" s="156">
        <f t="shared" si="423"/>
        <v>0</v>
      </c>
      <c r="HD259" s="156">
        <f t="shared" si="423"/>
        <v>0</v>
      </c>
      <c r="HE259" s="156">
        <f t="shared" si="423"/>
        <v>0</v>
      </c>
      <c r="HF259" s="156">
        <f t="shared" si="423"/>
        <v>0</v>
      </c>
      <c r="HG259" s="156">
        <f t="shared" si="423"/>
        <v>0</v>
      </c>
      <c r="HH259" s="156">
        <f t="shared" si="423"/>
        <v>0</v>
      </c>
      <c r="HI259" s="156">
        <f t="shared" si="423"/>
        <v>0</v>
      </c>
      <c r="HJ259" s="156">
        <f t="shared" si="423"/>
        <v>0</v>
      </c>
      <c r="HK259" s="156">
        <f t="shared" si="423"/>
        <v>0</v>
      </c>
      <c r="HL259" s="156">
        <f t="shared" si="423"/>
        <v>0</v>
      </c>
      <c r="HM259" s="156">
        <f t="shared" si="423"/>
        <v>0</v>
      </c>
      <c r="HN259" s="156">
        <f t="shared" si="423"/>
        <v>0</v>
      </c>
      <c r="HO259" s="156">
        <f t="shared" si="423"/>
        <v>0</v>
      </c>
      <c r="HP259" s="156">
        <f t="shared" si="423"/>
        <v>0</v>
      </c>
      <c r="HQ259" s="156">
        <f t="shared" si="423"/>
        <v>0</v>
      </c>
      <c r="HR259" s="156">
        <f t="shared" si="423"/>
        <v>0</v>
      </c>
      <c r="HS259" s="156">
        <f t="shared" si="423"/>
        <v>0</v>
      </c>
      <c r="HT259" s="156">
        <f t="shared" si="423"/>
        <v>0</v>
      </c>
      <c r="HU259" s="156">
        <f t="shared" si="423"/>
        <v>0</v>
      </c>
      <c r="HV259" s="156">
        <f t="shared" si="423"/>
        <v>0</v>
      </c>
      <c r="HW259" s="156">
        <f t="shared" si="423"/>
        <v>0</v>
      </c>
      <c r="HX259" s="156">
        <f t="shared" si="423"/>
        <v>0</v>
      </c>
      <c r="HY259" s="156">
        <f t="shared" si="423"/>
        <v>0</v>
      </c>
      <c r="HZ259" s="156">
        <f t="shared" si="423"/>
        <v>0</v>
      </c>
      <c r="IA259" s="156">
        <f t="shared" si="423"/>
        <v>0</v>
      </c>
      <c r="IB259" s="156">
        <f t="shared" si="423"/>
        <v>0</v>
      </c>
      <c r="IC259" s="156">
        <f t="shared" si="423"/>
        <v>0</v>
      </c>
      <c r="ID259" s="156">
        <f t="shared" si="423"/>
        <v>0</v>
      </c>
      <c r="IE259" s="156">
        <f t="shared" si="423"/>
        <v>0</v>
      </c>
      <c r="IF259" s="156">
        <f t="shared" si="423"/>
        <v>0</v>
      </c>
      <c r="IG259" s="156">
        <f t="shared" si="423"/>
        <v>0</v>
      </c>
      <c r="IH259" s="156">
        <f t="shared" si="423"/>
        <v>0</v>
      </c>
      <c r="II259" s="156">
        <f t="shared" si="423"/>
        <v>0</v>
      </c>
      <c r="IJ259" s="156">
        <f t="shared" si="423"/>
        <v>0</v>
      </c>
      <c r="IK259" s="156">
        <f t="shared" si="423"/>
        <v>0</v>
      </c>
      <c r="IL259" s="156">
        <f t="shared" si="423"/>
        <v>0</v>
      </c>
      <c r="IM259" s="156">
        <f t="shared" si="423"/>
        <v>0</v>
      </c>
      <c r="IN259" s="156">
        <f t="shared" si="423"/>
        <v>0</v>
      </c>
      <c r="IO259" s="156">
        <f t="shared" si="423"/>
        <v>0</v>
      </c>
      <c r="IP259" s="156">
        <f t="shared" si="423"/>
        <v>0</v>
      </c>
      <c r="IQ259" s="156">
        <f t="shared" si="423"/>
        <v>0</v>
      </c>
      <c r="IR259" s="156">
        <f t="shared" si="423"/>
        <v>0</v>
      </c>
      <c r="IS259" s="156">
        <f t="shared" si="423"/>
        <v>0</v>
      </c>
      <c r="IT259" s="156">
        <f t="shared" si="423"/>
        <v>0</v>
      </c>
      <c r="IU259" s="156">
        <f t="shared" si="423"/>
        <v>0</v>
      </c>
      <c r="IV259" s="156">
        <f t="shared" si="423"/>
        <v>0</v>
      </c>
      <c r="IW259" s="156">
        <f t="shared" si="423"/>
        <v>0</v>
      </c>
      <c r="IX259" s="156">
        <f t="shared" si="423"/>
        <v>0</v>
      </c>
      <c r="IY259" s="156">
        <f t="shared" si="423"/>
        <v>0</v>
      </c>
      <c r="IZ259" s="156">
        <f t="shared" si="423"/>
        <v>0</v>
      </c>
      <c r="JA259" s="156">
        <f t="shared" ref="JA259:LL259" si="424">IF(JA$165=EOMONTH($E83,$R83*(1-$O83)),SUMIFS($D252:$NK252,$D$165:$NK$165,"&gt;"&amp;EOMONTH($E83,$R83*(1-$O83)+$S83*(1-$O83)+$T83*$O83),$D$165:$NK$165,"&lt;="&amp;EOMONTH($E83,$R83*(1-$O83)+60))*-($AF83*(1-$O83)+$AH83*$O83)+SUMIFS($D252:$NK252,$D$165:$NK$165,"&gt;"&amp;EOMONTH($E83,$R83*(1-$O83)+60),$D$165:$NK$165,"&lt;="&amp;EOMONTH($E83,$R83*(1-$O83)+372))*-($AG83*(1-$O83)+$AI83*$O83),0)</f>
        <v>0</v>
      </c>
      <c r="JB259" s="156">
        <f t="shared" si="424"/>
        <v>0</v>
      </c>
      <c r="JC259" s="156">
        <f t="shared" si="424"/>
        <v>0</v>
      </c>
      <c r="JD259" s="156">
        <f t="shared" si="424"/>
        <v>0</v>
      </c>
      <c r="JE259" s="156">
        <f t="shared" si="424"/>
        <v>0</v>
      </c>
      <c r="JF259" s="156">
        <f t="shared" si="424"/>
        <v>0</v>
      </c>
      <c r="JG259" s="156">
        <f t="shared" si="424"/>
        <v>0</v>
      </c>
      <c r="JH259" s="156">
        <f t="shared" si="424"/>
        <v>0</v>
      </c>
      <c r="JI259" s="156">
        <f t="shared" si="424"/>
        <v>0</v>
      </c>
      <c r="JJ259" s="156">
        <f t="shared" si="424"/>
        <v>0</v>
      </c>
      <c r="JK259" s="156">
        <f t="shared" si="424"/>
        <v>0</v>
      </c>
      <c r="JL259" s="156">
        <f t="shared" si="424"/>
        <v>0</v>
      </c>
      <c r="JM259" s="156">
        <f t="shared" si="424"/>
        <v>0</v>
      </c>
      <c r="JN259" s="156">
        <f t="shared" si="424"/>
        <v>0</v>
      </c>
      <c r="JO259" s="156">
        <f t="shared" si="424"/>
        <v>0</v>
      </c>
      <c r="JP259" s="156">
        <f t="shared" si="424"/>
        <v>0</v>
      </c>
      <c r="JQ259" s="156">
        <f t="shared" si="424"/>
        <v>0</v>
      </c>
      <c r="JR259" s="156">
        <f t="shared" si="424"/>
        <v>0</v>
      </c>
      <c r="JS259" s="156">
        <f t="shared" si="424"/>
        <v>0</v>
      </c>
      <c r="JT259" s="156">
        <f t="shared" si="424"/>
        <v>0</v>
      </c>
      <c r="JU259" s="156">
        <f t="shared" si="424"/>
        <v>0</v>
      </c>
      <c r="JV259" s="156">
        <f t="shared" si="424"/>
        <v>0</v>
      </c>
      <c r="JW259" s="156">
        <f t="shared" si="424"/>
        <v>0</v>
      </c>
      <c r="JX259" s="156">
        <f t="shared" si="424"/>
        <v>0</v>
      </c>
      <c r="JY259" s="156">
        <f t="shared" si="424"/>
        <v>0</v>
      </c>
      <c r="JZ259" s="156">
        <f t="shared" si="424"/>
        <v>0</v>
      </c>
      <c r="KA259" s="156">
        <f t="shared" si="424"/>
        <v>0</v>
      </c>
      <c r="KB259" s="156">
        <f t="shared" si="424"/>
        <v>0</v>
      </c>
      <c r="KC259" s="156">
        <f t="shared" si="424"/>
        <v>0</v>
      </c>
      <c r="KD259" s="156">
        <f t="shared" si="424"/>
        <v>0</v>
      </c>
      <c r="KE259" s="156">
        <f t="shared" si="424"/>
        <v>0</v>
      </c>
      <c r="KF259" s="156">
        <f t="shared" si="424"/>
        <v>0</v>
      </c>
      <c r="KG259" s="156">
        <f t="shared" si="424"/>
        <v>0</v>
      </c>
      <c r="KH259" s="156">
        <f t="shared" si="424"/>
        <v>0</v>
      </c>
      <c r="KI259" s="156">
        <f t="shared" si="424"/>
        <v>0</v>
      </c>
      <c r="KJ259" s="156">
        <f t="shared" si="424"/>
        <v>0</v>
      </c>
      <c r="KK259" s="156">
        <f t="shared" si="424"/>
        <v>0</v>
      </c>
      <c r="KL259" s="156">
        <f t="shared" si="424"/>
        <v>0</v>
      </c>
      <c r="KM259" s="156">
        <f t="shared" si="424"/>
        <v>0</v>
      </c>
      <c r="KN259" s="156">
        <f t="shared" si="424"/>
        <v>0</v>
      </c>
      <c r="KO259" s="156">
        <f t="shared" si="424"/>
        <v>0</v>
      </c>
      <c r="KP259" s="156">
        <f t="shared" si="424"/>
        <v>0</v>
      </c>
      <c r="KQ259" s="156">
        <f t="shared" si="424"/>
        <v>0</v>
      </c>
      <c r="KR259" s="156">
        <f t="shared" si="424"/>
        <v>0</v>
      </c>
      <c r="KS259" s="156">
        <f t="shared" si="424"/>
        <v>0</v>
      </c>
      <c r="KT259" s="156">
        <f t="shared" si="424"/>
        <v>0</v>
      </c>
      <c r="KU259" s="156">
        <f t="shared" si="424"/>
        <v>0</v>
      </c>
      <c r="KV259" s="156">
        <f t="shared" si="424"/>
        <v>0</v>
      </c>
      <c r="KW259" s="156">
        <f t="shared" si="424"/>
        <v>0</v>
      </c>
      <c r="KX259" s="156">
        <f t="shared" si="424"/>
        <v>0</v>
      </c>
      <c r="KY259" s="156">
        <f t="shared" si="424"/>
        <v>0</v>
      </c>
      <c r="KZ259" s="156">
        <f t="shared" si="424"/>
        <v>0</v>
      </c>
      <c r="LA259" s="156">
        <f t="shared" si="424"/>
        <v>0</v>
      </c>
      <c r="LB259" s="156">
        <f t="shared" si="424"/>
        <v>0</v>
      </c>
      <c r="LC259" s="156">
        <f t="shared" si="424"/>
        <v>0</v>
      </c>
      <c r="LD259" s="156">
        <f t="shared" si="424"/>
        <v>0</v>
      </c>
      <c r="LE259" s="156">
        <f t="shared" si="424"/>
        <v>0</v>
      </c>
      <c r="LF259" s="156">
        <f t="shared" si="424"/>
        <v>0</v>
      </c>
      <c r="LG259" s="156">
        <f t="shared" si="424"/>
        <v>0</v>
      </c>
      <c r="LH259" s="156">
        <f t="shared" si="424"/>
        <v>0</v>
      </c>
      <c r="LI259" s="156">
        <f t="shared" si="424"/>
        <v>0</v>
      </c>
      <c r="LJ259" s="156">
        <f t="shared" si="424"/>
        <v>0</v>
      </c>
      <c r="LK259" s="156">
        <f t="shared" si="424"/>
        <v>0</v>
      </c>
      <c r="LL259" s="156">
        <f t="shared" si="424"/>
        <v>0</v>
      </c>
      <c r="LM259" s="156">
        <f t="shared" ref="LM259:NK259" si="425">IF(LM$165=EOMONTH($E83,$R83*(1-$O83)),SUMIFS($D252:$NK252,$D$165:$NK$165,"&gt;"&amp;EOMONTH($E83,$R83*(1-$O83)+$S83*(1-$O83)+$T83*$O83),$D$165:$NK$165,"&lt;="&amp;EOMONTH($E83,$R83*(1-$O83)+60))*-($AF83*(1-$O83)+$AH83*$O83)+SUMIFS($D252:$NK252,$D$165:$NK$165,"&gt;"&amp;EOMONTH($E83,$R83*(1-$O83)+60),$D$165:$NK$165,"&lt;="&amp;EOMONTH($E83,$R83*(1-$O83)+372))*-($AG83*(1-$O83)+$AI83*$O83),0)</f>
        <v>0</v>
      </c>
      <c r="LN259" s="156">
        <f t="shared" si="425"/>
        <v>0</v>
      </c>
      <c r="LO259" s="156">
        <f t="shared" si="425"/>
        <v>0</v>
      </c>
      <c r="LP259" s="156">
        <f t="shared" si="425"/>
        <v>0</v>
      </c>
      <c r="LQ259" s="156">
        <f t="shared" si="425"/>
        <v>0</v>
      </c>
      <c r="LR259" s="156">
        <f t="shared" si="425"/>
        <v>0</v>
      </c>
      <c r="LS259" s="156">
        <f t="shared" si="425"/>
        <v>0</v>
      </c>
      <c r="LT259" s="156">
        <f t="shared" si="425"/>
        <v>0</v>
      </c>
      <c r="LU259" s="156">
        <f t="shared" si="425"/>
        <v>0</v>
      </c>
      <c r="LV259" s="156">
        <f t="shared" si="425"/>
        <v>0</v>
      </c>
      <c r="LW259" s="156">
        <f t="shared" si="425"/>
        <v>0</v>
      </c>
      <c r="LX259" s="156">
        <f t="shared" si="425"/>
        <v>0</v>
      </c>
      <c r="LY259" s="156">
        <f t="shared" si="425"/>
        <v>0</v>
      </c>
      <c r="LZ259" s="156">
        <f t="shared" si="425"/>
        <v>0</v>
      </c>
      <c r="MA259" s="156">
        <f t="shared" si="425"/>
        <v>0</v>
      </c>
      <c r="MB259" s="156">
        <f t="shared" si="425"/>
        <v>0</v>
      </c>
      <c r="MC259" s="156">
        <f t="shared" si="425"/>
        <v>0</v>
      </c>
      <c r="MD259" s="156">
        <f t="shared" si="425"/>
        <v>0</v>
      </c>
      <c r="ME259" s="156">
        <f t="shared" si="425"/>
        <v>0</v>
      </c>
      <c r="MF259" s="156">
        <f t="shared" si="425"/>
        <v>0</v>
      </c>
      <c r="MG259" s="156">
        <f t="shared" si="425"/>
        <v>0</v>
      </c>
      <c r="MH259" s="156">
        <f t="shared" si="425"/>
        <v>0</v>
      </c>
      <c r="MI259" s="156">
        <f t="shared" si="425"/>
        <v>0</v>
      </c>
      <c r="MJ259" s="156">
        <f t="shared" si="425"/>
        <v>0</v>
      </c>
      <c r="MK259" s="156">
        <f t="shared" si="425"/>
        <v>0</v>
      </c>
      <c r="ML259" s="156">
        <f t="shared" si="425"/>
        <v>0</v>
      </c>
      <c r="MM259" s="156">
        <f t="shared" si="425"/>
        <v>0</v>
      </c>
      <c r="MN259" s="156">
        <f t="shared" si="425"/>
        <v>0</v>
      </c>
      <c r="MO259" s="156">
        <f t="shared" si="425"/>
        <v>0</v>
      </c>
      <c r="MP259" s="156">
        <f t="shared" si="425"/>
        <v>0</v>
      </c>
      <c r="MQ259" s="156">
        <f t="shared" si="425"/>
        <v>0</v>
      </c>
      <c r="MR259" s="156">
        <f t="shared" si="425"/>
        <v>0</v>
      </c>
      <c r="MS259" s="156">
        <f t="shared" si="425"/>
        <v>0</v>
      </c>
      <c r="MT259" s="156">
        <f t="shared" si="425"/>
        <v>0</v>
      </c>
      <c r="MU259" s="156">
        <f t="shared" si="425"/>
        <v>0</v>
      </c>
      <c r="MV259" s="156">
        <f t="shared" si="425"/>
        <v>0</v>
      </c>
      <c r="MW259" s="156">
        <f t="shared" si="425"/>
        <v>0</v>
      </c>
      <c r="MX259" s="156">
        <f t="shared" si="425"/>
        <v>0</v>
      </c>
      <c r="MY259" s="156">
        <f t="shared" si="425"/>
        <v>0</v>
      </c>
      <c r="MZ259" s="156">
        <f t="shared" si="425"/>
        <v>0</v>
      </c>
      <c r="NA259" s="156">
        <f t="shared" si="425"/>
        <v>0</v>
      </c>
      <c r="NB259" s="156">
        <f t="shared" si="425"/>
        <v>0</v>
      </c>
      <c r="NC259" s="156">
        <f t="shared" si="425"/>
        <v>0</v>
      </c>
      <c r="ND259" s="156">
        <f t="shared" si="425"/>
        <v>0</v>
      </c>
      <c r="NE259" s="156">
        <f t="shared" si="425"/>
        <v>0</v>
      </c>
      <c r="NF259" s="156">
        <f t="shared" si="425"/>
        <v>0</v>
      </c>
      <c r="NG259" s="156">
        <f t="shared" si="425"/>
        <v>0</v>
      </c>
      <c r="NH259" s="156">
        <f t="shared" si="425"/>
        <v>0</v>
      </c>
      <c r="NI259" s="156">
        <f t="shared" si="425"/>
        <v>0</v>
      </c>
      <c r="NJ259" s="156">
        <f t="shared" si="425"/>
        <v>0</v>
      </c>
      <c r="NK259" s="158">
        <f t="shared" si="425"/>
        <v>0</v>
      </c>
    </row>
    <row r="260" spans="1:375" x14ac:dyDescent="0.25">
      <c r="A260" s="159">
        <f t="shared" ref="A260" ca="1" si="426">SUM(D260:NK260)</f>
        <v>512444.84094007779</v>
      </c>
      <c r="B260" s="164"/>
      <c r="C260" s="161" t="s">
        <v>165</v>
      </c>
      <c r="D260" s="162">
        <f>SUM(D255:D259)</f>
        <v>0</v>
      </c>
      <c r="E260" s="162">
        <f t="shared" ref="E260:BP260" si="427">SUM(E255:E259)</f>
        <v>0</v>
      </c>
      <c r="F260" s="162">
        <f t="shared" si="427"/>
        <v>0</v>
      </c>
      <c r="G260" s="162">
        <f t="shared" si="427"/>
        <v>0</v>
      </c>
      <c r="H260" s="162">
        <f t="shared" si="427"/>
        <v>0</v>
      </c>
      <c r="I260" s="162">
        <f t="shared" si="427"/>
        <v>0</v>
      </c>
      <c r="J260" s="162">
        <f t="shared" si="427"/>
        <v>0</v>
      </c>
      <c r="K260" s="162">
        <f t="shared" si="427"/>
        <v>0</v>
      </c>
      <c r="L260" s="162">
        <f t="shared" si="427"/>
        <v>0</v>
      </c>
      <c r="M260" s="162">
        <f t="shared" si="427"/>
        <v>0</v>
      </c>
      <c r="N260" s="162">
        <f t="shared" si="427"/>
        <v>0</v>
      </c>
      <c r="O260" s="162">
        <f t="shared" si="427"/>
        <v>0</v>
      </c>
      <c r="P260" s="162">
        <f t="shared" si="427"/>
        <v>0</v>
      </c>
      <c r="Q260" s="162">
        <f t="shared" si="427"/>
        <v>0</v>
      </c>
      <c r="R260" s="162">
        <f t="shared" si="427"/>
        <v>0</v>
      </c>
      <c r="S260" s="162">
        <f t="shared" si="427"/>
        <v>0</v>
      </c>
      <c r="T260" s="162">
        <f t="shared" si="427"/>
        <v>0</v>
      </c>
      <c r="U260" s="162">
        <f t="shared" si="427"/>
        <v>0</v>
      </c>
      <c r="V260" s="162">
        <f t="shared" si="427"/>
        <v>0</v>
      </c>
      <c r="W260" s="162">
        <f t="shared" si="427"/>
        <v>0</v>
      </c>
      <c r="X260" s="162">
        <f t="shared" si="427"/>
        <v>-38405.092499999999</v>
      </c>
      <c r="Y260" s="162">
        <f t="shared" ca="1" si="427"/>
        <v>375.61436996390285</v>
      </c>
      <c r="Z260" s="162">
        <f t="shared" ca="1" si="427"/>
        <v>382.24184466849601</v>
      </c>
      <c r="AA260" s="162">
        <f t="shared" ca="1" si="427"/>
        <v>382.497088734523</v>
      </c>
      <c r="AB260" s="162">
        <f t="shared" ca="1" si="427"/>
        <v>523.38539098407728</v>
      </c>
      <c r="AC260" s="162">
        <f t="shared" ca="1" si="427"/>
        <v>598.50989211657679</v>
      </c>
      <c r="AD260" s="162">
        <f t="shared" ca="1" si="427"/>
        <v>3832.4025861180808</v>
      </c>
      <c r="AE260" s="162">
        <f t="shared" ca="1" si="427"/>
        <v>3835.2238124265532</v>
      </c>
      <c r="AF260" s="162">
        <f t="shared" ca="1" si="427"/>
        <v>3858.0898798938624</v>
      </c>
      <c r="AG260" s="162">
        <f t="shared" ca="1" si="427"/>
        <v>3908.6510138484614</v>
      </c>
      <c r="AH260" s="162">
        <f t="shared" ca="1" si="427"/>
        <v>3922.986008862465</v>
      </c>
      <c r="AI260" s="162">
        <f t="shared" ca="1" si="427"/>
        <v>3923.4919639828331</v>
      </c>
      <c r="AJ260" s="162">
        <f t="shared" ca="1" si="427"/>
        <v>3925.3260274988729</v>
      </c>
      <c r="AK260" s="162">
        <f t="shared" ca="1" si="427"/>
        <v>4030.7437477165877</v>
      </c>
      <c r="AL260" s="162">
        <f t="shared" ca="1" si="427"/>
        <v>4046.2299603093002</v>
      </c>
      <c r="AM260" s="162">
        <f t="shared" ca="1" si="427"/>
        <v>4046.7409252121156</v>
      </c>
      <c r="AN260" s="162">
        <f t="shared" ca="1" si="427"/>
        <v>4214.734019966525</v>
      </c>
      <c r="AO260" s="162">
        <f t="shared" ca="1" si="427"/>
        <v>4215.6624168712333</v>
      </c>
      <c r="AP260" s="162">
        <f t="shared" ca="1" si="427"/>
        <v>4216.1771716374087</v>
      </c>
      <c r="AQ260" s="162">
        <f t="shared" ca="1" si="427"/>
        <v>4216.6931959277044</v>
      </c>
      <c r="AR260" s="162">
        <f t="shared" ca="1" si="427"/>
        <v>4217.447583467032</v>
      </c>
      <c r="AS260" s="162">
        <f t="shared" ca="1" si="427"/>
        <v>4218.4132413262269</v>
      </c>
      <c r="AT260" s="162">
        <f t="shared" ca="1" si="427"/>
        <v>4218.9330930057222</v>
      </c>
      <c r="AU260" s="162">
        <f t="shared" ca="1" si="427"/>
        <v>4219.4542267797015</v>
      </c>
      <c r="AV260" s="162">
        <f t="shared" ca="1" si="427"/>
        <v>4221.3433122012229</v>
      </c>
      <c r="AW260" s="162">
        <f t="shared" ca="1" si="427"/>
        <v>4321.7834536340806</v>
      </c>
      <c r="AX260" s="162">
        <f t="shared" ca="1" si="427"/>
        <v>4322.3843301522438</v>
      </c>
      <c r="AY260" s="162">
        <f t="shared" ca="1" si="427"/>
        <v>4322.9106240021438</v>
      </c>
      <c r="AZ260" s="162">
        <f t="shared" ca="1" si="427"/>
        <v>4336.2366531921061</v>
      </c>
      <c r="BA260" s="162">
        <f t="shared" ca="1" si="427"/>
        <v>4337.1929020039552</v>
      </c>
      <c r="BB260" s="162">
        <f t="shared" ca="1" si="427"/>
        <v>4337.723099413116</v>
      </c>
      <c r="BC260" s="162">
        <f t="shared" ca="1" si="427"/>
        <v>4338.2546044321207</v>
      </c>
      <c r="BD260" s="162">
        <f t="shared" ca="1" si="427"/>
        <v>4339.0316235976279</v>
      </c>
      <c r="BE260" s="162">
        <f t="shared" ca="1" si="427"/>
        <v>4340.0262511925994</v>
      </c>
      <c r="BF260" s="162">
        <f t="shared" ca="1" si="427"/>
        <v>4340.5616984224798</v>
      </c>
      <c r="BG260" s="162">
        <f t="shared" ca="1" si="427"/>
        <v>4341.0984662096771</v>
      </c>
      <c r="BH260" s="162">
        <f t="shared" ca="1" si="427"/>
        <v>4170.162891758815</v>
      </c>
      <c r="BI260" s="162">
        <f t="shared" si="427"/>
        <v>0</v>
      </c>
      <c r="BJ260" s="162">
        <f t="shared" si="427"/>
        <v>0</v>
      </c>
      <c r="BK260" s="162">
        <f t="shared" si="427"/>
        <v>-43467.48109482682</v>
      </c>
      <c r="BL260" s="162">
        <f t="shared" ca="1" si="427"/>
        <v>879.57753834784717</v>
      </c>
      <c r="BM260" s="162">
        <f t="shared" ca="1" si="427"/>
        <v>883.66228741357691</v>
      </c>
      <c r="BN260" s="162">
        <f t="shared" ca="1" si="427"/>
        <v>4753.6011309452761</v>
      </c>
      <c r="BO260" s="162">
        <f t="shared" ca="1" si="427"/>
        <v>4754.0789246359445</v>
      </c>
      <c r="BP260" s="162">
        <f t="shared" ca="1" si="427"/>
        <v>4790.2258488922052</v>
      </c>
      <c r="BQ260" s="162">
        <f t="shared" ref="BQ260:EB260" ca="1" si="428">SUM(BQ255:BQ259)</f>
        <v>4791.2503153150246</v>
      </c>
      <c r="BR260" s="162">
        <f t="shared" ca="1" si="428"/>
        <v>4806.4606514976085</v>
      </c>
      <c r="BS260" s="162">
        <f t="shared" ca="1" si="428"/>
        <v>4807.0135223184225</v>
      </c>
      <c r="BT260" s="162">
        <f t="shared" ca="1" si="428"/>
        <v>4807.5677566678305</v>
      </c>
      <c r="BU260" s="162">
        <f t="shared" ca="1" si="428"/>
        <v>4808.1233579086602</v>
      </c>
      <c r="BV260" s="162">
        <f t="shared" ca="1" si="428"/>
        <v>4808.7608278067792</v>
      </c>
      <c r="BW260" s="162">
        <f t="shared" ca="1" si="428"/>
        <v>4809.3191729521377</v>
      </c>
      <c r="BX260" s="162">
        <f t="shared" ca="1" si="428"/>
        <v>4823.2542424374587</v>
      </c>
      <c r="BY260" s="162">
        <f t="shared" ca="1" si="428"/>
        <v>4941.9415762988247</v>
      </c>
      <c r="BZ260" s="162">
        <f t="shared" ca="1" si="428"/>
        <v>4942.5040627302033</v>
      </c>
      <c r="CA260" s="162">
        <f t="shared" ca="1" si="428"/>
        <v>4943.0679364048647</v>
      </c>
      <c r="CB260" s="162">
        <f t="shared" ca="1" si="428"/>
        <v>4943.8922760375526</v>
      </c>
      <c r="CC260" s="162">
        <f t="shared" ca="1" si="428"/>
        <v>4944.9474764530569</v>
      </c>
      <c r="CD260" s="162">
        <f t="shared" ca="1" si="428"/>
        <v>4945.5155324192365</v>
      </c>
      <c r="CE260" s="162">
        <f t="shared" ca="1" si="428"/>
        <v>4946.0849893646755</v>
      </c>
      <c r="CF260" s="162">
        <f t="shared" ca="1" si="428"/>
        <v>4946.6558507445652</v>
      </c>
      <c r="CG260" s="162">
        <f t="shared" ca="1" si="428"/>
        <v>4947.2281200226198</v>
      </c>
      <c r="CH260" s="162">
        <f t="shared" ca="1" si="428"/>
        <v>4947.8847140176822</v>
      </c>
      <c r="CI260" s="162">
        <f t="shared" ca="1" si="428"/>
        <v>4948.4598095174024</v>
      </c>
      <c r="CJ260" s="162">
        <f t="shared" ca="1" si="428"/>
        <v>4962.7101523148167</v>
      </c>
      <c r="CK260" s="162">
        <f t="shared" ca="1" si="428"/>
        <v>5084.9581061920235</v>
      </c>
      <c r="CL260" s="162">
        <f t="shared" ca="1" si="428"/>
        <v>5085.5374672163434</v>
      </c>
      <c r="CM260" s="162">
        <f t="shared" ca="1" si="428"/>
        <v>5086.118257101245</v>
      </c>
      <c r="CN260" s="162">
        <f t="shared" ca="1" si="428"/>
        <v>5086.9673269229124</v>
      </c>
      <c r="CO260" s="162">
        <f t="shared" ca="1" si="428"/>
        <v>5088.0541833508823</v>
      </c>
      <c r="CP260" s="162">
        <f t="shared" ca="1" si="428"/>
        <v>5088.6392809960471</v>
      </c>
      <c r="CQ260" s="162">
        <f t="shared" ca="1" si="428"/>
        <v>5089.2258216498485</v>
      </c>
      <c r="CR260" s="162">
        <f t="shared" ca="1" si="428"/>
        <v>5089.8138088711357</v>
      </c>
      <c r="CS260" s="162">
        <f t="shared" ca="1" si="428"/>
        <v>5090.4032462275318</v>
      </c>
      <c r="CT260" s="162">
        <f t="shared" ca="1" si="428"/>
        <v>5079.9730342359553</v>
      </c>
      <c r="CU260" s="162">
        <f t="shared" ca="1" si="428"/>
        <v>5080.549183465806</v>
      </c>
      <c r="CV260" s="162">
        <f t="shared" ca="1" si="428"/>
        <v>5040.3143391486919</v>
      </c>
      <c r="CW260" s="162">
        <f t="shared" ca="1" si="428"/>
        <v>5174.3169010664433</v>
      </c>
      <c r="CX260" s="162">
        <f t="shared" ca="1" si="428"/>
        <v>5174.8377146658286</v>
      </c>
      <c r="CY260" s="162">
        <f t="shared" ca="1" si="428"/>
        <v>5217.3415264258128</v>
      </c>
      <c r="CZ260" s="162">
        <f t="shared" ca="1" si="428"/>
        <v>5218.2160683421316</v>
      </c>
      <c r="DA260" s="162">
        <f t="shared" ca="1" si="428"/>
        <v>5235.3536249142053</v>
      </c>
      <c r="DB260" s="162">
        <f t="shared" ca="1" si="428"/>
        <v>5235.9562754887265</v>
      </c>
      <c r="DC260" s="162">
        <f t="shared" ca="1" si="428"/>
        <v>5236.5604123621415</v>
      </c>
      <c r="DD260" s="162">
        <f t="shared" ca="1" si="428"/>
        <v>5237.1660392000667</v>
      </c>
      <c r="DE260" s="162">
        <f t="shared" ca="1" si="428"/>
        <v>5237.7731596771555</v>
      </c>
      <c r="DF260" s="162">
        <f t="shared" ca="1" si="428"/>
        <v>5238.3817774771242</v>
      </c>
      <c r="DG260" s="162">
        <f t="shared" ca="1" si="428"/>
        <v>5238.9918962927768</v>
      </c>
      <c r="DH260" s="162">
        <f t="shared" ca="1" si="428"/>
        <v>5253.3997520590474</v>
      </c>
      <c r="DI260" s="162">
        <f t="shared" ca="1" si="428"/>
        <v>5383.6761226252438</v>
      </c>
      <c r="DJ260" s="162">
        <f t="shared" ca="1" si="428"/>
        <v>5384.2907667359441</v>
      </c>
      <c r="DK260" s="162">
        <f t="shared" ca="1" si="428"/>
        <v>5384.906926724836</v>
      </c>
      <c r="DL260" s="162">
        <f t="shared" ca="1" si="428"/>
        <v>5385.8077048986434</v>
      </c>
      <c r="DM260" s="162">
        <f t="shared" ca="1" si="428"/>
        <v>5386.9607508830759</v>
      </c>
      <c r="DN260" s="162">
        <f t="shared" ca="1" si="428"/>
        <v>5387.5814809748326</v>
      </c>
      <c r="DO260" s="162">
        <f t="shared" ca="1" si="428"/>
        <v>5388.2037419544504</v>
      </c>
      <c r="DP260" s="162">
        <f t="shared" ca="1" si="428"/>
        <v>5388.8275375975136</v>
      </c>
      <c r="DQ260" s="162">
        <f t="shared" ca="1" si="428"/>
        <v>5389.4528716889145</v>
      </c>
      <c r="DR260" s="162">
        <f t="shared" ca="1" si="428"/>
        <v>5390.079748022883</v>
      </c>
      <c r="DS260" s="162">
        <f t="shared" ca="1" si="428"/>
        <v>5390.7081704030043</v>
      </c>
      <c r="DT260" s="162">
        <f t="shared" ca="1" si="428"/>
        <v>5405.4391921866918</v>
      </c>
      <c r="DU260" s="162">
        <f t="shared" ca="1" si="428"/>
        <v>5539.6238538698735</v>
      </c>
      <c r="DV260" s="162">
        <f t="shared" ca="1" si="428"/>
        <v>5540.256937303895</v>
      </c>
      <c r="DW260" s="162">
        <f t="shared" ca="1" si="428"/>
        <v>5540.891582092454</v>
      </c>
      <c r="DX260" s="162">
        <f t="shared" ca="1" si="428"/>
        <v>5541.8193836114751</v>
      </c>
      <c r="DY260" s="162">
        <f t="shared" ca="1" si="428"/>
        <v>5477.2669545557346</v>
      </c>
      <c r="DZ260" s="162">
        <f t="shared" ca="1" si="428"/>
        <v>5477.8133859224645</v>
      </c>
      <c r="EA260" s="162">
        <f t="shared" ca="1" si="428"/>
        <v>5478.3611649363575</v>
      </c>
      <c r="EB260" s="162">
        <f t="shared" ca="1" si="428"/>
        <v>5526.0513428308914</v>
      </c>
      <c r="EC260" s="162">
        <f t="shared" ref="EC260:GN260" ca="1" si="429">SUM(EC255:EC259)</f>
        <v>5526.6954369450341</v>
      </c>
      <c r="ED260" s="162">
        <f t="shared" ca="1" si="429"/>
        <v>5546.762372601419</v>
      </c>
      <c r="EE260" s="162">
        <f t="shared" ca="1" si="429"/>
        <v>5547.4096476529448</v>
      </c>
      <c r="EF260" s="162">
        <f t="shared" si="429"/>
        <v>5387.9971110827209</v>
      </c>
      <c r="EG260" s="162">
        <f t="shared" si="429"/>
        <v>5523.019706564538</v>
      </c>
      <c r="EH260" s="162">
        <f t="shared" si="429"/>
        <v>5523.6522202234701</v>
      </c>
      <c r="EI260" s="162">
        <f t="shared" si="429"/>
        <v>5524.2862938317185</v>
      </c>
      <c r="EJ260" s="162">
        <f t="shared" si="429"/>
        <v>5524.9219312365412</v>
      </c>
      <c r="EK260" s="162">
        <f t="shared" si="429"/>
        <v>5525.5591362946807</v>
      </c>
      <c r="EL260" s="162">
        <f t="shared" si="429"/>
        <v>5526.1979128723942</v>
      </c>
      <c r="EM260" s="162">
        <f t="shared" si="429"/>
        <v>5526.8382648454735</v>
      </c>
      <c r="EN260" s="162">
        <f t="shared" si="429"/>
        <v>5527.4801960992663</v>
      </c>
      <c r="EO260" s="162">
        <f t="shared" si="429"/>
        <v>5528.1237105287073</v>
      </c>
      <c r="EP260" s="162">
        <f t="shared" si="429"/>
        <v>5528.7688120383327</v>
      </c>
      <c r="EQ260" s="162">
        <f t="shared" si="429"/>
        <v>5529.4155045423122</v>
      </c>
      <c r="ER260" s="162">
        <f t="shared" si="429"/>
        <v>5533.1262562802276</v>
      </c>
      <c r="ES260" s="162">
        <f t="shared" si="429"/>
        <v>5672.1995296264986</v>
      </c>
      <c r="ET260" s="162">
        <f t="shared" si="429"/>
        <v>5672.8510186951971</v>
      </c>
      <c r="EU260" s="162">
        <f t="shared" si="429"/>
        <v>5673.5041145116938</v>
      </c>
      <c r="EV260" s="162">
        <f t="shared" si="429"/>
        <v>5674.1588210386608</v>
      </c>
      <c r="EW260" s="162">
        <f t="shared" si="429"/>
        <v>5535.4302692288329</v>
      </c>
      <c r="EX260" s="162">
        <f t="shared" si="429"/>
        <v>0</v>
      </c>
      <c r="EY260" s="162">
        <f t="shared" si="429"/>
        <v>0</v>
      </c>
      <c r="EZ260" s="162">
        <f t="shared" si="429"/>
        <v>0</v>
      </c>
      <c r="FA260" s="162">
        <f t="shared" si="429"/>
        <v>0</v>
      </c>
      <c r="FB260" s="162">
        <f t="shared" si="429"/>
        <v>0</v>
      </c>
      <c r="FC260" s="162">
        <f t="shared" si="429"/>
        <v>0</v>
      </c>
      <c r="FD260" s="162">
        <f t="shared" si="429"/>
        <v>0</v>
      </c>
      <c r="FE260" s="162">
        <f t="shared" si="429"/>
        <v>0</v>
      </c>
      <c r="FF260" s="162">
        <f t="shared" si="429"/>
        <v>0</v>
      </c>
      <c r="FG260" s="162">
        <f t="shared" si="429"/>
        <v>0</v>
      </c>
      <c r="FH260" s="162">
        <f t="shared" si="429"/>
        <v>0</v>
      </c>
      <c r="FI260" s="162">
        <f t="shared" si="429"/>
        <v>0</v>
      </c>
      <c r="FJ260" s="162">
        <f t="shared" si="429"/>
        <v>0</v>
      </c>
      <c r="FK260" s="162">
        <f t="shared" si="429"/>
        <v>0</v>
      </c>
      <c r="FL260" s="162">
        <f t="shared" si="429"/>
        <v>0</v>
      </c>
      <c r="FM260" s="162">
        <f t="shared" si="429"/>
        <v>0</v>
      </c>
      <c r="FN260" s="162">
        <f t="shared" si="429"/>
        <v>0</v>
      </c>
      <c r="FO260" s="162">
        <f t="shared" si="429"/>
        <v>0</v>
      </c>
      <c r="FP260" s="162">
        <f t="shared" si="429"/>
        <v>0</v>
      </c>
      <c r="FQ260" s="162">
        <f t="shared" si="429"/>
        <v>0</v>
      </c>
      <c r="FR260" s="162">
        <f t="shared" si="429"/>
        <v>0</v>
      </c>
      <c r="FS260" s="162">
        <f t="shared" si="429"/>
        <v>0</v>
      </c>
      <c r="FT260" s="162">
        <f t="shared" si="429"/>
        <v>0</v>
      </c>
      <c r="FU260" s="162">
        <f t="shared" si="429"/>
        <v>0</v>
      </c>
      <c r="FV260" s="162">
        <f t="shared" si="429"/>
        <v>0</v>
      </c>
      <c r="FW260" s="162">
        <f t="shared" si="429"/>
        <v>0</v>
      </c>
      <c r="FX260" s="162">
        <f t="shared" si="429"/>
        <v>0</v>
      </c>
      <c r="FY260" s="162">
        <f t="shared" si="429"/>
        <v>0</v>
      </c>
      <c r="FZ260" s="162">
        <f t="shared" si="429"/>
        <v>0</v>
      </c>
      <c r="GA260" s="162">
        <f t="shared" si="429"/>
        <v>0</v>
      </c>
      <c r="GB260" s="162">
        <f t="shared" si="429"/>
        <v>0</v>
      </c>
      <c r="GC260" s="162">
        <f t="shared" si="429"/>
        <v>0</v>
      </c>
      <c r="GD260" s="162">
        <f t="shared" si="429"/>
        <v>0</v>
      </c>
      <c r="GE260" s="162">
        <f t="shared" si="429"/>
        <v>0</v>
      </c>
      <c r="GF260" s="162">
        <f t="shared" si="429"/>
        <v>0</v>
      </c>
      <c r="GG260" s="162">
        <f t="shared" si="429"/>
        <v>0</v>
      </c>
      <c r="GH260" s="162">
        <f t="shared" si="429"/>
        <v>0</v>
      </c>
      <c r="GI260" s="162">
        <f t="shared" si="429"/>
        <v>0</v>
      </c>
      <c r="GJ260" s="162">
        <f t="shared" si="429"/>
        <v>0</v>
      </c>
      <c r="GK260" s="162">
        <f t="shared" si="429"/>
        <v>0</v>
      </c>
      <c r="GL260" s="162">
        <f t="shared" si="429"/>
        <v>0</v>
      </c>
      <c r="GM260" s="162">
        <f t="shared" si="429"/>
        <v>0</v>
      </c>
      <c r="GN260" s="162">
        <f t="shared" si="429"/>
        <v>0</v>
      </c>
      <c r="GO260" s="162">
        <f t="shared" ref="GO260:IZ260" si="430">SUM(GO255:GO259)</f>
        <v>0</v>
      </c>
      <c r="GP260" s="162">
        <f t="shared" si="430"/>
        <v>0</v>
      </c>
      <c r="GQ260" s="162">
        <f t="shared" si="430"/>
        <v>0</v>
      </c>
      <c r="GR260" s="162">
        <f t="shared" si="430"/>
        <v>0</v>
      </c>
      <c r="GS260" s="162">
        <f t="shared" si="430"/>
        <v>0</v>
      </c>
      <c r="GT260" s="162">
        <f t="shared" si="430"/>
        <v>0</v>
      </c>
      <c r="GU260" s="162">
        <f t="shared" si="430"/>
        <v>0</v>
      </c>
      <c r="GV260" s="162">
        <f t="shared" si="430"/>
        <v>0</v>
      </c>
      <c r="GW260" s="162">
        <f t="shared" si="430"/>
        <v>0</v>
      </c>
      <c r="GX260" s="162">
        <f t="shared" si="430"/>
        <v>0</v>
      </c>
      <c r="GY260" s="162">
        <f t="shared" si="430"/>
        <v>0</v>
      </c>
      <c r="GZ260" s="162">
        <f t="shared" si="430"/>
        <v>0</v>
      </c>
      <c r="HA260" s="162">
        <f t="shared" si="430"/>
        <v>0</v>
      </c>
      <c r="HB260" s="162">
        <f t="shared" si="430"/>
        <v>0</v>
      </c>
      <c r="HC260" s="162">
        <f t="shared" si="430"/>
        <v>0</v>
      </c>
      <c r="HD260" s="162">
        <f t="shared" si="430"/>
        <v>0</v>
      </c>
      <c r="HE260" s="162">
        <f t="shared" si="430"/>
        <v>0</v>
      </c>
      <c r="HF260" s="162">
        <f t="shared" si="430"/>
        <v>0</v>
      </c>
      <c r="HG260" s="162">
        <f t="shared" si="430"/>
        <v>0</v>
      </c>
      <c r="HH260" s="162">
        <f t="shared" si="430"/>
        <v>0</v>
      </c>
      <c r="HI260" s="162">
        <f t="shared" si="430"/>
        <v>0</v>
      </c>
      <c r="HJ260" s="162">
        <f t="shared" si="430"/>
        <v>0</v>
      </c>
      <c r="HK260" s="162">
        <f t="shared" si="430"/>
        <v>0</v>
      </c>
      <c r="HL260" s="162">
        <f t="shared" si="430"/>
        <v>0</v>
      </c>
      <c r="HM260" s="162">
        <f t="shared" si="430"/>
        <v>0</v>
      </c>
      <c r="HN260" s="162">
        <f t="shared" si="430"/>
        <v>0</v>
      </c>
      <c r="HO260" s="162">
        <f t="shared" si="430"/>
        <v>0</v>
      </c>
      <c r="HP260" s="162">
        <f t="shared" si="430"/>
        <v>0</v>
      </c>
      <c r="HQ260" s="162">
        <f t="shared" si="430"/>
        <v>0</v>
      </c>
      <c r="HR260" s="162">
        <f t="shared" si="430"/>
        <v>0</v>
      </c>
      <c r="HS260" s="162">
        <f t="shared" si="430"/>
        <v>0</v>
      </c>
      <c r="HT260" s="162">
        <f t="shared" si="430"/>
        <v>0</v>
      </c>
      <c r="HU260" s="162">
        <f t="shared" si="430"/>
        <v>0</v>
      </c>
      <c r="HV260" s="162">
        <f t="shared" si="430"/>
        <v>0</v>
      </c>
      <c r="HW260" s="162">
        <f t="shared" si="430"/>
        <v>0</v>
      </c>
      <c r="HX260" s="162">
        <f t="shared" si="430"/>
        <v>0</v>
      </c>
      <c r="HY260" s="162">
        <f t="shared" si="430"/>
        <v>0</v>
      </c>
      <c r="HZ260" s="162">
        <f t="shared" si="430"/>
        <v>0</v>
      </c>
      <c r="IA260" s="162">
        <f t="shared" si="430"/>
        <v>0</v>
      </c>
      <c r="IB260" s="162">
        <f t="shared" si="430"/>
        <v>0</v>
      </c>
      <c r="IC260" s="162">
        <f t="shared" si="430"/>
        <v>0</v>
      </c>
      <c r="ID260" s="162">
        <f t="shared" si="430"/>
        <v>0</v>
      </c>
      <c r="IE260" s="162">
        <f t="shared" si="430"/>
        <v>0</v>
      </c>
      <c r="IF260" s="162">
        <f t="shared" si="430"/>
        <v>0</v>
      </c>
      <c r="IG260" s="162">
        <f t="shared" si="430"/>
        <v>0</v>
      </c>
      <c r="IH260" s="162">
        <f t="shared" si="430"/>
        <v>0</v>
      </c>
      <c r="II260" s="162">
        <f t="shared" si="430"/>
        <v>0</v>
      </c>
      <c r="IJ260" s="162">
        <f t="shared" si="430"/>
        <v>0</v>
      </c>
      <c r="IK260" s="162">
        <f t="shared" si="430"/>
        <v>0</v>
      </c>
      <c r="IL260" s="162">
        <f t="shared" si="430"/>
        <v>0</v>
      </c>
      <c r="IM260" s="162">
        <f t="shared" si="430"/>
        <v>0</v>
      </c>
      <c r="IN260" s="162">
        <f t="shared" si="430"/>
        <v>0</v>
      </c>
      <c r="IO260" s="162">
        <f t="shared" si="430"/>
        <v>0</v>
      </c>
      <c r="IP260" s="162">
        <f t="shared" si="430"/>
        <v>0</v>
      </c>
      <c r="IQ260" s="162">
        <f t="shared" si="430"/>
        <v>0</v>
      </c>
      <c r="IR260" s="162">
        <f t="shared" si="430"/>
        <v>0</v>
      </c>
      <c r="IS260" s="162">
        <f t="shared" si="430"/>
        <v>0</v>
      </c>
      <c r="IT260" s="162">
        <f t="shared" si="430"/>
        <v>0</v>
      </c>
      <c r="IU260" s="162">
        <f t="shared" si="430"/>
        <v>0</v>
      </c>
      <c r="IV260" s="162">
        <f t="shared" si="430"/>
        <v>0</v>
      </c>
      <c r="IW260" s="162">
        <f t="shared" si="430"/>
        <v>0</v>
      </c>
      <c r="IX260" s="162">
        <f t="shared" si="430"/>
        <v>0</v>
      </c>
      <c r="IY260" s="162">
        <f t="shared" si="430"/>
        <v>0</v>
      </c>
      <c r="IZ260" s="162">
        <f t="shared" si="430"/>
        <v>0</v>
      </c>
      <c r="JA260" s="162">
        <f t="shared" ref="JA260:LL260" si="431">SUM(JA255:JA259)</f>
        <v>0</v>
      </c>
      <c r="JB260" s="162">
        <f t="shared" si="431"/>
        <v>0</v>
      </c>
      <c r="JC260" s="162">
        <f t="shared" si="431"/>
        <v>0</v>
      </c>
      <c r="JD260" s="162">
        <f t="shared" si="431"/>
        <v>0</v>
      </c>
      <c r="JE260" s="162">
        <f t="shared" si="431"/>
        <v>0</v>
      </c>
      <c r="JF260" s="162">
        <f t="shared" si="431"/>
        <v>0</v>
      </c>
      <c r="JG260" s="162">
        <f t="shared" si="431"/>
        <v>0</v>
      </c>
      <c r="JH260" s="162">
        <f t="shared" si="431"/>
        <v>0</v>
      </c>
      <c r="JI260" s="162">
        <f t="shared" si="431"/>
        <v>0</v>
      </c>
      <c r="JJ260" s="162">
        <f t="shared" si="431"/>
        <v>0</v>
      </c>
      <c r="JK260" s="162">
        <f t="shared" si="431"/>
        <v>0</v>
      </c>
      <c r="JL260" s="162">
        <f t="shared" si="431"/>
        <v>0</v>
      </c>
      <c r="JM260" s="162">
        <f t="shared" si="431"/>
        <v>0</v>
      </c>
      <c r="JN260" s="162">
        <f t="shared" si="431"/>
        <v>0</v>
      </c>
      <c r="JO260" s="162">
        <f t="shared" si="431"/>
        <v>0</v>
      </c>
      <c r="JP260" s="162">
        <f t="shared" si="431"/>
        <v>0</v>
      </c>
      <c r="JQ260" s="162">
        <f t="shared" si="431"/>
        <v>0</v>
      </c>
      <c r="JR260" s="162">
        <f t="shared" si="431"/>
        <v>0</v>
      </c>
      <c r="JS260" s="162">
        <f t="shared" si="431"/>
        <v>0</v>
      </c>
      <c r="JT260" s="162">
        <f t="shared" si="431"/>
        <v>0</v>
      </c>
      <c r="JU260" s="162">
        <f t="shared" si="431"/>
        <v>0</v>
      </c>
      <c r="JV260" s="162">
        <f t="shared" si="431"/>
        <v>0</v>
      </c>
      <c r="JW260" s="162">
        <f t="shared" si="431"/>
        <v>0</v>
      </c>
      <c r="JX260" s="162">
        <f t="shared" si="431"/>
        <v>0</v>
      </c>
      <c r="JY260" s="162">
        <f t="shared" si="431"/>
        <v>0</v>
      </c>
      <c r="JZ260" s="162">
        <f t="shared" si="431"/>
        <v>0</v>
      </c>
      <c r="KA260" s="162">
        <f t="shared" si="431"/>
        <v>0</v>
      </c>
      <c r="KB260" s="162">
        <f t="shared" si="431"/>
        <v>0</v>
      </c>
      <c r="KC260" s="162">
        <f t="shared" si="431"/>
        <v>0</v>
      </c>
      <c r="KD260" s="162">
        <f t="shared" si="431"/>
        <v>0</v>
      </c>
      <c r="KE260" s="162">
        <f t="shared" si="431"/>
        <v>0</v>
      </c>
      <c r="KF260" s="162">
        <f t="shared" si="431"/>
        <v>0</v>
      </c>
      <c r="KG260" s="162">
        <f t="shared" si="431"/>
        <v>0</v>
      </c>
      <c r="KH260" s="162">
        <f t="shared" si="431"/>
        <v>0</v>
      </c>
      <c r="KI260" s="162">
        <f t="shared" si="431"/>
        <v>0</v>
      </c>
      <c r="KJ260" s="162">
        <f t="shared" si="431"/>
        <v>0</v>
      </c>
      <c r="KK260" s="162">
        <f t="shared" si="431"/>
        <v>0</v>
      </c>
      <c r="KL260" s="162">
        <f t="shared" si="431"/>
        <v>0</v>
      </c>
      <c r="KM260" s="162">
        <f t="shared" si="431"/>
        <v>0</v>
      </c>
      <c r="KN260" s="162">
        <f t="shared" si="431"/>
        <v>0</v>
      </c>
      <c r="KO260" s="162">
        <f t="shared" si="431"/>
        <v>0</v>
      </c>
      <c r="KP260" s="162">
        <f t="shared" si="431"/>
        <v>0</v>
      </c>
      <c r="KQ260" s="162">
        <f t="shared" si="431"/>
        <v>0</v>
      </c>
      <c r="KR260" s="162">
        <f t="shared" si="431"/>
        <v>0</v>
      </c>
      <c r="KS260" s="162">
        <f t="shared" si="431"/>
        <v>0</v>
      </c>
      <c r="KT260" s="162">
        <f t="shared" si="431"/>
        <v>0</v>
      </c>
      <c r="KU260" s="162">
        <f t="shared" si="431"/>
        <v>0</v>
      </c>
      <c r="KV260" s="162">
        <f t="shared" si="431"/>
        <v>0</v>
      </c>
      <c r="KW260" s="162">
        <f t="shared" si="431"/>
        <v>0</v>
      </c>
      <c r="KX260" s="162">
        <f t="shared" si="431"/>
        <v>0</v>
      </c>
      <c r="KY260" s="162">
        <f t="shared" si="431"/>
        <v>0</v>
      </c>
      <c r="KZ260" s="162">
        <f t="shared" si="431"/>
        <v>0</v>
      </c>
      <c r="LA260" s="162">
        <f t="shared" si="431"/>
        <v>0</v>
      </c>
      <c r="LB260" s="162">
        <f t="shared" si="431"/>
        <v>0</v>
      </c>
      <c r="LC260" s="162">
        <f t="shared" si="431"/>
        <v>0</v>
      </c>
      <c r="LD260" s="162">
        <f t="shared" si="431"/>
        <v>0</v>
      </c>
      <c r="LE260" s="162">
        <f t="shared" si="431"/>
        <v>0</v>
      </c>
      <c r="LF260" s="162">
        <f t="shared" si="431"/>
        <v>0</v>
      </c>
      <c r="LG260" s="162">
        <f t="shared" si="431"/>
        <v>0</v>
      </c>
      <c r="LH260" s="162">
        <f t="shared" si="431"/>
        <v>0</v>
      </c>
      <c r="LI260" s="162">
        <f t="shared" si="431"/>
        <v>0</v>
      </c>
      <c r="LJ260" s="162">
        <f t="shared" si="431"/>
        <v>0</v>
      </c>
      <c r="LK260" s="162">
        <f t="shared" si="431"/>
        <v>0</v>
      </c>
      <c r="LL260" s="162">
        <f t="shared" si="431"/>
        <v>0</v>
      </c>
      <c r="LM260" s="162">
        <f t="shared" ref="LM260:NK260" si="432">SUM(LM255:LM259)</f>
        <v>0</v>
      </c>
      <c r="LN260" s="162">
        <f t="shared" si="432"/>
        <v>0</v>
      </c>
      <c r="LO260" s="162">
        <f t="shared" si="432"/>
        <v>0</v>
      </c>
      <c r="LP260" s="162">
        <f t="shared" si="432"/>
        <v>0</v>
      </c>
      <c r="LQ260" s="162">
        <f t="shared" si="432"/>
        <v>0</v>
      </c>
      <c r="LR260" s="162">
        <f t="shared" si="432"/>
        <v>0</v>
      </c>
      <c r="LS260" s="162">
        <f t="shared" si="432"/>
        <v>0</v>
      </c>
      <c r="LT260" s="162">
        <f t="shared" si="432"/>
        <v>0</v>
      </c>
      <c r="LU260" s="162">
        <f t="shared" si="432"/>
        <v>0</v>
      </c>
      <c r="LV260" s="162">
        <f t="shared" si="432"/>
        <v>0</v>
      </c>
      <c r="LW260" s="162">
        <f t="shared" si="432"/>
        <v>0</v>
      </c>
      <c r="LX260" s="162">
        <f t="shared" si="432"/>
        <v>0</v>
      </c>
      <c r="LY260" s="162">
        <f t="shared" si="432"/>
        <v>0</v>
      </c>
      <c r="LZ260" s="162">
        <f t="shared" si="432"/>
        <v>0</v>
      </c>
      <c r="MA260" s="162">
        <f t="shared" si="432"/>
        <v>0</v>
      </c>
      <c r="MB260" s="162">
        <f t="shared" si="432"/>
        <v>0</v>
      </c>
      <c r="MC260" s="162">
        <f t="shared" si="432"/>
        <v>0</v>
      </c>
      <c r="MD260" s="162">
        <f t="shared" si="432"/>
        <v>0</v>
      </c>
      <c r="ME260" s="162">
        <f t="shared" si="432"/>
        <v>0</v>
      </c>
      <c r="MF260" s="162">
        <f t="shared" si="432"/>
        <v>0</v>
      </c>
      <c r="MG260" s="162">
        <f t="shared" si="432"/>
        <v>0</v>
      </c>
      <c r="MH260" s="162">
        <f t="shared" si="432"/>
        <v>0</v>
      </c>
      <c r="MI260" s="162">
        <f t="shared" si="432"/>
        <v>0</v>
      </c>
      <c r="MJ260" s="162">
        <f t="shared" si="432"/>
        <v>0</v>
      </c>
      <c r="MK260" s="162">
        <f t="shared" si="432"/>
        <v>0</v>
      </c>
      <c r="ML260" s="162">
        <f t="shared" si="432"/>
        <v>0</v>
      </c>
      <c r="MM260" s="162">
        <f t="shared" si="432"/>
        <v>0</v>
      </c>
      <c r="MN260" s="162">
        <f t="shared" si="432"/>
        <v>0</v>
      </c>
      <c r="MO260" s="162">
        <f t="shared" si="432"/>
        <v>0</v>
      </c>
      <c r="MP260" s="162">
        <f t="shared" si="432"/>
        <v>0</v>
      </c>
      <c r="MQ260" s="162">
        <f t="shared" si="432"/>
        <v>0</v>
      </c>
      <c r="MR260" s="162">
        <f t="shared" si="432"/>
        <v>0</v>
      </c>
      <c r="MS260" s="162">
        <f t="shared" si="432"/>
        <v>0</v>
      </c>
      <c r="MT260" s="162">
        <f t="shared" si="432"/>
        <v>0</v>
      </c>
      <c r="MU260" s="162">
        <f t="shared" si="432"/>
        <v>0</v>
      </c>
      <c r="MV260" s="162">
        <f t="shared" si="432"/>
        <v>0</v>
      </c>
      <c r="MW260" s="162">
        <f t="shared" si="432"/>
        <v>0</v>
      </c>
      <c r="MX260" s="162">
        <f t="shared" si="432"/>
        <v>0</v>
      </c>
      <c r="MY260" s="162">
        <f t="shared" si="432"/>
        <v>0</v>
      </c>
      <c r="MZ260" s="162">
        <f t="shared" si="432"/>
        <v>0</v>
      </c>
      <c r="NA260" s="162">
        <f t="shared" si="432"/>
        <v>0</v>
      </c>
      <c r="NB260" s="162">
        <f t="shared" si="432"/>
        <v>0</v>
      </c>
      <c r="NC260" s="162">
        <f t="shared" si="432"/>
        <v>0</v>
      </c>
      <c r="ND260" s="162">
        <f t="shared" si="432"/>
        <v>0</v>
      </c>
      <c r="NE260" s="162">
        <f t="shared" si="432"/>
        <v>0</v>
      </c>
      <c r="NF260" s="162">
        <f t="shared" si="432"/>
        <v>0</v>
      </c>
      <c r="NG260" s="162">
        <f t="shared" si="432"/>
        <v>0</v>
      </c>
      <c r="NH260" s="162">
        <f t="shared" si="432"/>
        <v>0</v>
      </c>
      <c r="NI260" s="162">
        <f t="shared" si="432"/>
        <v>0</v>
      </c>
      <c r="NJ260" s="162">
        <f t="shared" si="432"/>
        <v>0</v>
      </c>
      <c r="NK260" s="163">
        <f t="shared" si="432"/>
        <v>0</v>
      </c>
    </row>
    <row r="261" spans="1:375" x14ac:dyDescent="0.25">
      <c r="C261" s="89"/>
      <c r="NK261" s="156"/>
    </row>
    <row r="262" spans="1:375" x14ac:dyDescent="0.25">
      <c r="A262" s="146"/>
      <c r="B262" s="147"/>
      <c r="C262" s="148" t="s">
        <v>152</v>
      </c>
      <c r="D262" s="147"/>
      <c r="E262" s="147"/>
      <c r="F262" s="147"/>
      <c r="G262" s="147"/>
      <c r="H262" s="147"/>
      <c r="I262" s="147"/>
      <c r="J262" s="147"/>
      <c r="K262" s="147"/>
      <c r="L262" s="147"/>
      <c r="M262" s="147"/>
      <c r="N262" s="147"/>
      <c r="O262" s="147"/>
      <c r="P262" s="147"/>
      <c r="Q262" s="147"/>
      <c r="R262" s="147"/>
      <c r="S262" s="147"/>
      <c r="T262" s="147"/>
      <c r="U262" s="147"/>
      <c r="V262" s="147"/>
      <c r="W262" s="147"/>
      <c r="X262" s="147"/>
      <c r="Y262" s="147"/>
      <c r="Z262" s="147"/>
      <c r="AA262" s="147"/>
      <c r="AB262" s="147"/>
      <c r="AC262" s="147"/>
      <c r="AD262" s="147"/>
      <c r="AE262" s="147"/>
      <c r="AF262" s="147"/>
      <c r="AG262" s="147"/>
      <c r="AH262" s="147"/>
      <c r="AI262" s="147"/>
      <c r="AJ262" s="147"/>
      <c r="AK262" s="147"/>
      <c r="AL262" s="147"/>
      <c r="AM262" s="147"/>
      <c r="AN262" s="147"/>
      <c r="AO262" s="147"/>
      <c r="AP262" s="147"/>
      <c r="AQ262" s="147"/>
      <c r="AR262" s="147"/>
      <c r="AS262" s="147"/>
      <c r="AT262" s="147"/>
      <c r="AU262" s="147"/>
      <c r="AV262" s="147"/>
      <c r="AW262" s="147"/>
      <c r="AX262" s="147"/>
      <c r="AY262" s="147"/>
      <c r="AZ262" s="147"/>
      <c r="BA262" s="147"/>
      <c r="BB262" s="147"/>
      <c r="BC262" s="147"/>
      <c r="BD262" s="147"/>
      <c r="BE262" s="147"/>
      <c r="BF262" s="147"/>
      <c r="BG262" s="147"/>
      <c r="BH262" s="147"/>
      <c r="BI262" s="147"/>
      <c r="BJ262" s="147"/>
      <c r="BK262" s="147"/>
      <c r="BL262" s="147"/>
      <c r="BM262" s="147"/>
      <c r="BN262" s="147"/>
      <c r="BO262" s="147"/>
      <c r="BP262" s="147"/>
      <c r="BQ262" s="147"/>
      <c r="BR262" s="147"/>
      <c r="BS262" s="147"/>
      <c r="BT262" s="147"/>
      <c r="BU262" s="147"/>
      <c r="BV262" s="147"/>
      <c r="BW262" s="147"/>
      <c r="BX262" s="147"/>
      <c r="BY262" s="147"/>
      <c r="BZ262" s="147"/>
      <c r="CA262" s="147"/>
      <c r="CB262" s="147"/>
      <c r="CC262" s="147"/>
      <c r="CD262" s="147"/>
      <c r="CE262" s="147"/>
      <c r="CF262" s="147"/>
      <c r="CG262" s="147"/>
      <c r="CH262" s="147"/>
      <c r="CI262" s="147"/>
      <c r="CJ262" s="147"/>
      <c r="CK262" s="147"/>
      <c r="CL262" s="147"/>
      <c r="CM262" s="147"/>
      <c r="CN262" s="147"/>
      <c r="CO262" s="147"/>
      <c r="CP262" s="147"/>
      <c r="CQ262" s="147"/>
      <c r="CR262" s="147"/>
      <c r="CS262" s="147"/>
      <c r="CT262" s="147"/>
      <c r="CU262" s="147"/>
      <c r="CV262" s="147"/>
      <c r="CW262" s="147"/>
      <c r="CX262" s="147"/>
      <c r="CY262" s="147"/>
      <c r="CZ262" s="147"/>
      <c r="DA262" s="147"/>
      <c r="DB262" s="147"/>
      <c r="DC262" s="147"/>
      <c r="DD262" s="147"/>
      <c r="DE262" s="147"/>
      <c r="DF262" s="147"/>
      <c r="DG262" s="147"/>
      <c r="DH262" s="147"/>
      <c r="DI262" s="147"/>
      <c r="DJ262" s="147"/>
      <c r="DK262" s="147"/>
      <c r="DL262" s="147"/>
      <c r="DM262" s="147"/>
      <c r="DN262" s="147"/>
      <c r="DO262" s="147"/>
      <c r="DP262" s="147"/>
      <c r="DQ262" s="147"/>
      <c r="DR262" s="147"/>
      <c r="DS262" s="147"/>
      <c r="DT262" s="147"/>
      <c r="DU262" s="147"/>
      <c r="DV262" s="147"/>
      <c r="DW262" s="147"/>
      <c r="DX262" s="147"/>
      <c r="DY262" s="147"/>
      <c r="DZ262" s="147"/>
      <c r="EA262" s="147"/>
      <c r="EB262" s="147"/>
      <c r="EC262" s="147"/>
      <c r="ED262" s="147"/>
      <c r="EE262" s="147"/>
      <c r="EF262" s="147"/>
      <c r="EG262" s="147"/>
      <c r="EH262" s="147"/>
      <c r="EI262" s="147"/>
      <c r="EJ262" s="147"/>
      <c r="EK262" s="147"/>
      <c r="EL262" s="147"/>
      <c r="EM262" s="147"/>
      <c r="EN262" s="147"/>
      <c r="EO262" s="147"/>
      <c r="EP262" s="147"/>
      <c r="EQ262" s="147"/>
      <c r="ER262" s="147"/>
      <c r="ES262" s="147"/>
      <c r="ET262" s="147"/>
      <c r="EU262" s="147"/>
      <c r="EV262" s="147"/>
      <c r="EW262" s="147"/>
      <c r="EX262" s="147"/>
      <c r="EY262" s="147"/>
      <c r="EZ262" s="147"/>
      <c r="FA262" s="147"/>
      <c r="FB262" s="147"/>
      <c r="FC262" s="147"/>
      <c r="FD262" s="147"/>
      <c r="FE262" s="147"/>
      <c r="FF262" s="147"/>
      <c r="FG262" s="147"/>
      <c r="FH262" s="147"/>
      <c r="FI262" s="147"/>
      <c r="FJ262" s="147"/>
      <c r="FK262" s="147"/>
      <c r="FL262" s="147"/>
      <c r="FM262" s="147"/>
      <c r="FN262" s="147"/>
      <c r="FO262" s="147"/>
      <c r="FP262" s="147"/>
      <c r="FQ262" s="147"/>
      <c r="FR262" s="147"/>
      <c r="FS262" s="147"/>
      <c r="FT262" s="147"/>
      <c r="FU262" s="147"/>
      <c r="FV262" s="147"/>
      <c r="FW262" s="147"/>
      <c r="FX262" s="147"/>
      <c r="FY262" s="147"/>
      <c r="FZ262" s="147"/>
      <c r="GA262" s="147"/>
      <c r="GB262" s="147"/>
      <c r="GC262" s="147"/>
      <c r="GD262" s="147"/>
      <c r="GE262" s="147"/>
      <c r="GF262" s="147"/>
      <c r="GG262" s="147"/>
      <c r="GH262" s="147"/>
      <c r="GI262" s="147"/>
      <c r="GJ262" s="147"/>
      <c r="GK262" s="147"/>
      <c r="GL262" s="147"/>
      <c r="GM262" s="147"/>
      <c r="GN262" s="147"/>
      <c r="GO262" s="147"/>
      <c r="GP262" s="147"/>
      <c r="GQ262" s="147"/>
      <c r="GR262" s="147"/>
      <c r="GS262" s="147"/>
      <c r="GT262" s="147"/>
      <c r="GU262" s="147"/>
      <c r="GV262" s="147"/>
      <c r="GW262" s="147"/>
      <c r="GX262" s="147"/>
      <c r="GY262" s="147"/>
      <c r="GZ262" s="147"/>
      <c r="HA262" s="147"/>
      <c r="HB262" s="147"/>
      <c r="HC262" s="147"/>
      <c r="HD262" s="147"/>
      <c r="HE262" s="147"/>
      <c r="HF262" s="147"/>
      <c r="HG262" s="147"/>
      <c r="HH262" s="147"/>
      <c r="HI262" s="147"/>
      <c r="HJ262" s="147"/>
      <c r="HK262" s="147"/>
      <c r="HL262" s="147"/>
      <c r="HM262" s="147"/>
      <c r="HN262" s="147"/>
      <c r="HO262" s="147"/>
      <c r="HP262" s="147"/>
      <c r="HQ262" s="147"/>
      <c r="HR262" s="147"/>
      <c r="HS262" s="147"/>
      <c r="HT262" s="147"/>
      <c r="HU262" s="147"/>
      <c r="HV262" s="147"/>
      <c r="HW262" s="147"/>
      <c r="HX262" s="147"/>
      <c r="HY262" s="147"/>
      <c r="HZ262" s="147"/>
      <c r="IA262" s="147"/>
      <c r="IB262" s="147"/>
      <c r="IC262" s="147"/>
      <c r="ID262" s="147"/>
      <c r="IE262" s="147"/>
      <c r="IF262" s="147"/>
      <c r="IG262" s="147"/>
      <c r="IH262" s="147"/>
      <c r="II262" s="147"/>
      <c r="IJ262" s="147"/>
      <c r="IK262" s="147"/>
      <c r="IL262" s="147"/>
      <c r="IM262" s="147"/>
      <c r="IN262" s="147"/>
      <c r="IO262" s="147"/>
      <c r="IP262" s="147"/>
      <c r="IQ262" s="147"/>
      <c r="IR262" s="147"/>
      <c r="IS262" s="147"/>
      <c r="IT262" s="147"/>
      <c r="IU262" s="147"/>
      <c r="IV262" s="147"/>
      <c r="IW262" s="147"/>
      <c r="IX262" s="147"/>
      <c r="IY262" s="147"/>
      <c r="IZ262" s="147"/>
      <c r="JA262" s="147"/>
      <c r="JB262" s="147"/>
      <c r="JC262" s="147"/>
      <c r="JD262" s="147"/>
      <c r="JE262" s="147"/>
      <c r="JF262" s="147"/>
      <c r="JG262" s="147"/>
      <c r="JH262" s="147"/>
      <c r="JI262" s="147"/>
      <c r="JJ262" s="147"/>
      <c r="JK262" s="147"/>
      <c r="JL262" s="147"/>
      <c r="JM262" s="147"/>
      <c r="JN262" s="147"/>
      <c r="JO262" s="147"/>
      <c r="JP262" s="147"/>
      <c r="JQ262" s="147"/>
      <c r="JR262" s="147"/>
      <c r="JS262" s="147"/>
      <c r="JT262" s="147"/>
      <c r="JU262" s="147"/>
      <c r="JV262" s="147"/>
      <c r="JW262" s="147"/>
      <c r="JX262" s="147"/>
      <c r="JY262" s="147"/>
      <c r="JZ262" s="147"/>
      <c r="KA262" s="147"/>
      <c r="KB262" s="147"/>
      <c r="KC262" s="147"/>
      <c r="KD262" s="147"/>
      <c r="KE262" s="147"/>
      <c r="KF262" s="147"/>
      <c r="KG262" s="147"/>
      <c r="KH262" s="147"/>
      <c r="KI262" s="147"/>
      <c r="KJ262" s="147"/>
      <c r="KK262" s="147"/>
      <c r="KL262" s="147"/>
      <c r="KM262" s="147"/>
      <c r="KN262" s="147"/>
      <c r="KO262" s="147"/>
      <c r="KP262" s="147"/>
      <c r="KQ262" s="147"/>
      <c r="KR262" s="147"/>
      <c r="KS262" s="147"/>
      <c r="KT262" s="147"/>
      <c r="KU262" s="147"/>
      <c r="KV262" s="147"/>
      <c r="KW262" s="147"/>
      <c r="KX262" s="147"/>
      <c r="KY262" s="147"/>
      <c r="KZ262" s="147"/>
      <c r="LA262" s="147"/>
      <c r="LB262" s="147"/>
      <c r="LC262" s="147"/>
      <c r="LD262" s="147"/>
      <c r="LE262" s="147"/>
      <c r="LF262" s="147"/>
      <c r="LG262" s="147"/>
      <c r="LH262" s="147"/>
      <c r="LI262" s="147"/>
      <c r="LJ262" s="147"/>
      <c r="LK262" s="147"/>
      <c r="LL262" s="147"/>
      <c r="LM262" s="147"/>
      <c r="LN262" s="147"/>
      <c r="LO262" s="147"/>
      <c r="LP262" s="147"/>
      <c r="LQ262" s="147"/>
      <c r="LR262" s="147"/>
      <c r="LS262" s="147"/>
      <c r="LT262" s="147"/>
      <c r="LU262" s="147"/>
      <c r="LV262" s="147"/>
      <c r="LW262" s="147"/>
      <c r="LX262" s="147"/>
      <c r="LY262" s="147"/>
      <c r="LZ262" s="147"/>
      <c r="MA262" s="147"/>
      <c r="MB262" s="147"/>
      <c r="MC262" s="147"/>
      <c r="MD262" s="147"/>
      <c r="ME262" s="147"/>
      <c r="MF262" s="147"/>
      <c r="MG262" s="147"/>
      <c r="MH262" s="147"/>
      <c r="MI262" s="147"/>
      <c r="MJ262" s="147"/>
      <c r="MK262" s="147"/>
      <c r="ML262" s="147"/>
      <c r="MM262" s="147"/>
      <c r="MN262" s="147"/>
      <c r="MO262" s="147"/>
      <c r="MP262" s="147"/>
      <c r="MQ262" s="147"/>
      <c r="MR262" s="147"/>
      <c r="MS262" s="147"/>
      <c r="MT262" s="147"/>
      <c r="MU262" s="147"/>
      <c r="MV262" s="147"/>
      <c r="MW262" s="147"/>
      <c r="MX262" s="147"/>
      <c r="MY262" s="147"/>
      <c r="MZ262" s="147"/>
      <c r="NA262" s="147"/>
      <c r="NB262" s="147"/>
      <c r="NC262" s="147"/>
      <c r="ND262" s="147"/>
      <c r="NE262" s="147"/>
      <c r="NF262" s="147"/>
      <c r="NG262" s="147"/>
      <c r="NH262" s="147"/>
      <c r="NI262" s="147"/>
      <c r="NJ262" s="147"/>
      <c r="NK262" s="149"/>
    </row>
    <row r="263" spans="1:375" x14ac:dyDescent="0.25">
      <c r="A263" s="150"/>
      <c r="B263" s="70" t="s">
        <v>166</v>
      </c>
      <c r="C263" s="151" t="str">
        <f>A99&amp;" / "&amp;C99</f>
        <v>700 / Facebook</v>
      </c>
      <c r="D263" s="152"/>
      <c r="E263" s="152"/>
      <c r="F263" s="152"/>
      <c r="G263" s="152"/>
      <c r="H263" s="152"/>
      <c r="I263" s="152"/>
      <c r="J263" s="152"/>
      <c r="K263" s="152"/>
      <c r="L263" s="152"/>
      <c r="M263" s="152"/>
      <c r="N263" s="152"/>
      <c r="O263" s="152"/>
      <c r="P263" s="152"/>
      <c r="Q263" s="152"/>
      <c r="R263" s="152"/>
      <c r="S263" s="152"/>
      <c r="T263" s="152"/>
      <c r="U263" s="152"/>
      <c r="V263" s="152"/>
      <c r="W263" s="152"/>
      <c r="X263" s="152"/>
      <c r="Y263" s="152"/>
      <c r="Z263" s="152"/>
      <c r="AA263" s="152"/>
      <c r="AB263" s="152"/>
      <c r="AC263" s="152"/>
      <c r="AD263" s="152"/>
      <c r="AE263" s="152"/>
      <c r="AF263" s="152"/>
      <c r="AG263" s="152"/>
      <c r="AH263" s="152"/>
      <c r="AI263" s="152"/>
      <c r="AJ263" s="152"/>
      <c r="AK263" s="152"/>
      <c r="AL263" s="152"/>
      <c r="AM263" s="152"/>
      <c r="AN263" s="152"/>
      <c r="AO263" s="152"/>
      <c r="AP263" s="152"/>
      <c r="AQ263" s="152"/>
      <c r="AR263" s="152"/>
      <c r="AS263" s="152"/>
      <c r="AT263" s="152"/>
      <c r="AU263" s="152"/>
      <c r="AV263" s="152"/>
      <c r="AW263" s="152"/>
      <c r="AX263" s="152"/>
      <c r="AY263" s="152"/>
      <c r="AZ263" s="152"/>
      <c r="BA263" s="152"/>
      <c r="BB263" s="152"/>
      <c r="BC263" s="152"/>
      <c r="BD263" s="152"/>
      <c r="BE263" s="152"/>
      <c r="BF263" s="152"/>
      <c r="BG263" s="152"/>
      <c r="BH263" s="152"/>
      <c r="BI263" s="152"/>
      <c r="BJ263" s="152"/>
      <c r="BK263" s="152"/>
      <c r="BL263" s="152"/>
      <c r="BM263" s="152"/>
      <c r="BN263" s="152"/>
      <c r="BO263" s="152"/>
      <c r="BP263" s="152"/>
      <c r="BQ263" s="152"/>
      <c r="BR263" s="152"/>
      <c r="BS263" s="152"/>
      <c r="BT263" s="152"/>
      <c r="BU263" s="152"/>
      <c r="BV263" s="152"/>
      <c r="BW263" s="152"/>
      <c r="BX263" s="152"/>
      <c r="BY263" s="152"/>
      <c r="BZ263" s="152"/>
      <c r="CA263" s="152"/>
      <c r="CB263" s="152"/>
      <c r="CC263" s="152"/>
      <c r="CD263" s="152"/>
      <c r="CE263" s="152"/>
      <c r="CF263" s="152"/>
      <c r="CG263" s="152"/>
      <c r="CH263" s="152"/>
      <c r="CI263" s="152"/>
      <c r="CJ263" s="152"/>
      <c r="CK263" s="152"/>
      <c r="CL263" s="152"/>
      <c r="CM263" s="152"/>
      <c r="CN263" s="152"/>
      <c r="CO263" s="152"/>
      <c r="CP263" s="152"/>
      <c r="CQ263" s="152"/>
      <c r="CR263" s="152"/>
      <c r="CS263" s="152"/>
      <c r="CT263" s="152"/>
      <c r="CU263" s="152"/>
      <c r="CV263" s="152"/>
      <c r="CW263" s="152"/>
      <c r="CX263" s="152"/>
      <c r="CY263" s="152"/>
      <c r="CZ263" s="152"/>
      <c r="DA263" s="152"/>
      <c r="DB263" s="152"/>
      <c r="DC263" s="152"/>
      <c r="DD263" s="152"/>
      <c r="DE263" s="152"/>
      <c r="DF263" s="152"/>
      <c r="DG263" s="152"/>
      <c r="DH263" s="152"/>
      <c r="DI263" s="152"/>
      <c r="DJ263" s="152"/>
      <c r="DK263" s="152"/>
      <c r="DL263" s="152"/>
      <c r="DM263" s="152"/>
      <c r="DN263" s="152"/>
      <c r="DO263" s="152"/>
      <c r="DP263" s="152"/>
      <c r="DQ263" s="152"/>
      <c r="DR263" s="152"/>
      <c r="DS263" s="152"/>
      <c r="DT263" s="152"/>
      <c r="DU263" s="152"/>
      <c r="DV263" s="152"/>
      <c r="DW263" s="152"/>
      <c r="DX263" s="152"/>
      <c r="DY263" s="152"/>
      <c r="DZ263" s="152"/>
      <c r="EA263" s="152"/>
      <c r="EB263" s="152"/>
      <c r="EC263" s="152"/>
      <c r="ED263" s="152"/>
      <c r="EE263" s="152"/>
      <c r="EF263" s="152"/>
      <c r="EG263" s="152"/>
      <c r="EH263" s="152"/>
      <c r="EI263" s="152"/>
      <c r="EJ263" s="152"/>
      <c r="EK263" s="152"/>
      <c r="EL263" s="152"/>
      <c r="EM263" s="152"/>
      <c r="EN263" s="152"/>
      <c r="EO263" s="152"/>
      <c r="EP263" s="152"/>
      <c r="EQ263" s="152"/>
      <c r="ER263" s="152"/>
      <c r="ES263" s="152"/>
      <c r="ET263" s="152"/>
      <c r="EU263" s="152"/>
      <c r="EV263" s="152"/>
      <c r="EW263" s="152"/>
      <c r="EX263" s="152"/>
      <c r="EY263" s="152"/>
      <c r="EZ263" s="152"/>
      <c r="FA263" s="152"/>
      <c r="FB263" s="152"/>
      <c r="FC263" s="152"/>
      <c r="FD263" s="152"/>
      <c r="FE263" s="152"/>
      <c r="FF263" s="152"/>
      <c r="FG263" s="152"/>
      <c r="FH263" s="152"/>
      <c r="FI263" s="152"/>
      <c r="FJ263" s="152"/>
      <c r="FK263" s="152"/>
      <c r="FL263" s="152"/>
      <c r="FM263" s="152"/>
      <c r="FN263" s="152"/>
      <c r="FO263" s="152"/>
      <c r="FP263" s="152"/>
      <c r="FQ263" s="152"/>
      <c r="FR263" s="152"/>
      <c r="FS263" s="152"/>
      <c r="FT263" s="152"/>
      <c r="FU263" s="152"/>
      <c r="FV263" s="152"/>
      <c r="FW263" s="152"/>
      <c r="FX263" s="152"/>
      <c r="FY263" s="152"/>
      <c r="FZ263" s="152"/>
      <c r="GA263" s="152"/>
      <c r="GB263" s="152"/>
      <c r="GC263" s="152"/>
      <c r="GD263" s="152"/>
      <c r="GE263" s="152"/>
      <c r="GF263" s="152"/>
      <c r="GG263" s="152"/>
      <c r="GH263" s="152"/>
      <c r="GI263" s="152"/>
      <c r="GJ263" s="152"/>
      <c r="GK263" s="152"/>
      <c r="GL263" s="152"/>
      <c r="GM263" s="152"/>
      <c r="GN263" s="152"/>
      <c r="GO263" s="152"/>
      <c r="GP263" s="152"/>
      <c r="GQ263" s="152"/>
      <c r="GR263" s="152"/>
      <c r="GS263" s="152"/>
      <c r="GT263" s="152"/>
      <c r="GU263" s="152"/>
      <c r="GV263" s="152"/>
      <c r="GW263" s="152"/>
      <c r="GX263" s="152"/>
      <c r="GY263" s="152"/>
      <c r="GZ263" s="152"/>
      <c r="HA263" s="152"/>
      <c r="HB263" s="152"/>
      <c r="HC263" s="152"/>
      <c r="HD263" s="152"/>
      <c r="HE263" s="152"/>
      <c r="HF263" s="152"/>
      <c r="HG263" s="152"/>
      <c r="HH263" s="152"/>
      <c r="HI263" s="152"/>
      <c r="HJ263" s="152"/>
      <c r="HK263" s="152"/>
      <c r="HL263" s="152"/>
      <c r="HM263" s="152"/>
      <c r="HN263" s="152"/>
      <c r="HO263" s="152"/>
      <c r="HP263" s="152"/>
      <c r="HQ263" s="152"/>
      <c r="HR263" s="152"/>
      <c r="HS263" s="152"/>
      <c r="HT263" s="152"/>
      <c r="HU263" s="152"/>
      <c r="HV263" s="152"/>
      <c r="HW263" s="152"/>
      <c r="HX263" s="152"/>
      <c r="HY263" s="152"/>
      <c r="HZ263" s="152"/>
      <c r="IA263" s="152"/>
      <c r="IB263" s="152"/>
      <c r="IC263" s="152"/>
      <c r="ID263" s="152"/>
      <c r="IE263" s="152"/>
      <c r="IF263" s="152"/>
      <c r="IG263" s="152"/>
      <c r="IH263" s="152"/>
      <c r="II263" s="152"/>
      <c r="IJ263" s="152"/>
      <c r="IK263" s="152"/>
      <c r="IL263" s="152"/>
      <c r="IM263" s="152"/>
      <c r="IN263" s="152"/>
      <c r="IO263" s="152"/>
      <c r="IP263" s="152"/>
      <c r="IQ263" s="152"/>
      <c r="IR263" s="152"/>
      <c r="IS263" s="152"/>
      <c r="IT263" s="152"/>
      <c r="IU263" s="152"/>
      <c r="IV263" s="152"/>
      <c r="IW263" s="152"/>
      <c r="IX263" s="152"/>
      <c r="IY263" s="152"/>
      <c r="IZ263" s="152"/>
      <c r="JA263" s="152"/>
      <c r="JB263" s="152"/>
      <c r="JC263" s="152"/>
      <c r="JD263" s="152"/>
      <c r="JE263" s="152"/>
      <c r="JF263" s="152"/>
      <c r="JG263" s="152"/>
      <c r="JH263" s="152"/>
      <c r="JI263" s="152"/>
      <c r="JJ263" s="152"/>
      <c r="JK263" s="152"/>
      <c r="JL263" s="152"/>
      <c r="JM263" s="152"/>
      <c r="JN263" s="152"/>
      <c r="JO263" s="152"/>
      <c r="JP263" s="152"/>
      <c r="JQ263" s="152"/>
      <c r="JR263" s="152"/>
      <c r="JS263" s="152"/>
      <c r="JT263" s="152"/>
      <c r="JU263" s="152"/>
      <c r="JV263" s="152"/>
      <c r="JW263" s="152"/>
      <c r="JX263" s="152"/>
      <c r="JY263" s="152"/>
      <c r="JZ263" s="152"/>
      <c r="KA263" s="152"/>
      <c r="KB263" s="152"/>
      <c r="KC263" s="152"/>
      <c r="KD263" s="152"/>
      <c r="KE263" s="152"/>
      <c r="KF263" s="152"/>
      <c r="KG263" s="152"/>
      <c r="KH263" s="152"/>
      <c r="KI263" s="152"/>
      <c r="KJ263" s="152"/>
      <c r="KK263" s="152"/>
      <c r="KL263" s="152"/>
      <c r="KM263" s="152"/>
      <c r="KN263" s="152"/>
      <c r="KO263" s="152"/>
      <c r="KP263" s="152"/>
      <c r="KQ263" s="152"/>
      <c r="KR263" s="152"/>
      <c r="KS263" s="152"/>
      <c r="KT263" s="152"/>
      <c r="KU263" s="152"/>
      <c r="KV263" s="152"/>
      <c r="KW263" s="152"/>
      <c r="KX263" s="152"/>
      <c r="KY263" s="152"/>
      <c r="KZ263" s="152"/>
      <c r="LA263" s="152"/>
      <c r="LB263" s="152"/>
      <c r="LC263" s="152"/>
      <c r="LD263" s="152"/>
      <c r="LE263" s="152"/>
      <c r="LF263" s="152"/>
      <c r="LG263" s="152"/>
      <c r="LH263" s="152"/>
      <c r="LI263" s="152"/>
      <c r="LJ263" s="152"/>
      <c r="LK263" s="152"/>
      <c r="LL263" s="152"/>
      <c r="LM263" s="152"/>
      <c r="LN263" s="152"/>
      <c r="LO263" s="152"/>
      <c r="LP263" s="152"/>
      <c r="LQ263" s="152"/>
      <c r="LR263" s="152"/>
      <c r="LS263" s="152"/>
      <c r="LT263" s="152"/>
      <c r="LU263" s="152"/>
      <c r="LV263" s="152"/>
      <c r="LW263" s="152"/>
      <c r="LX263" s="152"/>
      <c r="LY263" s="152"/>
      <c r="LZ263" s="152"/>
      <c r="MA263" s="152"/>
      <c r="MB263" s="152"/>
      <c r="MC263" s="152"/>
      <c r="MD263" s="152"/>
      <c r="ME263" s="152"/>
      <c r="MF263" s="152"/>
      <c r="MG263" s="152"/>
      <c r="MH263" s="152"/>
      <c r="MI263" s="152"/>
      <c r="MJ263" s="152"/>
      <c r="MK263" s="152"/>
      <c r="ML263" s="152"/>
      <c r="MM263" s="152"/>
      <c r="MN263" s="152"/>
      <c r="MO263" s="152"/>
      <c r="MP263" s="152"/>
      <c r="MQ263" s="152"/>
      <c r="MR263" s="152"/>
      <c r="MS263" s="152"/>
      <c r="MT263" s="152"/>
      <c r="MU263" s="152"/>
      <c r="MV263" s="152"/>
      <c r="MW263" s="152"/>
      <c r="MX263" s="152"/>
      <c r="MY263" s="152"/>
      <c r="MZ263" s="152"/>
      <c r="NA263" s="152"/>
      <c r="NB263" s="152"/>
      <c r="NC263" s="152"/>
      <c r="ND263" s="152"/>
      <c r="NE263" s="152"/>
      <c r="NF263" s="152"/>
      <c r="NG263" s="152"/>
      <c r="NH263" s="152"/>
      <c r="NI263" s="152"/>
      <c r="NJ263" s="152"/>
      <c r="NK263" s="153"/>
    </row>
    <row r="264" spans="1:375" x14ac:dyDescent="0.25">
      <c r="A264" s="154">
        <f>SUM(D264:NK264)</f>
        <v>378635.24999999988</v>
      </c>
      <c r="B264" s="155" t="s">
        <v>167</v>
      </c>
      <c r="C264" s="89" t="s">
        <v>153</v>
      </c>
      <c r="D264" s="156">
        <f t="array" ref="D264">IFERROR(INDEX($N99:$N113,MATCH(1,IF($L99:$L113&lt;=D$165,IF($M99:$M113&gt;=D$165,1)),0))*$B99/12,0)</f>
        <v>0</v>
      </c>
      <c r="E264" s="156">
        <f t="array" ref="E264">IFERROR(INDEX($N99:$N113,MATCH(1,IF($L99:$L113&lt;=E$165,IF($M99:$M113&gt;=E$165,1)),0))*$B99/12,0)</f>
        <v>0</v>
      </c>
      <c r="F264" s="156">
        <f t="array" ref="F264">IFERROR(INDEX($N99:$N113,MATCH(1,IF($L99:$L113&lt;=F$165,IF($M99:$M113&gt;=F$165,1)),0))*$B99/12,0)</f>
        <v>0</v>
      </c>
      <c r="G264" s="156">
        <f t="array" ref="G264">IFERROR(INDEX($N99:$N113,MATCH(1,IF($L99:$L113&lt;=G$165,IF($M99:$M113&gt;=G$165,1)),0))*$B99/12,0)</f>
        <v>0</v>
      </c>
      <c r="H264" s="156">
        <f t="array" ref="H264">IFERROR(INDEX($N99:$N113,MATCH(1,IF($L99:$L113&lt;=H$165,IF($M99:$M113&gt;=H$165,1)),0))*$B99/12,0)</f>
        <v>0</v>
      </c>
      <c r="I264" s="156">
        <f t="array" ref="I264">IFERROR(INDEX($N99:$N113,MATCH(1,IF($L99:$L113&lt;=I$165,IF($M99:$M113&gt;=I$165,1)),0))*$B99/12,0)</f>
        <v>0</v>
      </c>
      <c r="J264" s="156">
        <f t="array" ref="J264">IFERROR(INDEX($N99:$N113,MATCH(1,IF($L99:$L113&lt;=J$165,IF($M99:$M113&gt;=J$165,1)),0))*$B99/12,0)</f>
        <v>0</v>
      </c>
      <c r="K264" s="156">
        <f t="array" ref="K264">IFERROR(INDEX($N99:$N113,MATCH(1,IF($L99:$L113&lt;=K$165,IF($M99:$M113&gt;=K$165,1)),0))*$B99/12,0)</f>
        <v>0</v>
      </c>
      <c r="L264" s="156">
        <f t="array" ref="L264">IFERROR(INDEX($N99:$N113,MATCH(1,IF($L99:$L113&lt;=L$165,IF($M99:$M113&gt;=L$165,1)),0))*$B99/12,0)</f>
        <v>0</v>
      </c>
      <c r="M264" s="156">
        <f t="array" ref="M264">IFERROR(INDEX($N99:$N113,MATCH(1,IF($L99:$L113&lt;=M$165,IF($M99:$M113&gt;=M$165,1)),0))*$B99/12,0)</f>
        <v>0</v>
      </c>
      <c r="N264" s="156">
        <f t="array" ref="N264">IFERROR(INDEX($N99:$N113,MATCH(1,IF($L99:$L113&lt;=N$165,IF($M99:$M113&gt;=N$165,1)),0))*$B99/12,0)</f>
        <v>0</v>
      </c>
      <c r="O264" s="156">
        <f t="array" ref="O264">IFERROR(INDEX($N99:$N113,MATCH(1,IF($L99:$L113&lt;=O$165,IF($M99:$M113&gt;=O$165,1)),0))*$B99/12,0)</f>
        <v>0</v>
      </c>
      <c r="P264" s="156">
        <f t="array" ref="P264">IFERROR(INDEX($N99:$N113,MATCH(1,IF($L99:$L113&lt;=P$165,IF($M99:$M113&gt;=P$165,1)),0))*$B99/12,0)</f>
        <v>0</v>
      </c>
      <c r="Q264" s="156">
        <f t="array" ref="Q264">IFERROR(INDEX($N99:$N113,MATCH(1,IF($L99:$L113&lt;=Q$165,IF($M99:$M113&gt;=Q$165,1)),0))*$B99/12,0)</f>
        <v>0</v>
      </c>
      <c r="R264" s="156">
        <f t="array" ref="R264">IFERROR(INDEX($N99:$N113,MATCH(1,IF($L99:$L113&lt;=R$165,IF($M99:$M113&gt;=R$165,1)),0))*$B99/12,0)</f>
        <v>0</v>
      </c>
      <c r="S264" s="156">
        <f t="array" ref="S264">IFERROR(INDEX($N99:$N113,MATCH(1,IF($L99:$L113&lt;=S$165,IF($M99:$M113&gt;=S$165,1)),0))*$B99/12,0)</f>
        <v>0</v>
      </c>
      <c r="T264" s="156">
        <f t="array" ref="T264">IFERROR(INDEX($N99:$N113,MATCH(1,IF($L99:$L113&lt;=T$165,IF($M99:$M113&gt;=T$165,1)),0))*$B99/12,0)</f>
        <v>0</v>
      </c>
      <c r="U264" s="156">
        <f t="array" ref="U264">IFERROR(INDEX($N99:$N113,MATCH(1,IF($L99:$L113&lt;=U$165,IF($M99:$M113&gt;=U$165,1)),0))*$B99/12,0)</f>
        <v>0</v>
      </c>
      <c r="V264" s="156">
        <f t="array" ref="V264">IFERROR(INDEX($N99:$N113,MATCH(1,IF($L99:$L113&lt;=V$165,IF($M99:$M113&gt;=V$165,1)),0))*$B99/12,0)</f>
        <v>0</v>
      </c>
      <c r="W264" s="156">
        <f t="array" ref="W264">IFERROR(INDEX($N99:$N113,MATCH(1,IF($L99:$L113&lt;=W$165,IF($M99:$M113&gt;=W$165,1)),0))*$B99/12,0)</f>
        <v>0</v>
      </c>
      <c r="X264" s="156">
        <f t="array" ref="X264">IFERROR(INDEX($N99:$N113,MATCH(1,IF($L99:$L113&lt;=X$165,IF($M99:$M113&gt;=X$165,1)),0))*$B99/12,0)</f>
        <v>0</v>
      </c>
      <c r="Y264" s="156">
        <f t="array" ref="Y264">IFERROR(INDEX($N99:$N113,MATCH(1,IF($L99:$L113&lt;=Y$165,IF($M99:$M113&gt;=Y$165,1)),0))*$B99/12,0)</f>
        <v>0</v>
      </c>
      <c r="Z264" s="156">
        <f t="array" ref="Z264">IFERROR(INDEX($N99:$N113,MATCH(1,IF($L99:$L113&lt;=Z$165,IF($M99:$M113&gt;=Z$165,1)),0))*$B99/12,0)</f>
        <v>0</v>
      </c>
      <c r="AA264" s="156">
        <f t="array" ref="AA264">IFERROR(INDEX($N99:$N113,MATCH(1,IF($L99:$L113&lt;=AA$165,IF($M99:$M113&gt;=AA$165,1)),0))*$B99/12,0)</f>
        <v>0</v>
      </c>
      <c r="AB264" s="156">
        <f t="array" ref="AB264">IFERROR(INDEX($N99:$N113,MATCH(1,IF($L99:$L113&lt;=AB$165,IF($M99:$M113&gt;=AB$165,1)),0))*$B99/12,0)</f>
        <v>0</v>
      </c>
      <c r="AC264" s="156">
        <f t="array" ref="AC264">IFERROR(INDEX($N99:$N113,MATCH(1,IF($L99:$L113&lt;=AC$165,IF($M99:$M113&gt;=AC$165,1)),0))*$B99/12,0)</f>
        <v>10208.333333333334</v>
      </c>
      <c r="AD264" s="156">
        <f t="array" ref="AD264">IFERROR(INDEX($N99:$N113,MATCH(1,IF($L99:$L113&lt;=AD$165,IF($M99:$M113&gt;=AD$165,1)),0))*$B99/12,0)</f>
        <v>10208.333333333334</v>
      </c>
      <c r="AE264" s="156">
        <f t="array" ref="AE264">IFERROR(INDEX($N99:$N113,MATCH(1,IF($L99:$L113&lt;=AE$165,IF($M99:$M113&gt;=AE$165,1)),0))*$B99/12,0)</f>
        <v>10208.333333333334</v>
      </c>
      <c r="AF264" s="156">
        <f t="array" ref="AF264">IFERROR(INDEX($N99:$N113,MATCH(1,IF($L99:$L113&lt;=AF$165,IF($M99:$M113&gt;=AF$165,1)),0))*$B99/12,0)</f>
        <v>10208.333333333334</v>
      </c>
      <c r="AG264" s="156">
        <f t="array" ref="AG264">IFERROR(INDEX($N99:$N113,MATCH(1,IF($L99:$L113&lt;=AG$165,IF($M99:$M113&gt;=AG$165,1)),0))*$B99/12,0)</f>
        <v>10208.333333333334</v>
      </c>
      <c r="AH264" s="156">
        <f t="array" ref="AH264">IFERROR(INDEX($N99:$N113,MATCH(1,IF($L99:$L113&lt;=AH$165,IF($M99:$M113&gt;=AH$165,1)),0))*$B99/12,0)</f>
        <v>10208.333333333334</v>
      </c>
      <c r="AI264" s="156">
        <f t="array" ref="AI264">IFERROR(INDEX($N99:$N113,MATCH(1,IF($L99:$L113&lt;=AI$165,IF($M99:$M113&gt;=AI$165,1)),0))*$B99/12,0)</f>
        <v>10208.333333333334</v>
      </c>
      <c r="AJ264" s="156">
        <f t="array" ref="AJ264">IFERROR(INDEX($N99:$N113,MATCH(1,IF($L99:$L113&lt;=AJ$165,IF($M99:$M113&gt;=AJ$165,1)),0))*$B99/12,0)</f>
        <v>10208.333333333334</v>
      </c>
      <c r="AK264" s="156">
        <f t="array" ref="AK264">IFERROR(INDEX($N99:$N113,MATCH(1,IF($L99:$L113&lt;=AK$165,IF($M99:$M113&gt;=AK$165,1)),0))*$B99/12,0)</f>
        <v>10208.333333333334</v>
      </c>
      <c r="AL264" s="156">
        <f t="array" ref="AL264">IFERROR(INDEX($N99:$N113,MATCH(1,IF($L99:$L113&lt;=AL$165,IF($M99:$M113&gt;=AL$165,1)),0))*$B99/12,0)</f>
        <v>10208.333333333334</v>
      </c>
      <c r="AM264" s="156">
        <f t="array" ref="AM264">IFERROR(INDEX($N99:$N113,MATCH(1,IF($L99:$L113&lt;=AM$165,IF($M99:$M113&gt;=AM$165,1)),0))*$B99/12,0)</f>
        <v>10208.333333333334</v>
      </c>
      <c r="AN264" s="156">
        <f t="array" ref="AN264">IFERROR(INDEX($N99:$N113,MATCH(1,IF($L99:$L113&lt;=AN$165,IF($M99:$M113&gt;=AN$165,1)),0))*$B99/12,0)</f>
        <v>10208.333333333334</v>
      </c>
      <c r="AO264" s="156">
        <f t="array" ref="AO264">IFERROR(INDEX($N99:$N113,MATCH(1,IF($L99:$L113&lt;=AO$165,IF($M99:$M113&gt;=AO$165,1)),0))*$B99/12,0)</f>
        <v>10514.583333333334</v>
      </c>
      <c r="AP264" s="156">
        <f t="array" ref="AP264">IFERROR(INDEX($N99:$N113,MATCH(1,IF($L99:$L113&lt;=AP$165,IF($M99:$M113&gt;=AP$165,1)),0))*$B99/12,0)</f>
        <v>10514.583333333334</v>
      </c>
      <c r="AQ264" s="156">
        <f t="array" ref="AQ264">IFERROR(INDEX($N99:$N113,MATCH(1,IF($L99:$L113&lt;=AQ$165,IF($M99:$M113&gt;=AQ$165,1)),0))*$B99/12,0)</f>
        <v>10514.583333333334</v>
      </c>
      <c r="AR264" s="156">
        <f t="array" ref="AR264">IFERROR(INDEX($N99:$N113,MATCH(1,IF($L99:$L113&lt;=AR$165,IF($M99:$M113&gt;=AR$165,1)),0))*$B99/12,0)</f>
        <v>10514.583333333334</v>
      </c>
      <c r="AS264" s="156">
        <f t="array" ref="AS264">IFERROR(INDEX($N99:$N113,MATCH(1,IF($L99:$L113&lt;=AS$165,IF($M99:$M113&gt;=AS$165,1)),0))*$B99/12,0)</f>
        <v>10514.583333333334</v>
      </c>
      <c r="AT264" s="156">
        <f t="array" ref="AT264">IFERROR(INDEX($N99:$N113,MATCH(1,IF($L99:$L113&lt;=AT$165,IF($M99:$M113&gt;=AT$165,1)),0))*$B99/12,0)</f>
        <v>10514.583333333334</v>
      </c>
      <c r="AU264" s="156">
        <f t="array" ref="AU264">IFERROR(INDEX($N99:$N113,MATCH(1,IF($L99:$L113&lt;=AU$165,IF($M99:$M113&gt;=AU$165,1)),0))*$B99/12,0)</f>
        <v>10514.583333333334</v>
      </c>
      <c r="AV264" s="156">
        <f t="array" ref="AV264">IFERROR(INDEX($N99:$N113,MATCH(1,IF($L99:$L113&lt;=AV$165,IF($M99:$M113&gt;=AV$165,1)),0))*$B99/12,0)</f>
        <v>10514.583333333334</v>
      </c>
      <c r="AW264" s="156">
        <f t="array" ref="AW264">IFERROR(INDEX($N99:$N113,MATCH(1,IF($L99:$L113&lt;=AW$165,IF($M99:$M113&gt;=AW$165,1)),0))*$B99/12,0)</f>
        <v>10514.583333333334</v>
      </c>
      <c r="AX264" s="156">
        <f t="array" ref="AX264">IFERROR(INDEX($N99:$N113,MATCH(1,IF($L99:$L113&lt;=AX$165,IF($M99:$M113&gt;=AX$165,1)),0))*$B99/12,0)</f>
        <v>10514.583333333334</v>
      </c>
      <c r="AY264" s="156">
        <f t="array" ref="AY264">IFERROR(INDEX($N99:$N113,MATCH(1,IF($L99:$L113&lt;=AY$165,IF($M99:$M113&gt;=AY$165,1)),0))*$B99/12,0)</f>
        <v>10514.583333333334</v>
      </c>
      <c r="AZ264" s="156">
        <f t="array" ref="AZ264">IFERROR(INDEX($N99:$N113,MATCH(1,IF($L99:$L113&lt;=AZ$165,IF($M99:$M113&gt;=AZ$165,1)),0))*$B99/12,0)</f>
        <v>10514.583333333334</v>
      </c>
      <c r="BA264" s="156">
        <f t="array" ref="BA264">IFERROR(INDEX($N99:$N113,MATCH(1,IF($L99:$L113&lt;=BA$165,IF($M99:$M113&gt;=BA$165,1)),0))*$B99/12,0)</f>
        <v>10830.020833333334</v>
      </c>
      <c r="BB264" s="156">
        <f t="array" ref="BB264">IFERROR(INDEX($N99:$N113,MATCH(1,IF($L99:$L113&lt;=BB$165,IF($M99:$M113&gt;=BB$165,1)),0))*$B99/12,0)</f>
        <v>10830.020833333334</v>
      </c>
      <c r="BC264" s="156">
        <f t="array" ref="BC264">IFERROR(INDEX($N99:$N113,MATCH(1,IF($L99:$L113&lt;=BC$165,IF($M99:$M113&gt;=BC$165,1)),0))*$B99/12,0)</f>
        <v>10830.020833333334</v>
      </c>
      <c r="BD264" s="156">
        <f t="array" ref="BD264">IFERROR(INDEX($N99:$N113,MATCH(1,IF($L99:$L113&lt;=BD$165,IF($M99:$M113&gt;=BD$165,1)),0))*$B99/12,0)</f>
        <v>10830.020833333334</v>
      </c>
      <c r="BE264" s="156">
        <f t="array" ref="BE264">IFERROR(INDEX($N99:$N113,MATCH(1,IF($L99:$L113&lt;=BE$165,IF($M99:$M113&gt;=BE$165,1)),0))*$B99/12,0)</f>
        <v>10830.020833333334</v>
      </c>
      <c r="BF264" s="156">
        <f t="array" ref="BF264">IFERROR(INDEX($N99:$N113,MATCH(1,IF($L99:$L113&lt;=BF$165,IF($M99:$M113&gt;=BF$165,1)),0))*$B99/12,0)</f>
        <v>10830.020833333334</v>
      </c>
      <c r="BG264" s="156">
        <f t="array" ref="BG264">IFERROR(INDEX($N99:$N113,MATCH(1,IF($L99:$L113&lt;=BG$165,IF($M99:$M113&gt;=BG$165,1)),0))*$B99/12,0)</f>
        <v>10830.020833333334</v>
      </c>
      <c r="BH264" s="156">
        <f t="array" ref="BH264">IFERROR(INDEX($N99:$N113,MATCH(1,IF($L99:$L113&lt;=BH$165,IF($M99:$M113&gt;=BH$165,1)),0))*$B99/12,0)</f>
        <v>10830.020833333334</v>
      </c>
      <c r="BI264" s="156">
        <f t="array" ref="BI264">IFERROR(INDEX($N99:$N113,MATCH(1,IF($L99:$L113&lt;=BI$165,IF($M99:$M113&gt;=BI$165,1)),0))*$B99/12,0)</f>
        <v>10830.020833333334</v>
      </c>
      <c r="BJ264" s="156">
        <f t="array" ref="BJ264">IFERROR(INDEX($N99:$N113,MATCH(1,IF($L99:$L113&lt;=BJ$165,IF($M99:$M113&gt;=BJ$165,1)),0))*$B99/12,0)</f>
        <v>10830.020833333334</v>
      </c>
      <c r="BK264" s="156">
        <f t="array" ref="BK264">IFERROR(INDEX($N99:$N113,MATCH(1,IF($L99:$L113&lt;=BK$165,IF($M99:$M113&gt;=BK$165,1)),0))*$B99/12,0)</f>
        <v>10830.020833333334</v>
      </c>
      <c r="BL264" s="156">
        <f t="array" ref="BL264">IFERROR(INDEX($N99:$N113,MATCH(1,IF($L99:$L113&lt;=BL$165,IF($M99:$M113&gt;=BL$165,1)),0))*$B99/12,0)</f>
        <v>10830.020833333334</v>
      </c>
      <c r="BM264" s="156">
        <f t="array" ref="BM264">IFERROR(INDEX($N99:$N113,MATCH(1,IF($L99:$L113&lt;=BM$165,IF($M99:$M113&gt;=BM$165,1)),0))*$B99/12,0)</f>
        <v>0</v>
      </c>
      <c r="BN264" s="156">
        <f t="array" ref="BN264">IFERROR(INDEX($N99:$N113,MATCH(1,IF($L99:$L113&lt;=BN$165,IF($M99:$M113&gt;=BN$165,1)),0))*$B99/12,0)</f>
        <v>0</v>
      </c>
      <c r="BO264" s="156">
        <f t="array" ref="BO264">IFERROR(INDEX($N99:$N113,MATCH(1,IF($L99:$L113&lt;=BO$165,IF($M99:$M113&gt;=BO$165,1)),0))*$B99/12,0)</f>
        <v>0</v>
      </c>
      <c r="BP264" s="156">
        <f t="array" ref="BP264">IFERROR(INDEX($N99:$N113,MATCH(1,IF($L99:$L113&lt;=BP$165,IF($M99:$M113&gt;=BP$165,1)),0))*$B99/12,0)</f>
        <v>0</v>
      </c>
      <c r="BQ264" s="156">
        <f t="array" ref="BQ264">IFERROR(INDEX($N99:$N113,MATCH(1,IF($L99:$L113&lt;=BQ$165,IF($M99:$M113&gt;=BQ$165,1)),0))*$B99/12,0)</f>
        <v>0</v>
      </c>
      <c r="BR264" s="156">
        <f t="array" ref="BR264">IFERROR(INDEX($N99:$N113,MATCH(1,IF($L99:$L113&lt;=BR$165,IF($M99:$M113&gt;=BR$165,1)),0))*$B99/12,0)</f>
        <v>0</v>
      </c>
      <c r="BS264" s="156">
        <f t="array" ref="BS264">IFERROR(INDEX($N99:$N113,MATCH(1,IF($L99:$L113&lt;=BS$165,IF($M99:$M113&gt;=BS$165,1)),0))*$B99/12,0)</f>
        <v>0</v>
      </c>
      <c r="BT264" s="156">
        <f t="array" ref="BT264">IFERROR(INDEX($N99:$N113,MATCH(1,IF($L99:$L113&lt;=BT$165,IF($M99:$M113&gt;=BT$165,1)),0))*$B99/12,0)</f>
        <v>0</v>
      </c>
      <c r="BU264" s="156">
        <f t="array" ref="BU264">IFERROR(INDEX($N99:$N113,MATCH(1,IF($L99:$L113&lt;=BU$165,IF($M99:$M113&gt;=BU$165,1)),0))*$B99/12,0)</f>
        <v>0</v>
      </c>
      <c r="BV264" s="156">
        <f t="array" ref="BV264">IFERROR(INDEX($N99:$N113,MATCH(1,IF($L99:$L113&lt;=BV$165,IF($M99:$M113&gt;=BV$165,1)),0))*$B99/12,0)</f>
        <v>0</v>
      </c>
      <c r="BW264" s="156">
        <f t="array" ref="BW264">IFERROR(INDEX($N99:$N113,MATCH(1,IF($L99:$L113&lt;=BW$165,IF($M99:$M113&gt;=BW$165,1)),0))*$B99/12,0)</f>
        <v>0</v>
      </c>
      <c r="BX264" s="156">
        <f t="array" ref="BX264">IFERROR(INDEX($N99:$N113,MATCH(1,IF($L99:$L113&lt;=BX$165,IF($M99:$M113&gt;=BX$165,1)),0))*$B99/12,0)</f>
        <v>0</v>
      </c>
      <c r="BY264" s="156">
        <f t="array" ref="BY264">IFERROR(INDEX($N99:$N113,MATCH(1,IF($L99:$L113&lt;=BY$165,IF($M99:$M113&gt;=BY$165,1)),0))*$B99/12,0)</f>
        <v>0</v>
      </c>
      <c r="BZ264" s="156">
        <f t="array" ref="BZ264">IFERROR(INDEX($N99:$N113,MATCH(1,IF($L99:$L113&lt;=BZ$165,IF($M99:$M113&gt;=BZ$165,1)),0))*$B99/12,0)</f>
        <v>0</v>
      </c>
      <c r="CA264" s="156">
        <f t="array" ref="CA264">IFERROR(INDEX($N99:$N113,MATCH(1,IF($L99:$L113&lt;=CA$165,IF($M99:$M113&gt;=CA$165,1)),0))*$B99/12,0)</f>
        <v>0</v>
      </c>
      <c r="CB264" s="156">
        <f t="array" ref="CB264">IFERROR(INDEX($N99:$N113,MATCH(1,IF($L99:$L113&lt;=CB$165,IF($M99:$M113&gt;=CB$165,1)),0))*$B99/12,0)</f>
        <v>0</v>
      </c>
      <c r="CC264" s="156">
        <f t="array" ref="CC264">IFERROR(INDEX($N99:$N113,MATCH(1,IF($L99:$L113&lt;=CC$165,IF($M99:$M113&gt;=CC$165,1)),0))*$B99/12,0)</f>
        <v>0</v>
      </c>
      <c r="CD264" s="156">
        <f t="array" ref="CD264">IFERROR(INDEX($N99:$N113,MATCH(1,IF($L99:$L113&lt;=CD$165,IF($M99:$M113&gt;=CD$165,1)),0))*$B99/12,0)</f>
        <v>0</v>
      </c>
      <c r="CE264" s="156">
        <f t="array" ref="CE264">IFERROR(INDEX($N99:$N113,MATCH(1,IF($L99:$L113&lt;=CE$165,IF($M99:$M113&gt;=CE$165,1)),0))*$B99/12,0)</f>
        <v>0</v>
      </c>
      <c r="CF264" s="156">
        <f t="array" ref="CF264">IFERROR(INDEX($N99:$N113,MATCH(1,IF($L99:$L113&lt;=CF$165,IF($M99:$M113&gt;=CF$165,1)),0))*$B99/12,0)</f>
        <v>0</v>
      </c>
      <c r="CG264" s="156">
        <f t="array" ref="CG264">IFERROR(INDEX($N99:$N113,MATCH(1,IF($L99:$L113&lt;=CG$165,IF($M99:$M113&gt;=CG$165,1)),0))*$B99/12,0)</f>
        <v>0</v>
      </c>
      <c r="CH264" s="156">
        <f t="array" ref="CH264">IFERROR(INDEX($N99:$N113,MATCH(1,IF($L99:$L113&lt;=CH$165,IF($M99:$M113&gt;=CH$165,1)),0))*$B99/12,0)</f>
        <v>0</v>
      </c>
      <c r="CI264" s="156">
        <f t="array" ref="CI264">IFERROR(INDEX($N99:$N113,MATCH(1,IF($L99:$L113&lt;=CI$165,IF($M99:$M113&gt;=CI$165,1)),0))*$B99/12,0)</f>
        <v>0</v>
      </c>
      <c r="CJ264" s="156">
        <f t="array" ref="CJ264">IFERROR(INDEX($N99:$N113,MATCH(1,IF($L99:$L113&lt;=CJ$165,IF($M99:$M113&gt;=CJ$165,1)),0))*$B99/12,0)</f>
        <v>0</v>
      </c>
      <c r="CK264" s="156">
        <f t="array" ref="CK264">IFERROR(INDEX($N99:$N113,MATCH(1,IF($L99:$L113&lt;=CK$165,IF($M99:$M113&gt;=CK$165,1)),0))*$B99/12,0)</f>
        <v>0</v>
      </c>
      <c r="CL264" s="156">
        <f t="array" ref="CL264">IFERROR(INDEX($N99:$N113,MATCH(1,IF($L99:$L113&lt;=CL$165,IF($M99:$M113&gt;=CL$165,1)),0))*$B99/12,0)</f>
        <v>0</v>
      </c>
      <c r="CM264" s="156">
        <f t="array" ref="CM264">IFERROR(INDEX($N99:$N113,MATCH(1,IF($L99:$L113&lt;=CM$165,IF($M99:$M113&gt;=CM$165,1)),0))*$B99/12,0)</f>
        <v>0</v>
      </c>
      <c r="CN264" s="156">
        <f t="array" ref="CN264">IFERROR(INDEX($N99:$N113,MATCH(1,IF($L99:$L113&lt;=CN$165,IF($M99:$M113&gt;=CN$165,1)),0))*$B99/12,0)</f>
        <v>0</v>
      </c>
      <c r="CO264" s="156">
        <f t="array" ref="CO264">IFERROR(INDEX($N99:$N113,MATCH(1,IF($L99:$L113&lt;=CO$165,IF($M99:$M113&gt;=CO$165,1)),0))*$B99/12,0)</f>
        <v>0</v>
      </c>
      <c r="CP264" s="156">
        <f t="array" ref="CP264">IFERROR(INDEX($N99:$N113,MATCH(1,IF($L99:$L113&lt;=CP$165,IF($M99:$M113&gt;=CP$165,1)),0))*$B99/12,0)</f>
        <v>0</v>
      </c>
      <c r="CQ264" s="156">
        <f t="array" ref="CQ264">IFERROR(INDEX($N99:$N113,MATCH(1,IF($L99:$L113&lt;=CQ$165,IF($M99:$M113&gt;=CQ$165,1)),0))*$B99/12,0)</f>
        <v>0</v>
      </c>
      <c r="CR264" s="156">
        <f t="array" ref="CR264">IFERROR(INDEX($N99:$N113,MATCH(1,IF($L99:$L113&lt;=CR$165,IF($M99:$M113&gt;=CR$165,1)),0))*$B99/12,0)</f>
        <v>0</v>
      </c>
      <c r="CS264" s="156">
        <f t="array" ref="CS264">IFERROR(INDEX($N99:$N113,MATCH(1,IF($L99:$L113&lt;=CS$165,IF($M99:$M113&gt;=CS$165,1)),0))*$B99/12,0)</f>
        <v>0</v>
      </c>
      <c r="CT264" s="156">
        <f t="array" ref="CT264">IFERROR(INDEX($N99:$N113,MATCH(1,IF($L99:$L113&lt;=CT$165,IF($M99:$M113&gt;=CT$165,1)),0))*$B99/12,0)</f>
        <v>0</v>
      </c>
      <c r="CU264" s="156">
        <f t="array" ref="CU264">IFERROR(INDEX($N99:$N113,MATCH(1,IF($L99:$L113&lt;=CU$165,IF($M99:$M113&gt;=CU$165,1)),0))*$B99/12,0)</f>
        <v>0</v>
      </c>
      <c r="CV264" s="156">
        <f t="array" ref="CV264">IFERROR(INDEX($N99:$N113,MATCH(1,IF($L99:$L113&lt;=CV$165,IF($M99:$M113&gt;=CV$165,1)),0))*$B99/12,0)</f>
        <v>0</v>
      </c>
      <c r="CW264" s="156">
        <f t="array" ref="CW264">IFERROR(INDEX($N99:$N113,MATCH(1,IF($L99:$L113&lt;=CW$165,IF($M99:$M113&gt;=CW$165,1)),0))*$B99/12,0)</f>
        <v>0</v>
      </c>
      <c r="CX264" s="156">
        <f t="array" ref="CX264">IFERROR(INDEX($N99:$N113,MATCH(1,IF($L99:$L113&lt;=CX$165,IF($M99:$M113&gt;=CX$165,1)),0))*$B99/12,0)</f>
        <v>0</v>
      </c>
      <c r="CY264" s="156">
        <f t="array" ref="CY264">IFERROR(INDEX($N99:$N113,MATCH(1,IF($L99:$L113&lt;=CY$165,IF($M99:$M113&gt;=CY$165,1)),0))*$B99/12,0)</f>
        <v>0</v>
      </c>
      <c r="CZ264" s="156">
        <f t="array" ref="CZ264">IFERROR(INDEX($N99:$N113,MATCH(1,IF($L99:$L113&lt;=CZ$165,IF($M99:$M113&gt;=CZ$165,1)),0))*$B99/12,0)</f>
        <v>0</v>
      </c>
      <c r="DA264" s="156">
        <f t="array" ref="DA264">IFERROR(INDEX($N99:$N113,MATCH(1,IF($L99:$L113&lt;=DA$165,IF($M99:$M113&gt;=DA$165,1)),0))*$B99/12,0)</f>
        <v>0</v>
      </c>
      <c r="DB264" s="156">
        <f t="array" ref="DB264">IFERROR(INDEX($N99:$N113,MATCH(1,IF($L99:$L113&lt;=DB$165,IF($M99:$M113&gt;=DB$165,1)),0))*$B99/12,0)</f>
        <v>0</v>
      </c>
      <c r="DC264" s="156">
        <f t="array" ref="DC264">IFERROR(INDEX($N99:$N113,MATCH(1,IF($L99:$L113&lt;=DC$165,IF($M99:$M113&gt;=DC$165,1)),0))*$B99/12,0)</f>
        <v>0</v>
      </c>
      <c r="DD264" s="156">
        <f t="array" ref="DD264">IFERROR(INDEX($N99:$N113,MATCH(1,IF($L99:$L113&lt;=DD$165,IF($M99:$M113&gt;=DD$165,1)),0))*$B99/12,0)</f>
        <v>0</v>
      </c>
      <c r="DE264" s="156">
        <f t="array" ref="DE264">IFERROR(INDEX($N99:$N113,MATCH(1,IF($L99:$L113&lt;=DE$165,IF($M99:$M113&gt;=DE$165,1)),0))*$B99/12,0)</f>
        <v>0</v>
      </c>
      <c r="DF264" s="156">
        <f t="array" ref="DF264">IFERROR(INDEX($N99:$N113,MATCH(1,IF($L99:$L113&lt;=DF$165,IF($M99:$M113&gt;=DF$165,1)),0))*$B99/12,0)</f>
        <v>0</v>
      </c>
      <c r="DG264" s="156">
        <f t="array" ref="DG264">IFERROR(INDEX($N99:$N113,MATCH(1,IF($L99:$L113&lt;=DG$165,IF($M99:$M113&gt;=DG$165,1)),0))*$B99/12,0)</f>
        <v>0</v>
      </c>
      <c r="DH264" s="156">
        <f t="array" ref="DH264">IFERROR(INDEX($N99:$N113,MATCH(1,IF($L99:$L113&lt;=DH$165,IF($M99:$M113&gt;=DH$165,1)),0))*$B99/12,0)</f>
        <v>0</v>
      </c>
      <c r="DI264" s="156">
        <f t="array" ref="DI264">IFERROR(INDEX($N99:$N113,MATCH(1,IF($L99:$L113&lt;=DI$165,IF($M99:$M113&gt;=DI$165,1)),0))*$B99/12,0)</f>
        <v>0</v>
      </c>
      <c r="DJ264" s="156">
        <f t="array" ref="DJ264">IFERROR(INDEX($N99:$N113,MATCH(1,IF($L99:$L113&lt;=DJ$165,IF($M99:$M113&gt;=DJ$165,1)),0))*$B99/12,0)</f>
        <v>0</v>
      </c>
      <c r="DK264" s="156">
        <f t="array" ref="DK264">IFERROR(INDEX($N99:$N113,MATCH(1,IF($L99:$L113&lt;=DK$165,IF($M99:$M113&gt;=DK$165,1)),0))*$B99/12,0)</f>
        <v>0</v>
      </c>
      <c r="DL264" s="156">
        <f t="array" ref="DL264">IFERROR(INDEX($N99:$N113,MATCH(1,IF($L99:$L113&lt;=DL$165,IF($M99:$M113&gt;=DL$165,1)),0))*$B99/12,0)</f>
        <v>0</v>
      </c>
      <c r="DM264" s="156">
        <f t="array" ref="DM264">IFERROR(INDEX($N99:$N113,MATCH(1,IF($L99:$L113&lt;=DM$165,IF($M99:$M113&gt;=DM$165,1)),0))*$B99/12,0)</f>
        <v>0</v>
      </c>
      <c r="DN264" s="156">
        <f t="array" ref="DN264">IFERROR(INDEX($N99:$N113,MATCH(1,IF($L99:$L113&lt;=DN$165,IF($M99:$M113&gt;=DN$165,1)),0))*$B99/12,0)</f>
        <v>0</v>
      </c>
      <c r="DO264" s="156">
        <f t="array" ref="DO264">IFERROR(INDEX($N99:$N113,MATCH(1,IF($L99:$L113&lt;=DO$165,IF($M99:$M113&gt;=DO$165,1)),0))*$B99/12,0)</f>
        <v>0</v>
      </c>
      <c r="DP264" s="156">
        <f t="array" ref="DP264">IFERROR(INDEX($N99:$N113,MATCH(1,IF($L99:$L113&lt;=DP$165,IF($M99:$M113&gt;=DP$165,1)),0))*$B99/12,0)</f>
        <v>0</v>
      </c>
      <c r="DQ264" s="156">
        <f t="array" ref="DQ264">IFERROR(INDEX($N99:$N113,MATCH(1,IF($L99:$L113&lt;=DQ$165,IF($M99:$M113&gt;=DQ$165,1)),0))*$B99/12,0)</f>
        <v>0</v>
      </c>
      <c r="DR264" s="156">
        <f t="array" ref="DR264">IFERROR(INDEX($N99:$N113,MATCH(1,IF($L99:$L113&lt;=DR$165,IF($M99:$M113&gt;=DR$165,1)),0))*$B99/12,0)</f>
        <v>0</v>
      </c>
      <c r="DS264" s="156">
        <f t="array" ref="DS264">IFERROR(INDEX($N99:$N113,MATCH(1,IF($L99:$L113&lt;=DS$165,IF($M99:$M113&gt;=DS$165,1)),0))*$B99/12,0)</f>
        <v>0</v>
      </c>
      <c r="DT264" s="156">
        <f t="array" ref="DT264">IFERROR(INDEX($N99:$N113,MATCH(1,IF($L99:$L113&lt;=DT$165,IF($M99:$M113&gt;=DT$165,1)),0))*$B99/12,0)</f>
        <v>0</v>
      </c>
      <c r="DU264" s="156">
        <f t="array" ref="DU264">IFERROR(INDEX($N99:$N113,MATCH(1,IF($L99:$L113&lt;=DU$165,IF($M99:$M113&gt;=DU$165,1)),0))*$B99/12,0)</f>
        <v>0</v>
      </c>
      <c r="DV264" s="156">
        <f t="array" ref="DV264">IFERROR(INDEX($N99:$N113,MATCH(1,IF($L99:$L113&lt;=DV$165,IF($M99:$M113&gt;=DV$165,1)),0))*$B99/12,0)</f>
        <v>0</v>
      </c>
      <c r="DW264" s="156">
        <f t="array" ref="DW264">IFERROR(INDEX($N99:$N113,MATCH(1,IF($L99:$L113&lt;=DW$165,IF($M99:$M113&gt;=DW$165,1)),0))*$B99/12,0)</f>
        <v>0</v>
      </c>
      <c r="DX264" s="156">
        <f t="array" ref="DX264">IFERROR(INDEX($N99:$N113,MATCH(1,IF($L99:$L113&lt;=DX$165,IF($M99:$M113&gt;=DX$165,1)),0))*$B99/12,0)</f>
        <v>0</v>
      </c>
      <c r="DY264" s="156">
        <f t="array" ref="DY264">IFERROR(INDEX($N99:$N113,MATCH(1,IF($L99:$L113&lt;=DY$165,IF($M99:$M113&gt;=DY$165,1)),0))*$B99/12,0)</f>
        <v>0</v>
      </c>
      <c r="DZ264" s="156">
        <f t="array" ref="DZ264">IFERROR(INDEX($N99:$N113,MATCH(1,IF($L99:$L113&lt;=DZ$165,IF($M99:$M113&gt;=DZ$165,1)),0))*$B99/12,0)</f>
        <v>0</v>
      </c>
      <c r="EA264" s="156">
        <f t="array" ref="EA264">IFERROR(INDEX($N99:$N113,MATCH(1,IF($L99:$L113&lt;=EA$165,IF($M99:$M113&gt;=EA$165,1)),0))*$B99/12,0)</f>
        <v>0</v>
      </c>
      <c r="EB264" s="156">
        <f t="array" ref="EB264">IFERROR(INDEX($N99:$N113,MATCH(1,IF($L99:$L113&lt;=EB$165,IF($M99:$M113&gt;=EB$165,1)),0))*$B99/12,0)</f>
        <v>0</v>
      </c>
      <c r="EC264" s="156">
        <f t="array" ref="EC264">IFERROR(INDEX($N99:$N113,MATCH(1,IF($L99:$L113&lt;=EC$165,IF($M99:$M113&gt;=EC$165,1)),0))*$B99/12,0)</f>
        <v>0</v>
      </c>
      <c r="ED264" s="156">
        <f t="array" ref="ED264">IFERROR(INDEX($N99:$N113,MATCH(1,IF($L99:$L113&lt;=ED$165,IF($M99:$M113&gt;=ED$165,1)),0))*$B99/12,0)</f>
        <v>0</v>
      </c>
      <c r="EE264" s="156">
        <f t="array" ref="EE264">IFERROR(INDEX($N99:$N113,MATCH(1,IF($L99:$L113&lt;=EE$165,IF($M99:$M113&gt;=EE$165,1)),0))*$B99/12,0)</f>
        <v>0</v>
      </c>
      <c r="EF264" s="156">
        <f t="array" ref="EF264">IFERROR(INDEX($N99:$N113,MATCH(1,IF($L99:$L113&lt;=EF$165,IF($M99:$M113&gt;=EF$165,1)),0))*$B99/12,0)</f>
        <v>0</v>
      </c>
      <c r="EG264" s="156">
        <f t="array" ref="EG264">IFERROR(INDEX($N99:$N113,MATCH(1,IF($L99:$L113&lt;=EG$165,IF($M99:$M113&gt;=EG$165,1)),0))*$B99/12,0)</f>
        <v>0</v>
      </c>
      <c r="EH264" s="156">
        <f t="array" ref="EH264">IFERROR(INDEX($N99:$N113,MATCH(1,IF($L99:$L113&lt;=EH$165,IF($M99:$M113&gt;=EH$165,1)),0))*$B99/12,0)</f>
        <v>0</v>
      </c>
      <c r="EI264" s="156">
        <f t="array" ref="EI264">IFERROR(INDEX($N99:$N113,MATCH(1,IF($L99:$L113&lt;=EI$165,IF($M99:$M113&gt;=EI$165,1)),0))*$B99/12,0)</f>
        <v>0</v>
      </c>
      <c r="EJ264" s="156">
        <f t="array" ref="EJ264">IFERROR(INDEX($N99:$N113,MATCH(1,IF($L99:$L113&lt;=EJ$165,IF($M99:$M113&gt;=EJ$165,1)),0))*$B99/12,0)</f>
        <v>0</v>
      </c>
      <c r="EK264" s="156">
        <f t="array" ref="EK264">IFERROR(INDEX($N99:$N113,MATCH(1,IF($L99:$L113&lt;=EK$165,IF($M99:$M113&gt;=EK$165,1)),0))*$B99/12,0)</f>
        <v>0</v>
      </c>
      <c r="EL264" s="156">
        <f t="array" ref="EL264">IFERROR(INDEX($N99:$N113,MATCH(1,IF($L99:$L113&lt;=EL$165,IF($M99:$M113&gt;=EL$165,1)),0))*$B99/12,0)</f>
        <v>0</v>
      </c>
      <c r="EM264" s="156">
        <f t="array" ref="EM264">IFERROR(INDEX($N99:$N113,MATCH(1,IF($L99:$L113&lt;=EM$165,IF($M99:$M113&gt;=EM$165,1)),0))*$B99/12,0)</f>
        <v>0</v>
      </c>
      <c r="EN264" s="156">
        <f t="array" ref="EN264">IFERROR(INDEX($N99:$N113,MATCH(1,IF($L99:$L113&lt;=EN$165,IF($M99:$M113&gt;=EN$165,1)),0))*$B99/12,0)</f>
        <v>0</v>
      </c>
      <c r="EO264" s="156">
        <f t="array" ref="EO264">IFERROR(INDEX($N99:$N113,MATCH(1,IF($L99:$L113&lt;=EO$165,IF($M99:$M113&gt;=EO$165,1)),0))*$B99/12,0)</f>
        <v>0</v>
      </c>
      <c r="EP264" s="156">
        <f t="array" ref="EP264">IFERROR(INDEX($N99:$N113,MATCH(1,IF($L99:$L113&lt;=EP$165,IF($M99:$M113&gt;=EP$165,1)),0))*$B99/12,0)</f>
        <v>0</v>
      </c>
      <c r="EQ264" s="156">
        <f t="array" ref="EQ264">IFERROR(INDEX($N99:$N113,MATCH(1,IF($L99:$L113&lt;=EQ$165,IF($M99:$M113&gt;=EQ$165,1)),0))*$B99/12,0)</f>
        <v>0</v>
      </c>
      <c r="ER264" s="156">
        <f t="array" ref="ER264">IFERROR(INDEX($N99:$N113,MATCH(1,IF($L99:$L113&lt;=ER$165,IF($M99:$M113&gt;=ER$165,1)),0))*$B99/12,0)</f>
        <v>0</v>
      </c>
      <c r="ES264" s="156">
        <f t="array" ref="ES264">IFERROR(INDEX($N99:$N113,MATCH(1,IF($L99:$L113&lt;=ES$165,IF($M99:$M113&gt;=ES$165,1)),0))*$B99/12,0)</f>
        <v>0</v>
      </c>
      <c r="ET264" s="156">
        <f t="array" ref="ET264">IFERROR(INDEX($N99:$N113,MATCH(1,IF($L99:$L113&lt;=ET$165,IF($M99:$M113&gt;=ET$165,1)),0))*$B99/12,0)</f>
        <v>0</v>
      </c>
      <c r="EU264" s="156">
        <f t="array" ref="EU264">IFERROR(INDEX($N99:$N113,MATCH(1,IF($L99:$L113&lt;=EU$165,IF($M99:$M113&gt;=EU$165,1)),0))*$B99/12,0)</f>
        <v>0</v>
      </c>
      <c r="EV264" s="156">
        <f t="array" ref="EV264">IFERROR(INDEX($N99:$N113,MATCH(1,IF($L99:$L113&lt;=EV$165,IF($M99:$M113&gt;=EV$165,1)),0))*$B99/12,0)</f>
        <v>0</v>
      </c>
      <c r="EW264" s="156">
        <f t="array" ref="EW264">IFERROR(INDEX($N99:$N113,MATCH(1,IF($L99:$L113&lt;=EW$165,IF($M99:$M113&gt;=EW$165,1)),0))*$B99/12,0)</f>
        <v>0</v>
      </c>
      <c r="EX264" s="156">
        <f t="array" ref="EX264">IFERROR(INDEX($N99:$N113,MATCH(1,IF($L99:$L113&lt;=EX$165,IF($M99:$M113&gt;=EX$165,1)),0))*$B99/12,0)</f>
        <v>0</v>
      </c>
      <c r="EY264" s="156">
        <f t="array" ref="EY264">IFERROR(INDEX($N99:$N113,MATCH(1,IF($L99:$L113&lt;=EY$165,IF($M99:$M113&gt;=EY$165,1)),0))*$B99/12,0)</f>
        <v>0</v>
      </c>
      <c r="EZ264" s="156">
        <f t="array" ref="EZ264">IFERROR(INDEX($N99:$N113,MATCH(1,IF($L99:$L113&lt;=EZ$165,IF($M99:$M113&gt;=EZ$165,1)),0))*$B99/12,0)</f>
        <v>0</v>
      </c>
      <c r="FA264" s="156">
        <f t="array" ref="FA264">IFERROR(INDEX($N99:$N113,MATCH(1,IF($L99:$L113&lt;=FA$165,IF($M99:$M113&gt;=FA$165,1)),0))*$B99/12,0)</f>
        <v>0</v>
      </c>
      <c r="FB264" s="156">
        <f t="array" ref="FB264">IFERROR(INDEX($N99:$N113,MATCH(1,IF($L99:$L113&lt;=FB$165,IF($M99:$M113&gt;=FB$165,1)),0))*$B99/12,0)</f>
        <v>0</v>
      </c>
      <c r="FC264" s="156">
        <f t="array" ref="FC264">IFERROR(INDEX($N99:$N113,MATCH(1,IF($L99:$L113&lt;=FC$165,IF($M99:$M113&gt;=FC$165,1)),0))*$B99/12,0)</f>
        <v>0</v>
      </c>
      <c r="FD264" s="156">
        <f t="array" ref="FD264">IFERROR(INDEX($N99:$N113,MATCH(1,IF($L99:$L113&lt;=FD$165,IF($M99:$M113&gt;=FD$165,1)),0))*$B99/12,0)</f>
        <v>0</v>
      </c>
      <c r="FE264" s="156">
        <f t="array" ref="FE264">IFERROR(INDEX($N99:$N113,MATCH(1,IF($L99:$L113&lt;=FE$165,IF($M99:$M113&gt;=FE$165,1)),0))*$B99/12,0)</f>
        <v>0</v>
      </c>
      <c r="FF264" s="156">
        <f t="array" ref="FF264">IFERROR(INDEX($N99:$N113,MATCH(1,IF($L99:$L113&lt;=FF$165,IF($M99:$M113&gt;=FF$165,1)),0))*$B99/12,0)</f>
        <v>0</v>
      </c>
      <c r="FG264" s="156">
        <f t="array" ref="FG264">IFERROR(INDEX($N99:$N113,MATCH(1,IF($L99:$L113&lt;=FG$165,IF($M99:$M113&gt;=FG$165,1)),0))*$B99/12,0)</f>
        <v>0</v>
      </c>
      <c r="FH264" s="156">
        <f t="array" ref="FH264">IFERROR(INDEX($N99:$N113,MATCH(1,IF($L99:$L113&lt;=FH$165,IF($M99:$M113&gt;=FH$165,1)),0))*$B99/12,0)</f>
        <v>0</v>
      </c>
      <c r="FI264" s="156">
        <f t="array" ref="FI264">IFERROR(INDEX($N99:$N113,MATCH(1,IF($L99:$L113&lt;=FI$165,IF($M99:$M113&gt;=FI$165,1)),0))*$B99/12,0)</f>
        <v>0</v>
      </c>
      <c r="FJ264" s="156">
        <f t="array" ref="FJ264">IFERROR(INDEX($N99:$N113,MATCH(1,IF($L99:$L113&lt;=FJ$165,IF($M99:$M113&gt;=FJ$165,1)),0))*$B99/12,0)</f>
        <v>0</v>
      </c>
      <c r="FK264" s="156">
        <f t="array" ref="FK264">IFERROR(INDEX($N99:$N113,MATCH(1,IF($L99:$L113&lt;=FK$165,IF($M99:$M113&gt;=FK$165,1)),0))*$B99/12,0)</f>
        <v>0</v>
      </c>
      <c r="FL264" s="156">
        <f t="array" ref="FL264">IFERROR(INDEX($N99:$N113,MATCH(1,IF($L99:$L113&lt;=FL$165,IF($M99:$M113&gt;=FL$165,1)),0))*$B99/12,0)</f>
        <v>0</v>
      </c>
      <c r="FM264" s="156">
        <f t="array" ref="FM264">IFERROR(INDEX($N99:$N113,MATCH(1,IF($L99:$L113&lt;=FM$165,IF($M99:$M113&gt;=FM$165,1)),0))*$B99/12,0)</f>
        <v>0</v>
      </c>
      <c r="FN264" s="156">
        <f t="array" ref="FN264">IFERROR(INDEX($N99:$N113,MATCH(1,IF($L99:$L113&lt;=FN$165,IF($M99:$M113&gt;=FN$165,1)),0))*$B99/12,0)</f>
        <v>0</v>
      </c>
      <c r="FO264" s="156">
        <f t="array" ref="FO264">IFERROR(INDEX($N99:$N113,MATCH(1,IF($L99:$L113&lt;=FO$165,IF($M99:$M113&gt;=FO$165,1)),0))*$B99/12,0)</f>
        <v>0</v>
      </c>
      <c r="FP264" s="156">
        <f t="array" ref="FP264">IFERROR(INDEX($N99:$N113,MATCH(1,IF($L99:$L113&lt;=FP$165,IF($M99:$M113&gt;=FP$165,1)),0))*$B99/12,0)</f>
        <v>0</v>
      </c>
      <c r="FQ264" s="156">
        <f t="array" ref="FQ264">IFERROR(INDEX($N99:$N113,MATCH(1,IF($L99:$L113&lt;=FQ$165,IF($M99:$M113&gt;=FQ$165,1)),0))*$B99/12,0)</f>
        <v>0</v>
      </c>
      <c r="FR264" s="156">
        <f t="array" ref="FR264">IFERROR(INDEX($N99:$N113,MATCH(1,IF($L99:$L113&lt;=FR$165,IF($M99:$M113&gt;=FR$165,1)),0))*$B99/12,0)</f>
        <v>0</v>
      </c>
      <c r="FS264" s="156">
        <f t="array" ref="FS264">IFERROR(INDEX($N99:$N113,MATCH(1,IF($L99:$L113&lt;=FS$165,IF($M99:$M113&gt;=FS$165,1)),0))*$B99/12,0)</f>
        <v>0</v>
      </c>
      <c r="FT264" s="156">
        <f t="array" ref="FT264">IFERROR(INDEX($N99:$N113,MATCH(1,IF($L99:$L113&lt;=FT$165,IF($M99:$M113&gt;=FT$165,1)),0))*$B99/12,0)</f>
        <v>0</v>
      </c>
      <c r="FU264" s="156">
        <f t="array" ref="FU264">IFERROR(INDEX($N99:$N113,MATCH(1,IF($L99:$L113&lt;=FU$165,IF($M99:$M113&gt;=FU$165,1)),0))*$B99/12,0)</f>
        <v>0</v>
      </c>
      <c r="FV264" s="156">
        <f t="array" ref="FV264">IFERROR(INDEX($N99:$N113,MATCH(1,IF($L99:$L113&lt;=FV$165,IF($M99:$M113&gt;=FV$165,1)),0))*$B99/12,0)</f>
        <v>0</v>
      </c>
      <c r="FW264" s="156">
        <f t="array" ref="FW264">IFERROR(INDEX($N99:$N113,MATCH(1,IF($L99:$L113&lt;=FW$165,IF($M99:$M113&gt;=FW$165,1)),0))*$B99/12,0)</f>
        <v>0</v>
      </c>
      <c r="FX264" s="156">
        <f t="array" ref="FX264">IFERROR(INDEX($N99:$N113,MATCH(1,IF($L99:$L113&lt;=FX$165,IF($M99:$M113&gt;=FX$165,1)),0))*$B99/12,0)</f>
        <v>0</v>
      </c>
      <c r="FY264" s="156">
        <f t="array" ref="FY264">IFERROR(INDEX($N99:$N113,MATCH(1,IF($L99:$L113&lt;=FY$165,IF($M99:$M113&gt;=FY$165,1)),0))*$B99/12,0)</f>
        <v>0</v>
      </c>
      <c r="FZ264" s="156">
        <f t="array" ref="FZ264">IFERROR(INDEX($N99:$N113,MATCH(1,IF($L99:$L113&lt;=FZ$165,IF($M99:$M113&gt;=FZ$165,1)),0))*$B99/12,0)</f>
        <v>0</v>
      </c>
      <c r="GA264" s="156">
        <f t="array" ref="GA264">IFERROR(INDEX($N99:$N113,MATCH(1,IF($L99:$L113&lt;=GA$165,IF($M99:$M113&gt;=GA$165,1)),0))*$B99/12,0)</f>
        <v>0</v>
      </c>
      <c r="GB264" s="156">
        <f t="array" ref="GB264">IFERROR(INDEX($N99:$N113,MATCH(1,IF($L99:$L113&lt;=GB$165,IF($M99:$M113&gt;=GB$165,1)),0))*$B99/12,0)</f>
        <v>0</v>
      </c>
      <c r="GC264" s="156">
        <f t="array" ref="GC264">IFERROR(INDEX($N99:$N113,MATCH(1,IF($L99:$L113&lt;=GC$165,IF($M99:$M113&gt;=GC$165,1)),0))*$B99/12,0)</f>
        <v>0</v>
      </c>
      <c r="GD264" s="156">
        <f t="array" ref="GD264">IFERROR(INDEX($N99:$N113,MATCH(1,IF($L99:$L113&lt;=GD$165,IF($M99:$M113&gt;=GD$165,1)),0))*$B99/12,0)</f>
        <v>0</v>
      </c>
      <c r="GE264" s="156">
        <f t="array" ref="GE264">IFERROR(INDEX($N99:$N113,MATCH(1,IF($L99:$L113&lt;=GE$165,IF($M99:$M113&gt;=GE$165,1)),0))*$B99/12,0)</f>
        <v>0</v>
      </c>
      <c r="GF264" s="156">
        <f t="array" ref="GF264">IFERROR(INDEX($N99:$N113,MATCH(1,IF($L99:$L113&lt;=GF$165,IF($M99:$M113&gt;=GF$165,1)),0))*$B99/12,0)</f>
        <v>0</v>
      </c>
      <c r="GG264" s="156">
        <f t="array" ref="GG264">IFERROR(INDEX($N99:$N113,MATCH(1,IF($L99:$L113&lt;=GG$165,IF($M99:$M113&gt;=GG$165,1)),0))*$B99/12,0)</f>
        <v>0</v>
      </c>
      <c r="GH264" s="156">
        <f t="array" ref="GH264">IFERROR(INDEX($N99:$N113,MATCH(1,IF($L99:$L113&lt;=GH$165,IF($M99:$M113&gt;=GH$165,1)),0))*$B99/12,0)</f>
        <v>0</v>
      </c>
      <c r="GI264" s="156">
        <f t="array" ref="GI264">IFERROR(INDEX($N99:$N113,MATCH(1,IF($L99:$L113&lt;=GI$165,IF($M99:$M113&gt;=GI$165,1)),0))*$B99/12,0)</f>
        <v>0</v>
      </c>
      <c r="GJ264" s="156">
        <f t="array" ref="GJ264">IFERROR(INDEX($N99:$N113,MATCH(1,IF($L99:$L113&lt;=GJ$165,IF($M99:$M113&gt;=GJ$165,1)),0))*$B99/12,0)</f>
        <v>0</v>
      </c>
      <c r="GK264" s="156">
        <f t="array" ref="GK264">IFERROR(INDEX($N99:$N113,MATCH(1,IF($L99:$L113&lt;=GK$165,IF($M99:$M113&gt;=GK$165,1)),0))*$B99/12,0)</f>
        <v>0</v>
      </c>
      <c r="GL264" s="156">
        <f t="array" ref="GL264">IFERROR(INDEX($N99:$N113,MATCH(1,IF($L99:$L113&lt;=GL$165,IF($M99:$M113&gt;=GL$165,1)),0))*$B99/12,0)</f>
        <v>0</v>
      </c>
      <c r="GM264" s="156">
        <f t="array" ref="GM264">IFERROR(INDEX($N99:$N113,MATCH(1,IF($L99:$L113&lt;=GM$165,IF($M99:$M113&gt;=GM$165,1)),0))*$B99/12,0)</f>
        <v>0</v>
      </c>
      <c r="GN264" s="156">
        <f t="array" ref="GN264">IFERROR(INDEX($N99:$N113,MATCH(1,IF($L99:$L113&lt;=GN$165,IF($M99:$M113&gt;=GN$165,1)),0))*$B99/12,0)</f>
        <v>0</v>
      </c>
      <c r="GO264" s="156">
        <f t="array" ref="GO264">IFERROR(INDEX($N99:$N113,MATCH(1,IF($L99:$L113&lt;=GO$165,IF($M99:$M113&gt;=GO$165,1)),0))*$B99/12,0)</f>
        <v>0</v>
      </c>
      <c r="GP264" s="156">
        <f t="array" ref="GP264">IFERROR(INDEX($N99:$N113,MATCH(1,IF($L99:$L113&lt;=GP$165,IF($M99:$M113&gt;=GP$165,1)),0))*$B99/12,0)</f>
        <v>0</v>
      </c>
      <c r="GQ264" s="156">
        <f t="array" ref="GQ264">IFERROR(INDEX($N99:$N113,MATCH(1,IF($L99:$L113&lt;=GQ$165,IF($M99:$M113&gt;=GQ$165,1)),0))*$B99/12,0)</f>
        <v>0</v>
      </c>
      <c r="GR264" s="156">
        <f t="array" ref="GR264">IFERROR(INDEX($N99:$N113,MATCH(1,IF($L99:$L113&lt;=GR$165,IF($M99:$M113&gt;=GR$165,1)),0))*$B99/12,0)</f>
        <v>0</v>
      </c>
      <c r="GS264" s="156">
        <f t="array" ref="GS264">IFERROR(INDEX($N99:$N113,MATCH(1,IF($L99:$L113&lt;=GS$165,IF($M99:$M113&gt;=GS$165,1)),0))*$B99/12,0)</f>
        <v>0</v>
      </c>
      <c r="GT264" s="156">
        <f t="array" ref="GT264">IFERROR(INDEX($N99:$N113,MATCH(1,IF($L99:$L113&lt;=GT$165,IF($M99:$M113&gt;=GT$165,1)),0))*$B99/12,0)</f>
        <v>0</v>
      </c>
      <c r="GU264" s="156">
        <f t="array" ref="GU264">IFERROR(INDEX($N99:$N113,MATCH(1,IF($L99:$L113&lt;=GU$165,IF($M99:$M113&gt;=GU$165,1)),0))*$B99/12,0)</f>
        <v>0</v>
      </c>
      <c r="GV264" s="156">
        <f t="array" ref="GV264">IFERROR(INDEX($N99:$N113,MATCH(1,IF($L99:$L113&lt;=GV$165,IF($M99:$M113&gt;=GV$165,1)),0))*$B99/12,0)</f>
        <v>0</v>
      </c>
      <c r="GW264" s="156">
        <f t="array" ref="GW264">IFERROR(INDEX($N99:$N113,MATCH(1,IF($L99:$L113&lt;=GW$165,IF($M99:$M113&gt;=GW$165,1)),0))*$B99/12,0)</f>
        <v>0</v>
      </c>
      <c r="GX264" s="156">
        <f t="array" ref="GX264">IFERROR(INDEX($N99:$N113,MATCH(1,IF($L99:$L113&lt;=GX$165,IF($M99:$M113&gt;=GX$165,1)),0))*$B99/12,0)</f>
        <v>0</v>
      </c>
      <c r="GY264" s="156">
        <f t="array" ref="GY264">IFERROR(INDEX($N99:$N113,MATCH(1,IF($L99:$L113&lt;=GY$165,IF($M99:$M113&gt;=GY$165,1)),0))*$B99/12,0)</f>
        <v>0</v>
      </c>
      <c r="GZ264" s="156">
        <f t="array" ref="GZ264">IFERROR(INDEX($N99:$N113,MATCH(1,IF($L99:$L113&lt;=GZ$165,IF($M99:$M113&gt;=GZ$165,1)),0))*$B99/12,0)</f>
        <v>0</v>
      </c>
      <c r="HA264" s="156">
        <f t="array" ref="HA264">IFERROR(INDEX($N99:$N113,MATCH(1,IF($L99:$L113&lt;=HA$165,IF($M99:$M113&gt;=HA$165,1)),0))*$B99/12,0)</f>
        <v>0</v>
      </c>
      <c r="HB264" s="156">
        <f t="array" ref="HB264">IFERROR(INDEX($N99:$N113,MATCH(1,IF($L99:$L113&lt;=HB$165,IF($M99:$M113&gt;=HB$165,1)),0))*$B99/12,0)</f>
        <v>0</v>
      </c>
      <c r="HC264" s="156">
        <f t="array" ref="HC264">IFERROR(INDEX($N99:$N113,MATCH(1,IF($L99:$L113&lt;=HC$165,IF($M99:$M113&gt;=HC$165,1)),0))*$B99/12,0)</f>
        <v>0</v>
      </c>
      <c r="HD264" s="156">
        <f t="array" ref="HD264">IFERROR(INDEX($N99:$N113,MATCH(1,IF($L99:$L113&lt;=HD$165,IF($M99:$M113&gt;=HD$165,1)),0))*$B99/12,0)</f>
        <v>0</v>
      </c>
      <c r="HE264" s="156">
        <f t="array" ref="HE264">IFERROR(INDEX($N99:$N113,MATCH(1,IF($L99:$L113&lt;=HE$165,IF($M99:$M113&gt;=HE$165,1)),0))*$B99/12,0)</f>
        <v>0</v>
      </c>
      <c r="HF264" s="156">
        <f t="array" ref="HF264">IFERROR(INDEX($N99:$N113,MATCH(1,IF($L99:$L113&lt;=HF$165,IF($M99:$M113&gt;=HF$165,1)),0))*$B99/12,0)</f>
        <v>0</v>
      </c>
      <c r="HG264" s="156">
        <f t="array" ref="HG264">IFERROR(INDEX($N99:$N113,MATCH(1,IF($L99:$L113&lt;=HG$165,IF($M99:$M113&gt;=HG$165,1)),0))*$B99/12,0)</f>
        <v>0</v>
      </c>
      <c r="HH264" s="156">
        <f t="array" ref="HH264">IFERROR(INDEX($N99:$N113,MATCH(1,IF($L99:$L113&lt;=HH$165,IF($M99:$M113&gt;=HH$165,1)),0))*$B99/12,0)</f>
        <v>0</v>
      </c>
      <c r="HI264" s="156">
        <f t="array" ref="HI264">IFERROR(INDEX($N99:$N113,MATCH(1,IF($L99:$L113&lt;=HI$165,IF($M99:$M113&gt;=HI$165,1)),0))*$B99/12,0)</f>
        <v>0</v>
      </c>
      <c r="HJ264" s="156">
        <f t="array" ref="HJ264">IFERROR(INDEX($N99:$N113,MATCH(1,IF($L99:$L113&lt;=HJ$165,IF($M99:$M113&gt;=HJ$165,1)),0))*$B99/12,0)</f>
        <v>0</v>
      </c>
      <c r="HK264" s="156">
        <f t="array" ref="HK264">IFERROR(INDEX($N99:$N113,MATCH(1,IF($L99:$L113&lt;=HK$165,IF($M99:$M113&gt;=HK$165,1)),0))*$B99/12,0)</f>
        <v>0</v>
      </c>
      <c r="HL264" s="156">
        <f t="array" ref="HL264">IFERROR(INDEX($N99:$N113,MATCH(1,IF($L99:$L113&lt;=HL$165,IF($M99:$M113&gt;=HL$165,1)),0))*$B99/12,0)</f>
        <v>0</v>
      </c>
      <c r="HM264" s="156">
        <f t="array" ref="HM264">IFERROR(INDEX($N99:$N113,MATCH(1,IF($L99:$L113&lt;=HM$165,IF($M99:$M113&gt;=HM$165,1)),0))*$B99/12,0)</f>
        <v>0</v>
      </c>
      <c r="HN264" s="156">
        <f t="array" ref="HN264">IFERROR(INDEX($N99:$N113,MATCH(1,IF($L99:$L113&lt;=HN$165,IF($M99:$M113&gt;=HN$165,1)),0))*$B99/12,0)</f>
        <v>0</v>
      </c>
      <c r="HO264" s="156">
        <f t="array" ref="HO264">IFERROR(INDEX($N99:$N113,MATCH(1,IF($L99:$L113&lt;=HO$165,IF($M99:$M113&gt;=HO$165,1)),0))*$B99/12,0)</f>
        <v>0</v>
      </c>
      <c r="HP264" s="156">
        <f t="array" ref="HP264">IFERROR(INDEX($N99:$N113,MATCH(1,IF($L99:$L113&lt;=HP$165,IF($M99:$M113&gt;=HP$165,1)),0))*$B99/12,0)</f>
        <v>0</v>
      </c>
      <c r="HQ264" s="156">
        <f t="array" ref="HQ264">IFERROR(INDEX($N99:$N113,MATCH(1,IF($L99:$L113&lt;=HQ$165,IF($M99:$M113&gt;=HQ$165,1)),0))*$B99/12,0)</f>
        <v>0</v>
      </c>
      <c r="HR264" s="156">
        <f t="array" ref="HR264">IFERROR(INDEX($N99:$N113,MATCH(1,IF($L99:$L113&lt;=HR$165,IF($M99:$M113&gt;=HR$165,1)),0))*$B99/12,0)</f>
        <v>0</v>
      </c>
      <c r="HS264" s="156">
        <f t="array" ref="HS264">IFERROR(INDEX($N99:$N113,MATCH(1,IF($L99:$L113&lt;=HS$165,IF($M99:$M113&gt;=HS$165,1)),0))*$B99/12,0)</f>
        <v>0</v>
      </c>
      <c r="HT264" s="156">
        <f t="array" ref="HT264">IFERROR(INDEX($N99:$N113,MATCH(1,IF($L99:$L113&lt;=HT$165,IF($M99:$M113&gt;=HT$165,1)),0))*$B99/12,0)</f>
        <v>0</v>
      </c>
      <c r="HU264" s="156">
        <f t="array" ref="HU264">IFERROR(INDEX($N99:$N113,MATCH(1,IF($L99:$L113&lt;=HU$165,IF($M99:$M113&gt;=HU$165,1)),0))*$B99/12,0)</f>
        <v>0</v>
      </c>
      <c r="HV264" s="156">
        <f t="array" ref="HV264">IFERROR(INDEX($N99:$N113,MATCH(1,IF($L99:$L113&lt;=HV$165,IF($M99:$M113&gt;=HV$165,1)),0))*$B99/12,0)</f>
        <v>0</v>
      </c>
      <c r="HW264" s="156">
        <f t="array" ref="HW264">IFERROR(INDEX($N99:$N113,MATCH(1,IF($L99:$L113&lt;=HW$165,IF($M99:$M113&gt;=HW$165,1)),0))*$B99/12,0)</f>
        <v>0</v>
      </c>
      <c r="HX264" s="156">
        <f t="array" ref="HX264">IFERROR(INDEX($N99:$N113,MATCH(1,IF($L99:$L113&lt;=HX$165,IF($M99:$M113&gt;=HX$165,1)),0))*$B99/12,0)</f>
        <v>0</v>
      </c>
      <c r="HY264" s="156">
        <f t="array" ref="HY264">IFERROR(INDEX($N99:$N113,MATCH(1,IF($L99:$L113&lt;=HY$165,IF($M99:$M113&gt;=HY$165,1)),0))*$B99/12,0)</f>
        <v>0</v>
      </c>
      <c r="HZ264" s="156">
        <f t="array" ref="HZ264">IFERROR(INDEX($N99:$N113,MATCH(1,IF($L99:$L113&lt;=HZ$165,IF($M99:$M113&gt;=HZ$165,1)),0))*$B99/12,0)</f>
        <v>0</v>
      </c>
      <c r="IA264" s="156">
        <f t="array" ref="IA264">IFERROR(INDEX($N99:$N113,MATCH(1,IF($L99:$L113&lt;=IA$165,IF($M99:$M113&gt;=IA$165,1)),0))*$B99/12,0)</f>
        <v>0</v>
      </c>
      <c r="IB264" s="156">
        <f t="array" ref="IB264">IFERROR(INDEX($N99:$N113,MATCH(1,IF($L99:$L113&lt;=IB$165,IF($M99:$M113&gt;=IB$165,1)),0))*$B99/12,0)</f>
        <v>0</v>
      </c>
      <c r="IC264" s="156">
        <f t="array" ref="IC264">IFERROR(INDEX($N99:$N113,MATCH(1,IF($L99:$L113&lt;=IC$165,IF($M99:$M113&gt;=IC$165,1)),0))*$B99/12,0)</f>
        <v>0</v>
      </c>
      <c r="ID264" s="156">
        <f t="array" ref="ID264">IFERROR(INDEX($N99:$N113,MATCH(1,IF($L99:$L113&lt;=ID$165,IF($M99:$M113&gt;=ID$165,1)),0))*$B99/12,0)</f>
        <v>0</v>
      </c>
      <c r="IE264" s="156">
        <f t="array" ref="IE264">IFERROR(INDEX($N99:$N113,MATCH(1,IF($L99:$L113&lt;=IE$165,IF($M99:$M113&gt;=IE$165,1)),0))*$B99/12,0)</f>
        <v>0</v>
      </c>
      <c r="IF264" s="156">
        <f t="array" ref="IF264">IFERROR(INDEX($N99:$N113,MATCH(1,IF($L99:$L113&lt;=IF$165,IF($M99:$M113&gt;=IF$165,1)),0))*$B99/12,0)</f>
        <v>0</v>
      </c>
      <c r="IG264" s="156">
        <f t="array" ref="IG264">IFERROR(INDEX($N99:$N113,MATCH(1,IF($L99:$L113&lt;=IG$165,IF($M99:$M113&gt;=IG$165,1)),0))*$B99/12,0)</f>
        <v>0</v>
      </c>
      <c r="IH264" s="156">
        <f t="array" ref="IH264">IFERROR(INDEX($N99:$N113,MATCH(1,IF($L99:$L113&lt;=IH$165,IF($M99:$M113&gt;=IH$165,1)),0))*$B99/12,0)</f>
        <v>0</v>
      </c>
      <c r="II264" s="156">
        <f t="array" ref="II264">IFERROR(INDEX($N99:$N113,MATCH(1,IF($L99:$L113&lt;=II$165,IF($M99:$M113&gt;=II$165,1)),0))*$B99/12,0)</f>
        <v>0</v>
      </c>
      <c r="IJ264" s="156">
        <f t="array" ref="IJ264">IFERROR(INDEX($N99:$N113,MATCH(1,IF($L99:$L113&lt;=IJ$165,IF($M99:$M113&gt;=IJ$165,1)),0))*$B99/12,0)</f>
        <v>0</v>
      </c>
      <c r="IK264" s="156">
        <f t="array" ref="IK264">IFERROR(INDEX($N99:$N113,MATCH(1,IF($L99:$L113&lt;=IK$165,IF($M99:$M113&gt;=IK$165,1)),0))*$B99/12,0)</f>
        <v>0</v>
      </c>
      <c r="IL264" s="156">
        <f t="array" ref="IL264">IFERROR(INDEX($N99:$N113,MATCH(1,IF($L99:$L113&lt;=IL$165,IF($M99:$M113&gt;=IL$165,1)),0))*$B99/12,0)</f>
        <v>0</v>
      </c>
      <c r="IM264" s="156">
        <f t="array" ref="IM264">IFERROR(INDEX($N99:$N113,MATCH(1,IF($L99:$L113&lt;=IM$165,IF($M99:$M113&gt;=IM$165,1)),0))*$B99/12,0)</f>
        <v>0</v>
      </c>
      <c r="IN264" s="156">
        <f t="array" ref="IN264">IFERROR(INDEX($N99:$N113,MATCH(1,IF($L99:$L113&lt;=IN$165,IF($M99:$M113&gt;=IN$165,1)),0))*$B99/12,0)</f>
        <v>0</v>
      </c>
      <c r="IO264" s="156">
        <f t="array" ref="IO264">IFERROR(INDEX($N99:$N113,MATCH(1,IF($L99:$L113&lt;=IO$165,IF($M99:$M113&gt;=IO$165,1)),0))*$B99/12,0)</f>
        <v>0</v>
      </c>
      <c r="IP264" s="156">
        <f t="array" ref="IP264">IFERROR(INDEX($N99:$N113,MATCH(1,IF($L99:$L113&lt;=IP$165,IF($M99:$M113&gt;=IP$165,1)),0))*$B99/12,0)</f>
        <v>0</v>
      </c>
      <c r="IQ264" s="156">
        <f t="array" ref="IQ264">IFERROR(INDEX($N99:$N113,MATCH(1,IF($L99:$L113&lt;=IQ$165,IF($M99:$M113&gt;=IQ$165,1)),0))*$B99/12,0)</f>
        <v>0</v>
      </c>
      <c r="IR264" s="156">
        <f t="array" ref="IR264">IFERROR(INDEX($N99:$N113,MATCH(1,IF($L99:$L113&lt;=IR$165,IF($M99:$M113&gt;=IR$165,1)),0))*$B99/12,0)</f>
        <v>0</v>
      </c>
      <c r="IS264" s="156">
        <f t="array" ref="IS264">IFERROR(INDEX($N99:$N113,MATCH(1,IF($L99:$L113&lt;=IS$165,IF($M99:$M113&gt;=IS$165,1)),0))*$B99/12,0)</f>
        <v>0</v>
      </c>
      <c r="IT264" s="156">
        <f t="array" ref="IT264">IFERROR(INDEX($N99:$N113,MATCH(1,IF($L99:$L113&lt;=IT$165,IF($M99:$M113&gt;=IT$165,1)),0))*$B99/12,0)</f>
        <v>0</v>
      </c>
      <c r="IU264" s="156">
        <f t="array" ref="IU264">IFERROR(INDEX($N99:$N113,MATCH(1,IF($L99:$L113&lt;=IU$165,IF($M99:$M113&gt;=IU$165,1)),0))*$B99/12,0)</f>
        <v>0</v>
      </c>
      <c r="IV264" s="156">
        <f t="array" ref="IV264">IFERROR(INDEX($N99:$N113,MATCH(1,IF($L99:$L113&lt;=IV$165,IF($M99:$M113&gt;=IV$165,1)),0))*$B99/12,0)</f>
        <v>0</v>
      </c>
      <c r="IW264" s="156">
        <f t="array" ref="IW264">IFERROR(INDEX($N99:$N113,MATCH(1,IF($L99:$L113&lt;=IW$165,IF($M99:$M113&gt;=IW$165,1)),0))*$B99/12,0)</f>
        <v>0</v>
      </c>
      <c r="IX264" s="156">
        <f t="array" ref="IX264">IFERROR(INDEX($N99:$N113,MATCH(1,IF($L99:$L113&lt;=IX$165,IF($M99:$M113&gt;=IX$165,1)),0))*$B99/12,0)</f>
        <v>0</v>
      </c>
      <c r="IY264" s="156">
        <f t="array" ref="IY264">IFERROR(INDEX($N99:$N113,MATCH(1,IF($L99:$L113&lt;=IY$165,IF($M99:$M113&gt;=IY$165,1)),0))*$B99/12,0)</f>
        <v>0</v>
      </c>
      <c r="IZ264" s="156">
        <f t="array" ref="IZ264">IFERROR(INDEX($N99:$N113,MATCH(1,IF($L99:$L113&lt;=IZ$165,IF($M99:$M113&gt;=IZ$165,1)),0))*$B99/12,0)</f>
        <v>0</v>
      </c>
      <c r="JA264" s="156">
        <f t="array" ref="JA264">IFERROR(INDEX($N99:$N113,MATCH(1,IF($L99:$L113&lt;=JA$165,IF($M99:$M113&gt;=JA$165,1)),0))*$B99/12,0)</f>
        <v>0</v>
      </c>
      <c r="JB264" s="156">
        <f t="array" ref="JB264">IFERROR(INDEX($N99:$N113,MATCH(1,IF($L99:$L113&lt;=JB$165,IF($M99:$M113&gt;=JB$165,1)),0))*$B99/12,0)</f>
        <v>0</v>
      </c>
      <c r="JC264" s="156">
        <f t="array" ref="JC264">IFERROR(INDEX($N99:$N113,MATCH(1,IF($L99:$L113&lt;=JC$165,IF($M99:$M113&gt;=JC$165,1)),0))*$B99/12,0)</f>
        <v>0</v>
      </c>
      <c r="JD264" s="156">
        <f t="array" ref="JD264">IFERROR(INDEX($N99:$N113,MATCH(1,IF($L99:$L113&lt;=JD$165,IF($M99:$M113&gt;=JD$165,1)),0))*$B99/12,0)</f>
        <v>0</v>
      </c>
      <c r="JE264" s="156">
        <f t="array" ref="JE264">IFERROR(INDEX($N99:$N113,MATCH(1,IF($L99:$L113&lt;=JE$165,IF($M99:$M113&gt;=JE$165,1)),0))*$B99/12,0)</f>
        <v>0</v>
      </c>
      <c r="JF264" s="156">
        <f t="array" ref="JF264">IFERROR(INDEX($N99:$N113,MATCH(1,IF($L99:$L113&lt;=JF$165,IF($M99:$M113&gt;=JF$165,1)),0))*$B99/12,0)</f>
        <v>0</v>
      </c>
      <c r="JG264" s="156">
        <f t="array" ref="JG264">IFERROR(INDEX($N99:$N113,MATCH(1,IF($L99:$L113&lt;=JG$165,IF($M99:$M113&gt;=JG$165,1)),0))*$B99/12,0)</f>
        <v>0</v>
      </c>
      <c r="JH264" s="156">
        <f t="array" ref="JH264">IFERROR(INDEX($N99:$N113,MATCH(1,IF($L99:$L113&lt;=JH$165,IF($M99:$M113&gt;=JH$165,1)),0))*$B99/12,0)</f>
        <v>0</v>
      </c>
      <c r="JI264" s="156">
        <f t="array" ref="JI264">IFERROR(INDEX($N99:$N113,MATCH(1,IF($L99:$L113&lt;=JI$165,IF($M99:$M113&gt;=JI$165,1)),0))*$B99/12,0)</f>
        <v>0</v>
      </c>
      <c r="JJ264" s="156">
        <f t="array" ref="JJ264">IFERROR(INDEX($N99:$N113,MATCH(1,IF($L99:$L113&lt;=JJ$165,IF($M99:$M113&gt;=JJ$165,1)),0))*$B99/12,0)</f>
        <v>0</v>
      </c>
      <c r="JK264" s="156">
        <f t="array" ref="JK264">IFERROR(INDEX($N99:$N113,MATCH(1,IF($L99:$L113&lt;=JK$165,IF($M99:$M113&gt;=JK$165,1)),0))*$B99/12,0)</f>
        <v>0</v>
      </c>
      <c r="JL264" s="156">
        <f t="array" ref="JL264">IFERROR(INDEX($N99:$N113,MATCH(1,IF($L99:$L113&lt;=JL$165,IF($M99:$M113&gt;=JL$165,1)),0))*$B99/12,0)</f>
        <v>0</v>
      </c>
      <c r="JM264" s="156">
        <f t="array" ref="JM264">IFERROR(INDEX($N99:$N113,MATCH(1,IF($L99:$L113&lt;=JM$165,IF($M99:$M113&gt;=JM$165,1)),0))*$B99/12,0)</f>
        <v>0</v>
      </c>
      <c r="JN264" s="156">
        <f t="array" ref="JN264">IFERROR(INDEX($N99:$N113,MATCH(1,IF($L99:$L113&lt;=JN$165,IF($M99:$M113&gt;=JN$165,1)),0))*$B99/12,0)</f>
        <v>0</v>
      </c>
      <c r="JO264" s="156">
        <f t="array" ref="JO264">IFERROR(INDEX($N99:$N113,MATCH(1,IF($L99:$L113&lt;=JO$165,IF($M99:$M113&gt;=JO$165,1)),0))*$B99/12,0)</f>
        <v>0</v>
      </c>
      <c r="JP264" s="156">
        <f t="array" ref="JP264">IFERROR(INDEX($N99:$N113,MATCH(1,IF($L99:$L113&lt;=JP$165,IF($M99:$M113&gt;=JP$165,1)),0))*$B99/12,0)</f>
        <v>0</v>
      </c>
      <c r="JQ264" s="156">
        <f t="array" ref="JQ264">IFERROR(INDEX($N99:$N113,MATCH(1,IF($L99:$L113&lt;=JQ$165,IF($M99:$M113&gt;=JQ$165,1)),0))*$B99/12,0)</f>
        <v>0</v>
      </c>
      <c r="JR264" s="156">
        <f t="array" ref="JR264">IFERROR(INDEX($N99:$N113,MATCH(1,IF($L99:$L113&lt;=JR$165,IF($M99:$M113&gt;=JR$165,1)),0))*$B99/12,0)</f>
        <v>0</v>
      </c>
      <c r="JS264" s="156">
        <f t="array" ref="JS264">IFERROR(INDEX($N99:$N113,MATCH(1,IF($L99:$L113&lt;=JS$165,IF($M99:$M113&gt;=JS$165,1)),0))*$B99/12,0)</f>
        <v>0</v>
      </c>
      <c r="JT264" s="156">
        <f t="array" ref="JT264">IFERROR(INDEX($N99:$N113,MATCH(1,IF($L99:$L113&lt;=JT$165,IF($M99:$M113&gt;=JT$165,1)),0))*$B99/12,0)</f>
        <v>0</v>
      </c>
      <c r="JU264" s="156">
        <f t="array" ref="JU264">IFERROR(INDEX($N99:$N113,MATCH(1,IF($L99:$L113&lt;=JU$165,IF($M99:$M113&gt;=JU$165,1)),0))*$B99/12,0)</f>
        <v>0</v>
      </c>
      <c r="JV264" s="156">
        <f t="array" ref="JV264">IFERROR(INDEX($N99:$N113,MATCH(1,IF($L99:$L113&lt;=JV$165,IF($M99:$M113&gt;=JV$165,1)),0))*$B99/12,0)</f>
        <v>0</v>
      </c>
      <c r="JW264" s="156">
        <f t="array" ref="JW264">IFERROR(INDEX($N99:$N113,MATCH(1,IF($L99:$L113&lt;=JW$165,IF($M99:$M113&gt;=JW$165,1)),0))*$B99/12,0)</f>
        <v>0</v>
      </c>
      <c r="JX264" s="156">
        <f t="array" ref="JX264">IFERROR(INDEX($N99:$N113,MATCH(1,IF($L99:$L113&lt;=JX$165,IF($M99:$M113&gt;=JX$165,1)),0))*$B99/12,0)</f>
        <v>0</v>
      </c>
      <c r="JY264" s="156">
        <f t="array" ref="JY264">IFERROR(INDEX($N99:$N113,MATCH(1,IF($L99:$L113&lt;=JY$165,IF($M99:$M113&gt;=JY$165,1)),0))*$B99/12,0)</f>
        <v>0</v>
      </c>
      <c r="JZ264" s="156">
        <f t="array" ref="JZ264">IFERROR(INDEX($N99:$N113,MATCH(1,IF($L99:$L113&lt;=JZ$165,IF($M99:$M113&gt;=JZ$165,1)),0))*$B99/12,0)</f>
        <v>0</v>
      </c>
      <c r="KA264" s="156">
        <f t="array" ref="KA264">IFERROR(INDEX($N99:$N113,MATCH(1,IF($L99:$L113&lt;=KA$165,IF($M99:$M113&gt;=KA$165,1)),0))*$B99/12,0)</f>
        <v>0</v>
      </c>
      <c r="KB264" s="156">
        <f t="array" ref="KB264">IFERROR(INDEX($N99:$N113,MATCH(1,IF($L99:$L113&lt;=KB$165,IF($M99:$M113&gt;=KB$165,1)),0))*$B99/12,0)</f>
        <v>0</v>
      </c>
      <c r="KC264" s="156">
        <f t="array" ref="KC264">IFERROR(INDEX($N99:$N113,MATCH(1,IF($L99:$L113&lt;=KC$165,IF($M99:$M113&gt;=KC$165,1)),0))*$B99/12,0)</f>
        <v>0</v>
      </c>
      <c r="KD264" s="156">
        <f t="array" ref="KD264">IFERROR(INDEX($N99:$N113,MATCH(1,IF($L99:$L113&lt;=KD$165,IF($M99:$M113&gt;=KD$165,1)),0))*$B99/12,0)</f>
        <v>0</v>
      </c>
      <c r="KE264" s="156">
        <f t="array" ref="KE264">IFERROR(INDEX($N99:$N113,MATCH(1,IF($L99:$L113&lt;=KE$165,IF($M99:$M113&gt;=KE$165,1)),0))*$B99/12,0)</f>
        <v>0</v>
      </c>
      <c r="KF264" s="156">
        <f t="array" ref="KF264">IFERROR(INDEX($N99:$N113,MATCH(1,IF($L99:$L113&lt;=KF$165,IF($M99:$M113&gt;=KF$165,1)),0))*$B99/12,0)</f>
        <v>0</v>
      </c>
      <c r="KG264" s="156">
        <f t="array" ref="KG264">IFERROR(INDEX($N99:$N113,MATCH(1,IF($L99:$L113&lt;=KG$165,IF($M99:$M113&gt;=KG$165,1)),0))*$B99/12,0)</f>
        <v>0</v>
      </c>
      <c r="KH264" s="156">
        <f t="array" ref="KH264">IFERROR(INDEX($N99:$N113,MATCH(1,IF($L99:$L113&lt;=KH$165,IF($M99:$M113&gt;=KH$165,1)),0))*$B99/12,0)</f>
        <v>0</v>
      </c>
      <c r="KI264" s="156">
        <f t="array" ref="KI264">IFERROR(INDEX($N99:$N113,MATCH(1,IF($L99:$L113&lt;=KI$165,IF($M99:$M113&gt;=KI$165,1)),0))*$B99/12,0)</f>
        <v>0</v>
      </c>
      <c r="KJ264" s="156">
        <f t="array" ref="KJ264">IFERROR(INDEX($N99:$N113,MATCH(1,IF($L99:$L113&lt;=KJ$165,IF($M99:$M113&gt;=KJ$165,1)),0))*$B99/12,0)</f>
        <v>0</v>
      </c>
      <c r="KK264" s="156">
        <f t="array" ref="KK264">IFERROR(INDEX($N99:$N113,MATCH(1,IF($L99:$L113&lt;=KK$165,IF($M99:$M113&gt;=KK$165,1)),0))*$B99/12,0)</f>
        <v>0</v>
      </c>
      <c r="KL264" s="156">
        <f t="array" ref="KL264">IFERROR(INDEX($N99:$N113,MATCH(1,IF($L99:$L113&lt;=KL$165,IF($M99:$M113&gt;=KL$165,1)),0))*$B99/12,0)</f>
        <v>0</v>
      </c>
      <c r="KM264" s="156">
        <f t="array" ref="KM264">IFERROR(INDEX($N99:$N113,MATCH(1,IF($L99:$L113&lt;=KM$165,IF($M99:$M113&gt;=KM$165,1)),0))*$B99/12,0)</f>
        <v>0</v>
      </c>
      <c r="KN264" s="156">
        <f t="array" ref="KN264">IFERROR(INDEX($N99:$N113,MATCH(1,IF($L99:$L113&lt;=KN$165,IF($M99:$M113&gt;=KN$165,1)),0))*$B99/12,0)</f>
        <v>0</v>
      </c>
      <c r="KO264" s="156">
        <f t="array" ref="KO264">IFERROR(INDEX($N99:$N113,MATCH(1,IF($L99:$L113&lt;=KO$165,IF($M99:$M113&gt;=KO$165,1)),0))*$B99/12,0)</f>
        <v>0</v>
      </c>
      <c r="KP264" s="156">
        <f t="array" ref="KP264">IFERROR(INDEX($N99:$N113,MATCH(1,IF($L99:$L113&lt;=KP$165,IF($M99:$M113&gt;=KP$165,1)),0))*$B99/12,0)</f>
        <v>0</v>
      </c>
      <c r="KQ264" s="156">
        <f t="array" ref="KQ264">IFERROR(INDEX($N99:$N113,MATCH(1,IF($L99:$L113&lt;=KQ$165,IF($M99:$M113&gt;=KQ$165,1)),0))*$B99/12,0)</f>
        <v>0</v>
      </c>
      <c r="KR264" s="156">
        <f t="array" ref="KR264">IFERROR(INDEX($N99:$N113,MATCH(1,IF($L99:$L113&lt;=KR$165,IF($M99:$M113&gt;=KR$165,1)),0))*$B99/12,0)</f>
        <v>0</v>
      </c>
      <c r="KS264" s="156">
        <f t="array" ref="KS264">IFERROR(INDEX($N99:$N113,MATCH(1,IF($L99:$L113&lt;=KS$165,IF($M99:$M113&gt;=KS$165,1)),0))*$B99/12,0)</f>
        <v>0</v>
      </c>
      <c r="KT264" s="156">
        <f t="array" ref="KT264">IFERROR(INDEX($N99:$N113,MATCH(1,IF($L99:$L113&lt;=KT$165,IF($M99:$M113&gt;=KT$165,1)),0))*$B99/12,0)</f>
        <v>0</v>
      </c>
      <c r="KU264" s="156">
        <f t="array" ref="KU264">IFERROR(INDEX($N99:$N113,MATCH(1,IF($L99:$L113&lt;=KU$165,IF($M99:$M113&gt;=KU$165,1)),0))*$B99/12,0)</f>
        <v>0</v>
      </c>
      <c r="KV264" s="156">
        <f t="array" ref="KV264">IFERROR(INDEX($N99:$N113,MATCH(1,IF($L99:$L113&lt;=KV$165,IF($M99:$M113&gt;=KV$165,1)),0))*$B99/12,0)</f>
        <v>0</v>
      </c>
      <c r="KW264" s="156">
        <f t="array" ref="KW264">IFERROR(INDEX($N99:$N113,MATCH(1,IF($L99:$L113&lt;=KW$165,IF($M99:$M113&gt;=KW$165,1)),0))*$B99/12,0)</f>
        <v>0</v>
      </c>
      <c r="KX264" s="156">
        <f t="array" ref="KX264">IFERROR(INDEX($N99:$N113,MATCH(1,IF($L99:$L113&lt;=KX$165,IF($M99:$M113&gt;=KX$165,1)),0))*$B99/12,0)</f>
        <v>0</v>
      </c>
      <c r="KY264" s="156">
        <f t="array" ref="KY264">IFERROR(INDEX($N99:$N113,MATCH(1,IF($L99:$L113&lt;=KY$165,IF($M99:$M113&gt;=KY$165,1)),0))*$B99/12,0)</f>
        <v>0</v>
      </c>
      <c r="KZ264" s="156">
        <f t="array" ref="KZ264">IFERROR(INDEX($N99:$N113,MATCH(1,IF($L99:$L113&lt;=KZ$165,IF($M99:$M113&gt;=KZ$165,1)),0))*$B99/12,0)</f>
        <v>0</v>
      </c>
      <c r="LA264" s="156">
        <f t="array" ref="LA264">IFERROR(INDEX($N99:$N113,MATCH(1,IF($L99:$L113&lt;=LA$165,IF($M99:$M113&gt;=LA$165,1)),0))*$B99/12,0)</f>
        <v>0</v>
      </c>
      <c r="LB264" s="156">
        <f t="array" ref="LB264">IFERROR(INDEX($N99:$N113,MATCH(1,IF($L99:$L113&lt;=LB$165,IF($M99:$M113&gt;=LB$165,1)),0))*$B99/12,0)</f>
        <v>0</v>
      </c>
      <c r="LC264" s="156">
        <f t="array" ref="LC264">IFERROR(INDEX($N99:$N113,MATCH(1,IF($L99:$L113&lt;=LC$165,IF($M99:$M113&gt;=LC$165,1)),0))*$B99/12,0)</f>
        <v>0</v>
      </c>
      <c r="LD264" s="156">
        <f t="array" ref="LD264">IFERROR(INDEX($N99:$N113,MATCH(1,IF($L99:$L113&lt;=LD$165,IF($M99:$M113&gt;=LD$165,1)),0))*$B99/12,0)</f>
        <v>0</v>
      </c>
      <c r="LE264" s="156">
        <f t="array" ref="LE264">IFERROR(INDEX($N99:$N113,MATCH(1,IF($L99:$L113&lt;=LE$165,IF($M99:$M113&gt;=LE$165,1)),0))*$B99/12,0)</f>
        <v>0</v>
      </c>
      <c r="LF264" s="156">
        <f t="array" ref="LF264">IFERROR(INDEX($N99:$N113,MATCH(1,IF($L99:$L113&lt;=LF$165,IF($M99:$M113&gt;=LF$165,1)),0))*$B99/12,0)</f>
        <v>0</v>
      </c>
      <c r="LG264" s="156">
        <f t="array" ref="LG264">IFERROR(INDEX($N99:$N113,MATCH(1,IF($L99:$L113&lt;=LG$165,IF($M99:$M113&gt;=LG$165,1)),0))*$B99/12,0)</f>
        <v>0</v>
      </c>
      <c r="LH264" s="156">
        <f t="array" ref="LH264">IFERROR(INDEX($N99:$N113,MATCH(1,IF($L99:$L113&lt;=LH$165,IF($M99:$M113&gt;=LH$165,1)),0))*$B99/12,0)</f>
        <v>0</v>
      </c>
      <c r="LI264" s="156">
        <f t="array" ref="LI264">IFERROR(INDEX($N99:$N113,MATCH(1,IF($L99:$L113&lt;=LI$165,IF($M99:$M113&gt;=LI$165,1)),0))*$B99/12,0)</f>
        <v>0</v>
      </c>
      <c r="LJ264" s="156">
        <f t="array" ref="LJ264">IFERROR(INDEX($N99:$N113,MATCH(1,IF($L99:$L113&lt;=LJ$165,IF($M99:$M113&gt;=LJ$165,1)),0))*$B99/12,0)</f>
        <v>0</v>
      </c>
      <c r="LK264" s="156">
        <f t="array" ref="LK264">IFERROR(INDEX($N99:$N113,MATCH(1,IF($L99:$L113&lt;=LK$165,IF($M99:$M113&gt;=LK$165,1)),0))*$B99/12,0)</f>
        <v>0</v>
      </c>
      <c r="LL264" s="156">
        <f t="array" ref="LL264">IFERROR(INDEX($N99:$N113,MATCH(1,IF($L99:$L113&lt;=LL$165,IF($M99:$M113&gt;=LL$165,1)),0))*$B99/12,0)</f>
        <v>0</v>
      </c>
      <c r="LM264" s="156">
        <f t="array" ref="LM264">IFERROR(INDEX($N99:$N113,MATCH(1,IF($L99:$L113&lt;=LM$165,IF($M99:$M113&gt;=LM$165,1)),0))*$B99/12,0)</f>
        <v>0</v>
      </c>
      <c r="LN264" s="156">
        <f t="array" ref="LN264">IFERROR(INDEX($N99:$N113,MATCH(1,IF($L99:$L113&lt;=LN$165,IF($M99:$M113&gt;=LN$165,1)),0))*$B99/12,0)</f>
        <v>0</v>
      </c>
      <c r="LO264" s="156">
        <f t="array" ref="LO264">IFERROR(INDEX($N99:$N113,MATCH(1,IF($L99:$L113&lt;=LO$165,IF($M99:$M113&gt;=LO$165,1)),0))*$B99/12,0)</f>
        <v>0</v>
      </c>
      <c r="LP264" s="156">
        <f t="array" ref="LP264">IFERROR(INDEX($N99:$N113,MATCH(1,IF($L99:$L113&lt;=LP$165,IF($M99:$M113&gt;=LP$165,1)),0))*$B99/12,0)</f>
        <v>0</v>
      </c>
      <c r="LQ264" s="156">
        <f t="array" ref="LQ264">IFERROR(INDEX($N99:$N113,MATCH(1,IF($L99:$L113&lt;=LQ$165,IF($M99:$M113&gt;=LQ$165,1)),0))*$B99/12,0)</f>
        <v>0</v>
      </c>
      <c r="LR264" s="156">
        <f t="array" ref="LR264">IFERROR(INDEX($N99:$N113,MATCH(1,IF($L99:$L113&lt;=LR$165,IF($M99:$M113&gt;=LR$165,1)),0))*$B99/12,0)</f>
        <v>0</v>
      </c>
      <c r="LS264" s="156">
        <f t="array" ref="LS264">IFERROR(INDEX($N99:$N113,MATCH(1,IF($L99:$L113&lt;=LS$165,IF($M99:$M113&gt;=LS$165,1)),0))*$B99/12,0)</f>
        <v>0</v>
      </c>
      <c r="LT264" s="156">
        <f t="array" ref="LT264">IFERROR(INDEX($N99:$N113,MATCH(1,IF($L99:$L113&lt;=LT$165,IF($M99:$M113&gt;=LT$165,1)),0))*$B99/12,0)</f>
        <v>0</v>
      </c>
      <c r="LU264" s="156">
        <f t="array" ref="LU264">IFERROR(INDEX($N99:$N113,MATCH(1,IF($L99:$L113&lt;=LU$165,IF($M99:$M113&gt;=LU$165,1)),0))*$B99/12,0)</f>
        <v>0</v>
      </c>
      <c r="LV264" s="156">
        <f t="array" ref="LV264">IFERROR(INDEX($N99:$N113,MATCH(1,IF($L99:$L113&lt;=LV$165,IF($M99:$M113&gt;=LV$165,1)),0))*$B99/12,0)</f>
        <v>0</v>
      </c>
      <c r="LW264" s="156">
        <f t="array" ref="LW264">IFERROR(INDEX($N99:$N113,MATCH(1,IF($L99:$L113&lt;=LW$165,IF($M99:$M113&gt;=LW$165,1)),0))*$B99/12,0)</f>
        <v>0</v>
      </c>
      <c r="LX264" s="156">
        <f t="array" ref="LX264">IFERROR(INDEX($N99:$N113,MATCH(1,IF($L99:$L113&lt;=LX$165,IF($M99:$M113&gt;=LX$165,1)),0))*$B99/12,0)</f>
        <v>0</v>
      </c>
      <c r="LY264" s="156">
        <f t="array" ref="LY264">IFERROR(INDEX($N99:$N113,MATCH(1,IF($L99:$L113&lt;=LY$165,IF($M99:$M113&gt;=LY$165,1)),0))*$B99/12,0)</f>
        <v>0</v>
      </c>
      <c r="LZ264" s="156">
        <f t="array" ref="LZ264">IFERROR(INDEX($N99:$N113,MATCH(1,IF($L99:$L113&lt;=LZ$165,IF($M99:$M113&gt;=LZ$165,1)),0))*$B99/12,0)</f>
        <v>0</v>
      </c>
      <c r="MA264" s="156">
        <f t="array" ref="MA264">IFERROR(INDEX($N99:$N113,MATCH(1,IF($L99:$L113&lt;=MA$165,IF($M99:$M113&gt;=MA$165,1)),0))*$B99/12,0)</f>
        <v>0</v>
      </c>
      <c r="MB264" s="156">
        <f t="array" ref="MB264">IFERROR(INDEX($N99:$N113,MATCH(1,IF($L99:$L113&lt;=MB$165,IF($M99:$M113&gt;=MB$165,1)),0))*$B99/12,0)</f>
        <v>0</v>
      </c>
      <c r="MC264" s="156">
        <f t="array" ref="MC264">IFERROR(INDEX($N99:$N113,MATCH(1,IF($L99:$L113&lt;=MC$165,IF($M99:$M113&gt;=MC$165,1)),0))*$B99/12,0)</f>
        <v>0</v>
      </c>
      <c r="MD264" s="156">
        <f t="array" ref="MD264">IFERROR(INDEX($N99:$N113,MATCH(1,IF($L99:$L113&lt;=MD$165,IF($M99:$M113&gt;=MD$165,1)),0))*$B99/12,0)</f>
        <v>0</v>
      </c>
      <c r="ME264" s="156">
        <f t="array" ref="ME264">IFERROR(INDEX($N99:$N113,MATCH(1,IF($L99:$L113&lt;=ME$165,IF($M99:$M113&gt;=ME$165,1)),0))*$B99/12,0)</f>
        <v>0</v>
      </c>
      <c r="MF264" s="156">
        <f t="array" ref="MF264">IFERROR(INDEX($N99:$N113,MATCH(1,IF($L99:$L113&lt;=MF$165,IF($M99:$M113&gt;=MF$165,1)),0))*$B99/12,0)</f>
        <v>0</v>
      </c>
      <c r="MG264" s="156">
        <f t="array" ref="MG264">IFERROR(INDEX($N99:$N113,MATCH(1,IF($L99:$L113&lt;=MG$165,IF($M99:$M113&gt;=MG$165,1)),0))*$B99/12,0)</f>
        <v>0</v>
      </c>
      <c r="MH264" s="156">
        <f t="array" ref="MH264">IFERROR(INDEX($N99:$N113,MATCH(1,IF($L99:$L113&lt;=MH$165,IF($M99:$M113&gt;=MH$165,1)),0))*$B99/12,0)</f>
        <v>0</v>
      </c>
      <c r="MI264" s="156">
        <f t="array" ref="MI264">IFERROR(INDEX($N99:$N113,MATCH(1,IF($L99:$L113&lt;=MI$165,IF($M99:$M113&gt;=MI$165,1)),0))*$B99/12,0)</f>
        <v>0</v>
      </c>
      <c r="MJ264" s="156">
        <f t="array" ref="MJ264">IFERROR(INDEX($N99:$N113,MATCH(1,IF($L99:$L113&lt;=MJ$165,IF($M99:$M113&gt;=MJ$165,1)),0))*$B99/12,0)</f>
        <v>0</v>
      </c>
      <c r="MK264" s="156">
        <f t="array" ref="MK264">IFERROR(INDEX($N99:$N113,MATCH(1,IF($L99:$L113&lt;=MK$165,IF($M99:$M113&gt;=MK$165,1)),0))*$B99/12,0)</f>
        <v>0</v>
      </c>
      <c r="ML264" s="156">
        <f t="array" ref="ML264">IFERROR(INDEX($N99:$N113,MATCH(1,IF($L99:$L113&lt;=ML$165,IF($M99:$M113&gt;=ML$165,1)),0))*$B99/12,0)</f>
        <v>0</v>
      </c>
      <c r="MM264" s="156">
        <f t="array" ref="MM264">IFERROR(INDEX($N99:$N113,MATCH(1,IF($L99:$L113&lt;=MM$165,IF($M99:$M113&gt;=MM$165,1)),0))*$B99/12,0)</f>
        <v>0</v>
      </c>
      <c r="MN264" s="156">
        <f t="array" ref="MN264">IFERROR(INDEX($N99:$N113,MATCH(1,IF($L99:$L113&lt;=MN$165,IF($M99:$M113&gt;=MN$165,1)),0))*$B99/12,0)</f>
        <v>0</v>
      </c>
      <c r="MO264" s="156">
        <f t="array" ref="MO264">IFERROR(INDEX($N99:$N113,MATCH(1,IF($L99:$L113&lt;=MO$165,IF($M99:$M113&gt;=MO$165,1)),0))*$B99/12,0)</f>
        <v>0</v>
      </c>
      <c r="MP264" s="156">
        <f t="array" ref="MP264">IFERROR(INDEX($N99:$N113,MATCH(1,IF($L99:$L113&lt;=MP$165,IF($M99:$M113&gt;=MP$165,1)),0))*$B99/12,0)</f>
        <v>0</v>
      </c>
      <c r="MQ264" s="156">
        <f t="array" ref="MQ264">IFERROR(INDEX($N99:$N113,MATCH(1,IF($L99:$L113&lt;=MQ$165,IF($M99:$M113&gt;=MQ$165,1)),0))*$B99/12,0)</f>
        <v>0</v>
      </c>
      <c r="MR264" s="156">
        <f t="array" ref="MR264">IFERROR(INDEX($N99:$N113,MATCH(1,IF($L99:$L113&lt;=MR$165,IF($M99:$M113&gt;=MR$165,1)),0))*$B99/12,0)</f>
        <v>0</v>
      </c>
      <c r="MS264" s="156">
        <f t="array" ref="MS264">IFERROR(INDEX($N99:$N113,MATCH(1,IF($L99:$L113&lt;=MS$165,IF($M99:$M113&gt;=MS$165,1)),0))*$B99/12,0)</f>
        <v>0</v>
      </c>
      <c r="MT264" s="156">
        <f t="array" ref="MT264">IFERROR(INDEX($N99:$N113,MATCH(1,IF($L99:$L113&lt;=MT$165,IF($M99:$M113&gt;=MT$165,1)),0))*$B99/12,0)</f>
        <v>0</v>
      </c>
      <c r="MU264" s="156">
        <f t="array" ref="MU264">IFERROR(INDEX($N99:$N113,MATCH(1,IF($L99:$L113&lt;=MU$165,IF($M99:$M113&gt;=MU$165,1)),0))*$B99/12,0)</f>
        <v>0</v>
      </c>
      <c r="MV264" s="156">
        <f t="array" ref="MV264">IFERROR(INDEX($N99:$N113,MATCH(1,IF($L99:$L113&lt;=MV$165,IF($M99:$M113&gt;=MV$165,1)),0))*$B99/12,0)</f>
        <v>0</v>
      </c>
      <c r="MW264" s="156">
        <f t="array" ref="MW264">IFERROR(INDEX($N99:$N113,MATCH(1,IF($L99:$L113&lt;=MW$165,IF($M99:$M113&gt;=MW$165,1)),0))*$B99/12,0)</f>
        <v>0</v>
      </c>
      <c r="MX264" s="156">
        <f t="array" ref="MX264">IFERROR(INDEX($N99:$N113,MATCH(1,IF($L99:$L113&lt;=MX$165,IF($M99:$M113&gt;=MX$165,1)),0))*$B99/12,0)</f>
        <v>0</v>
      </c>
      <c r="MY264" s="156">
        <f t="array" ref="MY264">IFERROR(INDEX($N99:$N113,MATCH(1,IF($L99:$L113&lt;=MY$165,IF($M99:$M113&gt;=MY$165,1)),0))*$B99/12,0)</f>
        <v>0</v>
      </c>
      <c r="MZ264" s="156">
        <f t="array" ref="MZ264">IFERROR(INDEX($N99:$N113,MATCH(1,IF($L99:$L113&lt;=MZ$165,IF($M99:$M113&gt;=MZ$165,1)),0))*$B99/12,0)</f>
        <v>0</v>
      </c>
      <c r="NA264" s="156">
        <f t="array" ref="NA264">IFERROR(INDEX($N99:$N113,MATCH(1,IF($L99:$L113&lt;=NA$165,IF($M99:$M113&gt;=NA$165,1)),0))*$B99/12,0)</f>
        <v>0</v>
      </c>
      <c r="NB264" s="156">
        <f t="array" ref="NB264">IFERROR(INDEX($N99:$N113,MATCH(1,IF($L99:$L113&lt;=NB$165,IF($M99:$M113&gt;=NB$165,1)),0))*$B99/12,0)</f>
        <v>0</v>
      </c>
      <c r="NC264" s="156">
        <f t="array" ref="NC264">IFERROR(INDEX($N99:$N113,MATCH(1,IF($L99:$L113&lt;=NC$165,IF($M99:$M113&gt;=NC$165,1)),0))*$B99/12,0)</f>
        <v>0</v>
      </c>
      <c r="ND264" s="156">
        <f t="array" ref="ND264">IFERROR(INDEX($N99:$N113,MATCH(1,IF($L99:$L113&lt;=ND$165,IF($M99:$M113&gt;=ND$165,1)),0))*$B99/12,0)</f>
        <v>0</v>
      </c>
      <c r="NE264" s="156">
        <f t="array" ref="NE264">IFERROR(INDEX($N99:$N113,MATCH(1,IF($L99:$L113&lt;=NE$165,IF($M99:$M113&gt;=NE$165,1)),0))*$B99/12,0)</f>
        <v>0</v>
      </c>
      <c r="NF264" s="156">
        <f t="array" ref="NF264">IFERROR(INDEX($N99:$N113,MATCH(1,IF($L99:$L113&lt;=NF$165,IF($M99:$M113&gt;=NF$165,1)),0))*$B99/12,0)</f>
        <v>0</v>
      </c>
      <c r="NG264" s="156">
        <f t="array" ref="NG264">IFERROR(INDEX($N99:$N113,MATCH(1,IF($L99:$L113&lt;=NG$165,IF($M99:$M113&gt;=NG$165,1)),0))*$B99/12,0)</f>
        <v>0</v>
      </c>
      <c r="NH264" s="156">
        <f t="array" ref="NH264">IFERROR(INDEX($N99:$N113,MATCH(1,IF($L99:$L113&lt;=NH$165,IF($M99:$M113&gt;=NH$165,1)),0))*$B99/12,0)</f>
        <v>0</v>
      </c>
      <c r="NI264" s="156">
        <f t="array" ref="NI264">IFERROR(INDEX($N99:$N113,MATCH(1,IF($L99:$L113&lt;=NI$165,IF($M99:$M113&gt;=NI$165,1)),0))*$B99/12,0)</f>
        <v>0</v>
      </c>
      <c r="NJ264" s="156">
        <f t="array" ref="NJ264">IFERROR(INDEX($N99:$N113,MATCH(1,IF($L99:$L113&lt;=NJ$165,IF($M99:$M113&gt;=NJ$165,1)),0))*$B99/12,0)</f>
        <v>0</v>
      </c>
      <c r="NK264" s="157">
        <f t="array" ref="NK264">IFERROR(INDEX($N99:$N113,MATCH(1,IF($L99:$L113&lt;=NK$165,IF($M99:$M113&gt;=NK$165,1)),0))*$B99/12,0)</f>
        <v>0</v>
      </c>
    </row>
    <row r="265" spans="1:375" x14ac:dyDescent="0.25">
      <c r="A265" s="154">
        <f t="shared" ref="A265:A271" ca="1" si="433">SUM(D265:NK265)</f>
        <v>82033.11425370787</v>
      </c>
      <c r="B265" s="35" t="s">
        <v>119</v>
      </c>
      <c r="C265" s="89" t="s">
        <v>154</v>
      </c>
      <c r="D265" s="156">
        <f>IF(AND(D$165&lt;=$E99,D$165&gt;=EOMONTH($D99,0)),IF($G99="NNN",SUM(Expenses!B$35:B$39)*$F99,IF($G99="FSG",0,IF($G99="MG",SUMPRODUCT($I99:$I103,Expenses!B$35:B$39)*$F99,MAX((Expenses!B$35-$K99/12)*$J99*$F99,0)+MAX((Expenses!B$36-$K100/12)*$J100*$F99,0)+MAX((Expenses!B$37-$K101/12)*$J101*$F99,0)+MAX((Expenses!B$38-$K102/12)*$J102*$F99,0)+MAX((Expenses!B$39-$K103/12)*$J103*$F99,0)))),0)</f>
        <v>0</v>
      </c>
      <c r="E265" s="156">
        <f>IF(AND(E$165&lt;=$E99,E$165&gt;=EOMONTH($D99,0)),IF($G99="NNN",SUM(Expenses!C$35:C$39)*$F99,IF($G99="FSG",0,IF($G99="MG",SUMPRODUCT($I99:$I103,Expenses!C$35:C$39)*$F99,MAX((Expenses!C$35-$K99/12)*$J99*$F99,0)+MAX((Expenses!C$36-$K100/12)*$J100*$F99,0)+MAX((Expenses!C$37-$K101/12)*$J101*$F99,0)+MAX((Expenses!C$38-$K102/12)*$J102*$F99,0)+MAX((Expenses!C$39-$K103/12)*$J103*$F99,0)))),0)</f>
        <v>0</v>
      </c>
      <c r="F265" s="156">
        <f>IF(AND(F$165&lt;=$E99,F$165&gt;=EOMONTH($D99,0)),IF($G99="NNN",SUM(Expenses!D$35:D$39)*$F99,IF($G99="FSG",0,IF($G99="MG",SUMPRODUCT($I99:$I103,Expenses!D$35:D$39)*$F99,MAX((Expenses!D$35-$K99/12)*$J99*$F99,0)+MAX((Expenses!D$36-$K100/12)*$J100*$F99,0)+MAX((Expenses!D$37-$K101/12)*$J101*$F99,0)+MAX((Expenses!D$38-$K102/12)*$J102*$F99,0)+MAX((Expenses!D$39-$K103/12)*$J103*$F99,0)))),0)</f>
        <v>0</v>
      </c>
      <c r="G265" s="156">
        <f>IF(AND(G$165&lt;=$E99,G$165&gt;=EOMONTH($D99,0)),IF($G99="NNN",SUM(Expenses!E$35:E$39)*$F99,IF($G99="FSG",0,IF($G99="MG",SUMPRODUCT($I99:$I103,Expenses!E$35:E$39)*$F99,MAX((Expenses!E$35-$K99/12)*$J99*$F99,0)+MAX((Expenses!E$36-$K100/12)*$J100*$F99,0)+MAX((Expenses!E$37-$K101/12)*$J101*$F99,0)+MAX((Expenses!E$38-$K102/12)*$J102*$F99,0)+MAX((Expenses!E$39-$K103/12)*$J103*$F99,0)))),0)</f>
        <v>0</v>
      </c>
      <c r="H265" s="156">
        <f>IF(AND(H$165&lt;=$E99,H$165&gt;=EOMONTH($D99,0)),IF($G99="NNN",SUM(Expenses!F$35:F$39)*$F99,IF($G99="FSG",0,IF($G99="MG",SUMPRODUCT($I99:$I103,Expenses!F$35:F$39)*$F99,MAX((Expenses!F$35-$K99/12)*$J99*$F99,0)+MAX((Expenses!F$36-$K100/12)*$J100*$F99,0)+MAX((Expenses!F$37-$K101/12)*$J101*$F99,0)+MAX((Expenses!F$38-$K102/12)*$J102*$F99,0)+MAX((Expenses!F$39-$K103/12)*$J103*$F99,0)))),0)</f>
        <v>0</v>
      </c>
      <c r="I265" s="156">
        <f>IF(AND(I$165&lt;=$E99,I$165&gt;=EOMONTH($D99,0)),IF($G99="NNN",SUM(Expenses!G$35:G$39)*$F99,IF($G99="FSG",0,IF($G99="MG",SUMPRODUCT($I99:$I103,Expenses!G$35:G$39)*$F99,MAX((Expenses!G$35-$K99/12)*$J99*$F99,0)+MAX((Expenses!G$36-$K100/12)*$J100*$F99,0)+MAX((Expenses!G$37-$K101/12)*$J101*$F99,0)+MAX((Expenses!G$38-$K102/12)*$J102*$F99,0)+MAX((Expenses!G$39-$K103/12)*$J103*$F99,0)))),0)</f>
        <v>0</v>
      </c>
      <c r="J265" s="156">
        <f>IF(AND(J$165&lt;=$E99,J$165&gt;=EOMONTH($D99,0)),IF($G99="NNN",SUM(Expenses!H$35:H$39)*$F99,IF($G99="FSG",0,IF($G99="MG",SUMPRODUCT($I99:$I103,Expenses!H$35:H$39)*$F99,MAX((Expenses!H$35-$K99/12)*$J99*$F99,0)+MAX((Expenses!H$36-$K100/12)*$J100*$F99,0)+MAX((Expenses!H$37-$K101/12)*$J101*$F99,0)+MAX((Expenses!H$38-$K102/12)*$J102*$F99,0)+MAX((Expenses!H$39-$K103/12)*$J103*$F99,0)))),0)</f>
        <v>0</v>
      </c>
      <c r="K265" s="156">
        <f>IF(AND(K$165&lt;=$E99,K$165&gt;=EOMONTH($D99,0)),IF($G99="NNN",SUM(Expenses!I$35:I$39)*$F99,IF($G99="FSG",0,IF($G99="MG",SUMPRODUCT($I99:$I103,Expenses!I$35:I$39)*$F99,MAX((Expenses!I$35-$K99/12)*$J99*$F99,0)+MAX((Expenses!I$36-$K100/12)*$J100*$F99,0)+MAX((Expenses!I$37-$K101/12)*$J101*$F99,0)+MAX((Expenses!I$38-$K102/12)*$J102*$F99,0)+MAX((Expenses!I$39-$K103/12)*$J103*$F99,0)))),0)</f>
        <v>0</v>
      </c>
      <c r="L265" s="156">
        <f>IF(AND(L$165&lt;=$E99,L$165&gt;=EOMONTH($D99,0)),IF($G99="NNN",SUM(Expenses!J$35:J$39)*$F99,IF($G99="FSG",0,IF($G99="MG",SUMPRODUCT($I99:$I103,Expenses!J$35:J$39)*$F99,MAX((Expenses!J$35-$K99/12)*$J99*$F99,0)+MAX((Expenses!J$36-$K100/12)*$J100*$F99,0)+MAX((Expenses!J$37-$K101/12)*$J101*$F99,0)+MAX((Expenses!J$38-$K102/12)*$J102*$F99,0)+MAX((Expenses!J$39-$K103/12)*$J103*$F99,0)))),0)</f>
        <v>0</v>
      </c>
      <c r="M265" s="156">
        <f>IF(AND(M$165&lt;=$E99,M$165&gt;=EOMONTH($D99,0)),IF($G99="NNN",SUM(Expenses!K$35:K$39)*$F99,IF($G99="FSG",0,IF($G99="MG",SUMPRODUCT($I99:$I103,Expenses!K$35:K$39)*$F99,MAX((Expenses!K$35-$K99/12)*$J99*$F99,0)+MAX((Expenses!K$36-$K100/12)*$J100*$F99,0)+MAX((Expenses!K$37-$K101/12)*$J101*$F99,0)+MAX((Expenses!K$38-$K102/12)*$J102*$F99,0)+MAX((Expenses!K$39-$K103/12)*$J103*$F99,0)))),0)</f>
        <v>0</v>
      </c>
      <c r="N265" s="156">
        <f>IF(AND(N$165&lt;=$E99,N$165&gt;=EOMONTH($D99,0)),IF($G99="NNN",SUM(Expenses!L$35:L$39)*$F99,IF($G99="FSG",0,IF($G99="MG",SUMPRODUCT($I99:$I103,Expenses!L$35:L$39)*$F99,MAX((Expenses!L$35-$K99/12)*$J99*$F99,0)+MAX((Expenses!L$36-$K100/12)*$J100*$F99,0)+MAX((Expenses!L$37-$K101/12)*$J101*$F99,0)+MAX((Expenses!L$38-$K102/12)*$J102*$F99,0)+MAX((Expenses!L$39-$K103/12)*$J103*$F99,0)))),0)</f>
        <v>0</v>
      </c>
      <c r="O265" s="156">
        <f>IF(AND(O$165&lt;=$E99,O$165&gt;=EOMONTH($D99,0)),IF($G99="NNN",SUM(Expenses!M$35:M$39)*$F99,IF($G99="FSG",0,IF($G99="MG",SUMPRODUCT($I99:$I103,Expenses!M$35:M$39)*$F99,MAX((Expenses!M$35-$K99/12)*$J99*$F99,0)+MAX((Expenses!M$36-$K100/12)*$J100*$F99,0)+MAX((Expenses!M$37-$K101/12)*$J101*$F99,0)+MAX((Expenses!M$38-$K102/12)*$J102*$F99,0)+MAX((Expenses!M$39-$K103/12)*$J103*$F99,0)))),0)</f>
        <v>0</v>
      </c>
      <c r="P265" s="156">
        <f>IF(AND(P$165&lt;=$E99,P$165&gt;=EOMONTH($D99,0)),IF($G99="NNN",SUM(Expenses!N$35:N$39)*$F99,IF($G99="FSG",0,IF($G99="MG",SUMPRODUCT($I99:$I103,Expenses!N$35:N$39)*$F99,MAX((Expenses!N$35-$K99/12)*$J99*$F99,0)+MAX((Expenses!N$36-$K100/12)*$J100*$F99,0)+MAX((Expenses!N$37-$K101/12)*$J101*$F99,0)+MAX((Expenses!N$38-$K102/12)*$J102*$F99,0)+MAX((Expenses!N$39-$K103/12)*$J103*$F99,0)))),0)</f>
        <v>0</v>
      </c>
      <c r="Q265" s="156">
        <f>IF(AND(Q$165&lt;=$E99,Q$165&gt;=EOMONTH($D99,0)),IF($G99="NNN",SUM(Expenses!O$35:O$39)*$F99,IF($G99="FSG",0,IF($G99="MG",SUMPRODUCT($I99:$I103,Expenses!O$35:O$39)*$F99,MAX((Expenses!O$35-$K99/12)*$J99*$F99,0)+MAX((Expenses!O$36-$K100/12)*$J100*$F99,0)+MAX((Expenses!O$37-$K101/12)*$J101*$F99,0)+MAX((Expenses!O$38-$K102/12)*$J102*$F99,0)+MAX((Expenses!O$39-$K103/12)*$J103*$F99,0)))),0)</f>
        <v>0</v>
      </c>
      <c r="R265" s="156">
        <f>IF(AND(R$165&lt;=$E99,R$165&gt;=EOMONTH($D99,0)),IF($G99="NNN",SUM(Expenses!P$35:P$39)*$F99,IF($G99="FSG",0,IF($G99="MG",SUMPRODUCT($I99:$I103,Expenses!P$35:P$39)*$F99,MAX((Expenses!P$35-$K99/12)*$J99*$F99,0)+MAX((Expenses!P$36-$K100/12)*$J100*$F99,0)+MAX((Expenses!P$37-$K101/12)*$J101*$F99,0)+MAX((Expenses!P$38-$K102/12)*$J102*$F99,0)+MAX((Expenses!P$39-$K103/12)*$J103*$F99,0)))),0)</f>
        <v>0</v>
      </c>
      <c r="S265" s="156">
        <f>IF(AND(S$165&lt;=$E99,S$165&gt;=EOMONTH($D99,0)),IF($G99="NNN",SUM(Expenses!Q$35:Q$39)*$F99,IF($G99="FSG",0,IF($G99="MG",SUMPRODUCT($I99:$I103,Expenses!Q$35:Q$39)*$F99,MAX((Expenses!Q$35-$K99/12)*$J99*$F99,0)+MAX((Expenses!Q$36-$K100/12)*$J100*$F99,0)+MAX((Expenses!Q$37-$K101/12)*$J101*$F99,0)+MAX((Expenses!Q$38-$K102/12)*$J102*$F99,0)+MAX((Expenses!Q$39-$K103/12)*$J103*$F99,0)))),0)</f>
        <v>0</v>
      </c>
      <c r="T265" s="156">
        <f>IF(AND(T$165&lt;=$E99,T$165&gt;=EOMONTH($D99,0)),IF($G99="NNN",SUM(Expenses!R$35:R$39)*$F99,IF($G99="FSG",0,IF($G99="MG",SUMPRODUCT($I99:$I103,Expenses!R$35:R$39)*$F99,MAX((Expenses!R$35-$K99/12)*$J99*$F99,0)+MAX((Expenses!R$36-$K100/12)*$J100*$F99,0)+MAX((Expenses!R$37-$K101/12)*$J101*$F99,0)+MAX((Expenses!R$38-$K102/12)*$J102*$F99,0)+MAX((Expenses!R$39-$K103/12)*$J103*$F99,0)))),0)</f>
        <v>0</v>
      </c>
      <c r="U265" s="156">
        <f>IF(AND(U$165&lt;=$E99,U$165&gt;=EOMONTH($D99,0)),IF($G99="NNN",SUM(Expenses!S$35:S$39)*$F99,IF($G99="FSG",0,IF($G99="MG",SUMPRODUCT($I99:$I103,Expenses!S$35:S$39)*$F99,MAX((Expenses!S$35-$K99/12)*$J99*$F99,0)+MAX((Expenses!S$36-$K100/12)*$J100*$F99,0)+MAX((Expenses!S$37-$K101/12)*$J101*$F99,0)+MAX((Expenses!S$38-$K102/12)*$J102*$F99,0)+MAX((Expenses!S$39-$K103/12)*$J103*$F99,0)))),0)</f>
        <v>0</v>
      </c>
      <c r="V265" s="156">
        <f>IF(AND(V$165&lt;=$E99,V$165&gt;=EOMONTH($D99,0)),IF($G99="NNN",SUM(Expenses!T$35:T$39)*$F99,IF($G99="FSG",0,IF($G99="MG",SUMPRODUCT($I99:$I103,Expenses!T$35:T$39)*$F99,MAX((Expenses!T$35-$K99/12)*$J99*$F99,0)+MAX((Expenses!T$36-$K100/12)*$J100*$F99,0)+MAX((Expenses!T$37-$K101/12)*$J101*$F99,0)+MAX((Expenses!T$38-$K102/12)*$J102*$F99,0)+MAX((Expenses!T$39-$K103/12)*$J103*$F99,0)))),0)</f>
        <v>0</v>
      </c>
      <c r="W265" s="156">
        <f>IF(AND(W$165&lt;=$E99,W$165&gt;=EOMONTH($D99,0)),IF($G99="NNN",SUM(Expenses!U$35:U$39)*$F99,IF($G99="FSG",0,IF($G99="MG",SUMPRODUCT($I99:$I103,Expenses!U$35:U$39)*$F99,MAX((Expenses!U$35-$K99/12)*$J99*$F99,0)+MAX((Expenses!U$36-$K100/12)*$J100*$F99,0)+MAX((Expenses!U$37-$K101/12)*$J101*$F99,0)+MAX((Expenses!U$38-$K102/12)*$J102*$F99,0)+MAX((Expenses!U$39-$K103/12)*$J103*$F99,0)))),0)</f>
        <v>0</v>
      </c>
      <c r="X265" s="156">
        <f>IF(AND(X$165&lt;=$E99,X$165&gt;=EOMONTH($D99,0)),IF($G99="NNN",SUM(Expenses!V$35:V$39)*$F99,IF($G99="FSG",0,IF($G99="MG",SUMPRODUCT($I99:$I103,Expenses!V$35:V$39)*$F99,MAX((Expenses!V$35-$K99/12)*$J99*$F99,0)+MAX((Expenses!V$36-$K100/12)*$J100*$F99,0)+MAX((Expenses!V$37-$K101/12)*$J101*$F99,0)+MAX((Expenses!V$38-$K102/12)*$J102*$F99,0)+MAX((Expenses!V$39-$K103/12)*$J103*$F99,0)))),0)</f>
        <v>0</v>
      </c>
      <c r="Y265" s="156">
        <f>IF(AND(Y$165&lt;=$E99,Y$165&gt;=EOMONTH($D99,0)),IF($G99="NNN",SUM(Expenses!W$35:W$39)*$F99,IF($G99="FSG",0,IF($G99="MG",SUMPRODUCT($I99:$I103,Expenses!W$35:W$39)*$F99,MAX((Expenses!W$35-$K99/12)*$J99*$F99,0)+MAX((Expenses!W$36-$K100/12)*$J100*$F99,0)+MAX((Expenses!W$37-$K101/12)*$J101*$F99,0)+MAX((Expenses!W$38-$K102/12)*$J102*$F99,0)+MAX((Expenses!W$39-$K103/12)*$J103*$F99,0)))),0)</f>
        <v>0</v>
      </c>
      <c r="Z265" s="156">
        <f>IF(AND(Z$165&lt;=$E99,Z$165&gt;=EOMONTH($D99,0)),IF($G99="NNN",SUM(Expenses!X$35:X$39)*$F99,IF($G99="FSG",0,IF($G99="MG",SUMPRODUCT($I99:$I103,Expenses!X$35:X$39)*$F99,MAX((Expenses!X$35-$K99/12)*$J99*$F99,0)+MAX((Expenses!X$36-$K100/12)*$J100*$F99,0)+MAX((Expenses!X$37-$K101/12)*$J101*$F99,0)+MAX((Expenses!X$38-$K102/12)*$J102*$F99,0)+MAX((Expenses!X$39-$K103/12)*$J103*$F99,0)))),0)</f>
        <v>0</v>
      </c>
      <c r="AA265" s="156">
        <f>IF(AND(AA$165&lt;=$E99,AA$165&gt;=EOMONTH($D99,0)),IF($G99="NNN",SUM(Expenses!Y$35:Y$39)*$F99,IF($G99="FSG",0,IF($G99="MG",SUMPRODUCT($I99:$I103,Expenses!Y$35:Y$39)*$F99,MAX((Expenses!Y$35-$K99/12)*$J99*$F99,0)+MAX((Expenses!Y$36-$K100/12)*$J100*$F99,0)+MAX((Expenses!Y$37-$K101/12)*$J101*$F99,0)+MAX((Expenses!Y$38-$K102/12)*$J102*$F99,0)+MAX((Expenses!Y$39-$K103/12)*$J103*$F99,0)))),0)</f>
        <v>0</v>
      </c>
      <c r="AB265" s="156">
        <f>IF(AND(AB$165&lt;=$E99,AB$165&gt;=EOMONTH($D99,0)),IF($G99="NNN",SUM(Expenses!Z$35:Z$39)*$F99,IF($G99="FSG",0,IF($G99="MG",SUMPRODUCT($I99:$I103,Expenses!Z$35:Z$39)*$F99,MAX((Expenses!Z$35-$K99/12)*$J99*$F99,0)+MAX((Expenses!Z$36-$K100/12)*$J100*$F99,0)+MAX((Expenses!Z$37-$K101/12)*$J101*$F99,0)+MAX((Expenses!Z$38-$K102/12)*$J102*$F99,0)+MAX((Expenses!Z$39-$K103/12)*$J103*$F99,0)))),0)</f>
        <v>0</v>
      </c>
      <c r="AC265" s="156">
        <f ca="1">IF(AND(AC$165&lt;=$E99,AC$165&gt;=EOMONTH($D99,0)),IF($G99="NNN",SUM(Expenses!AA$35:AA$39)*$F99,IF($G99="FSG",0,IF($G99="MG",SUMPRODUCT($I99:$I103,Expenses!AA$35:AA$39)*$F99,MAX((Expenses!AA$35-$K99/12)*$J99*$F99,0)+MAX((Expenses!AA$36-$K100/12)*$J100*$F99,0)+MAX((Expenses!AA$37-$K101/12)*$J101*$F99,0)+MAX((Expenses!AA$38-$K102/12)*$J102*$F99,0)+MAX((Expenses!AA$39-$K103/12)*$J103*$F99,0)))),0)</f>
        <v>1675.8276979264149</v>
      </c>
      <c r="AD265" s="156">
        <f ca="1">IF(AND(AD$165&lt;=$E99,AD$165&gt;=EOMONTH($D99,0)),IF($G99="NNN",SUM(Expenses!AB$35:AB$39)*$F99,IF($G99="FSG",0,IF($G99="MG",SUMPRODUCT($I99:$I103,Expenses!AB$35:AB$39)*$F99,MAX((Expenses!AB$35-$K99/12)*$J99*$F99,0)+MAX((Expenses!AB$36-$K100/12)*$J100*$F99,0)+MAX((Expenses!AB$37-$K101/12)*$J101*$F99,0)+MAX((Expenses!AB$38-$K102/12)*$J102*$F99,0)+MAX((Expenses!AB$39-$K103/12)*$J103*$F99,0)))),0)</f>
        <v>1689.0605744639604</v>
      </c>
      <c r="AE265" s="156">
        <f ca="1">IF(AND(AE$165&lt;=$E99,AE$165&gt;=EOMONTH($D99,0)),IF($G99="NNN",SUM(Expenses!AC$35:AC$39)*$F99,IF($G99="FSG",0,IF($G99="MG",SUMPRODUCT($I99:$I103,Expenses!AC$35:AC$39)*$F99,MAX((Expenses!AC$35-$K99/12)*$J99*$F99,0)+MAX((Expenses!AC$36-$K100/12)*$J100*$F99,0)+MAX((Expenses!AC$37-$K101/12)*$J101*$F99,0)+MAX((Expenses!AC$38-$K102/12)*$J102*$F99,0)+MAX((Expenses!AC$39-$K103/12)*$J103*$F99,0)))),0)</f>
        <v>1696.9600081276828</v>
      </c>
      <c r="AF265" s="156">
        <f ca="1">IF(AND(AF$165&lt;=$E99,AF$165&gt;=EOMONTH($D99,0)),IF($G99="NNN",SUM(Expenses!AD$35:AD$39)*$F99,IF($G99="FSG",0,IF($G99="MG",SUMPRODUCT($I99:$I103,Expenses!AD$35:AD$39)*$F99,MAX((Expenses!AD$35-$K99/12)*$J99*$F99,0)+MAX((Expenses!AD$36-$K100/12)*$J100*$F99,0)+MAX((Expenses!AD$37-$K101/12)*$J101*$F99,0)+MAX((Expenses!AD$38-$K102/12)*$J102*$F99,0)+MAX((Expenses!AD$39-$K103/12)*$J103*$F99,0)))),0)</f>
        <v>1760.984997036149</v>
      </c>
      <c r="AG265" s="156">
        <f ca="1">IF(AND(AG$165&lt;=$E99,AG$165&gt;=EOMONTH($D99,0)),IF($G99="NNN",SUM(Expenses!AE$35:AE$39)*$F99,IF($G99="FSG",0,IF($G99="MG",SUMPRODUCT($I99:$I103,Expenses!AE$35:AE$39)*$F99,MAX((Expenses!AE$35-$K99/12)*$J99*$F99,0)+MAX((Expenses!AE$36-$K100/12)*$J100*$F99,0)+MAX((Expenses!AE$37-$K101/12)*$J101*$F99,0)+MAX((Expenses!AE$38-$K102/12)*$J102*$F99,0)+MAX((Expenses!AE$39-$K103/12)*$J103*$F99,0)))),0)</f>
        <v>1902.5561721090255</v>
      </c>
      <c r="AH265" s="156">
        <f ca="1">IF(AND(AH$165&lt;=$E99,AH$165&gt;=EOMONTH($D99,0)),IF($G99="NNN",SUM(Expenses!AF$35:AF$39)*$F99,IF($G99="FSG",0,IF($G99="MG",SUMPRODUCT($I99:$I103,Expenses!AF$35:AF$39)*$F99,MAX((Expenses!AF$35-$K99/12)*$J99*$F99,0)+MAX((Expenses!AF$36-$K100/12)*$J100*$F99,0)+MAX((Expenses!AF$37-$K101/12)*$J101*$F99,0)+MAX((Expenses!AF$38-$K102/12)*$J102*$F99,0)+MAX((Expenses!AF$39-$K103/12)*$J103*$F99,0)))),0)</f>
        <v>1942.6941581482361</v>
      </c>
      <c r="AI265" s="156">
        <f ca="1">IF(AND(AI$165&lt;=$E99,AI$165&gt;=EOMONTH($D99,0)),IF($G99="NNN",SUM(Expenses!AG$35:AG$39)*$F99,IF($G99="FSG",0,IF($G99="MG",SUMPRODUCT($I99:$I103,Expenses!AG$35:AG$39)*$F99,MAX((Expenses!AG$35-$K99/12)*$J99*$F99,0)+MAX((Expenses!AG$36-$K100/12)*$J100*$F99,0)+MAX((Expenses!AG$37-$K101/12)*$J101*$F99,0)+MAX((Expenses!AG$38-$K102/12)*$J102*$F99,0)+MAX((Expenses!AG$39-$K103/12)*$J103*$F99,0)))),0)</f>
        <v>1944.110832485266</v>
      </c>
      <c r="AJ265" s="156">
        <f ca="1">IF(AND(AJ$165&lt;=$E99,AJ$165&gt;=EOMONTH($D99,0)),IF($G99="NNN",SUM(Expenses!AH$35:AH$39)*$F99,IF($G99="FSG",0,IF($G99="MG",SUMPRODUCT($I99:$I103,Expenses!AH$35:AH$39)*$F99,MAX((Expenses!AH$35-$K99/12)*$J99*$F99,0)+MAX((Expenses!AH$36-$K100/12)*$J100*$F99,0)+MAX((Expenses!AH$37-$K101/12)*$J101*$F99,0)+MAX((Expenses!AH$38-$K102/12)*$J102*$F99,0)+MAX((Expenses!AH$39-$K103/12)*$J103*$F99,0)))),0)</f>
        <v>1949.2462103301777</v>
      </c>
      <c r="AK265" s="156">
        <f ca="1">IF(AND(AK$165&lt;=$E99,AK$165&gt;=EOMONTH($D99,0)),IF($G99="NNN",SUM(Expenses!AI$35:AI$39)*$F99,IF($G99="FSG",0,IF($G99="MG",SUMPRODUCT($I99:$I103,Expenses!AI$35:AI$39)*$F99,MAX((Expenses!AI$35-$K99/12)*$J99*$F99,0)+MAX((Expenses!AI$36-$K100/12)*$J100*$F99,0)+MAX((Expenses!AI$37-$K101/12)*$J101*$F99,0)+MAX((Expenses!AI$38-$K102/12)*$J102*$F99,0)+MAX((Expenses!AI$39-$K103/12)*$J103*$F99,0)))),0)</f>
        <v>1973.1658269397794</v>
      </c>
      <c r="AL265" s="156">
        <f ca="1">IF(AND(AL$165&lt;=$E99,AL$165&gt;=EOMONTH($D99,0)),IF($G99="NNN",SUM(Expenses!AJ$35:AJ$39)*$F99,IF($G99="FSG",0,IF($G99="MG",SUMPRODUCT($I99:$I103,Expenses!AJ$35:AJ$39)*$F99,MAX((Expenses!AJ$35-$K99/12)*$J99*$F99,0)+MAX((Expenses!AJ$36-$K100/12)*$J100*$F99,0)+MAX((Expenses!AJ$37-$K101/12)*$J101*$F99,0)+MAX((Expenses!AJ$38-$K102/12)*$J102*$F99,0)+MAX((Expenses!AJ$39-$K103/12)*$J103*$F99,0)))),0)</f>
        <v>2016.5272221993746</v>
      </c>
      <c r="AM265" s="156">
        <f ca="1">IF(AND(AM$165&lt;=$E99,AM$165&gt;=EOMONTH($D99,0)),IF($G99="NNN",SUM(Expenses!AK$35:AK$39)*$F99,IF($G99="FSG",0,IF($G99="MG",SUMPRODUCT($I99:$I103,Expenses!AK$35:AK$39)*$F99,MAX((Expenses!AK$35-$K99/12)*$J99*$F99,0)+MAX((Expenses!AK$36-$K100/12)*$J100*$F99,0)+MAX((Expenses!AK$37-$K101/12)*$J101*$F99,0)+MAX((Expenses!AK$38-$K102/12)*$J102*$F99,0)+MAX((Expenses!AK$39-$K103/12)*$J103*$F99,0)))),0)</f>
        <v>2017.9579239272575</v>
      </c>
      <c r="AN265" s="156">
        <f ca="1">IF(AND(AN$165&lt;=$E99,AN$165&gt;=EOMONTH($D99,0)),IF($G99="NNN",SUM(Expenses!AL$35:AL$39)*$F99,IF($G99="FSG",0,IF($G99="MG",SUMPRODUCT($I99:$I103,Expenses!AL$35:AL$39)*$F99,MAX((Expenses!AL$35-$K99/12)*$J99*$F99,0)+MAX((Expenses!AL$36-$K100/12)*$J100*$F99,0)+MAX((Expenses!AL$37-$K101/12)*$J101*$F99,0)+MAX((Expenses!AL$38-$K102/12)*$J102*$F99,0)+MAX((Expenses!AL$39-$K103/12)*$J103*$F99,0)))),0)</f>
        <v>2488.3385892396041</v>
      </c>
      <c r="AO265" s="156">
        <f ca="1">IF(AND(AO$165&lt;=$E99,AO$165&gt;=EOMONTH($D99,0)),IF($G99="NNN",SUM(Expenses!AM$35:AM$39)*$F99,IF($G99="FSG",0,IF($G99="MG",SUMPRODUCT($I99:$I103,Expenses!AM$35:AM$39)*$F99,MAX((Expenses!AM$35-$K99/12)*$J99*$F99,0)+MAX((Expenses!AM$36-$K100/12)*$J100*$F99,0)+MAX((Expenses!AM$37-$K101/12)*$J101*$F99,0)+MAX((Expenses!AM$38-$K102/12)*$J102*$F99,0)+MAX((Expenses!AM$39-$K103/12)*$J103*$F99,0)))),0)</f>
        <v>2490.9381005727869</v>
      </c>
      <c r="AP265" s="156">
        <f ca="1">IF(AND(AP$165&lt;=$E99,AP$165&gt;=EOMONTH($D99,0)),IF($G99="NNN",SUM(Expenses!AN$35:AN$39)*$F99,IF($G99="FSG",0,IF($G99="MG",SUMPRODUCT($I99:$I103,Expenses!AN$35:AN$39)*$F99,MAX((Expenses!AN$35-$K99/12)*$J99*$F99,0)+MAX((Expenses!AN$36-$K100/12)*$J100*$F99,0)+MAX((Expenses!AN$37-$K101/12)*$J101*$F99,0)+MAX((Expenses!AN$38-$K102/12)*$J102*$F99,0)+MAX((Expenses!AN$39-$K103/12)*$J103*$F99,0)))),0)</f>
        <v>2492.3794139180777</v>
      </c>
      <c r="AQ265" s="156">
        <f ca="1">IF(AND(AQ$165&lt;=$E99,AQ$165&gt;=EOMONTH($D99,0)),IF($G99="NNN",SUM(Expenses!AO$35:AO$39)*$F99,IF($G99="FSG",0,IF($G99="MG",SUMPRODUCT($I99:$I103,Expenses!AO$35:AO$39)*$F99,MAX((Expenses!AO$35-$K99/12)*$J99*$F99,0)+MAX((Expenses!AO$36-$K100/12)*$J100*$F99,0)+MAX((Expenses!AO$37-$K101/12)*$J101*$F99,0)+MAX((Expenses!AO$38-$K102/12)*$J102*$F99,0)+MAX((Expenses!AO$39-$K103/12)*$J103*$F99,0)))),0)</f>
        <v>2493.8242819309053</v>
      </c>
      <c r="AR265" s="156">
        <f ca="1">IF(AND(AR$165&lt;=$E99,AR$165&gt;=EOMONTH($D99,0)),IF($G99="NNN",SUM(Expenses!AP$35:AP$39)*$F99,IF($G99="FSG",0,IF($G99="MG",SUMPRODUCT($I99:$I103,Expenses!AP$35:AP$39)*$F99,MAX((Expenses!AP$35-$K99/12)*$J99*$F99,0)+MAX((Expenses!AP$36-$K100/12)*$J100*$F99,0)+MAX((Expenses!AP$37-$K101/12)*$J101*$F99,0)+MAX((Expenses!AP$38-$K102/12)*$J102*$F99,0)+MAX((Expenses!AP$39-$K103/12)*$J103*$F99,0)))),0)</f>
        <v>2495.9365670410243</v>
      </c>
      <c r="AS265" s="156">
        <f ca="1">IF(AND(AS$165&lt;=$E99,AS$165&gt;=EOMONTH($D99,0)),IF($G99="NNN",SUM(Expenses!AQ$35:AQ$39)*$F99,IF($G99="FSG",0,IF($G99="MG",SUMPRODUCT($I99:$I103,Expenses!AQ$35:AQ$39)*$F99,MAX((Expenses!AQ$35-$K99/12)*$J99*$F99,0)+MAX((Expenses!AQ$36-$K100/12)*$J100*$F99,0)+MAX((Expenses!AQ$37-$K101/12)*$J101*$F99,0)+MAX((Expenses!AQ$38-$K102/12)*$J102*$F99,0)+MAX((Expenses!AQ$39-$K103/12)*$J103*$F99,0)))),0)</f>
        <v>2498.6404090467699</v>
      </c>
      <c r="AT265" s="156">
        <f ca="1">IF(AND(AT$165&lt;=$E99,AT$165&gt;=EOMONTH($D99,0)),IF($G99="NNN",SUM(Expenses!AR$35:AR$39)*$F99,IF($G99="FSG",0,IF($G99="MG",SUMPRODUCT($I99:$I103,Expenses!AR$35:AR$39)*$F99,MAX((Expenses!AR$35-$K99/12)*$J99*$F99,0)+MAX((Expenses!AR$36-$K100/12)*$J100*$F99,0)+MAX((Expenses!AR$37-$K101/12)*$J101*$F99,0)+MAX((Expenses!AR$38-$K102/12)*$J102*$F99,0)+MAX((Expenses!AR$39-$K103/12)*$J103*$F99,0)))),0)</f>
        <v>2500.0959937493567</v>
      </c>
      <c r="AU265" s="156">
        <f ca="1">IF(AND(AU$165&lt;=$E99,AU$165&gt;=EOMONTH($D99,0)),IF($G99="NNN",SUM(Expenses!AS$35:AS$39)*$F99,IF($G99="FSG",0,IF($G99="MG",SUMPRODUCT($I99:$I103,Expenses!AS$35:AS$39)*$F99,MAX((Expenses!AS$35-$K99/12)*$J99*$F99,0)+MAX((Expenses!AS$36-$K100/12)*$J100*$F99,0)+MAX((Expenses!AS$37-$K101/12)*$J101*$F99,0)+MAX((Expenses!AS$38-$K102/12)*$J102*$F99,0)+MAX((Expenses!AS$39-$K103/12)*$J103*$F99,0)))),0)</f>
        <v>2501.5551683164977</v>
      </c>
      <c r="AV265" s="156">
        <f ca="1">IF(AND(AV$165&lt;=$E99,AV$165&gt;=EOMONTH($D99,0)),IF($G99="NNN",SUM(Expenses!AT$35:AT$39)*$F99,IF($G99="FSG",0,IF($G99="MG",SUMPRODUCT($I99:$I103,Expenses!AT$35:AT$39)*$F99,MAX((Expenses!AT$35-$K99/12)*$J99*$F99,0)+MAX((Expenses!AT$36-$K100/12)*$J100*$F99,0)+MAX((Expenses!AT$37-$K101/12)*$J101*$F99,0)+MAX((Expenses!AT$38-$K102/12)*$J102*$F99,0)+MAX((Expenses!AT$39-$K103/12)*$J103*$F99,0)))),0)</f>
        <v>2506.8446074967565</v>
      </c>
      <c r="AW265" s="156">
        <f ca="1">IF(AND(AW$165&lt;=$E99,AW$165&gt;=EOMONTH($D99,0)),IF($G99="NNN",SUM(Expenses!AU$35:AU$39)*$F99,IF($G99="FSG",0,IF($G99="MG",SUMPRODUCT($I99:$I103,Expenses!AU$35:AU$39)*$F99,MAX((Expenses!AU$35-$K99/12)*$J99*$F99,0)+MAX((Expenses!AU$36-$K100/12)*$J100*$F99,0)+MAX((Expenses!AU$37-$K101/12)*$J101*$F99,0)+MAX((Expenses!AU$38-$K102/12)*$J102*$F99,0)+MAX((Expenses!AU$39-$K103/12)*$J103*$F99,0)))),0)</f>
        <v>2508.6895035087605</v>
      </c>
      <c r="AX265" s="156">
        <f ca="1">IF(AND(AX$165&lt;=$E99,AX$165&gt;=EOMONTH($D99,0)),IF($G99="NNN",SUM(Expenses!AV$35:AV$39)*$F99,IF($G99="FSG",0,IF($G99="MG",SUMPRODUCT($I99:$I103,Expenses!AV$35:AV$39)*$F99,MAX((Expenses!AV$35-$K99/12)*$J99*$F99,0)+MAX((Expenses!AV$36-$K100/12)*$J100*$F99,0)+MAX((Expenses!AV$37-$K101/12)*$J101*$F99,0)+MAX((Expenses!AV$38-$K102/12)*$J102*$F99,0)+MAX((Expenses!AV$39-$K103/12)*$J103*$F99,0)))),0)</f>
        <v>2510.3719577596175</v>
      </c>
      <c r="AY265" s="156">
        <f ca="1">IF(AND(AY$165&lt;=$E99,AY$165&gt;=EOMONTH($D99,0)),IF($G99="NNN",SUM(Expenses!AW$35:AW$39)*$F99,IF($G99="FSG",0,IF($G99="MG",SUMPRODUCT($I99:$I103,Expenses!AW$35:AW$39)*$F99,MAX((Expenses!AW$35-$K99/12)*$J99*$F99,0)+MAX((Expenses!AW$36-$K100/12)*$J100*$F99,0)+MAX((Expenses!AW$37-$K101/12)*$J101*$F99,0)+MAX((Expenses!AW$38-$K102/12)*$J102*$F99,0)+MAX((Expenses!AW$39-$K103/12)*$J103*$F99,0)))),0)</f>
        <v>2511.8455805393364</v>
      </c>
      <c r="AZ265" s="156">
        <f ca="1">IF(AND(AZ$165&lt;=$E99,AZ$165&gt;=EOMONTH($D99,0)),IF($G99="NNN",SUM(Expenses!AX$35:AX$39)*$F99,IF($G99="FSG",0,IF($G99="MG",SUMPRODUCT($I99:$I103,Expenses!AX$35:AX$39)*$F99,MAX((Expenses!AX$35-$K99/12)*$J99*$F99,0)+MAX((Expenses!AX$36-$K100/12)*$J100*$F99,0)+MAX((Expenses!AX$37-$K101/12)*$J101*$F99,0)+MAX((Expenses!AX$38-$K102/12)*$J102*$F99,0)+MAX((Expenses!AX$39-$K103/12)*$J103*$F99,0)))),0)</f>
        <v>2549.1584622712307</v>
      </c>
      <c r="BA265" s="156">
        <f ca="1">IF(AND(BA$165&lt;=$E99,BA$165&gt;=EOMONTH($D99,0)),IF($G99="NNN",SUM(Expenses!AY$35:AY$39)*$F99,IF($G99="FSG",0,IF($G99="MG",SUMPRODUCT($I99:$I103,Expenses!AY$35:AY$39)*$F99,MAX((Expenses!AY$35-$K99/12)*$J99*$F99,0)+MAX((Expenses!AY$36-$K100/12)*$J100*$F99,0)+MAX((Expenses!AY$37-$K101/12)*$J101*$F99,0)+MAX((Expenses!AY$38-$K102/12)*$J102*$F99,0)+MAX((Expenses!AY$39-$K103/12)*$J103*$F99,0)))),0)</f>
        <v>2551.8359589444094</v>
      </c>
      <c r="BB265" s="156">
        <f ca="1">IF(AND(BB$165&lt;=$E99,BB$165&gt;=EOMONTH($D99,0)),IF($G99="NNN",SUM(Expenses!AZ$35:AZ$39)*$F99,IF($G99="FSG",0,IF($G99="MG",SUMPRODUCT($I99:$I103,Expenses!AZ$35:AZ$39)*$F99,MAX((Expenses!AZ$35-$K99/12)*$J99*$F99,0)+MAX((Expenses!AZ$36-$K100/12)*$J100*$F99,0)+MAX((Expenses!AZ$37-$K101/12)*$J101*$F99,0)+MAX((Expenses!AZ$38-$K102/12)*$J102*$F99,0)+MAX((Expenses!AZ$39-$K103/12)*$J103*$F99,0)))),0)</f>
        <v>2553.3205116900594</v>
      </c>
      <c r="BC265" s="156">
        <f ca="1">IF(AND(BC$165&lt;=$E99,BC$165&gt;=EOMONTH($D99,0)),IF($G99="NNN",SUM(Expenses!BA$35:BA$39)*$F99,IF($G99="FSG",0,IF($G99="MG",SUMPRODUCT($I99:$I103,Expenses!BA$35:BA$39)*$F99,MAX((Expenses!BA$35-$K99/12)*$J99*$F99,0)+MAX((Expenses!BA$36-$K100/12)*$J100*$F99,0)+MAX((Expenses!BA$37-$K101/12)*$J101*$F99,0)+MAX((Expenses!BA$38-$K102/12)*$J102*$F99,0)+MAX((Expenses!BA$39-$K103/12)*$J103*$F99,0)))),0)</f>
        <v>2554.8087257432708</v>
      </c>
      <c r="BD265" s="156">
        <f ca="1">IF(AND(BD$165&lt;=$E99,BD$165&gt;=EOMONTH($D99,0)),IF($G99="NNN",SUM(Expenses!BB$35:BB$39)*$F99,IF($G99="FSG",0,IF($G99="MG",SUMPRODUCT($I99:$I103,Expenses!BB$35:BB$39)*$F99,MAX((Expenses!BB$35-$K99/12)*$J99*$F99,0)+MAX((Expenses!BB$36-$K100/12)*$J100*$F99,0)+MAX((Expenses!BB$37-$K101/12)*$J101*$F99,0)+MAX((Expenses!BB$38-$K102/12)*$J102*$F99,0)+MAX((Expenses!BB$39-$K103/12)*$J103*$F99,0)))),0)</f>
        <v>2556.9843794066933</v>
      </c>
      <c r="BE265" s="156">
        <f ca="1">IF(AND(BE$165&lt;=$E99,BE$165&gt;=EOMONTH($D99,0)),IF($G99="NNN",SUM(Expenses!BC$35:BC$39)*$F99,IF($G99="FSG",0,IF($G99="MG",SUMPRODUCT($I99:$I103,Expenses!BC$35:BC$39)*$F99,MAX((Expenses!BC$35-$K99/12)*$J99*$F99,0)+MAX((Expenses!BC$36-$K100/12)*$J100*$F99,0)+MAX((Expenses!BC$37-$K101/12)*$J101*$F99,0)+MAX((Expenses!BC$38-$K102/12)*$J102*$F99,0)+MAX((Expenses!BC$39-$K103/12)*$J103*$F99,0)))),0)</f>
        <v>2559.7693366726112</v>
      </c>
      <c r="BF265" s="156">
        <f ca="1">IF(AND(BF$165&lt;=$E99,BF$165&gt;=EOMONTH($D99,0)),IF($G99="NNN",SUM(Expenses!BD$35:BD$39)*$F99,IF($G99="FSG",0,IF($G99="MG",SUMPRODUCT($I99:$I103,Expenses!BD$35:BD$39)*$F99,MAX((Expenses!BD$35-$K99/12)*$J99*$F99,0)+MAX((Expenses!BD$36-$K100/12)*$J100*$F99,0)+MAX((Expenses!BD$37-$K101/12)*$J101*$F99,0)+MAX((Expenses!BD$38-$K102/12)*$J102*$F99,0)+MAX((Expenses!BD$39-$K103/12)*$J103*$F99,0)))),0)</f>
        <v>2561.2685889162758</v>
      </c>
      <c r="BG265" s="156">
        <f ca="1">IF(AND(BG$165&lt;=$E99,BG$165&gt;=EOMONTH($D99,0)),IF($G99="NNN",SUM(Expenses!BE$35:BE$39)*$F99,IF($G99="FSG",0,IF($G99="MG",SUMPRODUCT($I99:$I103,Expenses!BE$35:BE$39)*$F99,MAX((Expenses!BE$35-$K99/12)*$J99*$F99,0)+MAX((Expenses!BE$36-$K100/12)*$J100*$F99,0)+MAX((Expenses!BE$37-$K101/12)*$J101*$F99,0)+MAX((Expenses!BE$38-$K102/12)*$J102*$F99,0)+MAX((Expenses!BE$39-$K103/12)*$J103*$F99,0)))),0)</f>
        <v>2562.7715387204303</v>
      </c>
      <c r="BH265" s="156">
        <f ca="1">IF(AND(BH$165&lt;=$E99,BH$165&gt;=EOMONTH($D99,0)),IF($G99="NNN",SUM(Expenses!BF$35:BF$39)*$F99,IF($G99="FSG",0,IF($G99="MG",SUMPRODUCT($I99:$I103,Expenses!BF$35:BF$39)*$F99,MAX((Expenses!BF$35-$K99/12)*$J99*$F99,0)+MAX((Expenses!BF$36-$K100/12)*$J100*$F99,0)+MAX((Expenses!BF$37-$K101/12)*$J101*$F99,0)+MAX((Expenses!BF$38-$K102/12)*$J102*$F99,0)+MAX((Expenses!BF$39-$K103/12)*$J103*$F99,0)))),0)</f>
        <v>2084.1519302580168</v>
      </c>
      <c r="BI265" s="156">
        <f ca="1">IF(AND(BI$165&lt;=$E99,BI$165&gt;=EOMONTH($D99,0)),IF($G99="NNN",SUM(Expenses!BG$35:BG$39)*$F99,IF($G99="FSG",0,IF($G99="MG",SUMPRODUCT($I99:$I103,Expenses!BG$35:BG$39)*$F99,MAX((Expenses!BG$35-$K99/12)*$J99*$F99,0)+MAX((Expenses!BG$36-$K100/12)*$J100*$F99,0)+MAX((Expenses!BG$37-$K101/12)*$J101*$F99,0)+MAX((Expenses!BG$38-$K102/12)*$J102*$F99,0)+MAX((Expenses!BG$39-$K103/12)*$J103*$F99,0)))),0)</f>
        <v>2038.4283270206013</v>
      </c>
      <c r="BJ265" s="156">
        <f ca="1">IF(AND(BJ$165&lt;=$E99,BJ$165&gt;=EOMONTH($D99,0)),IF($G99="NNN",SUM(Expenses!BH$35:BH$39)*$F99,IF($G99="FSG",0,IF($G99="MG",SUMPRODUCT($I99:$I103,Expenses!BH$35:BH$39)*$F99,MAX((Expenses!BH$35-$K99/12)*$J99*$F99,0)+MAX((Expenses!BH$36-$K100/12)*$J100*$F99,0)+MAX((Expenses!BH$37-$K101/12)*$J101*$F99,0)+MAX((Expenses!BH$38-$K102/12)*$J102*$F99,0)+MAX((Expenses!BH$39-$K103/12)*$J103*$F99,0)))),0)</f>
        <v>2039.3960730886843</v>
      </c>
      <c r="BK265" s="156">
        <f ca="1">IF(AND(BK$165&lt;=$E99,BK$165&gt;=EOMONTH($D99,0)),IF($G99="NNN",SUM(Expenses!BI$35:BI$39)*$F99,IF($G99="FSG",0,IF($G99="MG",SUMPRODUCT($I99:$I103,Expenses!BI$35:BI$39)*$F99,MAX((Expenses!BI$35-$K99/12)*$J99*$F99,0)+MAX((Expenses!BI$36-$K100/12)*$J100*$F99,0)+MAX((Expenses!BI$37-$K101/12)*$J101*$F99,0)+MAX((Expenses!BI$38-$K102/12)*$J102*$F99,0)+MAX((Expenses!BI$39-$K103/12)*$J103*$F99,0)))),0)</f>
        <v>2389.8515167887831</v>
      </c>
      <c r="BL265" s="156">
        <f ca="1">IF(AND(BL$165&lt;=$E99,BL$165&gt;=EOMONTH($D99,0)),IF($G99="NNN",SUM(Expenses!BJ$35:BJ$39)*$F99,IF($G99="FSG",0,IF($G99="MG",SUMPRODUCT($I99:$I103,Expenses!BJ$35:BJ$39)*$F99,MAX((Expenses!BJ$35-$K99/12)*$J99*$F99,0)+MAX((Expenses!BJ$36-$K100/12)*$J100*$F99,0)+MAX((Expenses!BJ$37-$K101/12)*$J101*$F99,0)+MAX((Expenses!BJ$38-$K102/12)*$J102*$F99,0)+MAX((Expenses!BJ$39-$K103/12)*$J103*$F99,0)))),0)</f>
        <v>2462.8171073739722</v>
      </c>
      <c r="BM265" s="156">
        <f>IF(AND(BM$165&lt;=$E99,BM$165&gt;=EOMONTH($D99,0)),IF($G99="NNN",SUM(Expenses!BK$35:BK$39)*$F99,IF($G99="FSG",0,IF($G99="MG",SUMPRODUCT($I99:$I103,Expenses!BK$35:BK$39)*$F99,MAX((Expenses!BK$35-$K99/12)*$J99*$F99,0)+MAX((Expenses!BK$36-$K100/12)*$J100*$F99,0)+MAX((Expenses!BK$37-$K101/12)*$J101*$F99,0)+MAX((Expenses!BK$38-$K102/12)*$J102*$F99,0)+MAX((Expenses!BK$39-$K103/12)*$J103*$F99,0)))),0)</f>
        <v>0</v>
      </c>
      <c r="BN265" s="156">
        <f>IF(AND(BN$165&lt;=$E99,BN$165&gt;=EOMONTH($D99,0)),IF($G99="NNN",SUM(Expenses!BL$35:BL$39)*$F99,IF($G99="FSG",0,IF($G99="MG",SUMPRODUCT($I99:$I103,Expenses!BL$35:BL$39)*$F99,MAX((Expenses!BL$35-$K99/12)*$J99*$F99,0)+MAX((Expenses!BL$36-$K100/12)*$J100*$F99,0)+MAX((Expenses!BL$37-$K101/12)*$J101*$F99,0)+MAX((Expenses!BL$38-$K102/12)*$J102*$F99,0)+MAX((Expenses!BL$39-$K103/12)*$J103*$F99,0)))),0)</f>
        <v>0</v>
      </c>
      <c r="BO265" s="156">
        <f>IF(AND(BO$165&lt;=$E99,BO$165&gt;=EOMONTH($D99,0)),IF($G99="NNN",SUM(Expenses!BM$35:BM$39)*$F99,IF($G99="FSG",0,IF($G99="MG",SUMPRODUCT($I99:$I103,Expenses!BM$35:BM$39)*$F99,MAX((Expenses!BM$35-$K99/12)*$J99*$F99,0)+MAX((Expenses!BM$36-$K100/12)*$J100*$F99,0)+MAX((Expenses!BM$37-$K101/12)*$J101*$F99,0)+MAX((Expenses!BM$38-$K102/12)*$J102*$F99,0)+MAX((Expenses!BM$39-$K103/12)*$J103*$F99,0)))),0)</f>
        <v>0</v>
      </c>
      <c r="BP265" s="156">
        <f>IF(AND(BP$165&lt;=$E99,BP$165&gt;=EOMONTH($D99,0)),IF($G99="NNN",SUM(Expenses!BN$35:BN$39)*$F99,IF($G99="FSG",0,IF($G99="MG",SUMPRODUCT($I99:$I103,Expenses!BN$35:BN$39)*$F99,MAX((Expenses!BN$35-$K99/12)*$J99*$F99,0)+MAX((Expenses!BN$36-$K100/12)*$J100*$F99,0)+MAX((Expenses!BN$37-$K101/12)*$J101*$F99,0)+MAX((Expenses!BN$38-$K102/12)*$J102*$F99,0)+MAX((Expenses!BN$39-$K103/12)*$J103*$F99,0)))),0)</f>
        <v>0</v>
      </c>
      <c r="BQ265" s="156">
        <f>IF(AND(BQ$165&lt;=$E99,BQ$165&gt;=EOMONTH($D99,0)),IF($G99="NNN",SUM(Expenses!BO$35:BO$39)*$F99,IF($G99="FSG",0,IF($G99="MG",SUMPRODUCT($I99:$I103,Expenses!BO$35:BO$39)*$F99,MAX((Expenses!BO$35-$K99/12)*$J99*$F99,0)+MAX((Expenses!BO$36-$K100/12)*$J100*$F99,0)+MAX((Expenses!BO$37-$K101/12)*$J101*$F99,0)+MAX((Expenses!BO$38-$K102/12)*$J102*$F99,0)+MAX((Expenses!BO$39-$K103/12)*$J103*$F99,0)))),0)</f>
        <v>0</v>
      </c>
      <c r="BR265" s="156">
        <f>IF(AND(BR$165&lt;=$E99,BR$165&gt;=EOMONTH($D99,0)),IF($G99="NNN",SUM(Expenses!BP$35:BP$39)*$F99,IF($G99="FSG",0,IF($G99="MG",SUMPRODUCT($I99:$I103,Expenses!BP$35:BP$39)*$F99,MAX((Expenses!BP$35-$K99/12)*$J99*$F99,0)+MAX((Expenses!BP$36-$K100/12)*$J100*$F99,0)+MAX((Expenses!BP$37-$K101/12)*$J101*$F99,0)+MAX((Expenses!BP$38-$K102/12)*$J102*$F99,0)+MAX((Expenses!BP$39-$K103/12)*$J103*$F99,0)))),0)</f>
        <v>0</v>
      </c>
      <c r="BS265" s="156">
        <f>IF(AND(BS$165&lt;=$E99,BS$165&gt;=EOMONTH($D99,0)),IF($G99="NNN",SUM(Expenses!BQ$35:BQ$39)*$F99,IF($G99="FSG",0,IF($G99="MG",SUMPRODUCT($I99:$I103,Expenses!BQ$35:BQ$39)*$F99,MAX((Expenses!BQ$35-$K99/12)*$J99*$F99,0)+MAX((Expenses!BQ$36-$K100/12)*$J100*$F99,0)+MAX((Expenses!BQ$37-$K101/12)*$J101*$F99,0)+MAX((Expenses!BQ$38-$K102/12)*$J102*$F99,0)+MAX((Expenses!BQ$39-$K103/12)*$J103*$F99,0)))),0)</f>
        <v>0</v>
      </c>
      <c r="BT265" s="156">
        <f>IF(AND(BT$165&lt;=$E99,BT$165&gt;=EOMONTH($D99,0)),IF($G99="NNN",SUM(Expenses!BR$35:BR$39)*$F99,IF($G99="FSG",0,IF($G99="MG",SUMPRODUCT($I99:$I103,Expenses!BR$35:BR$39)*$F99,MAX((Expenses!BR$35-$K99/12)*$J99*$F99,0)+MAX((Expenses!BR$36-$K100/12)*$J100*$F99,0)+MAX((Expenses!BR$37-$K101/12)*$J101*$F99,0)+MAX((Expenses!BR$38-$K102/12)*$J102*$F99,0)+MAX((Expenses!BR$39-$K103/12)*$J103*$F99,0)))),0)</f>
        <v>0</v>
      </c>
      <c r="BU265" s="156">
        <f>IF(AND(BU$165&lt;=$E99,BU$165&gt;=EOMONTH($D99,0)),IF($G99="NNN",SUM(Expenses!BS$35:BS$39)*$F99,IF($G99="FSG",0,IF($G99="MG",SUMPRODUCT($I99:$I103,Expenses!BS$35:BS$39)*$F99,MAX((Expenses!BS$35-$K99/12)*$J99*$F99,0)+MAX((Expenses!BS$36-$K100/12)*$J100*$F99,0)+MAX((Expenses!BS$37-$K101/12)*$J101*$F99,0)+MAX((Expenses!BS$38-$K102/12)*$J102*$F99,0)+MAX((Expenses!BS$39-$K103/12)*$J103*$F99,0)))),0)</f>
        <v>0</v>
      </c>
      <c r="BV265" s="156">
        <f>IF(AND(BV$165&lt;=$E99,BV$165&gt;=EOMONTH($D99,0)),IF($G99="NNN",SUM(Expenses!BT$35:BT$39)*$F99,IF($G99="FSG",0,IF($G99="MG",SUMPRODUCT($I99:$I103,Expenses!BT$35:BT$39)*$F99,MAX((Expenses!BT$35-$K99/12)*$J99*$F99,0)+MAX((Expenses!BT$36-$K100/12)*$J100*$F99,0)+MAX((Expenses!BT$37-$K101/12)*$J101*$F99,0)+MAX((Expenses!BT$38-$K102/12)*$J102*$F99,0)+MAX((Expenses!BT$39-$K103/12)*$J103*$F99,0)))),0)</f>
        <v>0</v>
      </c>
      <c r="BW265" s="156">
        <f>IF(AND(BW$165&lt;=$E99,BW$165&gt;=EOMONTH($D99,0)),IF($G99="NNN",SUM(Expenses!BU$35:BU$39)*$F99,IF($G99="FSG",0,IF($G99="MG",SUMPRODUCT($I99:$I103,Expenses!BU$35:BU$39)*$F99,MAX((Expenses!BU$35-$K99/12)*$J99*$F99,0)+MAX((Expenses!BU$36-$K100/12)*$J100*$F99,0)+MAX((Expenses!BU$37-$K101/12)*$J101*$F99,0)+MAX((Expenses!BU$38-$K102/12)*$J102*$F99,0)+MAX((Expenses!BU$39-$K103/12)*$J103*$F99,0)))),0)</f>
        <v>0</v>
      </c>
      <c r="BX265" s="156">
        <f>IF(AND(BX$165&lt;=$E99,BX$165&gt;=EOMONTH($D99,0)),IF($G99="NNN",SUM(Expenses!BV$35:BV$39)*$F99,IF($G99="FSG",0,IF($G99="MG",SUMPRODUCT($I99:$I103,Expenses!BV$35:BV$39)*$F99,MAX((Expenses!BV$35-$K99/12)*$J99*$F99,0)+MAX((Expenses!BV$36-$K100/12)*$J100*$F99,0)+MAX((Expenses!BV$37-$K101/12)*$J101*$F99,0)+MAX((Expenses!BV$38-$K102/12)*$J102*$F99,0)+MAX((Expenses!BV$39-$K103/12)*$J103*$F99,0)))),0)</f>
        <v>0</v>
      </c>
      <c r="BY265" s="156">
        <f>IF(AND(BY$165&lt;=$E99,BY$165&gt;=EOMONTH($D99,0)),IF($G99="NNN",SUM(Expenses!BW$35:BW$39)*$F99,IF($G99="FSG",0,IF($G99="MG",SUMPRODUCT($I99:$I103,Expenses!BW$35:BW$39)*$F99,MAX((Expenses!BW$35-$K99/12)*$J99*$F99,0)+MAX((Expenses!BW$36-$K100/12)*$J100*$F99,0)+MAX((Expenses!BW$37-$K101/12)*$J101*$F99,0)+MAX((Expenses!BW$38-$K102/12)*$J102*$F99,0)+MAX((Expenses!BW$39-$K103/12)*$J103*$F99,0)))),0)</f>
        <v>0</v>
      </c>
      <c r="BZ265" s="156">
        <f>IF(AND(BZ$165&lt;=$E99,BZ$165&gt;=EOMONTH($D99,0)),IF($G99="NNN",SUM(Expenses!BX$35:BX$39)*$F99,IF($G99="FSG",0,IF($G99="MG",SUMPRODUCT($I99:$I103,Expenses!BX$35:BX$39)*$F99,MAX((Expenses!BX$35-$K99/12)*$J99*$F99,0)+MAX((Expenses!BX$36-$K100/12)*$J100*$F99,0)+MAX((Expenses!BX$37-$K101/12)*$J101*$F99,0)+MAX((Expenses!BX$38-$K102/12)*$J102*$F99,0)+MAX((Expenses!BX$39-$K103/12)*$J103*$F99,0)))),0)</f>
        <v>0</v>
      </c>
      <c r="CA265" s="156">
        <f>IF(AND(CA$165&lt;=$E99,CA$165&gt;=EOMONTH($D99,0)),IF($G99="NNN",SUM(Expenses!BY$35:BY$39)*$F99,IF($G99="FSG",0,IF($G99="MG",SUMPRODUCT($I99:$I103,Expenses!BY$35:BY$39)*$F99,MAX((Expenses!BY$35-$K99/12)*$J99*$F99,0)+MAX((Expenses!BY$36-$K100/12)*$J100*$F99,0)+MAX((Expenses!BY$37-$K101/12)*$J101*$F99,0)+MAX((Expenses!BY$38-$K102/12)*$J102*$F99,0)+MAX((Expenses!BY$39-$K103/12)*$J103*$F99,0)))),0)</f>
        <v>0</v>
      </c>
      <c r="CB265" s="156">
        <f>IF(AND(CB$165&lt;=$E99,CB$165&gt;=EOMONTH($D99,0)),IF($G99="NNN",SUM(Expenses!BZ$35:BZ$39)*$F99,IF($G99="FSG",0,IF($G99="MG",SUMPRODUCT($I99:$I103,Expenses!BZ$35:BZ$39)*$F99,MAX((Expenses!BZ$35-$K99/12)*$J99*$F99,0)+MAX((Expenses!BZ$36-$K100/12)*$J100*$F99,0)+MAX((Expenses!BZ$37-$K101/12)*$J101*$F99,0)+MAX((Expenses!BZ$38-$K102/12)*$J102*$F99,0)+MAX((Expenses!BZ$39-$K103/12)*$J103*$F99,0)))),0)</f>
        <v>0</v>
      </c>
      <c r="CC265" s="156">
        <f>IF(AND(CC$165&lt;=$E99,CC$165&gt;=EOMONTH($D99,0)),IF($G99="NNN",SUM(Expenses!CA$35:CA$39)*$F99,IF($G99="FSG",0,IF($G99="MG",SUMPRODUCT($I99:$I103,Expenses!CA$35:CA$39)*$F99,MAX((Expenses!CA$35-$K99/12)*$J99*$F99,0)+MAX((Expenses!CA$36-$K100/12)*$J100*$F99,0)+MAX((Expenses!CA$37-$K101/12)*$J101*$F99,0)+MAX((Expenses!CA$38-$K102/12)*$J102*$F99,0)+MAX((Expenses!CA$39-$K103/12)*$J103*$F99,0)))),0)</f>
        <v>0</v>
      </c>
      <c r="CD265" s="156">
        <f>IF(AND(CD$165&lt;=$E99,CD$165&gt;=EOMONTH($D99,0)),IF($G99="NNN",SUM(Expenses!CB$35:CB$39)*$F99,IF($G99="FSG",0,IF($G99="MG",SUMPRODUCT($I99:$I103,Expenses!CB$35:CB$39)*$F99,MAX((Expenses!CB$35-$K99/12)*$J99*$F99,0)+MAX((Expenses!CB$36-$K100/12)*$J100*$F99,0)+MAX((Expenses!CB$37-$K101/12)*$J101*$F99,0)+MAX((Expenses!CB$38-$K102/12)*$J102*$F99,0)+MAX((Expenses!CB$39-$K103/12)*$J103*$F99,0)))),0)</f>
        <v>0</v>
      </c>
      <c r="CE265" s="156">
        <f>IF(AND(CE$165&lt;=$E99,CE$165&gt;=EOMONTH($D99,0)),IF($G99="NNN",SUM(Expenses!CC$35:CC$39)*$F99,IF($G99="FSG",0,IF($G99="MG",SUMPRODUCT($I99:$I103,Expenses!CC$35:CC$39)*$F99,MAX((Expenses!CC$35-$K99/12)*$J99*$F99,0)+MAX((Expenses!CC$36-$K100/12)*$J100*$F99,0)+MAX((Expenses!CC$37-$K101/12)*$J101*$F99,0)+MAX((Expenses!CC$38-$K102/12)*$J102*$F99,0)+MAX((Expenses!CC$39-$K103/12)*$J103*$F99,0)))),0)</f>
        <v>0</v>
      </c>
      <c r="CF265" s="156">
        <f>IF(AND(CF$165&lt;=$E99,CF$165&gt;=EOMONTH($D99,0)),IF($G99="NNN",SUM(Expenses!CD$35:CD$39)*$F99,IF($G99="FSG",0,IF($G99="MG",SUMPRODUCT($I99:$I103,Expenses!CD$35:CD$39)*$F99,MAX((Expenses!CD$35-$K99/12)*$J99*$F99,0)+MAX((Expenses!CD$36-$K100/12)*$J100*$F99,0)+MAX((Expenses!CD$37-$K101/12)*$J101*$F99,0)+MAX((Expenses!CD$38-$K102/12)*$J102*$F99,0)+MAX((Expenses!CD$39-$K103/12)*$J103*$F99,0)))),0)</f>
        <v>0</v>
      </c>
      <c r="CG265" s="156">
        <f>IF(AND(CG$165&lt;=$E99,CG$165&gt;=EOMONTH($D99,0)),IF($G99="NNN",SUM(Expenses!CE$35:CE$39)*$F99,IF($G99="FSG",0,IF($G99="MG",SUMPRODUCT($I99:$I103,Expenses!CE$35:CE$39)*$F99,MAX((Expenses!CE$35-$K99/12)*$J99*$F99,0)+MAX((Expenses!CE$36-$K100/12)*$J100*$F99,0)+MAX((Expenses!CE$37-$K101/12)*$J101*$F99,0)+MAX((Expenses!CE$38-$K102/12)*$J102*$F99,0)+MAX((Expenses!CE$39-$K103/12)*$J103*$F99,0)))),0)</f>
        <v>0</v>
      </c>
      <c r="CH265" s="156">
        <f>IF(AND(CH$165&lt;=$E99,CH$165&gt;=EOMONTH($D99,0)),IF($G99="NNN",SUM(Expenses!CF$35:CF$39)*$F99,IF($G99="FSG",0,IF($G99="MG",SUMPRODUCT($I99:$I103,Expenses!CF$35:CF$39)*$F99,MAX((Expenses!CF$35-$K99/12)*$J99*$F99,0)+MAX((Expenses!CF$36-$K100/12)*$J100*$F99,0)+MAX((Expenses!CF$37-$K101/12)*$J101*$F99,0)+MAX((Expenses!CF$38-$K102/12)*$J102*$F99,0)+MAX((Expenses!CF$39-$K103/12)*$J103*$F99,0)))),0)</f>
        <v>0</v>
      </c>
      <c r="CI265" s="156">
        <f>IF(AND(CI$165&lt;=$E99,CI$165&gt;=EOMONTH($D99,0)),IF($G99="NNN",SUM(Expenses!CG$35:CG$39)*$F99,IF($G99="FSG",0,IF($G99="MG",SUMPRODUCT($I99:$I103,Expenses!CG$35:CG$39)*$F99,MAX((Expenses!CG$35-$K99/12)*$J99*$F99,0)+MAX((Expenses!CG$36-$K100/12)*$J100*$F99,0)+MAX((Expenses!CG$37-$K101/12)*$J101*$F99,0)+MAX((Expenses!CG$38-$K102/12)*$J102*$F99,0)+MAX((Expenses!CG$39-$K103/12)*$J103*$F99,0)))),0)</f>
        <v>0</v>
      </c>
      <c r="CJ265" s="156">
        <f>IF(AND(CJ$165&lt;=$E99,CJ$165&gt;=EOMONTH($D99,0)),IF($G99="NNN",SUM(Expenses!CH$35:CH$39)*$F99,IF($G99="FSG",0,IF($G99="MG",SUMPRODUCT($I99:$I103,Expenses!CH$35:CH$39)*$F99,MAX((Expenses!CH$35-$K99/12)*$J99*$F99,0)+MAX((Expenses!CH$36-$K100/12)*$J100*$F99,0)+MAX((Expenses!CH$37-$K101/12)*$J101*$F99,0)+MAX((Expenses!CH$38-$K102/12)*$J102*$F99,0)+MAX((Expenses!CH$39-$K103/12)*$J103*$F99,0)))),0)</f>
        <v>0</v>
      </c>
      <c r="CK265" s="156">
        <f>IF(AND(CK$165&lt;=$E99,CK$165&gt;=EOMONTH($D99,0)),IF($G99="NNN",SUM(Expenses!CI$35:CI$39)*$F99,IF($G99="FSG",0,IF($G99="MG",SUMPRODUCT($I99:$I103,Expenses!CI$35:CI$39)*$F99,MAX((Expenses!CI$35-$K99/12)*$J99*$F99,0)+MAX((Expenses!CI$36-$K100/12)*$J100*$F99,0)+MAX((Expenses!CI$37-$K101/12)*$J101*$F99,0)+MAX((Expenses!CI$38-$K102/12)*$J102*$F99,0)+MAX((Expenses!CI$39-$K103/12)*$J103*$F99,0)))),0)</f>
        <v>0</v>
      </c>
      <c r="CL265" s="156">
        <f>IF(AND(CL$165&lt;=$E99,CL$165&gt;=EOMONTH($D99,0)),IF($G99="NNN",SUM(Expenses!CJ$35:CJ$39)*$F99,IF($G99="FSG",0,IF($G99="MG",SUMPRODUCT($I99:$I103,Expenses!CJ$35:CJ$39)*$F99,MAX((Expenses!CJ$35-$K99/12)*$J99*$F99,0)+MAX((Expenses!CJ$36-$K100/12)*$J100*$F99,0)+MAX((Expenses!CJ$37-$K101/12)*$J101*$F99,0)+MAX((Expenses!CJ$38-$K102/12)*$J102*$F99,0)+MAX((Expenses!CJ$39-$K103/12)*$J103*$F99,0)))),0)</f>
        <v>0</v>
      </c>
      <c r="CM265" s="156">
        <f>IF(AND(CM$165&lt;=$E99,CM$165&gt;=EOMONTH($D99,0)),IF($G99="NNN",SUM(Expenses!CK$35:CK$39)*$F99,IF($G99="FSG",0,IF($G99="MG",SUMPRODUCT($I99:$I103,Expenses!CK$35:CK$39)*$F99,MAX((Expenses!CK$35-$K99/12)*$J99*$F99,0)+MAX((Expenses!CK$36-$K100/12)*$J100*$F99,0)+MAX((Expenses!CK$37-$K101/12)*$J101*$F99,0)+MAX((Expenses!CK$38-$K102/12)*$J102*$F99,0)+MAX((Expenses!CK$39-$K103/12)*$J103*$F99,0)))),0)</f>
        <v>0</v>
      </c>
      <c r="CN265" s="156">
        <f>IF(AND(CN$165&lt;=$E99,CN$165&gt;=EOMONTH($D99,0)),IF($G99="NNN",SUM(Expenses!CL$35:CL$39)*$F99,IF($G99="FSG",0,IF($G99="MG",SUMPRODUCT($I99:$I103,Expenses!CL$35:CL$39)*$F99,MAX((Expenses!CL$35-$K99/12)*$J99*$F99,0)+MAX((Expenses!CL$36-$K100/12)*$J100*$F99,0)+MAX((Expenses!CL$37-$K101/12)*$J101*$F99,0)+MAX((Expenses!CL$38-$K102/12)*$J102*$F99,0)+MAX((Expenses!CL$39-$K103/12)*$J103*$F99,0)))),0)</f>
        <v>0</v>
      </c>
      <c r="CO265" s="156">
        <f>IF(AND(CO$165&lt;=$E99,CO$165&gt;=EOMONTH($D99,0)),IF($G99="NNN",SUM(Expenses!CM$35:CM$39)*$F99,IF($G99="FSG",0,IF($G99="MG",SUMPRODUCT($I99:$I103,Expenses!CM$35:CM$39)*$F99,MAX((Expenses!CM$35-$K99/12)*$J99*$F99,0)+MAX((Expenses!CM$36-$K100/12)*$J100*$F99,0)+MAX((Expenses!CM$37-$K101/12)*$J101*$F99,0)+MAX((Expenses!CM$38-$K102/12)*$J102*$F99,0)+MAX((Expenses!CM$39-$K103/12)*$J103*$F99,0)))),0)</f>
        <v>0</v>
      </c>
      <c r="CP265" s="156">
        <f>IF(AND(CP$165&lt;=$E99,CP$165&gt;=EOMONTH($D99,0)),IF($G99="NNN",SUM(Expenses!CN$35:CN$39)*$F99,IF($G99="FSG",0,IF($G99="MG",SUMPRODUCT($I99:$I103,Expenses!CN$35:CN$39)*$F99,MAX((Expenses!CN$35-$K99/12)*$J99*$F99,0)+MAX((Expenses!CN$36-$K100/12)*$J100*$F99,0)+MAX((Expenses!CN$37-$K101/12)*$J101*$F99,0)+MAX((Expenses!CN$38-$K102/12)*$J102*$F99,0)+MAX((Expenses!CN$39-$K103/12)*$J103*$F99,0)))),0)</f>
        <v>0</v>
      </c>
      <c r="CQ265" s="156">
        <f>IF(AND(CQ$165&lt;=$E99,CQ$165&gt;=EOMONTH($D99,0)),IF($G99="NNN",SUM(Expenses!CO$35:CO$39)*$F99,IF($G99="FSG",0,IF($G99="MG",SUMPRODUCT($I99:$I103,Expenses!CO$35:CO$39)*$F99,MAX((Expenses!CO$35-$K99/12)*$J99*$F99,0)+MAX((Expenses!CO$36-$K100/12)*$J100*$F99,0)+MAX((Expenses!CO$37-$K101/12)*$J101*$F99,0)+MAX((Expenses!CO$38-$K102/12)*$J102*$F99,0)+MAX((Expenses!CO$39-$K103/12)*$J103*$F99,0)))),0)</f>
        <v>0</v>
      </c>
      <c r="CR265" s="156">
        <f>IF(AND(CR$165&lt;=$E99,CR$165&gt;=EOMONTH($D99,0)),IF($G99="NNN",SUM(Expenses!CP$35:CP$39)*$F99,IF($G99="FSG",0,IF($G99="MG",SUMPRODUCT($I99:$I103,Expenses!CP$35:CP$39)*$F99,MAX((Expenses!CP$35-$K99/12)*$J99*$F99,0)+MAX((Expenses!CP$36-$K100/12)*$J100*$F99,0)+MAX((Expenses!CP$37-$K101/12)*$J101*$F99,0)+MAX((Expenses!CP$38-$K102/12)*$J102*$F99,0)+MAX((Expenses!CP$39-$K103/12)*$J103*$F99,0)))),0)</f>
        <v>0</v>
      </c>
      <c r="CS265" s="156">
        <f>IF(AND(CS$165&lt;=$E99,CS$165&gt;=EOMONTH($D99,0)),IF($G99="NNN",SUM(Expenses!CQ$35:CQ$39)*$F99,IF($G99="FSG",0,IF($G99="MG",SUMPRODUCT($I99:$I103,Expenses!CQ$35:CQ$39)*$F99,MAX((Expenses!CQ$35-$K99/12)*$J99*$F99,0)+MAX((Expenses!CQ$36-$K100/12)*$J100*$F99,0)+MAX((Expenses!CQ$37-$K101/12)*$J101*$F99,0)+MAX((Expenses!CQ$38-$K102/12)*$J102*$F99,0)+MAX((Expenses!CQ$39-$K103/12)*$J103*$F99,0)))),0)</f>
        <v>0</v>
      </c>
      <c r="CT265" s="156">
        <f>IF(AND(CT$165&lt;=$E99,CT$165&gt;=EOMONTH($D99,0)),IF($G99="NNN",SUM(Expenses!CR$35:CR$39)*$F99,IF($G99="FSG",0,IF($G99="MG",SUMPRODUCT($I99:$I103,Expenses!CR$35:CR$39)*$F99,MAX((Expenses!CR$35-$K99/12)*$J99*$F99,0)+MAX((Expenses!CR$36-$K100/12)*$J100*$F99,0)+MAX((Expenses!CR$37-$K101/12)*$J101*$F99,0)+MAX((Expenses!CR$38-$K102/12)*$J102*$F99,0)+MAX((Expenses!CR$39-$K103/12)*$J103*$F99,0)))),0)</f>
        <v>0</v>
      </c>
      <c r="CU265" s="156">
        <f>IF(AND(CU$165&lt;=$E99,CU$165&gt;=EOMONTH($D99,0)),IF($G99="NNN",SUM(Expenses!CS$35:CS$39)*$F99,IF($G99="FSG",0,IF($G99="MG",SUMPRODUCT($I99:$I103,Expenses!CS$35:CS$39)*$F99,MAX((Expenses!CS$35-$K99/12)*$J99*$F99,0)+MAX((Expenses!CS$36-$K100/12)*$J100*$F99,0)+MAX((Expenses!CS$37-$K101/12)*$J101*$F99,0)+MAX((Expenses!CS$38-$K102/12)*$J102*$F99,0)+MAX((Expenses!CS$39-$K103/12)*$J103*$F99,0)))),0)</f>
        <v>0</v>
      </c>
      <c r="CV265" s="156">
        <f>IF(AND(CV$165&lt;=$E99,CV$165&gt;=EOMONTH($D99,0)),IF($G99="NNN",SUM(Expenses!CT$35:CT$39)*$F99,IF($G99="FSG",0,IF($G99="MG",SUMPRODUCT($I99:$I103,Expenses!CT$35:CT$39)*$F99,MAX((Expenses!CT$35-$K99/12)*$J99*$F99,0)+MAX((Expenses!CT$36-$K100/12)*$J100*$F99,0)+MAX((Expenses!CT$37-$K101/12)*$J101*$F99,0)+MAX((Expenses!CT$38-$K102/12)*$J102*$F99,0)+MAX((Expenses!CT$39-$K103/12)*$J103*$F99,0)))),0)</f>
        <v>0</v>
      </c>
      <c r="CW265" s="156">
        <f>IF(AND(CW$165&lt;=$E99,CW$165&gt;=EOMONTH($D99,0)),IF($G99="NNN",SUM(Expenses!CU$35:CU$39)*$F99,IF($G99="FSG",0,IF($G99="MG",SUMPRODUCT($I99:$I103,Expenses!CU$35:CU$39)*$F99,MAX((Expenses!CU$35-$K99/12)*$J99*$F99,0)+MAX((Expenses!CU$36-$K100/12)*$J100*$F99,0)+MAX((Expenses!CU$37-$K101/12)*$J101*$F99,0)+MAX((Expenses!CU$38-$K102/12)*$J102*$F99,0)+MAX((Expenses!CU$39-$K103/12)*$J103*$F99,0)))),0)</f>
        <v>0</v>
      </c>
      <c r="CX265" s="156">
        <f>IF(AND(CX$165&lt;=$E99,CX$165&gt;=EOMONTH($D99,0)),IF($G99="NNN",SUM(Expenses!CV$35:CV$39)*$F99,IF($G99="FSG",0,IF($G99="MG",SUMPRODUCT($I99:$I103,Expenses!CV$35:CV$39)*$F99,MAX((Expenses!CV$35-$K99/12)*$J99*$F99,0)+MAX((Expenses!CV$36-$K100/12)*$J100*$F99,0)+MAX((Expenses!CV$37-$K101/12)*$J101*$F99,0)+MAX((Expenses!CV$38-$K102/12)*$J102*$F99,0)+MAX((Expenses!CV$39-$K103/12)*$J103*$F99,0)))),0)</f>
        <v>0</v>
      </c>
      <c r="CY265" s="156">
        <f>IF(AND(CY$165&lt;=$E99,CY$165&gt;=EOMONTH($D99,0)),IF($G99="NNN",SUM(Expenses!CW$35:CW$39)*$F99,IF($G99="FSG",0,IF($G99="MG",SUMPRODUCT($I99:$I103,Expenses!CW$35:CW$39)*$F99,MAX((Expenses!CW$35-$K99/12)*$J99*$F99,0)+MAX((Expenses!CW$36-$K100/12)*$J100*$F99,0)+MAX((Expenses!CW$37-$K101/12)*$J101*$F99,0)+MAX((Expenses!CW$38-$K102/12)*$J102*$F99,0)+MAX((Expenses!CW$39-$K103/12)*$J103*$F99,0)))),0)</f>
        <v>0</v>
      </c>
      <c r="CZ265" s="156">
        <f>IF(AND(CZ$165&lt;=$E99,CZ$165&gt;=EOMONTH($D99,0)),IF($G99="NNN",SUM(Expenses!CX$35:CX$39)*$F99,IF($G99="FSG",0,IF($G99="MG",SUMPRODUCT($I99:$I103,Expenses!CX$35:CX$39)*$F99,MAX((Expenses!CX$35-$K99/12)*$J99*$F99,0)+MAX((Expenses!CX$36-$K100/12)*$J100*$F99,0)+MAX((Expenses!CX$37-$K101/12)*$J101*$F99,0)+MAX((Expenses!CX$38-$K102/12)*$J102*$F99,0)+MAX((Expenses!CX$39-$K103/12)*$J103*$F99,0)))),0)</f>
        <v>0</v>
      </c>
      <c r="DA265" s="156">
        <f>IF(AND(DA$165&lt;=$E99,DA$165&gt;=EOMONTH($D99,0)),IF($G99="NNN",SUM(Expenses!CY$35:CY$39)*$F99,IF($G99="FSG",0,IF($G99="MG",SUMPRODUCT($I99:$I103,Expenses!CY$35:CY$39)*$F99,MAX((Expenses!CY$35-$K99/12)*$J99*$F99,0)+MAX((Expenses!CY$36-$K100/12)*$J100*$F99,0)+MAX((Expenses!CY$37-$K101/12)*$J101*$F99,0)+MAX((Expenses!CY$38-$K102/12)*$J102*$F99,0)+MAX((Expenses!CY$39-$K103/12)*$J103*$F99,0)))),0)</f>
        <v>0</v>
      </c>
      <c r="DB265" s="156">
        <f>IF(AND(DB$165&lt;=$E99,DB$165&gt;=EOMONTH($D99,0)),IF($G99="NNN",SUM(Expenses!CZ$35:CZ$39)*$F99,IF($G99="FSG",0,IF($G99="MG",SUMPRODUCT($I99:$I103,Expenses!CZ$35:CZ$39)*$F99,MAX((Expenses!CZ$35-$K99/12)*$J99*$F99,0)+MAX((Expenses!CZ$36-$K100/12)*$J100*$F99,0)+MAX((Expenses!CZ$37-$K101/12)*$J101*$F99,0)+MAX((Expenses!CZ$38-$K102/12)*$J102*$F99,0)+MAX((Expenses!CZ$39-$K103/12)*$J103*$F99,0)))),0)</f>
        <v>0</v>
      </c>
      <c r="DC265" s="156">
        <f>IF(AND(DC$165&lt;=$E99,DC$165&gt;=EOMONTH($D99,0)),IF($G99="NNN",SUM(Expenses!DA$35:DA$39)*$F99,IF($G99="FSG",0,IF($G99="MG",SUMPRODUCT($I99:$I103,Expenses!DA$35:DA$39)*$F99,MAX((Expenses!DA$35-$K99/12)*$J99*$F99,0)+MAX((Expenses!DA$36-$K100/12)*$J100*$F99,0)+MAX((Expenses!DA$37-$K101/12)*$J101*$F99,0)+MAX((Expenses!DA$38-$K102/12)*$J102*$F99,0)+MAX((Expenses!DA$39-$K103/12)*$J103*$F99,0)))),0)</f>
        <v>0</v>
      </c>
      <c r="DD265" s="156">
        <f>IF(AND(DD$165&lt;=$E99,DD$165&gt;=EOMONTH($D99,0)),IF($G99="NNN",SUM(Expenses!DB$35:DB$39)*$F99,IF($G99="FSG",0,IF($G99="MG",SUMPRODUCT($I99:$I103,Expenses!DB$35:DB$39)*$F99,MAX((Expenses!DB$35-$K99/12)*$J99*$F99,0)+MAX((Expenses!DB$36-$K100/12)*$J100*$F99,0)+MAX((Expenses!DB$37-$K101/12)*$J101*$F99,0)+MAX((Expenses!DB$38-$K102/12)*$J102*$F99,0)+MAX((Expenses!DB$39-$K103/12)*$J103*$F99,0)))),0)</f>
        <v>0</v>
      </c>
      <c r="DE265" s="156">
        <f>IF(AND(DE$165&lt;=$E99,DE$165&gt;=EOMONTH($D99,0)),IF($G99="NNN",SUM(Expenses!DC$35:DC$39)*$F99,IF($G99="FSG",0,IF($G99="MG",SUMPRODUCT($I99:$I103,Expenses!DC$35:DC$39)*$F99,MAX((Expenses!DC$35-$K99/12)*$J99*$F99,0)+MAX((Expenses!DC$36-$K100/12)*$J100*$F99,0)+MAX((Expenses!DC$37-$K101/12)*$J101*$F99,0)+MAX((Expenses!DC$38-$K102/12)*$J102*$F99,0)+MAX((Expenses!DC$39-$K103/12)*$J103*$F99,0)))),0)</f>
        <v>0</v>
      </c>
      <c r="DF265" s="156">
        <f>IF(AND(DF$165&lt;=$E99,DF$165&gt;=EOMONTH($D99,0)),IF($G99="NNN",SUM(Expenses!DD$35:DD$39)*$F99,IF($G99="FSG",0,IF($G99="MG",SUMPRODUCT($I99:$I103,Expenses!DD$35:DD$39)*$F99,MAX((Expenses!DD$35-$K99/12)*$J99*$F99,0)+MAX((Expenses!DD$36-$K100/12)*$J100*$F99,0)+MAX((Expenses!DD$37-$K101/12)*$J101*$F99,0)+MAX((Expenses!DD$38-$K102/12)*$J102*$F99,0)+MAX((Expenses!DD$39-$K103/12)*$J103*$F99,0)))),0)</f>
        <v>0</v>
      </c>
      <c r="DG265" s="156">
        <f>IF(AND(DG$165&lt;=$E99,DG$165&gt;=EOMONTH($D99,0)),IF($G99="NNN",SUM(Expenses!DE$35:DE$39)*$F99,IF($G99="FSG",0,IF($G99="MG",SUMPRODUCT($I99:$I103,Expenses!DE$35:DE$39)*$F99,MAX((Expenses!DE$35-$K99/12)*$J99*$F99,0)+MAX((Expenses!DE$36-$K100/12)*$J100*$F99,0)+MAX((Expenses!DE$37-$K101/12)*$J101*$F99,0)+MAX((Expenses!DE$38-$K102/12)*$J102*$F99,0)+MAX((Expenses!DE$39-$K103/12)*$J103*$F99,0)))),0)</f>
        <v>0</v>
      </c>
      <c r="DH265" s="156">
        <f>IF(AND(DH$165&lt;=$E99,DH$165&gt;=EOMONTH($D99,0)),IF($G99="NNN",SUM(Expenses!DF$35:DF$39)*$F99,IF($G99="FSG",0,IF($G99="MG",SUMPRODUCT($I99:$I103,Expenses!DF$35:DF$39)*$F99,MAX((Expenses!DF$35-$K99/12)*$J99*$F99,0)+MAX((Expenses!DF$36-$K100/12)*$J100*$F99,0)+MAX((Expenses!DF$37-$K101/12)*$J101*$F99,0)+MAX((Expenses!DF$38-$K102/12)*$J102*$F99,0)+MAX((Expenses!DF$39-$K103/12)*$J103*$F99,0)))),0)</f>
        <v>0</v>
      </c>
      <c r="DI265" s="156">
        <f>IF(AND(DI$165&lt;=$E99,DI$165&gt;=EOMONTH($D99,0)),IF($G99="NNN",SUM(Expenses!DG$35:DG$39)*$F99,IF($G99="FSG",0,IF($G99="MG",SUMPRODUCT($I99:$I103,Expenses!DG$35:DG$39)*$F99,MAX((Expenses!DG$35-$K99/12)*$J99*$F99,0)+MAX((Expenses!DG$36-$K100/12)*$J100*$F99,0)+MAX((Expenses!DG$37-$K101/12)*$J101*$F99,0)+MAX((Expenses!DG$38-$K102/12)*$J102*$F99,0)+MAX((Expenses!DG$39-$K103/12)*$J103*$F99,0)))),0)</f>
        <v>0</v>
      </c>
      <c r="DJ265" s="156">
        <f>IF(AND(DJ$165&lt;=$E99,DJ$165&gt;=EOMONTH($D99,0)),IF($G99="NNN",SUM(Expenses!DH$35:DH$39)*$F99,IF($G99="FSG",0,IF($G99="MG",SUMPRODUCT($I99:$I103,Expenses!DH$35:DH$39)*$F99,MAX((Expenses!DH$35-$K99/12)*$J99*$F99,0)+MAX((Expenses!DH$36-$K100/12)*$J100*$F99,0)+MAX((Expenses!DH$37-$K101/12)*$J101*$F99,0)+MAX((Expenses!DH$38-$K102/12)*$J102*$F99,0)+MAX((Expenses!DH$39-$K103/12)*$J103*$F99,0)))),0)</f>
        <v>0</v>
      </c>
      <c r="DK265" s="156">
        <f>IF(AND(DK$165&lt;=$E99,DK$165&gt;=EOMONTH($D99,0)),IF($G99="NNN",SUM(Expenses!DI$35:DI$39)*$F99,IF($G99="FSG",0,IF($G99="MG",SUMPRODUCT($I99:$I103,Expenses!DI$35:DI$39)*$F99,MAX((Expenses!DI$35-$K99/12)*$J99*$F99,0)+MAX((Expenses!DI$36-$K100/12)*$J100*$F99,0)+MAX((Expenses!DI$37-$K101/12)*$J101*$F99,0)+MAX((Expenses!DI$38-$K102/12)*$J102*$F99,0)+MAX((Expenses!DI$39-$K103/12)*$J103*$F99,0)))),0)</f>
        <v>0</v>
      </c>
      <c r="DL265" s="156">
        <f>IF(AND(DL$165&lt;=$E99,DL$165&gt;=EOMONTH($D99,0)),IF($G99="NNN",SUM(Expenses!DJ$35:DJ$39)*$F99,IF($G99="FSG",0,IF($G99="MG",SUMPRODUCT($I99:$I103,Expenses!DJ$35:DJ$39)*$F99,MAX((Expenses!DJ$35-$K99/12)*$J99*$F99,0)+MAX((Expenses!DJ$36-$K100/12)*$J100*$F99,0)+MAX((Expenses!DJ$37-$K101/12)*$J101*$F99,0)+MAX((Expenses!DJ$38-$K102/12)*$J102*$F99,0)+MAX((Expenses!DJ$39-$K103/12)*$J103*$F99,0)))),0)</f>
        <v>0</v>
      </c>
      <c r="DM265" s="156">
        <f>IF(AND(DM$165&lt;=$E99,DM$165&gt;=EOMONTH($D99,0)),IF($G99="NNN",SUM(Expenses!DK$35:DK$39)*$F99,IF($G99="FSG",0,IF($G99="MG",SUMPRODUCT($I99:$I103,Expenses!DK$35:DK$39)*$F99,MAX((Expenses!DK$35-$K99/12)*$J99*$F99,0)+MAX((Expenses!DK$36-$K100/12)*$J100*$F99,0)+MAX((Expenses!DK$37-$K101/12)*$J101*$F99,0)+MAX((Expenses!DK$38-$K102/12)*$J102*$F99,0)+MAX((Expenses!DK$39-$K103/12)*$J103*$F99,0)))),0)</f>
        <v>0</v>
      </c>
      <c r="DN265" s="156">
        <f>IF(AND(DN$165&lt;=$E99,DN$165&gt;=EOMONTH($D99,0)),IF($G99="NNN",SUM(Expenses!DL$35:DL$39)*$F99,IF($G99="FSG",0,IF($G99="MG",SUMPRODUCT($I99:$I103,Expenses!DL$35:DL$39)*$F99,MAX((Expenses!DL$35-$K99/12)*$J99*$F99,0)+MAX((Expenses!DL$36-$K100/12)*$J100*$F99,0)+MAX((Expenses!DL$37-$K101/12)*$J101*$F99,0)+MAX((Expenses!DL$38-$K102/12)*$J102*$F99,0)+MAX((Expenses!DL$39-$K103/12)*$J103*$F99,0)))),0)</f>
        <v>0</v>
      </c>
      <c r="DO265" s="156">
        <f>IF(AND(DO$165&lt;=$E99,DO$165&gt;=EOMONTH($D99,0)),IF($G99="NNN",SUM(Expenses!DM$35:DM$39)*$F99,IF($G99="FSG",0,IF($G99="MG",SUMPRODUCT($I99:$I103,Expenses!DM$35:DM$39)*$F99,MAX((Expenses!DM$35-$K99/12)*$J99*$F99,0)+MAX((Expenses!DM$36-$K100/12)*$J100*$F99,0)+MAX((Expenses!DM$37-$K101/12)*$J101*$F99,0)+MAX((Expenses!DM$38-$K102/12)*$J102*$F99,0)+MAX((Expenses!DM$39-$K103/12)*$J103*$F99,0)))),0)</f>
        <v>0</v>
      </c>
      <c r="DP265" s="156">
        <f>IF(AND(DP$165&lt;=$E99,DP$165&gt;=EOMONTH($D99,0)),IF($G99="NNN",SUM(Expenses!DN$35:DN$39)*$F99,IF($G99="FSG",0,IF($G99="MG",SUMPRODUCT($I99:$I103,Expenses!DN$35:DN$39)*$F99,MAX((Expenses!DN$35-$K99/12)*$J99*$F99,0)+MAX((Expenses!DN$36-$K100/12)*$J100*$F99,0)+MAX((Expenses!DN$37-$K101/12)*$J101*$F99,0)+MAX((Expenses!DN$38-$K102/12)*$J102*$F99,0)+MAX((Expenses!DN$39-$K103/12)*$J103*$F99,0)))),0)</f>
        <v>0</v>
      </c>
      <c r="DQ265" s="156">
        <f>IF(AND(DQ$165&lt;=$E99,DQ$165&gt;=EOMONTH($D99,0)),IF($G99="NNN",SUM(Expenses!DO$35:DO$39)*$F99,IF($G99="FSG",0,IF($G99="MG",SUMPRODUCT($I99:$I103,Expenses!DO$35:DO$39)*$F99,MAX((Expenses!DO$35-$K99/12)*$J99*$F99,0)+MAX((Expenses!DO$36-$K100/12)*$J100*$F99,0)+MAX((Expenses!DO$37-$K101/12)*$J101*$F99,0)+MAX((Expenses!DO$38-$K102/12)*$J102*$F99,0)+MAX((Expenses!DO$39-$K103/12)*$J103*$F99,0)))),0)</f>
        <v>0</v>
      </c>
      <c r="DR265" s="156">
        <f>IF(AND(DR$165&lt;=$E99,DR$165&gt;=EOMONTH($D99,0)),IF($G99="NNN",SUM(Expenses!DP$35:DP$39)*$F99,IF($G99="FSG",0,IF($G99="MG",SUMPRODUCT($I99:$I103,Expenses!DP$35:DP$39)*$F99,MAX((Expenses!DP$35-$K99/12)*$J99*$F99,0)+MAX((Expenses!DP$36-$K100/12)*$J100*$F99,0)+MAX((Expenses!DP$37-$K101/12)*$J101*$F99,0)+MAX((Expenses!DP$38-$K102/12)*$J102*$F99,0)+MAX((Expenses!DP$39-$K103/12)*$J103*$F99,0)))),0)</f>
        <v>0</v>
      </c>
      <c r="DS265" s="156">
        <f>IF(AND(DS$165&lt;=$E99,DS$165&gt;=EOMONTH($D99,0)),IF($G99="NNN",SUM(Expenses!DQ$35:DQ$39)*$F99,IF($G99="FSG",0,IF($G99="MG",SUMPRODUCT($I99:$I103,Expenses!DQ$35:DQ$39)*$F99,MAX((Expenses!DQ$35-$K99/12)*$J99*$F99,0)+MAX((Expenses!DQ$36-$K100/12)*$J100*$F99,0)+MAX((Expenses!DQ$37-$K101/12)*$J101*$F99,0)+MAX((Expenses!DQ$38-$K102/12)*$J102*$F99,0)+MAX((Expenses!DQ$39-$K103/12)*$J103*$F99,0)))),0)</f>
        <v>0</v>
      </c>
      <c r="DT265" s="156">
        <f>IF(AND(DT$165&lt;=$E99,DT$165&gt;=EOMONTH($D99,0)),IF($G99="NNN",SUM(Expenses!DR$35:DR$39)*$F99,IF($G99="FSG",0,IF($G99="MG",SUMPRODUCT($I99:$I103,Expenses!DR$35:DR$39)*$F99,MAX((Expenses!DR$35-$K99/12)*$J99*$F99,0)+MAX((Expenses!DR$36-$K100/12)*$J100*$F99,0)+MAX((Expenses!DR$37-$K101/12)*$J101*$F99,0)+MAX((Expenses!DR$38-$K102/12)*$J102*$F99,0)+MAX((Expenses!DR$39-$K103/12)*$J103*$F99,0)))),0)</f>
        <v>0</v>
      </c>
      <c r="DU265" s="156">
        <f>IF(AND(DU$165&lt;=$E99,DU$165&gt;=EOMONTH($D99,0)),IF($G99="NNN",SUM(Expenses!DS$35:DS$39)*$F99,IF($G99="FSG",0,IF($G99="MG",SUMPRODUCT($I99:$I103,Expenses!DS$35:DS$39)*$F99,MAX((Expenses!DS$35-$K99/12)*$J99*$F99,0)+MAX((Expenses!DS$36-$K100/12)*$J100*$F99,0)+MAX((Expenses!DS$37-$K101/12)*$J101*$F99,0)+MAX((Expenses!DS$38-$K102/12)*$J102*$F99,0)+MAX((Expenses!DS$39-$K103/12)*$J103*$F99,0)))),0)</f>
        <v>0</v>
      </c>
      <c r="DV265" s="156">
        <f>IF(AND(DV$165&lt;=$E99,DV$165&gt;=EOMONTH($D99,0)),IF($G99="NNN",SUM(Expenses!DT$35:DT$39)*$F99,IF($G99="FSG",0,IF($G99="MG",SUMPRODUCT($I99:$I103,Expenses!DT$35:DT$39)*$F99,MAX((Expenses!DT$35-$K99/12)*$J99*$F99,0)+MAX((Expenses!DT$36-$K100/12)*$J100*$F99,0)+MAX((Expenses!DT$37-$K101/12)*$J101*$F99,0)+MAX((Expenses!DT$38-$K102/12)*$J102*$F99,0)+MAX((Expenses!DT$39-$K103/12)*$J103*$F99,0)))),0)</f>
        <v>0</v>
      </c>
      <c r="DW265" s="156">
        <f>IF(AND(DW$165&lt;=$E99,DW$165&gt;=EOMONTH($D99,0)),IF($G99="NNN",SUM(Expenses!DU$35:DU$39)*$F99,IF($G99="FSG",0,IF($G99="MG",SUMPRODUCT($I99:$I103,Expenses!DU$35:DU$39)*$F99,MAX((Expenses!DU$35-$K99/12)*$J99*$F99,0)+MAX((Expenses!DU$36-$K100/12)*$J100*$F99,0)+MAX((Expenses!DU$37-$K101/12)*$J101*$F99,0)+MAX((Expenses!DU$38-$K102/12)*$J102*$F99,0)+MAX((Expenses!DU$39-$K103/12)*$J103*$F99,0)))),0)</f>
        <v>0</v>
      </c>
      <c r="DX265" s="156">
        <f>IF(AND(DX$165&lt;=$E99,DX$165&gt;=EOMONTH($D99,0)),IF($G99="NNN",SUM(Expenses!DV$35:DV$39)*$F99,IF($G99="FSG",0,IF($G99="MG",SUMPRODUCT($I99:$I103,Expenses!DV$35:DV$39)*$F99,MAX((Expenses!DV$35-$K99/12)*$J99*$F99,0)+MAX((Expenses!DV$36-$K100/12)*$J100*$F99,0)+MAX((Expenses!DV$37-$K101/12)*$J101*$F99,0)+MAX((Expenses!DV$38-$K102/12)*$J102*$F99,0)+MAX((Expenses!DV$39-$K103/12)*$J103*$F99,0)))),0)</f>
        <v>0</v>
      </c>
      <c r="DY265" s="156">
        <f>IF(AND(DY$165&lt;=$E99,DY$165&gt;=EOMONTH($D99,0)),IF($G99="NNN",SUM(Expenses!DW$35:DW$39)*$F99,IF($G99="FSG",0,IF($G99="MG",SUMPRODUCT($I99:$I103,Expenses!DW$35:DW$39)*$F99,MAX((Expenses!DW$35-$K99/12)*$J99*$F99,0)+MAX((Expenses!DW$36-$K100/12)*$J100*$F99,0)+MAX((Expenses!DW$37-$K101/12)*$J101*$F99,0)+MAX((Expenses!DW$38-$K102/12)*$J102*$F99,0)+MAX((Expenses!DW$39-$K103/12)*$J103*$F99,0)))),0)</f>
        <v>0</v>
      </c>
      <c r="DZ265" s="156">
        <f>IF(AND(DZ$165&lt;=$E99,DZ$165&gt;=EOMONTH($D99,0)),IF($G99="NNN",SUM(Expenses!DX$35:DX$39)*$F99,IF($G99="FSG",0,IF($G99="MG",SUMPRODUCT($I99:$I103,Expenses!DX$35:DX$39)*$F99,MAX((Expenses!DX$35-$K99/12)*$J99*$F99,0)+MAX((Expenses!DX$36-$K100/12)*$J100*$F99,0)+MAX((Expenses!DX$37-$K101/12)*$J101*$F99,0)+MAX((Expenses!DX$38-$K102/12)*$J102*$F99,0)+MAX((Expenses!DX$39-$K103/12)*$J103*$F99,0)))),0)</f>
        <v>0</v>
      </c>
      <c r="EA265" s="156">
        <f>IF(AND(EA$165&lt;=$E99,EA$165&gt;=EOMONTH($D99,0)),IF($G99="NNN",SUM(Expenses!DY$35:DY$39)*$F99,IF($G99="FSG",0,IF($G99="MG",SUMPRODUCT($I99:$I103,Expenses!DY$35:DY$39)*$F99,MAX((Expenses!DY$35-$K99/12)*$J99*$F99,0)+MAX((Expenses!DY$36-$K100/12)*$J100*$F99,0)+MAX((Expenses!DY$37-$K101/12)*$J101*$F99,0)+MAX((Expenses!DY$38-$K102/12)*$J102*$F99,0)+MAX((Expenses!DY$39-$K103/12)*$J103*$F99,0)))),0)</f>
        <v>0</v>
      </c>
      <c r="EB265" s="156">
        <f>IF(AND(EB$165&lt;=$E99,EB$165&gt;=EOMONTH($D99,0)),IF($G99="NNN",SUM(Expenses!DZ$35:DZ$39)*$F99,IF($G99="FSG",0,IF($G99="MG",SUMPRODUCT($I99:$I103,Expenses!DZ$35:DZ$39)*$F99,MAX((Expenses!DZ$35-$K99/12)*$J99*$F99,0)+MAX((Expenses!DZ$36-$K100/12)*$J100*$F99,0)+MAX((Expenses!DZ$37-$K101/12)*$J101*$F99,0)+MAX((Expenses!DZ$38-$K102/12)*$J102*$F99,0)+MAX((Expenses!DZ$39-$K103/12)*$J103*$F99,0)))),0)</f>
        <v>0</v>
      </c>
      <c r="EC265" s="156">
        <f>IF(AND(EC$165&lt;=$E99,EC$165&gt;=EOMONTH($D99,0)),IF($G99="NNN",SUM(Expenses!EA$35:EA$39)*$F99,IF($G99="FSG",0,IF($G99="MG",SUMPRODUCT($I99:$I103,Expenses!EA$35:EA$39)*$F99,MAX((Expenses!EA$35-$K99/12)*$J99*$F99,0)+MAX((Expenses!EA$36-$K100/12)*$J100*$F99,0)+MAX((Expenses!EA$37-$K101/12)*$J101*$F99,0)+MAX((Expenses!EA$38-$K102/12)*$J102*$F99,0)+MAX((Expenses!EA$39-$K103/12)*$J103*$F99,0)))),0)</f>
        <v>0</v>
      </c>
      <c r="ED265" s="156">
        <f>IF(AND(ED$165&lt;=$E99,ED$165&gt;=EOMONTH($D99,0)),IF($G99="NNN",SUM(Expenses!EB$35:EB$39)*$F99,IF($G99="FSG",0,IF($G99="MG",SUMPRODUCT($I99:$I103,Expenses!EB$35:EB$39)*$F99,MAX((Expenses!EB$35-$K99/12)*$J99*$F99,0)+MAX((Expenses!EB$36-$K100/12)*$J100*$F99,0)+MAX((Expenses!EB$37-$K101/12)*$J101*$F99,0)+MAX((Expenses!EB$38-$K102/12)*$J102*$F99,0)+MAX((Expenses!EB$39-$K103/12)*$J103*$F99,0)))),0)</f>
        <v>0</v>
      </c>
      <c r="EE265" s="156">
        <f>IF(AND(EE$165&lt;=$E99,EE$165&gt;=EOMONTH($D99,0)),IF($G99="NNN",SUM(Expenses!EC$35:EC$39)*$F99,IF($G99="FSG",0,IF($G99="MG",SUMPRODUCT($I99:$I103,Expenses!EC$35:EC$39)*$F99,MAX((Expenses!EC$35-$K99/12)*$J99*$F99,0)+MAX((Expenses!EC$36-$K100/12)*$J100*$F99,0)+MAX((Expenses!EC$37-$K101/12)*$J101*$F99,0)+MAX((Expenses!EC$38-$K102/12)*$J102*$F99,0)+MAX((Expenses!EC$39-$K103/12)*$J103*$F99,0)))),0)</f>
        <v>0</v>
      </c>
      <c r="EF265" s="156">
        <f>IF(AND(EF$165&lt;=$E99,EF$165&gt;=EOMONTH($D99,0)),IF($G99="NNN",SUM(Expenses!ED$35:ED$39)*$F99,IF($G99="FSG",0,IF($G99="MG",SUMPRODUCT($I99:$I103,Expenses!ED$35:ED$39)*$F99,MAX((Expenses!ED$35-$K99/12)*$J99*$F99,0)+MAX((Expenses!ED$36-$K100/12)*$J100*$F99,0)+MAX((Expenses!ED$37-$K101/12)*$J101*$F99,0)+MAX((Expenses!ED$38-$K102/12)*$J102*$F99,0)+MAX((Expenses!ED$39-$K103/12)*$J103*$F99,0)))),0)</f>
        <v>0</v>
      </c>
      <c r="EG265" s="156">
        <f>IF(AND(EG$165&lt;=$E99,EG$165&gt;=EOMONTH($D99,0)),IF($G99="NNN",SUM(Expenses!EE$35:EE$39)*$F99,IF($G99="FSG",0,IF($G99="MG",SUMPRODUCT($I99:$I103,Expenses!EE$35:EE$39)*$F99,MAX((Expenses!EE$35-$K99/12)*$J99*$F99,0)+MAX((Expenses!EE$36-$K100/12)*$J100*$F99,0)+MAX((Expenses!EE$37-$K101/12)*$J101*$F99,0)+MAX((Expenses!EE$38-$K102/12)*$J102*$F99,0)+MAX((Expenses!EE$39-$K103/12)*$J103*$F99,0)))),0)</f>
        <v>0</v>
      </c>
      <c r="EH265" s="156">
        <f>IF(AND(EH$165&lt;=$E99,EH$165&gt;=EOMONTH($D99,0)),IF($G99="NNN",SUM(Expenses!EF$35:EF$39)*$F99,IF($G99="FSG",0,IF($G99="MG",SUMPRODUCT($I99:$I103,Expenses!EF$35:EF$39)*$F99,MAX((Expenses!EF$35-$K99/12)*$J99*$F99,0)+MAX((Expenses!EF$36-$K100/12)*$J100*$F99,0)+MAX((Expenses!EF$37-$K101/12)*$J101*$F99,0)+MAX((Expenses!EF$38-$K102/12)*$J102*$F99,0)+MAX((Expenses!EF$39-$K103/12)*$J103*$F99,0)))),0)</f>
        <v>0</v>
      </c>
      <c r="EI265" s="156">
        <f>IF(AND(EI$165&lt;=$E99,EI$165&gt;=EOMONTH($D99,0)),IF($G99="NNN",SUM(Expenses!EG$35:EG$39)*$F99,IF($G99="FSG",0,IF($G99="MG",SUMPRODUCT($I99:$I103,Expenses!EG$35:EG$39)*$F99,MAX((Expenses!EG$35-$K99/12)*$J99*$F99,0)+MAX((Expenses!EG$36-$K100/12)*$J100*$F99,0)+MAX((Expenses!EG$37-$K101/12)*$J101*$F99,0)+MAX((Expenses!EG$38-$K102/12)*$J102*$F99,0)+MAX((Expenses!EG$39-$K103/12)*$J103*$F99,0)))),0)</f>
        <v>0</v>
      </c>
      <c r="EJ265" s="156">
        <f>IF(AND(EJ$165&lt;=$E99,EJ$165&gt;=EOMONTH($D99,0)),IF($G99="NNN",SUM(Expenses!EH$35:EH$39)*$F99,IF($G99="FSG",0,IF($G99="MG",SUMPRODUCT($I99:$I103,Expenses!EH$35:EH$39)*$F99,MAX((Expenses!EH$35-$K99/12)*$J99*$F99,0)+MAX((Expenses!EH$36-$K100/12)*$J100*$F99,0)+MAX((Expenses!EH$37-$K101/12)*$J101*$F99,0)+MAX((Expenses!EH$38-$K102/12)*$J102*$F99,0)+MAX((Expenses!EH$39-$K103/12)*$J103*$F99,0)))),0)</f>
        <v>0</v>
      </c>
      <c r="EK265" s="156">
        <f>IF(AND(EK$165&lt;=$E99,EK$165&gt;=EOMONTH($D99,0)),IF($G99="NNN",SUM(Expenses!EI$35:EI$39)*$F99,IF($G99="FSG",0,IF($G99="MG",SUMPRODUCT($I99:$I103,Expenses!EI$35:EI$39)*$F99,MAX((Expenses!EI$35-$K99/12)*$J99*$F99,0)+MAX((Expenses!EI$36-$K100/12)*$J100*$F99,0)+MAX((Expenses!EI$37-$K101/12)*$J101*$F99,0)+MAX((Expenses!EI$38-$K102/12)*$J102*$F99,0)+MAX((Expenses!EI$39-$K103/12)*$J103*$F99,0)))),0)</f>
        <v>0</v>
      </c>
      <c r="EL265" s="156">
        <f>IF(AND(EL$165&lt;=$E99,EL$165&gt;=EOMONTH($D99,0)),IF($G99="NNN",SUM(Expenses!EJ$35:EJ$39)*$F99,IF($G99="FSG",0,IF($G99="MG",SUMPRODUCT($I99:$I103,Expenses!EJ$35:EJ$39)*$F99,MAX((Expenses!EJ$35-$K99/12)*$J99*$F99,0)+MAX((Expenses!EJ$36-$K100/12)*$J100*$F99,0)+MAX((Expenses!EJ$37-$K101/12)*$J101*$F99,0)+MAX((Expenses!EJ$38-$K102/12)*$J102*$F99,0)+MAX((Expenses!EJ$39-$K103/12)*$J103*$F99,0)))),0)</f>
        <v>0</v>
      </c>
      <c r="EM265" s="156">
        <f>IF(AND(EM$165&lt;=$E99,EM$165&gt;=EOMONTH($D99,0)),IF($G99="NNN",SUM(Expenses!EK$35:EK$39)*$F99,IF($G99="FSG",0,IF($G99="MG",SUMPRODUCT($I99:$I103,Expenses!EK$35:EK$39)*$F99,MAX((Expenses!EK$35-$K99/12)*$J99*$F99,0)+MAX((Expenses!EK$36-$K100/12)*$J100*$F99,0)+MAX((Expenses!EK$37-$K101/12)*$J101*$F99,0)+MAX((Expenses!EK$38-$K102/12)*$J102*$F99,0)+MAX((Expenses!EK$39-$K103/12)*$J103*$F99,0)))),0)</f>
        <v>0</v>
      </c>
      <c r="EN265" s="156">
        <f>IF(AND(EN$165&lt;=$E99,EN$165&gt;=EOMONTH($D99,0)),IF($G99="NNN",SUM(Expenses!EL$35:EL$39)*$F99,IF($G99="FSG",0,IF($G99="MG",SUMPRODUCT($I99:$I103,Expenses!EL$35:EL$39)*$F99,MAX((Expenses!EL$35-$K99/12)*$J99*$F99,0)+MAX((Expenses!EL$36-$K100/12)*$J100*$F99,0)+MAX((Expenses!EL$37-$K101/12)*$J101*$F99,0)+MAX((Expenses!EL$38-$K102/12)*$J102*$F99,0)+MAX((Expenses!EL$39-$K103/12)*$J103*$F99,0)))),0)</f>
        <v>0</v>
      </c>
      <c r="EO265" s="156">
        <f>IF(AND(EO$165&lt;=$E99,EO$165&gt;=EOMONTH($D99,0)),IF($G99="NNN",SUM(Expenses!EM$35:EM$39)*$F99,IF($G99="FSG",0,IF($G99="MG",SUMPRODUCT($I99:$I103,Expenses!EM$35:EM$39)*$F99,MAX((Expenses!EM$35-$K99/12)*$J99*$F99,0)+MAX((Expenses!EM$36-$K100/12)*$J100*$F99,0)+MAX((Expenses!EM$37-$K101/12)*$J101*$F99,0)+MAX((Expenses!EM$38-$K102/12)*$J102*$F99,0)+MAX((Expenses!EM$39-$K103/12)*$J103*$F99,0)))),0)</f>
        <v>0</v>
      </c>
      <c r="EP265" s="156">
        <f>IF(AND(EP$165&lt;=$E99,EP$165&gt;=EOMONTH($D99,0)),IF($G99="NNN",SUM(Expenses!EN$35:EN$39)*$F99,IF($G99="FSG",0,IF($G99="MG",SUMPRODUCT($I99:$I103,Expenses!EN$35:EN$39)*$F99,MAX((Expenses!EN$35-$K99/12)*$J99*$F99,0)+MAX((Expenses!EN$36-$K100/12)*$J100*$F99,0)+MAX((Expenses!EN$37-$K101/12)*$J101*$F99,0)+MAX((Expenses!EN$38-$K102/12)*$J102*$F99,0)+MAX((Expenses!EN$39-$K103/12)*$J103*$F99,0)))),0)</f>
        <v>0</v>
      </c>
      <c r="EQ265" s="156">
        <f>IF(AND(EQ$165&lt;=$E99,EQ$165&gt;=EOMONTH($D99,0)),IF($G99="NNN",SUM(Expenses!EO$35:EO$39)*$F99,IF($G99="FSG",0,IF($G99="MG",SUMPRODUCT($I99:$I103,Expenses!EO$35:EO$39)*$F99,MAX((Expenses!EO$35-$K99/12)*$J99*$F99,0)+MAX((Expenses!EO$36-$K100/12)*$J100*$F99,0)+MAX((Expenses!EO$37-$K101/12)*$J101*$F99,0)+MAX((Expenses!EO$38-$K102/12)*$J102*$F99,0)+MAX((Expenses!EO$39-$K103/12)*$J103*$F99,0)))),0)</f>
        <v>0</v>
      </c>
      <c r="ER265" s="156">
        <f>IF(AND(ER$165&lt;=$E99,ER$165&gt;=EOMONTH($D99,0)),IF($G99="NNN",SUM(Expenses!EP$35:EP$39)*$F99,IF($G99="FSG",0,IF($G99="MG",SUMPRODUCT($I99:$I103,Expenses!EP$35:EP$39)*$F99,MAX((Expenses!EP$35-$K99/12)*$J99*$F99,0)+MAX((Expenses!EP$36-$K100/12)*$J100*$F99,0)+MAX((Expenses!EP$37-$K101/12)*$J101*$F99,0)+MAX((Expenses!EP$38-$K102/12)*$J102*$F99,0)+MAX((Expenses!EP$39-$K103/12)*$J103*$F99,0)))),0)</f>
        <v>0</v>
      </c>
      <c r="ES265" s="156">
        <f>IF(AND(ES$165&lt;=$E99,ES$165&gt;=EOMONTH($D99,0)),IF($G99="NNN",SUM(Expenses!EQ$35:EQ$39)*$F99,IF($G99="FSG",0,IF($G99="MG",SUMPRODUCT($I99:$I103,Expenses!EQ$35:EQ$39)*$F99,MAX((Expenses!EQ$35-$K99/12)*$J99*$F99,0)+MAX((Expenses!EQ$36-$K100/12)*$J100*$F99,0)+MAX((Expenses!EQ$37-$K101/12)*$J101*$F99,0)+MAX((Expenses!EQ$38-$K102/12)*$J102*$F99,0)+MAX((Expenses!EQ$39-$K103/12)*$J103*$F99,0)))),0)</f>
        <v>0</v>
      </c>
      <c r="ET265" s="156">
        <f>IF(AND(ET$165&lt;=$E99,ET$165&gt;=EOMONTH($D99,0)),IF($G99="NNN",SUM(Expenses!ER$35:ER$39)*$F99,IF($G99="FSG",0,IF($G99="MG",SUMPRODUCT($I99:$I103,Expenses!ER$35:ER$39)*$F99,MAX((Expenses!ER$35-$K99/12)*$J99*$F99,0)+MAX((Expenses!ER$36-$K100/12)*$J100*$F99,0)+MAX((Expenses!ER$37-$K101/12)*$J101*$F99,0)+MAX((Expenses!ER$38-$K102/12)*$J102*$F99,0)+MAX((Expenses!ER$39-$K103/12)*$J103*$F99,0)))),0)</f>
        <v>0</v>
      </c>
      <c r="EU265" s="156">
        <f>IF(AND(EU$165&lt;=$E99,EU$165&gt;=EOMONTH($D99,0)),IF($G99="NNN",SUM(Expenses!ES$35:ES$39)*$F99,IF($G99="FSG",0,IF($G99="MG",SUMPRODUCT($I99:$I103,Expenses!ES$35:ES$39)*$F99,MAX((Expenses!ES$35-$K99/12)*$J99*$F99,0)+MAX((Expenses!ES$36-$K100/12)*$J100*$F99,0)+MAX((Expenses!ES$37-$K101/12)*$J101*$F99,0)+MAX((Expenses!ES$38-$K102/12)*$J102*$F99,0)+MAX((Expenses!ES$39-$K103/12)*$J103*$F99,0)))),0)</f>
        <v>0</v>
      </c>
      <c r="EV265" s="156">
        <f>IF(AND(EV$165&lt;=$E99,EV$165&gt;=EOMONTH($D99,0)),IF($G99="NNN",SUM(Expenses!ET$35:ET$39)*$F99,IF($G99="FSG",0,IF($G99="MG",SUMPRODUCT($I99:$I103,Expenses!ET$35:ET$39)*$F99,MAX((Expenses!ET$35-$K99/12)*$J99*$F99,0)+MAX((Expenses!ET$36-$K100/12)*$J100*$F99,0)+MAX((Expenses!ET$37-$K101/12)*$J101*$F99,0)+MAX((Expenses!ET$38-$K102/12)*$J102*$F99,0)+MAX((Expenses!ET$39-$K103/12)*$J103*$F99,0)))),0)</f>
        <v>0</v>
      </c>
      <c r="EW265" s="156">
        <f>IF(AND(EW$165&lt;=$E99,EW$165&gt;=EOMONTH($D99,0)),IF($G99="NNN",SUM(Expenses!EU$35:EU$39)*$F99,IF($G99="FSG",0,IF($G99="MG",SUMPRODUCT($I99:$I103,Expenses!EU$35:EU$39)*$F99,MAX((Expenses!EU$35-$K99/12)*$J99*$F99,0)+MAX((Expenses!EU$36-$K100/12)*$J100*$F99,0)+MAX((Expenses!EU$37-$K101/12)*$J101*$F99,0)+MAX((Expenses!EU$38-$K102/12)*$J102*$F99,0)+MAX((Expenses!EU$39-$K103/12)*$J103*$F99,0)))),0)</f>
        <v>0</v>
      </c>
      <c r="EX265" s="156">
        <f>IF(AND(EX$165&lt;=$E99,EX$165&gt;=EOMONTH($D99,0)),IF($G99="NNN",SUM(Expenses!EV$35:EV$39)*$F99,IF($G99="FSG",0,IF($G99="MG",SUMPRODUCT($I99:$I103,Expenses!EV$35:EV$39)*$F99,MAX((Expenses!EV$35-$K99/12)*$J99*$F99,0)+MAX((Expenses!EV$36-$K100/12)*$J100*$F99,0)+MAX((Expenses!EV$37-$K101/12)*$J101*$F99,0)+MAX((Expenses!EV$38-$K102/12)*$J102*$F99,0)+MAX((Expenses!EV$39-$K103/12)*$J103*$F99,0)))),0)</f>
        <v>0</v>
      </c>
      <c r="EY265" s="156">
        <f>IF(AND(EY$165&lt;=$E99,EY$165&gt;=EOMONTH($D99,0)),IF($G99="NNN",SUM(Expenses!EW$35:EW$39)*$F99,IF($G99="FSG",0,IF($G99="MG",SUMPRODUCT($I99:$I103,Expenses!EW$35:EW$39)*$F99,MAX((Expenses!EW$35-$K99/12)*$J99*$F99,0)+MAX((Expenses!EW$36-$K100/12)*$J100*$F99,0)+MAX((Expenses!EW$37-$K101/12)*$J101*$F99,0)+MAX((Expenses!EW$38-$K102/12)*$J102*$F99,0)+MAX((Expenses!EW$39-$K103/12)*$J103*$F99,0)))),0)</f>
        <v>0</v>
      </c>
      <c r="EZ265" s="156">
        <f>IF(AND(EZ$165&lt;=$E99,EZ$165&gt;=EOMONTH($D99,0)),IF($G99="NNN",SUM(Expenses!EX$35:EX$39)*$F99,IF($G99="FSG",0,IF($G99="MG",SUMPRODUCT($I99:$I103,Expenses!EX$35:EX$39)*$F99,MAX((Expenses!EX$35-$K99/12)*$J99*$F99,0)+MAX((Expenses!EX$36-$K100/12)*$J100*$F99,0)+MAX((Expenses!EX$37-$K101/12)*$J101*$F99,0)+MAX((Expenses!EX$38-$K102/12)*$J102*$F99,0)+MAX((Expenses!EX$39-$K103/12)*$J103*$F99,0)))),0)</f>
        <v>0</v>
      </c>
      <c r="FA265" s="156">
        <f>IF(AND(FA$165&lt;=$E99,FA$165&gt;=EOMONTH($D99,0)),IF($G99="NNN",SUM(Expenses!EY$35:EY$39)*$F99,IF($G99="FSG",0,IF($G99="MG",SUMPRODUCT($I99:$I103,Expenses!EY$35:EY$39)*$F99,MAX((Expenses!EY$35-$K99/12)*$J99*$F99,0)+MAX((Expenses!EY$36-$K100/12)*$J100*$F99,0)+MAX((Expenses!EY$37-$K101/12)*$J101*$F99,0)+MAX((Expenses!EY$38-$K102/12)*$J102*$F99,0)+MAX((Expenses!EY$39-$K103/12)*$J103*$F99,0)))),0)</f>
        <v>0</v>
      </c>
      <c r="FB265" s="156">
        <f>IF(AND(FB$165&lt;=$E99,FB$165&gt;=EOMONTH($D99,0)),IF($G99="NNN",SUM(Expenses!EZ$35:EZ$39)*$F99,IF($G99="FSG",0,IF($G99="MG",SUMPRODUCT($I99:$I103,Expenses!EZ$35:EZ$39)*$F99,MAX((Expenses!EZ$35-$K99/12)*$J99*$F99,0)+MAX((Expenses!EZ$36-$K100/12)*$J100*$F99,0)+MAX((Expenses!EZ$37-$K101/12)*$J101*$F99,0)+MAX((Expenses!EZ$38-$K102/12)*$J102*$F99,0)+MAX((Expenses!EZ$39-$K103/12)*$J103*$F99,0)))),0)</f>
        <v>0</v>
      </c>
      <c r="FC265" s="156">
        <f>IF(AND(FC$165&lt;=$E99,FC$165&gt;=EOMONTH($D99,0)),IF($G99="NNN",SUM(Expenses!FA$35:FA$39)*$F99,IF($G99="FSG",0,IF($G99="MG",SUMPRODUCT($I99:$I103,Expenses!FA$35:FA$39)*$F99,MAX((Expenses!FA$35-$K99/12)*$J99*$F99,0)+MAX((Expenses!FA$36-$K100/12)*$J100*$F99,0)+MAX((Expenses!FA$37-$K101/12)*$J101*$F99,0)+MAX((Expenses!FA$38-$K102/12)*$J102*$F99,0)+MAX((Expenses!FA$39-$K103/12)*$J103*$F99,0)))),0)</f>
        <v>0</v>
      </c>
      <c r="FD265" s="156">
        <f>IF(AND(FD$165&lt;=$E99,FD$165&gt;=EOMONTH($D99,0)),IF($G99="NNN",SUM(Expenses!FB$35:FB$39)*$F99,IF($G99="FSG",0,IF($G99="MG",SUMPRODUCT($I99:$I103,Expenses!FB$35:FB$39)*$F99,MAX((Expenses!FB$35-$K99/12)*$J99*$F99,0)+MAX((Expenses!FB$36-$K100/12)*$J100*$F99,0)+MAX((Expenses!FB$37-$K101/12)*$J101*$F99,0)+MAX((Expenses!FB$38-$K102/12)*$J102*$F99,0)+MAX((Expenses!FB$39-$K103/12)*$J103*$F99,0)))),0)</f>
        <v>0</v>
      </c>
      <c r="FE265" s="156">
        <f>IF(AND(FE$165&lt;=$E99,FE$165&gt;=EOMONTH($D99,0)),IF($G99="NNN",SUM(Expenses!FC$35:FC$39)*$F99,IF($G99="FSG",0,IF($G99="MG",SUMPRODUCT($I99:$I103,Expenses!FC$35:FC$39)*$F99,MAX((Expenses!FC$35-$K99/12)*$J99*$F99,0)+MAX((Expenses!FC$36-$K100/12)*$J100*$F99,0)+MAX((Expenses!FC$37-$K101/12)*$J101*$F99,0)+MAX((Expenses!FC$38-$K102/12)*$J102*$F99,0)+MAX((Expenses!FC$39-$K103/12)*$J103*$F99,0)))),0)</f>
        <v>0</v>
      </c>
      <c r="FF265" s="156">
        <f>IF(AND(FF$165&lt;=$E99,FF$165&gt;=EOMONTH($D99,0)),IF($G99="NNN",SUM(Expenses!FD$35:FD$39)*$F99,IF($G99="FSG",0,IF($G99="MG",SUMPRODUCT($I99:$I103,Expenses!FD$35:FD$39)*$F99,MAX((Expenses!FD$35-$K99/12)*$J99*$F99,0)+MAX((Expenses!FD$36-$K100/12)*$J100*$F99,0)+MAX((Expenses!FD$37-$K101/12)*$J101*$F99,0)+MAX((Expenses!FD$38-$K102/12)*$J102*$F99,0)+MAX((Expenses!FD$39-$K103/12)*$J103*$F99,0)))),0)</f>
        <v>0</v>
      </c>
      <c r="FG265" s="156">
        <f>IF(AND(FG$165&lt;=$E99,FG$165&gt;=EOMONTH($D99,0)),IF($G99="NNN",SUM(Expenses!FE$35:FE$39)*$F99,IF($G99="FSG",0,IF($G99="MG",SUMPRODUCT($I99:$I103,Expenses!FE$35:FE$39)*$F99,MAX((Expenses!FE$35-$K99/12)*$J99*$F99,0)+MAX((Expenses!FE$36-$K100/12)*$J100*$F99,0)+MAX((Expenses!FE$37-$K101/12)*$J101*$F99,0)+MAX((Expenses!FE$38-$K102/12)*$J102*$F99,0)+MAX((Expenses!FE$39-$K103/12)*$J103*$F99,0)))),0)</f>
        <v>0</v>
      </c>
      <c r="FH265" s="156">
        <f>IF(AND(FH$165&lt;=$E99,FH$165&gt;=EOMONTH($D99,0)),IF($G99="NNN",SUM(Expenses!FF$35:FF$39)*$F99,IF($G99="FSG",0,IF($G99="MG",SUMPRODUCT($I99:$I103,Expenses!FF$35:FF$39)*$F99,MAX((Expenses!FF$35-$K99/12)*$J99*$F99,0)+MAX((Expenses!FF$36-$K100/12)*$J100*$F99,0)+MAX((Expenses!FF$37-$K101/12)*$J101*$F99,0)+MAX((Expenses!FF$38-$K102/12)*$J102*$F99,0)+MAX((Expenses!FF$39-$K103/12)*$J103*$F99,0)))),0)</f>
        <v>0</v>
      </c>
      <c r="FI265" s="156">
        <f>IF(AND(FI$165&lt;=$E99,FI$165&gt;=EOMONTH($D99,0)),IF($G99="NNN",SUM(Expenses!FG$35:FG$39)*$F99,IF($G99="FSG",0,IF($G99="MG",SUMPRODUCT($I99:$I103,Expenses!FG$35:FG$39)*$F99,MAX((Expenses!FG$35-$K99/12)*$J99*$F99,0)+MAX((Expenses!FG$36-$K100/12)*$J100*$F99,0)+MAX((Expenses!FG$37-$K101/12)*$J101*$F99,0)+MAX((Expenses!FG$38-$K102/12)*$J102*$F99,0)+MAX((Expenses!FG$39-$K103/12)*$J103*$F99,0)))),0)</f>
        <v>0</v>
      </c>
      <c r="FJ265" s="156">
        <f>IF(AND(FJ$165&lt;=$E99,FJ$165&gt;=EOMONTH($D99,0)),IF($G99="NNN",SUM(Expenses!FH$35:FH$39)*$F99,IF($G99="FSG",0,IF($G99="MG",SUMPRODUCT($I99:$I103,Expenses!FH$35:FH$39)*$F99,MAX((Expenses!FH$35-$K99/12)*$J99*$F99,0)+MAX((Expenses!FH$36-$K100/12)*$J100*$F99,0)+MAX((Expenses!FH$37-$K101/12)*$J101*$F99,0)+MAX((Expenses!FH$38-$K102/12)*$J102*$F99,0)+MAX((Expenses!FH$39-$K103/12)*$J103*$F99,0)))),0)</f>
        <v>0</v>
      </c>
      <c r="FK265" s="156">
        <f>IF(AND(FK$165&lt;=$E99,FK$165&gt;=EOMONTH($D99,0)),IF($G99="NNN",SUM(Expenses!FI$35:FI$39)*$F99,IF($G99="FSG",0,IF($G99="MG",SUMPRODUCT($I99:$I103,Expenses!FI$35:FI$39)*$F99,MAX((Expenses!FI$35-$K99/12)*$J99*$F99,0)+MAX((Expenses!FI$36-$K100/12)*$J100*$F99,0)+MAX((Expenses!FI$37-$K101/12)*$J101*$F99,0)+MAX((Expenses!FI$38-$K102/12)*$J102*$F99,0)+MAX((Expenses!FI$39-$K103/12)*$J103*$F99,0)))),0)</f>
        <v>0</v>
      </c>
      <c r="FL265" s="156">
        <f>IF(AND(FL$165&lt;=$E99,FL$165&gt;=EOMONTH($D99,0)),IF($G99="NNN",SUM(Expenses!FJ$35:FJ$39)*$F99,IF($G99="FSG",0,IF($G99="MG",SUMPRODUCT($I99:$I103,Expenses!FJ$35:FJ$39)*$F99,MAX((Expenses!FJ$35-$K99/12)*$J99*$F99,0)+MAX((Expenses!FJ$36-$K100/12)*$J100*$F99,0)+MAX((Expenses!FJ$37-$K101/12)*$J101*$F99,0)+MAX((Expenses!FJ$38-$K102/12)*$J102*$F99,0)+MAX((Expenses!FJ$39-$K103/12)*$J103*$F99,0)))),0)</f>
        <v>0</v>
      </c>
      <c r="FM265" s="156">
        <f>IF(AND(FM$165&lt;=$E99,FM$165&gt;=EOMONTH($D99,0)),IF($G99="NNN",SUM(Expenses!FK$35:FK$39)*$F99,IF($G99="FSG",0,IF($G99="MG",SUMPRODUCT($I99:$I103,Expenses!FK$35:FK$39)*$F99,MAX((Expenses!FK$35-$K99/12)*$J99*$F99,0)+MAX((Expenses!FK$36-$K100/12)*$J100*$F99,0)+MAX((Expenses!FK$37-$K101/12)*$J101*$F99,0)+MAX((Expenses!FK$38-$K102/12)*$J102*$F99,0)+MAX((Expenses!FK$39-$K103/12)*$J103*$F99,0)))),0)</f>
        <v>0</v>
      </c>
      <c r="FN265" s="156">
        <f>IF(AND(FN$165&lt;=$E99,FN$165&gt;=EOMONTH($D99,0)),IF($G99="NNN",SUM(Expenses!FL$35:FL$39)*$F99,IF($G99="FSG",0,IF($G99="MG",SUMPRODUCT($I99:$I103,Expenses!FL$35:FL$39)*$F99,MAX((Expenses!FL$35-$K99/12)*$J99*$F99,0)+MAX((Expenses!FL$36-$K100/12)*$J100*$F99,0)+MAX((Expenses!FL$37-$K101/12)*$J101*$F99,0)+MAX((Expenses!FL$38-$K102/12)*$J102*$F99,0)+MAX((Expenses!FL$39-$K103/12)*$J103*$F99,0)))),0)</f>
        <v>0</v>
      </c>
      <c r="FO265" s="156">
        <f>IF(AND(FO$165&lt;=$E99,FO$165&gt;=EOMONTH($D99,0)),IF($G99="NNN",SUM(Expenses!FM$35:FM$39)*$F99,IF($G99="FSG",0,IF($G99="MG",SUMPRODUCT($I99:$I103,Expenses!FM$35:FM$39)*$F99,MAX((Expenses!FM$35-$K99/12)*$J99*$F99,0)+MAX((Expenses!FM$36-$K100/12)*$J100*$F99,0)+MAX((Expenses!FM$37-$K101/12)*$J101*$F99,0)+MAX((Expenses!FM$38-$K102/12)*$J102*$F99,0)+MAX((Expenses!FM$39-$K103/12)*$J103*$F99,0)))),0)</f>
        <v>0</v>
      </c>
      <c r="FP265" s="156">
        <f>IF(AND(FP$165&lt;=$E99,FP$165&gt;=EOMONTH($D99,0)),IF($G99="NNN",SUM(Expenses!FN$35:FN$39)*$F99,IF($G99="FSG",0,IF($G99="MG",SUMPRODUCT($I99:$I103,Expenses!FN$35:FN$39)*$F99,MAX((Expenses!FN$35-$K99/12)*$J99*$F99,0)+MAX((Expenses!FN$36-$K100/12)*$J100*$F99,0)+MAX((Expenses!FN$37-$K101/12)*$J101*$F99,0)+MAX((Expenses!FN$38-$K102/12)*$J102*$F99,0)+MAX((Expenses!FN$39-$K103/12)*$J103*$F99,0)))),0)</f>
        <v>0</v>
      </c>
      <c r="FQ265" s="156">
        <f>IF(AND(FQ$165&lt;=$E99,FQ$165&gt;=EOMONTH($D99,0)),IF($G99="NNN",SUM(Expenses!FO$35:FO$39)*$F99,IF($G99="FSG",0,IF($G99="MG",SUMPRODUCT($I99:$I103,Expenses!FO$35:FO$39)*$F99,MAX((Expenses!FO$35-$K99/12)*$J99*$F99,0)+MAX((Expenses!FO$36-$K100/12)*$J100*$F99,0)+MAX((Expenses!FO$37-$K101/12)*$J101*$F99,0)+MAX((Expenses!FO$38-$K102/12)*$J102*$F99,0)+MAX((Expenses!FO$39-$K103/12)*$J103*$F99,0)))),0)</f>
        <v>0</v>
      </c>
      <c r="FR265" s="156">
        <f>IF(AND(FR$165&lt;=$E99,FR$165&gt;=EOMONTH($D99,0)),IF($G99="NNN",SUM(Expenses!FP$35:FP$39)*$F99,IF($G99="FSG",0,IF($G99="MG",SUMPRODUCT($I99:$I103,Expenses!FP$35:FP$39)*$F99,MAX((Expenses!FP$35-$K99/12)*$J99*$F99,0)+MAX((Expenses!FP$36-$K100/12)*$J100*$F99,0)+MAX((Expenses!FP$37-$K101/12)*$J101*$F99,0)+MAX((Expenses!FP$38-$K102/12)*$J102*$F99,0)+MAX((Expenses!FP$39-$K103/12)*$J103*$F99,0)))),0)</f>
        <v>0</v>
      </c>
      <c r="FS265" s="156">
        <f>IF(AND(FS$165&lt;=$E99,FS$165&gt;=EOMONTH($D99,0)),IF($G99="NNN",SUM(Expenses!FQ$35:FQ$39)*$F99,IF($G99="FSG",0,IF($G99="MG",SUMPRODUCT($I99:$I103,Expenses!FQ$35:FQ$39)*$F99,MAX((Expenses!FQ$35-$K99/12)*$J99*$F99,0)+MAX((Expenses!FQ$36-$K100/12)*$J100*$F99,0)+MAX((Expenses!FQ$37-$K101/12)*$J101*$F99,0)+MAX((Expenses!FQ$38-$K102/12)*$J102*$F99,0)+MAX((Expenses!FQ$39-$K103/12)*$J103*$F99,0)))),0)</f>
        <v>0</v>
      </c>
      <c r="FT265" s="156">
        <f>IF(AND(FT$165&lt;=$E99,FT$165&gt;=EOMONTH($D99,0)),IF($G99="NNN",SUM(Expenses!FR$35:FR$39)*$F99,IF($G99="FSG",0,IF($G99="MG",SUMPRODUCT($I99:$I103,Expenses!FR$35:FR$39)*$F99,MAX((Expenses!FR$35-$K99/12)*$J99*$F99,0)+MAX((Expenses!FR$36-$K100/12)*$J100*$F99,0)+MAX((Expenses!FR$37-$K101/12)*$J101*$F99,0)+MAX((Expenses!FR$38-$K102/12)*$J102*$F99,0)+MAX((Expenses!FR$39-$K103/12)*$J103*$F99,0)))),0)</f>
        <v>0</v>
      </c>
      <c r="FU265" s="156">
        <f>IF(AND(FU$165&lt;=$E99,FU$165&gt;=EOMONTH($D99,0)),IF($G99="NNN",SUM(Expenses!FS$35:FS$39)*$F99,IF($G99="FSG",0,IF($G99="MG",SUMPRODUCT($I99:$I103,Expenses!FS$35:FS$39)*$F99,MAX((Expenses!FS$35-$K99/12)*$J99*$F99,0)+MAX((Expenses!FS$36-$K100/12)*$J100*$F99,0)+MAX((Expenses!FS$37-$K101/12)*$J101*$F99,0)+MAX((Expenses!FS$38-$K102/12)*$J102*$F99,0)+MAX((Expenses!FS$39-$K103/12)*$J103*$F99,0)))),0)</f>
        <v>0</v>
      </c>
      <c r="FV265" s="156">
        <f>IF(AND(FV$165&lt;=$E99,FV$165&gt;=EOMONTH($D99,0)),IF($G99="NNN",SUM(Expenses!FT$35:FT$39)*$F99,IF($G99="FSG",0,IF($G99="MG",SUMPRODUCT($I99:$I103,Expenses!FT$35:FT$39)*$F99,MAX((Expenses!FT$35-$K99/12)*$J99*$F99,0)+MAX((Expenses!FT$36-$K100/12)*$J100*$F99,0)+MAX((Expenses!FT$37-$K101/12)*$J101*$F99,0)+MAX((Expenses!FT$38-$K102/12)*$J102*$F99,0)+MAX((Expenses!FT$39-$K103/12)*$J103*$F99,0)))),0)</f>
        <v>0</v>
      </c>
      <c r="FW265" s="156">
        <f>IF(AND(FW$165&lt;=$E99,FW$165&gt;=EOMONTH($D99,0)),IF($G99="NNN",SUM(Expenses!FU$35:FU$39)*$F99,IF($G99="FSG",0,IF($G99="MG",SUMPRODUCT($I99:$I103,Expenses!FU$35:FU$39)*$F99,MAX((Expenses!FU$35-$K99/12)*$J99*$F99,0)+MAX((Expenses!FU$36-$K100/12)*$J100*$F99,0)+MAX((Expenses!FU$37-$K101/12)*$J101*$F99,0)+MAX((Expenses!FU$38-$K102/12)*$J102*$F99,0)+MAX((Expenses!FU$39-$K103/12)*$J103*$F99,0)))),0)</f>
        <v>0</v>
      </c>
      <c r="FX265" s="156">
        <f>IF(AND(FX$165&lt;=$E99,FX$165&gt;=EOMONTH($D99,0)),IF($G99="NNN",SUM(Expenses!FV$35:FV$39)*$F99,IF($G99="FSG",0,IF($G99="MG",SUMPRODUCT($I99:$I103,Expenses!FV$35:FV$39)*$F99,MAX((Expenses!FV$35-$K99/12)*$J99*$F99,0)+MAX((Expenses!FV$36-$K100/12)*$J100*$F99,0)+MAX((Expenses!FV$37-$K101/12)*$J101*$F99,0)+MAX((Expenses!FV$38-$K102/12)*$J102*$F99,0)+MAX((Expenses!FV$39-$K103/12)*$J103*$F99,0)))),0)</f>
        <v>0</v>
      </c>
      <c r="FY265" s="156">
        <f>IF(AND(FY$165&lt;=$E99,FY$165&gt;=EOMONTH($D99,0)),IF($G99="NNN",SUM(Expenses!FW$35:FW$39)*$F99,IF($G99="FSG",0,IF($G99="MG",SUMPRODUCT($I99:$I103,Expenses!FW$35:FW$39)*$F99,MAX((Expenses!FW$35-$K99/12)*$J99*$F99,0)+MAX((Expenses!FW$36-$K100/12)*$J100*$F99,0)+MAX((Expenses!FW$37-$K101/12)*$J101*$F99,0)+MAX((Expenses!FW$38-$K102/12)*$J102*$F99,0)+MAX((Expenses!FW$39-$K103/12)*$J103*$F99,0)))),0)</f>
        <v>0</v>
      </c>
      <c r="FZ265" s="156">
        <f>IF(AND(FZ$165&lt;=$E99,FZ$165&gt;=EOMONTH($D99,0)),IF($G99="NNN",SUM(Expenses!FX$35:FX$39)*$F99,IF($G99="FSG",0,IF($G99="MG",SUMPRODUCT($I99:$I103,Expenses!FX$35:FX$39)*$F99,MAX((Expenses!FX$35-$K99/12)*$J99*$F99,0)+MAX((Expenses!FX$36-$K100/12)*$J100*$F99,0)+MAX((Expenses!FX$37-$K101/12)*$J101*$F99,0)+MAX((Expenses!FX$38-$K102/12)*$J102*$F99,0)+MAX((Expenses!FX$39-$K103/12)*$J103*$F99,0)))),0)</f>
        <v>0</v>
      </c>
      <c r="GA265" s="156">
        <f>IF(AND(GA$165&lt;=$E99,GA$165&gt;=EOMONTH($D99,0)),IF($G99="NNN",SUM(Expenses!FY$35:FY$39)*$F99,IF($G99="FSG",0,IF($G99="MG",SUMPRODUCT($I99:$I103,Expenses!FY$35:FY$39)*$F99,MAX((Expenses!FY$35-$K99/12)*$J99*$F99,0)+MAX((Expenses!FY$36-$K100/12)*$J100*$F99,0)+MAX((Expenses!FY$37-$K101/12)*$J101*$F99,0)+MAX((Expenses!FY$38-$K102/12)*$J102*$F99,0)+MAX((Expenses!FY$39-$K103/12)*$J103*$F99,0)))),0)</f>
        <v>0</v>
      </c>
      <c r="GB265" s="156">
        <f>IF(AND(GB$165&lt;=$E99,GB$165&gt;=EOMONTH($D99,0)),IF($G99="NNN",SUM(Expenses!FZ$35:FZ$39)*$F99,IF($G99="FSG",0,IF($G99="MG",SUMPRODUCT($I99:$I103,Expenses!FZ$35:FZ$39)*$F99,MAX((Expenses!FZ$35-$K99/12)*$J99*$F99,0)+MAX((Expenses!FZ$36-$K100/12)*$J100*$F99,0)+MAX((Expenses!FZ$37-$K101/12)*$J101*$F99,0)+MAX((Expenses!FZ$38-$K102/12)*$J102*$F99,0)+MAX((Expenses!FZ$39-$K103/12)*$J103*$F99,0)))),0)</f>
        <v>0</v>
      </c>
      <c r="GC265" s="156">
        <f>IF(AND(GC$165&lt;=$E99,GC$165&gt;=EOMONTH($D99,0)),IF($G99="NNN",SUM(Expenses!GA$35:GA$39)*$F99,IF($G99="FSG",0,IF($G99="MG",SUMPRODUCT($I99:$I103,Expenses!GA$35:GA$39)*$F99,MAX((Expenses!GA$35-$K99/12)*$J99*$F99,0)+MAX((Expenses!GA$36-$K100/12)*$J100*$F99,0)+MAX((Expenses!GA$37-$K101/12)*$J101*$F99,0)+MAX((Expenses!GA$38-$K102/12)*$J102*$F99,0)+MAX((Expenses!GA$39-$K103/12)*$J103*$F99,0)))),0)</f>
        <v>0</v>
      </c>
      <c r="GD265" s="156">
        <f>IF(AND(GD$165&lt;=$E99,GD$165&gt;=EOMONTH($D99,0)),IF($G99="NNN",SUM(Expenses!GB$35:GB$39)*$F99,IF($G99="FSG",0,IF($G99="MG",SUMPRODUCT($I99:$I103,Expenses!GB$35:GB$39)*$F99,MAX((Expenses!GB$35-$K99/12)*$J99*$F99,0)+MAX((Expenses!GB$36-$K100/12)*$J100*$F99,0)+MAX((Expenses!GB$37-$K101/12)*$J101*$F99,0)+MAX((Expenses!GB$38-$K102/12)*$J102*$F99,0)+MAX((Expenses!GB$39-$K103/12)*$J103*$F99,0)))),0)</f>
        <v>0</v>
      </c>
      <c r="GE265" s="156">
        <f>IF(AND(GE$165&lt;=$E99,GE$165&gt;=EOMONTH($D99,0)),IF($G99="NNN",SUM(Expenses!GC$35:GC$39)*$F99,IF($G99="FSG",0,IF($G99="MG",SUMPRODUCT($I99:$I103,Expenses!GC$35:GC$39)*$F99,MAX((Expenses!GC$35-$K99/12)*$J99*$F99,0)+MAX((Expenses!GC$36-$K100/12)*$J100*$F99,0)+MAX((Expenses!GC$37-$K101/12)*$J101*$F99,0)+MAX((Expenses!GC$38-$K102/12)*$J102*$F99,0)+MAX((Expenses!GC$39-$K103/12)*$J103*$F99,0)))),0)</f>
        <v>0</v>
      </c>
      <c r="GF265" s="156">
        <f>IF(AND(GF$165&lt;=$E99,GF$165&gt;=EOMONTH($D99,0)),IF($G99="NNN",SUM(Expenses!GD$35:GD$39)*$F99,IF($G99="FSG",0,IF($G99="MG",SUMPRODUCT($I99:$I103,Expenses!GD$35:GD$39)*$F99,MAX((Expenses!GD$35-$K99/12)*$J99*$F99,0)+MAX((Expenses!GD$36-$K100/12)*$J100*$F99,0)+MAX((Expenses!GD$37-$K101/12)*$J101*$F99,0)+MAX((Expenses!GD$38-$K102/12)*$J102*$F99,0)+MAX((Expenses!GD$39-$K103/12)*$J103*$F99,0)))),0)</f>
        <v>0</v>
      </c>
      <c r="GG265" s="156">
        <f>IF(AND(GG$165&lt;=$E99,GG$165&gt;=EOMONTH($D99,0)),IF($G99="NNN",SUM(Expenses!GE$35:GE$39)*$F99,IF($G99="FSG",0,IF($G99="MG",SUMPRODUCT($I99:$I103,Expenses!GE$35:GE$39)*$F99,MAX((Expenses!GE$35-$K99/12)*$J99*$F99,0)+MAX((Expenses!GE$36-$K100/12)*$J100*$F99,0)+MAX((Expenses!GE$37-$K101/12)*$J101*$F99,0)+MAX((Expenses!GE$38-$K102/12)*$J102*$F99,0)+MAX((Expenses!GE$39-$K103/12)*$J103*$F99,0)))),0)</f>
        <v>0</v>
      </c>
      <c r="GH265" s="156">
        <f>IF(AND(GH$165&lt;=$E99,GH$165&gt;=EOMONTH($D99,0)),IF($G99="NNN",SUM(Expenses!GF$35:GF$39)*$F99,IF($G99="FSG",0,IF($G99="MG",SUMPRODUCT($I99:$I103,Expenses!GF$35:GF$39)*$F99,MAX((Expenses!GF$35-$K99/12)*$J99*$F99,0)+MAX((Expenses!GF$36-$K100/12)*$J100*$F99,0)+MAX((Expenses!GF$37-$K101/12)*$J101*$F99,0)+MAX((Expenses!GF$38-$K102/12)*$J102*$F99,0)+MAX((Expenses!GF$39-$K103/12)*$J103*$F99,0)))),0)</f>
        <v>0</v>
      </c>
      <c r="GI265" s="156">
        <f>IF(AND(GI$165&lt;=$E99,GI$165&gt;=EOMONTH($D99,0)),IF($G99="NNN",SUM(Expenses!GG$35:GG$39)*$F99,IF($G99="FSG",0,IF($G99="MG",SUMPRODUCT($I99:$I103,Expenses!GG$35:GG$39)*$F99,MAX((Expenses!GG$35-$K99/12)*$J99*$F99,0)+MAX((Expenses!GG$36-$K100/12)*$J100*$F99,0)+MAX((Expenses!GG$37-$K101/12)*$J101*$F99,0)+MAX((Expenses!GG$38-$K102/12)*$J102*$F99,0)+MAX((Expenses!GG$39-$K103/12)*$J103*$F99,0)))),0)</f>
        <v>0</v>
      </c>
      <c r="GJ265" s="156">
        <f>IF(AND(GJ$165&lt;=$E99,GJ$165&gt;=EOMONTH($D99,0)),IF($G99="NNN",SUM(Expenses!GH$35:GH$39)*$F99,IF($G99="FSG",0,IF($G99="MG",SUMPRODUCT($I99:$I103,Expenses!GH$35:GH$39)*$F99,MAX((Expenses!GH$35-$K99/12)*$J99*$F99,0)+MAX((Expenses!GH$36-$K100/12)*$J100*$F99,0)+MAX((Expenses!GH$37-$K101/12)*$J101*$F99,0)+MAX((Expenses!GH$38-$K102/12)*$J102*$F99,0)+MAX((Expenses!GH$39-$K103/12)*$J103*$F99,0)))),0)</f>
        <v>0</v>
      </c>
      <c r="GK265" s="156">
        <f>IF(AND(GK$165&lt;=$E99,GK$165&gt;=EOMONTH($D99,0)),IF($G99="NNN",SUM(Expenses!GI$35:GI$39)*$F99,IF($G99="FSG",0,IF($G99="MG",SUMPRODUCT($I99:$I103,Expenses!GI$35:GI$39)*$F99,MAX((Expenses!GI$35-$K99/12)*$J99*$F99,0)+MAX((Expenses!GI$36-$K100/12)*$J100*$F99,0)+MAX((Expenses!GI$37-$K101/12)*$J101*$F99,0)+MAX((Expenses!GI$38-$K102/12)*$J102*$F99,0)+MAX((Expenses!GI$39-$K103/12)*$J103*$F99,0)))),0)</f>
        <v>0</v>
      </c>
      <c r="GL265" s="156">
        <f>IF(AND(GL$165&lt;=$E99,GL$165&gt;=EOMONTH($D99,0)),IF($G99="NNN",SUM(Expenses!GJ$35:GJ$39)*$F99,IF($G99="FSG",0,IF($G99="MG",SUMPRODUCT($I99:$I103,Expenses!GJ$35:GJ$39)*$F99,MAX((Expenses!GJ$35-$K99/12)*$J99*$F99,0)+MAX((Expenses!GJ$36-$K100/12)*$J100*$F99,0)+MAX((Expenses!GJ$37-$K101/12)*$J101*$F99,0)+MAX((Expenses!GJ$38-$K102/12)*$J102*$F99,0)+MAX((Expenses!GJ$39-$K103/12)*$J103*$F99,0)))),0)</f>
        <v>0</v>
      </c>
      <c r="GM265" s="156">
        <f>IF(AND(GM$165&lt;=$E99,GM$165&gt;=EOMONTH($D99,0)),IF($G99="NNN",SUM(Expenses!GK$35:GK$39)*$F99,IF($G99="FSG",0,IF($G99="MG",SUMPRODUCT($I99:$I103,Expenses!GK$35:GK$39)*$F99,MAX((Expenses!GK$35-$K99/12)*$J99*$F99,0)+MAX((Expenses!GK$36-$K100/12)*$J100*$F99,0)+MAX((Expenses!GK$37-$K101/12)*$J101*$F99,0)+MAX((Expenses!GK$38-$K102/12)*$J102*$F99,0)+MAX((Expenses!GK$39-$K103/12)*$J103*$F99,0)))),0)</f>
        <v>0</v>
      </c>
      <c r="GN265" s="156">
        <f>IF(AND(GN$165&lt;=$E99,GN$165&gt;=EOMONTH($D99,0)),IF($G99="NNN",SUM(Expenses!GL$35:GL$39)*$F99,IF($G99="FSG",0,IF($G99="MG",SUMPRODUCT($I99:$I103,Expenses!GL$35:GL$39)*$F99,MAX((Expenses!GL$35-$K99/12)*$J99*$F99,0)+MAX((Expenses!GL$36-$K100/12)*$J100*$F99,0)+MAX((Expenses!GL$37-$K101/12)*$J101*$F99,0)+MAX((Expenses!GL$38-$K102/12)*$J102*$F99,0)+MAX((Expenses!GL$39-$K103/12)*$J103*$F99,0)))),0)</f>
        <v>0</v>
      </c>
      <c r="GO265" s="156">
        <f>IF(AND(GO$165&lt;=$E99,GO$165&gt;=EOMONTH($D99,0)),IF($G99="NNN",SUM(Expenses!GM$35:GM$39)*$F99,IF($G99="FSG",0,IF($G99="MG",SUMPRODUCT($I99:$I103,Expenses!GM$35:GM$39)*$F99,MAX((Expenses!GM$35-$K99/12)*$J99*$F99,0)+MAX((Expenses!GM$36-$K100/12)*$J100*$F99,0)+MAX((Expenses!GM$37-$K101/12)*$J101*$F99,0)+MAX((Expenses!GM$38-$K102/12)*$J102*$F99,0)+MAX((Expenses!GM$39-$K103/12)*$J103*$F99,0)))),0)</f>
        <v>0</v>
      </c>
      <c r="GP265" s="156">
        <f>IF(AND(GP$165&lt;=$E99,GP$165&gt;=EOMONTH($D99,0)),IF($G99="NNN",SUM(Expenses!GN$35:GN$39)*$F99,IF($G99="FSG",0,IF($G99="MG",SUMPRODUCT($I99:$I103,Expenses!GN$35:GN$39)*$F99,MAX((Expenses!GN$35-$K99/12)*$J99*$F99,0)+MAX((Expenses!GN$36-$K100/12)*$J100*$F99,0)+MAX((Expenses!GN$37-$K101/12)*$J101*$F99,0)+MAX((Expenses!GN$38-$K102/12)*$J102*$F99,0)+MAX((Expenses!GN$39-$K103/12)*$J103*$F99,0)))),0)</f>
        <v>0</v>
      </c>
      <c r="GQ265" s="156">
        <f>IF(AND(GQ$165&lt;=$E99,GQ$165&gt;=EOMONTH($D99,0)),IF($G99="NNN",SUM(Expenses!GO$35:GO$39)*$F99,IF($G99="FSG",0,IF($G99="MG",SUMPRODUCT($I99:$I103,Expenses!GO$35:GO$39)*$F99,MAX((Expenses!GO$35-$K99/12)*$J99*$F99,0)+MAX((Expenses!GO$36-$K100/12)*$J100*$F99,0)+MAX((Expenses!GO$37-$K101/12)*$J101*$F99,0)+MAX((Expenses!GO$38-$K102/12)*$J102*$F99,0)+MAX((Expenses!GO$39-$K103/12)*$J103*$F99,0)))),0)</f>
        <v>0</v>
      </c>
      <c r="GR265" s="156">
        <f>IF(AND(GR$165&lt;=$E99,GR$165&gt;=EOMONTH($D99,0)),IF($G99="NNN",SUM(Expenses!GP$35:GP$39)*$F99,IF($G99="FSG",0,IF($G99="MG",SUMPRODUCT($I99:$I103,Expenses!GP$35:GP$39)*$F99,MAX((Expenses!GP$35-$K99/12)*$J99*$F99,0)+MAX((Expenses!GP$36-$K100/12)*$J100*$F99,0)+MAX((Expenses!GP$37-$K101/12)*$J101*$F99,0)+MAX((Expenses!GP$38-$K102/12)*$J102*$F99,0)+MAX((Expenses!GP$39-$K103/12)*$J103*$F99,0)))),0)</f>
        <v>0</v>
      </c>
      <c r="GS265" s="156">
        <f>IF(AND(GS$165&lt;=$E99,GS$165&gt;=EOMONTH($D99,0)),IF($G99="NNN",SUM(Expenses!GQ$35:GQ$39)*$F99,IF($G99="FSG",0,IF($G99="MG",SUMPRODUCT($I99:$I103,Expenses!GQ$35:GQ$39)*$F99,MAX((Expenses!GQ$35-$K99/12)*$J99*$F99,0)+MAX((Expenses!GQ$36-$K100/12)*$J100*$F99,0)+MAX((Expenses!GQ$37-$K101/12)*$J101*$F99,0)+MAX((Expenses!GQ$38-$K102/12)*$J102*$F99,0)+MAX((Expenses!GQ$39-$K103/12)*$J103*$F99,0)))),0)</f>
        <v>0</v>
      </c>
      <c r="GT265" s="156">
        <f>IF(AND(GT$165&lt;=$E99,GT$165&gt;=EOMONTH($D99,0)),IF($G99="NNN",SUM(Expenses!GR$35:GR$39)*$F99,IF($G99="FSG",0,IF($G99="MG",SUMPRODUCT($I99:$I103,Expenses!GR$35:GR$39)*$F99,MAX((Expenses!GR$35-$K99/12)*$J99*$F99,0)+MAX((Expenses!GR$36-$K100/12)*$J100*$F99,0)+MAX((Expenses!GR$37-$K101/12)*$J101*$F99,0)+MAX((Expenses!GR$38-$K102/12)*$J102*$F99,0)+MAX((Expenses!GR$39-$K103/12)*$J103*$F99,0)))),0)</f>
        <v>0</v>
      </c>
      <c r="GU265" s="156">
        <f>IF(AND(GU$165&lt;=$E99,GU$165&gt;=EOMONTH($D99,0)),IF($G99="NNN",SUM(Expenses!GS$35:GS$39)*$F99,IF($G99="FSG",0,IF($G99="MG",SUMPRODUCT($I99:$I103,Expenses!GS$35:GS$39)*$F99,MAX((Expenses!GS$35-$K99/12)*$J99*$F99,0)+MAX((Expenses!GS$36-$K100/12)*$J100*$F99,0)+MAX((Expenses!GS$37-$K101/12)*$J101*$F99,0)+MAX((Expenses!GS$38-$K102/12)*$J102*$F99,0)+MAX((Expenses!GS$39-$K103/12)*$J103*$F99,0)))),0)</f>
        <v>0</v>
      </c>
      <c r="GV265" s="156">
        <f>IF(AND(GV$165&lt;=$E99,GV$165&gt;=EOMONTH($D99,0)),IF($G99="NNN",SUM(Expenses!GT$35:GT$39)*$F99,IF($G99="FSG",0,IF($G99="MG",SUMPRODUCT($I99:$I103,Expenses!GT$35:GT$39)*$F99,MAX((Expenses!GT$35-$K99/12)*$J99*$F99,0)+MAX((Expenses!GT$36-$K100/12)*$J100*$F99,0)+MAX((Expenses!GT$37-$K101/12)*$J101*$F99,0)+MAX((Expenses!GT$38-$K102/12)*$J102*$F99,0)+MAX((Expenses!GT$39-$K103/12)*$J103*$F99,0)))),0)</f>
        <v>0</v>
      </c>
      <c r="GW265" s="156">
        <f>IF(AND(GW$165&lt;=$E99,GW$165&gt;=EOMONTH($D99,0)),IF($G99="NNN",SUM(Expenses!GU$35:GU$39)*$F99,IF($G99="FSG",0,IF($G99="MG",SUMPRODUCT($I99:$I103,Expenses!GU$35:GU$39)*$F99,MAX((Expenses!GU$35-$K99/12)*$J99*$F99,0)+MAX((Expenses!GU$36-$K100/12)*$J100*$F99,0)+MAX((Expenses!GU$37-$K101/12)*$J101*$F99,0)+MAX((Expenses!GU$38-$K102/12)*$J102*$F99,0)+MAX((Expenses!GU$39-$K103/12)*$J103*$F99,0)))),0)</f>
        <v>0</v>
      </c>
      <c r="GX265" s="156">
        <f>IF(AND(GX$165&lt;=$E99,GX$165&gt;=EOMONTH($D99,0)),IF($G99="NNN",SUM(Expenses!GV$35:GV$39)*$F99,IF($G99="FSG",0,IF($G99="MG",SUMPRODUCT($I99:$I103,Expenses!GV$35:GV$39)*$F99,MAX((Expenses!GV$35-$K99/12)*$J99*$F99,0)+MAX((Expenses!GV$36-$K100/12)*$J100*$F99,0)+MAX((Expenses!GV$37-$K101/12)*$J101*$F99,0)+MAX((Expenses!GV$38-$K102/12)*$J102*$F99,0)+MAX((Expenses!GV$39-$K103/12)*$J103*$F99,0)))),0)</f>
        <v>0</v>
      </c>
      <c r="GY265" s="156">
        <f>IF(AND(GY$165&lt;=$E99,GY$165&gt;=EOMONTH($D99,0)),IF($G99="NNN",SUM(Expenses!GW$35:GW$39)*$F99,IF($G99="FSG",0,IF($G99="MG",SUMPRODUCT($I99:$I103,Expenses!GW$35:GW$39)*$F99,MAX((Expenses!GW$35-$K99/12)*$J99*$F99,0)+MAX((Expenses!GW$36-$K100/12)*$J100*$F99,0)+MAX((Expenses!GW$37-$K101/12)*$J101*$F99,0)+MAX((Expenses!GW$38-$K102/12)*$J102*$F99,0)+MAX((Expenses!GW$39-$K103/12)*$J103*$F99,0)))),0)</f>
        <v>0</v>
      </c>
      <c r="GZ265" s="156">
        <f>IF(AND(GZ$165&lt;=$E99,GZ$165&gt;=EOMONTH($D99,0)),IF($G99="NNN",SUM(Expenses!GX$35:GX$39)*$F99,IF($G99="FSG",0,IF($G99="MG",SUMPRODUCT($I99:$I103,Expenses!GX$35:GX$39)*$F99,MAX((Expenses!GX$35-$K99/12)*$J99*$F99,0)+MAX((Expenses!GX$36-$K100/12)*$J100*$F99,0)+MAX((Expenses!GX$37-$K101/12)*$J101*$F99,0)+MAX((Expenses!GX$38-$K102/12)*$J102*$F99,0)+MAX((Expenses!GX$39-$K103/12)*$J103*$F99,0)))),0)</f>
        <v>0</v>
      </c>
      <c r="HA265" s="156">
        <f>IF(AND(HA$165&lt;=$E99,HA$165&gt;=EOMONTH($D99,0)),IF($G99="NNN",SUM(Expenses!GY$35:GY$39)*$F99,IF($G99="FSG",0,IF($G99="MG",SUMPRODUCT($I99:$I103,Expenses!GY$35:GY$39)*$F99,MAX((Expenses!GY$35-$K99/12)*$J99*$F99,0)+MAX((Expenses!GY$36-$K100/12)*$J100*$F99,0)+MAX((Expenses!GY$37-$K101/12)*$J101*$F99,0)+MAX((Expenses!GY$38-$K102/12)*$J102*$F99,0)+MAX((Expenses!GY$39-$K103/12)*$J103*$F99,0)))),0)</f>
        <v>0</v>
      </c>
      <c r="HB265" s="156">
        <f>IF(AND(HB$165&lt;=$E99,HB$165&gt;=EOMONTH($D99,0)),IF($G99="NNN",SUM(Expenses!GZ$35:GZ$39)*$F99,IF($G99="FSG",0,IF($G99="MG",SUMPRODUCT($I99:$I103,Expenses!GZ$35:GZ$39)*$F99,MAX((Expenses!GZ$35-$K99/12)*$J99*$F99,0)+MAX((Expenses!GZ$36-$K100/12)*$J100*$F99,0)+MAX((Expenses!GZ$37-$K101/12)*$J101*$F99,0)+MAX((Expenses!GZ$38-$K102/12)*$J102*$F99,0)+MAX((Expenses!GZ$39-$K103/12)*$J103*$F99,0)))),0)</f>
        <v>0</v>
      </c>
      <c r="HC265" s="156">
        <f>IF(AND(HC$165&lt;=$E99,HC$165&gt;=EOMONTH($D99,0)),IF($G99="NNN",SUM(Expenses!HA$35:HA$39)*$F99,IF($G99="FSG",0,IF($G99="MG",SUMPRODUCT($I99:$I103,Expenses!HA$35:HA$39)*$F99,MAX((Expenses!HA$35-$K99/12)*$J99*$F99,0)+MAX((Expenses!HA$36-$K100/12)*$J100*$F99,0)+MAX((Expenses!HA$37-$K101/12)*$J101*$F99,0)+MAX((Expenses!HA$38-$K102/12)*$J102*$F99,0)+MAX((Expenses!HA$39-$K103/12)*$J103*$F99,0)))),0)</f>
        <v>0</v>
      </c>
      <c r="HD265" s="156">
        <f>IF(AND(HD$165&lt;=$E99,HD$165&gt;=EOMONTH($D99,0)),IF($G99="NNN",SUM(Expenses!HB$35:HB$39)*$F99,IF($G99="FSG",0,IF($G99="MG",SUMPRODUCT($I99:$I103,Expenses!HB$35:HB$39)*$F99,MAX((Expenses!HB$35-$K99/12)*$J99*$F99,0)+MAX((Expenses!HB$36-$K100/12)*$J100*$F99,0)+MAX((Expenses!HB$37-$K101/12)*$J101*$F99,0)+MAX((Expenses!HB$38-$K102/12)*$J102*$F99,0)+MAX((Expenses!HB$39-$K103/12)*$J103*$F99,0)))),0)</f>
        <v>0</v>
      </c>
      <c r="HE265" s="156">
        <f>IF(AND(HE$165&lt;=$E99,HE$165&gt;=EOMONTH($D99,0)),IF($G99="NNN",SUM(Expenses!HC$35:HC$39)*$F99,IF($G99="FSG",0,IF($G99="MG",SUMPRODUCT($I99:$I103,Expenses!HC$35:HC$39)*$F99,MAX((Expenses!HC$35-$K99/12)*$J99*$F99,0)+MAX((Expenses!HC$36-$K100/12)*$J100*$F99,0)+MAX((Expenses!HC$37-$K101/12)*$J101*$F99,0)+MAX((Expenses!HC$38-$K102/12)*$J102*$F99,0)+MAX((Expenses!HC$39-$K103/12)*$J103*$F99,0)))),0)</f>
        <v>0</v>
      </c>
      <c r="HF265" s="156">
        <f>IF(AND(HF$165&lt;=$E99,HF$165&gt;=EOMONTH($D99,0)),IF($G99="NNN",SUM(Expenses!HD$35:HD$39)*$F99,IF($G99="FSG",0,IF($G99="MG",SUMPRODUCT($I99:$I103,Expenses!HD$35:HD$39)*$F99,MAX((Expenses!HD$35-$K99/12)*$J99*$F99,0)+MAX((Expenses!HD$36-$K100/12)*$J100*$F99,0)+MAX((Expenses!HD$37-$K101/12)*$J101*$F99,0)+MAX((Expenses!HD$38-$K102/12)*$J102*$F99,0)+MAX((Expenses!HD$39-$K103/12)*$J103*$F99,0)))),0)</f>
        <v>0</v>
      </c>
      <c r="HG265" s="156">
        <f>IF(AND(HG$165&lt;=$E99,HG$165&gt;=EOMONTH($D99,0)),IF($G99="NNN",SUM(Expenses!HE$35:HE$39)*$F99,IF($G99="FSG",0,IF($G99="MG",SUMPRODUCT($I99:$I103,Expenses!HE$35:HE$39)*$F99,MAX((Expenses!HE$35-$K99/12)*$J99*$F99,0)+MAX((Expenses!HE$36-$K100/12)*$J100*$F99,0)+MAX((Expenses!HE$37-$K101/12)*$J101*$F99,0)+MAX((Expenses!HE$38-$K102/12)*$J102*$F99,0)+MAX((Expenses!HE$39-$K103/12)*$J103*$F99,0)))),0)</f>
        <v>0</v>
      </c>
      <c r="HH265" s="156">
        <f>IF(AND(HH$165&lt;=$E99,HH$165&gt;=EOMONTH($D99,0)),IF($G99="NNN",SUM(Expenses!HF$35:HF$39)*$F99,IF($G99="FSG",0,IF($G99="MG",SUMPRODUCT($I99:$I103,Expenses!HF$35:HF$39)*$F99,MAX((Expenses!HF$35-$K99/12)*$J99*$F99,0)+MAX((Expenses!HF$36-$K100/12)*$J100*$F99,0)+MAX((Expenses!HF$37-$K101/12)*$J101*$F99,0)+MAX((Expenses!HF$38-$K102/12)*$J102*$F99,0)+MAX((Expenses!HF$39-$K103/12)*$J103*$F99,0)))),0)</f>
        <v>0</v>
      </c>
      <c r="HI265" s="156">
        <f>IF(AND(HI$165&lt;=$E99,HI$165&gt;=EOMONTH($D99,0)),IF($G99="NNN",SUM(Expenses!HG$35:HG$39)*$F99,IF($G99="FSG",0,IF($G99="MG",SUMPRODUCT($I99:$I103,Expenses!HG$35:HG$39)*$F99,MAX((Expenses!HG$35-$K99/12)*$J99*$F99,0)+MAX((Expenses!HG$36-$K100/12)*$J100*$F99,0)+MAX((Expenses!HG$37-$K101/12)*$J101*$F99,0)+MAX((Expenses!HG$38-$K102/12)*$J102*$F99,0)+MAX((Expenses!HG$39-$K103/12)*$J103*$F99,0)))),0)</f>
        <v>0</v>
      </c>
      <c r="HJ265" s="156">
        <f>IF(AND(HJ$165&lt;=$E99,HJ$165&gt;=EOMONTH($D99,0)),IF($G99="NNN",SUM(Expenses!HH$35:HH$39)*$F99,IF($G99="FSG",0,IF($G99="MG",SUMPRODUCT($I99:$I103,Expenses!HH$35:HH$39)*$F99,MAX((Expenses!HH$35-$K99/12)*$J99*$F99,0)+MAX((Expenses!HH$36-$K100/12)*$J100*$F99,0)+MAX((Expenses!HH$37-$K101/12)*$J101*$F99,0)+MAX((Expenses!HH$38-$K102/12)*$J102*$F99,0)+MAX((Expenses!HH$39-$K103/12)*$J103*$F99,0)))),0)</f>
        <v>0</v>
      </c>
      <c r="HK265" s="156">
        <f>IF(AND(HK$165&lt;=$E99,HK$165&gt;=EOMONTH($D99,0)),IF($G99="NNN",SUM(Expenses!HI$35:HI$39)*$F99,IF($G99="FSG",0,IF($G99="MG",SUMPRODUCT($I99:$I103,Expenses!HI$35:HI$39)*$F99,MAX((Expenses!HI$35-$K99/12)*$J99*$F99,0)+MAX((Expenses!HI$36-$K100/12)*$J100*$F99,0)+MAX((Expenses!HI$37-$K101/12)*$J101*$F99,0)+MAX((Expenses!HI$38-$K102/12)*$J102*$F99,0)+MAX((Expenses!HI$39-$K103/12)*$J103*$F99,0)))),0)</f>
        <v>0</v>
      </c>
      <c r="HL265" s="156">
        <f>IF(AND(HL$165&lt;=$E99,HL$165&gt;=EOMONTH($D99,0)),IF($G99="NNN",SUM(Expenses!HJ$35:HJ$39)*$F99,IF($G99="FSG",0,IF($G99="MG",SUMPRODUCT($I99:$I103,Expenses!HJ$35:HJ$39)*$F99,MAX((Expenses!HJ$35-$K99/12)*$J99*$F99,0)+MAX((Expenses!HJ$36-$K100/12)*$J100*$F99,0)+MAX((Expenses!HJ$37-$K101/12)*$J101*$F99,0)+MAX((Expenses!HJ$38-$K102/12)*$J102*$F99,0)+MAX((Expenses!HJ$39-$K103/12)*$J103*$F99,0)))),0)</f>
        <v>0</v>
      </c>
      <c r="HM265" s="156">
        <f>IF(AND(HM$165&lt;=$E99,HM$165&gt;=EOMONTH($D99,0)),IF($G99="NNN",SUM(Expenses!HK$35:HK$39)*$F99,IF($G99="FSG",0,IF($G99="MG",SUMPRODUCT($I99:$I103,Expenses!HK$35:HK$39)*$F99,MAX((Expenses!HK$35-$K99/12)*$J99*$F99,0)+MAX((Expenses!HK$36-$K100/12)*$J100*$F99,0)+MAX((Expenses!HK$37-$K101/12)*$J101*$F99,0)+MAX((Expenses!HK$38-$K102/12)*$J102*$F99,0)+MAX((Expenses!HK$39-$K103/12)*$J103*$F99,0)))),0)</f>
        <v>0</v>
      </c>
      <c r="HN265" s="156">
        <f>IF(AND(HN$165&lt;=$E99,HN$165&gt;=EOMONTH($D99,0)),IF($G99="NNN",SUM(Expenses!HL$35:HL$39)*$F99,IF($G99="FSG",0,IF($G99="MG",SUMPRODUCT($I99:$I103,Expenses!HL$35:HL$39)*$F99,MAX((Expenses!HL$35-$K99/12)*$J99*$F99,0)+MAX((Expenses!HL$36-$K100/12)*$J100*$F99,0)+MAX((Expenses!HL$37-$K101/12)*$J101*$F99,0)+MAX((Expenses!HL$38-$K102/12)*$J102*$F99,0)+MAX((Expenses!HL$39-$K103/12)*$J103*$F99,0)))),0)</f>
        <v>0</v>
      </c>
      <c r="HO265" s="156">
        <f>IF(AND(HO$165&lt;=$E99,HO$165&gt;=EOMONTH($D99,0)),IF($G99="NNN",SUM(Expenses!HM$35:HM$39)*$F99,IF($G99="FSG",0,IF($G99="MG",SUMPRODUCT($I99:$I103,Expenses!HM$35:HM$39)*$F99,MAX((Expenses!HM$35-$K99/12)*$J99*$F99,0)+MAX((Expenses!HM$36-$K100/12)*$J100*$F99,0)+MAX((Expenses!HM$37-$K101/12)*$J101*$F99,0)+MAX((Expenses!HM$38-$K102/12)*$J102*$F99,0)+MAX((Expenses!HM$39-$K103/12)*$J103*$F99,0)))),0)</f>
        <v>0</v>
      </c>
      <c r="HP265" s="156">
        <f>IF(AND(HP$165&lt;=$E99,HP$165&gt;=EOMONTH($D99,0)),IF($G99="NNN",SUM(Expenses!HN$35:HN$39)*$F99,IF($G99="FSG",0,IF($G99="MG",SUMPRODUCT($I99:$I103,Expenses!HN$35:HN$39)*$F99,MAX((Expenses!HN$35-$K99/12)*$J99*$F99,0)+MAX((Expenses!HN$36-$K100/12)*$J100*$F99,0)+MAX((Expenses!HN$37-$K101/12)*$J101*$F99,0)+MAX((Expenses!HN$38-$K102/12)*$J102*$F99,0)+MAX((Expenses!HN$39-$K103/12)*$J103*$F99,0)))),0)</f>
        <v>0</v>
      </c>
      <c r="HQ265" s="156">
        <f>IF(AND(HQ$165&lt;=$E99,HQ$165&gt;=EOMONTH($D99,0)),IF($G99="NNN",SUM(Expenses!HO$35:HO$39)*$F99,IF($G99="FSG",0,IF($G99="MG",SUMPRODUCT($I99:$I103,Expenses!HO$35:HO$39)*$F99,MAX((Expenses!HO$35-$K99/12)*$J99*$F99,0)+MAX((Expenses!HO$36-$K100/12)*$J100*$F99,0)+MAX((Expenses!HO$37-$K101/12)*$J101*$F99,0)+MAX((Expenses!HO$38-$K102/12)*$J102*$F99,0)+MAX((Expenses!HO$39-$K103/12)*$J103*$F99,0)))),0)</f>
        <v>0</v>
      </c>
      <c r="HR265" s="156">
        <f>IF(AND(HR$165&lt;=$E99,HR$165&gt;=EOMONTH($D99,0)),IF($G99="NNN",SUM(Expenses!HP$35:HP$39)*$F99,IF($G99="FSG",0,IF($G99="MG",SUMPRODUCT($I99:$I103,Expenses!HP$35:HP$39)*$F99,MAX((Expenses!HP$35-$K99/12)*$J99*$F99,0)+MAX((Expenses!HP$36-$K100/12)*$J100*$F99,0)+MAX((Expenses!HP$37-$K101/12)*$J101*$F99,0)+MAX((Expenses!HP$38-$K102/12)*$J102*$F99,0)+MAX((Expenses!HP$39-$K103/12)*$J103*$F99,0)))),0)</f>
        <v>0</v>
      </c>
      <c r="HS265" s="156">
        <f>IF(AND(HS$165&lt;=$E99,HS$165&gt;=EOMONTH($D99,0)),IF($G99="NNN",SUM(Expenses!HQ$35:HQ$39)*$F99,IF($G99="FSG",0,IF($G99="MG",SUMPRODUCT($I99:$I103,Expenses!HQ$35:HQ$39)*$F99,MAX((Expenses!HQ$35-$K99/12)*$J99*$F99,0)+MAX((Expenses!HQ$36-$K100/12)*$J100*$F99,0)+MAX((Expenses!HQ$37-$K101/12)*$J101*$F99,0)+MAX((Expenses!HQ$38-$K102/12)*$J102*$F99,0)+MAX((Expenses!HQ$39-$K103/12)*$J103*$F99,0)))),0)</f>
        <v>0</v>
      </c>
      <c r="HT265" s="156">
        <f>IF(AND(HT$165&lt;=$E99,HT$165&gt;=EOMONTH($D99,0)),IF($G99="NNN",SUM(Expenses!HR$35:HR$39)*$F99,IF($G99="FSG",0,IF($G99="MG",SUMPRODUCT($I99:$I103,Expenses!HR$35:HR$39)*$F99,MAX((Expenses!HR$35-$K99/12)*$J99*$F99,0)+MAX((Expenses!HR$36-$K100/12)*$J100*$F99,0)+MAX((Expenses!HR$37-$K101/12)*$J101*$F99,0)+MAX((Expenses!HR$38-$K102/12)*$J102*$F99,0)+MAX((Expenses!HR$39-$K103/12)*$J103*$F99,0)))),0)</f>
        <v>0</v>
      </c>
      <c r="HU265" s="156">
        <f>IF(AND(HU$165&lt;=$E99,HU$165&gt;=EOMONTH($D99,0)),IF($G99="NNN",SUM(Expenses!HS$35:HS$39)*$F99,IF($G99="FSG",0,IF($G99="MG",SUMPRODUCT($I99:$I103,Expenses!HS$35:HS$39)*$F99,MAX((Expenses!HS$35-$K99/12)*$J99*$F99,0)+MAX((Expenses!HS$36-$K100/12)*$J100*$F99,0)+MAX((Expenses!HS$37-$K101/12)*$J101*$F99,0)+MAX((Expenses!HS$38-$K102/12)*$J102*$F99,0)+MAX((Expenses!HS$39-$K103/12)*$J103*$F99,0)))),0)</f>
        <v>0</v>
      </c>
      <c r="HV265" s="156">
        <f>IF(AND(HV$165&lt;=$E99,HV$165&gt;=EOMONTH($D99,0)),IF($G99="NNN",SUM(Expenses!HT$35:HT$39)*$F99,IF($G99="FSG",0,IF($G99="MG",SUMPRODUCT($I99:$I103,Expenses!HT$35:HT$39)*$F99,MAX((Expenses!HT$35-$K99/12)*$J99*$F99,0)+MAX((Expenses!HT$36-$K100/12)*$J100*$F99,0)+MAX((Expenses!HT$37-$K101/12)*$J101*$F99,0)+MAX((Expenses!HT$38-$K102/12)*$J102*$F99,0)+MAX((Expenses!HT$39-$K103/12)*$J103*$F99,0)))),0)</f>
        <v>0</v>
      </c>
      <c r="HW265" s="156">
        <f>IF(AND(HW$165&lt;=$E99,HW$165&gt;=EOMONTH($D99,0)),IF($G99="NNN",SUM(Expenses!HU$35:HU$39)*$F99,IF($G99="FSG",0,IF($G99="MG",SUMPRODUCT($I99:$I103,Expenses!HU$35:HU$39)*$F99,MAX((Expenses!HU$35-$K99/12)*$J99*$F99,0)+MAX((Expenses!HU$36-$K100/12)*$J100*$F99,0)+MAX((Expenses!HU$37-$K101/12)*$J101*$F99,0)+MAX((Expenses!HU$38-$K102/12)*$J102*$F99,0)+MAX((Expenses!HU$39-$K103/12)*$J103*$F99,0)))),0)</f>
        <v>0</v>
      </c>
      <c r="HX265" s="156">
        <f>IF(AND(HX$165&lt;=$E99,HX$165&gt;=EOMONTH($D99,0)),IF($G99="NNN",SUM(Expenses!HV$35:HV$39)*$F99,IF($G99="FSG",0,IF($G99="MG",SUMPRODUCT($I99:$I103,Expenses!HV$35:HV$39)*$F99,MAX((Expenses!HV$35-$K99/12)*$J99*$F99,0)+MAX((Expenses!HV$36-$K100/12)*$J100*$F99,0)+MAX((Expenses!HV$37-$K101/12)*$J101*$F99,0)+MAX((Expenses!HV$38-$K102/12)*$J102*$F99,0)+MAX((Expenses!HV$39-$K103/12)*$J103*$F99,0)))),0)</f>
        <v>0</v>
      </c>
      <c r="HY265" s="156">
        <f>IF(AND(HY$165&lt;=$E99,HY$165&gt;=EOMONTH($D99,0)),IF($G99="NNN",SUM(Expenses!HW$35:HW$39)*$F99,IF($G99="FSG",0,IF($G99="MG",SUMPRODUCT($I99:$I103,Expenses!HW$35:HW$39)*$F99,MAX((Expenses!HW$35-$K99/12)*$J99*$F99,0)+MAX((Expenses!HW$36-$K100/12)*$J100*$F99,0)+MAX((Expenses!HW$37-$K101/12)*$J101*$F99,0)+MAX((Expenses!HW$38-$K102/12)*$J102*$F99,0)+MAX((Expenses!HW$39-$K103/12)*$J103*$F99,0)))),0)</f>
        <v>0</v>
      </c>
      <c r="HZ265" s="156">
        <f>IF(AND(HZ$165&lt;=$E99,HZ$165&gt;=EOMONTH($D99,0)),IF($G99="NNN",SUM(Expenses!HX$35:HX$39)*$F99,IF($G99="FSG",0,IF($G99="MG",SUMPRODUCT($I99:$I103,Expenses!HX$35:HX$39)*$F99,MAX((Expenses!HX$35-$K99/12)*$J99*$F99,0)+MAX((Expenses!HX$36-$K100/12)*$J100*$F99,0)+MAX((Expenses!HX$37-$K101/12)*$J101*$F99,0)+MAX((Expenses!HX$38-$K102/12)*$J102*$F99,0)+MAX((Expenses!HX$39-$K103/12)*$J103*$F99,0)))),0)</f>
        <v>0</v>
      </c>
      <c r="IA265" s="156">
        <f>IF(AND(IA$165&lt;=$E99,IA$165&gt;=EOMONTH($D99,0)),IF($G99="NNN",SUM(Expenses!HY$35:HY$39)*$F99,IF($G99="FSG",0,IF($G99="MG",SUMPRODUCT($I99:$I103,Expenses!HY$35:HY$39)*$F99,MAX((Expenses!HY$35-$K99/12)*$J99*$F99,0)+MAX((Expenses!HY$36-$K100/12)*$J100*$F99,0)+MAX((Expenses!HY$37-$K101/12)*$J101*$F99,0)+MAX((Expenses!HY$38-$K102/12)*$J102*$F99,0)+MAX((Expenses!HY$39-$K103/12)*$J103*$F99,0)))),0)</f>
        <v>0</v>
      </c>
      <c r="IB265" s="156">
        <f>IF(AND(IB$165&lt;=$E99,IB$165&gt;=EOMONTH($D99,0)),IF($G99="NNN",SUM(Expenses!HZ$35:HZ$39)*$F99,IF($G99="FSG",0,IF($G99="MG",SUMPRODUCT($I99:$I103,Expenses!HZ$35:HZ$39)*$F99,MAX((Expenses!HZ$35-$K99/12)*$J99*$F99,0)+MAX((Expenses!HZ$36-$K100/12)*$J100*$F99,0)+MAX((Expenses!HZ$37-$K101/12)*$J101*$F99,0)+MAX((Expenses!HZ$38-$K102/12)*$J102*$F99,0)+MAX((Expenses!HZ$39-$K103/12)*$J103*$F99,0)))),0)</f>
        <v>0</v>
      </c>
      <c r="IC265" s="156">
        <f>IF(AND(IC$165&lt;=$E99,IC$165&gt;=EOMONTH($D99,0)),IF($G99="NNN",SUM(Expenses!IA$35:IA$39)*$F99,IF($G99="FSG",0,IF($G99="MG",SUMPRODUCT($I99:$I103,Expenses!IA$35:IA$39)*$F99,MAX((Expenses!IA$35-$K99/12)*$J99*$F99,0)+MAX((Expenses!IA$36-$K100/12)*$J100*$F99,0)+MAX((Expenses!IA$37-$K101/12)*$J101*$F99,0)+MAX((Expenses!IA$38-$K102/12)*$J102*$F99,0)+MAX((Expenses!IA$39-$K103/12)*$J103*$F99,0)))),0)</f>
        <v>0</v>
      </c>
      <c r="ID265" s="156">
        <f>IF(AND(ID$165&lt;=$E99,ID$165&gt;=EOMONTH($D99,0)),IF($G99="NNN",SUM(Expenses!IB$35:IB$39)*$F99,IF($G99="FSG",0,IF($G99="MG",SUMPRODUCT($I99:$I103,Expenses!IB$35:IB$39)*$F99,MAX((Expenses!IB$35-$K99/12)*$J99*$F99,0)+MAX((Expenses!IB$36-$K100/12)*$J100*$F99,0)+MAX((Expenses!IB$37-$K101/12)*$J101*$F99,0)+MAX((Expenses!IB$38-$K102/12)*$J102*$F99,0)+MAX((Expenses!IB$39-$K103/12)*$J103*$F99,0)))),0)</f>
        <v>0</v>
      </c>
      <c r="IE265" s="156">
        <f>IF(AND(IE$165&lt;=$E99,IE$165&gt;=EOMONTH($D99,0)),IF($G99="NNN",SUM(Expenses!IC$35:IC$39)*$F99,IF($G99="FSG",0,IF($G99="MG",SUMPRODUCT($I99:$I103,Expenses!IC$35:IC$39)*$F99,MAX((Expenses!IC$35-$K99/12)*$J99*$F99,0)+MAX((Expenses!IC$36-$K100/12)*$J100*$F99,0)+MAX((Expenses!IC$37-$K101/12)*$J101*$F99,0)+MAX((Expenses!IC$38-$K102/12)*$J102*$F99,0)+MAX((Expenses!IC$39-$K103/12)*$J103*$F99,0)))),0)</f>
        <v>0</v>
      </c>
      <c r="IF265" s="156">
        <f>IF(AND(IF$165&lt;=$E99,IF$165&gt;=EOMONTH($D99,0)),IF($G99="NNN",SUM(Expenses!ID$35:ID$39)*$F99,IF($G99="FSG",0,IF($G99="MG",SUMPRODUCT($I99:$I103,Expenses!ID$35:ID$39)*$F99,MAX((Expenses!ID$35-$K99/12)*$J99*$F99,0)+MAX((Expenses!ID$36-$K100/12)*$J100*$F99,0)+MAX((Expenses!ID$37-$K101/12)*$J101*$F99,0)+MAX((Expenses!ID$38-$K102/12)*$J102*$F99,0)+MAX((Expenses!ID$39-$K103/12)*$J103*$F99,0)))),0)</f>
        <v>0</v>
      </c>
      <c r="IG265" s="156">
        <f>IF(AND(IG$165&lt;=$E99,IG$165&gt;=EOMONTH($D99,0)),IF($G99="NNN",SUM(Expenses!IE$35:IE$39)*$F99,IF($G99="FSG",0,IF($G99="MG",SUMPRODUCT($I99:$I103,Expenses!IE$35:IE$39)*$F99,MAX((Expenses!IE$35-$K99/12)*$J99*$F99,0)+MAX((Expenses!IE$36-$K100/12)*$J100*$F99,0)+MAX((Expenses!IE$37-$K101/12)*$J101*$F99,0)+MAX((Expenses!IE$38-$K102/12)*$J102*$F99,0)+MAX((Expenses!IE$39-$K103/12)*$J103*$F99,0)))),0)</f>
        <v>0</v>
      </c>
      <c r="IH265" s="156">
        <f>IF(AND(IH$165&lt;=$E99,IH$165&gt;=EOMONTH($D99,0)),IF($G99="NNN",SUM(Expenses!IF$35:IF$39)*$F99,IF($G99="FSG",0,IF($G99="MG",SUMPRODUCT($I99:$I103,Expenses!IF$35:IF$39)*$F99,MAX((Expenses!IF$35-$K99/12)*$J99*$F99,0)+MAX((Expenses!IF$36-$K100/12)*$J100*$F99,0)+MAX((Expenses!IF$37-$K101/12)*$J101*$F99,0)+MAX((Expenses!IF$38-$K102/12)*$J102*$F99,0)+MAX((Expenses!IF$39-$K103/12)*$J103*$F99,0)))),0)</f>
        <v>0</v>
      </c>
      <c r="II265" s="156">
        <f>IF(AND(II$165&lt;=$E99,II$165&gt;=EOMONTH($D99,0)),IF($G99="NNN",SUM(Expenses!IG$35:IG$39)*$F99,IF($G99="FSG",0,IF($G99="MG",SUMPRODUCT($I99:$I103,Expenses!IG$35:IG$39)*$F99,MAX((Expenses!IG$35-$K99/12)*$J99*$F99,0)+MAX((Expenses!IG$36-$K100/12)*$J100*$F99,0)+MAX((Expenses!IG$37-$K101/12)*$J101*$F99,0)+MAX((Expenses!IG$38-$K102/12)*$J102*$F99,0)+MAX((Expenses!IG$39-$K103/12)*$J103*$F99,0)))),0)</f>
        <v>0</v>
      </c>
      <c r="IJ265" s="156">
        <f>IF(AND(IJ$165&lt;=$E99,IJ$165&gt;=EOMONTH($D99,0)),IF($G99="NNN",SUM(Expenses!IH$35:IH$39)*$F99,IF($G99="FSG",0,IF($G99="MG",SUMPRODUCT($I99:$I103,Expenses!IH$35:IH$39)*$F99,MAX((Expenses!IH$35-$K99/12)*$J99*$F99,0)+MAX((Expenses!IH$36-$K100/12)*$J100*$F99,0)+MAX((Expenses!IH$37-$K101/12)*$J101*$F99,0)+MAX((Expenses!IH$38-$K102/12)*$J102*$F99,0)+MAX((Expenses!IH$39-$K103/12)*$J103*$F99,0)))),0)</f>
        <v>0</v>
      </c>
      <c r="IK265" s="156">
        <f>IF(AND(IK$165&lt;=$E99,IK$165&gt;=EOMONTH($D99,0)),IF($G99="NNN",SUM(Expenses!II$35:II$39)*$F99,IF($G99="FSG",0,IF($G99="MG",SUMPRODUCT($I99:$I103,Expenses!II$35:II$39)*$F99,MAX((Expenses!II$35-$K99/12)*$J99*$F99,0)+MAX((Expenses!II$36-$K100/12)*$J100*$F99,0)+MAX((Expenses!II$37-$K101/12)*$J101*$F99,0)+MAX((Expenses!II$38-$K102/12)*$J102*$F99,0)+MAX((Expenses!II$39-$K103/12)*$J103*$F99,0)))),0)</f>
        <v>0</v>
      </c>
      <c r="IL265" s="156">
        <f>IF(AND(IL$165&lt;=$E99,IL$165&gt;=EOMONTH($D99,0)),IF($G99="NNN",SUM(Expenses!IJ$35:IJ$39)*$F99,IF($G99="FSG",0,IF($G99="MG",SUMPRODUCT($I99:$I103,Expenses!IJ$35:IJ$39)*$F99,MAX((Expenses!IJ$35-$K99/12)*$J99*$F99,0)+MAX((Expenses!IJ$36-$K100/12)*$J100*$F99,0)+MAX((Expenses!IJ$37-$K101/12)*$J101*$F99,0)+MAX((Expenses!IJ$38-$K102/12)*$J102*$F99,0)+MAX((Expenses!IJ$39-$K103/12)*$J103*$F99,0)))),0)</f>
        <v>0</v>
      </c>
      <c r="IM265" s="156">
        <f>IF(AND(IM$165&lt;=$E99,IM$165&gt;=EOMONTH($D99,0)),IF($G99="NNN",SUM(Expenses!IK$35:IK$39)*$F99,IF($G99="FSG",0,IF($G99="MG",SUMPRODUCT($I99:$I103,Expenses!IK$35:IK$39)*$F99,MAX((Expenses!IK$35-$K99/12)*$J99*$F99,0)+MAX((Expenses!IK$36-$K100/12)*$J100*$F99,0)+MAX((Expenses!IK$37-$K101/12)*$J101*$F99,0)+MAX((Expenses!IK$38-$K102/12)*$J102*$F99,0)+MAX((Expenses!IK$39-$K103/12)*$J103*$F99,0)))),0)</f>
        <v>0</v>
      </c>
      <c r="IN265" s="156">
        <f>IF(AND(IN$165&lt;=$E99,IN$165&gt;=EOMONTH($D99,0)),IF($G99="NNN",SUM(Expenses!IL$35:IL$39)*$F99,IF($G99="FSG",0,IF($G99="MG",SUMPRODUCT($I99:$I103,Expenses!IL$35:IL$39)*$F99,MAX((Expenses!IL$35-$K99/12)*$J99*$F99,0)+MAX((Expenses!IL$36-$K100/12)*$J100*$F99,0)+MAX((Expenses!IL$37-$K101/12)*$J101*$F99,0)+MAX((Expenses!IL$38-$K102/12)*$J102*$F99,0)+MAX((Expenses!IL$39-$K103/12)*$J103*$F99,0)))),0)</f>
        <v>0</v>
      </c>
      <c r="IO265" s="156">
        <f>IF(AND(IO$165&lt;=$E99,IO$165&gt;=EOMONTH($D99,0)),IF($G99="NNN",SUM(Expenses!IM$35:IM$39)*$F99,IF($G99="FSG",0,IF($G99="MG",SUMPRODUCT($I99:$I103,Expenses!IM$35:IM$39)*$F99,MAX((Expenses!IM$35-$K99/12)*$J99*$F99,0)+MAX((Expenses!IM$36-$K100/12)*$J100*$F99,0)+MAX((Expenses!IM$37-$K101/12)*$J101*$F99,0)+MAX((Expenses!IM$38-$K102/12)*$J102*$F99,0)+MAX((Expenses!IM$39-$K103/12)*$J103*$F99,0)))),0)</f>
        <v>0</v>
      </c>
      <c r="IP265" s="156">
        <f>IF(AND(IP$165&lt;=$E99,IP$165&gt;=EOMONTH($D99,0)),IF($G99="NNN",SUM(Expenses!IN$35:IN$39)*$F99,IF($G99="FSG",0,IF($G99="MG",SUMPRODUCT($I99:$I103,Expenses!IN$35:IN$39)*$F99,MAX((Expenses!IN$35-$K99/12)*$J99*$F99,0)+MAX((Expenses!IN$36-$K100/12)*$J100*$F99,0)+MAX((Expenses!IN$37-$K101/12)*$J101*$F99,0)+MAX((Expenses!IN$38-$K102/12)*$J102*$F99,0)+MAX((Expenses!IN$39-$K103/12)*$J103*$F99,0)))),0)</f>
        <v>0</v>
      </c>
      <c r="IQ265" s="156">
        <f>IF(AND(IQ$165&lt;=$E99,IQ$165&gt;=EOMONTH($D99,0)),IF($G99="NNN",SUM(Expenses!IO$35:IO$39)*$F99,IF($G99="FSG",0,IF($G99="MG",SUMPRODUCT($I99:$I103,Expenses!IO$35:IO$39)*$F99,MAX((Expenses!IO$35-$K99/12)*$J99*$F99,0)+MAX((Expenses!IO$36-$K100/12)*$J100*$F99,0)+MAX((Expenses!IO$37-$K101/12)*$J101*$F99,0)+MAX((Expenses!IO$38-$K102/12)*$J102*$F99,0)+MAX((Expenses!IO$39-$K103/12)*$J103*$F99,0)))),0)</f>
        <v>0</v>
      </c>
      <c r="IR265" s="156">
        <f>IF(AND(IR$165&lt;=$E99,IR$165&gt;=EOMONTH($D99,0)),IF($G99="NNN",SUM(Expenses!IP$35:IP$39)*$F99,IF($G99="FSG",0,IF($G99="MG",SUMPRODUCT($I99:$I103,Expenses!IP$35:IP$39)*$F99,MAX((Expenses!IP$35-$K99/12)*$J99*$F99,0)+MAX((Expenses!IP$36-$K100/12)*$J100*$F99,0)+MAX((Expenses!IP$37-$K101/12)*$J101*$F99,0)+MAX((Expenses!IP$38-$K102/12)*$J102*$F99,0)+MAX((Expenses!IP$39-$K103/12)*$J103*$F99,0)))),0)</f>
        <v>0</v>
      </c>
      <c r="IS265" s="156">
        <f>IF(AND(IS$165&lt;=$E99,IS$165&gt;=EOMONTH($D99,0)),IF($G99="NNN",SUM(Expenses!IQ$35:IQ$39)*$F99,IF($G99="FSG",0,IF($G99="MG",SUMPRODUCT($I99:$I103,Expenses!IQ$35:IQ$39)*$F99,MAX((Expenses!IQ$35-$K99/12)*$J99*$F99,0)+MAX((Expenses!IQ$36-$K100/12)*$J100*$F99,0)+MAX((Expenses!IQ$37-$K101/12)*$J101*$F99,0)+MAX((Expenses!IQ$38-$K102/12)*$J102*$F99,0)+MAX((Expenses!IQ$39-$K103/12)*$J103*$F99,0)))),0)</f>
        <v>0</v>
      </c>
      <c r="IT265" s="156">
        <f>IF(AND(IT$165&lt;=$E99,IT$165&gt;=EOMONTH($D99,0)),IF($G99="NNN",SUM(Expenses!IR$35:IR$39)*$F99,IF($G99="FSG",0,IF($G99="MG",SUMPRODUCT($I99:$I103,Expenses!IR$35:IR$39)*$F99,MAX((Expenses!IR$35-$K99/12)*$J99*$F99,0)+MAX((Expenses!IR$36-$K100/12)*$J100*$F99,0)+MAX((Expenses!IR$37-$K101/12)*$J101*$F99,0)+MAX((Expenses!IR$38-$K102/12)*$J102*$F99,0)+MAX((Expenses!IR$39-$K103/12)*$J103*$F99,0)))),0)</f>
        <v>0</v>
      </c>
      <c r="IU265" s="156">
        <f>IF(AND(IU$165&lt;=$E99,IU$165&gt;=EOMONTH($D99,0)),IF($G99="NNN",SUM(Expenses!IS$35:IS$39)*$F99,IF($G99="FSG",0,IF($G99="MG",SUMPRODUCT($I99:$I103,Expenses!IS$35:IS$39)*$F99,MAX((Expenses!IS$35-$K99/12)*$J99*$F99,0)+MAX((Expenses!IS$36-$K100/12)*$J100*$F99,0)+MAX((Expenses!IS$37-$K101/12)*$J101*$F99,0)+MAX((Expenses!IS$38-$K102/12)*$J102*$F99,0)+MAX((Expenses!IS$39-$K103/12)*$J103*$F99,0)))),0)</f>
        <v>0</v>
      </c>
      <c r="IV265" s="156">
        <f>IF(AND(IV$165&lt;=$E99,IV$165&gt;=EOMONTH($D99,0)),IF($G99="NNN",SUM(Expenses!IT$35:IT$39)*$F99,IF($G99="FSG",0,IF($G99="MG",SUMPRODUCT($I99:$I103,Expenses!IT$35:IT$39)*$F99,MAX((Expenses!IT$35-$K99/12)*$J99*$F99,0)+MAX((Expenses!IT$36-$K100/12)*$J100*$F99,0)+MAX((Expenses!IT$37-$K101/12)*$J101*$F99,0)+MAX((Expenses!IT$38-$K102/12)*$J102*$F99,0)+MAX((Expenses!IT$39-$K103/12)*$J103*$F99,0)))),0)</f>
        <v>0</v>
      </c>
      <c r="IW265" s="156">
        <f>IF(AND(IW$165&lt;=$E99,IW$165&gt;=EOMONTH($D99,0)),IF($G99="NNN",SUM(Expenses!IU$35:IU$39)*$F99,IF($G99="FSG",0,IF($G99="MG",SUMPRODUCT($I99:$I103,Expenses!IU$35:IU$39)*$F99,MAX((Expenses!IU$35-$K99/12)*$J99*$F99,0)+MAX((Expenses!IU$36-$K100/12)*$J100*$F99,0)+MAX((Expenses!IU$37-$K101/12)*$J101*$F99,0)+MAX((Expenses!IU$38-$K102/12)*$J102*$F99,0)+MAX((Expenses!IU$39-$K103/12)*$J103*$F99,0)))),0)</f>
        <v>0</v>
      </c>
      <c r="IX265" s="156">
        <f>IF(AND(IX$165&lt;=$E99,IX$165&gt;=EOMONTH($D99,0)),IF($G99="NNN",SUM(Expenses!IV$35:IV$39)*$F99,IF($G99="FSG",0,IF($G99="MG",SUMPRODUCT($I99:$I103,Expenses!IV$35:IV$39)*$F99,MAX((Expenses!IV$35-$K99/12)*$J99*$F99,0)+MAX((Expenses!IV$36-$K100/12)*$J100*$F99,0)+MAX((Expenses!IV$37-$K101/12)*$J101*$F99,0)+MAX((Expenses!IV$38-$K102/12)*$J102*$F99,0)+MAX((Expenses!IV$39-$K103/12)*$J103*$F99,0)))),0)</f>
        <v>0</v>
      </c>
      <c r="IY265" s="156">
        <f>IF(AND(IY$165&lt;=$E99,IY$165&gt;=EOMONTH($D99,0)),IF($G99="NNN",SUM(Expenses!IW$35:IW$39)*$F99,IF($G99="FSG",0,IF($G99="MG",SUMPRODUCT($I99:$I103,Expenses!IW$35:IW$39)*$F99,MAX((Expenses!IW$35-$K99/12)*$J99*$F99,0)+MAX((Expenses!IW$36-$K100/12)*$J100*$F99,0)+MAX((Expenses!IW$37-$K101/12)*$J101*$F99,0)+MAX((Expenses!IW$38-$K102/12)*$J102*$F99,0)+MAX((Expenses!IW$39-$K103/12)*$J103*$F99,0)))),0)</f>
        <v>0</v>
      </c>
      <c r="IZ265" s="156">
        <f>IF(AND(IZ$165&lt;=$E99,IZ$165&gt;=EOMONTH($D99,0)),IF($G99="NNN",SUM(Expenses!IX$35:IX$39)*$F99,IF($G99="FSG",0,IF($G99="MG",SUMPRODUCT($I99:$I103,Expenses!IX$35:IX$39)*$F99,MAX((Expenses!IX$35-$K99/12)*$J99*$F99,0)+MAX((Expenses!IX$36-$K100/12)*$J100*$F99,0)+MAX((Expenses!IX$37-$K101/12)*$J101*$F99,0)+MAX((Expenses!IX$38-$K102/12)*$J102*$F99,0)+MAX((Expenses!IX$39-$K103/12)*$J103*$F99,0)))),0)</f>
        <v>0</v>
      </c>
      <c r="JA265" s="156">
        <f>IF(AND(JA$165&lt;=$E99,JA$165&gt;=EOMONTH($D99,0)),IF($G99="NNN",SUM(Expenses!IY$35:IY$39)*$F99,IF($G99="FSG",0,IF($G99="MG",SUMPRODUCT($I99:$I103,Expenses!IY$35:IY$39)*$F99,MAX((Expenses!IY$35-$K99/12)*$J99*$F99,0)+MAX((Expenses!IY$36-$K100/12)*$J100*$F99,0)+MAX((Expenses!IY$37-$K101/12)*$J101*$F99,0)+MAX((Expenses!IY$38-$K102/12)*$J102*$F99,0)+MAX((Expenses!IY$39-$K103/12)*$J103*$F99,0)))),0)</f>
        <v>0</v>
      </c>
      <c r="JB265" s="156">
        <f>IF(AND(JB$165&lt;=$E99,JB$165&gt;=EOMONTH($D99,0)),IF($G99="NNN",SUM(Expenses!IZ$35:IZ$39)*$F99,IF($G99="FSG",0,IF($G99="MG",SUMPRODUCT($I99:$I103,Expenses!IZ$35:IZ$39)*$F99,MAX((Expenses!IZ$35-$K99/12)*$J99*$F99,0)+MAX((Expenses!IZ$36-$K100/12)*$J100*$F99,0)+MAX((Expenses!IZ$37-$K101/12)*$J101*$F99,0)+MAX((Expenses!IZ$38-$K102/12)*$J102*$F99,0)+MAX((Expenses!IZ$39-$K103/12)*$J103*$F99,0)))),0)</f>
        <v>0</v>
      </c>
      <c r="JC265" s="156">
        <f>IF(AND(JC$165&lt;=$E99,JC$165&gt;=EOMONTH($D99,0)),IF($G99="NNN",SUM(Expenses!JA$35:JA$39)*$F99,IF($G99="FSG",0,IF($G99="MG",SUMPRODUCT($I99:$I103,Expenses!JA$35:JA$39)*$F99,MAX((Expenses!JA$35-$K99/12)*$J99*$F99,0)+MAX((Expenses!JA$36-$K100/12)*$J100*$F99,0)+MAX((Expenses!JA$37-$K101/12)*$J101*$F99,0)+MAX((Expenses!JA$38-$K102/12)*$J102*$F99,0)+MAX((Expenses!JA$39-$K103/12)*$J103*$F99,0)))),0)</f>
        <v>0</v>
      </c>
      <c r="JD265" s="156">
        <f>IF(AND(JD$165&lt;=$E99,JD$165&gt;=EOMONTH($D99,0)),IF($G99="NNN",SUM(Expenses!JB$35:JB$39)*$F99,IF($G99="FSG",0,IF($G99="MG",SUMPRODUCT($I99:$I103,Expenses!JB$35:JB$39)*$F99,MAX((Expenses!JB$35-$K99/12)*$J99*$F99,0)+MAX((Expenses!JB$36-$K100/12)*$J100*$F99,0)+MAX((Expenses!JB$37-$K101/12)*$J101*$F99,0)+MAX((Expenses!JB$38-$K102/12)*$J102*$F99,0)+MAX((Expenses!JB$39-$K103/12)*$J103*$F99,0)))),0)</f>
        <v>0</v>
      </c>
      <c r="JE265" s="156">
        <f>IF(AND(JE$165&lt;=$E99,JE$165&gt;=EOMONTH($D99,0)),IF($G99="NNN",SUM(Expenses!JC$35:JC$39)*$F99,IF($G99="FSG",0,IF($G99="MG",SUMPRODUCT($I99:$I103,Expenses!JC$35:JC$39)*$F99,MAX((Expenses!JC$35-$K99/12)*$J99*$F99,0)+MAX((Expenses!JC$36-$K100/12)*$J100*$F99,0)+MAX((Expenses!JC$37-$K101/12)*$J101*$F99,0)+MAX((Expenses!JC$38-$K102/12)*$J102*$F99,0)+MAX((Expenses!JC$39-$K103/12)*$J103*$F99,0)))),0)</f>
        <v>0</v>
      </c>
      <c r="JF265" s="156">
        <f>IF(AND(JF$165&lt;=$E99,JF$165&gt;=EOMONTH($D99,0)),IF($G99="NNN",SUM(Expenses!JD$35:JD$39)*$F99,IF($G99="FSG",0,IF($G99="MG",SUMPRODUCT($I99:$I103,Expenses!JD$35:JD$39)*$F99,MAX((Expenses!JD$35-$K99/12)*$J99*$F99,0)+MAX((Expenses!JD$36-$K100/12)*$J100*$F99,0)+MAX((Expenses!JD$37-$K101/12)*$J101*$F99,0)+MAX((Expenses!JD$38-$K102/12)*$J102*$F99,0)+MAX((Expenses!JD$39-$K103/12)*$J103*$F99,0)))),0)</f>
        <v>0</v>
      </c>
      <c r="JG265" s="156">
        <f>IF(AND(JG$165&lt;=$E99,JG$165&gt;=EOMONTH($D99,0)),IF($G99="NNN",SUM(Expenses!JE$35:JE$39)*$F99,IF($G99="FSG",0,IF($G99="MG",SUMPRODUCT($I99:$I103,Expenses!JE$35:JE$39)*$F99,MAX((Expenses!JE$35-$K99/12)*$J99*$F99,0)+MAX((Expenses!JE$36-$K100/12)*$J100*$F99,0)+MAX((Expenses!JE$37-$K101/12)*$J101*$F99,0)+MAX((Expenses!JE$38-$K102/12)*$J102*$F99,0)+MAX((Expenses!JE$39-$K103/12)*$J103*$F99,0)))),0)</f>
        <v>0</v>
      </c>
      <c r="JH265" s="156">
        <f>IF(AND(JH$165&lt;=$E99,JH$165&gt;=EOMONTH($D99,0)),IF($G99="NNN",SUM(Expenses!JF$35:JF$39)*$F99,IF($G99="FSG",0,IF($G99="MG",SUMPRODUCT($I99:$I103,Expenses!JF$35:JF$39)*$F99,MAX((Expenses!JF$35-$K99/12)*$J99*$F99,0)+MAX((Expenses!JF$36-$K100/12)*$J100*$F99,0)+MAX((Expenses!JF$37-$K101/12)*$J101*$F99,0)+MAX((Expenses!JF$38-$K102/12)*$J102*$F99,0)+MAX((Expenses!JF$39-$K103/12)*$J103*$F99,0)))),0)</f>
        <v>0</v>
      </c>
      <c r="JI265" s="156">
        <f>IF(AND(JI$165&lt;=$E99,JI$165&gt;=EOMONTH($D99,0)),IF($G99="NNN",SUM(Expenses!JG$35:JG$39)*$F99,IF($G99="FSG",0,IF($G99="MG",SUMPRODUCT($I99:$I103,Expenses!JG$35:JG$39)*$F99,MAX((Expenses!JG$35-$K99/12)*$J99*$F99,0)+MAX((Expenses!JG$36-$K100/12)*$J100*$F99,0)+MAX((Expenses!JG$37-$K101/12)*$J101*$F99,0)+MAX((Expenses!JG$38-$K102/12)*$J102*$F99,0)+MAX((Expenses!JG$39-$K103/12)*$J103*$F99,0)))),0)</f>
        <v>0</v>
      </c>
      <c r="JJ265" s="156">
        <f>IF(AND(JJ$165&lt;=$E99,JJ$165&gt;=EOMONTH($D99,0)),IF($G99="NNN",SUM(Expenses!JH$35:JH$39)*$F99,IF($G99="FSG",0,IF($G99="MG",SUMPRODUCT($I99:$I103,Expenses!JH$35:JH$39)*$F99,MAX((Expenses!JH$35-$K99/12)*$J99*$F99,0)+MAX((Expenses!JH$36-$K100/12)*$J100*$F99,0)+MAX((Expenses!JH$37-$K101/12)*$J101*$F99,0)+MAX((Expenses!JH$38-$K102/12)*$J102*$F99,0)+MAX((Expenses!JH$39-$K103/12)*$J103*$F99,0)))),0)</f>
        <v>0</v>
      </c>
      <c r="JK265" s="156">
        <f>IF(AND(JK$165&lt;=$E99,JK$165&gt;=EOMONTH($D99,0)),IF($G99="NNN",SUM(Expenses!JI$35:JI$39)*$F99,IF($G99="FSG",0,IF($G99="MG",SUMPRODUCT($I99:$I103,Expenses!JI$35:JI$39)*$F99,MAX((Expenses!JI$35-$K99/12)*$J99*$F99,0)+MAX((Expenses!JI$36-$K100/12)*$J100*$F99,0)+MAX((Expenses!JI$37-$K101/12)*$J101*$F99,0)+MAX((Expenses!JI$38-$K102/12)*$J102*$F99,0)+MAX((Expenses!JI$39-$K103/12)*$J103*$F99,0)))),0)</f>
        <v>0</v>
      </c>
      <c r="JL265" s="156">
        <f>IF(AND(JL$165&lt;=$E99,JL$165&gt;=EOMONTH($D99,0)),IF($G99="NNN",SUM(Expenses!JJ$35:JJ$39)*$F99,IF($G99="FSG",0,IF($G99="MG",SUMPRODUCT($I99:$I103,Expenses!JJ$35:JJ$39)*$F99,MAX((Expenses!JJ$35-$K99/12)*$J99*$F99,0)+MAX((Expenses!JJ$36-$K100/12)*$J100*$F99,0)+MAX((Expenses!JJ$37-$K101/12)*$J101*$F99,0)+MAX((Expenses!JJ$38-$K102/12)*$J102*$F99,0)+MAX((Expenses!JJ$39-$K103/12)*$J103*$F99,0)))),0)</f>
        <v>0</v>
      </c>
      <c r="JM265" s="156">
        <f>IF(AND(JM$165&lt;=$E99,JM$165&gt;=EOMONTH($D99,0)),IF($G99="NNN",SUM(Expenses!JK$35:JK$39)*$F99,IF($G99="FSG",0,IF($G99="MG",SUMPRODUCT($I99:$I103,Expenses!JK$35:JK$39)*$F99,MAX((Expenses!JK$35-$K99/12)*$J99*$F99,0)+MAX((Expenses!JK$36-$K100/12)*$J100*$F99,0)+MAX((Expenses!JK$37-$K101/12)*$J101*$F99,0)+MAX((Expenses!JK$38-$K102/12)*$J102*$F99,0)+MAX((Expenses!JK$39-$K103/12)*$J103*$F99,0)))),0)</f>
        <v>0</v>
      </c>
      <c r="JN265" s="156">
        <f>IF(AND(JN$165&lt;=$E99,JN$165&gt;=EOMONTH($D99,0)),IF($G99="NNN",SUM(Expenses!JL$35:JL$39)*$F99,IF($G99="FSG",0,IF($G99="MG",SUMPRODUCT($I99:$I103,Expenses!JL$35:JL$39)*$F99,MAX((Expenses!JL$35-$K99/12)*$J99*$F99,0)+MAX((Expenses!JL$36-$K100/12)*$J100*$F99,0)+MAX((Expenses!JL$37-$K101/12)*$J101*$F99,0)+MAX((Expenses!JL$38-$K102/12)*$J102*$F99,0)+MAX((Expenses!JL$39-$K103/12)*$J103*$F99,0)))),0)</f>
        <v>0</v>
      </c>
      <c r="JO265" s="156">
        <f>IF(AND(JO$165&lt;=$E99,JO$165&gt;=EOMONTH($D99,0)),IF($G99="NNN",SUM(Expenses!JM$35:JM$39)*$F99,IF($G99="FSG",0,IF($G99="MG",SUMPRODUCT($I99:$I103,Expenses!JM$35:JM$39)*$F99,MAX((Expenses!JM$35-$K99/12)*$J99*$F99,0)+MAX((Expenses!JM$36-$K100/12)*$J100*$F99,0)+MAX((Expenses!JM$37-$K101/12)*$J101*$F99,0)+MAX((Expenses!JM$38-$K102/12)*$J102*$F99,0)+MAX((Expenses!JM$39-$K103/12)*$J103*$F99,0)))),0)</f>
        <v>0</v>
      </c>
      <c r="JP265" s="156">
        <f>IF(AND(JP$165&lt;=$E99,JP$165&gt;=EOMONTH($D99,0)),IF($G99="NNN",SUM(Expenses!JN$35:JN$39)*$F99,IF($G99="FSG",0,IF($G99="MG",SUMPRODUCT($I99:$I103,Expenses!JN$35:JN$39)*$F99,MAX((Expenses!JN$35-$K99/12)*$J99*$F99,0)+MAX((Expenses!JN$36-$K100/12)*$J100*$F99,0)+MAX((Expenses!JN$37-$K101/12)*$J101*$F99,0)+MAX((Expenses!JN$38-$K102/12)*$J102*$F99,0)+MAX((Expenses!JN$39-$K103/12)*$J103*$F99,0)))),0)</f>
        <v>0</v>
      </c>
      <c r="JQ265" s="156">
        <f>IF(AND(JQ$165&lt;=$E99,JQ$165&gt;=EOMONTH($D99,0)),IF($G99="NNN",SUM(Expenses!JO$35:JO$39)*$F99,IF($G99="FSG",0,IF($G99="MG",SUMPRODUCT($I99:$I103,Expenses!JO$35:JO$39)*$F99,MAX((Expenses!JO$35-$K99/12)*$J99*$F99,0)+MAX((Expenses!JO$36-$K100/12)*$J100*$F99,0)+MAX((Expenses!JO$37-$K101/12)*$J101*$F99,0)+MAX((Expenses!JO$38-$K102/12)*$J102*$F99,0)+MAX((Expenses!JO$39-$K103/12)*$J103*$F99,0)))),0)</f>
        <v>0</v>
      </c>
      <c r="JR265" s="156">
        <f>IF(AND(JR$165&lt;=$E99,JR$165&gt;=EOMONTH($D99,0)),IF($G99="NNN",SUM(Expenses!JP$35:JP$39)*$F99,IF($G99="FSG",0,IF($G99="MG",SUMPRODUCT($I99:$I103,Expenses!JP$35:JP$39)*$F99,MAX((Expenses!JP$35-$K99/12)*$J99*$F99,0)+MAX((Expenses!JP$36-$K100/12)*$J100*$F99,0)+MAX((Expenses!JP$37-$K101/12)*$J101*$F99,0)+MAX((Expenses!JP$38-$K102/12)*$J102*$F99,0)+MAX((Expenses!JP$39-$K103/12)*$J103*$F99,0)))),0)</f>
        <v>0</v>
      </c>
      <c r="JS265" s="156">
        <f>IF(AND(JS$165&lt;=$E99,JS$165&gt;=EOMONTH($D99,0)),IF($G99="NNN",SUM(Expenses!JQ$35:JQ$39)*$F99,IF($G99="FSG",0,IF($G99="MG",SUMPRODUCT($I99:$I103,Expenses!JQ$35:JQ$39)*$F99,MAX((Expenses!JQ$35-$K99/12)*$J99*$F99,0)+MAX((Expenses!JQ$36-$K100/12)*$J100*$F99,0)+MAX((Expenses!JQ$37-$K101/12)*$J101*$F99,0)+MAX((Expenses!JQ$38-$K102/12)*$J102*$F99,0)+MAX((Expenses!JQ$39-$K103/12)*$J103*$F99,0)))),0)</f>
        <v>0</v>
      </c>
      <c r="JT265" s="156">
        <f>IF(AND(JT$165&lt;=$E99,JT$165&gt;=EOMONTH($D99,0)),IF($G99="NNN",SUM(Expenses!JR$35:JR$39)*$F99,IF($G99="FSG",0,IF($G99="MG",SUMPRODUCT($I99:$I103,Expenses!JR$35:JR$39)*$F99,MAX((Expenses!JR$35-$K99/12)*$J99*$F99,0)+MAX((Expenses!JR$36-$K100/12)*$J100*$F99,0)+MAX((Expenses!JR$37-$K101/12)*$J101*$F99,0)+MAX((Expenses!JR$38-$K102/12)*$J102*$F99,0)+MAX((Expenses!JR$39-$K103/12)*$J103*$F99,0)))),0)</f>
        <v>0</v>
      </c>
      <c r="JU265" s="156">
        <f>IF(AND(JU$165&lt;=$E99,JU$165&gt;=EOMONTH($D99,0)),IF($G99="NNN",SUM(Expenses!JS$35:JS$39)*$F99,IF($G99="FSG",0,IF($G99="MG",SUMPRODUCT($I99:$I103,Expenses!JS$35:JS$39)*$F99,MAX((Expenses!JS$35-$K99/12)*$J99*$F99,0)+MAX((Expenses!JS$36-$K100/12)*$J100*$F99,0)+MAX((Expenses!JS$37-$K101/12)*$J101*$F99,0)+MAX((Expenses!JS$38-$K102/12)*$J102*$F99,0)+MAX((Expenses!JS$39-$K103/12)*$J103*$F99,0)))),0)</f>
        <v>0</v>
      </c>
      <c r="JV265" s="156">
        <f>IF(AND(JV$165&lt;=$E99,JV$165&gt;=EOMONTH($D99,0)),IF($G99="NNN",SUM(Expenses!JT$35:JT$39)*$F99,IF($G99="FSG",0,IF($G99="MG",SUMPRODUCT($I99:$I103,Expenses!JT$35:JT$39)*$F99,MAX((Expenses!JT$35-$K99/12)*$J99*$F99,0)+MAX((Expenses!JT$36-$K100/12)*$J100*$F99,0)+MAX((Expenses!JT$37-$K101/12)*$J101*$F99,0)+MAX((Expenses!JT$38-$K102/12)*$J102*$F99,0)+MAX((Expenses!JT$39-$K103/12)*$J103*$F99,0)))),0)</f>
        <v>0</v>
      </c>
      <c r="JW265" s="156">
        <f>IF(AND(JW$165&lt;=$E99,JW$165&gt;=EOMONTH($D99,0)),IF($G99="NNN",SUM(Expenses!JU$35:JU$39)*$F99,IF($G99="FSG",0,IF($G99="MG",SUMPRODUCT($I99:$I103,Expenses!JU$35:JU$39)*$F99,MAX((Expenses!JU$35-$K99/12)*$J99*$F99,0)+MAX((Expenses!JU$36-$K100/12)*$J100*$F99,0)+MAX((Expenses!JU$37-$K101/12)*$J101*$F99,0)+MAX((Expenses!JU$38-$K102/12)*$J102*$F99,0)+MAX((Expenses!JU$39-$K103/12)*$J103*$F99,0)))),0)</f>
        <v>0</v>
      </c>
      <c r="JX265" s="156">
        <f>IF(AND(JX$165&lt;=$E99,JX$165&gt;=EOMONTH($D99,0)),IF($G99="NNN",SUM(Expenses!JV$35:JV$39)*$F99,IF($G99="FSG",0,IF($G99="MG",SUMPRODUCT($I99:$I103,Expenses!JV$35:JV$39)*$F99,MAX((Expenses!JV$35-$K99/12)*$J99*$F99,0)+MAX((Expenses!JV$36-$K100/12)*$J100*$F99,0)+MAX((Expenses!JV$37-$K101/12)*$J101*$F99,0)+MAX((Expenses!JV$38-$K102/12)*$J102*$F99,0)+MAX((Expenses!JV$39-$K103/12)*$J103*$F99,0)))),0)</f>
        <v>0</v>
      </c>
      <c r="JY265" s="156">
        <f>IF(AND(JY$165&lt;=$E99,JY$165&gt;=EOMONTH($D99,0)),IF($G99="NNN",SUM(Expenses!JW$35:JW$39)*$F99,IF($G99="FSG",0,IF($G99="MG",SUMPRODUCT($I99:$I103,Expenses!JW$35:JW$39)*$F99,MAX((Expenses!JW$35-$K99/12)*$J99*$F99,0)+MAX((Expenses!JW$36-$K100/12)*$J100*$F99,0)+MAX((Expenses!JW$37-$K101/12)*$J101*$F99,0)+MAX((Expenses!JW$38-$K102/12)*$J102*$F99,0)+MAX((Expenses!JW$39-$K103/12)*$J103*$F99,0)))),0)</f>
        <v>0</v>
      </c>
      <c r="JZ265" s="156">
        <f>IF(AND(JZ$165&lt;=$E99,JZ$165&gt;=EOMONTH($D99,0)),IF($G99="NNN",SUM(Expenses!JX$35:JX$39)*$F99,IF($G99="FSG",0,IF($G99="MG",SUMPRODUCT($I99:$I103,Expenses!JX$35:JX$39)*$F99,MAX((Expenses!JX$35-$K99/12)*$J99*$F99,0)+MAX((Expenses!JX$36-$K100/12)*$J100*$F99,0)+MAX((Expenses!JX$37-$K101/12)*$J101*$F99,0)+MAX((Expenses!JX$38-$K102/12)*$J102*$F99,0)+MAX((Expenses!JX$39-$K103/12)*$J103*$F99,0)))),0)</f>
        <v>0</v>
      </c>
      <c r="KA265" s="156">
        <f>IF(AND(KA$165&lt;=$E99,KA$165&gt;=EOMONTH($D99,0)),IF($G99="NNN",SUM(Expenses!JY$35:JY$39)*$F99,IF($G99="FSG",0,IF($G99="MG",SUMPRODUCT($I99:$I103,Expenses!JY$35:JY$39)*$F99,MAX((Expenses!JY$35-$K99/12)*$J99*$F99,0)+MAX((Expenses!JY$36-$K100/12)*$J100*$F99,0)+MAX((Expenses!JY$37-$K101/12)*$J101*$F99,0)+MAX((Expenses!JY$38-$K102/12)*$J102*$F99,0)+MAX((Expenses!JY$39-$K103/12)*$J103*$F99,0)))),0)</f>
        <v>0</v>
      </c>
      <c r="KB265" s="156">
        <f>IF(AND(KB$165&lt;=$E99,KB$165&gt;=EOMONTH($D99,0)),IF($G99="NNN",SUM(Expenses!JZ$35:JZ$39)*$F99,IF($G99="FSG",0,IF($G99="MG",SUMPRODUCT($I99:$I103,Expenses!JZ$35:JZ$39)*$F99,MAX((Expenses!JZ$35-$K99/12)*$J99*$F99,0)+MAX((Expenses!JZ$36-$K100/12)*$J100*$F99,0)+MAX((Expenses!JZ$37-$K101/12)*$J101*$F99,0)+MAX((Expenses!JZ$38-$K102/12)*$J102*$F99,0)+MAX((Expenses!JZ$39-$K103/12)*$J103*$F99,0)))),0)</f>
        <v>0</v>
      </c>
      <c r="KC265" s="156">
        <f>IF(AND(KC$165&lt;=$E99,KC$165&gt;=EOMONTH($D99,0)),IF($G99="NNN",SUM(Expenses!KA$35:KA$39)*$F99,IF($G99="FSG",0,IF($G99="MG",SUMPRODUCT($I99:$I103,Expenses!KA$35:KA$39)*$F99,MAX((Expenses!KA$35-$K99/12)*$J99*$F99,0)+MAX((Expenses!KA$36-$K100/12)*$J100*$F99,0)+MAX((Expenses!KA$37-$K101/12)*$J101*$F99,0)+MAX((Expenses!KA$38-$K102/12)*$J102*$F99,0)+MAX((Expenses!KA$39-$K103/12)*$J103*$F99,0)))),0)</f>
        <v>0</v>
      </c>
      <c r="KD265" s="156">
        <f>IF(AND(KD$165&lt;=$E99,KD$165&gt;=EOMONTH($D99,0)),IF($G99="NNN",SUM(Expenses!KB$35:KB$39)*$F99,IF($G99="FSG",0,IF($G99="MG",SUMPRODUCT($I99:$I103,Expenses!KB$35:KB$39)*$F99,MAX((Expenses!KB$35-$K99/12)*$J99*$F99,0)+MAX((Expenses!KB$36-$K100/12)*$J100*$F99,0)+MAX((Expenses!KB$37-$K101/12)*$J101*$F99,0)+MAX((Expenses!KB$38-$K102/12)*$J102*$F99,0)+MAX((Expenses!KB$39-$K103/12)*$J103*$F99,0)))),0)</f>
        <v>0</v>
      </c>
      <c r="KE265" s="156">
        <f>IF(AND(KE$165&lt;=$E99,KE$165&gt;=EOMONTH($D99,0)),IF($G99="NNN",SUM(Expenses!KC$35:KC$39)*$F99,IF($G99="FSG",0,IF($G99="MG",SUMPRODUCT($I99:$I103,Expenses!KC$35:KC$39)*$F99,MAX((Expenses!KC$35-$K99/12)*$J99*$F99,0)+MAX((Expenses!KC$36-$K100/12)*$J100*$F99,0)+MAX((Expenses!KC$37-$K101/12)*$J101*$F99,0)+MAX((Expenses!KC$38-$K102/12)*$J102*$F99,0)+MAX((Expenses!KC$39-$K103/12)*$J103*$F99,0)))),0)</f>
        <v>0</v>
      </c>
      <c r="KF265" s="156">
        <f>IF(AND(KF$165&lt;=$E99,KF$165&gt;=EOMONTH($D99,0)),IF($G99="NNN",SUM(Expenses!KD$35:KD$39)*$F99,IF($G99="FSG",0,IF($G99="MG",SUMPRODUCT($I99:$I103,Expenses!KD$35:KD$39)*$F99,MAX((Expenses!KD$35-$K99/12)*$J99*$F99,0)+MAX((Expenses!KD$36-$K100/12)*$J100*$F99,0)+MAX((Expenses!KD$37-$K101/12)*$J101*$F99,0)+MAX((Expenses!KD$38-$K102/12)*$J102*$F99,0)+MAX((Expenses!KD$39-$K103/12)*$J103*$F99,0)))),0)</f>
        <v>0</v>
      </c>
      <c r="KG265" s="156">
        <f>IF(AND(KG$165&lt;=$E99,KG$165&gt;=EOMONTH($D99,0)),IF($G99="NNN",SUM(Expenses!KE$35:KE$39)*$F99,IF($G99="FSG",0,IF($G99="MG",SUMPRODUCT($I99:$I103,Expenses!KE$35:KE$39)*$F99,MAX((Expenses!KE$35-$K99/12)*$J99*$F99,0)+MAX((Expenses!KE$36-$K100/12)*$J100*$F99,0)+MAX((Expenses!KE$37-$K101/12)*$J101*$F99,0)+MAX((Expenses!KE$38-$K102/12)*$J102*$F99,0)+MAX((Expenses!KE$39-$K103/12)*$J103*$F99,0)))),0)</f>
        <v>0</v>
      </c>
      <c r="KH265" s="156">
        <f>IF(AND(KH$165&lt;=$E99,KH$165&gt;=EOMONTH($D99,0)),IF($G99="NNN",SUM(Expenses!KF$35:KF$39)*$F99,IF($G99="FSG",0,IF($G99="MG",SUMPRODUCT($I99:$I103,Expenses!KF$35:KF$39)*$F99,MAX((Expenses!KF$35-$K99/12)*$J99*$F99,0)+MAX((Expenses!KF$36-$K100/12)*$J100*$F99,0)+MAX((Expenses!KF$37-$K101/12)*$J101*$F99,0)+MAX((Expenses!KF$38-$K102/12)*$J102*$F99,0)+MAX((Expenses!KF$39-$K103/12)*$J103*$F99,0)))),0)</f>
        <v>0</v>
      </c>
      <c r="KI265" s="156">
        <f>IF(AND(KI$165&lt;=$E99,KI$165&gt;=EOMONTH($D99,0)),IF($G99="NNN",SUM(Expenses!KG$35:KG$39)*$F99,IF($G99="FSG",0,IF($G99="MG",SUMPRODUCT($I99:$I103,Expenses!KG$35:KG$39)*$F99,MAX((Expenses!KG$35-$K99/12)*$J99*$F99,0)+MAX((Expenses!KG$36-$K100/12)*$J100*$F99,0)+MAX((Expenses!KG$37-$K101/12)*$J101*$F99,0)+MAX((Expenses!KG$38-$K102/12)*$J102*$F99,0)+MAX((Expenses!KG$39-$K103/12)*$J103*$F99,0)))),0)</f>
        <v>0</v>
      </c>
      <c r="KJ265" s="156">
        <f>IF(AND(KJ$165&lt;=$E99,KJ$165&gt;=EOMONTH($D99,0)),IF($G99="NNN",SUM(Expenses!KH$35:KH$39)*$F99,IF($G99="FSG",0,IF($G99="MG",SUMPRODUCT($I99:$I103,Expenses!KH$35:KH$39)*$F99,MAX((Expenses!KH$35-$K99/12)*$J99*$F99,0)+MAX((Expenses!KH$36-$K100/12)*$J100*$F99,0)+MAX((Expenses!KH$37-$K101/12)*$J101*$F99,0)+MAX((Expenses!KH$38-$K102/12)*$J102*$F99,0)+MAX((Expenses!KH$39-$K103/12)*$J103*$F99,0)))),0)</f>
        <v>0</v>
      </c>
      <c r="KK265" s="156">
        <f>IF(AND(KK$165&lt;=$E99,KK$165&gt;=EOMONTH($D99,0)),IF($G99="NNN",SUM(Expenses!KI$35:KI$39)*$F99,IF($G99="FSG",0,IF($G99="MG",SUMPRODUCT($I99:$I103,Expenses!KI$35:KI$39)*$F99,MAX((Expenses!KI$35-$K99/12)*$J99*$F99,0)+MAX((Expenses!KI$36-$K100/12)*$J100*$F99,0)+MAX((Expenses!KI$37-$K101/12)*$J101*$F99,0)+MAX((Expenses!KI$38-$K102/12)*$J102*$F99,0)+MAX((Expenses!KI$39-$K103/12)*$J103*$F99,0)))),0)</f>
        <v>0</v>
      </c>
      <c r="KL265" s="156">
        <f>IF(AND(KL$165&lt;=$E99,KL$165&gt;=EOMONTH($D99,0)),IF($G99="NNN",SUM(Expenses!KJ$35:KJ$39)*$F99,IF($G99="FSG",0,IF($G99="MG",SUMPRODUCT($I99:$I103,Expenses!KJ$35:KJ$39)*$F99,MAX((Expenses!KJ$35-$K99/12)*$J99*$F99,0)+MAX((Expenses!KJ$36-$K100/12)*$J100*$F99,0)+MAX((Expenses!KJ$37-$K101/12)*$J101*$F99,0)+MAX((Expenses!KJ$38-$K102/12)*$J102*$F99,0)+MAX((Expenses!KJ$39-$K103/12)*$J103*$F99,0)))),0)</f>
        <v>0</v>
      </c>
      <c r="KM265" s="156">
        <f>IF(AND(KM$165&lt;=$E99,KM$165&gt;=EOMONTH($D99,0)),IF($G99="NNN",SUM(Expenses!KK$35:KK$39)*$F99,IF($G99="FSG",0,IF($G99="MG",SUMPRODUCT($I99:$I103,Expenses!KK$35:KK$39)*$F99,MAX((Expenses!KK$35-$K99/12)*$J99*$F99,0)+MAX((Expenses!KK$36-$K100/12)*$J100*$F99,0)+MAX((Expenses!KK$37-$K101/12)*$J101*$F99,0)+MAX((Expenses!KK$38-$K102/12)*$J102*$F99,0)+MAX((Expenses!KK$39-$K103/12)*$J103*$F99,0)))),0)</f>
        <v>0</v>
      </c>
      <c r="KN265" s="156">
        <f>IF(AND(KN$165&lt;=$E99,KN$165&gt;=EOMONTH($D99,0)),IF($G99="NNN",SUM(Expenses!KL$35:KL$39)*$F99,IF($G99="FSG",0,IF($G99="MG",SUMPRODUCT($I99:$I103,Expenses!KL$35:KL$39)*$F99,MAX((Expenses!KL$35-$K99/12)*$J99*$F99,0)+MAX((Expenses!KL$36-$K100/12)*$J100*$F99,0)+MAX((Expenses!KL$37-$K101/12)*$J101*$F99,0)+MAX((Expenses!KL$38-$K102/12)*$J102*$F99,0)+MAX((Expenses!KL$39-$K103/12)*$J103*$F99,0)))),0)</f>
        <v>0</v>
      </c>
      <c r="KO265" s="156">
        <f>IF(AND(KO$165&lt;=$E99,KO$165&gt;=EOMONTH($D99,0)),IF($G99="NNN",SUM(Expenses!KM$35:KM$39)*$F99,IF($G99="FSG",0,IF($G99="MG",SUMPRODUCT($I99:$I103,Expenses!KM$35:KM$39)*$F99,MAX((Expenses!KM$35-$K99/12)*$J99*$F99,0)+MAX((Expenses!KM$36-$K100/12)*$J100*$F99,0)+MAX((Expenses!KM$37-$K101/12)*$J101*$F99,0)+MAX((Expenses!KM$38-$K102/12)*$J102*$F99,0)+MAX((Expenses!KM$39-$K103/12)*$J103*$F99,0)))),0)</f>
        <v>0</v>
      </c>
      <c r="KP265" s="156">
        <f>IF(AND(KP$165&lt;=$E99,KP$165&gt;=EOMONTH($D99,0)),IF($G99="NNN",SUM(Expenses!KN$35:KN$39)*$F99,IF($G99="FSG",0,IF($G99="MG",SUMPRODUCT($I99:$I103,Expenses!KN$35:KN$39)*$F99,MAX((Expenses!KN$35-$K99/12)*$J99*$F99,0)+MAX((Expenses!KN$36-$K100/12)*$J100*$F99,0)+MAX((Expenses!KN$37-$K101/12)*$J101*$F99,0)+MAX((Expenses!KN$38-$K102/12)*$J102*$F99,0)+MAX((Expenses!KN$39-$K103/12)*$J103*$F99,0)))),0)</f>
        <v>0</v>
      </c>
      <c r="KQ265" s="156">
        <f>IF(AND(KQ$165&lt;=$E99,KQ$165&gt;=EOMONTH($D99,0)),IF($G99="NNN",SUM(Expenses!KO$35:KO$39)*$F99,IF($G99="FSG",0,IF($G99="MG",SUMPRODUCT($I99:$I103,Expenses!KO$35:KO$39)*$F99,MAX((Expenses!KO$35-$K99/12)*$J99*$F99,0)+MAX((Expenses!KO$36-$K100/12)*$J100*$F99,0)+MAX((Expenses!KO$37-$K101/12)*$J101*$F99,0)+MAX((Expenses!KO$38-$K102/12)*$J102*$F99,0)+MAX((Expenses!KO$39-$K103/12)*$J103*$F99,0)))),0)</f>
        <v>0</v>
      </c>
      <c r="KR265" s="156">
        <f>IF(AND(KR$165&lt;=$E99,KR$165&gt;=EOMONTH($D99,0)),IF($G99="NNN",SUM(Expenses!KP$35:KP$39)*$F99,IF($G99="FSG",0,IF($G99="MG",SUMPRODUCT($I99:$I103,Expenses!KP$35:KP$39)*$F99,MAX((Expenses!KP$35-$K99/12)*$J99*$F99,0)+MAX((Expenses!KP$36-$K100/12)*$J100*$F99,0)+MAX((Expenses!KP$37-$K101/12)*$J101*$F99,0)+MAX((Expenses!KP$38-$K102/12)*$J102*$F99,0)+MAX((Expenses!KP$39-$K103/12)*$J103*$F99,0)))),0)</f>
        <v>0</v>
      </c>
      <c r="KS265" s="156">
        <f>IF(AND(KS$165&lt;=$E99,KS$165&gt;=EOMONTH($D99,0)),IF($G99="NNN",SUM(Expenses!KQ$35:KQ$39)*$F99,IF($G99="FSG",0,IF($G99="MG",SUMPRODUCT($I99:$I103,Expenses!KQ$35:KQ$39)*$F99,MAX((Expenses!KQ$35-$K99/12)*$J99*$F99,0)+MAX((Expenses!KQ$36-$K100/12)*$J100*$F99,0)+MAX((Expenses!KQ$37-$K101/12)*$J101*$F99,0)+MAX((Expenses!KQ$38-$K102/12)*$J102*$F99,0)+MAX((Expenses!KQ$39-$K103/12)*$J103*$F99,0)))),0)</f>
        <v>0</v>
      </c>
      <c r="KT265" s="156">
        <f>IF(AND(KT$165&lt;=$E99,KT$165&gt;=EOMONTH($D99,0)),IF($G99="NNN",SUM(Expenses!KR$35:KR$39)*$F99,IF($G99="FSG",0,IF($G99="MG",SUMPRODUCT($I99:$I103,Expenses!KR$35:KR$39)*$F99,MAX((Expenses!KR$35-$K99/12)*$J99*$F99,0)+MAX((Expenses!KR$36-$K100/12)*$J100*$F99,0)+MAX((Expenses!KR$37-$K101/12)*$J101*$F99,0)+MAX((Expenses!KR$38-$K102/12)*$J102*$F99,0)+MAX((Expenses!KR$39-$K103/12)*$J103*$F99,0)))),0)</f>
        <v>0</v>
      </c>
      <c r="KU265" s="156">
        <f>IF(AND(KU$165&lt;=$E99,KU$165&gt;=EOMONTH($D99,0)),IF($G99="NNN",SUM(Expenses!KS$35:KS$39)*$F99,IF($G99="FSG",0,IF($G99="MG",SUMPRODUCT($I99:$I103,Expenses!KS$35:KS$39)*$F99,MAX((Expenses!KS$35-$K99/12)*$J99*$F99,0)+MAX((Expenses!KS$36-$K100/12)*$J100*$F99,0)+MAX((Expenses!KS$37-$K101/12)*$J101*$F99,0)+MAX((Expenses!KS$38-$K102/12)*$J102*$F99,0)+MAX((Expenses!KS$39-$K103/12)*$J103*$F99,0)))),0)</f>
        <v>0</v>
      </c>
      <c r="KV265" s="156">
        <f>IF(AND(KV$165&lt;=$E99,KV$165&gt;=EOMONTH($D99,0)),IF($G99="NNN",SUM(Expenses!KT$35:KT$39)*$F99,IF($G99="FSG",0,IF($G99="MG",SUMPRODUCT($I99:$I103,Expenses!KT$35:KT$39)*$F99,MAX((Expenses!KT$35-$K99/12)*$J99*$F99,0)+MAX((Expenses!KT$36-$K100/12)*$J100*$F99,0)+MAX((Expenses!KT$37-$K101/12)*$J101*$F99,0)+MAX((Expenses!KT$38-$K102/12)*$J102*$F99,0)+MAX((Expenses!KT$39-$K103/12)*$J103*$F99,0)))),0)</f>
        <v>0</v>
      </c>
      <c r="KW265" s="156">
        <f>IF(AND(KW$165&lt;=$E99,KW$165&gt;=EOMONTH($D99,0)),IF($G99="NNN",SUM(Expenses!KU$35:KU$39)*$F99,IF($G99="FSG",0,IF($G99="MG",SUMPRODUCT($I99:$I103,Expenses!KU$35:KU$39)*$F99,MAX((Expenses!KU$35-$K99/12)*$J99*$F99,0)+MAX((Expenses!KU$36-$K100/12)*$J100*$F99,0)+MAX((Expenses!KU$37-$K101/12)*$J101*$F99,0)+MAX((Expenses!KU$38-$K102/12)*$J102*$F99,0)+MAX((Expenses!KU$39-$K103/12)*$J103*$F99,0)))),0)</f>
        <v>0</v>
      </c>
      <c r="KX265" s="156">
        <f>IF(AND(KX$165&lt;=$E99,KX$165&gt;=EOMONTH($D99,0)),IF($G99="NNN",SUM(Expenses!KV$35:KV$39)*$F99,IF($G99="FSG",0,IF($G99="MG",SUMPRODUCT($I99:$I103,Expenses!KV$35:KV$39)*$F99,MAX((Expenses!KV$35-$K99/12)*$J99*$F99,0)+MAX((Expenses!KV$36-$K100/12)*$J100*$F99,0)+MAX((Expenses!KV$37-$K101/12)*$J101*$F99,0)+MAX((Expenses!KV$38-$K102/12)*$J102*$F99,0)+MAX((Expenses!KV$39-$K103/12)*$J103*$F99,0)))),0)</f>
        <v>0</v>
      </c>
      <c r="KY265" s="156">
        <f>IF(AND(KY$165&lt;=$E99,KY$165&gt;=EOMONTH($D99,0)),IF($G99="NNN",SUM(Expenses!KW$35:KW$39)*$F99,IF($G99="FSG",0,IF($G99="MG",SUMPRODUCT($I99:$I103,Expenses!KW$35:KW$39)*$F99,MAX((Expenses!KW$35-$K99/12)*$J99*$F99,0)+MAX((Expenses!KW$36-$K100/12)*$J100*$F99,0)+MAX((Expenses!KW$37-$K101/12)*$J101*$F99,0)+MAX((Expenses!KW$38-$K102/12)*$J102*$F99,0)+MAX((Expenses!KW$39-$K103/12)*$J103*$F99,0)))),0)</f>
        <v>0</v>
      </c>
      <c r="KZ265" s="156">
        <f>IF(AND(KZ$165&lt;=$E99,KZ$165&gt;=EOMONTH($D99,0)),IF($G99="NNN",SUM(Expenses!KX$35:KX$39)*$F99,IF($G99="FSG",0,IF($G99="MG",SUMPRODUCT($I99:$I103,Expenses!KX$35:KX$39)*$F99,MAX((Expenses!KX$35-$K99/12)*$J99*$F99,0)+MAX((Expenses!KX$36-$K100/12)*$J100*$F99,0)+MAX((Expenses!KX$37-$K101/12)*$J101*$F99,0)+MAX((Expenses!KX$38-$K102/12)*$J102*$F99,0)+MAX((Expenses!KX$39-$K103/12)*$J103*$F99,0)))),0)</f>
        <v>0</v>
      </c>
      <c r="LA265" s="156">
        <f>IF(AND(LA$165&lt;=$E99,LA$165&gt;=EOMONTH($D99,0)),IF($G99="NNN",SUM(Expenses!KY$35:KY$39)*$F99,IF($G99="FSG",0,IF($G99="MG",SUMPRODUCT($I99:$I103,Expenses!KY$35:KY$39)*$F99,MAX((Expenses!KY$35-$K99/12)*$J99*$F99,0)+MAX((Expenses!KY$36-$K100/12)*$J100*$F99,0)+MAX((Expenses!KY$37-$K101/12)*$J101*$F99,0)+MAX((Expenses!KY$38-$K102/12)*$J102*$F99,0)+MAX((Expenses!KY$39-$K103/12)*$J103*$F99,0)))),0)</f>
        <v>0</v>
      </c>
      <c r="LB265" s="156">
        <f>IF(AND(LB$165&lt;=$E99,LB$165&gt;=EOMONTH($D99,0)),IF($G99="NNN",SUM(Expenses!KZ$35:KZ$39)*$F99,IF($G99="FSG",0,IF($G99="MG",SUMPRODUCT($I99:$I103,Expenses!KZ$35:KZ$39)*$F99,MAX((Expenses!KZ$35-$K99/12)*$J99*$F99,0)+MAX((Expenses!KZ$36-$K100/12)*$J100*$F99,0)+MAX((Expenses!KZ$37-$K101/12)*$J101*$F99,0)+MAX((Expenses!KZ$38-$K102/12)*$J102*$F99,0)+MAX((Expenses!KZ$39-$K103/12)*$J103*$F99,0)))),0)</f>
        <v>0</v>
      </c>
      <c r="LC265" s="156">
        <f>IF(AND(LC$165&lt;=$E99,LC$165&gt;=EOMONTH($D99,0)),IF($G99="NNN",SUM(Expenses!LA$35:LA$39)*$F99,IF($G99="FSG",0,IF($G99="MG",SUMPRODUCT($I99:$I103,Expenses!LA$35:LA$39)*$F99,MAX((Expenses!LA$35-$K99/12)*$J99*$F99,0)+MAX((Expenses!LA$36-$K100/12)*$J100*$F99,0)+MAX((Expenses!LA$37-$K101/12)*$J101*$F99,0)+MAX((Expenses!LA$38-$K102/12)*$J102*$F99,0)+MAX((Expenses!LA$39-$K103/12)*$J103*$F99,0)))),0)</f>
        <v>0</v>
      </c>
      <c r="LD265" s="156">
        <f>IF(AND(LD$165&lt;=$E99,LD$165&gt;=EOMONTH($D99,0)),IF($G99="NNN",SUM(Expenses!LB$35:LB$39)*$F99,IF($G99="FSG",0,IF($G99="MG",SUMPRODUCT($I99:$I103,Expenses!LB$35:LB$39)*$F99,MAX((Expenses!LB$35-$K99/12)*$J99*$F99,0)+MAX((Expenses!LB$36-$K100/12)*$J100*$F99,0)+MAX((Expenses!LB$37-$K101/12)*$J101*$F99,0)+MAX((Expenses!LB$38-$K102/12)*$J102*$F99,0)+MAX((Expenses!LB$39-$K103/12)*$J103*$F99,0)))),0)</f>
        <v>0</v>
      </c>
      <c r="LE265" s="156">
        <f>IF(AND(LE$165&lt;=$E99,LE$165&gt;=EOMONTH($D99,0)),IF($G99="NNN",SUM(Expenses!LC$35:LC$39)*$F99,IF($G99="FSG",0,IF($G99="MG",SUMPRODUCT($I99:$I103,Expenses!LC$35:LC$39)*$F99,MAX((Expenses!LC$35-$K99/12)*$J99*$F99,0)+MAX((Expenses!LC$36-$K100/12)*$J100*$F99,0)+MAX((Expenses!LC$37-$K101/12)*$J101*$F99,0)+MAX((Expenses!LC$38-$K102/12)*$J102*$F99,0)+MAX((Expenses!LC$39-$K103/12)*$J103*$F99,0)))),0)</f>
        <v>0</v>
      </c>
      <c r="LF265" s="156">
        <f>IF(AND(LF$165&lt;=$E99,LF$165&gt;=EOMONTH($D99,0)),IF($G99="NNN",SUM(Expenses!LD$35:LD$39)*$F99,IF($G99="FSG",0,IF($G99="MG",SUMPRODUCT($I99:$I103,Expenses!LD$35:LD$39)*$F99,MAX((Expenses!LD$35-$K99/12)*$J99*$F99,0)+MAX((Expenses!LD$36-$K100/12)*$J100*$F99,0)+MAX((Expenses!LD$37-$K101/12)*$J101*$F99,0)+MAX((Expenses!LD$38-$K102/12)*$J102*$F99,0)+MAX((Expenses!LD$39-$K103/12)*$J103*$F99,0)))),0)</f>
        <v>0</v>
      </c>
      <c r="LG265" s="156">
        <f>IF(AND(LG$165&lt;=$E99,LG$165&gt;=EOMONTH($D99,0)),IF($G99="NNN",SUM(Expenses!LE$35:LE$39)*$F99,IF($G99="FSG",0,IF($G99="MG",SUMPRODUCT($I99:$I103,Expenses!LE$35:LE$39)*$F99,MAX((Expenses!LE$35-$K99/12)*$J99*$F99,0)+MAX((Expenses!LE$36-$K100/12)*$J100*$F99,0)+MAX((Expenses!LE$37-$K101/12)*$J101*$F99,0)+MAX((Expenses!LE$38-$K102/12)*$J102*$F99,0)+MAX((Expenses!LE$39-$K103/12)*$J103*$F99,0)))),0)</f>
        <v>0</v>
      </c>
      <c r="LH265" s="156">
        <f>IF(AND(LH$165&lt;=$E99,LH$165&gt;=EOMONTH($D99,0)),IF($G99="NNN",SUM(Expenses!LF$35:LF$39)*$F99,IF($G99="FSG",0,IF($G99="MG",SUMPRODUCT($I99:$I103,Expenses!LF$35:LF$39)*$F99,MAX((Expenses!LF$35-$K99/12)*$J99*$F99,0)+MAX((Expenses!LF$36-$K100/12)*$J100*$F99,0)+MAX((Expenses!LF$37-$K101/12)*$J101*$F99,0)+MAX((Expenses!LF$38-$K102/12)*$J102*$F99,0)+MAX((Expenses!LF$39-$K103/12)*$J103*$F99,0)))),0)</f>
        <v>0</v>
      </c>
      <c r="LI265" s="156">
        <f>IF(AND(LI$165&lt;=$E99,LI$165&gt;=EOMONTH($D99,0)),IF($G99="NNN",SUM(Expenses!LG$35:LG$39)*$F99,IF($G99="FSG",0,IF($G99="MG",SUMPRODUCT($I99:$I103,Expenses!LG$35:LG$39)*$F99,MAX((Expenses!LG$35-$K99/12)*$J99*$F99,0)+MAX((Expenses!LG$36-$K100/12)*$J100*$F99,0)+MAX((Expenses!LG$37-$K101/12)*$J101*$F99,0)+MAX((Expenses!LG$38-$K102/12)*$J102*$F99,0)+MAX((Expenses!LG$39-$K103/12)*$J103*$F99,0)))),0)</f>
        <v>0</v>
      </c>
      <c r="LJ265" s="156">
        <f>IF(AND(LJ$165&lt;=$E99,LJ$165&gt;=EOMONTH($D99,0)),IF($G99="NNN",SUM(Expenses!LH$35:LH$39)*$F99,IF($G99="FSG",0,IF($G99="MG",SUMPRODUCT($I99:$I103,Expenses!LH$35:LH$39)*$F99,MAX((Expenses!LH$35-$K99/12)*$J99*$F99,0)+MAX((Expenses!LH$36-$K100/12)*$J100*$F99,0)+MAX((Expenses!LH$37-$K101/12)*$J101*$F99,0)+MAX((Expenses!LH$38-$K102/12)*$J102*$F99,0)+MAX((Expenses!LH$39-$K103/12)*$J103*$F99,0)))),0)</f>
        <v>0</v>
      </c>
      <c r="LK265" s="156">
        <f>IF(AND(LK$165&lt;=$E99,LK$165&gt;=EOMONTH($D99,0)),IF($G99="NNN",SUM(Expenses!LI$35:LI$39)*$F99,IF($G99="FSG",0,IF($G99="MG",SUMPRODUCT($I99:$I103,Expenses!LI$35:LI$39)*$F99,MAX((Expenses!LI$35-$K99/12)*$J99*$F99,0)+MAX((Expenses!LI$36-$K100/12)*$J100*$F99,0)+MAX((Expenses!LI$37-$K101/12)*$J101*$F99,0)+MAX((Expenses!LI$38-$K102/12)*$J102*$F99,0)+MAX((Expenses!LI$39-$K103/12)*$J103*$F99,0)))),0)</f>
        <v>0</v>
      </c>
      <c r="LL265" s="156">
        <f>IF(AND(LL$165&lt;=$E99,LL$165&gt;=EOMONTH($D99,0)),IF($G99="NNN",SUM(Expenses!LJ$35:LJ$39)*$F99,IF($G99="FSG",0,IF($G99="MG",SUMPRODUCT($I99:$I103,Expenses!LJ$35:LJ$39)*$F99,MAX((Expenses!LJ$35-$K99/12)*$J99*$F99,0)+MAX((Expenses!LJ$36-$K100/12)*$J100*$F99,0)+MAX((Expenses!LJ$37-$K101/12)*$J101*$F99,0)+MAX((Expenses!LJ$38-$K102/12)*$J102*$F99,0)+MAX((Expenses!LJ$39-$K103/12)*$J103*$F99,0)))),0)</f>
        <v>0</v>
      </c>
      <c r="LM265" s="156">
        <f>IF(AND(LM$165&lt;=$E99,LM$165&gt;=EOMONTH($D99,0)),IF($G99="NNN",SUM(Expenses!LK$35:LK$39)*$F99,IF($G99="FSG",0,IF($G99="MG",SUMPRODUCT($I99:$I103,Expenses!LK$35:LK$39)*$F99,MAX((Expenses!LK$35-$K99/12)*$J99*$F99,0)+MAX((Expenses!LK$36-$K100/12)*$J100*$F99,0)+MAX((Expenses!LK$37-$K101/12)*$J101*$F99,0)+MAX((Expenses!LK$38-$K102/12)*$J102*$F99,0)+MAX((Expenses!LK$39-$K103/12)*$J103*$F99,0)))),0)</f>
        <v>0</v>
      </c>
      <c r="LN265" s="156">
        <f>IF(AND(LN$165&lt;=$E99,LN$165&gt;=EOMONTH($D99,0)),IF($G99="NNN",SUM(Expenses!LL$35:LL$39)*$F99,IF($G99="FSG",0,IF($G99="MG",SUMPRODUCT($I99:$I103,Expenses!LL$35:LL$39)*$F99,MAX((Expenses!LL$35-$K99/12)*$J99*$F99,0)+MAX((Expenses!LL$36-$K100/12)*$J100*$F99,0)+MAX((Expenses!LL$37-$K101/12)*$J101*$F99,0)+MAX((Expenses!LL$38-$K102/12)*$J102*$F99,0)+MAX((Expenses!LL$39-$K103/12)*$J103*$F99,0)))),0)</f>
        <v>0</v>
      </c>
      <c r="LO265" s="156">
        <f>IF(AND(LO$165&lt;=$E99,LO$165&gt;=EOMONTH($D99,0)),IF($G99="NNN",SUM(Expenses!LM$35:LM$39)*$F99,IF($G99="FSG",0,IF($G99="MG",SUMPRODUCT($I99:$I103,Expenses!LM$35:LM$39)*$F99,MAX((Expenses!LM$35-$K99/12)*$J99*$F99,0)+MAX((Expenses!LM$36-$K100/12)*$J100*$F99,0)+MAX((Expenses!LM$37-$K101/12)*$J101*$F99,0)+MAX((Expenses!LM$38-$K102/12)*$J102*$F99,0)+MAX((Expenses!LM$39-$K103/12)*$J103*$F99,0)))),0)</f>
        <v>0</v>
      </c>
      <c r="LP265" s="156">
        <f>IF(AND(LP$165&lt;=$E99,LP$165&gt;=EOMONTH($D99,0)),IF($G99="NNN",SUM(Expenses!LN$35:LN$39)*$F99,IF($G99="FSG",0,IF($G99="MG",SUMPRODUCT($I99:$I103,Expenses!LN$35:LN$39)*$F99,MAX((Expenses!LN$35-$K99/12)*$J99*$F99,0)+MAX((Expenses!LN$36-$K100/12)*$J100*$F99,0)+MAX((Expenses!LN$37-$K101/12)*$J101*$F99,0)+MAX((Expenses!LN$38-$K102/12)*$J102*$F99,0)+MAX((Expenses!LN$39-$K103/12)*$J103*$F99,0)))),0)</f>
        <v>0</v>
      </c>
      <c r="LQ265" s="156">
        <f>IF(AND(LQ$165&lt;=$E99,LQ$165&gt;=EOMONTH($D99,0)),IF($G99="NNN",SUM(Expenses!LO$35:LO$39)*$F99,IF($G99="FSG",0,IF($G99="MG",SUMPRODUCT($I99:$I103,Expenses!LO$35:LO$39)*$F99,MAX((Expenses!LO$35-$K99/12)*$J99*$F99,0)+MAX((Expenses!LO$36-$K100/12)*$J100*$F99,0)+MAX((Expenses!LO$37-$K101/12)*$J101*$F99,0)+MAX((Expenses!LO$38-$K102/12)*$J102*$F99,0)+MAX((Expenses!LO$39-$K103/12)*$J103*$F99,0)))),0)</f>
        <v>0</v>
      </c>
      <c r="LR265" s="156">
        <f>IF(AND(LR$165&lt;=$E99,LR$165&gt;=EOMONTH($D99,0)),IF($G99="NNN",SUM(Expenses!LP$35:LP$39)*$F99,IF($G99="FSG",0,IF($G99="MG",SUMPRODUCT($I99:$I103,Expenses!LP$35:LP$39)*$F99,MAX((Expenses!LP$35-$K99/12)*$J99*$F99,0)+MAX((Expenses!LP$36-$K100/12)*$J100*$F99,0)+MAX((Expenses!LP$37-$K101/12)*$J101*$F99,0)+MAX((Expenses!LP$38-$K102/12)*$J102*$F99,0)+MAX((Expenses!LP$39-$K103/12)*$J103*$F99,0)))),0)</f>
        <v>0</v>
      </c>
      <c r="LS265" s="156">
        <f>IF(AND(LS$165&lt;=$E99,LS$165&gt;=EOMONTH($D99,0)),IF($G99="NNN",SUM(Expenses!LQ$35:LQ$39)*$F99,IF($G99="FSG",0,IF($G99="MG",SUMPRODUCT($I99:$I103,Expenses!LQ$35:LQ$39)*$F99,MAX((Expenses!LQ$35-$K99/12)*$J99*$F99,0)+MAX((Expenses!LQ$36-$K100/12)*$J100*$F99,0)+MAX((Expenses!LQ$37-$K101/12)*$J101*$F99,0)+MAX((Expenses!LQ$38-$K102/12)*$J102*$F99,0)+MAX((Expenses!LQ$39-$K103/12)*$J103*$F99,0)))),0)</f>
        <v>0</v>
      </c>
      <c r="LT265" s="156">
        <f>IF(AND(LT$165&lt;=$E99,LT$165&gt;=EOMONTH($D99,0)),IF($G99="NNN",SUM(Expenses!LR$35:LR$39)*$F99,IF($G99="FSG",0,IF($G99="MG",SUMPRODUCT($I99:$I103,Expenses!LR$35:LR$39)*$F99,MAX((Expenses!LR$35-$K99/12)*$J99*$F99,0)+MAX((Expenses!LR$36-$K100/12)*$J100*$F99,0)+MAX((Expenses!LR$37-$K101/12)*$J101*$F99,0)+MAX((Expenses!LR$38-$K102/12)*$J102*$F99,0)+MAX((Expenses!LR$39-$K103/12)*$J103*$F99,0)))),0)</f>
        <v>0</v>
      </c>
      <c r="LU265" s="156">
        <f>IF(AND(LU$165&lt;=$E99,LU$165&gt;=EOMONTH($D99,0)),IF($G99="NNN",SUM(Expenses!LS$35:LS$39)*$F99,IF($G99="FSG",0,IF($G99="MG",SUMPRODUCT($I99:$I103,Expenses!LS$35:LS$39)*$F99,MAX((Expenses!LS$35-$K99/12)*$J99*$F99,0)+MAX((Expenses!LS$36-$K100/12)*$J100*$F99,0)+MAX((Expenses!LS$37-$K101/12)*$J101*$F99,0)+MAX((Expenses!LS$38-$K102/12)*$J102*$F99,0)+MAX((Expenses!LS$39-$K103/12)*$J103*$F99,0)))),0)</f>
        <v>0</v>
      </c>
      <c r="LV265" s="156">
        <f>IF(AND(LV$165&lt;=$E99,LV$165&gt;=EOMONTH($D99,0)),IF($G99="NNN",SUM(Expenses!LT$35:LT$39)*$F99,IF($G99="FSG",0,IF($G99="MG",SUMPRODUCT($I99:$I103,Expenses!LT$35:LT$39)*$F99,MAX((Expenses!LT$35-$K99/12)*$J99*$F99,0)+MAX((Expenses!LT$36-$K100/12)*$J100*$F99,0)+MAX((Expenses!LT$37-$K101/12)*$J101*$F99,0)+MAX((Expenses!LT$38-$K102/12)*$J102*$F99,0)+MAX((Expenses!LT$39-$K103/12)*$J103*$F99,0)))),0)</f>
        <v>0</v>
      </c>
      <c r="LW265" s="156">
        <f>IF(AND(LW$165&lt;=$E99,LW$165&gt;=EOMONTH($D99,0)),IF($G99="NNN",SUM(Expenses!LU$35:LU$39)*$F99,IF($G99="FSG",0,IF($G99="MG",SUMPRODUCT($I99:$I103,Expenses!LU$35:LU$39)*$F99,MAX((Expenses!LU$35-$K99/12)*$J99*$F99,0)+MAX((Expenses!LU$36-$K100/12)*$J100*$F99,0)+MAX((Expenses!LU$37-$K101/12)*$J101*$F99,0)+MAX((Expenses!LU$38-$K102/12)*$J102*$F99,0)+MAX((Expenses!LU$39-$K103/12)*$J103*$F99,0)))),0)</f>
        <v>0</v>
      </c>
      <c r="LX265" s="156">
        <f>IF(AND(LX$165&lt;=$E99,LX$165&gt;=EOMONTH($D99,0)),IF($G99="NNN",SUM(Expenses!LV$35:LV$39)*$F99,IF($G99="FSG",0,IF($G99="MG",SUMPRODUCT($I99:$I103,Expenses!LV$35:LV$39)*$F99,MAX((Expenses!LV$35-$K99/12)*$J99*$F99,0)+MAX((Expenses!LV$36-$K100/12)*$J100*$F99,0)+MAX((Expenses!LV$37-$K101/12)*$J101*$F99,0)+MAX((Expenses!LV$38-$K102/12)*$J102*$F99,0)+MAX((Expenses!LV$39-$K103/12)*$J103*$F99,0)))),0)</f>
        <v>0</v>
      </c>
      <c r="LY265" s="156">
        <f>IF(AND(LY$165&lt;=$E99,LY$165&gt;=EOMONTH($D99,0)),IF($G99="NNN",SUM(Expenses!LW$35:LW$39)*$F99,IF($G99="FSG",0,IF($G99="MG",SUMPRODUCT($I99:$I103,Expenses!LW$35:LW$39)*$F99,MAX((Expenses!LW$35-$K99/12)*$J99*$F99,0)+MAX((Expenses!LW$36-$K100/12)*$J100*$F99,0)+MAX((Expenses!LW$37-$K101/12)*$J101*$F99,0)+MAX((Expenses!LW$38-$K102/12)*$J102*$F99,0)+MAX((Expenses!LW$39-$K103/12)*$J103*$F99,0)))),0)</f>
        <v>0</v>
      </c>
      <c r="LZ265" s="156">
        <f>IF(AND(LZ$165&lt;=$E99,LZ$165&gt;=EOMONTH($D99,0)),IF($G99="NNN",SUM(Expenses!LX$35:LX$39)*$F99,IF($G99="FSG",0,IF($G99="MG",SUMPRODUCT($I99:$I103,Expenses!LX$35:LX$39)*$F99,MAX((Expenses!LX$35-$K99/12)*$J99*$F99,0)+MAX((Expenses!LX$36-$K100/12)*$J100*$F99,0)+MAX((Expenses!LX$37-$K101/12)*$J101*$F99,0)+MAX((Expenses!LX$38-$K102/12)*$J102*$F99,0)+MAX((Expenses!LX$39-$K103/12)*$J103*$F99,0)))),0)</f>
        <v>0</v>
      </c>
      <c r="MA265" s="156">
        <f>IF(AND(MA$165&lt;=$E99,MA$165&gt;=EOMONTH($D99,0)),IF($G99="NNN",SUM(Expenses!LY$35:LY$39)*$F99,IF($G99="FSG",0,IF($G99="MG",SUMPRODUCT($I99:$I103,Expenses!LY$35:LY$39)*$F99,MAX((Expenses!LY$35-$K99/12)*$J99*$F99,0)+MAX((Expenses!LY$36-$K100/12)*$J100*$F99,0)+MAX((Expenses!LY$37-$K101/12)*$J101*$F99,0)+MAX((Expenses!LY$38-$K102/12)*$J102*$F99,0)+MAX((Expenses!LY$39-$K103/12)*$J103*$F99,0)))),0)</f>
        <v>0</v>
      </c>
      <c r="MB265" s="156">
        <f>IF(AND(MB$165&lt;=$E99,MB$165&gt;=EOMONTH($D99,0)),IF($G99="NNN",SUM(Expenses!LZ$35:LZ$39)*$F99,IF($G99="FSG",0,IF($G99="MG",SUMPRODUCT($I99:$I103,Expenses!LZ$35:LZ$39)*$F99,MAX((Expenses!LZ$35-$K99/12)*$J99*$F99,0)+MAX((Expenses!LZ$36-$K100/12)*$J100*$F99,0)+MAX((Expenses!LZ$37-$K101/12)*$J101*$F99,0)+MAX((Expenses!LZ$38-$K102/12)*$J102*$F99,0)+MAX((Expenses!LZ$39-$K103/12)*$J103*$F99,0)))),0)</f>
        <v>0</v>
      </c>
      <c r="MC265" s="156">
        <f>IF(AND(MC$165&lt;=$E99,MC$165&gt;=EOMONTH($D99,0)),IF($G99="NNN",SUM(Expenses!MA$35:MA$39)*$F99,IF($G99="FSG",0,IF($G99="MG",SUMPRODUCT($I99:$I103,Expenses!MA$35:MA$39)*$F99,MAX((Expenses!MA$35-$K99/12)*$J99*$F99,0)+MAX((Expenses!MA$36-$K100/12)*$J100*$F99,0)+MAX((Expenses!MA$37-$K101/12)*$J101*$F99,0)+MAX((Expenses!MA$38-$K102/12)*$J102*$F99,0)+MAX((Expenses!MA$39-$K103/12)*$J103*$F99,0)))),0)</f>
        <v>0</v>
      </c>
      <c r="MD265" s="156">
        <f>IF(AND(MD$165&lt;=$E99,MD$165&gt;=EOMONTH($D99,0)),IF($G99="NNN",SUM(Expenses!MB$35:MB$39)*$F99,IF($G99="FSG",0,IF($G99="MG",SUMPRODUCT($I99:$I103,Expenses!MB$35:MB$39)*$F99,MAX((Expenses!MB$35-$K99/12)*$J99*$F99,0)+MAX((Expenses!MB$36-$K100/12)*$J100*$F99,0)+MAX((Expenses!MB$37-$K101/12)*$J101*$F99,0)+MAX((Expenses!MB$38-$K102/12)*$J102*$F99,0)+MAX((Expenses!MB$39-$K103/12)*$J103*$F99,0)))),0)</f>
        <v>0</v>
      </c>
      <c r="ME265" s="156">
        <f>IF(AND(ME$165&lt;=$E99,ME$165&gt;=EOMONTH($D99,0)),IF($G99="NNN",SUM(Expenses!MC$35:MC$39)*$F99,IF($G99="FSG",0,IF($G99="MG",SUMPRODUCT($I99:$I103,Expenses!MC$35:MC$39)*$F99,MAX((Expenses!MC$35-$K99/12)*$J99*$F99,0)+MAX((Expenses!MC$36-$K100/12)*$J100*$F99,0)+MAX((Expenses!MC$37-$K101/12)*$J101*$F99,0)+MAX((Expenses!MC$38-$K102/12)*$J102*$F99,0)+MAX((Expenses!MC$39-$K103/12)*$J103*$F99,0)))),0)</f>
        <v>0</v>
      </c>
      <c r="MF265" s="156">
        <f>IF(AND(MF$165&lt;=$E99,MF$165&gt;=EOMONTH($D99,0)),IF($G99="NNN",SUM(Expenses!MD$35:MD$39)*$F99,IF($G99="FSG",0,IF($G99="MG",SUMPRODUCT($I99:$I103,Expenses!MD$35:MD$39)*$F99,MAX((Expenses!MD$35-$K99/12)*$J99*$F99,0)+MAX((Expenses!MD$36-$K100/12)*$J100*$F99,0)+MAX((Expenses!MD$37-$K101/12)*$J101*$F99,0)+MAX((Expenses!MD$38-$K102/12)*$J102*$F99,0)+MAX((Expenses!MD$39-$K103/12)*$J103*$F99,0)))),0)</f>
        <v>0</v>
      </c>
      <c r="MG265" s="156">
        <f>IF(AND(MG$165&lt;=$E99,MG$165&gt;=EOMONTH($D99,0)),IF($G99="NNN",SUM(Expenses!ME$35:ME$39)*$F99,IF($G99="FSG",0,IF($G99="MG",SUMPRODUCT($I99:$I103,Expenses!ME$35:ME$39)*$F99,MAX((Expenses!ME$35-$K99/12)*$J99*$F99,0)+MAX((Expenses!ME$36-$K100/12)*$J100*$F99,0)+MAX((Expenses!ME$37-$K101/12)*$J101*$F99,0)+MAX((Expenses!ME$38-$K102/12)*$J102*$F99,0)+MAX((Expenses!ME$39-$K103/12)*$J103*$F99,0)))),0)</f>
        <v>0</v>
      </c>
      <c r="MH265" s="156">
        <f>IF(AND(MH$165&lt;=$E99,MH$165&gt;=EOMONTH($D99,0)),IF($G99="NNN",SUM(Expenses!MF$35:MF$39)*$F99,IF($G99="FSG",0,IF($G99="MG",SUMPRODUCT($I99:$I103,Expenses!MF$35:MF$39)*$F99,MAX((Expenses!MF$35-$K99/12)*$J99*$F99,0)+MAX((Expenses!MF$36-$K100/12)*$J100*$F99,0)+MAX((Expenses!MF$37-$K101/12)*$J101*$F99,0)+MAX((Expenses!MF$38-$K102/12)*$J102*$F99,0)+MAX((Expenses!MF$39-$K103/12)*$J103*$F99,0)))),0)</f>
        <v>0</v>
      </c>
      <c r="MI265" s="156">
        <f>IF(AND(MI$165&lt;=$E99,MI$165&gt;=EOMONTH($D99,0)),IF($G99="NNN",SUM(Expenses!MG$35:MG$39)*$F99,IF($G99="FSG",0,IF($G99="MG",SUMPRODUCT($I99:$I103,Expenses!MG$35:MG$39)*$F99,MAX((Expenses!MG$35-$K99/12)*$J99*$F99,0)+MAX((Expenses!MG$36-$K100/12)*$J100*$F99,0)+MAX((Expenses!MG$37-$K101/12)*$J101*$F99,0)+MAX((Expenses!MG$38-$K102/12)*$J102*$F99,0)+MAX((Expenses!MG$39-$K103/12)*$J103*$F99,0)))),0)</f>
        <v>0</v>
      </c>
      <c r="MJ265" s="156">
        <f>IF(AND(MJ$165&lt;=$E99,MJ$165&gt;=EOMONTH($D99,0)),IF($G99="NNN",SUM(Expenses!MH$35:MH$39)*$F99,IF($G99="FSG",0,IF($G99="MG",SUMPRODUCT($I99:$I103,Expenses!MH$35:MH$39)*$F99,MAX((Expenses!MH$35-$K99/12)*$J99*$F99,0)+MAX((Expenses!MH$36-$K100/12)*$J100*$F99,0)+MAX((Expenses!MH$37-$K101/12)*$J101*$F99,0)+MAX((Expenses!MH$38-$K102/12)*$J102*$F99,0)+MAX((Expenses!MH$39-$K103/12)*$J103*$F99,0)))),0)</f>
        <v>0</v>
      </c>
      <c r="MK265" s="156">
        <f>IF(AND(MK$165&lt;=$E99,MK$165&gt;=EOMONTH($D99,0)),IF($G99="NNN",SUM(Expenses!MI$35:MI$39)*$F99,IF($G99="FSG",0,IF($G99="MG",SUMPRODUCT($I99:$I103,Expenses!MI$35:MI$39)*$F99,MAX((Expenses!MI$35-$K99/12)*$J99*$F99,0)+MAX((Expenses!MI$36-$K100/12)*$J100*$F99,0)+MAX((Expenses!MI$37-$K101/12)*$J101*$F99,0)+MAX((Expenses!MI$38-$K102/12)*$J102*$F99,0)+MAX((Expenses!MI$39-$K103/12)*$J103*$F99,0)))),0)</f>
        <v>0</v>
      </c>
      <c r="ML265" s="156">
        <f>IF(AND(ML$165&lt;=$E99,ML$165&gt;=EOMONTH($D99,0)),IF($G99="NNN",SUM(Expenses!MJ$35:MJ$39)*$F99,IF($G99="FSG",0,IF($G99="MG",SUMPRODUCT($I99:$I103,Expenses!MJ$35:MJ$39)*$F99,MAX((Expenses!MJ$35-$K99/12)*$J99*$F99,0)+MAX((Expenses!MJ$36-$K100/12)*$J100*$F99,0)+MAX((Expenses!MJ$37-$K101/12)*$J101*$F99,0)+MAX((Expenses!MJ$38-$K102/12)*$J102*$F99,0)+MAX((Expenses!MJ$39-$K103/12)*$J103*$F99,0)))),0)</f>
        <v>0</v>
      </c>
      <c r="MM265" s="156">
        <f>IF(AND(MM$165&lt;=$E99,MM$165&gt;=EOMONTH($D99,0)),IF($G99="NNN",SUM(Expenses!MK$35:MK$39)*$F99,IF($G99="FSG",0,IF($G99="MG",SUMPRODUCT($I99:$I103,Expenses!MK$35:MK$39)*$F99,MAX((Expenses!MK$35-$K99/12)*$J99*$F99,0)+MAX((Expenses!MK$36-$K100/12)*$J100*$F99,0)+MAX((Expenses!MK$37-$K101/12)*$J101*$F99,0)+MAX((Expenses!MK$38-$K102/12)*$J102*$F99,0)+MAX((Expenses!MK$39-$K103/12)*$J103*$F99,0)))),0)</f>
        <v>0</v>
      </c>
      <c r="MN265" s="156">
        <f>IF(AND(MN$165&lt;=$E99,MN$165&gt;=EOMONTH($D99,0)),IF($G99="NNN",SUM(Expenses!ML$35:ML$39)*$F99,IF($G99="FSG",0,IF($G99="MG",SUMPRODUCT($I99:$I103,Expenses!ML$35:ML$39)*$F99,MAX((Expenses!ML$35-$K99/12)*$J99*$F99,0)+MAX((Expenses!ML$36-$K100/12)*$J100*$F99,0)+MAX((Expenses!ML$37-$K101/12)*$J101*$F99,0)+MAX((Expenses!ML$38-$K102/12)*$J102*$F99,0)+MAX((Expenses!ML$39-$K103/12)*$J103*$F99,0)))),0)</f>
        <v>0</v>
      </c>
      <c r="MO265" s="156">
        <f>IF(AND(MO$165&lt;=$E99,MO$165&gt;=EOMONTH($D99,0)),IF($G99="NNN",SUM(Expenses!MM$35:MM$39)*$F99,IF($G99="FSG",0,IF($G99="MG",SUMPRODUCT($I99:$I103,Expenses!MM$35:MM$39)*$F99,MAX((Expenses!MM$35-$K99/12)*$J99*$F99,0)+MAX((Expenses!MM$36-$K100/12)*$J100*$F99,0)+MAX((Expenses!MM$37-$K101/12)*$J101*$F99,0)+MAX((Expenses!MM$38-$K102/12)*$J102*$F99,0)+MAX((Expenses!MM$39-$K103/12)*$J103*$F99,0)))),0)</f>
        <v>0</v>
      </c>
      <c r="MP265" s="156">
        <f>IF(AND(MP$165&lt;=$E99,MP$165&gt;=EOMONTH($D99,0)),IF($G99="NNN",SUM(Expenses!MN$35:MN$39)*$F99,IF($G99="FSG",0,IF($G99="MG",SUMPRODUCT($I99:$I103,Expenses!MN$35:MN$39)*$F99,MAX((Expenses!MN$35-$K99/12)*$J99*$F99,0)+MAX((Expenses!MN$36-$K100/12)*$J100*$F99,0)+MAX((Expenses!MN$37-$K101/12)*$J101*$F99,0)+MAX((Expenses!MN$38-$K102/12)*$J102*$F99,0)+MAX((Expenses!MN$39-$K103/12)*$J103*$F99,0)))),0)</f>
        <v>0</v>
      </c>
      <c r="MQ265" s="156">
        <f>IF(AND(MQ$165&lt;=$E99,MQ$165&gt;=EOMONTH($D99,0)),IF($G99="NNN",SUM(Expenses!MO$35:MO$39)*$F99,IF($G99="FSG",0,IF($G99="MG",SUMPRODUCT($I99:$I103,Expenses!MO$35:MO$39)*$F99,MAX((Expenses!MO$35-$K99/12)*$J99*$F99,0)+MAX((Expenses!MO$36-$K100/12)*$J100*$F99,0)+MAX((Expenses!MO$37-$K101/12)*$J101*$F99,0)+MAX((Expenses!MO$38-$K102/12)*$J102*$F99,0)+MAX((Expenses!MO$39-$K103/12)*$J103*$F99,0)))),0)</f>
        <v>0</v>
      </c>
      <c r="MR265" s="156">
        <f>IF(AND(MR$165&lt;=$E99,MR$165&gt;=EOMONTH($D99,0)),IF($G99="NNN",SUM(Expenses!MP$35:MP$39)*$F99,IF($G99="FSG",0,IF($G99="MG",SUMPRODUCT($I99:$I103,Expenses!MP$35:MP$39)*$F99,MAX((Expenses!MP$35-$K99/12)*$J99*$F99,0)+MAX((Expenses!MP$36-$K100/12)*$J100*$F99,0)+MAX((Expenses!MP$37-$K101/12)*$J101*$F99,0)+MAX((Expenses!MP$38-$K102/12)*$J102*$F99,0)+MAX((Expenses!MP$39-$K103/12)*$J103*$F99,0)))),0)</f>
        <v>0</v>
      </c>
      <c r="MS265" s="156">
        <f>IF(AND(MS$165&lt;=$E99,MS$165&gt;=EOMONTH($D99,0)),IF($G99="NNN",SUM(Expenses!MQ$35:MQ$39)*$F99,IF($G99="FSG",0,IF($G99="MG",SUMPRODUCT($I99:$I103,Expenses!MQ$35:MQ$39)*$F99,MAX((Expenses!MQ$35-$K99/12)*$J99*$F99,0)+MAX((Expenses!MQ$36-$K100/12)*$J100*$F99,0)+MAX((Expenses!MQ$37-$K101/12)*$J101*$F99,0)+MAX((Expenses!MQ$38-$K102/12)*$J102*$F99,0)+MAX((Expenses!MQ$39-$K103/12)*$J103*$F99,0)))),0)</f>
        <v>0</v>
      </c>
      <c r="MT265" s="156">
        <f>IF(AND(MT$165&lt;=$E99,MT$165&gt;=EOMONTH($D99,0)),IF($G99="NNN",SUM(Expenses!MR$35:MR$39)*$F99,IF($G99="FSG",0,IF($G99="MG",SUMPRODUCT($I99:$I103,Expenses!MR$35:MR$39)*$F99,MAX((Expenses!MR$35-$K99/12)*$J99*$F99,0)+MAX((Expenses!MR$36-$K100/12)*$J100*$F99,0)+MAX((Expenses!MR$37-$K101/12)*$J101*$F99,0)+MAX((Expenses!MR$38-$K102/12)*$J102*$F99,0)+MAX((Expenses!MR$39-$K103/12)*$J103*$F99,0)))),0)</f>
        <v>0</v>
      </c>
      <c r="MU265" s="156">
        <f>IF(AND(MU$165&lt;=$E99,MU$165&gt;=EOMONTH($D99,0)),IF($G99="NNN",SUM(Expenses!MS$35:MS$39)*$F99,IF($G99="FSG",0,IF($G99="MG",SUMPRODUCT($I99:$I103,Expenses!MS$35:MS$39)*$F99,MAX((Expenses!MS$35-$K99/12)*$J99*$F99,0)+MAX((Expenses!MS$36-$K100/12)*$J100*$F99,0)+MAX((Expenses!MS$37-$K101/12)*$J101*$F99,0)+MAX((Expenses!MS$38-$K102/12)*$J102*$F99,0)+MAX((Expenses!MS$39-$K103/12)*$J103*$F99,0)))),0)</f>
        <v>0</v>
      </c>
      <c r="MV265" s="156">
        <f>IF(AND(MV$165&lt;=$E99,MV$165&gt;=EOMONTH($D99,0)),IF($G99="NNN",SUM(Expenses!MT$35:MT$39)*$F99,IF($G99="FSG",0,IF($G99="MG",SUMPRODUCT($I99:$I103,Expenses!MT$35:MT$39)*$F99,MAX((Expenses!MT$35-$K99/12)*$J99*$F99,0)+MAX((Expenses!MT$36-$K100/12)*$J100*$F99,0)+MAX((Expenses!MT$37-$K101/12)*$J101*$F99,0)+MAX((Expenses!MT$38-$K102/12)*$J102*$F99,0)+MAX((Expenses!MT$39-$K103/12)*$J103*$F99,0)))),0)</f>
        <v>0</v>
      </c>
      <c r="MW265" s="156">
        <f>IF(AND(MW$165&lt;=$E99,MW$165&gt;=EOMONTH($D99,0)),IF($G99="NNN",SUM(Expenses!MU$35:MU$39)*$F99,IF($G99="FSG",0,IF($G99="MG",SUMPRODUCT($I99:$I103,Expenses!MU$35:MU$39)*$F99,MAX((Expenses!MU$35-$K99/12)*$J99*$F99,0)+MAX((Expenses!MU$36-$K100/12)*$J100*$F99,0)+MAX((Expenses!MU$37-$K101/12)*$J101*$F99,0)+MAX((Expenses!MU$38-$K102/12)*$J102*$F99,0)+MAX((Expenses!MU$39-$K103/12)*$J103*$F99,0)))),0)</f>
        <v>0</v>
      </c>
      <c r="MX265" s="156">
        <f>IF(AND(MX$165&lt;=$E99,MX$165&gt;=EOMONTH($D99,0)),IF($G99="NNN",SUM(Expenses!MV$35:MV$39)*$F99,IF($G99="FSG",0,IF($G99="MG",SUMPRODUCT($I99:$I103,Expenses!MV$35:MV$39)*$F99,MAX((Expenses!MV$35-$K99/12)*$J99*$F99,0)+MAX((Expenses!MV$36-$K100/12)*$J100*$F99,0)+MAX((Expenses!MV$37-$K101/12)*$J101*$F99,0)+MAX((Expenses!MV$38-$K102/12)*$J102*$F99,0)+MAX((Expenses!MV$39-$K103/12)*$J103*$F99,0)))),0)</f>
        <v>0</v>
      </c>
      <c r="MY265" s="156">
        <f>IF(AND(MY$165&lt;=$E99,MY$165&gt;=EOMONTH($D99,0)),IF($G99="NNN",SUM(Expenses!MW$35:MW$39)*$F99,IF($G99="FSG",0,IF($G99="MG",SUMPRODUCT($I99:$I103,Expenses!MW$35:MW$39)*$F99,MAX((Expenses!MW$35-$K99/12)*$J99*$F99,0)+MAX((Expenses!MW$36-$K100/12)*$J100*$F99,0)+MAX((Expenses!MW$37-$K101/12)*$J101*$F99,0)+MAX((Expenses!MW$38-$K102/12)*$J102*$F99,0)+MAX((Expenses!MW$39-$K103/12)*$J103*$F99,0)))),0)</f>
        <v>0</v>
      </c>
      <c r="MZ265" s="156">
        <f>IF(AND(MZ$165&lt;=$E99,MZ$165&gt;=EOMONTH($D99,0)),IF($G99="NNN",SUM(Expenses!MX$35:MX$39)*$F99,IF($G99="FSG",0,IF($G99="MG",SUMPRODUCT($I99:$I103,Expenses!MX$35:MX$39)*$F99,MAX((Expenses!MX$35-$K99/12)*$J99*$F99,0)+MAX((Expenses!MX$36-$K100/12)*$J100*$F99,0)+MAX((Expenses!MX$37-$K101/12)*$J101*$F99,0)+MAX((Expenses!MX$38-$K102/12)*$J102*$F99,0)+MAX((Expenses!MX$39-$K103/12)*$J103*$F99,0)))),0)</f>
        <v>0</v>
      </c>
      <c r="NA265" s="156">
        <f>IF(AND(NA$165&lt;=$E99,NA$165&gt;=EOMONTH($D99,0)),IF($G99="NNN",SUM(Expenses!MY$35:MY$39)*$F99,IF($G99="FSG",0,IF($G99="MG",SUMPRODUCT($I99:$I103,Expenses!MY$35:MY$39)*$F99,MAX((Expenses!MY$35-$K99/12)*$J99*$F99,0)+MAX((Expenses!MY$36-$K100/12)*$J100*$F99,0)+MAX((Expenses!MY$37-$K101/12)*$J101*$F99,0)+MAX((Expenses!MY$38-$K102/12)*$J102*$F99,0)+MAX((Expenses!MY$39-$K103/12)*$J103*$F99,0)))),0)</f>
        <v>0</v>
      </c>
      <c r="NB265" s="156">
        <f>IF(AND(NB$165&lt;=$E99,NB$165&gt;=EOMONTH($D99,0)),IF($G99="NNN",SUM(Expenses!MZ$35:MZ$39)*$F99,IF($G99="FSG",0,IF($G99="MG",SUMPRODUCT($I99:$I103,Expenses!MZ$35:MZ$39)*$F99,MAX((Expenses!MZ$35-$K99/12)*$J99*$F99,0)+MAX((Expenses!MZ$36-$K100/12)*$J100*$F99,0)+MAX((Expenses!MZ$37-$K101/12)*$J101*$F99,0)+MAX((Expenses!MZ$38-$K102/12)*$J102*$F99,0)+MAX((Expenses!MZ$39-$K103/12)*$J103*$F99,0)))),0)</f>
        <v>0</v>
      </c>
      <c r="NC265" s="156">
        <f>IF(AND(NC$165&lt;=$E99,NC$165&gt;=EOMONTH($D99,0)),IF($G99="NNN",SUM(Expenses!NA$35:NA$39)*$F99,IF($G99="FSG",0,IF($G99="MG",SUMPRODUCT($I99:$I103,Expenses!NA$35:NA$39)*$F99,MAX((Expenses!NA$35-$K99/12)*$J99*$F99,0)+MAX((Expenses!NA$36-$K100/12)*$J100*$F99,0)+MAX((Expenses!NA$37-$K101/12)*$J101*$F99,0)+MAX((Expenses!NA$38-$K102/12)*$J102*$F99,0)+MAX((Expenses!NA$39-$K103/12)*$J103*$F99,0)))),0)</f>
        <v>0</v>
      </c>
      <c r="ND265" s="156">
        <f>IF(AND(ND$165&lt;=$E99,ND$165&gt;=EOMONTH($D99,0)),IF($G99="NNN",SUM(Expenses!NB$35:NB$39)*$F99,IF($G99="FSG",0,IF($G99="MG",SUMPRODUCT($I99:$I103,Expenses!NB$35:NB$39)*$F99,MAX((Expenses!NB$35-$K99/12)*$J99*$F99,0)+MAX((Expenses!NB$36-$K100/12)*$J100*$F99,0)+MAX((Expenses!NB$37-$K101/12)*$J101*$F99,0)+MAX((Expenses!NB$38-$K102/12)*$J102*$F99,0)+MAX((Expenses!NB$39-$K103/12)*$J103*$F99,0)))),0)</f>
        <v>0</v>
      </c>
      <c r="NE265" s="156">
        <f>IF(AND(NE$165&lt;=$E99,NE$165&gt;=EOMONTH($D99,0)),IF($G99="NNN",SUM(Expenses!NC$35:NC$39)*$F99,IF($G99="FSG",0,IF($G99="MG",SUMPRODUCT($I99:$I103,Expenses!NC$35:NC$39)*$F99,MAX((Expenses!NC$35-$K99/12)*$J99*$F99,0)+MAX((Expenses!NC$36-$K100/12)*$J100*$F99,0)+MAX((Expenses!NC$37-$K101/12)*$J101*$F99,0)+MAX((Expenses!NC$38-$K102/12)*$J102*$F99,0)+MAX((Expenses!NC$39-$K103/12)*$J103*$F99,0)))),0)</f>
        <v>0</v>
      </c>
      <c r="NF265" s="156">
        <f>IF(AND(NF$165&lt;=$E99,NF$165&gt;=EOMONTH($D99,0)),IF($G99="NNN",SUM(Expenses!ND$35:ND$39)*$F99,IF($G99="FSG",0,IF($G99="MG",SUMPRODUCT($I99:$I103,Expenses!ND$35:ND$39)*$F99,MAX((Expenses!ND$35-$K99/12)*$J99*$F99,0)+MAX((Expenses!ND$36-$K100/12)*$J100*$F99,0)+MAX((Expenses!ND$37-$K101/12)*$J101*$F99,0)+MAX((Expenses!ND$38-$K102/12)*$J102*$F99,0)+MAX((Expenses!ND$39-$K103/12)*$J103*$F99,0)))),0)</f>
        <v>0</v>
      </c>
      <c r="NG265" s="156">
        <f>IF(AND(NG$165&lt;=$E99,NG$165&gt;=EOMONTH($D99,0)),IF($G99="NNN",SUM(Expenses!NE$35:NE$39)*$F99,IF($G99="FSG",0,IF($G99="MG",SUMPRODUCT($I99:$I103,Expenses!NE$35:NE$39)*$F99,MAX((Expenses!NE$35-$K99/12)*$J99*$F99,0)+MAX((Expenses!NE$36-$K100/12)*$J100*$F99,0)+MAX((Expenses!NE$37-$K101/12)*$J101*$F99,0)+MAX((Expenses!NE$38-$K102/12)*$J102*$F99,0)+MAX((Expenses!NE$39-$K103/12)*$J103*$F99,0)))),0)</f>
        <v>0</v>
      </c>
      <c r="NH265" s="156">
        <f>IF(AND(NH$165&lt;=$E99,NH$165&gt;=EOMONTH($D99,0)),IF($G99="NNN",SUM(Expenses!NF$35:NF$39)*$F99,IF($G99="FSG",0,IF($G99="MG",SUMPRODUCT($I99:$I103,Expenses!NF$35:NF$39)*$F99,MAX((Expenses!NF$35-$K99/12)*$J99*$F99,0)+MAX((Expenses!NF$36-$K100/12)*$J100*$F99,0)+MAX((Expenses!NF$37-$K101/12)*$J101*$F99,0)+MAX((Expenses!NF$38-$K102/12)*$J102*$F99,0)+MAX((Expenses!NF$39-$K103/12)*$J103*$F99,0)))),0)</f>
        <v>0</v>
      </c>
      <c r="NI265" s="156">
        <f>IF(AND(NI$165&lt;=$E99,NI$165&gt;=EOMONTH($D99,0)),IF($G99="NNN",SUM(Expenses!NG$35:NG$39)*$F99,IF($G99="FSG",0,IF($G99="MG",SUMPRODUCT($I99:$I103,Expenses!NG$35:NG$39)*$F99,MAX((Expenses!NG$35-$K99/12)*$J99*$F99,0)+MAX((Expenses!NG$36-$K100/12)*$J100*$F99,0)+MAX((Expenses!NG$37-$K101/12)*$J101*$F99,0)+MAX((Expenses!NG$38-$K102/12)*$J102*$F99,0)+MAX((Expenses!NG$39-$K103/12)*$J103*$F99,0)))),0)</f>
        <v>0</v>
      </c>
      <c r="NJ265" s="156">
        <f>IF(AND(NJ$165&lt;=$E99,NJ$165&gt;=EOMONTH($D99,0)),IF($G99="NNN",SUM(Expenses!NH$35:NH$39)*$F99,IF($G99="FSG",0,IF($G99="MG",SUMPRODUCT($I99:$I103,Expenses!NH$35:NH$39)*$F99,MAX((Expenses!NH$35-$K99/12)*$J99*$F99,0)+MAX((Expenses!NH$36-$K100/12)*$J100*$F99,0)+MAX((Expenses!NH$37-$K101/12)*$J101*$F99,0)+MAX((Expenses!NH$38-$K102/12)*$J102*$F99,0)+MAX((Expenses!NH$39-$K103/12)*$J103*$F99,0)))),0)</f>
        <v>0</v>
      </c>
      <c r="NK265" s="158">
        <f>IF(AND(NK$165&lt;=$E99,NK$165&gt;=EOMONTH($D99,0)),IF($G99="NNN",SUM(Expenses!NI$35:NI$39)*$F99,IF($G99="FSG",0,IF($G99="MG",SUMPRODUCT($I99:$I103,Expenses!NI$35:NI$39)*$F99,MAX((Expenses!NI$35-$K99/12)*$J99*$F99,0)+MAX((Expenses!NI$36-$K100/12)*$J100*$F99,0)+MAX((Expenses!NI$37-$K101/12)*$J101*$F99,0)+MAX((Expenses!NI$38-$K102/12)*$J102*$F99,0)+MAX((Expenses!NI$39-$K103/12)*$J103*$F99,0)))),0)</f>
        <v>0</v>
      </c>
    </row>
    <row r="266" spans="1:375" x14ac:dyDescent="0.25">
      <c r="A266" s="154">
        <f t="shared" si="433"/>
        <v>0</v>
      </c>
      <c r="B266" s="35" t="s">
        <v>168</v>
      </c>
      <c r="C266" s="89" t="s">
        <v>155</v>
      </c>
      <c r="D266" s="156">
        <f t="shared" ref="D266:BO266" si="434">IF(OR($AL99=0,D$165&gt;$E99,D$165&lt;EOMONTH($D99,0)),0,IF(((($AJ99*((1+$AN99)^(D$163-1))/12))-(D264/$AM99))*$AM99&lt;0,0,((($AJ99*((1+$AN99)^(D$163-1))/12))-(D264/$AM99))*$AM99))</f>
        <v>0</v>
      </c>
      <c r="E266" s="156">
        <f t="shared" si="434"/>
        <v>0</v>
      </c>
      <c r="F266" s="156">
        <f t="shared" si="434"/>
        <v>0</v>
      </c>
      <c r="G266" s="156">
        <f t="shared" si="434"/>
        <v>0</v>
      </c>
      <c r="H266" s="156">
        <f t="shared" si="434"/>
        <v>0</v>
      </c>
      <c r="I266" s="156">
        <f t="shared" si="434"/>
        <v>0</v>
      </c>
      <c r="J266" s="156">
        <f t="shared" si="434"/>
        <v>0</v>
      </c>
      <c r="K266" s="156">
        <f t="shared" si="434"/>
        <v>0</v>
      </c>
      <c r="L266" s="156">
        <f t="shared" si="434"/>
        <v>0</v>
      </c>
      <c r="M266" s="156">
        <f t="shared" si="434"/>
        <v>0</v>
      </c>
      <c r="N266" s="156">
        <f t="shared" si="434"/>
        <v>0</v>
      </c>
      <c r="O266" s="156">
        <f t="shared" si="434"/>
        <v>0</v>
      </c>
      <c r="P266" s="156">
        <f t="shared" si="434"/>
        <v>0</v>
      </c>
      <c r="Q266" s="156">
        <f t="shared" si="434"/>
        <v>0</v>
      </c>
      <c r="R266" s="156">
        <f t="shared" si="434"/>
        <v>0</v>
      </c>
      <c r="S266" s="156">
        <f t="shared" si="434"/>
        <v>0</v>
      </c>
      <c r="T266" s="156">
        <f t="shared" si="434"/>
        <v>0</v>
      </c>
      <c r="U266" s="156">
        <f t="shared" si="434"/>
        <v>0</v>
      </c>
      <c r="V266" s="156">
        <f t="shared" si="434"/>
        <v>0</v>
      </c>
      <c r="W266" s="156">
        <f t="shared" si="434"/>
        <v>0</v>
      </c>
      <c r="X266" s="156">
        <f t="shared" si="434"/>
        <v>0</v>
      </c>
      <c r="Y266" s="156">
        <f t="shared" si="434"/>
        <v>0</v>
      </c>
      <c r="Z266" s="156">
        <f t="shared" si="434"/>
        <v>0</v>
      </c>
      <c r="AA266" s="156">
        <f t="shared" si="434"/>
        <v>0</v>
      </c>
      <c r="AB266" s="156">
        <f t="shared" si="434"/>
        <v>0</v>
      </c>
      <c r="AC266" s="156">
        <f t="shared" si="434"/>
        <v>0</v>
      </c>
      <c r="AD266" s="156">
        <f t="shared" si="434"/>
        <v>0</v>
      </c>
      <c r="AE266" s="156">
        <f t="shared" si="434"/>
        <v>0</v>
      </c>
      <c r="AF266" s="156">
        <f t="shared" si="434"/>
        <v>0</v>
      </c>
      <c r="AG266" s="156">
        <f t="shared" si="434"/>
        <v>0</v>
      </c>
      <c r="AH266" s="156">
        <f t="shared" si="434"/>
        <v>0</v>
      </c>
      <c r="AI266" s="156">
        <f t="shared" si="434"/>
        <v>0</v>
      </c>
      <c r="AJ266" s="156">
        <f t="shared" si="434"/>
        <v>0</v>
      </c>
      <c r="AK266" s="156">
        <f t="shared" si="434"/>
        <v>0</v>
      </c>
      <c r="AL266" s="156">
        <f t="shared" si="434"/>
        <v>0</v>
      </c>
      <c r="AM266" s="156">
        <f t="shared" si="434"/>
        <v>0</v>
      </c>
      <c r="AN266" s="156">
        <f t="shared" si="434"/>
        <v>0</v>
      </c>
      <c r="AO266" s="156">
        <f t="shared" si="434"/>
        <v>0</v>
      </c>
      <c r="AP266" s="156">
        <f t="shared" si="434"/>
        <v>0</v>
      </c>
      <c r="AQ266" s="156">
        <f t="shared" si="434"/>
        <v>0</v>
      </c>
      <c r="AR266" s="156">
        <f t="shared" si="434"/>
        <v>0</v>
      </c>
      <c r="AS266" s="156">
        <f t="shared" si="434"/>
        <v>0</v>
      </c>
      <c r="AT266" s="156">
        <f t="shared" si="434"/>
        <v>0</v>
      </c>
      <c r="AU266" s="156">
        <f t="shared" si="434"/>
        <v>0</v>
      </c>
      <c r="AV266" s="156">
        <f t="shared" si="434"/>
        <v>0</v>
      </c>
      <c r="AW266" s="156">
        <f t="shared" si="434"/>
        <v>0</v>
      </c>
      <c r="AX266" s="156">
        <f t="shared" si="434"/>
        <v>0</v>
      </c>
      <c r="AY266" s="156">
        <f t="shared" si="434"/>
        <v>0</v>
      </c>
      <c r="AZ266" s="156">
        <f t="shared" si="434"/>
        <v>0</v>
      </c>
      <c r="BA266" s="156">
        <f t="shared" si="434"/>
        <v>0</v>
      </c>
      <c r="BB266" s="156">
        <f t="shared" si="434"/>
        <v>0</v>
      </c>
      <c r="BC266" s="156">
        <f t="shared" si="434"/>
        <v>0</v>
      </c>
      <c r="BD266" s="156">
        <f t="shared" si="434"/>
        <v>0</v>
      </c>
      <c r="BE266" s="156">
        <f t="shared" si="434"/>
        <v>0</v>
      </c>
      <c r="BF266" s="156">
        <f t="shared" si="434"/>
        <v>0</v>
      </c>
      <c r="BG266" s="156">
        <f t="shared" si="434"/>
        <v>0</v>
      </c>
      <c r="BH266" s="156">
        <f t="shared" si="434"/>
        <v>0</v>
      </c>
      <c r="BI266" s="156">
        <f t="shared" si="434"/>
        <v>0</v>
      </c>
      <c r="BJ266" s="156">
        <f t="shared" si="434"/>
        <v>0</v>
      </c>
      <c r="BK266" s="156">
        <f t="shared" si="434"/>
        <v>0</v>
      </c>
      <c r="BL266" s="156">
        <f t="shared" si="434"/>
        <v>0</v>
      </c>
      <c r="BM266" s="156">
        <f t="shared" si="434"/>
        <v>0</v>
      </c>
      <c r="BN266" s="156">
        <f t="shared" si="434"/>
        <v>0</v>
      </c>
      <c r="BO266" s="156">
        <f t="shared" si="434"/>
        <v>0</v>
      </c>
      <c r="BP266" s="156">
        <f t="shared" ref="BP266:EA266" si="435">IF(OR($AL99=0,BP$165&gt;$E99,BP$165&lt;EOMONTH($D99,0)),0,IF(((($AJ99*((1+$AN99)^(BP$163-1))/12))-(BP264/$AM99))*$AM99&lt;0,0,((($AJ99*((1+$AN99)^(BP$163-1))/12))-(BP264/$AM99))*$AM99))</f>
        <v>0</v>
      </c>
      <c r="BQ266" s="156">
        <f t="shared" si="435"/>
        <v>0</v>
      </c>
      <c r="BR266" s="156">
        <f t="shared" si="435"/>
        <v>0</v>
      </c>
      <c r="BS266" s="156">
        <f t="shared" si="435"/>
        <v>0</v>
      </c>
      <c r="BT266" s="156">
        <f t="shared" si="435"/>
        <v>0</v>
      </c>
      <c r="BU266" s="156">
        <f t="shared" si="435"/>
        <v>0</v>
      </c>
      <c r="BV266" s="156">
        <f t="shared" si="435"/>
        <v>0</v>
      </c>
      <c r="BW266" s="156">
        <f t="shared" si="435"/>
        <v>0</v>
      </c>
      <c r="BX266" s="156">
        <f t="shared" si="435"/>
        <v>0</v>
      </c>
      <c r="BY266" s="156">
        <f t="shared" si="435"/>
        <v>0</v>
      </c>
      <c r="BZ266" s="156">
        <f t="shared" si="435"/>
        <v>0</v>
      </c>
      <c r="CA266" s="156">
        <f t="shared" si="435"/>
        <v>0</v>
      </c>
      <c r="CB266" s="156">
        <f t="shared" si="435"/>
        <v>0</v>
      </c>
      <c r="CC266" s="156">
        <f t="shared" si="435"/>
        <v>0</v>
      </c>
      <c r="CD266" s="156">
        <f t="shared" si="435"/>
        <v>0</v>
      </c>
      <c r="CE266" s="156">
        <f t="shared" si="435"/>
        <v>0</v>
      </c>
      <c r="CF266" s="156">
        <f t="shared" si="435"/>
        <v>0</v>
      </c>
      <c r="CG266" s="156">
        <f t="shared" si="435"/>
        <v>0</v>
      </c>
      <c r="CH266" s="156">
        <f t="shared" si="435"/>
        <v>0</v>
      </c>
      <c r="CI266" s="156">
        <f t="shared" si="435"/>
        <v>0</v>
      </c>
      <c r="CJ266" s="156">
        <f t="shared" si="435"/>
        <v>0</v>
      </c>
      <c r="CK266" s="156">
        <f t="shared" si="435"/>
        <v>0</v>
      </c>
      <c r="CL266" s="156">
        <f t="shared" si="435"/>
        <v>0</v>
      </c>
      <c r="CM266" s="156">
        <f t="shared" si="435"/>
        <v>0</v>
      </c>
      <c r="CN266" s="156">
        <f t="shared" si="435"/>
        <v>0</v>
      </c>
      <c r="CO266" s="156">
        <f t="shared" si="435"/>
        <v>0</v>
      </c>
      <c r="CP266" s="156">
        <f t="shared" si="435"/>
        <v>0</v>
      </c>
      <c r="CQ266" s="156">
        <f t="shared" si="435"/>
        <v>0</v>
      </c>
      <c r="CR266" s="156">
        <f t="shared" si="435"/>
        <v>0</v>
      </c>
      <c r="CS266" s="156">
        <f t="shared" si="435"/>
        <v>0</v>
      </c>
      <c r="CT266" s="156">
        <f t="shared" si="435"/>
        <v>0</v>
      </c>
      <c r="CU266" s="156">
        <f t="shared" si="435"/>
        <v>0</v>
      </c>
      <c r="CV266" s="156">
        <f t="shared" si="435"/>
        <v>0</v>
      </c>
      <c r="CW266" s="156">
        <f t="shared" si="435"/>
        <v>0</v>
      </c>
      <c r="CX266" s="156">
        <f t="shared" si="435"/>
        <v>0</v>
      </c>
      <c r="CY266" s="156">
        <f t="shared" si="435"/>
        <v>0</v>
      </c>
      <c r="CZ266" s="156">
        <f t="shared" si="435"/>
        <v>0</v>
      </c>
      <c r="DA266" s="156">
        <f t="shared" si="435"/>
        <v>0</v>
      </c>
      <c r="DB266" s="156">
        <f t="shared" si="435"/>
        <v>0</v>
      </c>
      <c r="DC266" s="156">
        <f t="shared" si="435"/>
        <v>0</v>
      </c>
      <c r="DD266" s="156">
        <f t="shared" si="435"/>
        <v>0</v>
      </c>
      <c r="DE266" s="156">
        <f t="shared" si="435"/>
        <v>0</v>
      </c>
      <c r="DF266" s="156">
        <f t="shared" si="435"/>
        <v>0</v>
      </c>
      <c r="DG266" s="156">
        <f t="shared" si="435"/>
        <v>0</v>
      </c>
      <c r="DH266" s="156">
        <f t="shared" si="435"/>
        <v>0</v>
      </c>
      <c r="DI266" s="156">
        <f t="shared" si="435"/>
        <v>0</v>
      </c>
      <c r="DJ266" s="156">
        <f t="shared" si="435"/>
        <v>0</v>
      </c>
      <c r="DK266" s="156">
        <f t="shared" si="435"/>
        <v>0</v>
      </c>
      <c r="DL266" s="156">
        <f t="shared" si="435"/>
        <v>0</v>
      </c>
      <c r="DM266" s="156">
        <f t="shared" si="435"/>
        <v>0</v>
      </c>
      <c r="DN266" s="156">
        <f t="shared" si="435"/>
        <v>0</v>
      </c>
      <c r="DO266" s="156">
        <f t="shared" si="435"/>
        <v>0</v>
      </c>
      <c r="DP266" s="156">
        <f t="shared" si="435"/>
        <v>0</v>
      </c>
      <c r="DQ266" s="156">
        <f t="shared" si="435"/>
        <v>0</v>
      </c>
      <c r="DR266" s="156">
        <f t="shared" si="435"/>
        <v>0</v>
      </c>
      <c r="DS266" s="156">
        <f t="shared" si="435"/>
        <v>0</v>
      </c>
      <c r="DT266" s="156">
        <f t="shared" si="435"/>
        <v>0</v>
      </c>
      <c r="DU266" s="156">
        <f t="shared" si="435"/>
        <v>0</v>
      </c>
      <c r="DV266" s="156">
        <f t="shared" si="435"/>
        <v>0</v>
      </c>
      <c r="DW266" s="156">
        <f t="shared" si="435"/>
        <v>0</v>
      </c>
      <c r="DX266" s="156">
        <f t="shared" si="435"/>
        <v>0</v>
      </c>
      <c r="DY266" s="156">
        <f t="shared" si="435"/>
        <v>0</v>
      </c>
      <c r="DZ266" s="156">
        <f t="shared" si="435"/>
        <v>0</v>
      </c>
      <c r="EA266" s="156">
        <f t="shared" si="435"/>
        <v>0</v>
      </c>
      <c r="EB266" s="156">
        <f t="shared" ref="EB266:GM266" si="436">IF(OR($AL99=0,EB$165&gt;$E99,EB$165&lt;EOMONTH($D99,0)),0,IF(((($AJ99*((1+$AN99)^(EB$163-1))/12))-(EB264/$AM99))*$AM99&lt;0,0,((($AJ99*((1+$AN99)^(EB$163-1))/12))-(EB264/$AM99))*$AM99))</f>
        <v>0</v>
      </c>
      <c r="EC266" s="156">
        <f t="shared" si="436"/>
        <v>0</v>
      </c>
      <c r="ED266" s="156">
        <f t="shared" si="436"/>
        <v>0</v>
      </c>
      <c r="EE266" s="156">
        <f t="shared" si="436"/>
        <v>0</v>
      </c>
      <c r="EF266" s="156">
        <f t="shared" si="436"/>
        <v>0</v>
      </c>
      <c r="EG266" s="156">
        <f t="shared" si="436"/>
        <v>0</v>
      </c>
      <c r="EH266" s="156">
        <f t="shared" si="436"/>
        <v>0</v>
      </c>
      <c r="EI266" s="156">
        <f t="shared" si="436"/>
        <v>0</v>
      </c>
      <c r="EJ266" s="156">
        <f t="shared" si="436"/>
        <v>0</v>
      </c>
      <c r="EK266" s="156">
        <f t="shared" si="436"/>
        <v>0</v>
      </c>
      <c r="EL266" s="156">
        <f t="shared" si="436"/>
        <v>0</v>
      </c>
      <c r="EM266" s="156">
        <f t="shared" si="436"/>
        <v>0</v>
      </c>
      <c r="EN266" s="156">
        <f t="shared" si="436"/>
        <v>0</v>
      </c>
      <c r="EO266" s="156">
        <f t="shared" si="436"/>
        <v>0</v>
      </c>
      <c r="EP266" s="156">
        <f t="shared" si="436"/>
        <v>0</v>
      </c>
      <c r="EQ266" s="156">
        <f t="shared" si="436"/>
        <v>0</v>
      </c>
      <c r="ER266" s="156">
        <f t="shared" si="436"/>
        <v>0</v>
      </c>
      <c r="ES266" s="156">
        <f t="shared" si="436"/>
        <v>0</v>
      </c>
      <c r="ET266" s="156">
        <f t="shared" si="436"/>
        <v>0</v>
      </c>
      <c r="EU266" s="156">
        <f t="shared" si="436"/>
        <v>0</v>
      </c>
      <c r="EV266" s="156">
        <f t="shared" si="436"/>
        <v>0</v>
      </c>
      <c r="EW266" s="156">
        <f t="shared" si="436"/>
        <v>0</v>
      </c>
      <c r="EX266" s="156">
        <f t="shared" si="436"/>
        <v>0</v>
      </c>
      <c r="EY266" s="156">
        <f t="shared" si="436"/>
        <v>0</v>
      </c>
      <c r="EZ266" s="156">
        <f t="shared" si="436"/>
        <v>0</v>
      </c>
      <c r="FA266" s="156">
        <f t="shared" si="436"/>
        <v>0</v>
      </c>
      <c r="FB266" s="156">
        <f t="shared" si="436"/>
        <v>0</v>
      </c>
      <c r="FC266" s="156">
        <f t="shared" si="436"/>
        <v>0</v>
      </c>
      <c r="FD266" s="156">
        <f t="shared" si="436"/>
        <v>0</v>
      </c>
      <c r="FE266" s="156">
        <f t="shared" si="436"/>
        <v>0</v>
      </c>
      <c r="FF266" s="156">
        <f t="shared" si="436"/>
        <v>0</v>
      </c>
      <c r="FG266" s="156">
        <f t="shared" si="436"/>
        <v>0</v>
      </c>
      <c r="FH266" s="156">
        <f t="shared" si="436"/>
        <v>0</v>
      </c>
      <c r="FI266" s="156">
        <f t="shared" si="436"/>
        <v>0</v>
      </c>
      <c r="FJ266" s="156">
        <f t="shared" si="436"/>
        <v>0</v>
      </c>
      <c r="FK266" s="156">
        <f t="shared" si="436"/>
        <v>0</v>
      </c>
      <c r="FL266" s="156">
        <f t="shared" si="436"/>
        <v>0</v>
      </c>
      <c r="FM266" s="156">
        <f t="shared" si="436"/>
        <v>0</v>
      </c>
      <c r="FN266" s="156">
        <f t="shared" si="436"/>
        <v>0</v>
      </c>
      <c r="FO266" s="156">
        <f t="shared" si="436"/>
        <v>0</v>
      </c>
      <c r="FP266" s="156">
        <f t="shared" si="436"/>
        <v>0</v>
      </c>
      <c r="FQ266" s="156">
        <f t="shared" si="436"/>
        <v>0</v>
      </c>
      <c r="FR266" s="156">
        <f t="shared" si="436"/>
        <v>0</v>
      </c>
      <c r="FS266" s="156">
        <f t="shared" si="436"/>
        <v>0</v>
      </c>
      <c r="FT266" s="156">
        <f t="shared" si="436"/>
        <v>0</v>
      </c>
      <c r="FU266" s="156">
        <f t="shared" si="436"/>
        <v>0</v>
      </c>
      <c r="FV266" s="156">
        <f t="shared" si="436"/>
        <v>0</v>
      </c>
      <c r="FW266" s="156">
        <f t="shared" si="436"/>
        <v>0</v>
      </c>
      <c r="FX266" s="156">
        <f t="shared" si="436"/>
        <v>0</v>
      </c>
      <c r="FY266" s="156">
        <f t="shared" si="436"/>
        <v>0</v>
      </c>
      <c r="FZ266" s="156">
        <f t="shared" si="436"/>
        <v>0</v>
      </c>
      <c r="GA266" s="156">
        <f t="shared" si="436"/>
        <v>0</v>
      </c>
      <c r="GB266" s="156">
        <f t="shared" si="436"/>
        <v>0</v>
      </c>
      <c r="GC266" s="156">
        <f t="shared" si="436"/>
        <v>0</v>
      </c>
      <c r="GD266" s="156">
        <f t="shared" si="436"/>
        <v>0</v>
      </c>
      <c r="GE266" s="156">
        <f t="shared" si="436"/>
        <v>0</v>
      </c>
      <c r="GF266" s="156">
        <f t="shared" si="436"/>
        <v>0</v>
      </c>
      <c r="GG266" s="156">
        <f t="shared" si="436"/>
        <v>0</v>
      </c>
      <c r="GH266" s="156">
        <f t="shared" si="436"/>
        <v>0</v>
      </c>
      <c r="GI266" s="156">
        <f t="shared" si="436"/>
        <v>0</v>
      </c>
      <c r="GJ266" s="156">
        <f t="shared" si="436"/>
        <v>0</v>
      </c>
      <c r="GK266" s="156">
        <f t="shared" si="436"/>
        <v>0</v>
      </c>
      <c r="GL266" s="156">
        <f t="shared" si="436"/>
        <v>0</v>
      </c>
      <c r="GM266" s="156">
        <f t="shared" si="436"/>
        <v>0</v>
      </c>
      <c r="GN266" s="156">
        <f t="shared" ref="GN266:IY266" si="437">IF(OR($AL99=0,GN$165&gt;$E99,GN$165&lt;EOMONTH($D99,0)),0,IF(((($AJ99*((1+$AN99)^(GN$163-1))/12))-(GN264/$AM99))*$AM99&lt;0,0,((($AJ99*((1+$AN99)^(GN$163-1))/12))-(GN264/$AM99))*$AM99))</f>
        <v>0</v>
      </c>
      <c r="GO266" s="156">
        <f t="shared" si="437"/>
        <v>0</v>
      </c>
      <c r="GP266" s="156">
        <f t="shared" si="437"/>
        <v>0</v>
      </c>
      <c r="GQ266" s="156">
        <f t="shared" si="437"/>
        <v>0</v>
      </c>
      <c r="GR266" s="156">
        <f t="shared" si="437"/>
        <v>0</v>
      </c>
      <c r="GS266" s="156">
        <f t="shared" si="437"/>
        <v>0</v>
      </c>
      <c r="GT266" s="156">
        <f t="shared" si="437"/>
        <v>0</v>
      </c>
      <c r="GU266" s="156">
        <f t="shared" si="437"/>
        <v>0</v>
      </c>
      <c r="GV266" s="156">
        <f t="shared" si="437"/>
        <v>0</v>
      </c>
      <c r="GW266" s="156">
        <f t="shared" si="437"/>
        <v>0</v>
      </c>
      <c r="GX266" s="156">
        <f t="shared" si="437"/>
        <v>0</v>
      </c>
      <c r="GY266" s="156">
        <f t="shared" si="437"/>
        <v>0</v>
      </c>
      <c r="GZ266" s="156">
        <f t="shared" si="437"/>
        <v>0</v>
      </c>
      <c r="HA266" s="156">
        <f t="shared" si="437"/>
        <v>0</v>
      </c>
      <c r="HB266" s="156">
        <f t="shared" si="437"/>
        <v>0</v>
      </c>
      <c r="HC266" s="156">
        <f t="shared" si="437"/>
        <v>0</v>
      </c>
      <c r="HD266" s="156">
        <f t="shared" si="437"/>
        <v>0</v>
      </c>
      <c r="HE266" s="156">
        <f t="shared" si="437"/>
        <v>0</v>
      </c>
      <c r="HF266" s="156">
        <f t="shared" si="437"/>
        <v>0</v>
      </c>
      <c r="HG266" s="156">
        <f t="shared" si="437"/>
        <v>0</v>
      </c>
      <c r="HH266" s="156">
        <f t="shared" si="437"/>
        <v>0</v>
      </c>
      <c r="HI266" s="156">
        <f t="shared" si="437"/>
        <v>0</v>
      </c>
      <c r="HJ266" s="156">
        <f t="shared" si="437"/>
        <v>0</v>
      </c>
      <c r="HK266" s="156">
        <f t="shared" si="437"/>
        <v>0</v>
      </c>
      <c r="HL266" s="156">
        <f t="shared" si="437"/>
        <v>0</v>
      </c>
      <c r="HM266" s="156">
        <f t="shared" si="437"/>
        <v>0</v>
      </c>
      <c r="HN266" s="156">
        <f t="shared" si="437"/>
        <v>0</v>
      </c>
      <c r="HO266" s="156">
        <f t="shared" si="437"/>
        <v>0</v>
      </c>
      <c r="HP266" s="156">
        <f t="shared" si="437"/>
        <v>0</v>
      </c>
      <c r="HQ266" s="156">
        <f t="shared" si="437"/>
        <v>0</v>
      </c>
      <c r="HR266" s="156">
        <f t="shared" si="437"/>
        <v>0</v>
      </c>
      <c r="HS266" s="156">
        <f t="shared" si="437"/>
        <v>0</v>
      </c>
      <c r="HT266" s="156">
        <f t="shared" si="437"/>
        <v>0</v>
      </c>
      <c r="HU266" s="156">
        <f t="shared" si="437"/>
        <v>0</v>
      </c>
      <c r="HV266" s="156">
        <f t="shared" si="437"/>
        <v>0</v>
      </c>
      <c r="HW266" s="156">
        <f t="shared" si="437"/>
        <v>0</v>
      </c>
      <c r="HX266" s="156">
        <f t="shared" si="437"/>
        <v>0</v>
      </c>
      <c r="HY266" s="156">
        <f t="shared" si="437"/>
        <v>0</v>
      </c>
      <c r="HZ266" s="156">
        <f t="shared" si="437"/>
        <v>0</v>
      </c>
      <c r="IA266" s="156">
        <f t="shared" si="437"/>
        <v>0</v>
      </c>
      <c r="IB266" s="156">
        <f t="shared" si="437"/>
        <v>0</v>
      </c>
      <c r="IC266" s="156">
        <f t="shared" si="437"/>
        <v>0</v>
      </c>
      <c r="ID266" s="156">
        <f t="shared" si="437"/>
        <v>0</v>
      </c>
      <c r="IE266" s="156">
        <f t="shared" si="437"/>
        <v>0</v>
      </c>
      <c r="IF266" s="156">
        <f t="shared" si="437"/>
        <v>0</v>
      </c>
      <c r="IG266" s="156">
        <f t="shared" si="437"/>
        <v>0</v>
      </c>
      <c r="IH266" s="156">
        <f t="shared" si="437"/>
        <v>0</v>
      </c>
      <c r="II266" s="156">
        <f t="shared" si="437"/>
        <v>0</v>
      </c>
      <c r="IJ266" s="156">
        <f t="shared" si="437"/>
        <v>0</v>
      </c>
      <c r="IK266" s="156">
        <f t="shared" si="437"/>
        <v>0</v>
      </c>
      <c r="IL266" s="156">
        <f t="shared" si="437"/>
        <v>0</v>
      </c>
      <c r="IM266" s="156">
        <f t="shared" si="437"/>
        <v>0</v>
      </c>
      <c r="IN266" s="156">
        <f t="shared" si="437"/>
        <v>0</v>
      </c>
      <c r="IO266" s="156">
        <f t="shared" si="437"/>
        <v>0</v>
      </c>
      <c r="IP266" s="156">
        <f t="shared" si="437"/>
        <v>0</v>
      </c>
      <c r="IQ266" s="156">
        <f t="shared" si="437"/>
        <v>0</v>
      </c>
      <c r="IR266" s="156">
        <f t="shared" si="437"/>
        <v>0</v>
      </c>
      <c r="IS266" s="156">
        <f t="shared" si="437"/>
        <v>0</v>
      </c>
      <c r="IT266" s="156">
        <f t="shared" si="437"/>
        <v>0</v>
      </c>
      <c r="IU266" s="156">
        <f t="shared" si="437"/>
        <v>0</v>
      </c>
      <c r="IV266" s="156">
        <f t="shared" si="437"/>
        <v>0</v>
      </c>
      <c r="IW266" s="156">
        <f t="shared" si="437"/>
        <v>0</v>
      </c>
      <c r="IX266" s="156">
        <f t="shared" si="437"/>
        <v>0</v>
      </c>
      <c r="IY266" s="156">
        <f t="shared" si="437"/>
        <v>0</v>
      </c>
      <c r="IZ266" s="156">
        <f t="shared" ref="IZ266:LK266" si="438">IF(OR($AL99=0,IZ$165&gt;$E99,IZ$165&lt;EOMONTH($D99,0)),0,IF(((($AJ99*((1+$AN99)^(IZ$163-1))/12))-(IZ264/$AM99))*$AM99&lt;0,0,((($AJ99*((1+$AN99)^(IZ$163-1))/12))-(IZ264/$AM99))*$AM99))</f>
        <v>0</v>
      </c>
      <c r="JA266" s="156">
        <f t="shared" si="438"/>
        <v>0</v>
      </c>
      <c r="JB266" s="156">
        <f t="shared" si="438"/>
        <v>0</v>
      </c>
      <c r="JC266" s="156">
        <f t="shared" si="438"/>
        <v>0</v>
      </c>
      <c r="JD266" s="156">
        <f t="shared" si="438"/>
        <v>0</v>
      </c>
      <c r="JE266" s="156">
        <f t="shared" si="438"/>
        <v>0</v>
      </c>
      <c r="JF266" s="156">
        <f t="shared" si="438"/>
        <v>0</v>
      </c>
      <c r="JG266" s="156">
        <f t="shared" si="438"/>
        <v>0</v>
      </c>
      <c r="JH266" s="156">
        <f t="shared" si="438"/>
        <v>0</v>
      </c>
      <c r="JI266" s="156">
        <f t="shared" si="438"/>
        <v>0</v>
      </c>
      <c r="JJ266" s="156">
        <f t="shared" si="438"/>
        <v>0</v>
      </c>
      <c r="JK266" s="156">
        <f t="shared" si="438"/>
        <v>0</v>
      </c>
      <c r="JL266" s="156">
        <f t="shared" si="438"/>
        <v>0</v>
      </c>
      <c r="JM266" s="156">
        <f t="shared" si="438"/>
        <v>0</v>
      </c>
      <c r="JN266" s="156">
        <f t="shared" si="438"/>
        <v>0</v>
      </c>
      <c r="JO266" s="156">
        <f t="shared" si="438"/>
        <v>0</v>
      </c>
      <c r="JP266" s="156">
        <f t="shared" si="438"/>
        <v>0</v>
      </c>
      <c r="JQ266" s="156">
        <f t="shared" si="438"/>
        <v>0</v>
      </c>
      <c r="JR266" s="156">
        <f t="shared" si="438"/>
        <v>0</v>
      </c>
      <c r="JS266" s="156">
        <f t="shared" si="438"/>
        <v>0</v>
      </c>
      <c r="JT266" s="156">
        <f t="shared" si="438"/>
        <v>0</v>
      </c>
      <c r="JU266" s="156">
        <f t="shared" si="438"/>
        <v>0</v>
      </c>
      <c r="JV266" s="156">
        <f t="shared" si="438"/>
        <v>0</v>
      </c>
      <c r="JW266" s="156">
        <f t="shared" si="438"/>
        <v>0</v>
      </c>
      <c r="JX266" s="156">
        <f t="shared" si="438"/>
        <v>0</v>
      </c>
      <c r="JY266" s="156">
        <f t="shared" si="438"/>
        <v>0</v>
      </c>
      <c r="JZ266" s="156">
        <f t="shared" si="438"/>
        <v>0</v>
      </c>
      <c r="KA266" s="156">
        <f t="shared" si="438"/>
        <v>0</v>
      </c>
      <c r="KB266" s="156">
        <f t="shared" si="438"/>
        <v>0</v>
      </c>
      <c r="KC266" s="156">
        <f t="shared" si="438"/>
        <v>0</v>
      </c>
      <c r="KD266" s="156">
        <f t="shared" si="438"/>
        <v>0</v>
      </c>
      <c r="KE266" s="156">
        <f t="shared" si="438"/>
        <v>0</v>
      </c>
      <c r="KF266" s="156">
        <f t="shared" si="438"/>
        <v>0</v>
      </c>
      <c r="KG266" s="156">
        <f t="shared" si="438"/>
        <v>0</v>
      </c>
      <c r="KH266" s="156">
        <f t="shared" si="438"/>
        <v>0</v>
      </c>
      <c r="KI266" s="156">
        <f t="shared" si="438"/>
        <v>0</v>
      </c>
      <c r="KJ266" s="156">
        <f t="shared" si="438"/>
        <v>0</v>
      </c>
      <c r="KK266" s="156">
        <f t="shared" si="438"/>
        <v>0</v>
      </c>
      <c r="KL266" s="156">
        <f t="shared" si="438"/>
        <v>0</v>
      </c>
      <c r="KM266" s="156">
        <f t="shared" si="438"/>
        <v>0</v>
      </c>
      <c r="KN266" s="156">
        <f t="shared" si="438"/>
        <v>0</v>
      </c>
      <c r="KO266" s="156">
        <f t="shared" si="438"/>
        <v>0</v>
      </c>
      <c r="KP266" s="156">
        <f t="shared" si="438"/>
        <v>0</v>
      </c>
      <c r="KQ266" s="156">
        <f t="shared" si="438"/>
        <v>0</v>
      </c>
      <c r="KR266" s="156">
        <f t="shared" si="438"/>
        <v>0</v>
      </c>
      <c r="KS266" s="156">
        <f t="shared" si="438"/>
        <v>0</v>
      </c>
      <c r="KT266" s="156">
        <f t="shared" si="438"/>
        <v>0</v>
      </c>
      <c r="KU266" s="156">
        <f t="shared" si="438"/>
        <v>0</v>
      </c>
      <c r="KV266" s="156">
        <f t="shared" si="438"/>
        <v>0</v>
      </c>
      <c r="KW266" s="156">
        <f t="shared" si="438"/>
        <v>0</v>
      </c>
      <c r="KX266" s="156">
        <f t="shared" si="438"/>
        <v>0</v>
      </c>
      <c r="KY266" s="156">
        <f t="shared" si="438"/>
        <v>0</v>
      </c>
      <c r="KZ266" s="156">
        <f t="shared" si="438"/>
        <v>0</v>
      </c>
      <c r="LA266" s="156">
        <f t="shared" si="438"/>
        <v>0</v>
      </c>
      <c r="LB266" s="156">
        <f t="shared" si="438"/>
        <v>0</v>
      </c>
      <c r="LC266" s="156">
        <f t="shared" si="438"/>
        <v>0</v>
      </c>
      <c r="LD266" s="156">
        <f t="shared" si="438"/>
        <v>0</v>
      </c>
      <c r="LE266" s="156">
        <f t="shared" si="438"/>
        <v>0</v>
      </c>
      <c r="LF266" s="156">
        <f t="shared" si="438"/>
        <v>0</v>
      </c>
      <c r="LG266" s="156">
        <f t="shared" si="438"/>
        <v>0</v>
      </c>
      <c r="LH266" s="156">
        <f t="shared" si="438"/>
        <v>0</v>
      </c>
      <c r="LI266" s="156">
        <f t="shared" si="438"/>
        <v>0</v>
      </c>
      <c r="LJ266" s="156">
        <f t="shared" si="438"/>
        <v>0</v>
      </c>
      <c r="LK266" s="156">
        <f t="shared" si="438"/>
        <v>0</v>
      </c>
      <c r="LL266" s="156">
        <f t="shared" ref="LL266:NK266" si="439">IF(OR($AL99=0,LL$165&gt;$E99,LL$165&lt;EOMONTH($D99,0)),0,IF(((($AJ99*((1+$AN99)^(LL$163-1))/12))-(LL264/$AM99))*$AM99&lt;0,0,((($AJ99*((1+$AN99)^(LL$163-1))/12))-(LL264/$AM99))*$AM99))</f>
        <v>0</v>
      </c>
      <c r="LM266" s="156">
        <f t="shared" si="439"/>
        <v>0</v>
      </c>
      <c r="LN266" s="156">
        <f t="shared" si="439"/>
        <v>0</v>
      </c>
      <c r="LO266" s="156">
        <f t="shared" si="439"/>
        <v>0</v>
      </c>
      <c r="LP266" s="156">
        <f t="shared" si="439"/>
        <v>0</v>
      </c>
      <c r="LQ266" s="156">
        <f t="shared" si="439"/>
        <v>0</v>
      </c>
      <c r="LR266" s="156">
        <f t="shared" si="439"/>
        <v>0</v>
      </c>
      <c r="LS266" s="156">
        <f t="shared" si="439"/>
        <v>0</v>
      </c>
      <c r="LT266" s="156">
        <f t="shared" si="439"/>
        <v>0</v>
      </c>
      <c r="LU266" s="156">
        <f t="shared" si="439"/>
        <v>0</v>
      </c>
      <c r="LV266" s="156">
        <f t="shared" si="439"/>
        <v>0</v>
      </c>
      <c r="LW266" s="156">
        <f t="shared" si="439"/>
        <v>0</v>
      </c>
      <c r="LX266" s="156">
        <f t="shared" si="439"/>
        <v>0</v>
      </c>
      <c r="LY266" s="156">
        <f t="shared" si="439"/>
        <v>0</v>
      </c>
      <c r="LZ266" s="156">
        <f t="shared" si="439"/>
        <v>0</v>
      </c>
      <c r="MA266" s="156">
        <f t="shared" si="439"/>
        <v>0</v>
      </c>
      <c r="MB266" s="156">
        <f t="shared" si="439"/>
        <v>0</v>
      </c>
      <c r="MC266" s="156">
        <f t="shared" si="439"/>
        <v>0</v>
      </c>
      <c r="MD266" s="156">
        <f t="shared" si="439"/>
        <v>0</v>
      </c>
      <c r="ME266" s="156">
        <f t="shared" si="439"/>
        <v>0</v>
      </c>
      <c r="MF266" s="156">
        <f t="shared" si="439"/>
        <v>0</v>
      </c>
      <c r="MG266" s="156">
        <f t="shared" si="439"/>
        <v>0</v>
      </c>
      <c r="MH266" s="156">
        <f t="shared" si="439"/>
        <v>0</v>
      </c>
      <c r="MI266" s="156">
        <f t="shared" si="439"/>
        <v>0</v>
      </c>
      <c r="MJ266" s="156">
        <f t="shared" si="439"/>
        <v>0</v>
      </c>
      <c r="MK266" s="156">
        <f t="shared" si="439"/>
        <v>0</v>
      </c>
      <c r="ML266" s="156">
        <f t="shared" si="439"/>
        <v>0</v>
      </c>
      <c r="MM266" s="156">
        <f t="shared" si="439"/>
        <v>0</v>
      </c>
      <c r="MN266" s="156">
        <f t="shared" si="439"/>
        <v>0</v>
      </c>
      <c r="MO266" s="156">
        <f t="shared" si="439"/>
        <v>0</v>
      </c>
      <c r="MP266" s="156">
        <f t="shared" si="439"/>
        <v>0</v>
      </c>
      <c r="MQ266" s="156">
        <f t="shared" si="439"/>
        <v>0</v>
      </c>
      <c r="MR266" s="156">
        <f t="shared" si="439"/>
        <v>0</v>
      </c>
      <c r="MS266" s="156">
        <f t="shared" si="439"/>
        <v>0</v>
      </c>
      <c r="MT266" s="156">
        <f t="shared" si="439"/>
        <v>0</v>
      </c>
      <c r="MU266" s="156">
        <f t="shared" si="439"/>
        <v>0</v>
      </c>
      <c r="MV266" s="156">
        <f t="shared" si="439"/>
        <v>0</v>
      </c>
      <c r="MW266" s="156">
        <f t="shared" si="439"/>
        <v>0</v>
      </c>
      <c r="MX266" s="156">
        <f t="shared" si="439"/>
        <v>0</v>
      </c>
      <c r="MY266" s="156">
        <f t="shared" si="439"/>
        <v>0</v>
      </c>
      <c r="MZ266" s="156">
        <f t="shared" si="439"/>
        <v>0</v>
      </c>
      <c r="NA266" s="156">
        <f t="shared" si="439"/>
        <v>0</v>
      </c>
      <c r="NB266" s="156">
        <f t="shared" si="439"/>
        <v>0</v>
      </c>
      <c r="NC266" s="156">
        <f t="shared" si="439"/>
        <v>0</v>
      </c>
      <c r="ND266" s="156">
        <f t="shared" si="439"/>
        <v>0</v>
      </c>
      <c r="NE266" s="156">
        <f t="shared" si="439"/>
        <v>0</v>
      </c>
      <c r="NF266" s="156">
        <f t="shared" si="439"/>
        <v>0</v>
      </c>
      <c r="NG266" s="156">
        <f t="shared" si="439"/>
        <v>0</v>
      </c>
      <c r="NH266" s="156">
        <f t="shared" si="439"/>
        <v>0</v>
      </c>
      <c r="NI266" s="156">
        <f t="shared" si="439"/>
        <v>0</v>
      </c>
      <c r="NJ266" s="156">
        <f t="shared" si="439"/>
        <v>0</v>
      </c>
      <c r="NK266" s="158">
        <f t="shared" si="439"/>
        <v>0</v>
      </c>
    </row>
    <row r="267" spans="1:375" x14ac:dyDescent="0.25">
      <c r="A267" s="154">
        <f t="shared" si="433"/>
        <v>-51041.666666666672</v>
      </c>
      <c r="B267" s="35" t="s">
        <v>169</v>
      </c>
      <c r="C267" s="89" t="s">
        <v>156</v>
      </c>
      <c r="D267" s="156">
        <f t="shared" ref="D267:BO267" si="440">IF(AND(D$165&gt;=EOMONTH($D99,0),D$165&lt;EOMONTH($D99,$S99)),-D264,0)</f>
        <v>0</v>
      </c>
      <c r="E267" s="156">
        <f t="shared" si="440"/>
        <v>0</v>
      </c>
      <c r="F267" s="156">
        <f t="shared" si="440"/>
        <v>0</v>
      </c>
      <c r="G267" s="156">
        <f t="shared" si="440"/>
        <v>0</v>
      </c>
      <c r="H267" s="156">
        <f t="shared" si="440"/>
        <v>0</v>
      </c>
      <c r="I267" s="156">
        <f t="shared" si="440"/>
        <v>0</v>
      </c>
      <c r="J267" s="156">
        <f t="shared" si="440"/>
        <v>0</v>
      </c>
      <c r="K267" s="156">
        <f t="shared" si="440"/>
        <v>0</v>
      </c>
      <c r="L267" s="156">
        <f t="shared" si="440"/>
        <v>0</v>
      </c>
      <c r="M267" s="156">
        <f t="shared" si="440"/>
        <v>0</v>
      </c>
      <c r="N267" s="156">
        <f t="shared" si="440"/>
        <v>0</v>
      </c>
      <c r="O267" s="156">
        <f t="shared" si="440"/>
        <v>0</v>
      </c>
      <c r="P267" s="156">
        <f t="shared" si="440"/>
        <v>0</v>
      </c>
      <c r="Q267" s="156">
        <f t="shared" si="440"/>
        <v>0</v>
      </c>
      <c r="R267" s="156">
        <f t="shared" si="440"/>
        <v>0</v>
      </c>
      <c r="S267" s="156">
        <f t="shared" si="440"/>
        <v>0</v>
      </c>
      <c r="T267" s="156">
        <f t="shared" si="440"/>
        <v>0</v>
      </c>
      <c r="U267" s="156">
        <f t="shared" si="440"/>
        <v>0</v>
      </c>
      <c r="V267" s="156">
        <f t="shared" si="440"/>
        <v>0</v>
      </c>
      <c r="W267" s="156">
        <f t="shared" si="440"/>
        <v>0</v>
      </c>
      <c r="X267" s="156">
        <f t="shared" si="440"/>
        <v>0</v>
      </c>
      <c r="Y267" s="156">
        <f t="shared" si="440"/>
        <v>0</v>
      </c>
      <c r="Z267" s="156">
        <f t="shared" si="440"/>
        <v>0</v>
      </c>
      <c r="AA267" s="156">
        <f t="shared" si="440"/>
        <v>0</v>
      </c>
      <c r="AB267" s="156">
        <f t="shared" si="440"/>
        <v>0</v>
      </c>
      <c r="AC267" s="156">
        <f t="shared" si="440"/>
        <v>-10208.333333333334</v>
      </c>
      <c r="AD267" s="156">
        <f t="shared" si="440"/>
        <v>-10208.333333333334</v>
      </c>
      <c r="AE267" s="156">
        <f t="shared" si="440"/>
        <v>-10208.333333333334</v>
      </c>
      <c r="AF267" s="156">
        <f t="shared" si="440"/>
        <v>-10208.333333333334</v>
      </c>
      <c r="AG267" s="156">
        <f t="shared" si="440"/>
        <v>-10208.333333333334</v>
      </c>
      <c r="AH267" s="156">
        <f t="shared" si="440"/>
        <v>0</v>
      </c>
      <c r="AI267" s="156">
        <f t="shared" si="440"/>
        <v>0</v>
      </c>
      <c r="AJ267" s="156">
        <f t="shared" si="440"/>
        <v>0</v>
      </c>
      <c r="AK267" s="156">
        <f t="shared" si="440"/>
        <v>0</v>
      </c>
      <c r="AL267" s="156">
        <f t="shared" si="440"/>
        <v>0</v>
      </c>
      <c r="AM267" s="156">
        <f t="shared" si="440"/>
        <v>0</v>
      </c>
      <c r="AN267" s="156">
        <f t="shared" si="440"/>
        <v>0</v>
      </c>
      <c r="AO267" s="156">
        <f t="shared" si="440"/>
        <v>0</v>
      </c>
      <c r="AP267" s="156">
        <f t="shared" si="440"/>
        <v>0</v>
      </c>
      <c r="AQ267" s="156">
        <f t="shared" si="440"/>
        <v>0</v>
      </c>
      <c r="AR267" s="156">
        <f t="shared" si="440"/>
        <v>0</v>
      </c>
      <c r="AS267" s="156">
        <f t="shared" si="440"/>
        <v>0</v>
      </c>
      <c r="AT267" s="156">
        <f t="shared" si="440"/>
        <v>0</v>
      </c>
      <c r="AU267" s="156">
        <f t="shared" si="440"/>
        <v>0</v>
      </c>
      <c r="AV267" s="156">
        <f t="shared" si="440"/>
        <v>0</v>
      </c>
      <c r="AW267" s="156">
        <f t="shared" si="440"/>
        <v>0</v>
      </c>
      <c r="AX267" s="156">
        <f t="shared" si="440"/>
        <v>0</v>
      </c>
      <c r="AY267" s="156">
        <f t="shared" si="440"/>
        <v>0</v>
      </c>
      <c r="AZ267" s="156">
        <f t="shared" si="440"/>
        <v>0</v>
      </c>
      <c r="BA267" s="156">
        <f t="shared" si="440"/>
        <v>0</v>
      </c>
      <c r="BB267" s="156">
        <f t="shared" si="440"/>
        <v>0</v>
      </c>
      <c r="BC267" s="156">
        <f t="shared" si="440"/>
        <v>0</v>
      </c>
      <c r="BD267" s="156">
        <f t="shared" si="440"/>
        <v>0</v>
      </c>
      <c r="BE267" s="156">
        <f t="shared" si="440"/>
        <v>0</v>
      </c>
      <c r="BF267" s="156">
        <f t="shared" si="440"/>
        <v>0</v>
      </c>
      <c r="BG267" s="156">
        <f t="shared" si="440"/>
        <v>0</v>
      </c>
      <c r="BH267" s="156">
        <f t="shared" si="440"/>
        <v>0</v>
      </c>
      <c r="BI267" s="156">
        <f t="shared" si="440"/>
        <v>0</v>
      </c>
      <c r="BJ267" s="156">
        <f t="shared" si="440"/>
        <v>0</v>
      </c>
      <c r="BK267" s="156">
        <f t="shared" si="440"/>
        <v>0</v>
      </c>
      <c r="BL267" s="156">
        <f t="shared" si="440"/>
        <v>0</v>
      </c>
      <c r="BM267" s="156">
        <f t="shared" si="440"/>
        <v>0</v>
      </c>
      <c r="BN267" s="156">
        <f t="shared" si="440"/>
        <v>0</v>
      </c>
      <c r="BO267" s="156">
        <f t="shared" si="440"/>
        <v>0</v>
      </c>
      <c r="BP267" s="156">
        <f t="shared" ref="BP267:EA267" si="441">IF(AND(BP$165&gt;=EOMONTH($D99,0),BP$165&lt;EOMONTH($D99,$S99)),-BP264,0)</f>
        <v>0</v>
      </c>
      <c r="BQ267" s="156">
        <f t="shared" si="441"/>
        <v>0</v>
      </c>
      <c r="BR267" s="156">
        <f t="shared" si="441"/>
        <v>0</v>
      </c>
      <c r="BS267" s="156">
        <f t="shared" si="441"/>
        <v>0</v>
      </c>
      <c r="BT267" s="156">
        <f t="shared" si="441"/>
        <v>0</v>
      </c>
      <c r="BU267" s="156">
        <f t="shared" si="441"/>
        <v>0</v>
      </c>
      <c r="BV267" s="156">
        <f t="shared" si="441"/>
        <v>0</v>
      </c>
      <c r="BW267" s="156">
        <f t="shared" si="441"/>
        <v>0</v>
      </c>
      <c r="BX267" s="156">
        <f t="shared" si="441"/>
        <v>0</v>
      </c>
      <c r="BY267" s="156">
        <f t="shared" si="441"/>
        <v>0</v>
      </c>
      <c r="BZ267" s="156">
        <f t="shared" si="441"/>
        <v>0</v>
      </c>
      <c r="CA267" s="156">
        <f t="shared" si="441"/>
        <v>0</v>
      </c>
      <c r="CB267" s="156">
        <f t="shared" si="441"/>
        <v>0</v>
      </c>
      <c r="CC267" s="156">
        <f t="shared" si="441"/>
        <v>0</v>
      </c>
      <c r="CD267" s="156">
        <f t="shared" si="441"/>
        <v>0</v>
      </c>
      <c r="CE267" s="156">
        <f t="shared" si="441"/>
        <v>0</v>
      </c>
      <c r="CF267" s="156">
        <f t="shared" si="441"/>
        <v>0</v>
      </c>
      <c r="CG267" s="156">
        <f t="shared" si="441"/>
        <v>0</v>
      </c>
      <c r="CH267" s="156">
        <f t="shared" si="441"/>
        <v>0</v>
      </c>
      <c r="CI267" s="156">
        <f t="shared" si="441"/>
        <v>0</v>
      </c>
      <c r="CJ267" s="156">
        <f t="shared" si="441"/>
        <v>0</v>
      </c>
      <c r="CK267" s="156">
        <f t="shared" si="441"/>
        <v>0</v>
      </c>
      <c r="CL267" s="156">
        <f t="shared" si="441"/>
        <v>0</v>
      </c>
      <c r="CM267" s="156">
        <f t="shared" si="441"/>
        <v>0</v>
      </c>
      <c r="CN267" s="156">
        <f t="shared" si="441"/>
        <v>0</v>
      </c>
      <c r="CO267" s="156">
        <f t="shared" si="441"/>
        <v>0</v>
      </c>
      <c r="CP267" s="156">
        <f t="shared" si="441"/>
        <v>0</v>
      </c>
      <c r="CQ267" s="156">
        <f t="shared" si="441"/>
        <v>0</v>
      </c>
      <c r="CR267" s="156">
        <f t="shared" si="441"/>
        <v>0</v>
      </c>
      <c r="CS267" s="156">
        <f t="shared" si="441"/>
        <v>0</v>
      </c>
      <c r="CT267" s="156">
        <f t="shared" si="441"/>
        <v>0</v>
      </c>
      <c r="CU267" s="156">
        <f t="shared" si="441"/>
        <v>0</v>
      </c>
      <c r="CV267" s="156">
        <f t="shared" si="441"/>
        <v>0</v>
      </c>
      <c r="CW267" s="156">
        <f t="shared" si="441"/>
        <v>0</v>
      </c>
      <c r="CX267" s="156">
        <f t="shared" si="441"/>
        <v>0</v>
      </c>
      <c r="CY267" s="156">
        <f t="shared" si="441"/>
        <v>0</v>
      </c>
      <c r="CZ267" s="156">
        <f t="shared" si="441"/>
        <v>0</v>
      </c>
      <c r="DA267" s="156">
        <f t="shared" si="441"/>
        <v>0</v>
      </c>
      <c r="DB267" s="156">
        <f t="shared" si="441"/>
        <v>0</v>
      </c>
      <c r="DC267" s="156">
        <f t="shared" si="441"/>
        <v>0</v>
      </c>
      <c r="DD267" s="156">
        <f t="shared" si="441"/>
        <v>0</v>
      </c>
      <c r="DE267" s="156">
        <f t="shared" si="441"/>
        <v>0</v>
      </c>
      <c r="DF267" s="156">
        <f t="shared" si="441"/>
        <v>0</v>
      </c>
      <c r="DG267" s="156">
        <f t="shared" si="441"/>
        <v>0</v>
      </c>
      <c r="DH267" s="156">
        <f t="shared" si="441"/>
        <v>0</v>
      </c>
      <c r="DI267" s="156">
        <f t="shared" si="441"/>
        <v>0</v>
      </c>
      <c r="DJ267" s="156">
        <f t="shared" si="441"/>
        <v>0</v>
      </c>
      <c r="DK267" s="156">
        <f t="shared" si="441"/>
        <v>0</v>
      </c>
      <c r="DL267" s="156">
        <f t="shared" si="441"/>
        <v>0</v>
      </c>
      <c r="DM267" s="156">
        <f t="shared" si="441"/>
        <v>0</v>
      </c>
      <c r="DN267" s="156">
        <f t="shared" si="441"/>
        <v>0</v>
      </c>
      <c r="DO267" s="156">
        <f t="shared" si="441"/>
        <v>0</v>
      </c>
      <c r="DP267" s="156">
        <f t="shared" si="441"/>
        <v>0</v>
      </c>
      <c r="DQ267" s="156">
        <f t="shared" si="441"/>
        <v>0</v>
      </c>
      <c r="DR267" s="156">
        <f t="shared" si="441"/>
        <v>0</v>
      </c>
      <c r="DS267" s="156">
        <f t="shared" si="441"/>
        <v>0</v>
      </c>
      <c r="DT267" s="156">
        <f t="shared" si="441"/>
        <v>0</v>
      </c>
      <c r="DU267" s="156">
        <f t="shared" si="441"/>
        <v>0</v>
      </c>
      <c r="DV267" s="156">
        <f t="shared" si="441"/>
        <v>0</v>
      </c>
      <c r="DW267" s="156">
        <f t="shared" si="441"/>
        <v>0</v>
      </c>
      <c r="DX267" s="156">
        <f t="shared" si="441"/>
        <v>0</v>
      </c>
      <c r="DY267" s="156">
        <f t="shared" si="441"/>
        <v>0</v>
      </c>
      <c r="DZ267" s="156">
        <f t="shared" si="441"/>
        <v>0</v>
      </c>
      <c r="EA267" s="156">
        <f t="shared" si="441"/>
        <v>0</v>
      </c>
      <c r="EB267" s="156">
        <f t="shared" ref="EB267:GM267" si="442">IF(AND(EB$165&gt;=EOMONTH($D99,0),EB$165&lt;EOMONTH($D99,$S99)),-EB264,0)</f>
        <v>0</v>
      </c>
      <c r="EC267" s="156">
        <f t="shared" si="442"/>
        <v>0</v>
      </c>
      <c r="ED267" s="156">
        <f t="shared" si="442"/>
        <v>0</v>
      </c>
      <c r="EE267" s="156">
        <f t="shared" si="442"/>
        <v>0</v>
      </c>
      <c r="EF267" s="156">
        <f t="shared" si="442"/>
        <v>0</v>
      </c>
      <c r="EG267" s="156">
        <f t="shared" si="442"/>
        <v>0</v>
      </c>
      <c r="EH267" s="156">
        <f t="shared" si="442"/>
        <v>0</v>
      </c>
      <c r="EI267" s="156">
        <f t="shared" si="442"/>
        <v>0</v>
      </c>
      <c r="EJ267" s="156">
        <f t="shared" si="442"/>
        <v>0</v>
      </c>
      <c r="EK267" s="156">
        <f t="shared" si="442"/>
        <v>0</v>
      </c>
      <c r="EL267" s="156">
        <f t="shared" si="442"/>
        <v>0</v>
      </c>
      <c r="EM267" s="156">
        <f t="shared" si="442"/>
        <v>0</v>
      </c>
      <c r="EN267" s="156">
        <f t="shared" si="442"/>
        <v>0</v>
      </c>
      <c r="EO267" s="156">
        <f t="shared" si="442"/>
        <v>0</v>
      </c>
      <c r="EP267" s="156">
        <f t="shared" si="442"/>
        <v>0</v>
      </c>
      <c r="EQ267" s="156">
        <f t="shared" si="442"/>
        <v>0</v>
      </c>
      <c r="ER267" s="156">
        <f t="shared" si="442"/>
        <v>0</v>
      </c>
      <c r="ES267" s="156">
        <f t="shared" si="442"/>
        <v>0</v>
      </c>
      <c r="ET267" s="156">
        <f t="shared" si="442"/>
        <v>0</v>
      </c>
      <c r="EU267" s="156">
        <f t="shared" si="442"/>
        <v>0</v>
      </c>
      <c r="EV267" s="156">
        <f t="shared" si="442"/>
        <v>0</v>
      </c>
      <c r="EW267" s="156">
        <f t="shared" si="442"/>
        <v>0</v>
      </c>
      <c r="EX267" s="156">
        <f t="shared" si="442"/>
        <v>0</v>
      </c>
      <c r="EY267" s="156">
        <f t="shared" si="442"/>
        <v>0</v>
      </c>
      <c r="EZ267" s="156">
        <f t="shared" si="442"/>
        <v>0</v>
      </c>
      <c r="FA267" s="156">
        <f t="shared" si="442"/>
        <v>0</v>
      </c>
      <c r="FB267" s="156">
        <f t="shared" si="442"/>
        <v>0</v>
      </c>
      <c r="FC267" s="156">
        <f t="shared" si="442"/>
        <v>0</v>
      </c>
      <c r="FD267" s="156">
        <f t="shared" si="442"/>
        <v>0</v>
      </c>
      <c r="FE267" s="156">
        <f t="shared" si="442"/>
        <v>0</v>
      </c>
      <c r="FF267" s="156">
        <f t="shared" si="442"/>
        <v>0</v>
      </c>
      <c r="FG267" s="156">
        <f t="shared" si="442"/>
        <v>0</v>
      </c>
      <c r="FH267" s="156">
        <f t="shared" si="442"/>
        <v>0</v>
      </c>
      <c r="FI267" s="156">
        <f t="shared" si="442"/>
        <v>0</v>
      </c>
      <c r="FJ267" s="156">
        <f t="shared" si="442"/>
        <v>0</v>
      </c>
      <c r="FK267" s="156">
        <f t="shared" si="442"/>
        <v>0</v>
      </c>
      <c r="FL267" s="156">
        <f t="shared" si="442"/>
        <v>0</v>
      </c>
      <c r="FM267" s="156">
        <f t="shared" si="442"/>
        <v>0</v>
      </c>
      <c r="FN267" s="156">
        <f t="shared" si="442"/>
        <v>0</v>
      </c>
      <c r="FO267" s="156">
        <f t="shared" si="442"/>
        <v>0</v>
      </c>
      <c r="FP267" s="156">
        <f t="shared" si="442"/>
        <v>0</v>
      </c>
      <c r="FQ267" s="156">
        <f t="shared" si="442"/>
        <v>0</v>
      </c>
      <c r="FR267" s="156">
        <f t="shared" si="442"/>
        <v>0</v>
      </c>
      <c r="FS267" s="156">
        <f t="shared" si="442"/>
        <v>0</v>
      </c>
      <c r="FT267" s="156">
        <f t="shared" si="442"/>
        <v>0</v>
      </c>
      <c r="FU267" s="156">
        <f t="shared" si="442"/>
        <v>0</v>
      </c>
      <c r="FV267" s="156">
        <f t="shared" si="442"/>
        <v>0</v>
      </c>
      <c r="FW267" s="156">
        <f t="shared" si="442"/>
        <v>0</v>
      </c>
      <c r="FX267" s="156">
        <f t="shared" si="442"/>
        <v>0</v>
      </c>
      <c r="FY267" s="156">
        <f t="shared" si="442"/>
        <v>0</v>
      </c>
      <c r="FZ267" s="156">
        <f t="shared" si="442"/>
        <v>0</v>
      </c>
      <c r="GA267" s="156">
        <f t="shared" si="442"/>
        <v>0</v>
      </c>
      <c r="GB267" s="156">
        <f t="shared" si="442"/>
        <v>0</v>
      </c>
      <c r="GC267" s="156">
        <f t="shared" si="442"/>
        <v>0</v>
      </c>
      <c r="GD267" s="156">
        <f t="shared" si="442"/>
        <v>0</v>
      </c>
      <c r="GE267" s="156">
        <f t="shared" si="442"/>
        <v>0</v>
      </c>
      <c r="GF267" s="156">
        <f t="shared" si="442"/>
        <v>0</v>
      </c>
      <c r="GG267" s="156">
        <f t="shared" si="442"/>
        <v>0</v>
      </c>
      <c r="GH267" s="156">
        <f t="shared" si="442"/>
        <v>0</v>
      </c>
      <c r="GI267" s="156">
        <f t="shared" si="442"/>
        <v>0</v>
      </c>
      <c r="GJ267" s="156">
        <f t="shared" si="442"/>
        <v>0</v>
      </c>
      <c r="GK267" s="156">
        <f t="shared" si="442"/>
        <v>0</v>
      </c>
      <c r="GL267" s="156">
        <f t="shared" si="442"/>
        <v>0</v>
      </c>
      <c r="GM267" s="156">
        <f t="shared" si="442"/>
        <v>0</v>
      </c>
      <c r="GN267" s="156">
        <f t="shared" ref="GN267:IY267" si="443">IF(AND(GN$165&gt;=EOMONTH($D99,0),GN$165&lt;EOMONTH($D99,$S99)),-GN264,0)</f>
        <v>0</v>
      </c>
      <c r="GO267" s="156">
        <f t="shared" si="443"/>
        <v>0</v>
      </c>
      <c r="GP267" s="156">
        <f t="shared" si="443"/>
        <v>0</v>
      </c>
      <c r="GQ267" s="156">
        <f t="shared" si="443"/>
        <v>0</v>
      </c>
      <c r="GR267" s="156">
        <f t="shared" si="443"/>
        <v>0</v>
      </c>
      <c r="GS267" s="156">
        <f t="shared" si="443"/>
        <v>0</v>
      </c>
      <c r="GT267" s="156">
        <f t="shared" si="443"/>
        <v>0</v>
      </c>
      <c r="GU267" s="156">
        <f t="shared" si="443"/>
        <v>0</v>
      </c>
      <c r="GV267" s="156">
        <f t="shared" si="443"/>
        <v>0</v>
      </c>
      <c r="GW267" s="156">
        <f t="shared" si="443"/>
        <v>0</v>
      </c>
      <c r="GX267" s="156">
        <f t="shared" si="443"/>
        <v>0</v>
      </c>
      <c r="GY267" s="156">
        <f t="shared" si="443"/>
        <v>0</v>
      </c>
      <c r="GZ267" s="156">
        <f t="shared" si="443"/>
        <v>0</v>
      </c>
      <c r="HA267" s="156">
        <f t="shared" si="443"/>
        <v>0</v>
      </c>
      <c r="HB267" s="156">
        <f t="shared" si="443"/>
        <v>0</v>
      </c>
      <c r="HC267" s="156">
        <f t="shared" si="443"/>
        <v>0</v>
      </c>
      <c r="HD267" s="156">
        <f t="shared" si="443"/>
        <v>0</v>
      </c>
      <c r="HE267" s="156">
        <f t="shared" si="443"/>
        <v>0</v>
      </c>
      <c r="HF267" s="156">
        <f t="shared" si="443"/>
        <v>0</v>
      </c>
      <c r="HG267" s="156">
        <f t="shared" si="443"/>
        <v>0</v>
      </c>
      <c r="HH267" s="156">
        <f t="shared" si="443"/>
        <v>0</v>
      </c>
      <c r="HI267" s="156">
        <f t="shared" si="443"/>
        <v>0</v>
      </c>
      <c r="HJ267" s="156">
        <f t="shared" si="443"/>
        <v>0</v>
      </c>
      <c r="HK267" s="156">
        <f t="shared" si="443"/>
        <v>0</v>
      </c>
      <c r="HL267" s="156">
        <f t="shared" si="443"/>
        <v>0</v>
      </c>
      <c r="HM267" s="156">
        <f t="shared" si="443"/>
        <v>0</v>
      </c>
      <c r="HN267" s="156">
        <f t="shared" si="443"/>
        <v>0</v>
      </c>
      <c r="HO267" s="156">
        <f t="shared" si="443"/>
        <v>0</v>
      </c>
      <c r="HP267" s="156">
        <f t="shared" si="443"/>
        <v>0</v>
      </c>
      <c r="HQ267" s="156">
        <f t="shared" si="443"/>
        <v>0</v>
      </c>
      <c r="HR267" s="156">
        <f t="shared" si="443"/>
        <v>0</v>
      </c>
      <c r="HS267" s="156">
        <f t="shared" si="443"/>
        <v>0</v>
      </c>
      <c r="HT267" s="156">
        <f t="shared" si="443"/>
        <v>0</v>
      </c>
      <c r="HU267" s="156">
        <f t="shared" si="443"/>
        <v>0</v>
      </c>
      <c r="HV267" s="156">
        <f t="shared" si="443"/>
        <v>0</v>
      </c>
      <c r="HW267" s="156">
        <f t="shared" si="443"/>
        <v>0</v>
      </c>
      <c r="HX267" s="156">
        <f t="shared" si="443"/>
        <v>0</v>
      </c>
      <c r="HY267" s="156">
        <f t="shared" si="443"/>
        <v>0</v>
      </c>
      <c r="HZ267" s="156">
        <f t="shared" si="443"/>
        <v>0</v>
      </c>
      <c r="IA267" s="156">
        <f t="shared" si="443"/>
        <v>0</v>
      </c>
      <c r="IB267" s="156">
        <f t="shared" si="443"/>
        <v>0</v>
      </c>
      <c r="IC267" s="156">
        <f t="shared" si="443"/>
        <v>0</v>
      </c>
      <c r="ID267" s="156">
        <f t="shared" si="443"/>
        <v>0</v>
      </c>
      <c r="IE267" s="156">
        <f t="shared" si="443"/>
        <v>0</v>
      </c>
      <c r="IF267" s="156">
        <f t="shared" si="443"/>
        <v>0</v>
      </c>
      <c r="IG267" s="156">
        <f t="shared" si="443"/>
        <v>0</v>
      </c>
      <c r="IH267" s="156">
        <f t="shared" si="443"/>
        <v>0</v>
      </c>
      <c r="II267" s="156">
        <f t="shared" si="443"/>
        <v>0</v>
      </c>
      <c r="IJ267" s="156">
        <f t="shared" si="443"/>
        <v>0</v>
      </c>
      <c r="IK267" s="156">
        <f t="shared" si="443"/>
        <v>0</v>
      </c>
      <c r="IL267" s="156">
        <f t="shared" si="443"/>
        <v>0</v>
      </c>
      <c r="IM267" s="156">
        <f t="shared" si="443"/>
        <v>0</v>
      </c>
      <c r="IN267" s="156">
        <f t="shared" si="443"/>
        <v>0</v>
      </c>
      <c r="IO267" s="156">
        <f t="shared" si="443"/>
        <v>0</v>
      </c>
      <c r="IP267" s="156">
        <f t="shared" si="443"/>
        <v>0</v>
      </c>
      <c r="IQ267" s="156">
        <f t="shared" si="443"/>
        <v>0</v>
      </c>
      <c r="IR267" s="156">
        <f t="shared" si="443"/>
        <v>0</v>
      </c>
      <c r="IS267" s="156">
        <f t="shared" si="443"/>
        <v>0</v>
      </c>
      <c r="IT267" s="156">
        <f t="shared" si="443"/>
        <v>0</v>
      </c>
      <c r="IU267" s="156">
        <f t="shared" si="443"/>
        <v>0</v>
      </c>
      <c r="IV267" s="156">
        <f t="shared" si="443"/>
        <v>0</v>
      </c>
      <c r="IW267" s="156">
        <f t="shared" si="443"/>
        <v>0</v>
      </c>
      <c r="IX267" s="156">
        <f t="shared" si="443"/>
        <v>0</v>
      </c>
      <c r="IY267" s="156">
        <f t="shared" si="443"/>
        <v>0</v>
      </c>
      <c r="IZ267" s="156">
        <f t="shared" ref="IZ267:LK267" si="444">IF(AND(IZ$165&gt;=EOMONTH($D99,0),IZ$165&lt;EOMONTH($D99,$S99)),-IZ264,0)</f>
        <v>0</v>
      </c>
      <c r="JA267" s="156">
        <f t="shared" si="444"/>
        <v>0</v>
      </c>
      <c r="JB267" s="156">
        <f t="shared" si="444"/>
        <v>0</v>
      </c>
      <c r="JC267" s="156">
        <f t="shared" si="444"/>
        <v>0</v>
      </c>
      <c r="JD267" s="156">
        <f t="shared" si="444"/>
        <v>0</v>
      </c>
      <c r="JE267" s="156">
        <f t="shared" si="444"/>
        <v>0</v>
      </c>
      <c r="JF267" s="156">
        <f t="shared" si="444"/>
        <v>0</v>
      </c>
      <c r="JG267" s="156">
        <f t="shared" si="444"/>
        <v>0</v>
      </c>
      <c r="JH267" s="156">
        <f t="shared" si="444"/>
        <v>0</v>
      </c>
      <c r="JI267" s="156">
        <f t="shared" si="444"/>
        <v>0</v>
      </c>
      <c r="JJ267" s="156">
        <f t="shared" si="444"/>
        <v>0</v>
      </c>
      <c r="JK267" s="156">
        <f t="shared" si="444"/>
        <v>0</v>
      </c>
      <c r="JL267" s="156">
        <f t="shared" si="444"/>
        <v>0</v>
      </c>
      <c r="JM267" s="156">
        <f t="shared" si="444"/>
        <v>0</v>
      </c>
      <c r="JN267" s="156">
        <f t="shared" si="444"/>
        <v>0</v>
      </c>
      <c r="JO267" s="156">
        <f t="shared" si="444"/>
        <v>0</v>
      </c>
      <c r="JP267" s="156">
        <f t="shared" si="444"/>
        <v>0</v>
      </c>
      <c r="JQ267" s="156">
        <f t="shared" si="444"/>
        <v>0</v>
      </c>
      <c r="JR267" s="156">
        <f t="shared" si="444"/>
        <v>0</v>
      </c>
      <c r="JS267" s="156">
        <f t="shared" si="444"/>
        <v>0</v>
      </c>
      <c r="JT267" s="156">
        <f t="shared" si="444"/>
        <v>0</v>
      </c>
      <c r="JU267" s="156">
        <f t="shared" si="444"/>
        <v>0</v>
      </c>
      <c r="JV267" s="156">
        <f t="shared" si="444"/>
        <v>0</v>
      </c>
      <c r="JW267" s="156">
        <f t="shared" si="444"/>
        <v>0</v>
      </c>
      <c r="JX267" s="156">
        <f t="shared" si="444"/>
        <v>0</v>
      </c>
      <c r="JY267" s="156">
        <f t="shared" si="444"/>
        <v>0</v>
      </c>
      <c r="JZ267" s="156">
        <f t="shared" si="444"/>
        <v>0</v>
      </c>
      <c r="KA267" s="156">
        <f t="shared" si="444"/>
        <v>0</v>
      </c>
      <c r="KB267" s="156">
        <f t="shared" si="444"/>
        <v>0</v>
      </c>
      <c r="KC267" s="156">
        <f t="shared" si="444"/>
        <v>0</v>
      </c>
      <c r="KD267" s="156">
        <f t="shared" si="444"/>
        <v>0</v>
      </c>
      <c r="KE267" s="156">
        <f t="shared" si="444"/>
        <v>0</v>
      </c>
      <c r="KF267" s="156">
        <f t="shared" si="444"/>
        <v>0</v>
      </c>
      <c r="KG267" s="156">
        <f t="shared" si="444"/>
        <v>0</v>
      </c>
      <c r="KH267" s="156">
        <f t="shared" si="444"/>
        <v>0</v>
      </c>
      <c r="KI267" s="156">
        <f t="shared" si="444"/>
        <v>0</v>
      </c>
      <c r="KJ267" s="156">
        <f t="shared" si="444"/>
        <v>0</v>
      </c>
      <c r="KK267" s="156">
        <f t="shared" si="444"/>
        <v>0</v>
      </c>
      <c r="KL267" s="156">
        <f t="shared" si="444"/>
        <v>0</v>
      </c>
      <c r="KM267" s="156">
        <f t="shared" si="444"/>
        <v>0</v>
      </c>
      <c r="KN267" s="156">
        <f t="shared" si="444"/>
        <v>0</v>
      </c>
      <c r="KO267" s="156">
        <f t="shared" si="444"/>
        <v>0</v>
      </c>
      <c r="KP267" s="156">
        <f t="shared" si="444"/>
        <v>0</v>
      </c>
      <c r="KQ267" s="156">
        <f t="shared" si="444"/>
        <v>0</v>
      </c>
      <c r="KR267" s="156">
        <f t="shared" si="444"/>
        <v>0</v>
      </c>
      <c r="KS267" s="156">
        <f t="shared" si="444"/>
        <v>0</v>
      </c>
      <c r="KT267" s="156">
        <f t="shared" si="444"/>
        <v>0</v>
      </c>
      <c r="KU267" s="156">
        <f t="shared" si="444"/>
        <v>0</v>
      </c>
      <c r="KV267" s="156">
        <f t="shared" si="444"/>
        <v>0</v>
      </c>
      <c r="KW267" s="156">
        <f t="shared" si="444"/>
        <v>0</v>
      </c>
      <c r="KX267" s="156">
        <f t="shared" si="444"/>
        <v>0</v>
      </c>
      <c r="KY267" s="156">
        <f t="shared" si="444"/>
        <v>0</v>
      </c>
      <c r="KZ267" s="156">
        <f t="shared" si="444"/>
        <v>0</v>
      </c>
      <c r="LA267" s="156">
        <f t="shared" si="444"/>
        <v>0</v>
      </c>
      <c r="LB267" s="156">
        <f t="shared" si="444"/>
        <v>0</v>
      </c>
      <c r="LC267" s="156">
        <f t="shared" si="444"/>
        <v>0</v>
      </c>
      <c r="LD267" s="156">
        <f t="shared" si="444"/>
        <v>0</v>
      </c>
      <c r="LE267" s="156">
        <f t="shared" si="444"/>
        <v>0</v>
      </c>
      <c r="LF267" s="156">
        <f t="shared" si="444"/>
        <v>0</v>
      </c>
      <c r="LG267" s="156">
        <f t="shared" si="444"/>
        <v>0</v>
      </c>
      <c r="LH267" s="156">
        <f t="shared" si="444"/>
        <v>0</v>
      </c>
      <c r="LI267" s="156">
        <f t="shared" si="444"/>
        <v>0</v>
      </c>
      <c r="LJ267" s="156">
        <f t="shared" si="444"/>
        <v>0</v>
      </c>
      <c r="LK267" s="156">
        <f t="shared" si="444"/>
        <v>0</v>
      </c>
      <c r="LL267" s="156">
        <f t="shared" ref="LL267:NK267" si="445">IF(AND(LL$165&gt;=EOMONTH($D99,0),LL$165&lt;EOMONTH($D99,$S99)),-LL264,0)</f>
        <v>0</v>
      </c>
      <c r="LM267" s="156">
        <f t="shared" si="445"/>
        <v>0</v>
      </c>
      <c r="LN267" s="156">
        <f t="shared" si="445"/>
        <v>0</v>
      </c>
      <c r="LO267" s="156">
        <f t="shared" si="445"/>
        <v>0</v>
      </c>
      <c r="LP267" s="156">
        <f t="shared" si="445"/>
        <v>0</v>
      </c>
      <c r="LQ267" s="156">
        <f t="shared" si="445"/>
        <v>0</v>
      </c>
      <c r="LR267" s="156">
        <f t="shared" si="445"/>
        <v>0</v>
      </c>
      <c r="LS267" s="156">
        <f t="shared" si="445"/>
        <v>0</v>
      </c>
      <c r="LT267" s="156">
        <f t="shared" si="445"/>
        <v>0</v>
      </c>
      <c r="LU267" s="156">
        <f t="shared" si="445"/>
        <v>0</v>
      </c>
      <c r="LV267" s="156">
        <f t="shared" si="445"/>
        <v>0</v>
      </c>
      <c r="LW267" s="156">
        <f t="shared" si="445"/>
        <v>0</v>
      </c>
      <c r="LX267" s="156">
        <f t="shared" si="445"/>
        <v>0</v>
      </c>
      <c r="LY267" s="156">
        <f t="shared" si="445"/>
        <v>0</v>
      </c>
      <c r="LZ267" s="156">
        <f t="shared" si="445"/>
        <v>0</v>
      </c>
      <c r="MA267" s="156">
        <f t="shared" si="445"/>
        <v>0</v>
      </c>
      <c r="MB267" s="156">
        <f t="shared" si="445"/>
        <v>0</v>
      </c>
      <c r="MC267" s="156">
        <f t="shared" si="445"/>
        <v>0</v>
      </c>
      <c r="MD267" s="156">
        <f t="shared" si="445"/>
        <v>0</v>
      </c>
      <c r="ME267" s="156">
        <f t="shared" si="445"/>
        <v>0</v>
      </c>
      <c r="MF267" s="156">
        <f t="shared" si="445"/>
        <v>0</v>
      </c>
      <c r="MG267" s="156">
        <f t="shared" si="445"/>
        <v>0</v>
      </c>
      <c r="MH267" s="156">
        <f t="shared" si="445"/>
        <v>0</v>
      </c>
      <c r="MI267" s="156">
        <f t="shared" si="445"/>
        <v>0</v>
      </c>
      <c r="MJ267" s="156">
        <f t="shared" si="445"/>
        <v>0</v>
      </c>
      <c r="MK267" s="156">
        <f t="shared" si="445"/>
        <v>0</v>
      </c>
      <c r="ML267" s="156">
        <f t="shared" si="445"/>
        <v>0</v>
      </c>
      <c r="MM267" s="156">
        <f t="shared" si="445"/>
        <v>0</v>
      </c>
      <c r="MN267" s="156">
        <f t="shared" si="445"/>
        <v>0</v>
      </c>
      <c r="MO267" s="156">
        <f t="shared" si="445"/>
        <v>0</v>
      </c>
      <c r="MP267" s="156">
        <f t="shared" si="445"/>
        <v>0</v>
      </c>
      <c r="MQ267" s="156">
        <f t="shared" si="445"/>
        <v>0</v>
      </c>
      <c r="MR267" s="156">
        <f t="shared" si="445"/>
        <v>0</v>
      </c>
      <c r="MS267" s="156">
        <f t="shared" si="445"/>
        <v>0</v>
      </c>
      <c r="MT267" s="156">
        <f t="shared" si="445"/>
        <v>0</v>
      </c>
      <c r="MU267" s="156">
        <f t="shared" si="445"/>
        <v>0</v>
      </c>
      <c r="MV267" s="156">
        <f t="shared" si="445"/>
        <v>0</v>
      </c>
      <c r="MW267" s="156">
        <f t="shared" si="445"/>
        <v>0</v>
      </c>
      <c r="MX267" s="156">
        <f t="shared" si="445"/>
        <v>0</v>
      </c>
      <c r="MY267" s="156">
        <f t="shared" si="445"/>
        <v>0</v>
      </c>
      <c r="MZ267" s="156">
        <f t="shared" si="445"/>
        <v>0</v>
      </c>
      <c r="NA267" s="156">
        <f t="shared" si="445"/>
        <v>0</v>
      </c>
      <c r="NB267" s="156">
        <f t="shared" si="445"/>
        <v>0</v>
      </c>
      <c r="NC267" s="156">
        <f t="shared" si="445"/>
        <v>0</v>
      </c>
      <c r="ND267" s="156">
        <f t="shared" si="445"/>
        <v>0</v>
      </c>
      <c r="NE267" s="156">
        <f t="shared" si="445"/>
        <v>0</v>
      </c>
      <c r="NF267" s="156">
        <f t="shared" si="445"/>
        <v>0</v>
      </c>
      <c r="NG267" s="156">
        <f t="shared" si="445"/>
        <v>0</v>
      </c>
      <c r="NH267" s="156">
        <f t="shared" si="445"/>
        <v>0</v>
      </c>
      <c r="NI267" s="156">
        <f t="shared" si="445"/>
        <v>0</v>
      </c>
      <c r="NJ267" s="156">
        <f t="shared" si="445"/>
        <v>0</v>
      </c>
      <c r="NK267" s="158">
        <f t="shared" si="445"/>
        <v>0</v>
      </c>
    </row>
    <row r="268" spans="1:375" x14ac:dyDescent="0.25">
      <c r="A268" s="154">
        <f t="shared" si="433"/>
        <v>1082188.3405870793</v>
      </c>
      <c r="B268" s="35" t="s">
        <v>167</v>
      </c>
      <c r="C268" s="89" t="s">
        <v>157</v>
      </c>
      <c r="D268" s="156">
        <f t="shared" ref="D268:BO268" si="446">IF(OR(D$165&lt;=EOMONTH($E99,$R99*(1-$O99)),D$165&gt;EOMONTH($E99,$P99*12*(1-$O99)+$Q99*12*$O99+$R99*(1-$O99))),0,FV($W99,ROUNDDOWN(YEARFRAC($D$165,D$165,1),0),0,-($U99*(1-$O99)+$V99*$O99)*$B99/12,0))</f>
        <v>0</v>
      </c>
      <c r="E268" s="156">
        <f t="shared" si="446"/>
        <v>0</v>
      </c>
      <c r="F268" s="156">
        <f t="shared" si="446"/>
        <v>0</v>
      </c>
      <c r="G268" s="156">
        <f t="shared" si="446"/>
        <v>0</v>
      </c>
      <c r="H268" s="156">
        <f t="shared" si="446"/>
        <v>0</v>
      </c>
      <c r="I268" s="156">
        <f t="shared" si="446"/>
        <v>0</v>
      </c>
      <c r="J268" s="156">
        <f t="shared" si="446"/>
        <v>0</v>
      </c>
      <c r="K268" s="156">
        <f t="shared" si="446"/>
        <v>0</v>
      </c>
      <c r="L268" s="156">
        <f t="shared" si="446"/>
        <v>0</v>
      </c>
      <c r="M268" s="156">
        <f t="shared" si="446"/>
        <v>0</v>
      </c>
      <c r="N268" s="156">
        <f t="shared" si="446"/>
        <v>0</v>
      </c>
      <c r="O268" s="156">
        <f t="shared" si="446"/>
        <v>0</v>
      </c>
      <c r="P268" s="156">
        <f t="shared" si="446"/>
        <v>0</v>
      </c>
      <c r="Q268" s="156">
        <f t="shared" si="446"/>
        <v>0</v>
      </c>
      <c r="R268" s="156">
        <f t="shared" si="446"/>
        <v>0</v>
      </c>
      <c r="S268" s="156">
        <f t="shared" si="446"/>
        <v>0</v>
      </c>
      <c r="T268" s="156">
        <f t="shared" si="446"/>
        <v>0</v>
      </c>
      <c r="U268" s="156">
        <f t="shared" si="446"/>
        <v>0</v>
      </c>
      <c r="V268" s="156">
        <f t="shared" si="446"/>
        <v>0</v>
      </c>
      <c r="W268" s="156">
        <f t="shared" si="446"/>
        <v>0</v>
      </c>
      <c r="X268" s="156">
        <f t="shared" si="446"/>
        <v>0</v>
      </c>
      <c r="Y268" s="156">
        <f t="shared" si="446"/>
        <v>0</v>
      </c>
      <c r="Z268" s="156">
        <f t="shared" si="446"/>
        <v>0</v>
      </c>
      <c r="AA268" s="156">
        <f t="shared" si="446"/>
        <v>0</v>
      </c>
      <c r="AB268" s="156">
        <f t="shared" si="446"/>
        <v>0</v>
      </c>
      <c r="AC268" s="156">
        <f t="shared" si="446"/>
        <v>0</v>
      </c>
      <c r="AD268" s="156">
        <f t="shared" si="446"/>
        <v>0</v>
      </c>
      <c r="AE268" s="156">
        <f t="shared" si="446"/>
        <v>0</v>
      </c>
      <c r="AF268" s="156">
        <f t="shared" si="446"/>
        <v>0</v>
      </c>
      <c r="AG268" s="156">
        <f t="shared" si="446"/>
        <v>0</v>
      </c>
      <c r="AH268" s="156">
        <f t="shared" si="446"/>
        <v>0</v>
      </c>
      <c r="AI268" s="156">
        <f t="shared" si="446"/>
        <v>0</v>
      </c>
      <c r="AJ268" s="156">
        <f t="shared" si="446"/>
        <v>0</v>
      </c>
      <c r="AK268" s="156">
        <f t="shared" si="446"/>
        <v>0</v>
      </c>
      <c r="AL268" s="156">
        <f t="shared" si="446"/>
        <v>0</v>
      </c>
      <c r="AM268" s="156">
        <f t="shared" si="446"/>
        <v>0</v>
      </c>
      <c r="AN268" s="156">
        <f t="shared" si="446"/>
        <v>0</v>
      </c>
      <c r="AO268" s="156">
        <f t="shared" si="446"/>
        <v>0</v>
      </c>
      <c r="AP268" s="156">
        <f t="shared" si="446"/>
        <v>0</v>
      </c>
      <c r="AQ268" s="156">
        <f t="shared" si="446"/>
        <v>0</v>
      </c>
      <c r="AR268" s="156">
        <f t="shared" si="446"/>
        <v>0</v>
      </c>
      <c r="AS268" s="156">
        <f t="shared" si="446"/>
        <v>0</v>
      </c>
      <c r="AT268" s="156">
        <f t="shared" si="446"/>
        <v>0</v>
      </c>
      <c r="AU268" s="156">
        <f t="shared" si="446"/>
        <v>0</v>
      </c>
      <c r="AV268" s="156">
        <f t="shared" si="446"/>
        <v>0</v>
      </c>
      <c r="AW268" s="156">
        <f t="shared" si="446"/>
        <v>0</v>
      </c>
      <c r="AX268" s="156">
        <f t="shared" si="446"/>
        <v>0</v>
      </c>
      <c r="AY268" s="156">
        <f t="shared" si="446"/>
        <v>0</v>
      </c>
      <c r="AZ268" s="156">
        <f t="shared" si="446"/>
        <v>0</v>
      </c>
      <c r="BA268" s="156">
        <f t="shared" si="446"/>
        <v>0</v>
      </c>
      <c r="BB268" s="156">
        <f t="shared" si="446"/>
        <v>0</v>
      </c>
      <c r="BC268" s="156">
        <f t="shared" si="446"/>
        <v>0</v>
      </c>
      <c r="BD268" s="156">
        <f t="shared" si="446"/>
        <v>0</v>
      </c>
      <c r="BE268" s="156">
        <f t="shared" si="446"/>
        <v>0</v>
      </c>
      <c r="BF268" s="156">
        <f t="shared" si="446"/>
        <v>0</v>
      </c>
      <c r="BG268" s="156">
        <f t="shared" si="446"/>
        <v>0</v>
      </c>
      <c r="BH268" s="156">
        <f t="shared" si="446"/>
        <v>0</v>
      </c>
      <c r="BI268" s="156">
        <f t="shared" si="446"/>
        <v>0</v>
      </c>
      <c r="BJ268" s="156">
        <f t="shared" si="446"/>
        <v>0</v>
      </c>
      <c r="BK268" s="156">
        <f t="shared" si="446"/>
        <v>0</v>
      </c>
      <c r="BL268" s="156">
        <f t="shared" si="446"/>
        <v>0</v>
      </c>
      <c r="BM268" s="156">
        <f t="shared" si="446"/>
        <v>0</v>
      </c>
      <c r="BN268" s="156">
        <f t="shared" si="446"/>
        <v>0</v>
      </c>
      <c r="BO268" s="156">
        <f t="shared" si="446"/>
        <v>0</v>
      </c>
      <c r="BP268" s="156">
        <f t="shared" ref="BP268:EA268" si="447">IF(OR(BP$165&lt;=EOMONTH($E99,$R99*(1-$O99)),BP$165&gt;EOMONTH($E99,$P99*12*(1-$O99)+$Q99*12*$O99+$R99*(1-$O99))),0,FV($W99,ROUNDDOWN(YEARFRAC($D$165,BP$165,1),0),0,-($U99*(1-$O99)+$V99*$O99)*$B99/12,0))</f>
        <v>10819.891360133333</v>
      </c>
      <c r="BQ268" s="156">
        <f t="shared" si="447"/>
        <v>10819.891360133333</v>
      </c>
      <c r="BR268" s="156">
        <f t="shared" si="447"/>
        <v>10819.891360133333</v>
      </c>
      <c r="BS268" s="156">
        <f t="shared" si="447"/>
        <v>10819.891360133333</v>
      </c>
      <c r="BT268" s="156">
        <f t="shared" si="447"/>
        <v>10819.891360133333</v>
      </c>
      <c r="BU268" s="156">
        <f t="shared" si="447"/>
        <v>10819.891360133333</v>
      </c>
      <c r="BV268" s="156">
        <f t="shared" si="447"/>
        <v>10819.891360133333</v>
      </c>
      <c r="BW268" s="156">
        <f t="shared" si="447"/>
        <v>10819.891360133333</v>
      </c>
      <c r="BX268" s="156">
        <f t="shared" si="447"/>
        <v>10819.891360133333</v>
      </c>
      <c r="BY268" s="156">
        <f t="shared" si="447"/>
        <v>11144.488100937333</v>
      </c>
      <c r="BZ268" s="156">
        <f t="shared" si="447"/>
        <v>11144.488100937333</v>
      </c>
      <c r="CA268" s="156">
        <f t="shared" si="447"/>
        <v>11144.488100937333</v>
      </c>
      <c r="CB268" s="156">
        <f t="shared" si="447"/>
        <v>11144.488100937333</v>
      </c>
      <c r="CC268" s="156">
        <f t="shared" si="447"/>
        <v>11144.488100937333</v>
      </c>
      <c r="CD268" s="156">
        <f t="shared" si="447"/>
        <v>11144.488100937333</v>
      </c>
      <c r="CE268" s="156">
        <f t="shared" si="447"/>
        <v>11144.488100937333</v>
      </c>
      <c r="CF268" s="156">
        <f t="shared" si="447"/>
        <v>11144.488100937333</v>
      </c>
      <c r="CG268" s="156">
        <f t="shared" si="447"/>
        <v>11144.488100937333</v>
      </c>
      <c r="CH268" s="156">
        <f t="shared" si="447"/>
        <v>11144.488100937333</v>
      </c>
      <c r="CI268" s="156">
        <f t="shared" si="447"/>
        <v>11144.488100937333</v>
      </c>
      <c r="CJ268" s="156">
        <f t="shared" si="447"/>
        <v>11144.488100937333</v>
      </c>
      <c r="CK268" s="156">
        <f t="shared" si="447"/>
        <v>11478.822743965455</v>
      </c>
      <c r="CL268" s="156">
        <f t="shared" si="447"/>
        <v>11478.822743965455</v>
      </c>
      <c r="CM268" s="156">
        <f t="shared" si="447"/>
        <v>11478.822743965455</v>
      </c>
      <c r="CN268" s="156">
        <f t="shared" si="447"/>
        <v>11478.822743965455</v>
      </c>
      <c r="CO268" s="156">
        <f t="shared" si="447"/>
        <v>11478.822743965455</v>
      </c>
      <c r="CP268" s="156">
        <f t="shared" si="447"/>
        <v>11478.822743965455</v>
      </c>
      <c r="CQ268" s="156">
        <f t="shared" si="447"/>
        <v>11478.822743965455</v>
      </c>
      <c r="CR268" s="156">
        <f t="shared" si="447"/>
        <v>11478.822743965455</v>
      </c>
      <c r="CS268" s="156">
        <f t="shared" si="447"/>
        <v>11478.822743965455</v>
      </c>
      <c r="CT268" s="156">
        <f t="shared" si="447"/>
        <v>11478.822743965455</v>
      </c>
      <c r="CU268" s="156">
        <f t="shared" si="447"/>
        <v>11478.822743965455</v>
      </c>
      <c r="CV268" s="156">
        <f t="shared" si="447"/>
        <v>11478.822743965455</v>
      </c>
      <c r="CW268" s="156">
        <f t="shared" si="447"/>
        <v>11823.187426284416</v>
      </c>
      <c r="CX268" s="156">
        <f t="shared" si="447"/>
        <v>11823.187426284416</v>
      </c>
      <c r="CY268" s="156">
        <f t="shared" si="447"/>
        <v>11823.187426284416</v>
      </c>
      <c r="CZ268" s="156">
        <f t="shared" si="447"/>
        <v>11823.187426284416</v>
      </c>
      <c r="DA268" s="156">
        <f t="shared" si="447"/>
        <v>11823.187426284416</v>
      </c>
      <c r="DB268" s="156">
        <f t="shared" si="447"/>
        <v>11823.187426284416</v>
      </c>
      <c r="DC268" s="156">
        <f t="shared" si="447"/>
        <v>11823.187426284416</v>
      </c>
      <c r="DD268" s="156">
        <f t="shared" si="447"/>
        <v>11823.187426284416</v>
      </c>
      <c r="DE268" s="156">
        <f t="shared" si="447"/>
        <v>11823.187426284416</v>
      </c>
      <c r="DF268" s="156">
        <f t="shared" si="447"/>
        <v>11823.187426284416</v>
      </c>
      <c r="DG268" s="156">
        <f t="shared" si="447"/>
        <v>11823.187426284416</v>
      </c>
      <c r="DH268" s="156">
        <f t="shared" si="447"/>
        <v>11823.187426284416</v>
      </c>
      <c r="DI268" s="156">
        <f t="shared" si="447"/>
        <v>12177.883049072949</v>
      </c>
      <c r="DJ268" s="156">
        <f t="shared" si="447"/>
        <v>12177.883049072949</v>
      </c>
      <c r="DK268" s="156">
        <f t="shared" si="447"/>
        <v>12177.883049072949</v>
      </c>
      <c r="DL268" s="156">
        <f t="shared" si="447"/>
        <v>12177.883049072949</v>
      </c>
      <c r="DM268" s="156">
        <f t="shared" si="447"/>
        <v>12177.883049072949</v>
      </c>
      <c r="DN268" s="156">
        <f t="shared" si="447"/>
        <v>12177.883049072949</v>
      </c>
      <c r="DO268" s="156">
        <f t="shared" si="447"/>
        <v>12177.883049072949</v>
      </c>
      <c r="DP268" s="156">
        <f t="shared" si="447"/>
        <v>12177.883049072949</v>
      </c>
      <c r="DQ268" s="156">
        <f t="shared" si="447"/>
        <v>12177.883049072949</v>
      </c>
      <c r="DR268" s="156">
        <f t="shared" si="447"/>
        <v>12177.883049072949</v>
      </c>
      <c r="DS268" s="156">
        <f t="shared" si="447"/>
        <v>12177.883049072949</v>
      </c>
      <c r="DT268" s="156">
        <f t="shared" si="447"/>
        <v>12177.883049072949</v>
      </c>
      <c r="DU268" s="156">
        <f t="shared" si="447"/>
        <v>12543.219540545137</v>
      </c>
      <c r="DV268" s="156">
        <f t="shared" si="447"/>
        <v>12543.219540545137</v>
      </c>
      <c r="DW268" s="156">
        <f t="shared" si="447"/>
        <v>12543.219540545137</v>
      </c>
      <c r="DX268" s="156">
        <f t="shared" si="447"/>
        <v>12543.219540545137</v>
      </c>
      <c r="DY268" s="156">
        <f t="shared" si="447"/>
        <v>12543.219540545137</v>
      </c>
      <c r="DZ268" s="156">
        <f t="shared" si="447"/>
        <v>12543.219540545137</v>
      </c>
      <c r="EA268" s="156">
        <f t="shared" si="447"/>
        <v>12543.219540545137</v>
      </c>
      <c r="EB268" s="156">
        <f t="shared" ref="EB268:GM268" si="448">IF(OR(EB$165&lt;=EOMONTH($E99,$R99*(1-$O99)),EB$165&gt;EOMONTH($E99,$P99*12*(1-$O99)+$Q99*12*$O99+$R99*(1-$O99))),0,FV($W99,ROUNDDOWN(YEARFRAC($D$165,EB$165,1),0),0,-($U99*(1-$O99)+$V99*$O99)*$B99/12,0))</f>
        <v>12543.219540545137</v>
      </c>
      <c r="EC268" s="156">
        <f t="shared" si="448"/>
        <v>12543.219540545137</v>
      </c>
      <c r="ED268" s="156">
        <f t="shared" si="448"/>
        <v>12543.219540545137</v>
      </c>
      <c r="EE268" s="156">
        <f t="shared" si="448"/>
        <v>12543.219540545137</v>
      </c>
      <c r="EF268" s="156">
        <f t="shared" si="448"/>
        <v>12543.219540545137</v>
      </c>
      <c r="EG268" s="156">
        <f t="shared" si="448"/>
        <v>12919.516126761491</v>
      </c>
      <c r="EH268" s="156">
        <f t="shared" si="448"/>
        <v>12919.516126761491</v>
      </c>
      <c r="EI268" s="156">
        <f t="shared" si="448"/>
        <v>12919.516126761491</v>
      </c>
      <c r="EJ268" s="156">
        <f t="shared" si="448"/>
        <v>12919.516126761491</v>
      </c>
      <c r="EK268" s="156">
        <f t="shared" si="448"/>
        <v>12919.516126761491</v>
      </c>
      <c r="EL268" s="156">
        <f t="shared" si="448"/>
        <v>12919.516126761491</v>
      </c>
      <c r="EM268" s="156">
        <f t="shared" si="448"/>
        <v>12919.516126761491</v>
      </c>
      <c r="EN268" s="156">
        <f t="shared" si="448"/>
        <v>12919.516126761491</v>
      </c>
      <c r="EO268" s="156">
        <f t="shared" si="448"/>
        <v>12919.516126761491</v>
      </c>
      <c r="EP268" s="156">
        <f t="shared" si="448"/>
        <v>12919.516126761491</v>
      </c>
      <c r="EQ268" s="156">
        <f t="shared" si="448"/>
        <v>12919.516126761491</v>
      </c>
      <c r="ER268" s="156">
        <f t="shared" si="448"/>
        <v>12919.516126761491</v>
      </c>
      <c r="ES268" s="156">
        <f t="shared" si="448"/>
        <v>13307.101610564334</v>
      </c>
      <c r="ET268" s="156">
        <f t="shared" si="448"/>
        <v>13307.101610564334</v>
      </c>
      <c r="EU268" s="156">
        <f t="shared" si="448"/>
        <v>13307.101610564334</v>
      </c>
      <c r="EV268" s="156">
        <f t="shared" si="448"/>
        <v>13307.101610564334</v>
      </c>
      <c r="EW268" s="156">
        <f t="shared" si="448"/>
        <v>13307.101610564334</v>
      </c>
      <c r="EX268" s="156">
        <f t="shared" si="448"/>
        <v>13307.101610564334</v>
      </c>
      <c r="EY268" s="156">
        <f t="shared" si="448"/>
        <v>13307.101610564334</v>
      </c>
      <c r="EZ268" s="156">
        <f t="shared" si="448"/>
        <v>13307.101610564334</v>
      </c>
      <c r="FA268" s="156">
        <f t="shared" si="448"/>
        <v>13307.101610564334</v>
      </c>
      <c r="FB268" s="156">
        <f t="shared" si="448"/>
        <v>0</v>
      </c>
      <c r="FC268" s="156">
        <f t="shared" si="448"/>
        <v>0</v>
      </c>
      <c r="FD268" s="156">
        <f t="shared" si="448"/>
        <v>0</v>
      </c>
      <c r="FE268" s="156">
        <f t="shared" si="448"/>
        <v>0</v>
      </c>
      <c r="FF268" s="156">
        <f t="shared" si="448"/>
        <v>0</v>
      </c>
      <c r="FG268" s="156">
        <f t="shared" si="448"/>
        <v>0</v>
      </c>
      <c r="FH268" s="156">
        <f t="shared" si="448"/>
        <v>0</v>
      </c>
      <c r="FI268" s="156">
        <f t="shared" si="448"/>
        <v>0</v>
      </c>
      <c r="FJ268" s="156">
        <f t="shared" si="448"/>
        <v>0</v>
      </c>
      <c r="FK268" s="156">
        <f t="shared" si="448"/>
        <v>0</v>
      </c>
      <c r="FL268" s="156">
        <f t="shared" si="448"/>
        <v>0</v>
      </c>
      <c r="FM268" s="156">
        <f t="shared" si="448"/>
        <v>0</v>
      </c>
      <c r="FN268" s="156">
        <f t="shared" si="448"/>
        <v>0</v>
      </c>
      <c r="FO268" s="156">
        <f t="shared" si="448"/>
        <v>0</v>
      </c>
      <c r="FP268" s="156">
        <f t="shared" si="448"/>
        <v>0</v>
      </c>
      <c r="FQ268" s="156">
        <f t="shared" si="448"/>
        <v>0</v>
      </c>
      <c r="FR268" s="156">
        <f t="shared" si="448"/>
        <v>0</v>
      </c>
      <c r="FS268" s="156">
        <f t="shared" si="448"/>
        <v>0</v>
      </c>
      <c r="FT268" s="156">
        <f t="shared" si="448"/>
        <v>0</v>
      </c>
      <c r="FU268" s="156">
        <f t="shared" si="448"/>
        <v>0</v>
      </c>
      <c r="FV268" s="156">
        <f t="shared" si="448"/>
        <v>0</v>
      </c>
      <c r="FW268" s="156">
        <f t="shared" si="448"/>
        <v>0</v>
      </c>
      <c r="FX268" s="156">
        <f t="shared" si="448"/>
        <v>0</v>
      </c>
      <c r="FY268" s="156">
        <f t="shared" si="448"/>
        <v>0</v>
      </c>
      <c r="FZ268" s="156">
        <f t="shared" si="448"/>
        <v>0</v>
      </c>
      <c r="GA268" s="156">
        <f t="shared" si="448"/>
        <v>0</v>
      </c>
      <c r="GB268" s="156">
        <f t="shared" si="448"/>
        <v>0</v>
      </c>
      <c r="GC268" s="156">
        <f t="shared" si="448"/>
        <v>0</v>
      </c>
      <c r="GD268" s="156">
        <f t="shared" si="448"/>
        <v>0</v>
      </c>
      <c r="GE268" s="156">
        <f t="shared" si="448"/>
        <v>0</v>
      </c>
      <c r="GF268" s="156">
        <f t="shared" si="448"/>
        <v>0</v>
      </c>
      <c r="GG268" s="156">
        <f t="shared" si="448"/>
        <v>0</v>
      </c>
      <c r="GH268" s="156">
        <f t="shared" si="448"/>
        <v>0</v>
      </c>
      <c r="GI268" s="156">
        <f t="shared" si="448"/>
        <v>0</v>
      </c>
      <c r="GJ268" s="156">
        <f t="shared" si="448"/>
        <v>0</v>
      </c>
      <c r="GK268" s="156">
        <f t="shared" si="448"/>
        <v>0</v>
      </c>
      <c r="GL268" s="156">
        <f t="shared" si="448"/>
        <v>0</v>
      </c>
      <c r="GM268" s="156">
        <f t="shared" si="448"/>
        <v>0</v>
      </c>
      <c r="GN268" s="156">
        <f t="shared" ref="GN268:IY268" si="449">IF(OR(GN$165&lt;=EOMONTH($E99,$R99*(1-$O99)),GN$165&gt;EOMONTH($E99,$P99*12*(1-$O99)+$Q99*12*$O99+$R99*(1-$O99))),0,FV($W99,ROUNDDOWN(YEARFRAC($D$165,GN$165,1),0),0,-($U99*(1-$O99)+$V99*$O99)*$B99/12,0))</f>
        <v>0</v>
      </c>
      <c r="GO268" s="156">
        <f t="shared" si="449"/>
        <v>0</v>
      </c>
      <c r="GP268" s="156">
        <f t="shared" si="449"/>
        <v>0</v>
      </c>
      <c r="GQ268" s="156">
        <f t="shared" si="449"/>
        <v>0</v>
      </c>
      <c r="GR268" s="156">
        <f t="shared" si="449"/>
        <v>0</v>
      </c>
      <c r="GS268" s="156">
        <f t="shared" si="449"/>
        <v>0</v>
      </c>
      <c r="GT268" s="156">
        <f t="shared" si="449"/>
        <v>0</v>
      </c>
      <c r="GU268" s="156">
        <f t="shared" si="449"/>
        <v>0</v>
      </c>
      <c r="GV268" s="156">
        <f t="shared" si="449"/>
        <v>0</v>
      </c>
      <c r="GW268" s="156">
        <f t="shared" si="449"/>
        <v>0</v>
      </c>
      <c r="GX268" s="156">
        <f t="shared" si="449"/>
        <v>0</v>
      </c>
      <c r="GY268" s="156">
        <f t="shared" si="449"/>
        <v>0</v>
      </c>
      <c r="GZ268" s="156">
        <f t="shared" si="449"/>
        <v>0</v>
      </c>
      <c r="HA268" s="156">
        <f t="shared" si="449"/>
        <v>0</v>
      </c>
      <c r="HB268" s="156">
        <f t="shared" si="449"/>
        <v>0</v>
      </c>
      <c r="HC268" s="156">
        <f t="shared" si="449"/>
        <v>0</v>
      </c>
      <c r="HD268" s="156">
        <f t="shared" si="449"/>
        <v>0</v>
      </c>
      <c r="HE268" s="156">
        <f t="shared" si="449"/>
        <v>0</v>
      </c>
      <c r="HF268" s="156">
        <f t="shared" si="449"/>
        <v>0</v>
      </c>
      <c r="HG268" s="156">
        <f t="shared" si="449"/>
        <v>0</v>
      </c>
      <c r="HH268" s="156">
        <f t="shared" si="449"/>
        <v>0</v>
      </c>
      <c r="HI268" s="156">
        <f t="shared" si="449"/>
        <v>0</v>
      </c>
      <c r="HJ268" s="156">
        <f t="shared" si="449"/>
        <v>0</v>
      </c>
      <c r="HK268" s="156">
        <f t="shared" si="449"/>
        <v>0</v>
      </c>
      <c r="HL268" s="156">
        <f t="shared" si="449"/>
        <v>0</v>
      </c>
      <c r="HM268" s="156">
        <f t="shared" si="449"/>
        <v>0</v>
      </c>
      <c r="HN268" s="156">
        <f t="shared" si="449"/>
        <v>0</v>
      </c>
      <c r="HO268" s="156">
        <f t="shared" si="449"/>
        <v>0</v>
      </c>
      <c r="HP268" s="156">
        <f t="shared" si="449"/>
        <v>0</v>
      </c>
      <c r="HQ268" s="156">
        <f t="shared" si="449"/>
        <v>0</v>
      </c>
      <c r="HR268" s="156">
        <f t="shared" si="449"/>
        <v>0</v>
      </c>
      <c r="HS268" s="156">
        <f t="shared" si="449"/>
        <v>0</v>
      </c>
      <c r="HT268" s="156">
        <f t="shared" si="449"/>
        <v>0</v>
      </c>
      <c r="HU268" s="156">
        <f t="shared" si="449"/>
        <v>0</v>
      </c>
      <c r="HV268" s="156">
        <f t="shared" si="449"/>
        <v>0</v>
      </c>
      <c r="HW268" s="156">
        <f t="shared" si="449"/>
        <v>0</v>
      </c>
      <c r="HX268" s="156">
        <f t="shared" si="449"/>
        <v>0</v>
      </c>
      <c r="HY268" s="156">
        <f t="shared" si="449"/>
        <v>0</v>
      </c>
      <c r="HZ268" s="156">
        <f t="shared" si="449"/>
        <v>0</v>
      </c>
      <c r="IA268" s="156">
        <f t="shared" si="449"/>
        <v>0</v>
      </c>
      <c r="IB268" s="156">
        <f t="shared" si="449"/>
        <v>0</v>
      </c>
      <c r="IC268" s="156">
        <f t="shared" si="449"/>
        <v>0</v>
      </c>
      <c r="ID268" s="156">
        <f t="shared" si="449"/>
        <v>0</v>
      </c>
      <c r="IE268" s="156">
        <f t="shared" si="449"/>
        <v>0</v>
      </c>
      <c r="IF268" s="156">
        <f t="shared" si="449"/>
        <v>0</v>
      </c>
      <c r="IG268" s="156">
        <f t="shared" si="449"/>
        <v>0</v>
      </c>
      <c r="IH268" s="156">
        <f t="shared" si="449"/>
        <v>0</v>
      </c>
      <c r="II268" s="156">
        <f t="shared" si="449"/>
        <v>0</v>
      </c>
      <c r="IJ268" s="156">
        <f t="shared" si="449"/>
        <v>0</v>
      </c>
      <c r="IK268" s="156">
        <f t="shared" si="449"/>
        <v>0</v>
      </c>
      <c r="IL268" s="156">
        <f t="shared" si="449"/>
        <v>0</v>
      </c>
      <c r="IM268" s="156">
        <f t="shared" si="449"/>
        <v>0</v>
      </c>
      <c r="IN268" s="156">
        <f t="shared" si="449"/>
        <v>0</v>
      </c>
      <c r="IO268" s="156">
        <f t="shared" si="449"/>
        <v>0</v>
      </c>
      <c r="IP268" s="156">
        <f t="shared" si="449"/>
        <v>0</v>
      </c>
      <c r="IQ268" s="156">
        <f t="shared" si="449"/>
        <v>0</v>
      </c>
      <c r="IR268" s="156">
        <f t="shared" si="449"/>
        <v>0</v>
      </c>
      <c r="IS268" s="156">
        <f t="shared" si="449"/>
        <v>0</v>
      </c>
      <c r="IT268" s="156">
        <f t="shared" si="449"/>
        <v>0</v>
      </c>
      <c r="IU268" s="156">
        <f t="shared" si="449"/>
        <v>0</v>
      </c>
      <c r="IV268" s="156">
        <f t="shared" si="449"/>
        <v>0</v>
      </c>
      <c r="IW268" s="156">
        <f t="shared" si="449"/>
        <v>0</v>
      </c>
      <c r="IX268" s="156">
        <f t="shared" si="449"/>
        <v>0</v>
      </c>
      <c r="IY268" s="156">
        <f t="shared" si="449"/>
        <v>0</v>
      </c>
      <c r="IZ268" s="156">
        <f t="shared" ref="IZ268:LK268" si="450">IF(OR(IZ$165&lt;=EOMONTH($E99,$R99*(1-$O99)),IZ$165&gt;EOMONTH($E99,$P99*12*(1-$O99)+$Q99*12*$O99+$R99*(1-$O99))),0,FV($W99,ROUNDDOWN(YEARFRAC($D$165,IZ$165,1),0),0,-($U99*(1-$O99)+$V99*$O99)*$B99/12,0))</f>
        <v>0</v>
      </c>
      <c r="JA268" s="156">
        <f t="shared" si="450"/>
        <v>0</v>
      </c>
      <c r="JB268" s="156">
        <f t="shared" si="450"/>
        <v>0</v>
      </c>
      <c r="JC268" s="156">
        <f t="shared" si="450"/>
        <v>0</v>
      </c>
      <c r="JD268" s="156">
        <f t="shared" si="450"/>
        <v>0</v>
      </c>
      <c r="JE268" s="156">
        <f t="shared" si="450"/>
        <v>0</v>
      </c>
      <c r="JF268" s="156">
        <f t="shared" si="450"/>
        <v>0</v>
      </c>
      <c r="JG268" s="156">
        <f t="shared" si="450"/>
        <v>0</v>
      </c>
      <c r="JH268" s="156">
        <f t="shared" si="450"/>
        <v>0</v>
      </c>
      <c r="JI268" s="156">
        <f t="shared" si="450"/>
        <v>0</v>
      </c>
      <c r="JJ268" s="156">
        <f t="shared" si="450"/>
        <v>0</v>
      </c>
      <c r="JK268" s="156">
        <f t="shared" si="450"/>
        <v>0</v>
      </c>
      <c r="JL268" s="156">
        <f t="shared" si="450"/>
        <v>0</v>
      </c>
      <c r="JM268" s="156">
        <f t="shared" si="450"/>
        <v>0</v>
      </c>
      <c r="JN268" s="156">
        <f t="shared" si="450"/>
        <v>0</v>
      </c>
      <c r="JO268" s="156">
        <f t="shared" si="450"/>
        <v>0</v>
      </c>
      <c r="JP268" s="156">
        <f t="shared" si="450"/>
        <v>0</v>
      </c>
      <c r="JQ268" s="156">
        <f t="shared" si="450"/>
        <v>0</v>
      </c>
      <c r="JR268" s="156">
        <f t="shared" si="450"/>
        <v>0</v>
      </c>
      <c r="JS268" s="156">
        <f t="shared" si="450"/>
        <v>0</v>
      </c>
      <c r="JT268" s="156">
        <f t="shared" si="450"/>
        <v>0</v>
      </c>
      <c r="JU268" s="156">
        <f t="shared" si="450"/>
        <v>0</v>
      </c>
      <c r="JV268" s="156">
        <f t="shared" si="450"/>
        <v>0</v>
      </c>
      <c r="JW268" s="156">
        <f t="shared" si="450"/>
        <v>0</v>
      </c>
      <c r="JX268" s="156">
        <f t="shared" si="450"/>
        <v>0</v>
      </c>
      <c r="JY268" s="156">
        <f t="shared" si="450"/>
        <v>0</v>
      </c>
      <c r="JZ268" s="156">
        <f t="shared" si="450"/>
        <v>0</v>
      </c>
      <c r="KA268" s="156">
        <f t="shared" si="450"/>
        <v>0</v>
      </c>
      <c r="KB268" s="156">
        <f t="shared" si="450"/>
        <v>0</v>
      </c>
      <c r="KC268" s="156">
        <f t="shared" si="450"/>
        <v>0</v>
      </c>
      <c r="KD268" s="156">
        <f t="shared" si="450"/>
        <v>0</v>
      </c>
      <c r="KE268" s="156">
        <f t="shared" si="450"/>
        <v>0</v>
      </c>
      <c r="KF268" s="156">
        <f t="shared" si="450"/>
        <v>0</v>
      </c>
      <c r="KG268" s="156">
        <f t="shared" si="450"/>
        <v>0</v>
      </c>
      <c r="KH268" s="156">
        <f t="shared" si="450"/>
        <v>0</v>
      </c>
      <c r="KI268" s="156">
        <f t="shared" si="450"/>
        <v>0</v>
      </c>
      <c r="KJ268" s="156">
        <f t="shared" si="450"/>
        <v>0</v>
      </c>
      <c r="KK268" s="156">
        <f t="shared" si="450"/>
        <v>0</v>
      </c>
      <c r="KL268" s="156">
        <f t="shared" si="450"/>
        <v>0</v>
      </c>
      <c r="KM268" s="156">
        <f t="shared" si="450"/>
        <v>0</v>
      </c>
      <c r="KN268" s="156">
        <f t="shared" si="450"/>
        <v>0</v>
      </c>
      <c r="KO268" s="156">
        <f t="shared" si="450"/>
        <v>0</v>
      </c>
      <c r="KP268" s="156">
        <f t="shared" si="450"/>
        <v>0</v>
      </c>
      <c r="KQ268" s="156">
        <f t="shared" si="450"/>
        <v>0</v>
      </c>
      <c r="KR268" s="156">
        <f t="shared" si="450"/>
        <v>0</v>
      </c>
      <c r="KS268" s="156">
        <f t="shared" si="450"/>
        <v>0</v>
      </c>
      <c r="KT268" s="156">
        <f t="shared" si="450"/>
        <v>0</v>
      </c>
      <c r="KU268" s="156">
        <f t="shared" si="450"/>
        <v>0</v>
      </c>
      <c r="KV268" s="156">
        <f t="shared" si="450"/>
        <v>0</v>
      </c>
      <c r="KW268" s="156">
        <f t="shared" si="450"/>
        <v>0</v>
      </c>
      <c r="KX268" s="156">
        <f t="shared" si="450"/>
        <v>0</v>
      </c>
      <c r="KY268" s="156">
        <f t="shared" si="450"/>
        <v>0</v>
      </c>
      <c r="KZ268" s="156">
        <f t="shared" si="450"/>
        <v>0</v>
      </c>
      <c r="LA268" s="156">
        <f t="shared" si="450"/>
        <v>0</v>
      </c>
      <c r="LB268" s="156">
        <f t="shared" si="450"/>
        <v>0</v>
      </c>
      <c r="LC268" s="156">
        <f t="shared" si="450"/>
        <v>0</v>
      </c>
      <c r="LD268" s="156">
        <f t="shared" si="450"/>
        <v>0</v>
      </c>
      <c r="LE268" s="156">
        <f t="shared" si="450"/>
        <v>0</v>
      </c>
      <c r="LF268" s="156">
        <f t="shared" si="450"/>
        <v>0</v>
      </c>
      <c r="LG268" s="156">
        <f t="shared" si="450"/>
        <v>0</v>
      </c>
      <c r="LH268" s="156">
        <f t="shared" si="450"/>
        <v>0</v>
      </c>
      <c r="LI268" s="156">
        <f t="shared" si="450"/>
        <v>0</v>
      </c>
      <c r="LJ268" s="156">
        <f t="shared" si="450"/>
        <v>0</v>
      </c>
      <c r="LK268" s="156">
        <f t="shared" si="450"/>
        <v>0</v>
      </c>
      <c r="LL268" s="156">
        <f t="shared" ref="LL268:NK268" si="451">IF(OR(LL$165&lt;=EOMONTH($E99,$R99*(1-$O99)),LL$165&gt;EOMONTH($E99,$P99*12*(1-$O99)+$Q99*12*$O99+$R99*(1-$O99))),0,FV($W99,ROUNDDOWN(YEARFRAC($D$165,LL$165,1),0),0,-($U99*(1-$O99)+$V99*$O99)*$B99/12,0))</f>
        <v>0</v>
      </c>
      <c r="LM268" s="156">
        <f t="shared" si="451"/>
        <v>0</v>
      </c>
      <c r="LN268" s="156">
        <f t="shared" si="451"/>
        <v>0</v>
      </c>
      <c r="LO268" s="156">
        <f t="shared" si="451"/>
        <v>0</v>
      </c>
      <c r="LP268" s="156">
        <f t="shared" si="451"/>
        <v>0</v>
      </c>
      <c r="LQ268" s="156">
        <f t="shared" si="451"/>
        <v>0</v>
      </c>
      <c r="LR268" s="156">
        <f t="shared" si="451"/>
        <v>0</v>
      </c>
      <c r="LS268" s="156">
        <f t="shared" si="451"/>
        <v>0</v>
      </c>
      <c r="LT268" s="156">
        <f t="shared" si="451"/>
        <v>0</v>
      </c>
      <c r="LU268" s="156">
        <f t="shared" si="451"/>
        <v>0</v>
      </c>
      <c r="LV268" s="156">
        <f t="shared" si="451"/>
        <v>0</v>
      </c>
      <c r="LW268" s="156">
        <f t="shared" si="451"/>
        <v>0</v>
      </c>
      <c r="LX268" s="156">
        <f t="shared" si="451"/>
        <v>0</v>
      </c>
      <c r="LY268" s="156">
        <f t="shared" si="451"/>
        <v>0</v>
      </c>
      <c r="LZ268" s="156">
        <f t="shared" si="451"/>
        <v>0</v>
      </c>
      <c r="MA268" s="156">
        <f t="shared" si="451"/>
        <v>0</v>
      </c>
      <c r="MB268" s="156">
        <f t="shared" si="451"/>
        <v>0</v>
      </c>
      <c r="MC268" s="156">
        <f t="shared" si="451"/>
        <v>0</v>
      </c>
      <c r="MD268" s="156">
        <f t="shared" si="451"/>
        <v>0</v>
      </c>
      <c r="ME268" s="156">
        <f t="shared" si="451"/>
        <v>0</v>
      </c>
      <c r="MF268" s="156">
        <f t="shared" si="451"/>
        <v>0</v>
      </c>
      <c r="MG268" s="156">
        <f t="shared" si="451"/>
        <v>0</v>
      </c>
      <c r="MH268" s="156">
        <f t="shared" si="451"/>
        <v>0</v>
      </c>
      <c r="MI268" s="156">
        <f t="shared" si="451"/>
        <v>0</v>
      </c>
      <c r="MJ268" s="156">
        <f t="shared" si="451"/>
        <v>0</v>
      </c>
      <c r="MK268" s="156">
        <f t="shared" si="451"/>
        <v>0</v>
      </c>
      <c r="ML268" s="156">
        <f t="shared" si="451"/>
        <v>0</v>
      </c>
      <c r="MM268" s="156">
        <f t="shared" si="451"/>
        <v>0</v>
      </c>
      <c r="MN268" s="156">
        <f t="shared" si="451"/>
        <v>0</v>
      </c>
      <c r="MO268" s="156">
        <f t="shared" si="451"/>
        <v>0</v>
      </c>
      <c r="MP268" s="156">
        <f t="shared" si="451"/>
        <v>0</v>
      </c>
      <c r="MQ268" s="156">
        <f t="shared" si="451"/>
        <v>0</v>
      </c>
      <c r="MR268" s="156">
        <f t="shared" si="451"/>
        <v>0</v>
      </c>
      <c r="MS268" s="156">
        <f t="shared" si="451"/>
        <v>0</v>
      </c>
      <c r="MT268" s="156">
        <f t="shared" si="451"/>
        <v>0</v>
      </c>
      <c r="MU268" s="156">
        <f t="shared" si="451"/>
        <v>0</v>
      </c>
      <c r="MV268" s="156">
        <f t="shared" si="451"/>
        <v>0</v>
      </c>
      <c r="MW268" s="156">
        <f t="shared" si="451"/>
        <v>0</v>
      </c>
      <c r="MX268" s="156">
        <f t="shared" si="451"/>
        <v>0</v>
      </c>
      <c r="MY268" s="156">
        <f t="shared" si="451"/>
        <v>0</v>
      </c>
      <c r="MZ268" s="156">
        <f t="shared" si="451"/>
        <v>0</v>
      </c>
      <c r="NA268" s="156">
        <f t="shared" si="451"/>
        <v>0</v>
      </c>
      <c r="NB268" s="156">
        <f t="shared" si="451"/>
        <v>0</v>
      </c>
      <c r="NC268" s="156">
        <f t="shared" si="451"/>
        <v>0</v>
      </c>
      <c r="ND268" s="156">
        <f t="shared" si="451"/>
        <v>0</v>
      </c>
      <c r="NE268" s="156">
        <f t="shared" si="451"/>
        <v>0</v>
      </c>
      <c r="NF268" s="156">
        <f t="shared" si="451"/>
        <v>0</v>
      </c>
      <c r="NG268" s="156">
        <f t="shared" si="451"/>
        <v>0</v>
      </c>
      <c r="NH268" s="156">
        <f t="shared" si="451"/>
        <v>0</v>
      </c>
      <c r="NI268" s="156">
        <f t="shared" si="451"/>
        <v>0</v>
      </c>
      <c r="NJ268" s="156">
        <f t="shared" si="451"/>
        <v>0</v>
      </c>
      <c r="NK268" s="158">
        <f t="shared" si="451"/>
        <v>0</v>
      </c>
    </row>
    <row r="269" spans="1:375" x14ac:dyDescent="0.25">
      <c r="A269" s="154">
        <f t="shared" si="433"/>
        <v>-21639.782720266667</v>
      </c>
      <c r="B269" s="35" t="s">
        <v>169</v>
      </c>
      <c r="C269" s="89" t="s">
        <v>158</v>
      </c>
      <c r="D269" s="156">
        <f t="shared" ref="D269:BO269" si="452">IF(AND(D$165&gt;EOMONTH($E99,$R99*(1-$O99)),D$165&lt;=EOMONTH($E99,$R99*(1-$O99)+$S99*(1-$O99)+$T99*$O99)),-D268,0)</f>
        <v>0</v>
      </c>
      <c r="E269" s="156">
        <f t="shared" si="452"/>
        <v>0</v>
      </c>
      <c r="F269" s="156">
        <f t="shared" si="452"/>
        <v>0</v>
      </c>
      <c r="G269" s="156">
        <f t="shared" si="452"/>
        <v>0</v>
      </c>
      <c r="H269" s="156">
        <f t="shared" si="452"/>
        <v>0</v>
      </c>
      <c r="I269" s="156">
        <f t="shared" si="452"/>
        <v>0</v>
      </c>
      <c r="J269" s="156">
        <f t="shared" si="452"/>
        <v>0</v>
      </c>
      <c r="K269" s="156">
        <f t="shared" si="452"/>
        <v>0</v>
      </c>
      <c r="L269" s="156">
        <f t="shared" si="452"/>
        <v>0</v>
      </c>
      <c r="M269" s="156">
        <f t="shared" si="452"/>
        <v>0</v>
      </c>
      <c r="N269" s="156">
        <f t="shared" si="452"/>
        <v>0</v>
      </c>
      <c r="O269" s="156">
        <f t="shared" si="452"/>
        <v>0</v>
      </c>
      <c r="P269" s="156">
        <f t="shared" si="452"/>
        <v>0</v>
      </c>
      <c r="Q269" s="156">
        <f t="shared" si="452"/>
        <v>0</v>
      </c>
      <c r="R269" s="156">
        <f t="shared" si="452"/>
        <v>0</v>
      </c>
      <c r="S269" s="156">
        <f t="shared" si="452"/>
        <v>0</v>
      </c>
      <c r="T269" s="156">
        <f t="shared" si="452"/>
        <v>0</v>
      </c>
      <c r="U269" s="156">
        <f t="shared" si="452"/>
        <v>0</v>
      </c>
      <c r="V269" s="156">
        <f t="shared" si="452"/>
        <v>0</v>
      </c>
      <c r="W269" s="156">
        <f t="shared" si="452"/>
        <v>0</v>
      </c>
      <c r="X269" s="156">
        <f t="shared" si="452"/>
        <v>0</v>
      </c>
      <c r="Y269" s="156">
        <f t="shared" si="452"/>
        <v>0</v>
      </c>
      <c r="Z269" s="156">
        <f t="shared" si="452"/>
        <v>0</v>
      </c>
      <c r="AA269" s="156">
        <f t="shared" si="452"/>
        <v>0</v>
      </c>
      <c r="AB269" s="156">
        <f t="shared" si="452"/>
        <v>0</v>
      </c>
      <c r="AC269" s="156">
        <f t="shared" si="452"/>
        <v>0</v>
      </c>
      <c r="AD269" s="156">
        <f t="shared" si="452"/>
        <v>0</v>
      </c>
      <c r="AE269" s="156">
        <f t="shared" si="452"/>
        <v>0</v>
      </c>
      <c r="AF269" s="156">
        <f t="shared" si="452"/>
        <v>0</v>
      </c>
      <c r="AG269" s="156">
        <f t="shared" si="452"/>
        <v>0</v>
      </c>
      <c r="AH269" s="156">
        <f t="shared" si="452"/>
        <v>0</v>
      </c>
      <c r="AI269" s="156">
        <f t="shared" si="452"/>
        <v>0</v>
      </c>
      <c r="AJ269" s="156">
        <f t="shared" si="452"/>
        <v>0</v>
      </c>
      <c r="AK269" s="156">
        <f t="shared" si="452"/>
        <v>0</v>
      </c>
      <c r="AL269" s="156">
        <f t="shared" si="452"/>
        <v>0</v>
      </c>
      <c r="AM269" s="156">
        <f t="shared" si="452"/>
        <v>0</v>
      </c>
      <c r="AN269" s="156">
        <f t="shared" si="452"/>
        <v>0</v>
      </c>
      <c r="AO269" s="156">
        <f t="shared" si="452"/>
        <v>0</v>
      </c>
      <c r="AP269" s="156">
        <f t="shared" si="452"/>
        <v>0</v>
      </c>
      <c r="AQ269" s="156">
        <f t="shared" si="452"/>
        <v>0</v>
      </c>
      <c r="AR269" s="156">
        <f t="shared" si="452"/>
        <v>0</v>
      </c>
      <c r="AS269" s="156">
        <f t="shared" si="452"/>
        <v>0</v>
      </c>
      <c r="AT269" s="156">
        <f t="shared" si="452"/>
        <v>0</v>
      </c>
      <c r="AU269" s="156">
        <f t="shared" si="452"/>
        <v>0</v>
      </c>
      <c r="AV269" s="156">
        <f t="shared" si="452"/>
        <v>0</v>
      </c>
      <c r="AW269" s="156">
        <f t="shared" si="452"/>
        <v>0</v>
      </c>
      <c r="AX269" s="156">
        <f t="shared" si="452"/>
        <v>0</v>
      </c>
      <c r="AY269" s="156">
        <f t="shared" si="452"/>
        <v>0</v>
      </c>
      <c r="AZ269" s="156">
        <f t="shared" si="452"/>
        <v>0</v>
      </c>
      <c r="BA269" s="156">
        <f t="shared" si="452"/>
        <v>0</v>
      </c>
      <c r="BB269" s="156">
        <f t="shared" si="452"/>
        <v>0</v>
      </c>
      <c r="BC269" s="156">
        <f t="shared" si="452"/>
        <v>0</v>
      </c>
      <c r="BD269" s="156">
        <f t="shared" si="452"/>
        <v>0</v>
      </c>
      <c r="BE269" s="156">
        <f t="shared" si="452"/>
        <v>0</v>
      </c>
      <c r="BF269" s="156">
        <f t="shared" si="452"/>
        <v>0</v>
      </c>
      <c r="BG269" s="156">
        <f t="shared" si="452"/>
        <v>0</v>
      </c>
      <c r="BH269" s="156">
        <f t="shared" si="452"/>
        <v>0</v>
      </c>
      <c r="BI269" s="156">
        <f t="shared" si="452"/>
        <v>0</v>
      </c>
      <c r="BJ269" s="156">
        <f t="shared" si="452"/>
        <v>0</v>
      </c>
      <c r="BK269" s="156">
        <f t="shared" si="452"/>
        <v>0</v>
      </c>
      <c r="BL269" s="156">
        <f t="shared" si="452"/>
        <v>0</v>
      </c>
      <c r="BM269" s="156">
        <f t="shared" si="452"/>
        <v>0</v>
      </c>
      <c r="BN269" s="156">
        <f t="shared" si="452"/>
        <v>0</v>
      </c>
      <c r="BO269" s="156">
        <f t="shared" si="452"/>
        <v>0</v>
      </c>
      <c r="BP269" s="156">
        <f t="shared" ref="BP269:EA269" si="453">IF(AND(BP$165&gt;EOMONTH($E99,$R99*(1-$O99)),BP$165&lt;=EOMONTH($E99,$R99*(1-$O99)+$S99*(1-$O99)+$T99*$O99)),-BP268,0)</f>
        <v>-10819.891360133333</v>
      </c>
      <c r="BQ269" s="156">
        <f t="shared" si="453"/>
        <v>-10819.891360133333</v>
      </c>
      <c r="BR269" s="156">
        <f t="shared" si="453"/>
        <v>0</v>
      </c>
      <c r="BS269" s="156">
        <f t="shared" si="453"/>
        <v>0</v>
      </c>
      <c r="BT269" s="156">
        <f t="shared" si="453"/>
        <v>0</v>
      </c>
      <c r="BU269" s="156">
        <f t="shared" si="453"/>
        <v>0</v>
      </c>
      <c r="BV269" s="156">
        <f t="shared" si="453"/>
        <v>0</v>
      </c>
      <c r="BW269" s="156">
        <f t="shared" si="453"/>
        <v>0</v>
      </c>
      <c r="BX269" s="156">
        <f t="shared" si="453"/>
        <v>0</v>
      </c>
      <c r="BY269" s="156">
        <f t="shared" si="453"/>
        <v>0</v>
      </c>
      <c r="BZ269" s="156">
        <f t="shared" si="453"/>
        <v>0</v>
      </c>
      <c r="CA269" s="156">
        <f t="shared" si="453"/>
        <v>0</v>
      </c>
      <c r="CB269" s="156">
        <f t="shared" si="453"/>
        <v>0</v>
      </c>
      <c r="CC269" s="156">
        <f t="shared" si="453"/>
        <v>0</v>
      </c>
      <c r="CD269" s="156">
        <f t="shared" si="453"/>
        <v>0</v>
      </c>
      <c r="CE269" s="156">
        <f t="shared" si="453"/>
        <v>0</v>
      </c>
      <c r="CF269" s="156">
        <f t="shared" si="453"/>
        <v>0</v>
      </c>
      <c r="CG269" s="156">
        <f t="shared" si="453"/>
        <v>0</v>
      </c>
      <c r="CH269" s="156">
        <f t="shared" si="453"/>
        <v>0</v>
      </c>
      <c r="CI269" s="156">
        <f t="shared" si="453"/>
        <v>0</v>
      </c>
      <c r="CJ269" s="156">
        <f t="shared" si="453"/>
        <v>0</v>
      </c>
      <c r="CK269" s="156">
        <f t="shared" si="453"/>
        <v>0</v>
      </c>
      <c r="CL269" s="156">
        <f t="shared" si="453"/>
        <v>0</v>
      </c>
      <c r="CM269" s="156">
        <f t="shared" si="453"/>
        <v>0</v>
      </c>
      <c r="CN269" s="156">
        <f t="shared" si="453"/>
        <v>0</v>
      </c>
      <c r="CO269" s="156">
        <f t="shared" si="453"/>
        <v>0</v>
      </c>
      <c r="CP269" s="156">
        <f t="shared" si="453"/>
        <v>0</v>
      </c>
      <c r="CQ269" s="156">
        <f t="shared" si="453"/>
        <v>0</v>
      </c>
      <c r="CR269" s="156">
        <f t="shared" si="453"/>
        <v>0</v>
      </c>
      <c r="CS269" s="156">
        <f t="shared" si="453"/>
        <v>0</v>
      </c>
      <c r="CT269" s="156">
        <f t="shared" si="453"/>
        <v>0</v>
      </c>
      <c r="CU269" s="156">
        <f t="shared" si="453"/>
        <v>0</v>
      </c>
      <c r="CV269" s="156">
        <f t="shared" si="453"/>
        <v>0</v>
      </c>
      <c r="CW269" s="156">
        <f t="shared" si="453"/>
        <v>0</v>
      </c>
      <c r="CX269" s="156">
        <f t="shared" si="453"/>
        <v>0</v>
      </c>
      <c r="CY269" s="156">
        <f t="shared" si="453"/>
        <v>0</v>
      </c>
      <c r="CZ269" s="156">
        <f t="shared" si="453"/>
        <v>0</v>
      </c>
      <c r="DA269" s="156">
        <f t="shared" si="453"/>
        <v>0</v>
      </c>
      <c r="DB269" s="156">
        <f t="shared" si="453"/>
        <v>0</v>
      </c>
      <c r="DC269" s="156">
        <f t="shared" si="453"/>
        <v>0</v>
      </c>
      <c r="DD269" s="156">
        <f t="shared" si="453"/>
        <v>0</v>
      </c>
      <c r="DE269" s="156">
        <f t="shared" si="453"/>
        <v>0</v>
      </c>
      <c r="DF269" s="156">
        <f t="shared" si="453"/>
        <v>0</v>
      </c>
      <c r="DG269" s="156">
        <f t="shared" si="453"/>
        <v>0</v>
      </c>
      <c r="DH269" s="156">
        <f t="shared" si="453"/>
        <v>0</v>
      </c>
      <c r="DI269" s="156">
        <f t="shared" si="453"/>
        <v>0</v>
      </c>
      <c r="DJ269" s="156">
        <f t="shared" si="453"/>
        <v>0</v>
      </c>
      <c r="DK269" s="156">
        <f t="shared" si="453"/>
        <v>0</v>
      </c>
      <c r="DL269" s="156">
        <f t="shared" si="453"/>
        <v>0</v>
      </c>
      <c r="DM269" s="156">
        <f t="shared" si="453"/>
        <v>0</v>
      </c>
      <c r="DN269" s="156">
        <f t="shared" si="453"/>
        <v>0</v>
      </c>
      <c r="DO269" s="156">
        <f t="shared" si="453"/>
        <v>0</v>
      </c>
      <c r="DP269" s="156">
        <f t="shared" si="453"/>
        <v>0</v>
      </c>
      <c r="DQ269" s="156">
        <f t="shared" si="453"/>
        <v>0</v>
      </c>
      <c r="DR269" s="156">
        <f t="shared" si="453"/>
        <v>0</v>
      </c>
      <c r="DS269" s="156">
        <f t="shared" si="453"/>
        <v>0</v>
      </c>
      <c r="DT269" s="156">
        <f t="shared" si="453"/>
        <v>0</v>
      </c>
      <c r="DU269" s="156">
        <f t="shared" si="453"/>
        <v>0</v>
      </c>
      <c r="DV269" s="156">
        <f t="shared" si="453"/>
        <v>0</v>
      </c>
      <c r="DW269" s="156">
        <f t="shared" si="453"/>
        <v>0</v>
      </c>
      <c r="DX269" s="156">
        <f t="shared" si="453"/>
        <v>0</v>
      </c>
      <c r="DY269" s="156">
        <f t="shared" si="453"/>
        <v>0</v>
      </c>
      <c r="DZ269" s="156">
        <f t="shared" si="453"/>
        <v>0</v>
      </c>
      <c r="EA269" s="156">
        <f t="shared" si="453"/>
        <v>0</v>
      </c>
      <c r="EB269" s="156">
        <f t="shared" ref="EB269:GM269" si="454">IF(AND(EB$165&gt;EOMONTH($E99,$R99*(1-$O99)),EB$165&lt;=EOMONTH($E99,$R99*(1-$O99)+$S99*(1-$O99)+$T99*$O99)),-EB268,0)</f>
        <v>0</v>
      </c>
      <c r="EC269" s="156">
        <f t="shared" si="454"/>
        <v>0</v>
      </c>
      <c r="ED269" s="156">
        <f t="shared" si="454"/>
        <v>0</v>
      </c>
      <c r="EE269" s="156">
        <f t="shared" si="454"/>
        <v>0</v>
      </c>
      <c r="EF269" s="156">
        <f t="shared" si="454"/>
        <v>0</v>
      </c>
      <c r="EG269" s="156">
        <f t="shared" si="454"/>
        <v>0</v>
      </c>
      <c r="EH269" s="156">
        <f t="shared" si="454"/>
        <v>0</v>
      </c>
      <c r="EI269" s="156">
        <f t="shared" si="454"/>
        <v>0</v>
      </c>
      <c r="EJ269" s="156">
        <f t="shared" si="454"/>
        <v>0</v>
      </c>
      <c r="EK269" s="156">
        <f t="shared" si="454"/>
        <v>0</v>
      </c>
      <c r="EL269" s="156">
        <f t="shared" si="454"/>
        <v>0</v>
      </c>
      <c r="EM269" s="156">
        <f t="shared" si="454"/>
        <v>0</v>
      </c>
      <c r="EN269" s="156">
        <f t="shared" si="454"/>
        <v>0</v>
      </c>
      <c r="EO269" s="156">
        <f t="shared" si="454"/>
        <v>0</v>
      </c>
      <c r="EP269" s="156">
        <f t="shared" si="454"/>
        <v>0</v>
      </c>
      <c r="EQ269" s="156">
        <f t="shared" si="454"/>
        <v>0</v>
      </c>
      <c r="ER269" s="156">
        <f t="shared" si="454"/>
        <v>0</v>
      </c>
      <c r="ES269" s="156">
        <f t="shared" si="454"/>
        <v>0</v>
      </c>
      <c r="ET269" s="156">
        <f t="shared" si="454"/>
        <v>0</v>
      </c>
      <c r="EU269" s="156">
        <f t="shared" si="454"/>
        <v>0</v>
      </c>
      <c r="EV269" s="156">
        <f t="shared" si="454"/>
        <v>0</v>
      </c>
      <c r="EW269" s="156">
        <f t="shared" si="454"/>
        <v>0</v>
      </c>
      <c r="EX269" s="156">
        <f t="shared" si="454"/>
        <v>0</v>
      </c>
      <c r="EY269" s="156">
        <f t="shared" si="454"/>
        <v>0</v>
      </c>
      <c r="EZ269" s="156">
        <f t="shared" si="454"/>
        <v>0</v>
      </c>
      <c r="FA269" s="156">
        <f t="shared" si="454"/>
        <v>0</v>
      </c>
      <c r="FB269" s="156">
        <f t="shared" si="454"/>
        <v>0</v>
      </c>
      <c r="FC269" s="156">
        <f t="shared" si="454"/>
        <v>0</v>
      </c>
      <c r="FD269" s="156">
        <f t="shared" si="454"/>
        <v>0</v>
      </c>
      <c r="FE269" s="156">
        <f t="shared" si="454"/>
        <v>0</v>
      </c>
      <c r="FF269" s="156">
        <f t="shared" si="454"/>
        <v>0</v>
      </c>
      <c r="FG269" s="156">
        <f t="shared" si="454"/>
        <v>0</v>
      </c>
      <c r="FH269" s="156">
        <f t="shared" si="454"/>
        <v>0</v>
      </c>
      <c r="FI269" s="156">
        <f t="shared" si="454"/>
        <v>0</v>
      </c>
      <c r="FJ269" s="156">
        <f t="shared" si="454"/>
        <v>0</v>
      </c>
      <c r="FK269" s="156">
        <f t="shared" si="454"/>
        <v>0</v>
      </c>
      <c r="FL269" s="156">
        <f t="shared" si="454"/>
        <v>0</v>
      </c>
      <c r="FM269" s="156">
        <f t="shared" si="454"/>
        <v>0</v>
      </c>
      <c r="FN269" s="156">
        <f t="shared" si="454"/>
        <v>0</v>
      </c>
      <c r="FO269" s="156">
        <f t="shared" si="454"/>
        <v>0</v>
      </c>
      <c r="FP269" s="156">
        <f t="shared" si="454"/>
        <v>0</v>
      </c>
      <c r="FQ269" s="156">
        <f t="shared" si="454"/>
        <v>0</v>
      </c>
      <c r="FR269" s="156">
        <f t="shared" si="454"/>
        <v>0</v>
      </c>
      <c r="FS269" s="156">
        <f t="shared" si="454"/>
        <v>0</v>
      </c>
      <c r="FT269" s="156">
        <f t="shared" si="454"/>
        <v>0</v>
      </c>
      <c r="FU269" s="156">
        <f t="shared" si="454"/>
        <v>0</v>
      </c>
      <c r="FV269" s="156">
        <f t="shared" si="454"/>
        <v>0</v>
      </c>
      <c r="FW269" s="156">
        <f t="shared" si="454"/>
        <v>0</v>
      </c>
      <c r="FX269" s="156">
        <f t="shared" si="454"/>
        <v>0</v>
      </c>
      <c r="FY269" s="156">
        <f t="shared" si="454"/>
        <v>0</v>
      </c>
      <c r="FZ269" s="156">
        <f t="shared" si="454"/>
        <v>0</v>
      </c>
      <c r="GA269" s="156">
        <f t="shared" si="454"/>
        <v>0</v>
      </c>
      <c r="GB269" s="156">
        <f t="shared" si="454"/>
        <v>0</v>
      </c>
      <c r="GC269" s="156">
        <f t="shared" si="454"/>
        <v>0</v>
      </c>
      <c r="GD269" s="156">
        <f t="shared" si="454"/>
        <v>0</v>
      </c>
      <c r="GE269" s="156">
        <f t="shared" si="454"/>
        <v>0</v>
      </c>
      <c r="GF269" s="156">
        <f t="shared" si="454"/>
        <v>0</v>
      </c>
      <c r="GG269" s="156">
        <f t="shared" si="454"/>
        <v>0</v>
      </c>
      <c r="GH269" s="156">
        <f t="shared" si="454"/>
        <v>0</v>
      </c>
      <c r="GI269" s="156">
        <f t="shared" si="454"/>
        <v>0</v>
      </c>
      <c r="GJ269" s="156">
        <f t="shared" si="454"/>
        <v>0</v>
      </c>
      <c r="GK269" s="156">
        <f t="shared" si="454"/>
        <v>0</v>
      </c>
      <c r="GL269" s="156">
        <f t="shared" si="454"/>
        <v>0</v>
      </c>
      <c r="GM269" s="156">
        <f t="shared" si="454"/>
        <v>0</v>
      </c>
      <c r="GN269" s="156">
        <f t="shared" ref="GN269:IY269" si="455">IF(AND(GN$165&gt;EOMONTH($E99,$R99*(1-$O99)),GN$165&lt;=EOMONTH($E99,$R99*(1-$O99)+$S99*(1-$O99)+$T99*$O99)),-GN268,0)</f>
        <v>0</v>
      </c>
      <c r="GO269" s="156">
        <f t="shared" si="455"/>
        <v>0</v>
      </c>
      <c r="GP269" s="156">
        <f t="shared" si="455"/>
        <v>0</v>
      </c>
      <c r="GQ269" s="156">
        <f t="shared" si="455"/>
        <v>0</v>
      </c>
      <c r="GR269" s="156">
        <f t="shared" si="455"/>
        <v>0</v>
      </c>
      <c r="GS269" s="156">
        <f t="shared" si="455"/>
        <v>0</v>
      </c>
      <c r="GT269" s="156">
        <f t="shared" si="455"/>
        <v>0</v>
      </c>
      <c r="GU269" s="156">
        <f t="shared" si="455"/>
        <v>0</v>
      </c>
      <c r="GV269" s="156">
        <f t="shared" si="455"/>
        <v>0</v>
      </c>
      <c r="GW269" s="156">
        <f t="shared" si="455"/>
        <v>0</v>
      </c>
      <c r="GX269" s="156">
        <f t="shared" si="455"/>
        <v>0</v>
      </c>
      <c r="GY269" s="156">
        <f t="shared" si="455"/>
        <v>0</v>
      </c>
      <c r="GZ269" s="156">
        <f t="shared" si="455"/>
        <v>0</v>
      </c>
      <c r="HA269" s="156">
        <f t="shared" si="455"/>
        <v>0</v>
      </c>
      <c r="HB269" s="156">
        <f t="shared" si="455"/>
        <v>0</v>
      </c>
      <c r="HC269" s="156">
        <f t="shared" si="455"/>
        <v>0</v>
      </c>
      <c r="HD269" s="156">
        <f t="shared" si="455"/>
        <v>0</v>
      </c>
      <c r="HE269" s="156">
        <f t="shared" si="455"/>
        <v>0</v>
      </c>
      <c r="HF269" s="156">
        <f t="shared" si="455"/>
        <v>0</v>
      </c>
      <c r="HG269" s="156">
        <f t="shared" si="455"/>
        <v>0</v>
      </c>
      <c r="HH269" s="156">
        <f t="shared" si="455"/>
        <v>0</v>
      </c>
      <c r="HI269" s="156">
        <f t="shared" si="455"/>
        <v>0</v>
      </c>
      <c r="HJ269" s="156">
        <f t="shared" si="455"/>
        <v>0</v>
      </c>
      <c r="HK269" s="156">
        <f t="shared" si="455"/>
        <v>0</v>
      </c>
      <c r="HL269" s="156">
        <f t="shared" si="455"/>
        <v>0</v>
      </c>
      <c r="HM269" s="156">
        <f t="shared" si="455"/>
        <v>0</v>
      </c>
      <c r="HN269" s="156">
        <f t="shared" si="455"/>
        <v>0</v>
      </c>
      <c r="HO269" s="156">
        <f t="shared" si="455"/>
        <v>0</v>
      </c>
      <c r="HP269" s="156">
        <f t="shared" si="455"/>
        <v>0</v>
      </c>
      <c r="HQ269" s="156">
        <f t="shared" si="455"/>
        <v>0</v>
      </c>
      <c r="HR269" s="156">
        <f t="shared" si="455"/>
        <v>0</v>
      </c>
      <c r="HS269" s="156">
        <f t="shared" si="455"/>
        <v>0</v>
      </c>
      <c r="HT269" s="156">
        <f t="shared" si="455"/>
        <v>0</v>
      </c>
      <c r="HU269" s="156">
        <f t="shared" si="455"/>
        <v>0</v>
      </c>
      <c r="HV269" s="156">
        <f t="shared" si="455"/>
        <v>0</v>
      </c>
      <c r="HW269" s="156">
        <f t="shared" si="455"/>
        <v>0</v>
      </c>
      <c r="HX269" s="156">
        <f t="shared" si="455"/>
        <v>0</v>
      </c>
      <c r="HY269" s="156">
        <f t="shared" si="455"/>
        <v>0</v>
      </c>
      <c r="HZ269" s="156">
        <f t="shared" si="455"/>
        <v>0</v>
      </c>
      <c r="IA269" s="156">
        <f t="shared" si="455"/>
        <v>0</v>
      </c>
      <c r="IB269" s="156">
        <f t="shared" si="455"/>
        <v>0</v>
      </c>
      <c r="IC269" s="156">
        <f t="shared" si="455"/>
        <v>0</v>
      </c>
      <c r="ID269" s="156">
        <f t="shared" si="455"/>
        <v>0</v>
      </c>
      <c r="IE269" s="156">
        <f t="shared" si="455"/>
        <v>0</v>
      </c>
      <c r="IF269" s="156">
        <f t="shared" si="455"/>
        <v>0</v>
      </c>
      <c r="IG269" s="156">
        <f t="shared" si="455"/>
        <v>0</v>
      </c>
      <c r="IH269" s="156">
        <f t="shared" si="455"/>
        <v>0</v>
      </c>
      <c r="II269" s="156">
        <f t="shared" si="455"/>
        <v>0</v>
      </c>
      <c r="IJ269" s="156">
        <f t="shared" si="455"/>
        <v>0</v>
      </c>
      <c r="IK269" s="156">
        <f t="shared" si="455"/>
        <v>0</v>
      </c>
      <c r="IL269" s="156">
        <f t="shared" si="455"/>
        <v>0</v>
      </c>
      <c r="IM269" s="156">
        <f t="shared" si="455"/>
        <v>0</v>
      </c>
      <c r="IN269" s="156">
        <f t="shared" si="455"/>
        <v>0</v>
      </c>
      <c r="IO269" s="156">
        <f t="shared" si="455"/>
        <v>0</v>
      </c>
      <c r="IP269" s="156">
        <f t="shared" si="455"/>
        <v>0</v>
      </c>
      <c r="IQ269" s="156">
        <f t="shared" si="455"/>
        <v>0</v>
      </c>
      <c r="IR269" s="156">
        <f t="shared" si="455"/>
        <v>0</v>
      </c>
      <c r="IS269" s="156">
        <f t="shared" si="455"/>
        <v>0</v>
      </c>
      <c r="IT269" s="156">
        <f t="shared" si="455"/>
        <v>0</v>
      </c>
      <c r="IU269" s="156">
        <f t="shared" si="455"/>
        <v>0</v>
      </c>
      <c r="IV269" s="156">
        <f t="shared" si="455"/>
        <v>0</v>
      </c>
      <c r="IW269" s="156">
        <f t="shared" si="455"/>
        <v>0</v>
      </c>
      <c r="IX269" s="156">
        <f t="shared" si="455"/>
        <v>0</v>
      </c>
      <c r="IY269" s="156">
        <f t="shared" si="455"/>
        <v>0</v>
      </c>
      <c r="IZ269" s="156">
        <f t="shared" ref="IZ269:LK269" si="456">IF(AND(IZ$165&gt;EOMONTH($E99,$R99*(1-$O99)),IZ$165&lt;=EOMONTH($E99,$R99*(1-$O99)+$S99*(1-$O99)+$T99*$O99)),-IZ268,0)</f>
        <v>0</v>
      </c>
      <c r="JA269" s="156">
        <f t="shared" si="456"/>
        <v>0</v>
      </c>
      <c r="JB269" s="156">
        <f t="shared" si="456"/>
        <v>0</v>
      </c>
      <c r="JC269" s="156">
        <f t="shared" si="456"/>
        <v>0</v>
      </c>
      <c r="JD269" s="156">
        <f t="shared" si="456"/>
        <v>0</v>
      </c>
      <c r="JE269" s="156">
        <f t="shared" si="456"/>
        <v>0</v>
      </c>
      <c r="JF269" s="156">
        <f t="shared" si="456"/>
        <v>0</v>
      </c>
      <c r="JG269" s="156">
        <f t="shared" si="456"/>
        <v>0</v>
      </c>
      <c r="JH269" s="156">
        <f t="shared" si="456"/>
        <v>0</v>
      </c>
      <c r="JI269" s="156">
        <f t="shared" si="456"/>
        <v>0</v>
      </c>
      <c r="JJ269" s="156">
        <f t="shared" si="456"/>
        <v>0</v>
      </c>
      <c r="JK269" s="156">
        <f t="shared" si="456"/>
        <v>0</v>
      </c>
      <c r="JL269" s="156">
        <f t="shared" si="456"/>
        <v>0</v>
      </c>
      <c r="JM269" s="156">
        <f t="shared" si="456"/>
        <v>0</v>
      </c>
      <c r="JN269" s="156">
        <f t="shared" si="456"/>
        <v>0</v>
      </c>
      <c r="JO269" s="156">
        <f t="shared" si="456"/>
        <v>0</v>
      </c>
      <c r="JP269" s="156">
        <f t="shared" si="456"/>
        <v>0</v>
      </c>
      <c r="JQ269" s="156">
        <f t="shared" si="456"/>
        <v>0</v>
      </c>
      <c r="JR269" s="156">
        <f t="shared" si="456"/>
        <v>0</v>
      </c>
      <c r="JS269" s="156">
        <f t="shared" si="456"/>
        <v>0</v>
      </c>
      <c r="JT269" s="156">
        <f t="shared" si="456"/>
        <v>0</v>
      </c>
      <c r="JU269" s="156">
        <f t="shared" si="456"/>
        <v>0</v>
      </c>
      <c r="JV269" s="156">
        <f t="shared" si="456"/>
        <v>0</v>
      </c>
      <c r="JW269" s="156">
        <f t="shared" si="456"/>
        <v>0</v>
      </c>
      <c r="JX269" s="156">
        <f t="shared" si="456"/>
        <v>0</v>
      </c>
      <c r="JY269" s="156">
        <f t="shared" si="456"/>
        <v>0</v>
      </c>
      <c r="JZ269" s="156">
        <f t="shared" si="456"/>
        <v>0</v>
      </c>
      <c r="KA269" s="156">
        <f t="shared" si="456"/>
        <v>0</v>
      </c>
      <c r="KB269" s="156">
        <f t="shared" si="456"/>
        <v>0</v>
      </c>
      <c r="KC269" s="156">
        <f t="shared" si="456"/>
        <v>0</v>
      </c>
      <c r="KD269" s="156">
        <f t="shared" si="456"/>
        <v>0</v>
      </c>
      <c r="KE269" s="156">
        <f t="shared" si="456"/>
        <v>0</v>
      </c>
      <c r="KF269" s="156">
        <f t="shared" si="456"/>
        <v>0</v>
      </c>
      <c r="KG269" s="156">
        <f t="shared" si="456"/>
        <v>0</v>
      </c>
      <c r="KH269" s="156">
        <f t="shared" si="456"/>
        <v>0</v>
      </c>
      <c r="KI269" s="156">
        <f t="shared" si="456"/>
        <v>0</v>
      </c>
      <c r="KJ269" s="156">
        <f t="shared" si="456"/>
        <v>0</v>
      </c>
      <c r="KK269" s="156">
        <f t="shared" si="456"/>
        <v>0</v>
      </c>
      <c r="KL269" s="156">
        <f t="shared" si="456"/>
        <v>0</v>
      </c>
      <c r="KM269" s="156">
        <f t="shared" si="456"/>
        <v>0</v>
      </c>
      <c r="KN269" s="156">
        <f t="shared" si="456"/>
        <v>0</v>
      </c>
      <c r="KO269" s="156">
        <f t="shared" si="456"/>
        <v>0</v>
      </c>
      <c r="KP269" s="156">
        <f t="shared" si="456"/>
        <v>0</v>
      </c>
      <c r="KQ269" s="156">
        <f t="shared" si="456"/>
        <v>0</v>
      </c>
      <c r="KR269" s="156">
        <f t="shared" si="456"/>
        <v>0</v>
      </c>
      <c r="KS269" s="156">
        <f t="shared" si="456"/>
        <v>0</v>
      </c>
      <c r="KT269" s="156">
        <f t="shared" si="456"/>
        <v>0</v>
      </c>
      <c r="KU269" s="156">
        <f t="shared" si="456"/>
        <v>0</v>
      </c>
      <c r="KV269" s="156">
        <f t="shared" si="456"/>
        <v>0</v>
      </c>
      <c r="KW269" s="156">
        <f t="shared" si="456"/>
        <v>0</v>
      </c>
      <c r="KX269" s="156">
        <f t="shared" si="456"/>
        <v>0</v>
      </c>
      <c r="KY269" s="156">
        <f t="shared" si="456"/>
        <v>0</v>
      </c>
      <c r="KZ269" s="156">
        <f t="shared" si="456"/>
        <v>0</v>
      </c>
      <c r="LA269" s="156">
        <f t="shared" si="456"/>
        <v>0</v>
      </c>
      <c r="LB269" s="156">
        <f t="shared" si="456"/>
        <v>0</v>
      </c>
      <c r="LC269" s="156">
        <f t="shared" si="456"/>
        <v>0</v>
      </c>
      <c r="LD269" s="156">
        <f t="shared" si="456"/>
        <v>0</v>
      </c>
      <c r="LE269" s="156">
        <f t="shared" si="456"/>
        <v>0</v>
      </c>
      <c r="LF269" s="156">
        <f t="shared" si="456"/>
        <v>0</v>
      </c>
      <c r="LG269" s="156">
        <f t="shared" si="456"/>
        <v>0</v>
      </c>
      <c r="LH269" s="156">
        <f t="shared" si="456"/>
        <v>0</v>
      </c>
      <c r="LI269" s="156">
        <f t="shared" si="456"/>
        <v>0</v>
      </c>
      <c r="LJ269" s="156">
        <f t="shared" si="456"/>
        <v>0</v>
      </c>
      <c r="LK269" s="156">
        <f t="shared" si="456"/>
        <v>0</v>
      </c>
      <c r="LL269" s="156">
        <f t="shared" ref="LL269:NK269" si="457">IF(AND(LL$165&gt;EOMONTH($E99,$R99*(1-$O99)),LL$165&lt;=EOMONTH($E99,$R99*(1-$O99)+$S99*(1-$O99)+$T99*$O99)),-LL268,0)</f>
        <v>0</v>
      </c>
      <c r="LM269" s="156">
        <f t="shared" si="457"/>
        <v>0</v>
      </c>
      <c r="LN269" s="156">
        <f t="shared" si="457"/>
        <v>0</v>
      </c>
      <c r="LO269" s="156">
        <f t="shared" si="457"/>
        <v>0</v>
      </c>
      <c r="LP269" s="156">
        <f t="shared" si="457"/>
        <v>0</v>
      </c>
      <c r="LQ269" s="156">
        <f t="shared" si="457"/>
        <v>0</v>
      </c>
      <c r="LR269" s="156">
        <f t="shared" si="457"/>
        <v>0</v>
      </c>
      <c r="LS269" s="156">
        <f t="shared" si="457"/>
        <v>0</v>
      </c>
      <c r="LT269" s="156">
        <f t="shared" si="457"/>
        <v>0</v>
      </c>
      <c r="LU269" s="156">
        <f t="shared" si="457"/>
        <v>0</v>
      </c>
      <c r="LV269" s="156">
        <f t="shared" si="457"/>
        <v>0</v>
      </c>
      <c r="LW269" s="156">
        <f t="shared" si="457"/>
        <v>0</v>
      </c>
      <c r="LX269" s="156">
        <f t="shared" si="457"/>
        <v>0</v>
      </c>
      <c r="LY269" s="156">
        <f t="shared" si="457"/>
        <v>0</v>
      </c>
      <c r="LZ269" s="156">
        <f t="shared" si="457"/>
        <v>0</v>
      </c>
      <c r="MA269" s="156">
        <f t="shared" si="457"/>
        <v>0</v>
      </c>
      <c r="MB269" s="156">
        <f t="shared" si="457"/>
        <v>0</v>
      </c>
      <c r="MC269" s="156">
        <f t="shared" si="457"/>
        <v>0</v>
      </c>
      <c r="MD269" s="156">
        <f t="shared" si="457"/>
        <v>0</v>
      </c>
      <c r="ME269" s="156">
        <f t="shared" si="457"/>
        <v>0</v>
      </c>
      <c r="MF269" s="156">
        <f t="shared" si="457"/>
        <v>0</v>
      </c>
      <c r="MG269" s="156">
        <f t="shared" si="457"/>
        <v>0</v>
      </c>
      <c r="MH269" s="156">
        <f t="shared" si="457"/>
        <v>0</v>
      </c>
      <c r="MI269" s="156">
        <f t="shared" si="457"/>
        <v>0</v>
      </c>
      <c r="MJ269" s="156">
        <f t="shared" si="457"/>
        <v>0</v>
      </c>
      <c r="MK269" s="156">
        <f t="shared" si="457"/>
        <v>0</v>
      </c>
      <c r="ML269" s="156">
        <f t="shared" si="457"/>
        <v>0</v>
      </c>
      <c r="MM269" s="156">
        <f t="shared" si="457"/>
        <v>0</v>
      </c>
      <c r="MN269" s="156">
        <f t="shared" si="457"/>
        <v>0</v>
      </c>
      <c r="MO269" s="156">
        <f t="shared" si="457"/>
        <v>0</v>
      </c>
      <c r="MP269" s="156">
        <f t="shared" si="457"/>
        <v>0</v>
      </c>
      <c r="MQ269" s="156">
        <f t="shared" si="457"/>
        <v>0</v>
      </c>
      <c r="MR269" s="156">
        <f t="shared" si="457"/>
        <v>0</v>
      </c>
      <c r="MS269" s="156">
        <f t="shared" si="457"/>
        <v>0</v>
      </c>
      <c r="MT269" s="156">
        <f t="shared" si="457"/>
        <v>0</v>
      </c>
      <c r="MU269" s="156">
        <f t="shared" si="457"/>
        <v>0</v>
      </c>
      <c r="MV269" s="156">
        <f t="shared" si="457"/>
        <v>0</v>
      </c>
      <c r="MW269" s="156">
        <f t="shared" si="457"/>
        <v>0</v>
      </c>
      <c r="MX269" s="156">
        <f t="shared" si="457"/>
        <v>0</v>
      </c>
      <c r="MY269" s="156">
        <f t="shared" si="457"/>
        <v>0</v>
      </c>
      <c r="MZ269" s="156">
        <f t="shared" si="457"/>
        <v>0</v>
      </c>
      <c r="NA269" s="156">
        <f t="shared" si="457"/>
        <v>0</v>
      </c>
      <c r="NB269" s="156">
        <f t="shared" si="457"/>
        <v>0</v>
      </c>
      <c r="NC269" s="156">
        <f t="shared" si="457"/>
        <v>0</v>
      </c>
      <c r="ND269" s="156">
        <f t="shared" si="457"/>
        <v>0</v>
      </c>
      <c r="NE269" s="156">
        <f t="shared" si="457"/>
        <v>0</v>
      </c>
      <c r="NF269" s="156">
        <f t="shared" si="457"/>
        <v>0</v>
      </c>
      <c r="NG269" s="156">
        <f t="shared" si="457"/>
        <v>0</v>
      </c>
      <c r="NH269" s="156">
        <f t="shared" si="457"/>
        <v>0</v>
      </c>
      <c r="NI269" s="156">
        <f t="shared" si="457"/>
        <v>0</v>
      </c>
      <c r="NJ269" s="156">
        <f t="shared" si="457"/>
        <v>0</v>
      </c>
      <c r="NK269" s="158">
        <f t="shared" si="457"/>
        <v>0</v>
      </c>
    </row>
    <row r="270" spans="1:375" x14ac:dyDescent="0.25">
      <c r="A270" s="154">
        <f t="shared" ca="1" si="433"/>
        <v>244279.52278076025</v>
      </c>
      <c r="B270" s="35" t="s">
        <v>119</v>
      </c>
      <c r="C270" s="89" t="s">
        <v>159</v>
      </c>
      <c r="D270" s="156">
        <f>IF(OR(D$165&lt;=EOMONTH($E99,$R99*(1-$O99)),D$165&gt;EOMONTH($E99,$P99*12*(1-$O99)+$Q99*12*$O99+$R99*(1-$O99))),0,IF($X99="NNN",SUM(Expenses!B$35:B$39)*$F99,IF($X99="FSG",0,IF($X99="MG",SUMPRODUCT($Z99:$Z103,Expenses!B$35:B$39)*$F99,MAX((Expenses!B$35-$AB99/12)*$AA99*$F99,0)+MAX((Expenses!B$36-$AB100/12)*$AA100*$F99,0)+MAX((Expenses!B$37-$AB101/12)*$AA101*$F99,0)+MAX((Expenses!B$38-$AB102/12)*$AA102*$F99,0)+MAX((Expenses!B$39-$AB103/12)*$AA103*$F99,0)))))</f>
        <v>0</v>
      </c>
      <c r="E270" s="156">
        <f>IF(OR(E$165&lt;=EOMONTH($E99,$R99*(1-$O99)),E$165&gt;EOMONTH($E99,$P99*12*(1-$O99)+$Q99*12*$O99+$R99*(1-$O99))),0,IF($X99="NNN",SUM(Expenses!C$35:C$39)*$F99,IF($X99="FSG",0,IF($X99="MG",SUMPRODUCT($Z99:$Z103,Expenses!C$35:C$39)*$F99,MAX((Expenses!C$35-$AB99/12)*$AA99*$F99,0)+MAX((Expenses!C$36-$AB100/12)*$AA100*$F99,0)+MAX((Expenses!C$37-$AB101/12)*$AA101*$F99,0)+MAX((Expenses!C$38-$AB102/12)*$AA102*$F99,0)+MAX((Expenses!C$39-$AB103/12)*$AA103*$F99,0)))))</f>
        <v>0</v>
      </c>
      <c r="F270" s="156">
        <f>IF(OR(F$165&lt;=EOMONTH($E99,$R99*(1-$O99)),F$165&gt;EOMONTH($E99,$P99*12*(1-$O99)+$Q99*12*$O99+$R99*(1-$O99))),0,IF($X99="NNN",SUM(Expenses!D$35:D$39)*$F99,IF($X99="FSG",0,IF($X99="MG",SUMPRODUCT($Z99:$Z103,Expenses!D$35:D$39)*$F99,MAX((Expenses!D$35-$AB99/12)*$AA99*$F99,0)+MAX((Expenses!D$36-$AB100/12)*$AA100*$F99,0)+MAX((Expenses!D$37-$AB101/12)*$AA101*$F99,0)+MAX((Expenses!D$38-$AB102/12)*$AA102*$F99,0)+MAX((Expenses!D$39-$AB103/12)*$AA103*$F99,0)))))</f>
        <v>0</v>
      </c>
      <c r="G270" s="156">
        <f>IF(OR(G$165&lt;=EOMONTH($E99,$R99*(1-$O99)),G$165&gt;EOMONTH($E99,$P99*12*(1-$O99)+$Q99*12*$O99+$R99*(1-$O99))),0,IF($X99="NNN",SUM(Expenses!E$35:E$39)*$F99,IF($X99="FSG",0,IF($X99="MG",SUMPRODUCT($Z99:$Z103,Expenses!E$35:E$39)*$F99,MAX((Expenses!E$35-$AB99/12)*$AA99*$F99,0)+MAX((Expenses!E$36-$AB100/12)*$AA100*$F99,0)+MAX((Expenses!E$37-$AB101/12)*$AA101*$F99,0)+MAX((Expenses!E$38-$AB102/12)*$AA102*$F99,0)+MAX((Expenses!E$39-$AB103/12)*$AA103*$F99,0)))))</f>
        <v>0</v>
      </c>
      <c r="H270" s="156">
        <f>IF(OR(H$165&lt;=EOMONTH($E99,$R99*(1-$O99)),H$165&gt;EOMONTH($E99,$P99*12*(1-$O99)+$Q99*12*$O99+$R99*(1-$O99))),0,IF($X99="NNN",SUM(Expenses!F$35:F$39)*$F99,IF($X99="FSG",0,IF($X99="MG",SUMPRODUCT($Z99:$Z103,Expenses!F$35:F$39)*$F99,MAX((Expenses!F$35-$AB99/12)*$AA99*$F99,0)+MAX((Expenses!F$36-$AB100/12)*$AA100*$F99,0)+MAX((Expenses!F$37-$AB101/12)*$AA101*$F99,0)+MAX((Expenses!F$38-$AB102/12)*$AA102*$F99,0)+MAX((Expenses!F$39-$AB103/12)*$AA103*$F99,0)))))</f>
        <v>0</v>
      </c>
      <c r="I270" s="156">
        <f>IF(OR(I$165&lt;=EOMONTH($E99,$R99*(1-$O99)),I$165&gt;EOMONTH($E99,$P99*12*(1-$O99)+$Q99*12*$O99+$R99*(1-$O99))),0,IF($X99="NNN",SUM(Expenses!G$35:G$39)*$F99,IF($X99="FSG",0,IF($X99="MG",SUMPRODUCT($Z99:$Z103,Expenses!G$35:G$39)*$F99,MAX((Expenses!G$35-$AB99/12)*$AA99*$F99,0)+MAX((Expenses!G$36-$AB100/12)*$AA100*$F99,0)+MAX((Expenses!G$37-$AB101/12)*$AA101*$F99,0)+MAX((Expenses!G$38-$AB102/12)*$AA102*$F99,0)+MAX((Expenses!G$39-$AB103/12)*$AA103*$F99,0)))))</f>
        <v>0</v>
      </c>
      <c r="J270" s="156">
        <f>IF(OR(J$165&lt;=EOMONTH($E99,$R99*(1-$O99)),J$165&gt;EOMONTH($E99,$P99*12*(1-$O99)+$Q99*12*$O99+$R99*(1-$O99))),0,IF($X99="NNN",SUM(Expenses!H$35:H$39)*$F99,IF($X99="FSG",0,IF($X99="MG",SUMPRODUCT($Z99:$Z103,Expenses!H$35:H$39)*$F99,MAX((Expenses!H$35-$AB99/12)*$AA99*$F99,0)+MAX((Expenses!H$36-$AB100/12)*$AA100*$F99,0)+MAX((Expenses!H$37-$AB101/12)*$AA101*$F99,0)+MAX((Expenses!H$38-$AB102/12)*$AA102*$F99,0)+MAX((Expenses!H$39-$AB103/12)*$AA103*$F99,0)))))</f>
        <v>0</v>
      </c>
      <c r="K270" s="156">
        <f>IF(OR(K$165&lt;=EOMONTH($E99,$R99*(1-$O99)),K$165&gt;EOMONTH($E99,$P99*12*(1-$O99)+$Q99*12*$O99+$R99*(1-$O99))),0,IF($X99="NNN",SUM(Expenses!I$35:I$39)*$F99,IF($X99="FSG",0,IF($X99="MG",SUMPRODUCT($Z99:$Z103,Expenses!I$35:I$39)*$F99,MAX((Expenses!I$35-$AB99/12)*$AA99*$F99,0)+MAX((Expenses!I$36-$AB100/12)*$AA100*$F99,0)+MAX((Expenses!I$37-$AB101/12)*$AA101*$F99,0)+MAX((Expenses!I$38-$AB102/12)*$AA102*$F99,0)+MAX((Expenses!I$39-$AB103/12)*$AA103*$F99,0)))))</f>
        <v>0</v>
      </c>
      <c r="L270" s="156">
        <f>IF(OR(L$165&lt;=EOMONTH($E99,$R99*(1-$O99)),L$165&gt;EOMONTH($E99,$P99*12*(1-$O99)+$Q99*12*$O99+$R99*(1-$O99))),0,IF($X99="NNN",SUM(Expenses!J$35:J$39)*$F99,IF($X99="FSG",0,IF($X99="MG",SUMPRODUCT($Z99:$Z103,Expenses!J$35:J$39)*$F99,MAX((Expenses!J$35-$AB99/12)*$AA99*$F99,0)+MAX((Expenses!J$36-$AB100/12)*$AA100*$F99,0)+MAX((Expenses!J$37-$AB101/12)*$AA101*$F99,0)+MAX((Expenses!J$38-$AB102/12)*$AA102*$F99,0)+MAX((Expenses!J$39-$AB103/12)*$AA103*$F99,0)))))</f>
        <v>0</v>
      </c>
      <c r="M270" s="156">
        <f>IF(OR(M$165&lt;=EOMONTH($E99,$R99*(1-$O99)),M$165&gt;EOMONTH($E99,$P99*12*(1-$O99)+$Q99*12*$O99+$R99*(1-$O99))),0,IF($X99="NNN",SUM(Expenses!K$35:K$39)*$F99,IF($X99="FSG",0,IF($X99="MG",SUMPRODUCT($Z99:$Z103,Expenses!K$35:K$39)*$F99,MAX((Expenses!K$35-$AB99/12)*$AA99*$F99,0)+MAX((Expenses!K$36-$AB100/12)*$AA100*$F99,0)+MAX((Expenses!K$37-$AB101/12)*$AA101*$F99,0)+MAX((Expenses!K$38-$AB102/12)*$AA102*$F99,0)+MAX((Expenses!K$39-$AB103/12)*$AA103*$F99,0)))))</f>
        <v>0</v>
      </c>
      <c r="N270" s="156">
        <f>IF(OR(N$165&lt;=EOMONTH($E99,$R99*(1-$O99)),N$165&gt;EOMONTH($E99,$P99*12*(1-$O99)+$Q99*12*$O99+$R99*(1-$O99))),0,IF($X99="NNN",SUM(Expenses!L$35:L$39)*$F99,IF($X99="FSG",0,IF($X99="MG",SUMPRODUCT($Z99:$Z103,Expenses!L$35:L$39)*$F99,MAX((Expenses!L$35-$AB99/12)*$AA99*$F99,0)+MAX((Expenses!L$36-$AB100/12)*$AA100*$F99,0)+MAX((Expenses!L$37-$AB101/12)*$AA101*$F99,0)+MAX((Expenses!L$38-$AB102/12)*$AA102*$F99,0)+MAX((Expenses!L$39-$AB103/12)*$AA103*$F99,0)))))</f>
        <v>0</v>
      </c>
      <c r="O270" s="156">
        <f>IF(OR(O$165&lt;=EOMONTH($E99,$R99*(1-$O99)),O$165&gt;EOMONTH($E99,$P99*12*(1-$O99)+$Q99*12*$O99+$R99*(1-$O99))),0,IF($X99="NNN",SUM(Expenses!M$35:M$39)*$F99,IF($X99="FSG",0,IF($X99="MG",SUMPRODUCT($Z99:$Z103,Expenses!M$35:M$39)*$F99,MAX((Expenses!M$35-$AB99/12)*$AA99*$F99,0)+MAX((Expenses!M$36-$AB100/12)*$AA100*$F99,0)+MAX((Expenses!M$37-$AB101/12)*$AA101*$F99,0)+MAX((Expenses!M$38-$AB102/12)*$AA102*$F99,0)+MAX((Expenses!M$39-$AB103/12)*$AA103*$F99,0)))))</f>
        <v>0</v>
      </c>
      <c r="P270" s="156">
        <f>IF(OR(P$165&lt;=EOMONTH($E99,$R99*(1-$O99)),P$165&gt;EOMONTH($E99,$P99*12*(1-$O99)+$Q99*12*$O99+$R99*(1-$O99))),0,IF($X99="NNN",SUM(Expenses!N$35:N$39)*$F99,IF($X99="FSG",0,IF($X99="MG",SUMPRODUCT($Z99:$Z103,Expenses!N$35:N$39)*$F99,MAX((Expenses!N$35-$AB99/12)*$AA99*$F99,0)+MAX((Expenses!N$36-$AB100/12)*$AA100*$F99,0)+MAX((Expenses!N$37-$AB101/12)*$AA101*$F99,0)+MAX((Expenses!N$38-$AB102/12)*$AA102*$F99,0)+MAX((Expenses!N$39-$AB103/12)*$AA103*$F99,0)))))</f>
        <v>0</v>
      </c>
      <c r="Q270" s="156">
        <f>IF(OR(Q$165&lt;=EOMONTH($E99,$R99*(1-$O99)),Q$165&gt;EOMONTH($E99,$P99*12*(1-$O99)+$Q99*12*$O99+$R99*(1-$O99))),0,IF($X99="NNN",SUM(Expenses!O$35:O$39)*$F99,IF($X99="FSG",0,IF($X99="MG",SUMPRODUCT($Z99:$Z103,Expenses!O$35:O$39)*$F99,MAX((Expenses!O$35-$AB99/12)*$AA99*$F99,0)+MAX((Expenses!O$36-$AB100/12)*$AA100*$F99,0)+MAX((Expenses!O$37-$AB101/12)*$AA101*$F99,0)+MAX((Expenses!O$38-$AB102/12)*$AA102*$F99,0)+MAX((Expenses!O$39-$AB103/12)*$AA103*$F99,0)))))</f>
        <v>0</v>
      </c>
      <c r="R270" s="156">
        <f>IF(OR(R$165&lt;=EOMONTH($E99,$R99*(1-$O99)),R$165&gt;EOMONTH($E99,$P99*12*(1-$O99)+$Q99*12*$O99+$R99*(1-$O99))),0,IF($X99="NNN",SUM(Expenses!P$35:P$39)*$F99,IF($X99="FSG",0,IF($X99="MG",SUMPRODUCT($Z99:$Z103,Expenses!P$35:P$39)*$F99,MAX((Expenses!P$35-$AB99/12)*$AA99*$F99,0)+MAX((Expenses!P$36-$AB100/12)*$AA100*$F99,0)+MAX((Expenses!P$37-$AB101/12)*$AA101*$F99,0)+MAX((Expenses!P$38-$AB102/12)*$AA102*$F99,0)+MAX((Expenses!P$39-$AB103/12)*$AA103*$F99,0)))))</f>
        <v>0</v>
      </c>
      <c r="S270" s="156">
        <f>IF(OR(S$165&lt;=EOMONTH($E99,$R99*(1-$O99)),S$165&gt;EOMONTH($E99,$P99*12*(1-$O99)+$Q99*12*$O99+$R99*(1-$O99))),0,IF($X99="NNN",SUM(Expenses!Q$35:Q$39)*$F99,IF($X99="FSG",0,IF($X99="MG",SUMPRODUCT($Z99:$Z103,Expenses!Q$35:Q$39)*$F99,MAX((Expenses!Q$35-$AB99/12)*$AA99*$F99,0)+MAX((Expenses!Q$36-$AB100/12)*$AA100*$F99,0)+MAX((Expenses!Q$37-$AB101/12)*$AA101*$F99,0)+MAX((Expenses!Q$38-$AB102/12)*$AA102*$F99,0)+MAX((Expenses!Q$39-$AB103/12)*$AA103*$F99,0)))))</f>
        <v>0</v>
      </c>
      <c r="T270" s="156">
        <f>IF(OR(T$165&lt;=EOMONTH($E99,$R99*(1-$O99)),T$165&gt;EOMONTH($E99,$P99*12*(1-$O99)+$Q99*12*$O99+$R99*(1-$O99))),0,IF($X99="NNN",SUM(Expenses!R$35:R$39)*$F99,IF($X99="FSG",0,IF($X99="MG",SUMPRODUCT($Z99:$Z103,Expenses!R$35:R$39)*$F99,MAX((Expenses!R$35-$AB99/12)*$AA99*$F99,0)+MAX((Expenses!R$36-$AB100/12)*$AA100*$F99,0)+MAX((Expenses!R$37-$AB101/12)*$AA101*$F99,0)+MAX((Expenses!R$38-$AB102/12)*$AA102*$F99,0)+MAX((Expenses!R$39-$AB103/12)*$AA103*$F99,0)))))</f>
        <v>0</v>
      </c>
      <c r="U270" s="156">
        <f>IF(OR(U$165&lt;=EOMONTH($E99,$R99*(1-$O99)),U$165&gt;EOMONTH($E99,$P99*12*(1-$O99)+$Q99*12*$O99+$R99*(1-$O99))),0,IF($X99="NNN",SUM(Expenses!S$35:S$39)*$F99,IF($X99="FSG",0,IF($X99="MG",SUMPRODUCT($Z99:$Z103,Expenses!S$35:S$39)*$F99,MAX((Expenses!S$35-$AB99/12)*$AA99*$F99,0)+MAX((Expenses!S$36-$AB100/12)*$AA100*$F99,0)+MAX((Expenses!S$37-$AB101/12)*$AA101*$F99,0)+MAX((Expenses!S$38-$AB102/12)*$AA102*$F99,0)+MAX((Expenses!S$39-$AB103/12)*$AA103*$F99,0)))))</f>
        <v>0</v>
      </c>
      <c r="V270" s="156">
        <f>IF(OR(V$165&lt;=EOMONTH($E99,$R99*(1-$O99)),V$165&gt;EOMONTH($E99,$P99*12*(1-$O99)+$Q99*12*$O99+$R99*(1-$O99))),0,IF($X99="NNN",SUM(Expenses!T$35:T$39)*$F99,IF($X99="FSG",0,IF($X99="MG",SUMPRODUCT($Z99:$Z103,Expenses!T$35:T$39)*$F99,MAX((Expenses!T$35-$AB99/12)*$AA99*$F99,0)+MAX((Expenses!T$36-$AB100/12)*$AA100*$F99,0)+MAX((Expenses!T$37-$AB101/12)*$AA101*$F99,0)+MAX((Expenses!T$38-$AB102/12)*$AA102*$F99,0)+MAX((Expenses!T$39-$AB103/12)*$AA103*$F99,0)))))</f>
        <v>0</v>
      </c>
      <c r="W270" s="156">
        <f>IF(OR(W$165&lt;=EOMONTH($E99,$R99*(1-$O99)),W$165&gt;EOMONTH($E99,$P99*12*(1-$O99)+$Q99*12*$O99+$R99*(1-$O99))),0,IF($X99="NNN",SUM(Expenses!U$35:U$39)*$F99,IF($X99="FSG",0,IF($X99="MG",SUMPRODUCT($Z99:$Z103,Expenses!U$35:U$39)*$F99,MAX((Expenses!U$35-$AB99/12)*$AA99*$F99,0)+MAX((Expenses!U$36-$AB100/12)*$AA100*$F99,0)+MAX((Expenses!U$37-$AB101/12)*$AA101*$F99,0)+MAX((Expenses!U$38-$AB102/12)*$AA102*$F99,0)+MAX((Expenses!U$39-$AB103/12)*$AA103*$F99,0)))))</f>
        <v>0</v>
      </c>
      <c r="X270" s="156">
        <f>IF(OR(X$165&lt;=EOMONTH($E99,$R99*(1-$O99)),X$165&gt;EOMONTH($E99,$P99*12*(1-$O99)+$Q99*12*$O99+$R99*(1-$O99))),0,IF($X99="NNN",SUM(Expenses!V$35:V$39)*$F99,IF($X99="FSG",0,IF($X99="MG",SUMPRODUCT($Z99:$Z103,Expenses!V$35:V$39)*$F99,MAX((Expenses!V$35-$AB99/12)*$AA99*$F99,0)+MAX((Expenses!V$36-$AB100/12)*$AA100*$F99,0)+MAX((Expenses!V$37-$AB101/12)*$AA101*$F99,0)+MAX((Expenses!V$38-$AB102/12)*$AA102*$F99,0)+MAX((Expenses!V$39-$AB103/12)*$AA103*$F99,0)))))</f>
        <v>0</v>
      </c>
      <c r="Y270" s="156">
        <f>IF(OR(Y$165&lt;=EOMONTH($E99,$R99*(1-$O99)),Y$165&gt;EOMONTH($E99,$P99*12*(1-$O99)+$Q99*12*$O99+$R99*(1-$O99))),0,IF($X99="NNN",SUM(Expenses!W$35:W$39)*$F99,IF($X99="FSG",0,IF($X99="MG",SUMPRODUCT($Z99:$Z103,Expenses!W$35:W$39)*$F99,MAX((Expenses!W$35-$AB99/12)*$AA99*$F99,0)+MAX((Expenses!W$36-$AB100/12)*$AA100*$F99,0)+MAX((Expenses!W$37-$AB101/12)*$AA101*$F99,0)+MAX((Expenses!W$38-$AB102/12)*$AA102*$F99,0)+MAX((Expenses!W$39-$AB103/12)*$AA103*$F99,0)))))</f>
        <v>0</v>
      </c>
      <c r="Z270" s="156">
        <f>IF(OR(Z$165&lt;=EOMONTH($E99,$R99*(1-$O99)),Z$165&gt;EOMONTH($E99,$P99*12*(1-$O99)+$Q99*12*$O99+$R99*(1-$O99))),0,IF($X99="NNN",SUM(Expenses!X$35:X$39)*$F99,IF($X99="FSG",0,IF($X99="MG",SUMPRODUCT($Z99:$Z103,Expenses!X$35:X$39)*$F99,MAX((Expenses!X$35-$AB99/12)*$AA99*$F99,0)+MAX((Expenses!X$36-$AB100/12)*$AA100*$F99,0)+MAX((Expenses!X$37-$AB101/12)*$AA101*$F99,0)+MAX((Expenses!X$38-$AB102/12)*$AA102*$F99,0)+MAX((Expenses!X$39-$AB103/12)*$AA103*$F99,0)))))</f>
        <v>0</v>
      </c>
      <c r="AA270" s="156">
        <f>IF(OR(AA$165&lt;=EOMONTH($E99,$R99*(1-$O99)),AA$165&gt;EOMONTH($E99,$P99*12*(1-$O99)+$Q99*12*$O99+$R99*(1-$O99))),0,IF($X99="NNN",SUM(Expenses!Y$35:Y$39)*$F99,IF($X99="FSG",0,IF($X99="MG",SUMPRODUCT($Z99:$Z103,Expenses!Y$35:Y$39)*$F99,MAX((Expenses!Y$35-$AB99/12)*$AA99*$F99,0)+MAX((Expenses!Y$36-$AB100/12)*$AA100*$F99,0)+MAX((Expenses!Y$37-$AB101/12)*$AA101*$F99,0)+MAX((Expenses!Y$38-$AB102/12)*$AA102*$F99,0)+MAX((Expenses!Y$39-$AB103/12)*$AA103*$F99,0)))))</f>
        <v>0</v>
      </c>
      <c r="AB270" s="156">
        <f>IF(OR(AB$165&lt;=EOMONTH($E99,$R99*(1-$O99)),AB$165&gt;EOMONTH($E99,$P99*12*(1-$O99)+$Q99*12*$O99+$R99*(1-$O99))),0,IF($X99="NNN",SUM(Expenses!Z$35:Z$39)*$F99,IF($X99="FSG",0,IF($X99="MG",SUMPRODUCT($Z99:$Z103,Expenses!Z$35:Z$39)*$F99,MAX((Expenses!Z$35-$AB99/12)*$AA99*$F99,0)+MAX((Expenses!Z$36-$AB100/12)*$AA100*$F99,0)+MAX((Expenses!Z$37-$AB101/12)*$AA101*$F99,0)+MAX((Expenses!Z$38-$AB102/12)*$AA102*$F99,0)+MAX((Expenses!Z$39-$AB103/12)*$AA103*$F99,0)))))</f>
        <v>0</v>
      </c>
      <c r="AC270" s="156">
        <f>IF(OR(AC$165&lt;=EOMONTH($E99,$R99*(1-$O99)),AC$165&gt;EOMONTH($E99,$P99*12*(1-$O99)+$Q99*12*$O99+$R99*(1-$O99))),0,IF($X99="NNN",SUM(Expenses!AA$35:AA$39)*$F99,IF($X99="FSG",0,IF($X99="MG",SUMPRODUCT($Z99:$Z103,Expenses!AA$35:AA$39)*$F99,MAX((Expenses!AA$35-$AB99/12)*$AA99*$F99,0)+MAX((Expenses!AA$36-$AB100/12)*$AA100*$F99,0)+MAX((Expenses!AA$37-$AB101/12)*$AA101*$F99,0)+MAX((Expenses!AA$38-$AB102/12)*$AA102*$F99,0)+MAX((Expenses!AA$39-$AB103/12)*$AA103*$F99,0)))))</f>
        <v>0</v>
      </c>
      <c r="AD270" s="156">
        <f>IF(OR(AD$165&lt;=EOMONTH($E99,$R99*(1-$O99)),AD$165&gt;EOMONTH($E99,$P99*12*(1-$O99)+$Q99*12*$O99+$R99*(1-$O99))),0,IF($X99="NNN",SUM(Expenses!AB$35:AB$39)*$F99,IF($X99="FSG",0,IF($X99="MG",SUMPRODUCT($Z99:$Z103,Expenses!AB$35:AB$39)*$F99,MAX((Expenses!AB$35-$AB99/12)*$AA99*$F99,0)+MAX((Expenses!AB$36-$AB100/12)*$AA100*$F99,0)+MAX((Expenses!AB$37-$AB101/12)*$AA101*$F99,0)+MAX((Expenses!AB$38-$AB102/12)*$AA102*$F99,0)+MAX((Expenses!AB$39-$AB103/12)*$AA103*$F99,0)))))</f>
        <v>0</v>
      </c>
      <c r="AE270" s="156">
        <f>IF(OR(AE$165&lt;=EOMONTH($E99,$R99*(1-$O99)),AE$165&gt;EOMONTH($E99,$P99*12*(1-$O99)+$Q99*12*$O99+$R99*(1-$O99))),0,IF($X99="NNN",SUM(Expenses!AC$35:AC$39)*$F99,IF($X99="FSG",0,IF($X99="MG",SUMPRODUCT($Z99:$Z103,Expenses!AC$35:AC$39)*$F99,MAX((Expenses!AC$35-$AB99/12)*$AA99*$F99,0)+MAX((Expenses!AC$36-$AB100/12)*$AA100*$F99,0)+MAX((Expenses!AC$37-$AB101/12)*$AA101*$F99,0)+MAX((Expenses!AC$38-$AB102/12)*$AA102*$F99,0)+MAX((Expenses!AC$39-$AB103/12)*$AA103*$F99,0)))))</f>
        <v>0</v>
      </c>
      <c r="AF270" s="156">
        <f>IF(OR(AF$165&lt;=EOMONTH($E99,$R99*(1-$O99)),AF$165&gt;EOMONTH($E99,$P99*12*(1-$O99)+$Q99*12*$O99+$R99*(1-$O99))),0,IF($X99="NNN",SUM(Expenses!AD$35:AD$39)*$F99,IF($X99="FSG",0,IF($X99="MG",SUMPRODUCT($Z99:$Z103,Expenses!AD$35:AD$39)*$F99,MAX((Expenses!AD$35-$AB99/12)*$AA99*$F99,0)+MAX((Expenses!AD$36-$AB100/12)*$AA100*$F99,0)+MAX((Expenses!AD$37-$AB101/12)*$AA101*$F99,0)+MAX((Expenses!AD$38-$AB102/12)*$AA102*$F99,0)+MAX((Expenses!AD$39-$AB103/12)*$AA103*$F99,0)))))</f>
        <v>0</v>
      </c>
      <c r="AG270" s="156">
        <f>IF(OR(AG$165&lt;=EOMONTH($E99,$R99*(1-$O99)),AG$165&gt;EOMONTH($E99,$P99*12*(1-$O99)+$Q99*12*$O99+$R99*(1-$O99))),0,IF($X99="NNN",SUM(Expenses!AE$35:AE$39)*$F99,IF($X99="FSG",0,IF($X99="MG",SUMPRODUCT($Z99:$Z103,Expenses!AE$35:AE$39)*$F99,MAX((Expenses!AE$35-$AB99/12)*$AA99*$F99,0)+MAX((Expenses!AE$36-$AB100/12)*$AA100*$F99,0)+MAX((Expenses!AE$37-$AB101/12)*$AA101*$F99,0)+MAX((Expenses!AE$38-$AB102/12)*$AA102*$F99,0)+MAX((Expenses!AE$39-$AB103/12)*$AA103*$F99,0)))))</f>
        <v>0</v>
      </c>
      <c r="AH270" s="156">
        <f>IF(OR(AH$165&lt;=EOMONTH($E99,$R99*(1-$O99)),AH$165&gt;EOMONTH($E99,$P99*12*(1-$O99)+$Q99*12*$O99+$R99*(1-$O99))),0,IF($X99="NNN",SUM(Expenses!AF$35:AF$39)*$F99,IF($X99="FSG",0,IF($X99="MG",SUMPRODUCT($Z99:$Z103,Expenses!AF$35:AF$39)*$F99,MAX((Expenses!AF$35-$AB99/12)*$AA99*$F99,0)+MAX((Expenses!AF$36-$AB100/12)*$AA100*$F99,0)+MAX((Expenses!AF$37-$AB101/12)*$AA101*$F99,0)+MAX((Expenses!AF$38-$AB102/12)*$AA102*$F99,0)+MAX((Expenses!AF$39-$AB103/12)*$AA103*$F99,0)))))</f>
        <v>0</v>
      </c>
      <c r="AI270" s="156">
        <f>IF(OR(AI$165&lt;=EOMONTH($E99,$R99*(1-$O99)),AI$165&gt;EOMONTH($E99,$P99*12*(1-$O99)+$Q99*12*$O99+$R99*(1-$O99))),0,IF($X99="NNN",SUM(Expenses!AG$35:AG$39)*$F99,IF($X99="FSG",0,IF($X99="MG",SUMPRODUCT($Z99:$Z103,Expenses!AG$35:AG$39)*$F99,MAX((Expenses!AG$35-$AB99/12)*$AA99*$F99,0)+MAX((Expenses!AG$36-$AB100/12)*$AA100*$F99,0)+MAX((Expenses!AG$37-$AB101/12)*$AA101*$F99,0)+MAX((Expenses!AG$38-$AB102/12)*$AA102*$F99,0)+MAX((Expenses!AG$39-$AB103/12)*$AA103*$F99,0)))))</f>
        <v>0</v>
      </c>
      <c r="AJ270" s="156">
        <f>IF(OR(AJ$165&lt;=EOMONTH($E99,$R99*(1-$O99)),AJ$165&gt;EOMONTH($E99,$P99*12*(1-$O99)+$Q99*12*$O99+$R99*(1-$O99))),0,IF($X99="NNN",SUM(Expenses!AH$35:AH$39)*$F99,IF($X99="FSG",0,IF($X99="MG",SUMPRODUCT($Z99:$Z103,Expenses!AH$35:AH$39)*$F99,MAX((Expenses!AH$35-$AB99/12)*$AA99*$F99,0)+MAX((Expenses!AH$36-$AB100/12)*$AA100*$F99,0)+MAX((Expenses!AH$37-$AB101/12)*$AA101*$F99,0)+MAX((Expenses!AH$38-$AB102/12)*$AA102*$F99,0)+MAX((Expenses!AH$39-$AB103/12)*$AA103*$F99,0)))))</f>
        <v>0</v>
      </c>
      <c r="AK270" s="156">
        <f>IF(OR(AK$165&lt;=EOMONTH($E99,$R99*(1-$O99)),AK$165&gt;EOMONTH($E99,$P99*12*(1-$O99)+$Q99*12*$O99+$R99*(1-$O99))),0,IF($X99="NNN",SUM(Expenses!AI$35:AI$39)*$F99,IF($X99="FSG",0,IF($X99="MG",SUMPRODUCT($Z99:$Z103,Expenses!AI$35:AI$39)*$F99,MAX((Expenses!AI$35-$AB99/12)*$AA99*$F99,0)+MAX((Expenses!AI$36-$AB100/12)*$AA100*$F99,0)+MAX((Expenses!AI$37-$AB101/12)*$AA101*$F99,0)+MAX((Expenses!AI$38-$AB102/12)*$AA102*$F99,0)+MAX((Expenses!AI$39-$AB103/12)*$AA103*$F99,0)))))</f>
        <v>0</v>
      </c>
      <c r="AL270" s="156">
        <f>IF(OR(AL$165&lt;=EOMONTH($E99,$R99*(1-$O99)),AL$165&gt;EOMONTH($E99,$P99*12*(1-$O99)+$Q99*12*$O99+$R99*(1-$O99))),0,IF($X99="NNN",SUM(Expenses!AJ$35:AJ$39)*$F99,IF($X99="FSG",0,IF($X99="MG",SUMPRODUCT($Z99:$Z103,Expenses!AJ$35:AJ$39)*$F99,MAX((Expenses!AJ$35-$AB99/12)*$AA99*$F99,0)+MAX((Expenses!AJ$36-$AB100/12)*$AA100*$F99,0)+MAX((Expenses!AJ$37-$AB101/12)*$AA101*$F99,0)+MAX((Expenses!AJ$38-$AB102/12)*$AA102*$F99,0)+MAX((Expenses!AJ$39-$AB103/12)*$AA103*$F99,0)))))</f>
        <v>0</v>
      </c>
      <c r="AM270" s="156">
        <f>IF(OR(AM$165&lt;=EOMONTH($E99,$R99*(1-$O99)),AM$165&gt;EOMONTH($E99,$P99*12*(1-$O99)+$Q99*12*$O99+$R99*(1-$O99))),0,IF($X99="NNN",SUM(Expenses!AK$35:AK$39)*$F99,IF($X99="FSG",0,IF($X99="MG",SUMPRODUCT($Z99:$Z103,Expenses!AK$35:AK$39)*$F99,MAX((Expenses!AK$35-$AB99/12)*$AA99*$F99,0)+MAX((Expenses!AK$36-$AB100/12)*$AA100*$F99,0)+MAX((Expenses!AK$37-$AB101/12)*$AA101*$F99,0)+MAX((Expenses!AK$38-$AB102/12)*$AA102*$F99,0)+MAX((Expenses!AK$39-$AB103/12)*$AA103*$F99,0)))))</f>
        <v>0</v>
      </c>
      <c r="AN270" s="156">
        <f>IF(OR(AN$165&lt;=EOMONTH($E99,$R99*(1-$O99)),AN$165&gt;EOMONTH($E99,$P99*12*(1-$O99)+$Q99*12*$O99+$R99*(1-$O99))),0,IF($X99="NNN",SUM(Expenses!AL$35:AL$39)*$F99,IF($X99="FSG",0,IF($X99="MG",SUMPRODUCT($Z99:$Z103,Expenses!AL$35:AL$39)*$F99,MAX((Expenses!AL$35-$AB99/12)*$AA99*$F99,0)+MAX((Expenses!AL$36-$AB100/12)*$AA100*$F99,0)+MAX((Expenses!AL$37-$AB101/12)*$AA101*$F99,0)+MAX((Expenses!AL$38-$AB102/12)*$AA102*$F99,0)+MAX((Expenses!AL$39-$AB103/12)*$AA103*$F99,0)))))</f>
        <v>0</v>
      </c>
      <c r="AO270" s="156">
        <f>IF(OR(AO$165&lt;=EOMONTH($E99,$R99*(1-$O99)),AO$165&gt;EOMONTH($E99,$P99*12*(1-$O99)+$Q99*12*$O99+$R99*(1-$O99))),0,IF($X99="NNN",SUM(Expenses!AM$35:AM$39)*$F99,IF($X99="FSG",0,IF($X99="MG",SUMPRODUCT($Z99:$Z103,Expenses!AM$35:AM$39)*$F99,MAX((Expenses!AM$35-$AB99/12)*$AA99*$F99,0)+MAX((Expenses!AM$36-$AB100/12)*$AA100*$F99,0)+MAX((Expenses!AM$37-$AB101/12)*$AA101*$F99,0)+MAX((Expenses!AM$38-$AB102/12)*$AA102*$F99,0)+MAX((Expenses!AM$39-$AB103/12)*$AA103*$F99,0)))))</f>
        <v>0</v>
      </c>
      <c r="AP270" s="156">
        <f>IF(OR(AP$165&lt;=EOMONTH($E99,$R99*(1-$O99)),AP$165&gt;EOMONTH($E99,$P99*12*(1-$O99)+$Q99*12*$O99+$R99*(1-$O99))),0,IF($X99="NNN",SUM(Expenses!AN$35:AN$39)*$F99,IF($X99="FSG",0,IF($X99="MG",SUMPRODUCT($Z99:$Z103,Expenses!AN$35:AN$39)*$F99,MAX((Expenses!AN$35-$AB99/12)*$AA99*$F99,0)+MAX((Expenses!AN$36-$AB100/12)*$AA100*$F99,0)+MAX((Expenses!AN$37-$AB101/12)*$AA101*$F99,0)+MAX((Expenses!AN$38-$AB102/12)*$AA102*$F99,0)+MAX((Expenses!AN$39-$AB103/12)*$AA103*$F99,0)))))</f>
        <v>0</v>
      </c>
      <c r="AQ270" s="156">
        <f>IF(OR(AQ$165&lt;=EOMONTH($E99,$R99*(1-$O99)),AQ$165&gt;EOMONTH($E99,$P99*12*(1-$O99)+$Q99*12*$O99+$R99*(1-$O99))),0,IF($X99="NNN",SUM(Expenses!AO$35:AO$39)*$F99,IF($X99="FSG",0,IF($X99="MG",SUMPRODUCT($Z99:$Z103,Expenses!AO$35:AO$39)*$F99,MAX((Expenses!AO$35-$AB99/12)*$AA99*$F99,0)+MAX((Expenses!AO$36-$AB100/12)*$AA100*$F99,0)+MAX((Expenses!AO$37-$AB101/12)*$AA101*$F99,0)+MAX((Expenses!AO$38-$AB102/12)*$AA102*$F99,0)+MAX((Expenses!AO$39-$AB103/12)*$AA103*$F99,0)))))</f>
        <v>0</v>
      </c>
      <c r="AR270" s="156">
        <f>IF(OR(AR$165&lt;=EOMONTH($E99,$R99*(1-$O99)),AR$165&gt;EOMONTH($E99,$P99*12*(1-$O99)+$Q99*12*$O99+$R99*(1-$O99))),0,IF($X99="NNN",SUM(Expenses!AP$35:AP$39)*$F99,IF($X99="FSG",0,IF($X99="MG",SUMPRODUCT($Z99:$Z103,Expenses!AP$35:AP$39)*$F99,MAX((Expenses!AP$35-$AB99/12)*$AA99*$F99,0)+MAX((Expenses!AP$36-$AB100/12)*$AA100*$F99,0)+MAX((Expenses!AP$37-$AB101/12)*$AA101*$F99,0)+MAX((Expenses!AP$38-$AB102/12)*$AA102*$F99,0)+MAX((Expenses!AP$39-$AB103/12)*$AA103*$F99,0)))))</f>
        <v>0</v>
      </c>
      <c r="AS270" s="156">
        <f>IF(OR(AS$165&lt;=EOMONTH($E99,$R99*(1-$O99)),AS$165&gt;EOMONTH($E99,$P99*12*(1-$O99)+$Q99*12*$O99+$R99*(1-$O99))),0,IF($X99="NNN",SUM(Expenses!AQ$35:AQ$39)*$F99,IF($X99="FSG",0,IF($X99="MG",SUMPRODUCT($Z99:$Z103,Expenses!AQ$35:AQ$39)*$F99,MAX((Expenses!AQ$35-$AB99/12)*$AA99*$F99,0)+MAX((Expenses!AQ$36-$AB100/12)*$AA100*$F99,0)+MAX((Expenses!AQ$37-$AB101/12)*$AA101*$F99,0)+MAX((Expenses!AQ$38-$AB102/12)*$AA102*$F99,0)+MAX((Expenses!AQ$39-$AB103/12)*$AA103*$F99,0)))))</f>
        <v>0</v>
      </c>
      <c r="AT270" s="156">
        <f>IF(OR(AT$165&lt;=EOMONTH($E99,$R99*(1-$O99)),AT$165&gt;EOMONTH($E99,$P99*12*(1-$O99)+$Q99*12*$O99+$R99*(1-$O99))),0,IF($X99="NNN",SUM(Expenses!AR$35:AR$39)*$F99,IF($X99="FSG",0,IF($X99="MG",SUMPRODUCT($Z99:$Z103,Expenses!AR$35:AR$39)*$F99,MAX((Expenses!AR$35-$AB99/12)*$AA99*$F99,0)+MAX((Expenses!AR$36-$AB100/12)*$AA100*$F99,0)+MAX((Expenses!AR$37-$AB101/12)*$AA101*$F99,0)+MAX((Expenses!AR$38-$AB102/12)*$AA102*$F99,0)+MAX((Expenses!AR$39-$AB103/12)*$AA103*$F99,0)))))</f>
        <v>0</v>
      </c>
      <c r="AU270" s="156">
        <f>IF(OR(AU$165&lt;=EOMONTH($E99,$R99*(1-$O99)),AU$165&gt;EOMONTH($E99,$P99*12*(1-$O99)+$Q99*12*$O99+$R99*(1-$O99))),0,IF($X99="NNN",SUM(Expenses!AS$35:AS$39)*$F99,IF($X99="FSG",0,IF($X99="MG",SUMPRODUCT($Z99:$Z103,Expenses!AS$35:AS$39)*$F99,MAX((Expenses!AS$35-$AB99/12)*$AA99*$F99,0)+MAX((Expenses!AS$36-$AB100/12)*$AA100*$F99,0)+MAX((Expenses!AS$37-$AB101/12)*$AA101*$F99,0)+MAX((Expenses!AS$38-$AB102/12)*$AA102*$F99,0)+MAX((Expenses!AS$39-$AB103/12)*$AA103*$F99,0)))))</f>
        <v>0</v>
      </c>
      <c r="AV270" s="156">
        <f>IF(OR(AV$165&lt;=EOMONTH($E99,$R99*(1-$O99)),AV$165&gt;EOMONTH($E99,$P99*12*(1-$O99)+$Q99*12*$O99+$R99*(1-$O99))),0,IF($X99="NNN",SUM(Expenses!AT$35:AT$39)*$F99,IF($X99="FSG",0,IF($X99="MG",SUMPRODUCT($Z99:$Z103,Expenses!AT$35:AT$39)*$F99,MAX((Expenses!AT$35-$AB99/12)*$AA99*$F99,0)+MAX((Expenses!AT$36-$AB100/12)*$AA100*$F99,0)+MAX((Expenses!AT$37-$AB101/12)*$AA101*$F99,0)+MAX((Expenses!AT$38-$AB102/12)*$AA102*$F99,0)+MAX((Expenses!AT$39-$AB103/12)*$AA103*$F99,0)))))</f>
        <v>0</v>
      </c>
      <c r="AW270" s="156">
        <f>IF(OR(AW$165&lt;=EOMONTH($E99,$R99*(1-$O99)),AW$165&gt;EOMONTH($E99,$P99*12*(1-$O99)+$Q99*12*$O99+$R99*(1-$O99))),0,IF($X99="NNN",SUM(Expenses!AU$35:AU$39)*$F99,IF($X99="FSG",0,IF($X99="MG",SUMPRODUCT($Z99:$Z103,Expenses!AU$35:AU$39)*$F99,MAX((Expenses!AU$35-$AB99/12)*$AA99*$F99,0)+MAX((Expenses!AU$36-$AB100/12)*$AA100*$F99,0)+MAX((Expenses!AU$37-$AB101/12)*$AA101*$F99,0)+MAX((Expenses!AU$38-$AB102/12)*$AA102*$F99,0)+MAX((Expenses!AU$39-$AB103/12)*$AA103*$F99,0)))))</f>
        <v>0</v>
      </c>
      <c r="AX270" s="156">
        <f>IF(OR(AX$165&lt;=EOMONTH($E99,$R99*(1-$O99)),AX$165&gt;EOMONTH($E99,$P99*12*(1-$O99)+$Q99*12*$O99+$R99*(1-$O99))),0,IF($X99="NNN",SUM(Expenses!AV$35:AV$39)*$F99,IF($X99="FSG",0,IF($X99="MG",SUMPRODUCT($Z99:$Z103,Expenses!AV$35:AV$39)*$F99,MAX((Expenses!AV$35-$AB99/12)*$AA99*$F99,0)+MAX((Expenses!AV$36-$AB100/12)*$AA100*$F99,0)+MAX((Expenses!AV$37-$AB101/12)*$AA101*$F99,0)+MAX((Expenses!AV$38-$AB102/12)*$AA102*$F99,0)+MAX((Expenses!AV$39-$AB103/12)*$AA103*$F99,0)))))</f>
        <v>0</v>
      </c>
      <c r="AY270" s="156">
        <f>IF(OR(AY$165&lt;=EOMONTH($E99,$R99*(1-$O99)),AY$165&gt;EOMONTH($E99,$P99*12*(1-$O99)+$Q99*12*$O99+$R99*(1-$O99))),0,IF($X99="NNN",SUM(Expenses!AW$35:AW$39)*$F99,IF($X99="FSG",0,IF($X99="MG",SUMPRODUCT($Z99:$Z103,Expenses!AW$35:AW$39)*$F99,MAX((Expenses!AW$35-$AB99/12)*$AA99*$F99,0)+MAX((Expenses!AW$36-$AB100/12)*$AA100*$F99,0)+MAX((Expenses!AW$37-$AB101/12)*$AA101*$F99,0)+MAX((Expenses!AW$38-$AB102/12)*$AA102*$F99,0)+MAX((Expenses!AW$39-$AB103/12)*$AA103*$F99,0)))))</f>
        <v>0</v>
      </c>
      <c r="AZ270" s="156">
        <f>IF(OR(AZ$165&lt;=EOMONTH($E99,$R99*(1-$O99)),AZ$165&gt;EOMONTH($E99,$P99*12*(1-$O99)+$Q99*12*$O99+$R99*(1-$O99))),0,IF($X99="NNN",SUM(Expenses!AX$35:AX$39)*$F99,IF($X99="FSG",0,IF($X99="MG",SUMPRODUCT($Z99:$Z103,Expenses!AX$35:AX$39)*$F99,MAX((Expenses!AX$35-$AB99/12)*$AA99*$F99,0)+MAX((Expenses!AX$36-$AB100/12)*$AA100*$F99,0)+MAX((Expenses!AX$37-$AB101/12)*$AA101*$F99,0)+MAX((Expenses!AX$38-$AB102/12)*$AA102*$F99,0)+MAX((Expenses!AX$39-$AB103/12)*$AA103*$F99,0)))))</f>
        <v>0</v>
      </c>
      <c r="BA270" s="156">
        <f>IF(OR(BA$165&lt;=EOMONTH($E99,$R99*(1-$O99)),BA$165&gt;EOMONTH($E99,$P99*12*(1-$O99)+$Q99*12*$O99+$R99*(1-$O99))),0,IF($X99="NNN",SUM(Expenses!AY$35:AY$39)*$F99,IF($X99="FSG",0,IF($X99="MG",SUMPRODUCT($Z99:$Z103,Expenses!AY$35:AY$39)*$F99,MAX((Expenses!AY$35-$AB99/12)*$AA99*$F99,0)+MAX((Expenses!AY$36-$AB100/12)*$AA100*$F99,0)+MAX((Expenses!AY$37-$AB101/12)*$AA101*$F99,0)+MAX((Expenses!AY$38-$AB102/12)*$AA102*$F99,0)+MAX((Expenses!AY$39-$AB103/12)*$AA103*$F99,0)))))</f>
        <v>0</v>
      </c>
      <c r="BB270" s="156">
        <f>IF(OR(BB$165&lt;=EOMONTH($E99,$R99*(1-$O99)),BB$165&gt;EOMONTH($E99,$P99*12*(1-$O99)+$Q99*12*$O99+$R99*(1-$O99))),0,IF($X99="NNN",SUM(Expenses!AZ$35:AZ$39)*$F99,IF($X99="FSG",0,IF($X99="MG",SUMPRODUCT($Z99:$Z103,Expenses!AZ$35:AZ$39)*$F99,MAX((Expenses!AZ$35-$AB99/12)*$AA99*$F99,0)+MAX((Expenses!AZ$36-$AB100/12)*$AA100*$F99,0)+MAX((Expenses!AZ$37-$AB101/12)*$AA101*$F99,0)+MAX((Expenses!AZ$38-$AB102/12)*$AA102*$F99,0)+MAX((Expenses!AZ$39-$AB103/12)*$AA103*$F99,0)))))</f>
        <v>0</v>
      </c>
      <c r="BC270" s="156">
        <f>IF(OR(BC$165&lt;=EOMONTH($E99,$R99*(1-$O99)),BC$165&gt;EOMONTH($E99,$P99*12*(1-$O99)+$Q99*12*$O99+$R99*(1-$O99))),0,IF($X99="NNN",SUM(Expenses!BA$35:BA$39)*$F99,IF($X99="FSG",0,IF($X99="MG",SUMPRODUCT($Z99:$Z103,Expenses!BA$35:BA$39)*$F99,MAX((Expenses!BA$35-$AB99/12)*$AA99*$F99,0)+MAX((Expenses!BA$36-$AB100/12)*$AA100*$F99,0)+MAX((Expenses!BA$37-$AB101/12)*$AA101*$F99,0)+MAX((Expenses!BA$38-$AB102/12)*$AA102*$F99,0)+MAX((Expenses!BA$39-$AB103/12)*$AA103*$F99,0)))))</f>
        <v>0</v>
      </c>
      <c r="BD270" s="156">
        <f>IF(OR(BD$165&lt;=EOMONTH($E99,$R99*(1-$O99)),BD$165&gt;EOMONTH($E99,$P99*12*(1-$O99)+$Q99*12*$O99+$R99*(1-$O99))),0,IF($X99="NNN",SUM(Expenses!BB$35:BB$39)*$F99,IF($X99="FSG",0,IF($X99="MG",SUMPRODUCT($Z99:$Z103,Expenses!BB$35:BB$39)*$F99,MAX((Expenses!BB$35-$AB99/12)*$AA99*$F99,0)+MAX((Expenses!BB$36-$AB100/12)*$AA100*$F99,0)+MAX((Expenses!BB$37-$AB101/12)*$AA101*$F99,0)+MAX((Expenses!BB$38-$AB102/12)*$AA102*$F99,0)+MAX((Expenses!BB$39-$AB103/12)*$AA103*$F99,0)))))</f>
        <v>0</v>
      </c>
      <c r="BE270" s="156">
        <f>IF(OR(BE$165&lt;=EOMONTH($E99,$R99*(1-$O99)),BE$165&gt;EOMONTH($E99,$P99*12*(1-$O99)+$Q99*12*$O99+$R99*(1-$O99))),0,IF($X99="NNN",SUM(Expenses!BC$35:BC$39)*$F99,IF($X99="FSG",0,IF($X99="MG",SUMPRODUCT($Z99:$Z103,Expenses!BC$35:BC$39)*$F99,MAX((Expenses!BC$35-$AB99/12)*$AA99*$F99,0)+MAX((Expenses!BC$36-$AB100/12)*$AA100*$F99,0)+MAX((Expenses!BC$37-$AB101/12)*$AA101*$F99,0)+MAX((Expenses!BC$38-$AB102/12)*$AA102*$F99,0)+MAX((Expenses!BC$39-$AB103/12)*$AA103*$F99,0)))))</f>
        <v>0</v>
      </c>
      <c r="BF270" s="156">
        <f>IF(OR(BF$165&lt;=EOMONTH($E99,$R99*(1-$O99)),BF$165&gt;EOMONTH($E99,$P99*12*(1-$O99)+$Q99*12*$O99+$R99*(1-$O99))),0,IF($X99="NNN",SUM(Expenses!BD$35:BD$39)*$F99,IF($X99="FSG",0,IF($X99="MG",SUMPRODUCT($Z99:$Z103,Expenses!BD$35:BD$39)*$F99,MAX((Expenses!BD$35-$AB99/12)*$AA99*$F99,0)+MAX((Expenses!BD$36-$AB100/12)*$AA100*$F99,0)+MAX((Expenses!BD$37-$AB101/12)*$AA101*$F99,0)+MAX((Expenses!BD$38-$AB102/12)*$AA102*$F99,0)+MAX((Expenses!BD$39-$AB103/12)*$AA103*$F99,0)))))</f>
        <v>0</v>
      </c>
      <c r="BG270" s="156">
        <f>IF(OR(BG$165&lt;=EOMONTH($E99,$R99*(1-$O99)),BG$165&gt;EOMONTH($E99,$P99*12*(1-$O99)+$Q99*12*$O99+$R99*(1-$O99))),0,IF($X99="NNN",SUM(Expenses!BE$35:BE$39)*$F99,IF($X99="FSG",0,IF($X99="MG",SUMPRODUCT($Z99:$Z103,Expenses!BE$35:BE$39)*$F99,MAX((Expenses!BE$35-$AB99/12)*$AA99*$F99,0)+MAX((Expenses!BE$36-$AB100/12)*$AA100*$F99,0)+MAX((Expenses!BE$37-$AB101/12)*$AA101*$F99,0)+MAX((Expenses!BE$38-$AB102/12)*$AA102*$F99,0)+MAX((Expenses!BE$39-$AB103/12)*$AA103*$F99,0)))))</f>
        <v>0</v>
      </c>
      <c r="BH270" s="156">
        <f>IF(OR(BH$165&lt;=EOMONTH($E99,$R99*(1-$O99)),BH$165&gt;EOMONTH($E99,$P99*12*(1-$O99)+$Q99*12*$O99+$R99*(1-$O99))),0,IF($X99="NNN",SUM(Expenses!BF$35:BF$39)*$F99,IF($X99="FSG",0,IF($X99="MG",SUMPRODUCT($Z99:$Z103,Expenses!BF$35:BF$39)*$F99,MAX((Expenses!BF$35-$AB99/12)*$AA99*$F99,0)+MAX((Expenses!BF$36-$AB100/12)*$AA100*$F99,0)+MAX((Expenses!BF$37-$AB101/12)*$AA101*$F99,0)+MAX((Expenses!BF$38-$AB102/12)*$AA102*$F99,0)+MAX((Expenses!BF$39-$AB103/12)*$AA103*$F99,0)))))</f>
        <v>0</v>
      </c>
      <c r="BI270" s="156">
        <f>IF(OR(BI$165&lt;=EOMONTH($E99,$R99*(1-$O99)),BI$165&gt;EOMONTH($E99,$P99*12*(1-$O99)+$Q99*12*$O99+$R99*(1-$O99))),0,IF($X99="NNN",SUM(Expenses!BG$35:BG$39)*$F99,IF($X99="FSG",0,IF($X99="MG",SUMPRODUCT($Z99:$Z103,Expenses!BG$35:BG$39)*$F99,MAX((Expenses!BG$35-$AB99/12)*$AA99*$F99,0)+MAX((Expenses!BG$36-$AB100/12)*$AA100*$F99,0)+MAX((Expenses!BG$37-$AB101/12)*$AA101*$F99,0)+MAX((Expenses!BG$38-$AB102/12)*$AA102*$F99,0)+MAX((Expenses!BG$39-$AB103/12)*$AA103*$F99,0)))))</f>
        <v>0</v>
      </c>
      <c r="BJ270" s="156">
        <f>IF(OR(BJ$165&lt;=EOMONTH($E99,$R99*(1-$O99)),BJ$165&gt;EOMONTH($E99,$P99*12*(1-$O99)+$Q99*12*$O99+$R99*(1-$O99))),0,IF($X99="NNN",SUM(Expenses!BH$35:BH$39)*$F99,IF($X99="FSG",0,IF($X99="MG",SUMPRODUCT($Z99:$Z103,Expenses!BH$35:BH$39)*$F99,MAX((Expenses!BH$35-$AB99/12)*$AA99*$F99,0)+MAX((Expenses!BH$36-$AB100/12)*$AA100*$F99,0)+MAX((Expenses!BH$37-$AB101/12)*$AA101*$F99,0)+MAX((Expenses!BH$38-$AB102/12)*$AA102*$F99,0)+MAX((Expenses!BH$39-$AB103/12)*$AA103*$F99,0)))))</f>
        <v>0</v>
      </c>
      <c r="BK270" s="156">
        <f>IF(OR(BK$165&lt;=EOMONTH($E99,$R99*(1-$O99)),BK$165&gt;EOMONTH($E99,$P99*12*(1-$O99)+$Q99*12*$O99+$R99*(1-$O99))),0,IF($X99="NNN",SUM(Expenses!BI$35:BI$39)*$F99,IF($X99="FSG",0,IF($X99="MG",SUMPRODUCT($Z99:$Z103,Expenses!BI$35:BI$39)*$F99,MAX((Expenses!BI$35-$AB99/12)*$AA99*$F99,0)+MAX((Expenses!BI$36-$AB100/12)*$AA100*$F99,0)+MAX((Expenses!BI$37-$AB101/12)*$AA101*$F99,0)+MAX((Expenses!BI$38-$AB102/12)*$AA102*$F99,0)+MAX((Expenses!BI$39-$AB103/12)*$AA103*$F99,0)))))</f>
        <v>0</v>
      </c>
      <c r="BL270" s="156">
        <f>IF(OR(BL$165&lt;=EOMONTH($E99,$R99*(1-$O99)),BL$165&gt;EOMONTH($E99,$P99*12*(1-$O99)+$Q99*12*$O99+$R99*(1-$O99))),0,IF($X99="NNN",SUM(Expenses!BJ$35:BJ$39)*$F99,IF($X99="FSG",0,IF($X99="MG",SUMPRODUCT($Z99:$Z103,Expenses!BJ$35:BJ$39)*$F99,MAX((Expenses!BJ$35-$AB99/12)*$AA99*$F99,0)+MAX((Expenses!BJ$36-$AB100/12)*$AA100*$F99,0)+MAX((Expenses!BJ$37-$AB101/12)*$AA101*$F99,0)+MAX((Expenses!BJ$38-$AB102/12)*$AA102*$F99,0)+MAX((Expenses!BJ$39-$AB103/12)*$AA103*$F99,0)))))</f>
        <v>0</v>
      </c>
      <c r="BM270" s="156">
        <f>IF(OR(BM$165&lt;=EOMONTH($E99,$R99*(1-$O99)),BM$165&gt;EOMONTH($E99,$P99*12*(1-$O99)+$Q99*12*$O99+$R99*(1-$O99))),0,IF($X99="NNN",SUM(Expenses!BK$35:BK$39)*$F99,IF($X99="FSG",0,IF($X99="MG",SUMPRODUCT($Z99:$Z103,Expenses!BK$35:BK$39)*$F99,MAX((Expenses!BK$35-$AB99/12)*$AA99*$F99,0)+MAX((Expenses!BK$36-$AB100/12)*$AA100*$F99,0)+MAX((Expenses!BK$37-$AB101/12)*$AA101*$F99,0)+MAX((Expenses!BK$38-$AB102/12)*$AA102*$F99,0)+MAX((Expenses!BK$39-$AB103/12)*$AA103*$F99,0)))))</f>
        <v>0</v>
      </c>
      <c r="BN270" s="156">
        <f>IF(OR(BN$165&lt;=EOMONTH($E99,$R99*(1-$O99)),BN$165&gt;EOMONTH($E99,$P99*12*(1-$O99)+$Q99*12*$O99+$R99*(1-$O99))),0,IF($X99="NNN",SUM(Expenses!BL$35:BL$39)*$F99,IF($X99="FSG",0,IF($X99="MG",SUMPRODUCT($Z99:$Z103,Expenses!BL$35:BL$39)*$F99,MAX((Expenses!BL$35-$AB99/12)*$AA99*$F99,0)+MAX((Expenses!BL$36-$AB100/12)*$AA100*$F99,0)+MAX((Expenses!BL$37-$AB101/12)*$AA101*$F99,0)+MAX((Expenses!BL$38-$AB102/12)*$AA102*$F99,0)+MAX((Expenses!BL$39-$AB103/12)*$AA103*$F99,0)))))</f>
        <v>0</v>
      </c>
      <c r="BO270" s="156">
        <f>IF(OR(BO$165&lt;=EOMONTH($E99,$R99*(1-$O99)),BO$165&gt;EOMONTH($E99,$P99*12*(1-$O99)+$Q99*12*$O99+$R99*(1-$O99))),0,IF($X99="NNN",SUM(Expenses!BM$35:BM$39)*$F99,IF($X99="FSG",0,IF($X99="MG",SUMPRODUCT($Z99:$Z103,Expenses!BM$35:BM$39)*$F99,MAX((Expenses!BM$35-$AB99/12)*$AA99*$F99,0)+MAX((Expenses!BM$36-$AB100/12)*$AA100*$F99,0)+MAX((Expenses!BM$37-$AB101/12)*$AA101*$F99,0)+MAX((Expenses!BM$38-$AB102/12)*$AA102*$F99,0)+MAX((Expenses!BM$39-$AB103/12)*$AA103*$F99,0)))))</f>
        <v>0</v>
      </c>
      <c r="BP270" s="156">
        <f ca="1">IF(OR(BP$165&lt;=EOMONTH($E99,$R99*(1-$O99)),BP$165&gt;EOMONTH($E99,$P99*12*(1-$O99)+$Q99*12*$O99+$R99*(1-$O99))),0,IF($X99="NNN",SUM(Expenses!BN$35:BN$39)*$F99,IF($X99="FSG",0,IF($X99="MG",SUMPRODUCT($Z99:$Z103,Expenses!BN$35:BN$39)*$F99,MAX((Expenses!BN$35-$AB99/12)*$AA99*$F99,0)+MAX((Expenses!BN$36-$AB100/12)*$AA100*$F99,0)+MAX((Expenses!BN$37-$AB101/12)*$AA101*$F99,0)+MAX((Expenses!BN$38-$AB102/12)*$AA102*$F99,0)+MAX((Expenses!BN$39-$AB103/12)*$AA103*$F99,0)))))</f>
        <v>2592.7410167648427</v>
      </c>
      <c r="BQ270" s="156">
        <f ca="1">IF(OR(BQ$165&lt;=EOMONTH($E99,$R99*(1-$O99)),BQ$165&gt;EOMONTH($E99,$P99*12*(1-$O99)+$Q99*12*$O99+$R99*(1-$O99))),0,IF($X99="NNN",SUM(Expenses!BO$35:BO$39)*$F99,IF($X99="FSG",0,IF($X99="MG",SUMPRODUCT($Z99:$Z103,Expenses!BO$35:BO$39)*$F99,MAX((Expenses!BO$35-$AB99/12)*$AA99*$F99,0)+MAX((Expenses!BO$36-$AB100/12)*$AA100*$F99,0)+MAX((Expenses!BO$37-$AB101/12)*$AA101*$F99,0)+MAX((Expenses!BO$38-$AB102/12)*$AA102*$F99,0)+MAX((Expenses!BO$39-$AB103/12)*$AA103*$F99,0)))))</f>
        <v>2595.6095227487381</v>
      </c>
      <c r="BR270" s="156">
        <f ca="1">IF(OR(BR$165&lt;=EOMONTH($E99,$R99*(1-$O99)),BR$165&gt;EOMONTH($E99,$P99*12*(1-$O99)+$Q99*12*$O99+$R99*(1-$O99))),0,IF($X99="NNN",SUM(Expenses!BP$35:BP$39)*$F99,IF($X99="FSG",0,IF($X99="MG",SUMPRODUCT($Z99:$Z103,Expenses!BP$35:BP$39)*$F99,MAX((Expenses!BP$35-$AB99/12)*$AA99*$F99,0)+MAX((Expenses!BP$36-$AB100/12)*$AA100*$F99,0)+MAX((Expenses!BP$37-$AB101/12)*$AA101*$F99,0)+MAX((Expenses!BP$38-$AB102/12)*$AA102*$F99,0)+MAX((Expenses!BP$39-$AB103/12)*$AA103*$F99,0)))))</f>
        <v>2638.1984640599726</v>
      </c>
      <c r="BS270" s="156">
        <f ca="1">IF(OR(BS$165&lt;=EOMONTH($E99,$R99*(1-$O99)),BS$165&gt;EOMONTH($E99,$P99*12*(1-$O99)+$Q99*12*$O99+$R99*(1-$O99))),0,IF($X99="NNN",SUM(Expenses!BQ$35:BQ$39)*$F99,IF($X99="FSG",0,IF($X99="MG",SUMPRODUCT($Z99:$Z103,Expenses!BQ$35:BQ$39)*$F99,MAX((Expenses!BQ$35-$AB99/12)*$AA99*$F99,0)+MAX((Expenses!BQ$36-$AB100/12)*$AA100*$F99,0)+MAX((Expenses!BQ$37-$AB101/12)*$AA101*$F99,0)+MAX((Expenses!BQ$38-$AB102/12)*$AA102*$F99,0)+MAX((Expenses!BQ$39-$AB103/12)*$AA103*$F99,0)))))</f>
        <v>2639.7465023582522</v>
      </c>
      <c r="BT270" s="156">
        <f ca="1">IF(OR(BT$165&lt;=EOMONTH($E99,$R99*(1-$O99)),BT$165&gt;EOMONTH($E99,$P99*12*(1-$O99)+$Q99*12*$O99+$R99*(1-$O99))),0,IF($X99="NNN",SUM(Expenses!BR$35:BR$39)*$F99,IF($X99="FSG",0,IF($X99="MG",SUMPRODUCT($Z99:$Z103,Expenses!BR$35:BR$39)*$F99,MAX((Expenses!BR$35-$AB99/12)*$AA99*$F99,0)+MAX((Expenses!BR$36-$AB100/12)*$AA100*$F99,0)+MAX((Expenses!BR$37-$AB101/12)*$AA101*$F99,0)+MAX((Expenses!BR$38-$AB102/12)*$AA102*$F99,0)+MAX((Expenses!BR$39-$AB103/12)*$AA103*$F99,0)))))</f>
        <v>2641.2983585365928</v>
      </c>
      <c r="BU270" s="156">
        <f ca="1">IF(OR(BU$165&lt;=EOMONTH($E99,$R99*(1-$O99)),BU$165&gt;EOMONTH($E99,$P99*12*(1-$O99)+$Q99*12*$O99+$R99*(1-$O99))),0,IF($X99="NNN",SUM(Expenses!BS$35:BS$39)*$F99,IF($X99="FSG",0,IF($X99="MG",SUMPRODUCT($Z99:$Z103,Expenses!BS$35:BS$39)*$F99,MAX((Expenses!BS$35-$AB99/12)*$AA99*$F99,0)+MAX((Expenses!BS$36-$AB100/12)*$AA100*$F99,0)+MAX((Expenses!BS$37-$AB101/12)*$AA101*$F99,0)+MAX((Expenses!BS$38-$AB102/12)*$AA102*$F99,0)+MAX((Expenses!BS$39-$AB103/12)*$AA103*$F99,0)))))</f>
        <v>2642.8540420109166</v>
      </c>
      <c r="BV270" s="156">
        <f ca="1">IF(OR(BV$165&lt;=EOMONTH($E99,$R99*(1-$O99)),BV$165&gt;EOMONTH($E99,$P99*12*(1-$O99)+$Q99*12*$O99+$R99*(1-$O99))),0,IF($X99="NNN",SUM(Expenses!BT$35:BT$39)*$F99,IF($X99="FSG",0,IF($X99="MG",SUMPRODUCT($Z99:$Z103,Expenses!BT$35:BT$39)*$F99,MAX((Expenses!BT$35-$AB99/12)*$AA99*$F99,0)+MAX((Expenses!BT$36-$AB100/12)*$AA100*$F99,0)+MAX((Expenses!BT$37-$AB101/12)*$AA101*$F99,0)+MAX((Expenses!BT$38-$AB102/12)*$AA102*$F99,0)+MAX((Expenses!BT$39-$AB103/12)*$AA103*$F99,0)))))</f>
        <v>2644.6389577256505</v>
      </c>
      <c r="BW270" s="156">
        <f ca="1">IF(OR(BW$165&lt;=EOMONTH($E99,$R99*(1-$O99)),BW$165&gt;EOMONTH($E99,$P99*12*(1-$O99)+$Q99*12*$O99+$R99*(1-$O99))),0,IF($X99="NNN",SUM(Expenses!BU$35:BU$39)*$F99,IF($X99="FSG",0,IF($X99="MG",SUMPRODUCT($Z99:$Z103,Expenses!BU$35:BU$39)*$F99,MAX((Expenses!BU$35-$AB99/12)*$AA99*$F99,0)+MAX((Expenses!BU$36-$AB100/12)*$AA100*$F99,0)+MAX((Expenses!BU$37-$AB101/12)*$AA101*$F99,0)+MAX((Expenses!BU$38-$AB102/12)*$AA102*$F99,0)+MAX((Expenses!BU$39-$AB103/12)*$AA103*$F99,0)))))</f>
        <v>2646.2023241326547</v>
      </c>
      <c r="BX270" s="156">
        <f ca="1">IF(OR(BX$165&lt;=EOMONTH($E99,$R99*(1-$O99)),BX$165&gt;EOMONTH($E99,$P99*12*(1-$O99)+$Q99*12*$O99+$R99*(1-$O99))),0,IF($X99="NNN",SUM(Expenses!BV$35:BV$39)*$F99,IF($X99="FSG",0,IF($X99="MG",SUMPRODUCT($Z99:$Z103,Expenses!BV$35:BV$39)*$F99,MAX((Expenses!BV$35-$AB99/12)*$AA99*$F99,0)+MAX((Expenses!BV$36-$AB100/12)*$AA100*$F99,0)+MAX((Expenses!BV$37-$AB101/12)*$AA101*$F99,0)+MAX((Expenses!BV$38-$AB102/12)*$AA102*$F99,0)+MAX((Expenses!BV$39-$AB103/12)*$AA103*$F99,0)))))</f>
        <v>2685.220518691553</v>
      </c>
      <c r="BY270" s="156">
        <f ca="1">IF(OR(BY$165&lt;=EOMONTH($E99,$R99*(1-$O99)),BY$165&gt;EOMONTH($E99,$P99*12*(1-$O99)+$Q99*12*$O99+$R99*(1-$O99))),0,IF($X99="NNN",SUM(Expenses!BW$35:BW$39)*$F99,IF($X99="FSG",0,IF($X99="MG",SUMPRODUCT($Z99:$Z103,Expenses!BW$35:BW$39)*$F99,MAX((Expenses!BW$35-$AB99/12)*$AA99*$F99,0)+MAX((Expenses!BW$36-$AB100/12)*$AA100*$F99,0)+MAX((Expenses!BW$37-$AB101/12)*$AA101*$F99,0)+MAX((Expenses!BW$38-$AB102/12)*$AA102*$F99,0)+MAX((Expenses!BW$39-$AB103/12)*$AA103*$F99,0)))))</f>
        <v>2692.9483126993759</v>
      </c>
      <c r="BZ270" s="156">
        <f ca="1">IF(OR(BZ$165&lt;=EOMONTH($E99,$R99*(1-$O99)),BZ$165&gt;EOMONTH($E99,$P99*12*(1-$O99)+$Q99*12*$O99+$R99*(1-$O99))),0,IF($X99="NNN",SUM(Expenses!BX$35:BX$39)*$F99,IF($X99="FSG",0,IF($X99="MG",SUMPRODUCT($Z99:$Z103,Expenses!BX$35:BX$39)*$F99,MAX((Expenses!BX$35-$AB99/12)*$AA99*$F99,0)+MAX((Expenses!BX$36-$AB100/12)*$AA100*$F99,0)+MAX((Expenses!BX$37-$AB101/12)*$AA101*$F99,0)+MAX((Expenses!BX$38-$AB102/12)*$AA102*$F99,0)+MAX((Expenses!BX$39-$AB103/12)*$AA103*$F99,0)))))</f>
        <v>2694.5232747072364</v>
      </c>
      <c r="CA270" s="156">
        <f ca="1">IF(OR(CA$165&lt;=EOMONTH($E99,$R99*(1-$O99)),CA$165&gt;EOMONTH($E99,$P99*12*(1-$O99)+$Q99*12*$O99+$R99*(1-$O99))),0,IF($X99="NNN",SUM(Expenses!BY$35:BY$39)*$F99,IF($X99="FSG",0,IF($X99="MG",SUMPRODUCT($Z99:$Z103,Expenses!BY$35:BY$39)*$F99,MAX((Expenses!BY$35-$AB99/12)*$AA99*$F99,0)+MAX((Expenses!BY$36-$AB100/12)*$AA100*$F99,0)+MAX((Expenses!BY$37-$AB101/12)*$AA101*$F99,0)+MAX((Expenses!BY$38-$AB102/12)*$AA102*$F99,0)+MAX((Expenses!BY$39-$AB103/12)*$AA103*$F99,0)))))</f>
        <v>2696.1021209962887</v>
      </c>
      <c r="CB270" s="156">
        <f ca="1">IF(OR(CB$165&lt;=EOMONTH($E99,$R99*(1-$O99)),CB$165&gt;EOMONTH($E99,$P99*12*(1-$O99)+$Q99*12*$O99+$R99*(1-$O99))),0,IF($X99="NNN",SUM(Expenses!BZ$35:BZ$39)*$F99,IF($X99="FSG",0,IF($X99="MG",SUMPRODUCT($Z99:$Z103,Expenses!BZ$35:BZ$39)*$F99,MAX((Expenses!BZ$35-$AB99/12)*$AA99*$F99,0)+MAX((Expenses!BZ$36-$AB100/12)*$AA100*$F99,0)+MAX((Expenses!BZ$37-$AB101/12)*$AA101*$F99,0)+MAX((Expenses!BZ$38-$AB102/12)*$AA102*$F99,0)+MAX((Expenses!BZ$39-$AB103/12)*$AA103*$F99,0)))))</f>
        <v>2698.4102719678135</v>
      </c>
      <c r="CC270" s="156">
        <f ca="1">IF(OR(CC$165&lt;=EOMONTH($E99,$R99*(1-$O99)),CC$165&gt;EOMONTH($E99,$P99*12*(1-$O99)+$Q99*12*$O99+$R99*(1-$O99))),0,IF($X99="NNN",SUM(Expenses!CA$35:CA$39)*$F99,IF($X99="FSG",0,IF($X99="MG",SUMPRODUCT($Z99:$Z103,Expenses!CA$35:CA$39)*$F99,MAX((Expenses!CA$35-$AB99/12)*$AA99*$F99,0)+MAX((Expenses!CA$36-$AB100/12)*$AA100*$F99,0)+MAX((Expenses!CA$37-$AB101/12)*$AA101*$F99,0)+MAX((Expenses!CA$38-$AB102/12)*$AA102*$F99,0)+MAX((Expenses!CA$39-$AB103/12)*$AA103*$F99,0)))))</f>
        <v>2701.3648331312256</v>
      </c>
      <c r="CD270" s="156">
        <f ca="1">IF(OR(CD$165&lt;=EOMONTH($E99,$R99*(1-$O99)),CD$165&gt;EOMONTH($E99,$P99*12*(1-$O99)+$Q99*12*$O99+$R99*(1-$O99))),0,IF($X99="NNN",SUM(Expenses!CB$35:CB$39)*$F99,IF($X99="FSG",0,IF($X99="MG",SUMPRODUCT($Z99:$Z103,Expenses!CB$35:CB$39)*$F99,MAX((Expenses!CB$35-$AB99/12)*$AA99*$F99,0)+MAX((Expenses!CB$36-$AB100/12)*$AA100*$F99,0)+MAX((Expenses!CB$37-$AB101/12)*$AA101*$F99,0)+MAX((Expenses!CB$38-$AB102/12)*$AA102*$F99,0)+MAX((Expenses!CB$39-$AB103/12)*$AA103*$F99,0)))))</f>
        <v>2702.9553898365298</v>
      </c>
      <c r="CE270" s="156">
        <f ca="1">IF(OR(CE$165&lt;=EOMONTH($E99,$R99*(1-$O99)),CE$165&gt;EOMONTH($E99,$P99*12*(1-$O99)+$Q99*12*$O99+$R99*(1-$O99))),0,IF($X99="NNN",SUM(Expenses!CC$35:CC$39)*$F99,IF($X99="FSG",0,IF($X99="MG",SUMPRODUCT($Z99:$Z103,Expenses!CC$35:CC$39)*$F99,MAX((Expenses!CC$35-$AB99/12)*$AA99*$F99,0)+MAX((Expenses!CC$36-$AB100/12)*$AA100*$F99,0)+MAX((Expenses!CC$37-$AB101/12)*$AA101*$F99,0)+MAX((Expenses!CC$38-$AB102/12)*$AA102*$F99,0)+MAX((Expenses!CC$39-$AB103/12)*$AA103*$F99,0)))))</f>
        <v>2704.5498692837573</v>
      </c>
      <c r="CF270" s="156">
        <f ca="1">IF(OR(CF$165&lt;=EOMONTH($E99,$R99*(1-$O99)),CF$165&gt;EOMONTH($E99,$P99*12*(1-$O99)+$Q99*12*$O99+$R99*(1-$O99))),0,IF($X99="NNN",SUM(Expenses!CD$35:CD$39)*$F99,IF($X99="FSG",0,IF($X99="MG",SUMPRODUCT($Z99:$Z103,Expenses!CD$35:CD$39)*$F99,MAX((Expenses!CD$35-$AB99/12)*$AA99*$F99,0)+MAX((Expenses!CD$36-$AB100/12)*$AA100*$F99,0)+MAX((Expenses!CD$37-$AB101/12)*$AA101*$F99,0)+MAX((Expenses!CD$38-$AB102/12)*$AA102*$F99,0)+MAX((Expenses!CD$39-$AB103/12)*$AA103*$F99,0)))))</f>
        <v>2706.148281147448</v>
      </c>
      <c r="CG270" s="156">
        <f ca="1">IF(OR(CG$165&lt;=EOMONTH($E99,$R99*(1-$O99)),CG$165&gt;EOMONTH($E99,$P99*12*(1-$O99)+$Q99*12*$O99+$R99*(1-$O99))),0,IF($X99="NNN",SUM(Expenses!CE$35:CE$39)*$F99,IF($X99="FSG",0,IF($X99="MG",SUMPRODUCT($Z99:$Z103,Expenses!CE$35:CE$39)*$F99,MAX((Expenses!CE$35-$AB99/12)*$AA99*$F99,0)+MAX((Expenses!CE$36-$AB100/12)*$AA100*$F99,0)+MAX((Expenses!CE$37-$AB101/12)*$AA101*$F99,0)+MAX((Expenses!CE$38-$AB102/12)*$AA102*$F99,0)+MAX((Expenses!CE$39-$AB103/12)*$AA103*$F99,0)))))</f>
        <v>2707.7506351260022</v>
      </c>
      <c r="CH270" s="156">
        <f ca="1">IF(OR(CH$165&lt;=EOMONTH($E99,$R99*(1-$O99)),CH$165&gt;EOMONTH($E99,$P99*12*(1-$O99)+$Q99*12*$O99+$R99*(1-$O99))),0,IF($X99="NNN",SUM(Expenses!CF$35:CF$39)*$F99,IF($X99="FSG",0,IF($X99="MG",SUMPRODUCT($Z99:$Z103,Expenses!CF$35:CF$39)*$F99,MAX((Expenses!CF$35-$AB99/12)*$AA99*$F99,0)+MAX((Expenses!CF$36-$AB100/12)*$AA100*$F99,0)+MAX((Expenses!CF$37-$AB101/12)*$AA101*$F99,0)+MAX((Expenses!CF$38-$AB102/12)*$AA102*$F99,0)+MAX((Expenses!CF$39-$AB103/12)*$AA103*$F99,0)))))</f>
        <v>2709.5890983121776</v>
      </c>
      <c r="CI270" s="156">
        <f ca="1">IF(OR(CI$165&lt;=EOMONTH($E99,$R99*(1-$O99)),CI$165&gt;EOMONTH($E99,$P99*12*(1-$O99)+$Q99*12*$O99+$R99*(1-$O99))),0,IF($X99="NNN",SUM(Expenses!CG$35:CG$39)*$F99,IF($X99="FSG",0,IF($X99="MG",SUMPRODUCT($Z99:$Z103,Expenses!CG$35:CG$39)*$F99,MAX((Expenses!CG$35-$AB99/12)*$AA99*$F99,0)+MAX((Expenses!CG$36-$AB100/12)*$AA100*$F99,0)+MAX((Expenses!CG$37-$AB101/12)*$AA101*$F99,0)+MAX((Expenses!CG$38-$AB102/12)*$AA102*$F99,0)+MAX((Expenses!CG$39-$AB103/12)*$AA103*$F99,0)))))</f>
        <v>2711.1993657113917</v>
      </c>
      <c r="CJ270" s="156">
        <f ca="1">IF(OR(CJ$165&lt;=EOMONTH($E99,$R99*(1-$O99)),CJ$165&gt;EOMONTH($E99,$P99*12*(1-$O99)+$Q99*12*$O99+$R99*(1-$O99))),0,IF($X99="NNN",SUM(Expenses!CH$35:CH$39)*$F99,IF($X99="FSG",0,IF($X99="MG",SUMPRODUCT($Z99:$Z103,Expenses!CH$35:CH$39)*$F99,MAX((Expenses!CH$35-$AB99/12)*$AA99*$F99,0)+MAX((Expenses!CH$36-$AB100/12)*$AA100*$F99,0)+MAX((Expenses!CH$37-$AB101/12)*$AA101*$F99,0)+MAX((Expenses!CH$38-$AB102/12)*$AA102*$F99,0)+MAX((Expenses!CH$39-$AB103/12)*$AA103*$F99,0)))))</f>
        <v>2751.1003255441533</v>
      </c>
      <c r="CK270" s="156">
        <f ca="1">IF(OR(CK$165&lt;=EOMONTH($E99,$R99*(1-$O99)),CK$165&gt;EOMONTH($E99,$P99*12*(1-$O99)+$Q99*12*$O99+$R99*(1-$O99))),0,IF($X99="NNN",SUM(Expenses!CI$35:CI$39)*$F99,IF($X99="FSG",0,IF($X99="MG",SUMPRODUCT($Z99:$Z103,Expenses!CI$35:CI$39)*$F99,MAX((Expenses!CI$35-$AB99/12)*$AA99*$F99,0)+MAX((Expenses!CI$36-$AB100/12)*$AA100*$F99,0)+MAX((Expenses!CI$37-$AB101/12)*$AA101*$F99,0)+MAX((Expenses!CI$38-$AB102/12)*$AA102*$F99,0)+MAX((Expenses!CI$39-$AB103/12)*$AA103*$F99,0)))))</f>
        <v>2759.0599533722107</v>
      </c>
      <c r="CL270" s="156">
        <f ca="1">IF(OR(CL$165&lt;=EOMONTH($E99,$R99*(1-$O99)),CL$165&gt;EOMONTH($E99,$P99*12*(1-$O99)+$Q99*12*$O99+$R99*(1-$O99))),0,IF($X99="NNN",SUM(Expenses!CJ$35:CJ$39)*$F99,IF($X99="FSG",0,IF($X99="MG",SUMPRODUCT($Z99:$Z103,Expenses!CJ$35:CJ$39)*$F99,MAX((Expenses!CJ$35-$AB99/12)*$AA99*$F99,0)+MAX((Expenses!CJ$36-$AB100/12)*$AA100*$F99,0)+MAX((Expenses!CJ$37-$AB101/12)*$AA101*$F99,0)+MAX((Expenses!CJ$38-$AB102/12)*$AA102*$F99,0)+MAX((Expenses!CJ$39-$AB103/12)*$AA103*$F99,0)))))</f>
        <v>2760.6821642403065</v>
      </c>
      <c r="CM270" s="156">
        <f ca="1">IF(OR(CM$165&lt;=EOMONTH($E99,$R99*(1-$O99)),CM$165&gt;EOMONTH($E99,$P99*12*(1-$O99)+$Q99*12*$O99+$R99*(1-$O99))),0,IF($X99="NNN",SUM(Expenses!CK$35:CK$39)*$F99,IF($X99="FSG",0,IF($X99="MG",SUMPRODUCT($Z99:$Z103,Expenses!CK$35:CK$39)*$F99,MAX((Expenses!CK$35-$AB99/12)*$AA99*$F99,0)+MAX((Expenses!CK$36-$AB100/12)*$AA100*$F99,0)+MAX((Expenses!CK$37-$AB101/12)*$AA101*$F99,0)+MAX((Expenses!CK$38-$AB102/12)*$AA102*$F99,0)+MAX((Expenses!CK$39-$AB103/12)*$AA103*$F99,0)))))</f>
        <v>2762.3083759180304</v>
      </c>
      <c r="CN270" s="156">
        <f ca="1">IF(OR(CN$165&lt;=EOMONTH($E99,$R99*(1-$O99)),CN$165&gt;EOMONTH($E99,$P99*12*(1-$O99)+$Q99*12*$O99+$R99*(1-$O99))),0,IF($X99="NNN",SUM(Expenses!CL$35:CL$39)*$F99,IF($X99="FSG",0,IF($X99="MG",SUMPRODUCT($Z99:$Z103,Expenses!CL$35:CL$39)*$F99,MAX((Expenses!CL$35-$AB99/12)*$AA99*$F99,0)+MAX((Expenses!CL$36-$AB100/12)*$AA100*$F99,0)+MAX((Expenses!CL$37-$AB101/12)*$AA101*$F99,0)+MAX((Expenses!CL$38-$AB102/12)*$AA102*$F99,0)+MAX((Expenses!CL$39-$AB103/12)*$AA103*$F99,0)))))</f>
        <v>2764.6857714187004</v>
      </c>
      <c r="CO270" s="156">
        <f ca="1">IF(OR(CO$165&lt;=EOMONTH($E99,$R99*(1-$O99)),CO$165&gt;EOMONTH($E99,$P99*12*(1-$O99)+$Q99*12*$O99+$R99*(1-$O99))),0,IF($X99="NNN",SUM(Expenses!CM$35:CM$39)*$F99,IF($X99="FSG",0,IF($X99="MG",SUMPRODUCT($Z99:$Z103,Expenses!CM$35:CM$39)*$F99,MAX((Expenses!CM$35-$AB99/12)*$AA99*$F99,0)+MAX((Expenses!CM$36-$AB100/12)*$AA100*$F99,0)+MAX((Expenses!CM$37-$AB101/12)*$AA101*$F99,0)+MAX((Expenses!CM$38-$AB102/12)*$AA102*$F99,0)+MAX((Expenses!CM$39-$AB103/12)*$AA103*$F99,0)))))</f>
        <v>2767.7289694170158</v>
      </c>
      <c r="CP270" s="156">
        <f ca="1">IF(OR(CP$165&lt;=EOMONTH($E99,$R99*(1-$O99)),CP$165&gt;EOMONTH($E99,$P99*12*(1-$O99)+$Q99*12*$O99+$R99*(1-$O99))),0,IF($X99="NNN",SUM(Expenses!CN$35:CN$39)*$F99,IF($X99="FSG",0,IF($X99="MG",SUMPRODUCT($Z99:$Z103,Expenses!CN$35:CN$39)*$F99,MAX((Expenses!CN$35-$AB99/12)*$AA99*$F99,0)+MAX((Expenses!CN$36-$AB100/12)*$AA100*$F99,0)+MAX((Expenses!CN$37-$AB101/12)*$AA101*$F99,0)+MAX((Expenses!CN$38-$AB102/12)*$AA102*$F99,0)+MAX((Expenses!CN$39-$AB103/12)*$AA103*$F99,0)))))</f>
        <v>2769.3672428234786</v>
      </c>
      <c r="CQ270" s="156">
        <f ca="1">IF(OR(CQ$165&lt;=EOMONTH($E99,$R99*(1-$O99)),CQ$165&gt;EOMONTH($E99,$P99*12*(1-$O99)+$Q99*12*$O99+$R99*(1-$O99))),0,IF($X99="NNN",SUM(Expenses!CO$35:CO$39)*$F99,IF($X99="FSG",0,IF($X99="MG",SUMPRODUCT($Z99:$Z103,Expenses!CO$35:CO$39)*$F99,MAX((Expenses!CO$35-$AB99/12)*$AA99*$F99,0)+MAX((Expenses!CO$36-$AB100/12)*$AA100*$F99,0)+MAX((Expenses!CO$37-$AB101/12)*$AA101*$F99,0)+MAX((Expenses!CO$38-$AB102/12)*$AA102*$F99,0)+MAX((Expenses!CO$39-$AB103/12)*$AA103*$F99,0)))))</f>
        <v>2771.0095566541227</v>
      </c>
      <c r="CR270" s="156">
        <f ca="1">IF(OR(CR$165&lt;=EOMONTH($E99,$R99*(1-$O99)),CR$165&gt;EOMONTH($E99,$P99*12*(1-$O99)+$Q99*12*$O99+$R99*(1-$O99))),0,IF($X99="NNN",SUM(Expenses!CP$35:CP$39)*$F99,IF($X99="FSG",0,IF($X99="MG",SUMPRODUCT($Z99:$Z103,Expenses!CP$35:CP$39)*$F99,MAX((Expenses!CP$35-$AB99/12)*$AA99*$F99,0)+MAX((Expenses!CP$36-$AB100/12)*$AA100*$F99,0)+MAX((Expenses!CP$37-$AB101/12)*$AA101*$F99,0)+MAX((Expenses!CP$38-$AB102/12)*$AA102*$F99,0)+MAX((Expenses!CP$39-$AB103/12)*$AA103*$F99,0)))))</f>
        <v>2772.6559208737249</v>
      </c>
      <c r="CS270" s="156">
        <f ca="1">IF(OR(CS$165&lt;=EOMONTH($E99,$R99*(1-$O99)),CS$165&gt;EOMONTH($E99,$P99*12*(1-$O99)+$Q99*12*$O99+$R99*(1-$O99))),0,IF($X99="NNN",SUM(Expenses!CQ$35:CQ$39)*$F99,IF($X99="FSG",0,IF($X99="MG",SUMPRODUCT($Z99:$Z103,Expenses!CQ$35:CQ$39)*$F99,MAX((Expenses!CQ$35-$AB99/12)*$AA99*$F99,0)+MAX((Expenses!CQ$36-$AB100/12)*$AA100*$F99,0)+MAX((Expenses!CQ$37-$AB101/12)*$AA101*$F99,0)+MAX((Expenses!CQ$38-$AB102/12)*$AA102*$F99,0)+MAX((Expenses!CQ$39-$AB103/12)*$AA103*$F99,0)))))</f>
        <v>2774.3063454716357</v>
      </c>
      <c r="CT270" s="156">
        <f ca="1">IF(OR(CT$165&lt;=EOMONTH($E99,$R99*(1-$O99)),CT$165&gt;EOMONTH($E99,$P99*12*(1-$O99)+$Q99*12*$O99+$R99*(1-$O99))),0,IF($X99="NNN",SUM(Expenses!CR$35:CR$39)*$F99,IF($X99="FSG",0,IF($X99="MG",SUMPRODUCT($Z99:$Z103,Expenses!CR$35:CR$39)*$F99,MAX((Expenses!CR$35-$AB99/12)*$AA99*$F99,0)+MAX((Expenses!CR$36-$AB100/12)*$AA100*$F99,0)+MAX((Expenses!CR$37-$AB101/12)*$AA101*$F99,0)+MAX((Expenses!CR$38-$AB102/12)*$AA102*$F99,0)+MAX((Expenses!CR$39-$AB103/12)*$AA103*$F99,0)))))</f>
        <v>2745.1017518952199</v>
      </c>
      <c r="CU270" s="156">
        <f ca="1">IF(OR(CU$165&lt;=EOMONTH($E99,$R99*(1-$O99)),CU$165&gt;EOMONTH($E99,$P99*12*(1-$O99)+$Q99*12*$O99+$R99*(1-$O99))),0,IF($X99="NNN",SUM(Expenses!CS$35:CS$39)*$F99,IF($X99="FSG",0,IF($X99="MG",SUMPRODUCT($Z99:$Z103,Expenses!CS$35:CS$39)*$F99,MAX((Expenses!CS$35-$AB99/12)*$AA99*$F99,0)+MAX((Expenses!CS$36-$AB100/12)*$AA100*$F99,0)+MAX((Expenses!CS$37-$AB101/12)*$AA101*$F99,0)+MAX((Expenses!CS$38-$AB102/12)*$AA102*$F99,0)+MAX((Expenses!CS$39-$AB103/12)*$AA103*$F99,0)))))</f>
        <v>2746.7149697388027</v>
      </c>
      <c r="CV270" s="156">
        <f ca="1">IF(OR(CV$165&lt;=EOMONTH($E99,$R99*(1-$O99)),CV$165&gt;EOMONTH($E99,$P99*12*(1-$O99)+$Q99*12*$O99+$R99*(1-$O99))),0,IF($X99="NNN",SUM(Expenses!CT$35:CT$39)*$F99,IF($X99="FSG",0,IF($X99="MG",SUMPRODUCT($Z99:$Z103,Expenses!CT$35:CT$39)*$F99,MAX((Expenses!CT$35-$AB99/12)*$AA99*$F99,0)+MAX((Expenses!CT$36-$AB100/12)*$AA100*$F99,0)+MAX((Expenses!CT$37-$AB101/12)*$AA101*$F99,0)+MAX((Expenses!CT$38-$AB102/12)*$AA102*$F99,0)+MAX((Expenses!CT$39-$AB103/12)*$AA103*$F99,0)))))</f>
        <v>2634.0574056508826</v>
      </c>
      <c r="CW270" s="156">
        <f ca="1">IF(OR(CW$165&lt;=EOMONTH($E99,$R99*(1-$O99)),CW$165&gt;EOMONTH($E99,$P99*12*(1-$O99)+$Q99*12*$O99+$R99*(1-$O99))),0,IF($X99="NNN",SUM(Expenses!CU$35:CU$39)*$F99,IF($X99="FSG",0,IF($X99="MG",SUMPRODUCT($Z99:$Z103,Expenses!CU$35:CU$39)*$F99,MAX((Expenses!CU$35-$AB99/12)*$AA99*$F99,0)+MAX((Expenses!CU$36-$AB100/12)*$AA100*$F99,0)+MAX((Expenses!CU$37-$AB101/12)*$AA101*$F99,0)+MAX((Expenses!CU$38-$AB102/12)*$AA102*$F99,0)+MAX((Expenses!CU$39-$AB103/12)*$AA103*$F99,0)))))</f>
        <v>2664.899896701625</v>
      </c>
      <c r="CX270" s="156">
        <f ca="1">IF(OR(CX$165&lt;=EOMONTH($E99,$R99*(1-$O99)),CX$165&gt;EOMONTH($E99,$P99*12*(1-$O99)+$Q99*12*$O99+$R99*(1-$O99))),0,IF($X99="NNN",SUM(Expenses!CV$35:CV$39)*$F99,IF($X99="FSG",0,IF($X99="MG",SUMPRODUCT($Z99:$Z103,Expenses!CV$35:CV$39)*$F99,MAX((Expenses!CV$35-$AB99/12)*$AA99*$F99,0)+MAX((Expenses!CV$36-$AB100/12)*$AA100*$F99,0)+MAX((Expenses!CV$37-$AB101/12)*$AA101*$F99,0)+MAX((Expenses!CV$38-$AB102/12)*$AA102*$F99,0)+MAX((Expenses!CV$39-$AB103/12)*$AA103*$F99,0)))))</f>
        <v>2666.3581747799039</v>
      </c>
      <c r="CY270" s="156">
        <f ca="1">IF(OR(CY$165&lt;=EOMONTH($E99,$R99*(1-$O99)),CY$165&gt;EOMONTH($E99,$P99*12*(1-$O99)+$Q99*12*$O99+$R99*(1-$O99))),0,IF($X99="NNN",SUM(Expenses!CW$35:CW$39)*$F99,IF($X99="FSG",0,IF($X99="MG",SUMPRODUCT($Z99:$Z103,Expenses!CW$35:CW$39)*$F99,MAX((Expenses!CW$35-$AB99/12)*$AA99*$F99,0)+MAX((Expenses!CW$36-$AB100/12)*$AA100*$F99,0)+MAX((Expenses!CW$37-$AB101/12)*$AA101*$F99,0)+MAX((Expenses!CW$38-$AB102/12)*$AA102*$F99,0)+MAX((Expenses!CW$39-$AB103/12)*$AA103*$F99,0)))))</f>
        <v>2785.3688477078613</v>
      </c>
      <c r="CZ270" s="156">
        <f ca="1">IF(OR(CZ$165&lt;=EOMONTH($E99,$R99*(1-$O99)),CZ$165&gt;EOMONTH($E99,$P99*12*(1-$O99)+$Q99*12*$O99+$R99*(1-$O99))),0,IF($X99="NNN",SUM(Expenses!CX$35:CX$39)*$F99,IF($X99="FSG",0,IF($X99="MG",SUMPRODUCT($Z99:$Z103,Expenses!CX$35:CX$39)*$F99,MAX((Expenses!CX$35-$AB99/12)*$AA99*$F99,0)+MAX((Expenses!CX$36-$AB100/12)*$AA100*$F99,0)+MAX((Expenses!CX$37-$AB101/12)*$AA101*$F99,0)+MAX((Expenses!CX$38-$AB102/12)*$AA102*$F99,0)+MAX((Expenses!CX$39-$AB103/12)*$AA103*$F99,0)))))</f>
        <v>2787.817565073552</v>
      </c>
      <c r="DA270" s="156">
        <f ca="1">IF(OR(DA$165&lt;=EOMONTH($E99,$R99*(1-$O99)),DA$165&gt;EOMONTH($E99,$P99*12*(1-$O99)+$Q99*12*$O99+$R99*(1-$O99))),0,IF($X99="NNN",SUM(Expenses!CY$35:CY$39)*$F99,IF($X99="FSG",0,IF($X99="MG",SUMPRODUCT($Z99:$Z103,Expenses!CY$35:CY$39)*$F99,MAX((Expenses!CY$35-$AB99/12)*$AA99*$F99,0)+MAX((Expenses!CY$36-$AB100/12)*$AA100*$F99,0)+MAX((Expenses!CY$37-$AB101/12)*$AA101*$F99,0)+MAX((Expenses!CY$38-$AB102/12)*$AA102*$F99,0)+MAX((Expenses!CY$39-$AB103/12)*$AA103*$F99,0)))))</f>
        <v>2835.8027234753599</v>
      </c>
      <c r="DB270" s="156">
        <f ca="1">IF(OR(DB$165&lt;=EOMONTH($E99,$R99*(1-$O99)),DB$165&gt;EOMONTH($E99,$P99*12*(1-$O99)+$Q99*12*$O99+$R99*(1-$O99))),0,IF($X99="NNN",SUM(Expenses!CZ$35:CZ$39)*$F99,IF($X99="FSG",0,IF($X99="MG",SUMPRODUCT($Z99:$Z103,Expenses!CZ$35:CZ$39)*$F99,MAX((Expenses!CZ$35-$AB99/12)*$AA99*$F99,0)+MAX((Expenses!CZ$36-$AB100/12)*$AA100*$F99,0)+MAX((Expenses!CZ$37-$AB101/12)*$AA101*$F99,0)+MAX((Expenses!CZ$38-$AB102/12)*$AA102*$F99,0)+MAX((Expenses!CZ$39-$AB103/12)*$AA103*$F99,0)))))</f>
        <v>2837.4901450840175</v>
      </c>
      <c r="DC270" s="156">
        <f ca="1">IF(OR(DC$165&lt;=EOMONTH($E99,$R99*(1-$O99)),DC$165&gt;EOMONTH($E99,$P99*12*(1-$O99)+$Q99*12*$O99+$R99*(1-$O99))),0,IF($X99="NNN",SUM(Expenses!DA$35:DA$39)*$F99,IF($X99="FSG",0,IF($X99="MG",SUMPRODUCT($Z99:$Z103,Expenses!DA$35:DA$39)*$F99,MAX((Expenses!DA$35-$AB99/12)*$AA99*$F99,0)+MAX((Expenses!DA$36-$AB100/12)*$AA100*$F99,0)+MAX((Expenses!DA$37-$AB101/12)*$AA101*$F99,0)+MAX((Expenses!DA$38-$AB102/12)*$AA102*$F99,0)+MAX((Expenses!DA$39-$AB103/12)*$AA103*$F99,0)))))</f>
        <v>2839.1817283295813</v>
      </c>
      <c r="DD270" s="156">
        <f ca="1">IF(OR(DD$165&lt;=EOMONTH($E99,$R99*(1-$O99)),DD$165&gt;EOMONTH($E99,$P99*12*(1-$O99)+$Q99*12*$O99+$R99*(1-$O99))),0,IF($X99="NNN",SUM(Expenses!DB$35:DB$39)*$F99,IF($X99="FSG",0,IF($X99="MG",SUMPRODUCT($Z99:$Z103,Expenses!DB$35:DB$39)*$F99,MAX((Expenses!DB$35-$AB99/12)*$AA99*$F99,0)+MAX((Expenses!DB$36-$AB100/12)*$AA100*$F99,0)+MAX((Expenses!DB$37-$AB101/12)*$AA101*$F99,0)+MAX((Expenses!DB$38-$AB102/12)*$AA102*$F99,0)+MAX((Expenses!DB$39-$AB103/12)*$AA103*$F99,0)))))</f>
        <v>2840.8774834757705</v>
      </c>
      <c r="DE270" s="156">
        <f ca="1">IF(OR(DE$165&lt;=EOMONTH($E99,$R99*(1-$O99)),DE$165&gt;EOMONTH($E99,$P99*12*(1-$O99)+$Q99*12*$O99+$R99*(1-$O99))),0,IF($X99="NNN",SUM(Expenses!DC$35:DC$39)*$F99,IF($X99="FSG",0,IF($X99="MG",SUMPRODUCT($Z99:$Z103,Expenses!DC$35:DC$39)*$F99,MAX((Expenses!DC$35-$AB99/12)*$AA99*$F99,0)+MAX((Expenses!DC$36-$AB100/12)*$AA100*$F99,0)+MAX((Expenses!DC$37-$AB101/12)*$AA101*$F99,0)+MAX((Expenses!DC$38-$AB102/12)*$AA102*$F99,0)+MAX((Expenses!DC$39-$AB103/12)*$AA103*$F99,0)))))</f>
        <v>2842.5774208116186</v>
      </c>
      <c r="DF270" s="156">
        <f ca="1">IF(OR(DF$165&lt;=EOMONTH($E99,$R99*(1-$O99)),DF$165&gt;EOMONTH($E99,$P99*12*(1-$O99)+$Q99*12*$O99+$R99*(1-$O99))),0,IF($X99="NNN",SUM(Expenses!DD$35:DD$39)*$F99,IF($X99="FSG",0,IF($X99="MG",SUMPRODUCT($Z99:$Z103,Expenses!DD$35:DD$39)*$F99,MAX((Expenses!DD$35-$AB99/12)*$AA99*$F99,0)+MAX((Expenses!DD$36-$AB100/12)*$AA100*$F99,0)+MAX((Expenses!DD$37-$AB101/12)*$AA101*$F99,0)+MAX((Expenses!DD$38-$AB102/12)*$AA102*$F99,0)+MAX((Expenses!DD$39-$AB103/12)*$AA103*$F99,0)))))</f>
        <v>2844.2815506515326</v>
      </c>
      <c r="DG270" s="156">
        <f ca="1">IF(OR(DG$165&lt;=EOMONTH($E99,$R99*(1-$O99)),DG$165&gt;EOMONTH($E99,$P99*12*(1-$O99)+$Q99*12*$O99+$R99*(1-$O99))),0,IF($X99="NNN",SUM(Expenses!DE$35:DE$39)*$F99,IF($X99="FSG",0,IF($X99="MG",SUMPRODUCT($Z99:$Z103,Expenses!DE$35:DE$39)*$F99,MAX((Expenses!DE$35-$AB99/12)*$AA99*$F99,0)+MAX((Expenses!DE$36-$AB100/12)*$AA100*$F99,0)+MAX((Expenses!DE$37-$AB101/12)*$AA101*$F99,0)+MAX((Expenses!DE$38-$AB102/12)*$AA102*$F99,0)+MAX((Expenses!DE$39-$AB103/12)*$AA103*$F99,0)))))</f>
        <v>2845.9898833353586</v>
      </c>
      <c r="DH270" s="156">
        <f ca="1">IF(OR(DH$165&lt;=EOMONTH($E99,$R99*(1-$O99)),DH$165&gt;EOMONTH($E99,$P99*12*(1-$O99)+$Q99*12*$O99+$R99*(1-$O99))),0,IF($X99="NNN",SUM(Expenses!DF$35:DF$39)*$F99,IF($X99="FSG",0,IF($X99="MG",SUMPRODUCT($Z99:$Z103,Expenses!DF$35:DF$39)*$F99,MAX((Expenses!DF$35-$AB99/12)*$AA99*$F99,0)+MAX((Expenses!DF$36-$AB100/12)*$AA100*$F99,0)+MAX((Expenses!DF$37-$AB101/12)*$AA101*$F99,0)+MAX((Expenses!DF$38-$AB102/12)*$AA102*$F99,0)+MAX((Expenses!DF$39-$AB103/12)*$AA103*$F99,0)))))</f>
        <v>2886.3318794809161</v>
      </c>
      <c r="DI270" s="156">
        <f ca="1">IF(OR(DI$165&lt;=EOMONTH($E99,$R99*(1-$O99)),DI$165&gt;EOMONTH($E99,$P99*12*(1-$O99)+$Q99*12*$O99+$R99*(1-$O99))),0,IF($X99="NNN",SUM(Expenses!DG$35:DG$39)*$F99,IF($X99="FSG",0,IF($X99="MG",SUMPRODUCT($Z99:$Z103,Expenses!DG$35:DG$39)*$F99,MAX((Expenses!DG$35-$AB99/12)*$AA99*$F99,0)+MAX((Expenses!DG$36-$AB100/12)*$AA100*$F99,0)+MAX((Expenses!DG$37-$AB101/12)*$AA101*$F99,0)+MAX((Expenses!DG$38-$AB102/12)*$AA102*$F99,0)+MAX((Expenses!DG$39-$AB103/12)*$AA103*$F99,0)))))</f>
        <v>2896.4100942777318</v>
      </c>
      <c r="DJ270" s="156">
        <f ca="1">IF(OR(DJ$165&lt;=EOMONTH($E99,$R99*(1-$O99)),DJ$165&gt;EOMONTH($E99,$P99*12*(1-$O99)+$Q99*12*$O99+$R99*(1-$O99))),0,IF($X99="NNN",SUM(Expenses!DH$35:DH$39)*$F99,IF($X99="FSG",0,IF($X99="MG",SUMPRODUCT($Z99:$Z103,Expenses!DH$35:DH$39)*$F99,MAX((Expenses!DH$35-$AB99/12)*$AA99*$F99,0)+MAX((Expenses!DH$36-$AB100/12)*$AA100*$F99,0)+MAX((Expenses!DH$37-$AB101/12)*$AA101*$F99,0)+MAX((Expenses!DH$38-$AB102/12)*$AA102*$F99,0)+MAX((Expenses!DH$39-$AB103/12)*$AA103*$F99,0)))))</f>
        <v>2898.1310977876938</v>
      </c>
      <c r="DK270" s="156">
        <f ca="1">IF(OR(DK$165&lt;=EOMONTH($E99,$R99*(1-$O99)),DK$165&gt;EOMONTH($E99,$P99*12*(1-$O99)+$Q99*12*$O99+$R99*(1-$O99))),0,IF($X99="NNN",SUM(Expenses!DI$35:DI$39)*$F99,IF($X99="FSG",0,IF($X99="MG",SUMPRODUCT($Z99:$Z103,Expenses!DI$35:DI$39)*$F99,MAX((Expenses!DI$35-$AB99/12)*$AA99*$F99,0)+MAX((Expenses!DI$36-$AB100/12)*$AA100*$F99,0)+MAX((Expenses!DI$37-$AB101/12)*$AA101*$F99,0)+MAX((Expenses!DI$38-$AB102/12)*$AA102*$F99,0)+MAX((Expenses!DI$39-$AB103/12)*$AA103*$F99,0)))))</f>
        <v>2899.8563457565915</v>
      </c>
      <c r="DL270" s="156">
        <f ca="1">IF(OR(DL$165&lt;=EOMONTH($E99,$R99*(1-$O99)),DL$165&gt;EOMONTH($E99,$P99*12*(1-$O99)+$Q99*12*$O99+$R99*(1-$O99))),0,IF($X99="NNN",SUM(Expenses!DJ$35:DJ$39)*$F99,IF($X99="FSG",0,IF($X99="MG",SUMPRODUCT($Z99:$Z103,Expenses!DJ$35:DJ$39)*$F99,MAX((Expenses!DJ$35-$AB99/12)*$AA99*$F99,0)+MAX((Expenses!DJ$36-$AB100/12)*$AA100*$F99,0)+MAX((Expenses!DJ$37-$AB101/12)*$AA101*$F99,0)+MAX((Expenses!DJ$38-$AB102/12)*$AA102*$F99,0)+MAX((Expenses!DJ$39-$AB103/12)*$AA103*$F99,0)))))</f>
        <v>2902.3785246432531</v>
      </c>
      <c r="DM270" s="156">
        <f ca="1">IF(OR(DM$165&lt;=EOMONTH($E99,$R99*(1-$O99)),DM$165&gt;EOMONTH($E99,$P99*12*(1-$O99)+$Q99*12*$O99+$R99*(1-$O99))),0,IF($X99="NNN",SUM(Expenses!DK$35:DK$39)*$F99,IF($X99="FSG",0,IF($X99="MG",SUMPRODUCT($Z99:$Z103,Expenses!DK$35:DK$39)*$F99,MAX((Expenses!DK$35-$AB99/12)*$AA99*$F99,0)+MAX((Expenses!DK$36-$AB100/12)*$AA100*$F99,0)+MAX((Expenses!DK$37-$AB101/12)*$AA101*$F99,0)+MAX((Expenses!DK$38-$AB102/12)*$AA102*$F99,0)+MAX((Expenses!DK$39-$AB103/12)*$AA103*$F99,0)))))</f>
        <v>2905.6070533996644</v>
      </c>
      <c r="DN270" s="156">
        <f ca="1">IF(OR(DN$165&lt;=EOMONTH($E99,$R99*(1-$O99)),DN$165&gt;EOMONTH($E99,$P99*12*(1-$O99)+$Q99*12*$O99+$R99*(1-$O99))),0,IF($X99="NNN",SUM(Expenses!DL$35:DL$39)*$F99,IF($X99="FSG",0,IF($X99="MG",SUMPRODUCT($Z99:$Z103,Expenses!DL$35:DL$39)*$F99,MAX((Expenses!DL$35-$AB99/12)*$AA99*$F99,0)+MAX((Expenses!DL$36-$AB100/12)*$AA100*$F99,0)+MAX((Expenses!DL$37-$AB101/12)*$AA101*$F99,0)+MAX((Expenses!DL$38-$AB102/12)*$AA102*$F99,0)+MAX((Expenses!DL$39-$AB103/12)*$AA103*$F99,0)))))</f>
        <v>2907.3450976565814</v>
      </c>
      <c r="DO270" s="156">
        <f ca="1">IF(OR(DO$165&lt;=EOMONTH($E99,$R99*(1-$O99)),DO$165&gt;EOMONTH($E99,$P99*12*(1-$O99)+$Q99*12*$O99+$R99*(1-$O99))),0,IF($X99="NNN",SUM(Expenses!DM$35:DM$39)*$F99,IF($X99="FSG",0,IF($X99="MG",SUMPRODUCT($Z99:$Z103,Expenses!DM$35:DM$39)*$F99,MAX((Expenses!DM$35-$AB99/12)*$AA99*$F99,0)+MAX((Expenses!DM$36-$AB100/12)*$AA100*$F99,0)+MAX((Expenses!DM$37-$AB101/12)*$AA101*$F99,0)+MAX((Expenses!DM$38-$AB102/12)*$AA102*$F99,0)+MAX((Expenses!DM$39-$AB103/12)*$AA103*$F99,0)))))</f>
        <v>2909.0874283995126</v>
      </c>
      <c r="DP270" s="156">
        <f ca="1">IF(OR(DP$165&lt;=EOMONTH($E99,$R99*(1-$O99)),DP$165&gt;EOMONTH($E99,$P99*12*(1-$O99)+$Q99*12*$O99+$R99*(1-$O99))),0,IF($X99="NNN",SUM(Expenses!DN$35:DN$39)*$F99,IF($X99="FSG",0,IF($X99="MG",SUMPRODUCT($Z99:$Z103,Expenses!DN$35:DN$39)*$F99,MAX((Expenses!DN$35-$AB99/12)*$AA99*$F99,0)+MAX((Expenses!DN$36-$AB100/12)*$AA100*$F99,0)+MAX((Expenses!DN$37-$AB101/12)*$AA101*$F99,0)+MAX((Expenses!DN$38-$AB102/12)*$AA102*$F99,0)+MAX((Expenses!DN$39-$AB103/12)*$AA103*$F99,0)))))</f>
        <v>2910.8340562000881</v>
      </c>
      <c r="DQ270" s="156">
        <f ca="1">IF(OR(DQ$165&lt;=EOMONTH($E99,$R99*(1-$O99)),DQ$165&gt;EOMONTH($E99,$P99*12*(1-$O99)+$Q99*12*$O99+$R99*(1-$O99))),0,IF($X99="NNN",SUM(Expenses!DO$35:DO$39)*$F99,IF($X99="FSG",0,IF($X99="MG",SUMPRODUCT($Z99:$Z103,Expenses!DO$35:DO$39)*$F99,MAX((Expenses!DO$35-$AB99/12)*$AA99*$F99,0)+MAX((Expenses!DO$36-$AB100/12)*$AA100*$F99,0)+MAX((Expenses!DO$37-$AB101/12)*$AA101*$F99,0)+MAX((Expenses!DO$38-$AB102/12)*$AA102*$F99,0)+MAX((Expenses!DO$39-$AB103/12)*$AA103*$F99,0)))))</f>
        <v>2912.5849916560119</v>
      </c>
      <c r="DR270" s="156">
        <f ca="1">IF(OR(DR$165&lt;=EOMONTH($E99,$R99*(1-$O99)),DR$165&gt;EOMONTH($E99,$P99*12*(1-$O99)+$Q99*12*$O99+$R99*(1-$O99))),0,IF($X99="NNN",SUM(Expenses!DP$35:DP$39)*$F99,IF($X99="FSG",0,IF($X99="MG",SUMPRODUCT($Z99:$Z103,Expenses!DP$35:DP$39)*$F99,MAX((Expenses!DP$35-$AB99/12)*$AA99*$F99,0)+MAX((Expenses!DP$36-$AB100/12)*$AA100*$F99,0)+MAX((Expenses!DP$37-$AB101/12)*$AA101*$F99,0)+MAX((Expenses!DP$38-$AB102/12)*$AA102*$F99,0)+MAX((Expenses!DP$39-$AB103/12)*$AA103*$F99,0)))))</f>
        <v>2914.3402453911226</v>
      </c>
      <c r="DS270" s="156">
        <f ca="1">IF(OR(DS$165&lt;=EOMONTH($E99,$R99*(1-$O99)),DS$165&gt;EOMONTH($E99,$P99*12*(1-$O99)+$Q99*12*$O99+$R99*(1-$O99))),0,IF($X99="NNN",SUM(Expenses!DQ$35:DQ$39)*$F99,IF($X99="FSG",0,IF($X99="MG",SUMPRODUCT($Z99:$Z103,Expenses!DQ$35:DQ$39)*$F99,MAX((Expenses!DQ$35-$AB99/12)*$AA99*$F99,0)+MAX((Expenses!DQ$36-$AB100/12)*$AA100*$F99,0)+MAX((Expenses!DQ$37-$AB101/12)*$AA101*$F99,0)+MAX((Expenses!DQ$38-$AB102/12)*$AA102*$F99,0)+MAX((Expenses!DQ$39-$AB103/12)*$AA103*$F99,0)))))</f>
        <v>2916.0998280554631</v>
      </c>
      <c r="DT270" s="156">
        <f ca="1">IF(OR(DT$165&lt;=EOMONTH($E99,$R99*(1-$O99)),DT$165&gt;EOMONTH($E99,$P99*12*(1-$O99)+$Q99*12*$O99+$R99*(1-$O99))),0,IF($X99="NNN",SUM(Expenses!DR$35:DR$39)*$F99,IF($X99="FSG",0,IF($X99="MG",SUMPRODUCT($Z99:$Z103,Expenses!DR$35:DR$39)*$F99,MAX((Expenses!DR$35-$AB99/12)*$AA99*$F99,0)+MAX((Expenses!DR$36-$AB100/12)*$AA100*$F99,0)+MAX((Expenses!DR$37-$AB101/12)*$AA101*$F99,0)+MAX((Expenses!DR$38-$AB102/12)*$AA102*$F99,0)+MAX((Expenses!DR$39-$AB103/12)*$AA103*$F99,0)))))</f>
        <v>2957.346689049788</v>
      </c>
      <c r="DU270" s="156">
        <f ca="1">IF(OR(DU$165&lt;=EOMONTH($E99,$R99*(1-$O99)),DU$165&gt;EOMONTH($E99,$P99*12*(1-$O99)+$Q99*12*$O99+$R99*(1-$O99))),0,IF($X99="NNN",SUM(Expenses!DS$35:DS$39)*$F99,IF($X99="FSG",0,IF($X99="MG",SUMPRODUCT($Z99:$Z103,Expenses!DS$35:DS$39)*$F99,MAX((Expenses!DS$35-$AB99/12)*$AA99*$F99,0)+MAX((Expenses!DS$36-$AB100/12)*$AA100*$F99,0)+MAX((Expenses!DS$37-$AB101/12)*$AA101*$F99,0)+MAX((Expenses!DS$38-$AB102/12)*$AA102*$F99,0)+MAX((Expenses!DS$39-$AB103/12)*$AA103*$F99,0)))))</f>
        <v>2967.7272502905089</v>
      </c>
      <c r="DV270" s="156">
        <f ca="1">IF(OR(DV$165&lt;=EOMONTH($E99,$R99*(1-$O99)),DV$165&gt;EOMONTH($E99,$P99*12*(1-$O99)+$Q99*12*$O99+$R99*(1-$O99))),0,IF($X99="NNN",SUM(Expenses!DT$35:DT$39)*$F99,IF($X99="FSG",0,IF($X99="MG",SUMPRODUCT($Z99:$Z103,Expenses!DT$35:DT$39)*$F99,MAX((Expenses!DT$35-$AB99/12)*$AA99*$F99,0)+MAX((Expenses!DT$36-$AB100/12)*$AA100*$F99,0)+MAX((Expenses!DT$37-$AB101/12)*$AA101*$F99,0)+MAX((Expenses!DT$38-$AB102/12)*$AA102*$F99,0)+MAX((Expenses!DT$39-$AB103/12)*$AA103*$F99,0)))))</f>
        <v>2969.4998839057698</v>
      </c>
      <c r="DW270" s="156">
        <f ca="1">IF(OR(DW$165&lt;=EOMONTH($E99,$R99*(1-$O99)),DW$165&gt;EOMONTH($E99,$P99*12*(1-$O99)+$Q99*12*$O99+$R99*(1-$O99))),0,IF($X99="NNN",SUM(Expenses!DU$35:DU$39)*$F99,IF($X99="FSG",0,IF($X99="MG",SUMPRODUCT($Z99:$Z103,Expenses!DU$35:DU$39)*$F99,MAX((Expenses!DU$35-$AB99/12)*$AA99*$F99,0)+MAX((Expenses!DU$36-$AB100/12)*$AA100*$F99,0)+MAX((Expenses!DU$37-$AB101/12)*$AA101*$F99,0)+MAX((Expenses!DU$38-$AB102/12)*$AA102*$F99,0)+MAX((Expenses!DU$39-$AB103/12)*$AA103*$F99,0)))))</f>
        <v>2971.2768893137345</v>
      </c>
      <c r="DX270" s="156">
        <f ca="1">IF(OR(DX$165&lt;=EOMONTH($E99,$R99*(1-$O99)),DX$165&gt;EOMONTH($E99,$P99*12*(1-$O99)+$Q99*12*$O99+$R99*(1-$O99))),0,IF($X99="NNN",SUM(Expenses!DV$35:DV$39)*$F99,IF($X99="FSG",0,IF($X99="MG",SUMPRODUCT($Z99:$Z103,Expenses!DV$35:DV$39)*$F99,MAX((Expenses!DV$35-$AB99/12)*$AA99*$F99,0)+MAX((Expenses!DV$36-$AB100/12)*$AA100*$F99,0)+MAX((Expenses!DV$37-$AB101/12)*$AA101*$F99,0)+MAX((Expenses!DV$38-$AB102/12)*$AA102*$F99,0)+MAX((Expenses!DV$39-$AB103/12)*$AA103*$F99,0)))))</f>
        <v>2973.874733566995</v>
      </c>
      <c r="DY270" s="156">
        <f ca="1">IF(OR(DY$165&lt;=EOMONTH($E99,$R99*(1-$O99)),DY$165&gt;EOMONTH($E99,$P99*12*(1-$O99)+$Q99*12*$O99+$R99*(1-$O99))),0,IF($X99="NNN",SUM(Expenses!DW$35:DW$39)*$F99,IF($X99="FSG",0,IF($X99="MG",SUMPRODUCT($Z99:$Z103,Expenses!DW$35:DW$39)*$F99,MAX((Expenses!DW$35-$AB99/12)*$AA99*$F99,0)+MAX((Expenses!DW$36-$AB100/12)*$AA100*$F99,0)+MAX((Expenses!DW$37-$AB101/12)*$AA101*$F99,0)+MAX((Expenses!DW$38-$AB102/12)*$AA102*$F99,0)+MAX((Expenses!DW$39-$AB103/12)*$AA103*$F99,0)))))</f>
        <v>2793.1279322109203</v>
      </c>
      <c r="DZ270" s="156">
        <f ca="1">IF(OR(DZ$165&lt;=EOMONTH($E99,$R99*(1-$O99)),DZ$165&gt;EOMONTH($E99,$P99*12*(1-$O99)+$Q99*12*$O99+$R99*(1-$O99))),0,IF($X99="NNN",SUM(Expenses!DX$35:DX$39)*$F99,IF($X99="FSG",0,IF($X99="MG",SUMPRODUCT($Z99:$Z103,Expenses!DX$35:DX$39)*$F99,MAX((Expenses!DX$35-$AB99/12)*$AA99*$F99,0)+MAX((Expenses!DX$36-$AB100/12)*$AA100*$F99,0)+MAX((Expenses!DX$37-$AB101/12)*$AA101*$F99,0)+MAX((Expenses!DX$38-$AB102/12)*$AA102*$F99,0)+MAX((Expenses!DX$39-$AB103/12)*$AA103*$F99,0)))))</f>
        <v>2794.6579400377645</v>
      </c>
      <c r="EA270" s="156">
        <f ca="1">IF(OR(EA$165&lt;=EOMONTH($E99,$R99*(1-$O99)),EA$165&gt;EOMONTH($E99,$P99*12*(1-$O99)+$Q99*12*$O99+$R99*(1-$O99))),0,IF($X99="NNN",SUM(Expenses!DY$35:DY$39)*$F99,IF($X99="FSG",0,IF($X99="MG",SUMPRODUCT($Z99:$Z103,Expenses!DY$35:DY$39)*$F99,MAX((Expenses!DY$35-$AB99/12)*$AA99*$F99,0)+MAX((Expenses!DY$36-$AB100/12)*$AA100*$F99,0)+MAX((Expenses!DY$37-$AB101/12)*$AA101*$F99,0)+MAX((Expenses!DY$38-$AB102/12)*$AA102*$F99,0)+MAX((Expenses!DY$39-$AB103/12)*$AA103*$F99,0)))))</f>
        <v>2796.1917212766643</v>
      </c>
      <c r="EB270" s="156">
        <f ca="1">IF(OR(EB$165&lt;=EOMONTH($E99,$R99*(1-$O99)),EB$165&gt;EOMONTH($E99,$P99*12*(1-$O99)+$Q99*12*$O99+$R99*(1-$O99))),0,IF($X99="NNN",SUM(Expenses!DZ$35:DZ$39)*$F99,IF($X99="FSG",0,IF($X99="MG",SUMPRODUCT($Z99:$Z103,Expenses!DZ$35:DZ$39)*$F99,MAX((Expenses!DZ$35-$AB99/12)*$AA99*$F99,0)+MAX((Expenses!DZ$36-$AB100/12)*$AA100*$F99,0)+MAX((Expenses!DZ$37-$AB101/12)*$AA101*$F99,0)+MAX((Expenses!DZ$38-$AB102/12)*$AA102*$F99,0)+MAX((Expenses!DZ$39-$AB103/12)*$AA103*$F99,0)))))</f>
        <v>2929.7242193813581</v>
      </c>
      <c r="EC270" s="156">
        <f ca="1">IF(OR(EC$165&lt;=EOMONTH($E99,$R99*(1-$O99)),EC$165&gt;EOMONTH($E99,$P99*12*(1-$O99)+$Q99*12*$O99+$R99*(1-$O99))),0,IF($X99="NNN",SUM(Expenses!EA$35:EA$39)*$F99,IF($X99="FSG",0,IF($X99="MG",SUMPRODUCT($Z99:$Z103,Expenses!EA$35:EA$39)*$F99,MAX((Expenses!EA$35-$AB99/12)*$AA99*$F99,0)+MAX((Expenses!EA$36-$AB100/12)*$AA100*$F99,0)+MAX((Expenses!EA$37-$AB101/12)*$AA101*$F99,0)+MAX((Expenses!EA$38-$AB102/12)*$AA102*$F99,0)+MAX((Expenses!EA$39-$AB103/12)*$AA103*$F99,0)))))</f>
        <v>2931.5276829009595</v>
      </c>
      <c r="ED270" s="156">
        <f ca="1">IF(OR(ED$165&lt;=EOMONTH($E99,$R99*(1-$O99)),ED$165&gt;EOMONTH($E99,$P99*12*(1-$O99)+$Q99*12*$O99+$R99*(1-$O99))),0,IF($X99="NNN",SUM(Expenses!EB$35:EB$39)*$F99,IF($X99="FSG",0,IF($X99="MG",SUMPRODUCT($Z99:$Z103,Expenses!EB$35:EB$39)*$F99,MAX((Expenses!EB$35-$AB99/12)*$AA99*$F99,0)+MAX((Expenses!EB$36-$AB100/12)*$AA100*$F99,0)+MAX((Expenses!EB$37-$AB101/12)*$AA101*$F99,0)+MAX((Expenses!EB$38-$AB102/12)*$AA102*$F99,0)+MAX((Expenses!EB$39-$AB103/12)*$AA103*$F99,0)))))</f>
        <v>2987.7151027388372</v>
      </c>
      <c r="EE270" s="156">
        <f ca="1">IF(OR(EE$165&lt;=EOMONTH($E99,$R99*(1-$O99)),EE$165&gt;EOMONTH($E99,$P99*12*(1-$O99)+$Q99*12*$O99+$R99*(1-$O99))),0,IF($X99="NNN",SUM(Expenses!EC$35:EC$39)*$F99,IF($X99="FSG",0,IF($X99="MG",SUMPRODUCT($Z99:$Z103,Expenses!EC$35:EC$39)*$F99,MAX((Expenses!EC$35-$AB99/12)*$AA99*$F99,0)+MAX((Expenses!EC$36-$AB100/12)*$AA100*$F99,0)+MAX((Expenses!EC$37-$AB101/12)*$AA101*$F99,0)+MAX((Expenses!EC$38-$AB102/12)*$AA102*$F99,0)+MAX((Expenses!EC$39-$AB103/12)*$AA103*$F99,0)))))</f>
        <v>2989.5274728831082</v>
      </c>
      <c r="EF270" s="156">
        <f>IF(OR(EF$165&lt;=EOMONTH($E99,$R99*(1-$O99)),EF$165&gt;EOMONTH($E99,$P99*12*(1-$O99)+$Q99*12*$O99+$R99*(1-$O99))),0,IF($X99="NNN",SUM(Expenses!ED$35:ED$39)*$F99,IF($X99="FSG",0,IF($X99="MG",SUMPRODUCT($Z99:$Z103,Expenses!ED$35:ED$39)*$F99,MAX((Expenses!ED$35-$AB99/12)*$AA99*$F99,0)+MAX((Expenses!ED$36-$AB100/12)*$AA100*$F99,0)+MAX((Expenses!ED$37-$AB101/12)*$AA101*$F99,0)+MAX((Expenses!ED$38-$AB102/12)*$AA102*$F99,0)+MAX((Expenses!ED$39-$AB103/12)*$AA103*$F99,0)))))</f>
        <v>2543.1723704864826</v>
      </c>
      <c r="EG270" s="156">
        <f>IF(OR(EG$165&lt;=EOMONTH($E99,$R99*(1-$O99)),EG$165&gt;EOMONTH($E99,$P99*12*(1-$O99)+$Q99*12*$O99+$R99*(1-$O99))),0,IF($X99="NNN",SUM(Expenses!EE$35:EE$39)*$F99,IF($X99="FSG",0,IF($X99="MG",SUMPRODUCT($Z99:$Z103,Expenses!EE$35:EE$39)*$F99,MAX((Expenses!EE$35-$AB99/12)*$AA99*$F99,0)+MAX((Expenses!EE$36-$AB100/12)*$AA100*$F99,0)+MAX((Expenses!EE$37-$AB101/12)*$AA101*$F99,0)+MAX((Expenses!EE$38-$AB102/12)*$AA102*$F99,0)+MAX((Expenses!EE$39-$AB103/12)*$AA103*$F99,0)))))</f>
        <v>2544.9390516192152</v>
      </c>
      <c r="EH270" s="156">
        <f>IF(OR(EH$165&lt;=EOMONTH($E99,$R99*(1-$O99)),EH$165&gt;EOMONTH($E99,$P99*12*(1-$O99)+$Q99*12*$O99+$R99*(1-$O99))),0,IF($X99="NNN",SUM(Expenses!EF$35:EF$39)*$F99,IF($X99="FSG",0,IF($X99="MG",SUMPRODUCT($Z99:$Z103,Expenses!EF$35:EF$39)*$F99,MAX((Expenses!EF$35-$AB99/12)*$AA99*$F99,0)+MAX((Expenses!EF$36-$AB100/12)*$AA100*$F99,0)+MAX((Expenses!EF$37-$AB101/12)*$AA101*$F99,0)+MAX((Expenses!EF$38-$AB102/12)*$AA102*$F99,0)+MAX((Expenses!EF$39-$AB103/12)*$AA103*$F99,0)))))</f>
        <v>2546.7100898642234</v>
      </c>
      <c r="EI270" s="156">
        <f>IF(OR(EI$165&lt;=EOMONTH($E99,$R99*(1-$O99)),EI$165&gt;EOMONTH($E99,$P99*12*(1-$O99)+$Q99*12*$O99+$R99*(1-$O99))),0,IF($X99="NNN",SUM(Expenses!EG$35:EG$39)*$F99,IF($X99="FSG",0,IF($X99="MG",SUMPRODUCT($Z99:$Z103,Expenses!EG$35:EG$39)*$F99,MAX((Expenses!EG$35-$AB99/12)*$AA99*$F99,0)+MAX((Expenses!EG$36-$AB100/12)*$AA100*$F99,0)+MAX((Expenses!EG$37-$AB101/12)*$AA101*$F99,0)+MAX((Expenses!EG$38-$AB102/12)*$AA102*$F99,0)+MAX((Expenses!EG$39-$AB103/12)*$AA103*$F99,0)))))</f>
        <v>2548.4854959673198</v>
      </c>
      <c r="EJ270" s="156">
        <f>IF(OR(EJ$165&lt;=EOMONTH($E99,$R99*(1-$O99)),EJ$165&gt;EOMONTH($E99,$P99*12*(1-$O99)+$Q99*12*$O99+$R99*(1-$O99))),0,IF($X99="NNN",SUM(Expenses!EH$35:EH$39)*$F99,IF($X99="FSG",0,IF($X99="MG",SUMPRODUCT($Z99:$Z103,Expenses!EH$35:EH$39)*$F99,MAX((Expenses!EH$35-$AB99/12)*$AA99*$F99,0)+MAX((Expenses!EH$36-$AB100/12)*$AA100*$F99,0)+MAX((Expenses!EH$37-$AB101/12)*$AA101*$F99,0)+MAX((Expenses!EH$38-$AB102/12)*$AA102*$F99,0)+MAX((Expenses!EH$39-$AB103/12)*$AA103*$F99,0)))))</f>
        <v>2550.2652807008226</v>
      </c>
      <c r="EK270" s="156">
        <f>IF(OR(EK$165&lt;=EOMONTH($E99,$R99*(1-$O99)),EK$165&gt;EOMONTH($E99,$P99*12*(1-$O99)+$Q99*12*$O99+$R99*(1-$O99))),0,IF($X99="NNN",SUM(Expenses!EI$35:EI$39)*$F99,IF($X99="FSG",0,IF($X99="MG",SUMPRODUCT($Z99:$Z103,Expenses!EI$35:EI$39)*$F99,MAX((Expenses!EI$35-$AB99/12)*$AA99*$F99,0)+MAX((Expenses!EI$36-$AB100/12)*$AA100*$F99,0)+MAX((Expenses!EI$37-$AB101/12)*$AA101*$F99,0)+MAX((Expenses!EI$38-$AB102/12)*$AA102*$F99,0)+MAX((Expenses!EI$39-$AB103/12)*$AA103*$F99,0)))))</f>
        <v>2552.0494548636143</v>
      </c>
      <c r="EL270" s="156">
        <f>IF(OR(EL$165&lt;=EOMONTH($E99,$R99*(1-$O99)),EL$165&gt;EOMONTH($E99,$P99*12*(1-$O99)+$Q99*12*$O99+$R99*(1-$O99))),0,IF($X99="NNN",SUM(Expenses!EJ$35:EJ$39)*$F99,IF($X99="FSG",0,IF($X99="MG",SUMPRODUCT($Z99:$Z103,Expenses!EJ$35:EJ$39)*$F99,MAX((Expenses!EJ$35-$AB99/12)*$AA99*$F99,0)+MAX((Expenses!EJ$36-$AB100/12)*$AA100*$F99,0)+MAX((Expenses!EJ$37-$AB101/12)*$AA101*$F99,0)+MAX((Expenses!EJ$38-$AB102/12)*$AA102*$F99,0)+MAX((Expenses!EJ$39-$AB103/12)*$AA103*$F99,0)))))</f>
        <v>2553.838029281213</v>
      </c>
      <c r="EM270" s="156">
        <f>IF(OR(EM$165&lt;=EOMONTH($E99,$R99*(1-$O99)),EM$165&gt;EOMONTH($E99,$P99*12*(1-$O99)+$Q99*12*$O99+$R99*(1-$O99))),0,IF($X99="NNN",SUM(Expenses!EK$35:EK$39)*$F99,IF($X99="FSG",0,IF($X99="MG",SUMPRODUCT($Z99:$Z103,Expenses!EK$35:EK$39)*$F99,MAX((Expenses!EK$35-$AB99/12)*$AA99*$F99,0)+MAX((Expenses!EK$36-$AB100/12)*$AA100*$F99,0)+MAX((Expenses!EK$37-$AB101/12)*$AA101*$F99,0)+MAX((Expenses!EK$38-$AB102/12)*$AA102*$F99,0)+MAX((Expenses!EK$39-$AB103/12)*$AA103*$F99,0)))))</f>
        <v>2555.6310148058328</v>
      </c>
      <c r="EN270" s="156">
        <f>IF(OR(EN$165&lt;=EOMONTH($E99,$R99*(1-$O99)),EN$165&gt;EOMONTH($E99,$P99*12*(1-$O99)+$Q99*12*$O99+$R99*(1-$O99))),0,IF($X99="NNN",SUM(Expenses!EL$35:EL$39)*$F99,IF($X99="FSG",0,IF($X99="MG",SUMPRODUCT($Z99:$Z103,Expenses!EL$35:EL$39)*$F99,MAX((Expenses!EL$35-$AB99/12)*$AA99*$F99,0)+MAX((Expenses!EL$36-$AB100/12)*$AA100*$F99,0)+MAX((Expenses!EL$37-$AB101/12)*$AA101*$F99,0)+MAX((Expenses!EL$38-$AB102/12)*$AA102*$F99,0)+MAX((Expenses!EL$39-$AB103/12)*$AA103*$F99,0)))))</f>
        <v>2557.4284223164545</v>
      </c>
      <c r="EO270" s="156">
        <f>IF(OR(EO$165&lt;=EOMONTH($E99,$R99*(1-$O99)),EO$165&gt;EOMONTH($E99,$P99*12*(1-$O99)+$Q99*12*$O99+$R99*(1-$O99))),0,IF($X99="NNN",SUM(Expenses!EM$35:EM$39)*$F99,IF($X99="FSG",0,IF($X99="MG",SUMPRODUCT($Z99:$Z103,Expenses!EM$35:EM$39)*$F99,MAX((Expenses!EM$35-$AB99/12)*$AA99*$F99,0)+MAX((Expenses!EM$36-$AB100/12)*$AA100*$F99,0)+MAX((Expenses!EM$37-$AB101/12)*$AA101*$F99,0)+MAX((Expenses!EM$38-$AB102/12)*$AA102*$F99,0)+MAX((Expenses!EM$39-$AB103/12)*$AA103*$F99,0)))))</f>
        <v>2559.2302627188878</v>
      </c>
      <c r="EP270" s="156">
        <f>IF(OR(EP$165&lt;=EOMONTH($E99,$R99*(1-$O99)),EP$165&gt;EOMONTH($E99,$P99*12*(1-$O99)+$Q99*12*$O99+$R99*(1-$O99))),0,IF($X99="NNN",SUM(Expenses!EN$35:EN$39)*$F99,IF($X99="FSG",0,IF($X99="MG",SUMPRODUCT($Z99:$Z103,Expenses!EN$35:EN$39)*$F99,MAX((Expenses!EN$35-$AB99/12)*$AA99*$F99,0)+MAX((Expenses!EN$36-$AB100/12)*$AA100*$F99,0)+MAX((Expenses!EN$37-$AB101/12)*$AA101*$F99,0)+MAX((Expenses!EN$38-$AB102/12)*$AA102*$F99,0)+MAX((Expenses!EN$39-$AB103/12)*$AA103*$F99,0)))))</f>
        <v>2561.0365469458402</v>
      </c>
      <c r="EQ270" s="156">
        <f>IF(OR(EQ$165&lt;=EOMONTH($E99,$R99*(1-$O99)),EQ$165&gt;EOMONTH($E99,$P99*12*(1-$O99)+$Q99*12*$O99+$R99*(1-$O99))),0,IF($X99="NNN",SUM(Expenses!EO$35:EO$39)*$F99,IF($X99="FSG",0,IF($X99="MG",SUMPRODUCT($Z99:$Z103,Expenses!EO$35:EO$39)*$F99,MAX((Expenses!EO$35-$AB99/12)*$AA99*$F99,0)+MAX((Expenses!EO$36-$AB100/12)*$AA100*$F99,0)+MAX((Expenses!EO$37-$AB101/12)*$AA101*$F99,0)+MAX((Expenses!EO$38-$AB102/12)*$AA102*$F99,0)+MAX((Expenses!EO$39-$AB103/12)*$AA103*$F99,0)))))</f>
        <v>2562.8472859569811</v>
      </c>
      <c r="ER270" s="156">
        <f>IF(OR(ER$165&lt;=EOMONTH($E99,$R99*(1-$O99)),ER$165&gt;EOMONTH($E99,$P99*12*(1-$O99)+$Q99*12*$O99+$R99*(1-$O99))),0,IF($X99="NNN",SUM(Expenses!EP$35:EP$39)*$F99,IF($X99="FSG",0,IF($X99="MG",SUMPRODUCT($Z99:$Z103,Expenses!EP$35:EP$39)*$F99,MAX((Expenses!EP$35-$AB99/12)*$AA99*$F99,0)+MAX((Expenses!EP$36-$AB100/12)*$AA100*$F99,0)+MAX((Expenses!EP$37-$AB101/12)*$AA101*$F99,0)+MAX((Expenses!EP$38-$AB102/12)*$AA102*$F99,0)+MAX((Expenses!EP$39-$AB103/12)*$AA103*$F99,0)))))</f>
        <v>2573.2373908231457</v>
      </c>
      <c r="ES270" s="156">
        <f>IF(OR(ES$165&lt;=EOMONTH($E99,$R99*(1-$O99)),ES$165&gt;EOMONTH($E99,$P99*12*(1-$O99)+$Q99*12*$O99+$R99*(1-$O99))),0,IF($X99="NNN",SUM(Expenses!EQ$35:EQ$39)*$F99,IF($X99="FSG",0,IF($X99="MG",SUMPRODUCT($Z99:$Z103,Expenses!EQ$35:EQ$39)*$F99,MAX((Expenses!EQ$35-$AB99/12)*$AA99*$F99,0)+MAX((Expenses!EQ$36-$AB100/12)*$AA100*$F99,0)+MAX((Expenses!EQ$37-$AB101/12)*$AA101*$F99,0)+MAX((Expenses!EQ$38-$AB102/12)*$AA102*$F99,0)+MAX((Expenses!EQ$39-$AB103/12)*$AA103*$F99,0)))))</f>
        <v>2575.0570723898604</v>
      </c>
      <c r="ET270" s="156">
        <f>IF(OR(ET$165&lt;=EOMONTH($E99,$R99*(1-$O99)),ET$165&gt;EOMONTH($E99,$P99*12*(1-$O99)+$Q99*12*$O99+$R99*(1-$O99))),0,IF($X99="NNN",SUM(Expenses!ER$35:ER$39)*$F99,IF($X99="FSG",0,IF($X99="MG",SUMPRODUCT($Z99:$Z103,Expenses!ER$35:ER$39)*$F99,MAX((Expenses!ER$35-$AB99/12)*$AA99*$F99,0)+MAX((Expenses!ER$36-$AB100/12)*$AA100*$F99,0)+MAX((Expenses!ER$37-$AB101/12)*$AA101*$F99,0)+MAX((Expenses!ER$38-$AB102/12)*$AA102*$F99,0)+MAX((Expenses!ER$39-$AB103/12)*$AA103*$F99,0)))))</f>
        <v>2576.8812417822187</v>
      </c>
      <c r="EU270" s="156">
        <f>IF(OR(EU$165&lt;=EOMONTH($E99,$R99*(1-$O99)),EU$165&gt;EOMONTH($E99,$P99*12*(1-$O99)+$Q99*12*$O99+$R99*(1-$O99))),0,IF($X99="NNN",SUM(Expenses!ES$35:ES$39)*$F99,IF($X99="FSG",0,IF($X99="MG",SUMPRODUCT($Z99:$Z103,Expenses!ES$35:ES$39)*$F99,MAX((Expenses!ES$35-$AB99/12)*$AA99*$F99,0)+MAX((Expenses!ES$36-$AB100/12)*$AA100*$F99,0)+MAX((Expenses!ES$37-$AB101/12)*$AA101*$F99,0)+MAX((Expenses!ES$38-$AB102/12)*$AA102*$F99,0)+MAX((Expenses!ES$39-$AB103/12)*$AA103*$F99,0)))))</f>
        <v>2578.7099100684081</v>
      </c>
      <c r="EV270" s="156">
        <f>IF(OR(EV$165&lt;=EOMONTH($E99,$R99*(1-$O99)),EV$165&gt;EOMONTH($E99,$P99*12*(1-$O99)+$Q99*12*$O99+$R99*(1-$O99))),0,IF($X99="NNN",SUM(Expenses!ET$35:ET$39)*$F99,IF($X99="FSG",0,IF($X99="MG",SUMPRODUCT($Z99:$Z103,Expenses!ET$35:ET$39)*$F99,MAX((Expenses!ET$35-$AB99/12)*$AA99*$F99,0)+MAX((Expenses!ET$36-$AB100/12)*$AA100*$F99,0)+MAX((Expenses!ET$37-$AB101/12)*$AA101*$F99,0)+MAX((Expenses!ET$38-$AB102/12)*$AA102*$F99,0)+MAX((Expenses!ET$39-$AB103/12)*$AA103*$F99,0)))))</f>
        <v>2580.5430883439162</v>
      </c>
      <c r="EW270" s="156">
        <f>IF(OR(EW$165&lt;=EOMONTH($E99,$R99*(1-$O99)),EW$165&gt;EOMONTH($E99,$P99*12*(1-$O99)+$Q99*12*$O99+$R99*(1-$O99))),0,IF($X99="NNN",SUM(Expenses!EU$35:EU$39)*$F99,IF($X99="FSG",0,IF($X99="MG",SUMPRODUCT($Z99:$Z103,Expenses!EU$35:EU$39)*$F99,MAX((Expenses!EU$35-$AB99/12)*$AA99*$F99,0)+MAX((Expenses!EU$36-$AB100/12)*$AA100*$F99,0)+MAX((Expenses!EU$37-$AB101/12)*$AA101*$F99,0)+MAX((Expenses!EU$38-$AB102/12)*$AA102*$F99,0)+MAX((Expenses!EU$39-$AB103/12)*$AA103*$F99,0)))))</f>
        <v>2192.1031432763975</v>
      </c>
      <c r="EX270" s="156">
        <f>IF(OR(EX$165&lt;=EOMONTH($E99,$R99*(1-$O99)),EX$165&gt;EOMONTH($E99,$P99*12*(1-$O99)+$Q99*12*$O99+$R99*(1-$O99))),0,IF($X99="NNN",SUM(Expenses!EV$35:EV$39)*$F99,IF($X99="FSG",0,IF($X99="MG",SUMPRODUCT($Z99:$Z103,Expenses!EV$35:EV$39)*$F99,MAX((Expenses!EV$35-$AB99/12)*$AA99*$F99,0)+MAX((Expenses!EV$36-$AB100/12)*$AA100*$F99,0)+MAX((Expenses!EV$37-$AB101/12)*$AA101*$F99,0)+MAX((Expenses!EV$38-$AB102/12)*$AA102*$F99,0)+MAX((Expenses!EV$39-$AB103/12)*$AA103*$F99,0)))))</f>
        <v>2154.7698964066644</v>
      </c>
      <c r="EY270" s="156">
        <f>IF(OR(EY$165&lt;=EOMONTH($E99,$R99*(1-$O99)),EY$165&gt;EOMONTH($E99,$P99*12*(1-$O99)+$Q99*12*$O99+$R99*(1-$O99))),0,IF($X99="NNN",SUM(Expenses!EW$35:EW$39)*$F99,IF($X99="FSG",0,IF($X99="MG",SUMPRODUCT($Z99:$Z103,Expenses!EW$35:EW$39)*$F99,MAX((Expenses!EW$35-$AB99/12)*$AA99*$F99,0)+MAX((Expenses!EW$36-$AB100/12)*$AA100*$F99,0)+MAX((Expenses!EW$37-$AB101/12)*$AA101*$F99,0)+MAX((Expenses!EW$38-$AB102/12)*$AA102*$F99,0)+MAX((Expenses!EW$39-$AB103/12)*$AA103*$F99,0)))))</f>
        <v>2155.7014555230398</v>
      </c>
      <c r="EZ270" s="156">
        <f>IF(OR(EZ$165&lt;=EOMONTH($E99,$R99*(1-$O99)),EZ$165&gt;EOMONTH($E99,$P99*12*(1-$O99)+$Q99*12*$O99+$R99*(1-$O99))),0,IF($X99="NNN",SUM(Expenses!EX$35:EX$39)*$F99,IF($X99="FSG",0,IF($X99="MG",SUMPRODUCT($Z99:$Z103,Expenses!EX$35:EX$39)*$F99,MAX((Expenses!EX$35-$AB99/12)*$AA99*$F99,0)+MAX((Expenses!EX$36-$AB100/12)*$AA100*$F99,0)+MAX((Expenses!EX$37-$AB101/12)*$AA101*$F99,0)+MAX((Expenses!EX$38-$AB102/12)*$AA102*$F99,0)+MAX((Expenses!EX$39-$AB103/12)*$AA103*$F99,0)))))</f>
        <v>2156.6353121155053</v>
      </c>
      <c r="FA270" s="156">
        <f>IF(OR(FA$165&lt;=EOMONTH($E99,$R99*(1-$O99)),FA$165&gt;EOMONTH($E99,$P99*12*(1-$O99)+$Q99*12*$O99+$R99*(1-$O99))),0,IF($X99="NNN",SUM(Expenses!EY$35:EY$39)*$F99,IF($X99="FSG",0,IF($X99="MG",SUMPRODUCT($Z99:$Z103,Expenses!EY$35:EY$39)*$F99,MAX((Expenses!EY$35-$AB99/12)*$AA99*$F99,0)+MAX((Expenses!EY$36-$AB100/12)*$AA100*$F99,0)+MAX((Expenses!EY$37-$AB101/12)*$AA101*$F99,0)+MAX((Expenses!EY$38-$AB102/12)*$AA102*$F99,0)+MAX((Expenses!EY$39-$AB103/12)*$AA103*$F99,0)))))</f>
        <v>2157.5714718502563</v>
      </c>
      <c r="FB270" s="156">
        <f>IF(OR(FB$165&lt;=EOMONTH($E99,$R99*(1-$O99)),FB$165&gt;EOMONTH($E99,$P99*12*(1-$O99)+$Q99*12*$O99+$R99*(1-$O99))),0,IF($X99="NNN",SUM(Expenses!EZ$35:EZ$39)*$F99,IF($X99="FSG",0,IF($X99="MG",SUMPRODUCT($Z99:$Z103,Expenses!EZ$35:EZ$39)*$F99,MAX((Expenses!EZ$35-$AB99/12)*$AA99*$F99,0)+MAX((Expenses!EZ$36-$AB100/12)*$AA100*$F99,0)+MAX((Expenses!EZ$37-$AB101/12)*$AA101*$F99,0)+MAX((Expenses!EZ$38-$AB102/12)*$AA102*$F99,0)+MAX((Expenses!EZ$39-$AB103/12)*$AA103*$F99,0)))))</f>
        <v>0</v>
      </c>
      <c r="FC270" s="156">
        <f>IF(OR(FC$165&lt;=EOMONTH($E99,$R99*(1-$O99)),FC$165&gt;EOMONTH($E99,$P99*12*(1-$O99)+$Q99*12*$O99+$R99*(1-$O99))),0,IF($X99="NNN",SUM(Expenses!FA$35:FA$39)*$F99,IF($X99="FSG",0,IF($X99="MG",SUMPRODUCT($Z99:$Z103,Expenses!FA$35:FA$39)*$F99,MAX((Expenses!FA$35-$AB99/12)*$AA99*$F99,0)+MAX((Expenses!FA$36-$AB100/12)*$AA100*$F99,0)+MAX((Expenses!FA$37-$AB101/12)*$AA101*$F99,0)+MAX((Expenses!FA$38-$AB102/12)*$AA102*$F99,0)+MAX((Expenses!FA$39-$AB103/12)*$AA103*$F99,0)))))</f>
        <v>0</v>
      </c>
      <c r="FD270" s="156">
        <f>IF(OR(FD$165&lt;=EOMONTH($E99,$R99*(1-$O99)),FD$165&gt;EOMONTH($E99,$P99*12*(1-$O99)+$Q99*12*$O99+$R99*(1-$O99))),0,IF($X99="NNN",SUM(Expenses!FB$35:FB$39)*$F99,IF($X99="FSG",0,IF($X99="MG",SUMPRODUCT($Z99:$Z103,Expenses!FB$35:FB$39)*$F99,MAX((Expenses!FB$35-$AB99/12)*$AA99*$F99,0)+MAX((Expenses!FB$36-$AB100/12)*$AA100*$F99,0)+MAX((Expenses!FB$37-$AB101/12)*$AA101*$F99,0)+MAX((Expenses!FB$38-$AB102/12)*$AA102*$F99,0)+MAX((Expenses!FB$39-$AB103/12)*$AA103*$F99,0)))))</f>
        <v>0</v>
      </c>
      <c r="FE270" s="156">
        <f>IF(OR(FE$165&lt;=EOMONTH($E99,$R99*(1-$O99)),FE$165&gt;EOMONTH($E99,$P99*12*(1-$O99)+$Q99*12*$O99+$R99*(1-$O99))),0,IF($X99="NNN",SUM(Expenses!FC$35:FC$39)*$F99,IF($X99="FSG",0,IF($X99="MG",SUMPRODUCT($Z99:$Z103,Expenses!FC$35:FC$39)*$F99,MAX((Expenses!FC$35-$AB99/12)*$AA99*$F99,0)+MAX((Expenses!FC$36-$AB100/12)*$AA100*$F99,0)+MAX((Expenses!FC$37-$AB101/12)*$AA101*$F99,0)+MAX((Expenses!FC$38-$AB102/12)*$AA102*$F99,0)+MAX((Expenses!FC$39-$AB103/12)*$AA103*$F99,0)))))</f>
        <v>0</v>
      </c>
      <c r="FF270" s="156">
        <f>IF(OR(FF$165&lt;=EOMONTH($E99,$R99*(1-$O99)),FF$165&gt;EOMONTH($E99,$P99*12*(1-$O99)+$Q99*12*$O99+$R99*(1-$O99))),0,IF($X99="NNN",SUM(Expenses!FD$35:FD$39)*$F99,IF($X99="FSG",0,IF($X99="MG",SUMPRODUCT($Z99:$Z103,Expenses!FD$35:FD$39)*$F99,MAX((Expenses!FD$35-$AB99/12)*$AA99*$F99,0)+MAX((Expenses!FD$36-$AB100/12)*$AA100*$F99,0)+MAX((Expenses!FD$37-$AB101/12)*$AA101*$F99,0)+MAX((Expenses!FD$38-$AB102/12)*$AA102*$F99,0)+MAX((Expenses!FD$39-$AB103/12)*$AA103*$F99,0)))))</f>
        <v>0</v>
      </c>
      <c r="FG270" s="156">
        <f>IF(OR(FG$165&lt;=EOMONTH($E99,$R99*(1-$O99)),FG$165&gt;EOMONTH($E99,$P99*12*(1-$O99)+$Q99*12*$O99+$R99*(1-$O99))),0,IF($X99="NNN",SUM(Expenses!FE$35:FE$39)*$F99,IF($X99="FSG",0,IF($X99="MG",SUMPRODUCT($Z99:$Z103,Expenses!FE$35:FE$39)*$F99,MAX((Expenses!FE$35-$AB99/12)*$AA99*$F99,0)+MAX((Expenses!FE$36-$AB100/12)*$AA100*$F99,0)+MAX((Expenses!FE$37-$AB101/12)*$AA101*$F99,0)+MAX((Expenses!FE$38-$AB102/12)*$AA102*$F99,0)+MAX((Expenses!FE$39-$AB103/12)*$AA103*$F99,0)))))</f>
        <v>0</v>
      </c>
      <c r="FH270" s="156">
        <f>IF(OR(FH$165&lt;=EOMONTH($E99,$R99*(1-$O99)),FH$165&gt;EOMONTH($E99,$P99*12*(1-$O99)+$Q99*12*$O99+$R99*(1-$O99))),0,IF($X99="NNN",SUM(Expenses!FF$35:FF$39)*$F99,IF($X99="FSG",0,IF($X99="MG",SUMPRODUCT($Z99:$Z103,Expenses!FF$35:FF$39)*$F99,MAX((Expenses!FF$35-$AB99/12)*$AA99*$F99,0)+MAX((Expenses!FF$36-$AB100/12)*$AA100*$F99,0)+MAX((Expenses!FF$37-$AB101/12)*$AA101*$F99,0)+MAX((Expenses!FF$38-$AB102/12)*$AA102*$F99,0)+MAX((Expenses!FF$39-$AB103/12)*$AA103*$F99,0)))))</f>
        <v>0</v>
      </c>
      <c r="FI270" s="156">
        <f>IF(OR(FI$165&lt;=EOMONTH($E99,$R99*(1-$O99)),FI$165&gt;EOMONTH($E99,$P99*12*(1-$O99)+$Q99*12*$O99+$R99*(1-$O99))),0,IF($X99="NNN",SUM(Expenses!FG$35:FG$39)*$F99,IF($X99="FSG",0,IF($X99="MG",SUMPRODUCT($Z99:$Z103,Expenses!FG$35:FG$39)*$F99,MAX((Expenses!FG$35-$AB99/12)*$AA99*$F99,0)+MAX((Expenses!FG$36-$AB100/12)*$AA100*$F99,0)+MAX((Expenses!FG$37-$AB101/12)*$AA101*$F99,0)+MAX((Expenses!FG$38-$AB102/12)*$AA102*$F99,0)+MAX((Expenses!FG$39-$AB103/12)*$AA103*$F99,0)))))</f>
        <v>0</v>
      </c>
      <c r="FJ270" s="156">
        <f>IF(OR(FJ$165&lt;=EOMONTH($E99,$R99*(1-$O99)),FJ$165&gt;EOMONTH($E99,$P99*12*(1-$O99)+$Q99*12*$O99+$R99*(1-$O99))),0,IF($X99="NNN",SUM(Expenses!FH$35:FH$39)*$F99,IF($X99="FSG",0,IF($X99="MG",SUMPRODUCT($Z99:$Z103,Expenses!FH$35:FH$39)*$F99,MAX((Expenses!FH$35-$AB99/12)*$AA99*$F99,0)+MAX((Expenses!FH$36-$AB100/12)*$AA100*$F99,0)+MAX((Expenses!FH$37-$AB101/12)*$AA101*$F99,0)+MAX((Expenses!FH$38-$AB102/12)*$AA102*$F99,0)+MAX((Expenses!FH$39-$AB103/12)*$AA103*$F99,0)))))</f>
        <v>0</v>
      </c>
      <c r="FK270" s="156">
        <f>IF(OR(FK$165&lt;=EOMONTH($E99,$R99*(1-$O99)),FK$165&gt;EOMONTH($E99,$P99*12*(1-$O99)+$Q99*12*$O99+$R99*(1-$O99))),0,IF($X99="NNN",SUM(Expenses!FI$35:FI$39)*$F99,IF($X99="FSG",0,IF($X99="MG",SUMPRODUCT($Z99:$Z103,Expenses!FI$35:FI$39)*$F99,MAX((Expenses!FI$35-$AB99/12)*$AA99*$F99,0)+MAX((Expenses!FI$36-$AB100/12)*$AA100*$F99,0)+MAX((Expenses!FI$37-$AB101/12)*$AA101*$F99,0)+MAX((Expenses!FI$38-$AB102/12)*$AA102*$F99,0)+MAX((Expenses!FI$39-$AB103/12)*$AA103*$F99,0)))))</f>
        <v>0</v>
      </c>
      <c r="FL270" s="156">
        <f>IF(OR(FL$165&lt;=EOMONTH($E99,$R99*(1-$O99)),FL$165&gt;EOMONTH($E99,$P99*12*(1-$O99)+$Q99*12*$O99+$R99*(1-$O99))),0,IF($X99="NNN",SUM(Expenses!FJ$35:FJ$39)*$F99,IF($X99="FSG",0,IF($X99="MG",SUMPRODUCT($Z99:$Z103,Expenses!FJ$35:FJ$39)*$F99,MAX((Expenses!FJ$35-$AB99/12)*$AA99*$F99,0)+MAX((Expenses!FJ$36-$AB100/12)*$AA100*$F99,0)+MAX((Expenses!FJ$37-$AB101/12)*$AA101*$F99,0)+MAX((Expenses!FJ$38-$AB102/12)*$AA102*$F99,0)+MAX((Expenses!FJ$39-$AB103/12)*$AA103*$F99,0)))))</f>
        <v>0</v>
      </c>
      <c r="FM270" s="156">
        <f>IF(OR(FM$165&lt;=EOMONTH($E99,$R99*(1-$O99)),FM$165&gt;EOMONTH($E99,$P99*12*(1-$O99)+$Q99*12*$O99+$R99*(1-$O99))),0,IF($X99="NNN",SUM(Expenses!FK$35:FK$39)*$F99,IF($X99="FSG",0,IF($X99="MG",SUMPRODUCT($Z99:$Z103,Expenses!FK$35:FK$39)*$F99,MAX((Expenses!FK$35-$AB99/12)*$AA99*$F99,0)+MAX((Expenses!FK$36-$AB100/12)*$AA100*$F99,0)+MAX((Expenses!FK$37-$AB101/12)*$AA101*$F99,0)+MAX((Expenses!FK$38-$AB102/12)*$AA102*$F99,0)+MAX((Expenses!FK$39-$AB103/12)*$AA103*$F99,0)))))</f>
        <v>0</v>
      </c>
      <c r="FN270" s="156">
        <f>IF(OR(FN$165&lt;=EOMONTH($E99,$R99*(1-$O99)),FN$165&gt;EOMONTH($E99,$P99*12*(1-$O99)+$Q99*12*$O99+$R99*(1-$O99))),0,IF($X99="NNN",SUM(Expenses!FL$35:FL$39)*$F99,IF($X99="FSG",0,IF($X99="MG",SUMPRODUCT($Z99:$Z103,Expenses!FL$35:FL$39)*$F99,MAX((Expenses!FL$35-$AB99/12)*$AA99*$F99,0)+MAX((Expenses!FL$36-$AB100/12)*$AA100*$F99,0)+MAX((Expenses!FL$37-$AB101/12)*$AA101*$F99,0)+MAX((Expenses!FL$38-$AB102/12)*$AA102*$F99,0)+MAX((Expenses!FL$39-$AB103/12)*$AA103*$F99,0)))))</f>
        <v>0</v>
      </c>
      <c r="FO270" s="156">
        <f>IF(OR(FO$165&lt;=EOMONTH($E99,$R99*(1-$O99)),FO$165&gt;EOMONTH($E99,$P99*12*(1-$O99)+$Q99*12*$O99+$R99*(1-$O99))),0,IF($X99="NNN",SUM(Expenses!FM$35:FM$39)*$F99,IF($X99="FSG",0,IF($X99="MG",SUMPRODUCT($Z99:$Z103,Expenses!FM$35:FM$39)*$F99,MAX((Expenses!FM$35-$AB99/12)*$AA99*$F99,0)+MAX((Expenses!FM$36-$AB100/12)*$AA100*$F99,0)+MAX((Expenses!FM$37-$AB101/12)*$AA101*$F99,0)+MAX((Expenses!FM$38-$AB102/12)*$AA102*$F99,0)+MAX((Expenses!FM$39-$AB103/12)*$AA103*$F99,0)))))</f>
        <v>0</v>
      </c>
      <c r="FP270" s="156">
        <f>IF(OR(FP$165&lt;=EOMONTH($E99,$R99*(1-$O99)),FP$165&gt;EOMONTH($E99,$P99*12*(1-$O99)+$Q99*12*$O99+$R99*(1-$O99))),0,IF($X99="NNN",SUM(Expenses!FN$35:FN$39)*$F99,IF($X99="FSG",0,IF($X99="MG",SUMPRODUCT($Z99:$Z103,Expenses!FN$35:FN$39)*$F99,MAX((Expenses!FN$35-$AB99/12)*$AA99*$F99,0)+MAX((Expenses!FN$36-$AB100/12)*$AA100*$F99,0)+MAX((Expenses!FN$37-$AB101/12)*$AA101*$F99,0)+MAX((Expenses!FN$38-$AB102/12)*$AA102*$F99,0)+MAX((Expenses!FN$39-$AB103/12)*$AA103*$F99,0)))))</f>
        <v>0</v>
      </c>
      <c r="FQ270" s="156">
        <f>IF(OR(FQ$165&lt;=EOMONTH($E99,$R99*(1-$O99)),FQ$165&gt;EOMONTH($E99,$P99*12*(1-$O99)+$Q99*12*$O99+$R99*(1-$O99))),0,IF($X99="NNN",SUM(Expenses!FO$35:FO$39)*$F99,IF($X99="FSG",0,IF($X99="MG",SUMPRODUCT($Z99:$Z103,Expenses!FO$35:FO$39)*$F99,MAX((Expenses!FO$35-$AB99/12)*$AA99*$F99,0)+MAX((Expenses!FO$36-$AB100/12)*$AA100*$F99,0)+MAX((Expenses!FO$37-$AB101/12)*$AA101*$F99,0)+MAX((Expenses!FO$38-$AB102/12)*$AA102*$F99,0)+MAX((Expenses!FO$39-$AB103/12)*$AA103*$F99,0)))))</f>
        <v>0</v>
      </c>
      <c r="FR270" s="156">
        <f>IF(OR(FR$165&lt;=EOMONTH($E99,$R99*(1-$O99)),FR$165&gt;EOMONTH($E99,$P99*12*(1-$O99)+$Q99*12*$O99+$R99*(1-$O99))),0,IF($X99="NNN",SUM(Expenses!FP$35:FP$39)*$F99,IF($X99="FSG",0,IF($X99="MG",SUMPRODUCT($Z99:$Z103,Expenses!FP$35:FP$39)*$F99,MAX((Expenses!FP$35-$AB99/12)*$AA99*$F99,0)+MAX((Expenses!FP$36-$AB100/12)*$AA100*$F99,0)+MAX((Expenses!FP$37-$AB101/12)*$AA101*$F99,0)+MAX((Expenses!FP$38-$AB102/12)*$AA102*$F99,0)+MAX((Expenses!FP$39-$AB103/12)*$AA103*$F99,0)))))</f>
        <v>0</v>
      </c>
      <c r="FS270" s="156">
        <f>IF(OR(FS$165&lt;=EOMONTH($E99,$R99*(1-$O99)),FS$165&gt;EOMONTH($E99,$P99*12*(1-$O99)+$Q99*12*$O99+$R99*(1-$O99))),0,IF($X99="NNN",SUM(Expenses!FQ$35:FQ$39)*$F99,IF($X99="FSG",0,IF($X99="MG",SUMPRODUCT($Z99:$Z103,Expenses!FQ$35:FQ$39)*$F99,MAX((Expenses!FQ$35-$AB99/12)*$AA99*$F99,0)+MAX((Expenses!FQ$36-$AB100/12)*$AA100*$F99,0)+MAX((Expenses!FQ$37-$AB101/12)*$AA101*$F99,0)+MAX((Expenses!FQ$38-$AB102/12)*$AA102*$F99,0)+MAX((Expenses!FQ$39-$AB103/12)*$AA103*$F99,0)))))</f>
        <v>0</v>
      </c>
      <c r="FT270" s="156">
        <f>IF(OR(FT$165&lt;=EOMONTH($E99,$R99*(1-$O99)),FT$165&gt;EOMONTH($E99,$P99*12*(1-$O99)+$Q99*12*$O99+$R99*(1-$O99))),0,IF($X99="NNN",SUM(Expenses!FR$35:FR$39)*$F99,IF($X99="FSG",0,IF($X99="MG",SUMPRODUCT($Z99:$Z103,Expenses!FR$35:FR$39)*$F99,MAX((Expenses!FR$35-$AB99/12)*$AA99*$F99,0)+MAX((Expenses!FR$36-$AB100/12)*$AA100*$F99,0)+MAX((Expenses!FR$37-$AB101/12)*$AA101*$F99,0)+MAX((Expenses!FR$38-$AB102/12)*$AA102*$F99,0)+MAX((Expenses!FR$39-$AB103/12)*$AA103*$F99,0)))))</f>
        <v>0</v>
      </c>
      <c r="FU270" s="156">
        <f>IF(OR(FU$165&lt;=EOMONTH($E99,$R99*(1-$O99)),FU$165&gt;EOMONTH($E99,$P99*12*(1-$O99)+$Q99*12*$O99+$R99*(1-$O99))),0,IF($X99="NNN",SUM(Expenses!FS$35:FS$39)*$F99,IF($X99="FSG",0,IF($X99="MG",SUMPRODUCT($Z99:$Z103,Expenses!FS$35:FS$39)*$F99,MAX((Expenses!FS$35-$AB99/12)*$AA99*$F99,0)+MAX((Expenses!FS$36-$AB100/12)*$AA100*$F99,0)+MAX((Expenses!FS$37-$AB101/12)*$AA101*$F99,0)+MAX((Expenses!FS$38-$AB102/12)*$AA102*$F99,0)+MAX((Expenses!FS$39-$AB103/12)*$AA103*$F99,0)))))</f>
        <v>0</v>
      </c>
      <c r="FV270" s="156">
        <f>IF(OR(FV$165&lt;=EOMONTH($E99,$R99*(1-$O99)),FV$165&gt;EOMONTH($E99,$P99*12*(1-$O99)+$Q99*12*$O99+$R99*(1-$O99))),0,IF($X99="NNN",SUM(Expenses!FT$35:FT$39)*$F99,IF($X99="FSG",0,IF($X99="MG",SUMPRODUCT($Z99:$Z103,Expenses!FT$35:FT$39)*$F99,MAX((Expenses!FT$35-$AB99/12)*$AA99*$F99,0)+MAX((Expenses!FT$36-$AB100/12)*$AA100*$F99,0)+MAX((Expenses!FT$37-$AB101/12)*$AA101*$F99,0)+MAX((Expenses!FT$38-$AB102/12)*$AA102*$F99,0)+MAX((Expenses!FT$39-$AB103/12)*$AA103*$F99,0)))))</f>
        <v>0</v>
      </c>
      <c r="FW270" s="156">
        <f>IF(OR(FW$165&lt;=EOMONTH($E99,$R99*(1-$O99)),FW$165&gt;EOMONTH($E99,$P99*12*(1-$O99)+$Q99*12*$O99+$R99*(1-$O99))),0,IF($X99="NNN",SUM(Expenses!FU$35:FU$39)*$F99,IF($X99="FSG",0,IF($X99="MG",SUMPRODUCT($Z99:$Z103,Expenses!FU$35:FU$39)*$F99,MAX((Expenses!FU$35-$AB99/12)*$AA99*$F99,0)+MAX((Expenses!FU$36-$AB100/12)*$AA100*$F99,0)+MAX((Expenses!FU$37-$AB101/12)*$AA101*$F99,0)+MAX((Expenses!FU$38-$AB102/12)*$AA102*$F99,0)+MAX((Expenses!FU$39-$AB103/12)*$AA103*$F99,0)))))</f>
        <v>0</v>
      </c>
      <c r="FX270" s="156">
        <f>IF(OR(FX$165&lt;=EOMONTH($E99,$R99*(1-$O99)),FX$165&gt;EOMONTH($E99,$P99*12*(1-$O99)+$Q99*12*$O99+$R99*(1-$O99))),0,IF($X99="NNN",SUM(Expenses!FV$35:FV$39)*$F99,IF($X99="FSG",0,IF($X99="MG",SUMPRODUCT($Z99:$Z103,Expenses!FV$35:FV$39)*$F99,MAX((Expenses!FV$35-$AB99/12)*$AA99*$F99,0)+MAX((Expenses!FV$36-$AB100/12)*$AA100*$F99,0)+MAX((Expenses!FV$37-$AB101/12)*$AA101*$F99,0)+MAX((Expenses!FV$38-$AB102/12)*$AA102*$F99,0)+MAX((Expenses!FV$39-$AB103/12)*$AA103*$F99,0)))))</f>
        <v>0</v>
      </c>
      <c r="FY270" s="156">
        <f>IF(OR(FY$165&lt;=EOMONTH($E99,$R99*(1-$O99)),FY$165&gt;EOMONTH($E99,$P99*12*(1-$O99)+$Q99*12*$O99+$R99*(1-$O99))),0,IF($X99="NNN",SUM(Expenses!FW$35:FW$39)*$F99,IF($X99="FSG",0,IF($X99="MG",SUMPRODUCT($Z99:$Z103,Expenses!FW$35:FW$39)*$F99,MAX((Expenses!FW$35-$AB99/12)*$AA99*$F99,0)+MAX((Expenses!FW$36-$AB100/12)*$AA100*$F99,0)+MAX((Expenses!FW$37-$AB101/12)*$AA101*$F99,0)+MAX((Expenses!FW$38-$AB102/12)*$AA102*$F99,0)+MAX((Expenses!FW$39-$AB103/12)*$AA103*$F99,0)))))</f>
        <v>0</v>
      </c>
      <c r="FZ270" s="156">
        <f>IF(OR(FZ$165&lt;=EOMONTH($E99,$R99*(1-$O99)),FZ$165&gt;EOMONTH($E99,$P99*12*(1-$O99)+$Q99*12*$O99+$R99*(1-$O99))),0,IF($X99="NNN",SUM(Expenses!FX$35:FX$39)*$F99,IF($X99="FSG",0,IF($X99="MG",SUMPRODUCT($Z99:$Z103,Expenses!FX$35:FX$39)*$F99,MAX((Expenses!FX$35-$AB99/12)*$AA99*$F99,0)+MAX((Expenses!FX$36-$AB100/12)*$AA100*$F99,0)+MAX((Expenses!FX$37-$AB101/12)*$AA101*$F99,0)+MAX((Expenses!FX$38-$AB102/12)*$AA102*$F99,0)+MAX((Expenses!FX$39-$AB103/12)*$AA103*$F99,0)))))</f>
        <v>0</v>
      </c>
      <c r="GA270" s="156">
        <f>IF(OR(GA$165&lt;=EOMONTH($E99,$R99*(1-$O99)),GA$165&gt;EOMONTH($E99,$P99*12*(1-$O99)+$Q99*12*$O99+$R99*(1-$O99))),0,IF($X99="NNN",SUM(Expenses!FY$35:FY$39)*$F99,IF($X99="FSG",0,IF($X99="MG",SUMPRODUCT($Z99:$Z103,Expenses!FY$35:FY$39)*$F99,MAX((Expenses!FY$35-$AB99/12)*$AA99*$F99,0)+MAX((Expenses!FY$36-$AB100/12)*$AA100*$F99,0)+MAX((Expenses!FY$37-$AB101/12)*$AA101*$F99,0)+MAX((Expenses!FY$38-$AB102/12)*$AA102*$F99,0)+MAX((Expenses!FY$39-$AB103/12)*$AA103*$F99,0)))))</f>
        <v>0</v>
      </c>
      <c r="GB270" s="156">
        <f>IF(OR(GB$165&lt;=EOMONTH($E99,$R99*(1-$O99)),GB$165&gt;EOMONTH($E99,$P99*12*(1-$O99)+$Q99*12*$O99+$R99*(1-$O99))),0,IF($X99="NNN",SUM(Expenses!FZ$35:FZ$39)*$F99,IF($X99="FSG",0,IF($X99="MG",SUMPRODUCT($Z99:$Z103,Expenses!FZ$35:FZ$39)*$F99,MAX((Expenses!FZ$35-$AB99/12)*$AA99*$F99,0)+MAX((Expenses!FZ$36-$AB100/12)*$AA100*$F99,0)+MAX((Expenses!FZ$37-$AB101/12)*$AA101*$F99,0)+MAX((Expenses!FZ$38-$AB102/12)*$AA102*$F99,0)+MAX((Expenses!FZ$39-$AB103/12)*$AA103*$F99,0)))))</f>
        <v>0</v>
      </c>
      <c r="GC270" s="156">
        <f>IF(OR(GC$165&lt;=EOMONTH($E99,$R99*(1-$O99)),GC$165&gt;EOMONTH($E99,$P99*12*(1-$O99)+$Q99*12*$O99+$R99*(1-$O99))),0,IF($X99="NNN",SUM(Expenses!GA$35:GA$39)*$F99,IF($X99="FSG",0,IF($X99="MG",SUMPRODUCT($Z99:$Z103,Expenses!GA$35:GA$39)*$F99,MAX((Expenses!GA$35-$AB99/12)*$AA99*$F99,0)+MAX((Expenses!GA$36-$AB100/12)*$AA100*$F99,0)+MAX((Expenses!GA$37-$AB101/12)*$AA101*$F99,0)+MAX((Expenses!GA$38-$AB102/12)*$AA102*$F99,0)+MAX((Expenses!GA$39-$AB103/12)*$AA103*$F99,0)))))</f>
        <v>0</v>
      </c>
      <c r="GD270" s="156">
        <f>IF(OR(GD$165&lt;=EOMONTH($E99,$R99*(1-$O99)),GD$165&gt;EOMONTH($E99,$P99*12*(1-$O99)+$Q99*12*$O99+$R99*(1-$O99))),0,IF($X99="NNN",SUM(Expenses!GB$35:GB$39)*$F99,IF($X99="FSG",0,IF($X99="MG",SUMPRODUCT($Z99:$Z103,Expenses!GB$35:GB$39)*$F99,MAX((Expenses!GB$35-$AB99/12)*$AA99*$F99,0)+MAX((Expenses!GB$36-$AB100/12)*$AA100*$F99,0)+MAX((Expenses!GB$37-$AB101/12)*$AA101*$F99,0)+MAX((Expenses!GB$38-$AB102/12)*$AA102*$F99,0)+MAX((Expenses!GB$39-$AB103/12)*$AA103*$F99,0)))))</f>
        <v>0</v>
      </c>
      <c r="GE270" s="156">
        <f>IF(OR(GE$165&lt;=EOMONTH($E99,$R99*(1-$O99)),GE$165&gt;EOMONTH($E99,$P99*12*(1-$O99)+$Q99*12*$O99+$R99*(1-$O99))),0,IF($X99="NNN",SUM(Expenses!GC$35:GC$39)*$F99,IF($X99="FSG",0,IF($X99="MG",SUMPRODUCT($Z99:$Z103,Expenses!GC$35:GC$39)*$F99,MAX((Expenses!GC$35-$AB99/12)*$AA99*$F99,0)+MAX((Expenses!GC$36-$AB100/12)*$AA100*$F99,0)+MAX((Expenses!GC$37-$AB101/12)*$AA101*$F99,0)+MAX((Expenses!GC$38-$AB102/12)*$AA102*$F99,0)+MAX((Expenses!GC$39-$AB103/12)*$AA103*$F99,0)))))</f>
        <v>0</v>
      </c>
      <c r="GF270" s="156">
        <f>IF(OR(GF$165&lt;=EOMONTH($E99,$R99*(1-$O99)),GF$165&gt;EOMONTH($E99,$P99*12*(1-$O99)+$Q99*12*$O99+$R99*(1-$O99))),0,IF($X99="NNN",SUM(Expenses!GD$35:GD$39)*$F99,IF($X99="FSG",0,IF($X99="MG",SUMPRODUCT($Z99:$Z103,Expenses!GD$35:GD$39)*$F99,MAX((Expenses!GD$35-$AB99/12)*$AA99*$F99,0)+MAX((Expenses!GD$36-$AB100/12)*$AA100*$F99,0)+MAX((Expenses!GD$37-$AB101/12)*$AA101*$F99,0)+MAX((Expenses!GD$38-$AB102/12)*$AA102*$F99,0)+MAX((Expenses!GD$39-$AB103/12)*$AA103*$F99,0)))))</f>
        <v>0</v>
      </c>
      <c r="GG270" s="156">
        <f>IF(OR(GG$165&lt;=EOMONTH($E99,$R99*(1-$O99)),GG$165&gt;EOMONTH($E99,$P99*12*(1-$O99)+$Q99*12*$O99+$R99*(1-$O99))),0,IF($X99="NNN",SUM(Expenses!GE$35:GE$39)*$F99,IF($X99="FSG",0,IF($X99="MG",SUMPRODUCT($Z99:$Z103,Expenses!GE$35:GE$39)*$F99,MAX((Expenses!GE$35-$AB99/12)*$AA99*$F99,0)+MAX((Expenses!GE$36-$AB100/12)*$AA100*$F99,0)+MAX((Expenses!GE$37-$AB101/12)*$AA101*$F99,0)+MAX((Expenses!GE$38-$AB102/12)*$AA102*$F99,0)+MAX((Expenses!GE$39-$AB103/12)*$AA103*$F99,0)))))</f>
        <v>0</v>
      </c>
      <c r="GH270" s="156">
        <f>IF(OR(GH$165&lt;=EOMONTH($E99,$R99*(1-$O99)),GH$165&gt;EOMONTH($E99,$P99*12*(1-$O99)+$Q99*12*$O99+$R99*(1-$O99))),0,IF($X99="NNN",SUM(Expenses!GF$35:GF$39)*$F99,IF($X99="FSG",0,IF($X99="MG",SUMPRODUCT($Z99:$Z103,Expenses!GF$35:GF$39)*$F99,MAX((Expenses!GF$35-$AB99/12)*$AA99*$F99,0)+MAX((Expenses!GF$36-$AB100/12)*$AA100*$F99,0)+MAX((Expenses!GF$37-$AB101/12)*$AA101*$F99,0)+MAX((Expenses!GF$38-$AB102/12)*$AA102*$F99,0)+MAX((Expenses!GF$39-$AB103/12)*$AA103*$F99,0)))))</f>
        <v>0</v>
      </c>
      <c r="GI270" s="156">
        <f>IF(OR(GI$165&lt;=EOMONTH($E99,$R99*(1-$O99)),GI$165&gt;EOMONTH($E99,$P99*12*(1-$O99)+$Q99*12*$O99+$R99*(1-$O99))),0,IF($X99="NNN",SUM(Expenses!GG$35:GG$39)*$F99,IF($X99="FSG",0,IF($X99="MG",SUMPRODUCT($Z99:$Z103,Expenses!GG$35:GG$39)*$F99,MAX((Expenses!GG$35-$AB99/12)*$AA99*$F99,0)+MAX((Expenses!GG$36-$AB100/12)*$AA100*$F99,0)+MAX((Expenses!GG$37-$AB101/12)*$AA101*$F99,0)+MAX((Expenses!GG$38-$AB102/12)*$AA102*$F99,0)+MAX((Expenses!GG$39-$AB103/12)*$AA103*$F99,0)))))</f>
        <v>0</v>
      </c>
      <c r="GJ270" s="156">
        <f>IF(OR(GJ$165&lt;=EOMONTH($E99,$R99*(1-$O99)),GJ$165&gt;EOMONTH($E99,$P99*12*(1-$O99)+$Q99*12*$O99+$R99*(1-$O99))),0,IF($X99="NNN",SUM(Expenses!GH$35:GH$39)*$F99,IF($X99="FSG",0,IF($X99="MG",SUMPRODUCT($Z99:$Z103,Expenses!GH$35:GH$39)*$F99,MAX((Expenses!GH$35-$AB99/12)*$AA99*$F99,0)+MAX((Expenses!GH$36-$AB100/12)*$AA100*$F99,0)+MAX((Expenses!GH$37-$AB101/12)*$AA101*$F99,0)+MAX((Expenses!GH$38-$AB102/12)*$AA102*$F99,0)+MAX((Expenses!GH$39-$AB103/12)*$AA103*$F99,0)))))</f>
        <v>0</v>
      </c>
      <c r="GK270" s="156">
        <f>IF(OR(GK$165&lt;=EOMONTH($E99,$R99*(1-$O99)),GK$165&gt;EOMONTH($E99,$P99*12*(1-$O99)+$Q99*12*$O99+$R99*(1-$O99))),0,IF($X99="NNN",SUM(Expenses!GI$35:GI$39)*$F99,IF($X99="FSG",0,IF($X99="MG",SUMPRODUCT($Z99:$Z103,Expenses!GI$35:GI$39)*$F99,MAX((Expenses!GI$35-$AB99/12)*$AA99*$F99,0)+MAX((Expenses!GI$36-$AB100/12)*$AA100*$F99,0)+MAX((Expenses!GI$37-$AB101/12)*$AA101*$F99,0)+MAX((Expenses!GI$38-$AB102/12)*$AA102*$F99,0)+MAX((Expenses!GI$39-$AB103/12)*$AA103*$F99,0)))))</f>
        <v>0</v>
      </c>
      <c r="GL270" s="156">
        <f>IF(OR(GL$165&lt;=EOMONTH($E99,$R99*(1-$O99)),GL$165&gt;EOMONTH($E99,$P99*12*(1-$O99)+$Q99*12*$O99+$R99*(1-$O99))),0,IF($X99="NNN",SUM(Expenses!GJ$35:GJ$39)*$F99,IF($X99="FSG",0,IF($X99="MG",SUMPRODUCT($Z99:$Z103,Expenses!GJ$35:GJ$39)*$F99,MAX((Expenses!GJ$35-$AB99/12)*$AA99*$F99,0)+MAX((Expenses!GJ$36-$AB100/12)*$AA100*$F99,0)+MAX((Expenses!GJ$37-$AB101/12)*$AA101*$F99,0)+MAX((Expenses!GJ$38-$AB102/12)*$AA102*$F99,0)+MAX((Expenses!GJ$39-$AB103/12)*$AA103*$F99,0)))))</f>
        <v>0</v>
      </c>
      <c r="GM270" s="156">
        <f>IF(OR(GM$165&lt;=EOMONTH($E99,$R99*(1-$O99)),GM$165&gt;EOMONTH($E99,$P99*12*(1-$O99)+$Q99*12*$O99+$R99*(1-$O99))),0,IF($X99="NNN",SUM(Expenses!GK$35:GK$39)*$F99,IF($X99="FSG",0,IF($X99="MG",SUMPRODUCT($Z99:$Z103,Expenses!GK$35:GK$39)*$F99,MAX((Expenses!GK$35-$AB99/12)*$AA99*$F99,0)+MAX((Expenses!GK$36-$AB100/12)*$AA100*$F99,0)+MAX((Expenses!GK$37-$AB101/12)*$AA101*$F99,0)+MAX((Expenses!GK$38-$AB102/12)*$AA102*$F99,0)+MAX((Expenses!GK$39-$AB103/12)*$AA103*$F99,0)))))</f>
        <v>0</v>
      </c>
      <c r="GN270" s="156">
        <f>IF(OR(GN$165&lt;=EOMONTH($E99,$R99*(1-$O99)),GN$165&gt;EOMONTH($E99,$P99*12*(1-$O99)+$Q99*12*$O99+$R99*(1-$O99))),0,IF($X99="NNN",SUM(Expenses!GL$35:GL$39)*$F99,IF($X99="FSG",0,IF($X99="MG",SUMPRODUCT($Z99:$Z103,Expenses!GL$35:GL$39)*$F99,MAX((Expenses!GL$35-$AB99/12)*$AA99*$F99,0)+MAX((Expenses!GL$36-$AB100/12)*$AA100*$F99,0)+MAX((Expenses!GL$37-$AB101/12)*$AA101*$F99,0)+MAX((Expenses!GL$38-$AB102/12)*$AA102*$F99,0)+MAX((Expenses!GL$39-$AB103/12)*$AA103*$F99,0)))))</f>
        <v>0</v>
      </c>
      <c r="GO270" s="156">
        <f>IF(OR(GO$165&lt;=EOMONTH($E99,$R99*(1-$O99)),GO$165&gt;EOMONTH($E99,$P99*12*(1-$O99)+$Q99*12*$O99+$R99*(1-$O99))),0,IF($X99="NNN",SUM(Expenses!GM$35:GM$39)*$F99,IF($X99="FSG",0,IF($X99="MG",SUMPRODUCT($Z99:$Z103,Expenses!GM$35:GM$39)*$F99,MAX((Expenses!GM$35-$AB99/12)*$AA99*$F99,0)+MAX((Expenses!GM$36-$AB100/12)*$AA100*$F99,0)+MAX((Expenses!GM$37-$AB101/12)*$AA101*$F99,0)+MAX((Expenses!GM$38-$AB102/12)*$AA102*$F99,0)+MAX((Expenses!GM$39-$AB103/12)*$AA103*$F99,0)))))</f>
        <v>0</v>
      </c>
      <c r="GP270" s="156">
        <f>IF(OR(GP$165&lt;=EOMONTH($E99,$R99*(1-$O99)),GP$165&gt;EOMONTH($E99,$P99*12*(1-$O99)+$Q99*12*$O99+$R99*(1-$O99))),0,IF($X99="NNN",SUM(Expenses!GN$35:GN$39)*$F99,IF($X99="FSG",0,IF($X99="MG",SUMPRODUCT($Z99:$Z103,Expenses!GN$35:GN$39)*$F99,MAX((Expenses!GN$35-$AB99/12)*$AA99*$F99,0)+MAX((Expenses!GN$36-$AB100/12)*$AA100*$F99,0)+MAX((Expenses!GN$37-$AB101/12)*$AA101*$F99,0)+MAX((Expenses!GN$38-$AB102/12)*$AA102*$F99,0)+MAX((Expenses!GN$39-$AB103/12)*$AA103*$F99,0)))))</f>
        <v>0</v>
      </c>
      <c r="GQ270" s="156">
        <f>IF(OR(GQ$165&lt;=EOMONTH($E99,$R99*(1-$O99)),GQ$165&gt;EOMONTH($E99,$P99*12*(1-$O99)+$Q99*12*$O99+$R99*(1-$O99))),0,IF($X99="NNN",SUM(Expenses!GO$35:GO$39)*$F99,IF($X99="FSG",0,IF($X99="MG",SUMPRODUCT($Z99:$Z103,Expenses!GO$35:GO$39)*$F99,MAX((Expenses!GO$35-$AB99/12)*$AA99*$F99,0)+MAX((Expenses!GO$36-$AB100/12)*$AA100*$F99,0)+MAX((Expenses!GO$37-$AB101/12)*$AA101*$F99,0)+MAX((Expenses!GO$38-$AB102/12)*$AA102*$F99,0)+MAX((Expenses!GO$39-$AB103/12)*$AA103*$F99,0)))))</f>
        <v>0</v>
      </c>
      <c r="GR270" s="156">
        <f>IF(OR(GR$165&lt;=EOMONTH($E99,$R99*(1-$O99)),GR$165&gt;EOMONTH($E99,$P99*12*(1-$O99)+$Q99*12*$O99+$R99*(1-$O99))),0,IF($X99="NNN",SUM(Expenses!GP$35:GP$39)*$F99,IF($X99="FSG",0,IF($X99="MG",SUMPRODUCT($Z99:$Z103,Expenses!GP$35:GP$39)*$F99,MAX((Expenses!GP$35-$AB99/12)*$AA99*$F99,0)+MAX((Expenses!GP$36-$AB100/12)*$AA100*$F99,0)+MAX((Expenses!GP$37-$AB101/12)*$AA101*$F99,0)+MAX((Expenses!GP$38-$AB102/12)*$AA102*$F99,0)+MAX((Expenses!GP$39-$AB103/12)*$AA103*$F99,0)))))</f>
        <v>0</v>
      </c>
      <c r="GS270" s="156">
        <f>IF(OR(GS$165&lt;=EOMONTH($E99,$R99*(1-$O99)),GS$165&gt;EOMONTH($E99,$P99*12*(1-$O99)+$Q99*12*$O99+$R99*(1-$O99))),0,IF($X99="NNN",SUM(Expenses!GQ$35:GQ$39)*$F99,IF($X99="FSG",0,IF($X99="MG",SUMPRODUCT($Z99:$Z103,Expenses!GQ$35:GQ$39)*$F99,MAX((Expenses!GQ$35-$AB99/12)*$AA99*$F99,0)+MAX((Expenses!GQ$36-$AB100/12)*$AA100*$F99,0)+MAX((Expenses!GQ$37-$AB101/12)*$AA101*$F99,0)+MAX((Expenses!GQ$38-$AB102/12)*$AA102*$F99,0)+MAX((Expenses!GQ$39-$AB103/12)*$AA103*$F99,0)))))</f>
        <v>0</v>
      </c>
      <c r="GT270" s="156">
        <f>IF(OR(GT$165&lt;=EOMONTH($E99,$R99*(1-$O99)),GT$165&gt;EOMONTH($E99,$P99*12*(1-$O99)+$Q99*12*$O99+$R99*(1-$O99))),0,IF($X99="NNN",SUM(Expenses!GR$35:GR$39)*$F99,IF($X99="FSG",0,IF($X99="MG",SUMPRODUCT($Z99:$Z103,Expenses!GR$35:GR$39)*$F99,MAX((Expenses!GR$35-$AB99/12)*$AA99*$F99,0)+MAX((Expenses!GR$36-$AB100/12)*$AA100*$F99,0)+MAX((Expenses!GR$37-$AB101/12)*$AA101*$F99,0)+MAX((Expenses!GR$38-$AB102/12)*$AA102*$F99,0)+MAX((Expenses!GR$39-$AB103/12)*$AA103*$F99,0)))))</f>
        <v>0</v>
      </c>
      <c r="GU270" s="156">
        <f>IF(OR(GU$165&lt;=EOMONTH($E99,$R99*(1-$O99)),GU$165&gt;EOMONTH($E99,$P99*12*(1-$O99)+$Q99*12*$O99+$R99*(1-$O99))),0,IF($X99="NNN",SUM(Expenses!GS$35:GS$39)*$F99,IF($X99="FSG",0,IF($X99="MG",SUMPRODUCT($Z99:$Z103,Expenses!GS$35:GS$39)*$F99,MAX((Expenses!GS$35-$AB99/12)*$AA99*$F99,0)+MAX((Expenses!GS$36-$AB100/12)*$AA100*$F99,0)+MAX((Expenses!GS$37-$AB101/12)*$AA101*$F99,0)+MAX((Expenses!GS$38-$AB102/12)*$AA102*$F99,0)+MAX((Expenses!GS$39-$AB103/12)*$AA103*$F99,0)))))</f>
        <v>0</v>
      </c>
      <c r="GV270" s="156">
        <f>IF(OR(GV$165&lt;=EOMONTH($E99,$R99*(1-$O99)),GV$165&gt;EOMONTH($E99,$P99*12*(1-$O99)+$Q99*12*$O99+$R99*(1-$O99))),0,IF($X99="NNN",SUM(Expenses!GT$35:GT$39)*$F99,IF($X99="FSG",0,IF($X99="MG",SUMPRODUCT($Z99:$Z103,Expenses!GT$35:GT$39)*$F99,MAX((Expenses!GT$35-$AB99/12)*$AA99*$F99,0)+MAX((Expenses!GT$36-$AB100/12)*$AA100*$F99,0)+MAX((Expenses!GT$37-$AB101/12)*$AA101*$F99,0)+MAX((Expenses!GT$38-$AB102/12)*$AA102*$F99,0)+MAX((Expenses!GT$39-$AB103/12)*$AA103*$F99,0)))))</f>
        <v>0</v>
      </c>
      <c r="GW270" s="156">
        <f>IF(OR(GW$165&lt;=EOMONTH($E99,$R99*(1-$O99)),GW$165&gt;EOMONTH($E99,$P99*12*(1-$O99)+$Q99*12*$O99+$R99*(1-$O99))),0,IF($X99="NNN",SUM(Expenses!GU$35:GU$39)*$F99,IF($X99="FSG",0,IF($X99="MG",SUMPRODUCT($Z99:$Z103,Expenses!GU$35:GU$39)*$F99,MAX((Expenses!GU$35-$AB99/12)*$AA99*$F99,0)+MAX((Expenses!GU$36-$AB100/12)*$AA100*$F99,0)+MAX((Expenses!GU$37-$AB101/12)*$AA101*$F99,0)+MAX((Expenses!GU$38-$AB102/12)*$AA102*$F99,0)+MAX((Expenses!GU$39-$AB103/12)*$AA103*$F99,0)))))</f>
        <v>0</v>
      </c>
      <c r="GX270" s="156">
        <f>IF(OR(GX$165&lt;=EOMONTH($E99,$R99*(1-$O99)),GX$165&gt;EOMONTH($E99,$P99*12*(1-$O99)+$Q99*12*$O99+$R99*(1-$O99))),0,IF($X99="NNN",SUM(Expenses!GV$35:GV$39)*$F99,IF($X99="FSG",0,IF($X99="MG",SUMPRODUCT($Z99:$Z103,Expenses!GV$35:GV$39)*$F99,MAX((Expenses!GV$35-$AB99/12)*$AA99*$F99,0)+MAX((Expenses!GV$36-$AB100/12)*$AA100*$F99,0)+MAX((Expenses!GV$37-$AB101/12)*$AA101*$F99,0)+MAX((Expenses!GV$38-$AB102/12)*$AA102*$F99,0)+MAX((Expenses!GV$39-$AB103/12)*$AA103*$F99,0)))))</f>
        <v>0</v>
      </c>
      <c r="GY270" s="156">
        <f>IF(OR(GY$165&lt;=EOMONTH($E99,$R99*(1-$O99)),GY$165&gt;EOMONTH($E99,$P99*12*(1-$O99)+$Q99*12*$O99+$R99*(1-$O99))),0,IF($X99="NNN",SUM(Expenses!GW$35:GW$39)*$F99,IF($X99="FSG",0,IF($X99="MG",SUMPRODUCT($Z99:$Z103,Expenses!GW$35:GW$39)*$F99,MAX((Expenses!GW$35-$AB99/12)*$AA99*$F99,0)+MAX((Expenses!GW$36-$AB100/12)*$AA100*$F99,0)+MAX((Expenses!GW$37-$AB101/12)*$AA101*$F99,0)+MAX((Expenses!GW$38-$AB102/12)*$AA102*$F99,0)+MAX((Expenses!GW$39-$AB103/12)*$AA103*$F99,0)))))</f>
        <v>0</v>
      </c>
      <c r="GZ270" s="156">
        <f>IF(OR(GZ$165&lt;=EOMONTH($E99,$R99*(1-$O99)),GZ$165&gt;EOMONTH($E99,$P99*12*(1-$O99)+$Q99*12*$O99+$R99*(1-$O99))),0,IF($X99="NNN",SUM(Expenses!GX$35:GX$39)*$F99,IF($X99="FSG",0,IF($X99="MG",SUMPRODUCT($Z99:$Z103,Expenses!GX$35:GX$39)*$F99,MAX((Expenses!GX$35-$AB99/12)*$AA99*$F99,0)+MAX((Expenses!GX$36-$AB100/12)*$AA100*$F99,0)+MAX((Expenses!GX$37-$AB101/12)*$AA101*$F99,0)+MAX((Expenses!GX$38-$AB102/12)*$AA102*$F99,0)+MAX((Expenses!GX$39-$AB103/12)*$AA103*$F99,0)))))</f>
        <v>0</v>
      </c>
      <c r="HA270" s="156">
        <f>IF(OR(HA$165&lt;=EOMONTH($E99,$R99*(1-$O99)),HA$165&gt;EOMONTH($E99,$P99*12*(1-$O99)+$Q99*12*$O99+$R99*(1-$O99))),0,IF($X99="NNN",SUM(Expenses!GY$35:GY$39)*$F99,IF($X99="FSG",0,IF($X99="MG",SUMPRODUCT($Z99:$Z103,Expenses!GY$35:GY$39)*$F99,MAX((Expenses!GY$35-$AB99/12)*$AA99*$F99,0)+MAX((Expenses!GY$36-$AB100/12)*$AA100*$F99,0)+MAX((Expenses!GY$37-$AB101/12)*$AA101*$F99,0)+MAX((Expenses!GY$38-$AB102/12)*$AA102*$F99,0)+MAX((Expenses!GY$39-$AB103/12)*$AA103*$F99,0)))))</f>
        <v>0</v>
      </c>
      <c r="HB270" s="156">
        <f>IF(OR(HB$165&lt;=EOMONTH($E99,$R99*(1-$O99)),HB$165&gt;EOMONTH($E99,$P99*12*(1-$O99)+$Q99*12*$O99+$R99*(1-$O99))),0,IF($X99="NNN",SUM(Expenses!GZ$35:GZ$39)*$F99,IF($X99="FSG",0,IF($X99="MG",SUMPRODUCT($Z99:$Z103,Expenses!GZ$35:GZ$39)*$F99,MAX((Expenses!GZ$35-$AB99/12)*$AA99*$F99,0)+MAX((Expenses!GZ$36-$AB100/12)*$AA100*$F99,0)+MAX((Expenses!GZ$37-$AB101/12)*$AA101*$F99,0)+MAX((Expenses!GZ$38-$AB102/12)*$AA102*$F99,0)+MAX((Expenses!GZ$39-$AB103/12)*$AA103*$F99,0)))))</f>
        <v>0</v>
      </c>
      <c r="HC270" s="156">
        <f>IF(OR(HC$165&lt;=EOMONTH($E99,$R99*(1-$O99)),HC$165&gt;EOMONTH($E99,$P99*12*(1-$O99)+$Q99*12*$O99+$R99*(1-$O99))),0,IF($X99="NNN",SUM(Expenses!HA$35:HA$39)*$F99,IF($X99="FSG",0,IF($X99="MG",SUMPRODUCT($Z99:$Z103,Expenses!HA$35:HA$39)*$F99,MAX((Expenses!HA$35-$AB99/12)*$AA99*$F99,0)+MAX((Expenses!HA$36-$AB100/12)*$AA100*$F99,0)+MAX((Expenses!HA$37-$AB101/12)*$AA101*$F99,0)+MAX((Expenses!HA$38-$AB102/12)*$AA102*$F99,0)+MAX((Expenses!HA$39-$AB103/12)*$AA103*$F99,0)))))</f>
        <v>0</v>
      </c>
      <c r="HD270" s="156">
        <f>IF(OR(HD$165&lt;=EOMONTH($E99,$R99*(1-$O99)),HD$165&gt;EOMONTH($E99,$P99*12*(1-$O99)+$Q99*12*$O99+$R99*(1-$O99))),0,IF($X99="NNN",SUM(Expenses!HB$35:HB$39)*$F99,IF($X99="FSG",0,IF($X99="MG",SUMPRODUCT($Z99:$Z103,Expenses!HB$35:HB$39)*$F99,MAX((Expenses!HB$35-$AB99/12)*$AA99*$F99,0)+MAX((Expenses!HB$36-$AB100/12)*$AA100*$F99,0)+MAX((Expenses!HB$37-$AB101/12)*$AA101*$F99,0)+MAX((Expenses!HB$38-$AB102/12)*$AA102*$F99,0)+MAX((Expenses!HB$39-$AB103/12)*$AA103*$F99,0)))))</f>
        <v>0</v>
      </c>
      <c r="HE270" s="156">
        <f>IF(OR(HE$165&lt;=EOMONTH($E99,$R99*(1-$O99)),HE$165&gt;EOMONTH($E99,$P99*12*(1-$O99)+$Q99*12*$O99+$R99*(1-$O99))),0,IF($X99="NNN",SUM(Expenses!HC$35:HC$39)*$F99,IF($X99="FSG",0,IF($X99="MG",SUMPRODUCT($Z99:$Z103,Expenses!HC$35:HC$39)*$F99,MAX((Expenses!HC$35-$AB99/12)*$AA99*$F99,0)+MAX((Expenses!HC$36-$AB100/12)*$AA100*$F99,0)+MAX((Expenses!HC$37-$AB101/12)*$AA101*$F99,0)+MAX((Expenses!HC$38-$AB102/12)*$AA102*$F99,0)+MAX((Expenses!HC$39-$AB103/12)*$AA103*$F99,0)))))</f>
        <v>0</v>
      </c>
      <c r="HF270" s="156">
        <f>IF(OR(HF$165&lt;=EOMONTH($E99,$R99*(1-$O99)),HF$165&gt;EOMONTH($E99,$P99*12*(1-$O99)+$Q99*12*$O99+$R99*(1-$O99))),0,IF($X99="NNN",SUM(Expenses!HD$35:HD$39)*$F99,IF($X99="FSG",0,IF($X99="MG",SUMPRODUCT($Z99:$Z103,Expenses!HD$35:HD$39)*$F99,MAX((Expenses!HD$35-$AB99/12)*$AA99*$F99,0)+MAX((Expenses!HD$36-$AB100/12)*$AA100*$F99,0)+MAX((Expenses!HD$37-$AB101/12)*$AA101*$F99,0)+MAX((Expenses!HD$38-$AB102/12)*$AA102*$F99,0)+MAX((Expenses!HD$39-$AB103/12)*$AA103*$F99,0)))))</f>
        <v>0</v>
      </c>
      <c r="HG270" s="156">
        <f>IF(OR(HG$165&lt;=EOMONTH($E99,$R99*(1-$O99)),HG$165&gt;EOMONTH($E99,$P99*12*(1-$O99)+$Q99*12*$O99+$R99*(1-$O99))),0,IF($X99="NNN",SUM(Expenses!HE$35:HE$39)*$F99,IF($X99="FSG",0,IF($X99="MG",SUMPRODUCT($Z99:$Z103,Expenses!HE$35:HE$39)*$F99,MAX((Expenses!HE$35-$AB99/12)*$AA99*$F99,0)+MAX((Expenses!HE$36-$AB100/12)*$AA100*$F99,0)+MAX((Expenses!HE$37-$AB101/12)*$AA101*$F99,0)+MAX((Expenses!HE$38-$AB102/12)*$AA102*$F99,0)+MAX((Expenses!HE$39-$AB103/12)*$AA103*$F99,0)))))</f>
        <v>0</v>
      </c>
      <c r="HH270" s="156">
        <f>IF(OR(HH$165&lt;=EOMONTH($E99,$R99*(1-$O99)),HH$165&gt;EOMONTH($E99,$P99*12*(1-$O99)+$Q99*12*$O99+$R99*(1-$O99))),0,IF($X99="NNN",SUM(Expenses!HF$35:HF$39)*$F99,IF($X99="FSG",0,IF($X99="MG",SUMPRODUCT($Z99:$Z103,Expenses!HF$35:HF$39)*$F99,MAX((Expenses!HF$35-$AB99/12)*$AA99*$F99,0)+MAX((Expenses!HF$36-$AB100/12)*$AA100*$F99,0)+MAX((Expenses!HF$37-$AB101/12)*$AA101*$F99,0)+MAX((Expenses!HF$38-$AB102/12)*$AA102*$F99,0)+MAX((Expenses!HF$39-$AB103/12)*$AA103*$F99,0)))))</f>
        <v>0</v>
      </c>
      <c r="HI270" s="156">
        <f>IF(OR(HI$165&lt;=EOMONTH($E99,$R99*(1-$O99)),HI$165&gt;EOMONTH($E99,$P99*12*(1-$O99)+$Q99*12*$O99+$R99*(1-$O99))),0,IF($X99="NNN",SUM(Expenses!HG$35:HG$39)*$F99,IF($X99="FSG",0,IF($X99="MG",SUMPRODUCT($Z99:$Z103,Expenses!HG$35:HG$39)*$F99,MAX((Expenses!HG$35-$AB99/12)*$AA99*$F99,0)+MAX((Expenses!HG$36-$AB100/12)*$AA100*$F99,0)+MAX((Expenses!HG$37-$AB101/12)*$AA101*$F99,0)+MAX((Expenses!HG$38-$AB102/12)*$AA102*$F99,0)+MAX((Expenses!HG$39-$AB103/12)*$AA103*$F99,0)))))</f>
        <v>0</v>
      </c>
      <c r="HJ270" s="156">
        <f>IF(OR(HJ$165&lt;=EOMONTH($E99,$R99*(1-$O99)),HJ$165&gt;EOMONTH($E99,$P99*12*(1-$O99)+$Q99*12*$O99+$R99*(1-$O99))),0,IF($X99="NNN",SUM(Expenses!HH$35:HH$39)*$F99,IF($X99="FSG",0,IF($X99="MG",SUMPRODUCT($Z99:$Z103,Expenses!HH$35:HH$39)*$F99,MAX((Expenses!HH$35-$AB99/12)*$AA99*$F99,0)+MAX((Expenses!HH$36-$AB100/12)*$AA100*$F99,0)+MAX((Expenses!HH$37-$AB101/12)*$AA101*$F99,0)+MAX((Expenses!HH$38-$AB102/12)*$AA102*$F99,0)+MAX((Expenses!HH$39-$AB103/12)*$AA103*$F99,0)))))</f>
        <v>0</v>
      </c>
      <c r="HK270" s="156">
        <f>IF(OR(HK$165&lt;=EOMONTH($E99,$R99*(1-$O99)),HK$165&gt;EOMONTH($E99,$P99*12*(1-$O99)+$Q99*12*$O99+$R99*(1-$O99))),0,IF($X99="NNN",SUM(Expenses!HI$35:HI$39)*$F99,IF($X99="FSG",0,IF($X99="MG",SUMPRODUCT($Z99:$Z103,Expenses!HI$35:HI$39)*$F99,MAX((Expenses!HI$35-$AB99/12)*$AA99*$F99,0)+MAX((Expenses!HI$36-$AB100/12)*$AA100*$F99,0)+MAX((Expenses!HI$37-$AB101/12)*$AA101*$F99,0)+MAX((Expenses!HI$38-$AB102/12)*$AA102*$F99,0)+MAX((Expenses!HI$39-$AB103/12)*$AA103*$F99,0)))))</f>
        <v>0</v>
      </c>
      <c r="HL270" s="156">
        <f>IF(OR(HL$165&lt;=EOMONTH($E99,$R99*(1-$O99)),HL$165&gt;EOMONTH($E99,$P99*12*(1-$O99)+$Q99*12*$O99+$R99*(1-$O99))),0,IF($X99="NNN",SUM(Expenses!HJ$35:HJ$39)*$F99,IF($X99="FSG",0,IF($X99="MG",SUMPRODUCT($Z99:$Z103,Expenses!HJ$35:HJ$39)*$F99,MAX((Expenses!HJ$35-$AB99/12)*$AA99*$F99,0)+MAX((Expenses!HJ$36-$AB100/12)*$AA100*$F99,0)+MAX((Expenses!HJ$37-$AB101/12)*$AA101*$F99,0)+MAX((Expenses!HJ$38-$AB102/12)*$AA102*$F99,0)+MAX((Expenses!HJ$39-$AB103/12)*$AA103*$F99,0)))))</f>
        <v>0</v>
      </c>
      <c r="HM270" s="156">
        <f>IF(OR(HM$165&lt;=EOMONTH($E99,$R99*(1-$O99)),HM$165&gt;EOMONTH($E99,$P99*12*(1-$O99)+$Q99*12*$O99+$R99*(1-$O99))),0,IF($X99="NNN",SUM(Expenses!HK$35:HK$39)*$F99,IF($X99="FSG",0,IF($X99="MG",SUMPRODUCT($Z99:$Z103,Expenses!HK$35:HK$39)*$F99,MAX((Expenses!HK$35-$AB99/12)*$AA99*$F99,0)+MAX((Expenses!HK$36-$AB100/12)*$AA100*$F99,0)+MAX((Expenses!HK$37-$AB101/12)*$AA101*$F99,0)+MAX((Expenses!HK$38-$AB102/12)*$AA102*$F99,0)+MAX((Expenses!HK$39-$AB103/12)*$AA103*$F99,0)))))</f>
        <v>0</v>
      </c>
      <c r="HN270" s="156">
        <f>IF(OR(HN$165&lt;=EOMONTH($E99,$R99*(1-$O99)),HN$165&gt;EOMONTH($E99,$P99*12*(1-$O99)+$Q99*12*$O99+$R99*(1-$O99))),0,IF($X99="NNN",SUM(Expenses!HL$35:HL$39)*$F99,IF($X99="FSG",0,IF($X99="MG",SUMPRODUCT($Z99:$Z103,Expenses!HL$35:HL$39)*$F99,MAX((Expenses!HL$35-$AB99/12)*$AA99*$F99,0)+MAX((Expenses!HL$36-$AB100/12)*$AA100*$F99,0)+MAX((Expenses!HL$37-$AB101/12)*$AA101*$F99,0)+MAX((Expenses!HL$38-$AB102/12)*$AA102*$F99,0)+MAX((Expenses!HL$39-$AB103/12)*$AA103*$F99,0)))))</f>
        <v>0</v>
      </c>
      <c r="HO270" s="156">
        <f>IF(OR(HO$165&lt;=EOMONTH($E99,$R99*(1-$O99)),HO$165&gt;EOMONTH($E99,$P99*12*(1-$O99)+$Q99*12*$O99+$R99*(1-$O99))),0,IF($X99="NNN",SUM(Expenses!HM$35:HM$39)*$F99,IF($X99="FSG",0,IF($X99="MG",SUMPRODUCT($Z99:$Z103,Expenses!HM$35:HM$39)*$F99,MAX((Expenses!HM$35-$AB99/12)*$AA99*$F99,0)+MAX((Expenses!HM$36-$AB100/12)*$AA100*$F99,0)+MAX((Expenses!HM$37-$AB101/12)*$AA101*$F99,0)+MAX((Expenses!HM$38-$AB102/12)*$AA102*$F99,0)+MAX((Expenses!HM$39-$AB103/12)*$AA103*$F99,0)))))</f>
        <v>0</v>
      </c>
      <c r="HP270" s="156">
        <f>IF(OR(HP$165&lt;=EOMONTH($E99,$R99*(1-$O99)),HP$165&gt;EOMONTH($E99,$P99*12*(1-$O99)+$Q99*12*$O99+$R99*(1-$O99))),0,IF($X99="NNN",SUM(Expenses!HN$35:HN$39)*$F99,IF($X99="FSG",0,IF($X99="MG",SUMPRODUCT($Z99:$Z103,Expenses!HN$35:HN$39)*$F99,MAX((Expenses!HN$35-$AB99/12)*$AA99*$F99,0)+MAX((Expenses!HN$36-$AB100/12)*$AA100*$F99,0)+MAX((Expenses!HN$37-$AB101/12)*$AA101*$F99,0)+MAX((Expenses!HN$38-$AB102/12)*$AA102*$F99,0)+MAX((Expenses!HN$39-$AB103/12)*$AA103*$F99,0)))))</f>
        <v>0</v>
      </c>
      <c r="HQ270" s="156">
        <f>IF(OR(HQ$165&lt;=EOMONTH($E99,$R99*(1-$O99)),HQ$165&gt;EOMONTH($E99,$P99*12*(1-$O99)+$Q99*12*$O99+$R99*(1-$O99))),0,IF($X99="NNN",SUM(Expenses!HO$35:HO$39)*$F99,IF($X99="FSG",0,IF($X99="MG",SUMPRODUCT($Z99:$Z103,Expenses!HO$35:HO$39)*$F99,MAX((Expenses!HO$35-$AB99/12)*$AA99*$F99,0)+MAX((Expenses!HO$36-$AB100/12)*$AA100*$F99,0)+MAX((Expenses!HO$37-$AB101/12)*$AA101*$F99,0)+MAX((Expenses!HO$38-$AB102/12)*$AA102*$F99,0)+MAX((Expenses!HO$39-$AB103/12)*$AA103*$F99,0)))))</f>
        <v>0</v>
      </c>
      <c r="HR270" s="156">
        <f>IF(OR(HR$165&lt;=EOMONTH($E99,$R99*(1-$O99)),HR$165&gt;EOMONTH($E99,$P99*12*(1-$O99)+$Q99*12*$O99+$R99*(1-$O99))),0,IF($X99="NNN",SUM(Expenses!HP$35:HP$39)*$F99,IF($X99="FSG",0,IF($X99="MG",SUMPRODUCT($Z99:$Z103,Expenses!HP$35:HP$39)*$F99,MAX((Expenses!HP$35-$AB99/12)*$AA99*$F99,0)+MAX((Expenses!HP$36-$AB100/12)*$AA100*$F99,0)+MAX((Expenses!HP$37-$AB101/12)*$AA101*$F99,0)+MAX((Expenses!HP$38-$AB102/12)*$AA102*$F99,0)+MAX((Expenses!HP$39-$AB103/12)*$AA103*$F99,0)))))</f>
        <v>0</v>
      </c>
      <c r="HS270" s="156">
        <f>IF(OR(HS$165&lt;=EOMONTH($E99,$R99*(1-$O99)),HS$165&gt;EOMONTH($E99,$P99*12*(1-$O99)+$Q99*12*$O99+$R99*(1-$O99))),0,IF($X99="NNN",SUM(Expenses!HQ$35:HQ$39)*$F99,IF($X99="FSG",0,IF($X99="MG",SUMPRODUCT($Z99:$Z103,Expenses!HQ$35:HQ$39)*$F99,MAX((Expenses!HQ$35-$AB99/12)*$AA99*$F99,0)+MAX((Expenses!HQ$36-$AB100/12)*$AA100*$F99,0)+MAX((Expenses!HQ$37-$AB101/12)*$AA101*$F99,0)+MAX((Expenses!HQ$38-$AB102/12)*$AA102*$F99,0)+MAX((Expenses!HQ$39-$AB103/12)*$AA103*$F99,0)))))</f>
        <v>0</v>
      </c>
      <c r="HT270" s="156">
        <f>IF(OR(HT$165&lt;=EOMONTH($E99,$R99*(1-$O99)),HT$165&gt;EOMONTH($E99,$P99*12*(1-$O99)+$Q99*12*$O99+$R99*(1-$O99))),0,IF($X99="NNN",SUM(Expenses!HR$35:HR$39)*$F99,IF($X99="FSG",0,IF($X99="MG",SUMPRODUCT($Z99:$Z103,Expenses!HR$35:HR$39)*$F99,MAX((Expenses!HR$35-$AB99/12)*$AA99*$F99,0)+MAX((Expenses!HR$36-$AB100/12)*$AA100*$F99,0)+MAX((Expenses!HR$37-$AB101/12)*$AA101*$F99,0)+MAX((Expenses!HR$38-$AB102/12)*$AA102*$F99,0)+MAX((Expenses!HR$39-$AB103/12)*$AA103*$F99,0)))))</f>
        <v>0</v>
      </c>
      <c r="HU270" s="156">
        <f>IF(OR(HU$165&lt;=EOMONTH($E99,$R99*(1-$O99)),HU$165&gt;EOMONTH($E99,$P99*12*(1-$O99)+$Q99*12*$O99+$R99*(1-$O99))),0,IF($X99="NNN",SUM(Expenses!HS$35:HS$39)*$F99,IF($X99="FSG",0,IF($X99="MG",SUMPRODUCT($Z99:$Z103,Expenses!HS$35:HS$39)*$F99,MAX((Expenses!HS$35-$AB99/12)*$AA99*$F99,0)+MAX((Expenses!HS$36-$AB100/12)*$AA100*$F99,0)+MAX((Expenses!HS$37-$AB101/12)*$AA101*$F99,0)+MAX((Expenses!HS$38-$AB102/12)*$AA102*$F99,0)+MAX((Expenses!HS$39-$AB103/12)*$AA103*$F99,0)))))</f>
        <v>0</v>
      </c>
      <c r="HV270" s="156">
        <f>IF(OR(HV$165&lt;=EOMONTH($E99,$R99*(1-$O99)),HV$165&gt;EOMONTH($E99,$P99*12*(1-$O99)+$Q99*12*$O99+$R99*(1-$O99))),0,IF($X99="NNN",SUM(Expenses!HT$35:HT$39)*$F99,IF($X99="FSG",0,IF($X99="MG",SUMPRODUCT($Z99:$Z103,Expenses!HT$35:HT$39)*$F99,MAX((Expenses!HT$35-$AB99/12)*$AA99*$F99,0)+MAX((Expenses!HT$36-$AB100/12)*$AA100*$F99,0)+MAX((Expenses!HT$37-$AB101/12)*$AA101*$F99,0)+MAX((Expenses!HT$38-$AB102/12)*$AA102*$F99,0)+MAX((Expenses!HT$39-$AB103/12)*$AA103*$F99,0)))))</f>
        <v>0</v>
      </c>
      <c r="HW270" s="156">
        <f>IF(OR(HW$165&lt;=EOMONTH($E99,$R99*(1-$O99)),HW$165&gt;EOMONTH($E99,$P99*12*(1-$O99)+$Q99*12*$O99+$R99*(1-$O99))),0,IF($X99="NNN",SUM(Expenses!HU$35:HU$39)*$F99,IF($X99="FSG",0,IF($X99="MG",SUMPRODUCT($Z99:$Z103,Expenses!HU$35:HU$39)*$F99,MAX((Expenses!HU$35-$AB99/12)*$AA99*$F99,0)+MAX((Expenses!HU$36-$AB100/12)*$AA100*$F99,0)+MAX((Expenses!HU$37-$AB101/12)*$AA101*$F99,0)+MAX((Expenses!HU$38-$AB102/12)*$AA102*$F99,0)+MAX((Expenses!HU$39-$AB103/12)*$AA103*$F99,0)))))</f>
        <v>0</v>
      </c>
      <c r="HX270" s="156">
        <f>IF(OR(HX$165&lt;=EOMONTH($E99,$R99*(1-$O99)),HX$165&gt;EOMONTH($E99,$P99*12*(1-$O99)+$Q99*12*$O99+$R99*(1-$O99))),0,IF($X99="NNN",SUM(Expenses!HV$35:HV$39)*$F99,IF($X99="FSG",0,IF($X99="MG",SUMPRODUCT($Z99:$Z103,Expenses!HV$35:HV$39)*$F99,MAX((Expenses!HV$35-$AB99/12)*$AA99*$F99,0)+MAX((Expenses!HV$36-$AB100/12)*$AA100*$F99,0)+MAX((Expenses!HV$37-$AB101/12)*$AA101*$F99,0)+MAX((Expenses!HV$38-$AB102/12)*$AA102*$F99,0)+MAX((Expenses!HV$39-$AB103/12)*$AA103*$F99,0)))))</f>
        <v>0</v>
      </c>
      <c r="HY270" s="156">
        <f>IF(OR(HY$165&lt;=EOMONTH($E99,$R99*(1-$O99)),HY$165&gt;EOMONTH($E99,$P99*12*(1-$O99)+$Q99*12*$O99+$R99*(1-$O99))),0,IF($X99="NNN",SUM(Expenses!HW$35:HW$39)*$F99,IF($X99="FSG",0,IF($X99="MG",SUMPRODUCT($Z99:$Z103,Expenses!HW$35:HW$39)*$F99,MAX((Expenses!HW$35-$AB99/12)*$AA99*$F99,0)+MAX((Expenses!HW$36-$AB100/12)*$AA100*$F99,0)+MAX((Expenses!HW$37-$AB101/12)*$AA101*$F99,0)+MAX((Expenses!HW$38-$AB102/12)*$AA102*$F99,0)+MAX((Expenses!HW$39-$AB103/12)*$AA103*$F99,0)))))</f>
        <v>0</v>
      </c>
      <c r="HZ270" s="156">
        <f>IF(OR(HZ$165&lt;=EOMONTH($E99,$R99*(1-$O99)),HZ$165&gt;EOMONTH($E99,$P99*12*(1-$O99)+$Q99*12*$O99+$R99*(1-$O99))),0,IF($X99="NNN",SUM(Expenses!HX$35:HX$39)*$F99,IF($X99="FSG",0,IF($X99="MG",SUMPRODUCT($Z99:$Z103,Expenses!HX$35:HX$39)*$F99,MAX((Expenses!HX$35-$AB99/12)*$AA99*$F99,0)+MAX((Expenses!HX$36-$AB100/12)*$AA100*$F99,0)+MAX((Expenses!HX$37-$AB101/12)*$AA101*$F99,0)+MAX((Expenses!HX$38-$AB102/12)*$AA102*$F99,0)+MAX((Expenses!HX$39-$AB103/12)*$AA103*$F99,0)))))</f>
        <v>0</v>
      </c>
      <c r="IA270" s="156">
        <f>IF(OR(IA$165&lt;=EOMONTH($E99,$R99*(1-$O99)),IA$165&gt;EOMONTH($E99,$P99*12*(1-$O99)+$Q99*12*$O99+$R99*(1-$O99))),0,IF($X99="NNN",SUM(Expenses!HY$35:HY$39)*$F99,IF($X99="FSG",0,IF($X99="MG",SUMPRODUCT($Z99:$Z103,Expenses!HY$35:HY$39)*$F99,MAX((Expenses!HY$35-$AB99/12)*$AA99*$F99,0)+MAX((Expenses!HY$36-$AB100/12)*$AA100*$F99,0)+MAX((Expenses!HY$37-$AB101/12)*$AA101*$F99,0)+MAX((Expenses!HY$38-$AB102/12)*$AA102*$F99,0)+MAX((Expenses!HY$39-$AB103/12)*$AA103*$F99,0)))))</f>
        <v>0</v>
      </c>
      <c r="IB270" s="156">
        <f>IF(OR(IB$165&lt;=EOMONTH($E99,$R99*(1-$O99)),IB$165&gt;EOMONTH($E99,$P99*12*(1-$O99)+$Q99*12*$O99+$R99*(1-$O99))),0,IF($X99="NNN",SUM(Expenses!HZ$35:HZ$39)*$F99,IF($X99="FSG",0,IF($X99="MG",SUMPRODUCT($Z99:$Z103,Expenses!HZ$35:HZ$39)*$F99,MAX((Expenses!HZ$35-$AB99/12)*$AA99*$F99,0)+MAX((Expenses!HZ$36-$AB100/12)*$AA100*$F99,0)+MAX((Expenses!HZ$37-$AB101/12)*$AA101*$F99,0)+MAX((Expenses!HZ$38-$AB102/12)*$AA102*$F99,0)+MAX((Expenses!HZ$39-$AB103/12)*$AA103*$F99,0)))))</f>
        <v>0</v>
      </c>
      <c r="IC270" s="156">
        <f>IF(OR(IC$165&lt;=EOMONTH($E99,$R99*(1-$O99)),IC$165&gt;EOMONTH($E99,$P99*12*(1-$O99)+$Q99*12*$O99+$R99*(1-$O99))),0,IF($X99="NNN",SUM(Expenses!IA$35:IA$39)*$F99,IF($X99="FSG",0,IF($X99="MG",SUMPRODUCT($Z99:$Z103,Expenses!IA$35:IA$39)*$F99,MAX((Expenses!IA$35-$AB99/12)*$AA99*$F99,0)+MAX((Expenses!IA$36-$AB100/12)*$AA100*$F99,0)+MAX((Expenses!IA$37-$AB101/12)*$AA101*$F99,0)+MAX((Expenses!IA$38-$AB102/12)*$AA102*$F99,0)+MAX((Expenses!IA$39-$AB103/12)*$AA103*$F99,0)))))</f>
        <v>0</v>
      </c>
      <c r="ID270" s="156">
        <f>IF(OR(ID$165&lt;=EOMONTH($E99,$R99*(1-$O99)),ID$165&gt;EOMONTH($E99,$P99*12*(1-$O99)+$Q99*12*$O99+$R99*(1-$O99))),0,IF($X99="NNN",SUM(Expenses!IB$35:IB$39)*$F99,IF($X99="FSG",0,IF($X99="MG",SUMPRODUCT($Z99:$Z103,Expenses!IB$35:IB$39)*$F99,MAX((Expenses!IB$35-$AB99/12)*$AA99*$F99,0)+MAX((Expenses!IB$36-$AB100/12)*$AA100*$F99,0)+MAX((Expenses!IB$37-$AB101/12)*$AA101*$F99,0)+MAX((Expenses!IB$38-$AB102/12)*$AA102*$F99,0)+MAX((Expenses!IB$39-$AB103/12)*$AA103*$F99,0)))))</f>
        <v>0</v>
      </c>
      <c r="IE270" s="156">
        <f>IF(OR(IE$165&lt;=EOMONTH($E99,$R99*(1-$O99)),IE$165&gt;EOMONTH($E99,$P99*12*(1-$O99)+$Q99*12*$O99+$R99*(1-$O99))),0,IF($X99="NNN",SUM(Expenses!IC$35:IC$39)*$F99,IF($X99="FSG",0,IF($X99="MG",SUMPRODUCT($Z99:$Z103,Expenses!IC$35:IC$39)*$F99,MAX((Expenses!IC$35-$AB99/12)*$AA99*$F99,0)+MAX((Expenses!IC$36-$AB100/12)*$AA100*$F99,0)+MAX((Expenses!IC$37-$AB101/12)*$AA101*$F99,0)+MAX((Expenses!IC$38-$AB102/12)*$AA102*$F99,0)+MAX((Expenses!IC$39-$AB103/12)*$AA103*$F99,0)))))</f>
        <v>0</v>
      </c>
      <c r="IF270" s="156">
        <f>IF(OR(IF$165&lt;=EOMONTH($E99,$R99*(1-$O99)),IF$165&gt;EOMONTH($E99,$P99*12*(1-$O99)+$Q99*12*$O99+$R99*(1-$O99))),0,IF($X99="NNN",SUM(Expenses!ID$35:ID$39)*$F99,IF($X99="FSG",0,IF($X99="MG",SUMPRODUCT($Z99:$Z103,Expenses!ID$35:ID$39)*$F99,MAX((Expenses!ID$35-$AB99/12)*$AA99*$F99,0)+MAX((Expenses!ID$36-$AB100/12)*$AA100*$F99,0)+MAX((Expenses!ID$37-$AB101/12)*$AA101*$F99,0)+MAX((Expenses!ID$38-$AB102/12)*$AA102*$F99,0)+MAX((Expenses!ID$39-$AB103/12)*$AA103*$F99,0)))))</f>
        <v>0</v>
      </c>
      <c r="IG270" s="156">
        <f>IF(OR(IG$165&lt;=EOMONTH($E99,$R99*(1-$O99)),IG$165&gt;EOMONTH($E99,$P99*12*(1-$O99)+$Q99*12*$O99+$R99*(1-$O99))),0,IF($X99="NNN",SUM(Expenses!IE$35:IE$39)*$F99,IF($X99="FSG",0,IF($X99="MG",SUMPRODUCT($Z99:$Z103,Expenses!IE$35:IE$39)*$F99,MAX((Expenses!IE$35-$AB99/12)*$AA99*$F99,0)+MAX((Expenses!IE$36-$AB100/12)*$AA100*$F99,0)+MAX((Expenses!IE$37-$AB101/12)*$AA101*$F99,0)+MAX((Expenses!IE$38-$AB102/12)*$AA102*$F99,0)+MAX((Expenses!IE$39-$AB103/12)*$AA103*$F99,0)))))</f>
        <v>0</v>
      </c>
      <c r="IH270" s="156">
        <f>IF(OR(IH$165&lt;=EOMONTH($E99,$R99*(1-$O99)),IH$165&gt;EOMONTH($E99,$P99*12*(1-$O99)+$Q99*12*$O99+$R99*(1-$O99))),0,IF($X99="NNN",SUM(Expenses!IF$35:IF$39)*$F99,IF($X99="FSG",0,IF($X99="MG",SUMPRODUCT($Z99:$Z103,Expenses!IF$35:IF$39)*$F99,MAX((Expenses!IF$35-$AB99/12)*$AA99*$F99,0)+MAX((Expenses!IF$36-$AB100/12)*$AA100*$F99,0)+MAX((Expenses!IF$37-$AB101/12)*$AA101*$F99,0)+MAX((Expenses!IF$38-$AB102/12)*$AA102*$F99,0)+MAX((Expenses!IF$39-$AB103/12)*$AA103*$F99,0)))))</f>
        <v>0</v>
      </c>
      <c r="II270" s="156">
        <f>IF(OR(II$165&lt;=EOMONTH($E99,$R99*(1-$O99)),II$165&gt;EOMONTH($E99,$P99*12*(1-$O99)+$Q99*12*$O99+$R99*(1-$O99))),0,IF($X99="NNN",SUM(Expenses!IG$35:IG$39)*$F99,IF($X99="FSG",0,IF($X99="MG",SUMPRODUCT($Z99:$Z103,Expenses!IG$35:IG$39)*$F99,MAX((Expenses!IG$35-$AB99/12)*$AA99*$F99,0)+MAX((Expenses!IG$36-$AB100/12)*$AA100*$F99,0)+MAX((Expenses!IG$37-$AB101/12)*$AA101*$F99,0)+MAX((Expenses!IG$38-$AB102/12)*$AA102*$F99,0)+MAX((Expenses!IG$39-$AB103/12)*$AA103*$F99,0)))))</f>
        <v>0</v>
      </c>
      <c r="IJ270" s="156">
        <f>IF(OR(IJ$165&lt;=EOMONTH($E99,$R99*(1-$O99)),IJ$165&gt;EOMONTH($E99,$P99*12*(1-$O99)+$Q99*12*$O99+$R99*(1-$O99))),0,IF($X99="NNN",SUM(Expenses!IH$35:IH$39)*$F99,IF($X99="FSG",0,IF($X99="MG",SUMPRODUCT($Z99:$Z103,Expenses!IH$35:IH$39)*$F99,MAX((Expenses!IH$35-$AB99/12)*$AA99*$F99,0)+MAX((Expenses!IH$36-$AB100/12)*$AA100*$F99,0)+MAX((Expenses!IH$37-$AB101/12)*$AA101*$F99,0)+MAX((Expenses!IH$38-$AB102/12)*$AA102*$F99,0)+MAX((Expenses!IH$39-$AB103/12)*$AA103*$F99,0)))))</f>
        <v>0</v>
      </c>
      <c r="IK270" s="156">
        <f>IF(OR(IK$165&lt;=EOMONTH($E99,$R99*(1-$O99)),IK$165&gt;EOMONTH($E99,$P99*12*(1-$O99)+$Q99*12*$O99+$R99*(1-$O99))),0,IF($X99="NNN",SUM(Expenses!II$35:II$39)*$F99,IF($X99="FSG",0,IF($X99="MG",SUMPRODUCT($Z99:$Z103,Expenses!II$35:II$39)*$F99,MAX((Expenses!II$35-$AB99/12)*$AA99*$F99,0)+MAX((Expenses!II$36-$AB100/12)*$AA100*$F99,0)+MAX((Expenses!II$37-$AB101/12)*$AA101*$F99,0)+MAX((Expenses!II$38-$AB102/12)*$AA102*$F99,0)+MAX((Expenses!II$39-$AB103/12)*$AA103*$F99,0)))))</f>
        <v>0</v>
      </c>
      <c r="IL270" s="156">
        <f>IF(OR(IL$165&lt;=EOMONTH($E99,$R99*(1-$O99)),IL$165&gt;EOMONTH($E99,$P99*12*(1-$O99)+$Q99*12*$O99+$R99*(1-$O99))),0,IF($X99="NNN",SUM(Expenses!IJ$35:IJ$39)*$F99,IF($X99="FSG",0,IF($X99="MG",SUMPRODUCT($Z99:$Z103,Expenses!IJ$35:IJ$39)*$F99,MAX((Expenses!IJ$35-$AB99/12)*$AA99*$F99,0)+MAX((Expenses!IJ$36-$AB100/12)*$AA100*$F99,0)+MAX((Expenses!IJ$37-$AB101/12)*$AA101*$F99,0)+MAX((Expenses!IJ$38-$AB102/12)*$AA102*$F99,0)+MAX((Expenses!IJ$39-$AB103/12)*$AA103*$F99,0)))))</f>
        <v>0</v>
      </c>
      <c r="IM270" s="156">
        <f>IF(OR(IM$165&lt;=EOMONTH($E99,$R99*(1-$O99)),IM$165&gt;EOMONTH($E99,$P99*12*(1-$O99)+$Q99*12*$O99+$R99*(1-$O99))),0,IF($X99="NNN",SUM(Expenses!IK$35:IK$39)*$F99,IF($X99="FSG",0,IF($X99="MG",SUMPRODUCT($Z99:$Z103,Expenses!IK$35:IK$39)*$F99,MAX((Expenses!IK$35-$AB99/12)*$AA99*$F99,0)+MAX((Expenses!IK$36-$AB100/12)*$AA100*$F99,0)+MAX((Expenses!IK$37-$AB101/12)*$AA101*$F99,0)+MAX((Expenses!IK$38-$AB102/12)*$AA102*$F99,0)+MAX((Expenses!IK$39-$AB103/12)*$AA103*$F99,0)))))</f>
        <v>0</v>
      </c>
      <c r="IN270" s="156">
        <f>IF(OR(IN$165&lt;=EOMONTH($E99,$R99*(1-$O99)),IN$165&gt;EOMONTH($E99,$P99*12*(1-$O99)+$Q99*12*$O99+$R99*(1-$O99))),0,IF($X99="NNN",SUM(Expenses!IL$35:IL$39)*$F99,IF($X99="FSG",0,IF($X99="MG",SUMPRODUCT($Z99:$Z103,Expenses!IL$35:IL$39)*$F99,MAX((Expenses!IL$35-$AB99/12)*$AA99*$F99,0)+MAX((Expenses!IL$36-$AB100/12)*$AA100*$F99,0)+MAX((Expenses!IL$37-$AB101/12)*$AA101*$F99,0)+MAX((Expenses!IL$38-$AB102/12)*$AA102*$F99,0)+MAX((Expenses!IL$39-$AB103/12)*$AA103*$F99,0)))))</f>
        <v>0</v>
      </c>
      <c r="IO270" s="156">
        <f>IF(OR(IO$165&lt;=EOMONTH($E99,$R99*(1-$O99)),IO$165&gt;EOMONTH($E99,$P99*12*(1-$O99)+$Q99*12*$O99+$R99*(1-$O99))),0,IF($X99="NNN",SUM(Expenses!IM$35:IM$39)*$F99,IF($X99="FSG",0,IF($X99="MG",SUMPRODUCT($Z99:$Z103,Expenses!IM$35:IM$39)*$F99,MAX((Expenses!IM$35-$AB99/12)*$AA99*$F99,0)+MAX((Expenses!IM$36-$AB100/12)*$AA100*$F99,0)+MAX((Expenses!IM$37-$AB101/12)*$AA101*$F99,0)+MAX((Expenses!IM$38-$AB102/12)*$AA102*$F99,0)+MAX((Expenses!IM$39-$AB103/12)*$AA103*$F99,0)))))</f>
        <v>0</v>
      </c>
      <c r="IP270" s="156">
        <f>IF(OR(IP$165&lt;=EOMONTH($E99,$R99*(1-$O99)),IP$165&gt;EOMONTH($E99,$P99*12*(1-$O99)+$Q99*12*$O99+$R99*(1-$O99))),0,IF($X99="NNN",SUM(Expenses!IN$35:IN$39)*$F99,IF($X99="FSG",0,IF($X99="MG",SUMPRODUCT($Z99:$Z103,Expenses!IN$35:IN$39)*$F99,MAX((Expenses!IN$35-$AB99/12)*$AA99*$F99,0)+MAX((Expenses!IN$36-$AB100/12)*$AA100*$F99,0)+MAX((Expenses!IN$37-$AB101/12)*$AA101*$F99,0)+MAX((Expenses!IN$38-$AB102/12)*$AA102*$F99,0)+MAX((Expenses!IN$39-$AB103/12)*$AA103*$F99,0)))))</f>
        <v>0</v>
      </c>
      <c r="IQ270" s="156">
        <f>IF(OR(IQ$165&lt;=EOMONTH($E99,$R99*(1-$O99)),IQ$165&gt;EOMONTH($E99,$P99*12*(1-$O99)+$Q99*12*$O99+$R99*(1-$O99))),0,IF($X99="NNN",SUM(Expenses!IO$35:IO$39)*$F99,IF($X99="FSG",0,IF($X99="MG",SUMPRODUCT($Z99:$Z103,Expenses!IO$35:IO$39)*$F99,MAX((Expenses!IO$35-$AB99/12)*$AA99*$F99,0)+MAX((Expenses!IO$36-$AB100/12)*$AA100*$F99,0)+MAX((Expenses!IO$37-$AB101/12)*$AA101*$F99,0)+MAX((Expenses!IO$38-$AB102/12)*$AA102*$F99,0)+MAX((Expenses!IO$39-$AB103/12)*$AA103*$F99,0)))))</f>
        <v>0</v>
      </c>
      <c r="IR270" s="156">
        <f>IF(OR(IR$165&lt;=EOMONTH($E99,$R99*(1-$O99)),IR$165&gt;EOMONTH($E99,$P99*12*(1-$O99)+$Q99*12*$O99+$R99*(1-$O99))),0,IF($X99="NNN",SUM(Expenses!IP$35:IP$39)*$F99,IF($X99="FSG",0,IF($X99="MG",SUMPRODUCT($Z99:$Z103,Expenses!IP$35:IP$39)*$F99,MAX((Expenses!IP$35-$AB99/12)*$AA99*$F99,0)+MAX((Expenses!IP$36-$AB100/12)*$AA100*$F99,0)+MAX((Expenses!IP$37-$AB101/12)*$AA101*$F99,0)+MAX((Expenses!IP$38-$AB102/12)*$AA102*$F99,0)+MAX((Expenses!IP$39-$AB103/12)*$AA103*$F99,0)))))</f>
        <v>0</v>
      </c>
      <c r="IS270" s="156">
        <f>IF(OR(IS$165&lt;=EOMONTH($E99,$R99*(1-$O99)),IS$165&gt;EOMONTH($E99,$P99*12*(1-$O99)+$Q99*12*$O99+$R99*(1-$O99))),0,IF($X99="NNN",SUM(Expenses!IQ$35:IQ$39)*$F99,IF($X99="FSG",0,IF($X99="MG",SUMPRODUCT($Z99:$Z103,Expenses!IQ$35:IQ$39)*$F99,MAX((Expenses!IQ$35-$AB99/12)*$AA99*$F99,0)+MAX((Expenses!IQ$36-$AB100/12)*$AA100*$F99,0)+MAX((Expenses!IQ$37-$AB101/12)*$AA101*$F99,0)+MAX((Expenses!IQ$38-$AB102/12)*$AA102*$F99,0)+MAX((Expenses!IQ$39-$AB103/12)*$AA103*$F99,0)))))</f>
        <v>0</v>
      </c>
      <c r="IT270" s="156">
        <f>IF(OR(IT$165&lt;=EOMONTH($E99,$R99*(1-$O99)),IT$165&gt;EOMONTH($E99,$P99*12*(1-$O99)+$Q99*12*$O99+$R99*(1-$O99))),0,IF($X99="NNN",SUM(Expenses!IR$35:IR$39)*$F99,IF($X99="FSG",0,IF($X99="MG",SUMPRODUCT($Z99:$Z103,Expenses!IR$35:IR$39)*$F99,MAX((Expenses!IR$35-$AB99/12)*$AA99*$F99,0)+MAX((Expenses!IR$36-$AB100/12)*$AA100*$F99,0)+MAX((Expenses!IR$37-$AB101/12)*$AA101*$F99,0)+MAX((Expenses!IR$38-$AB102/12)*$AA102*$F99,0)+MAX((Expenses!IR$39-$AB103/12)*$AA103*$F99,0)))))</f>
        <v>0</v>
      </c>
      <c r="IU270" s="156">
        <f>IF(OR(IU$165&lt;=EOMONTH($E99,$R99*(1-$O99)),IU$165&gt;EOMONTH($E99,$P99*12*(1-$O99)+$Q99*12*$O99+$R99*(1-$O99))),0,IF($X99="NNN",SUM(Expenses!IS$35:IS$39)*$F99,IF($X99="FSG",0,IF($X99="MG",SUMPRODUCT($Z99:$Z103,Expenses!IS$35:IS$39)*$F99,MAX((Expenses!IS$35-$AB99/12)*$AA99*$F99,0)+MAX((Expenses!IS$36-$AB100/12)*$AA100*$F99,0)+MAX((Expenses!IS$37-$AB101/12)*$AA101*$F99,0)+MAX((Expenses!IS$38-$AB102/12)*$AA102*$F99,0)+MAX((Expenses!IS$39-$AB103/12)*$AA103*$F99,0)))))</f>
        <v>0</v>
      </c>
      <c r="IV270" s="156">
        <f>IF(OR(IV$165&lt;=EOMONTH($E99,$R99*(1-$O99)),IV$165&gt;EOMONTH($E99,$P99*12*(1-$O99)+$Q99*12*$O99+$R99*(1-$O99))),0,IF($X99="NNN",SUM(Expenses!IT$35:IT$39)*$F99,IF($X99="FSG",0,IF($X99="MG",SUMPRODUCT($Z99:$Z103,Expenses!IT$35:IT$39)*$F99,MAX((Expenses!IT$35-$AB99/12)*$AA99*$F99,0)+MAX((Expenses!IT$36-$AB100/12)*$AA100*$F99,0)+MAX((Expenses!IT$37-$AB101/12)*$AA101*$F99,0)+MAX((Expenses!IT$38-$AB102/12)*$AA102*$F99,0)+MAX((Expenses!IT$39-$AB103/12)*$AA103*$F99,0)))))</f>
        <v>0</v>
      </c>
      <c r="IW270" s="156">
        <f>IF(OR(IW$165&lt;=EOMONTH($E99,$R99*(1-$O99)),IW$165&gt;EOMONTH($E99,$P99*12*(1-$O99)+$Q99*12*$O99+$R99*(1-$O99))),0,IF($X99="NNN",SUM(Expenses!IU$35:IU$39)*$F99,IF($X99="FSG",0,IF($X99="MG",SUMPRODUCT($Z99:$Z103,Expenses!IU$35:IU$39)*$F99,MAX((Expenses!IU$35-$AB99/12)*$AA99*$F99,0)+MAX((Expenses!IU$36-$AB100/12)*$AA100*$F99,0)+MAX((Expenses!IU$37-$AB101/12)*$AA101*$F99,0)+MAX((Expenses!IU$38-$AB102/12)*$AA102*$F99,0)+MAX((Expenses!IU$39-$AB103/12)*$AA103*$F99,0)))))</f>
        <v>0</v>
      </c>
      <c r="IX270" s="156">
        <f>IF(OR(IX$165&lt;=EOMONTH($E99,$R99*(1-$O99)),IX$165&gt;EOMONTH($E99,$P99*12*(1-$O99)+$Q99*12*$O99+$R99*(1-$O99))),0,IF($X99="NNN",SUM(Expenses!IV$35:IV$39)*$F99,IF($X99="FSG",0,IF($X99="MG",SUMPRODUCT($Z99:$Z103,Expenses!IV$35:IV$39)*$F99,MAX((Expenses!IV$35-$AB99/12)*$AA99*$F99,0)+MAX((Expenses!IV$36-$AB100/12)*$AA100*$F99,0)+MAX((Expenses!IV$37-$AB101/12)*$AA101*$F99,0)+MAX((Expenses!IV$38-$AB102/12)*$AA102*$F99,0)+MAX((Expenses!IV$39-$AB103/12)*$AA103*$F99,0)))))</f>
        <v>0</v>
      </c>
      <c r="IY270" s="156">
        <f>IF(OR(IY$165&lt;=EOMONTH($E99,$R99*(1-$O99)),IY$165&gt;EOMONTH($E99,$P99*12*(1-$O99)+$Q99*12*$O99+$R99*(1-$O99))),0,IF($X99="NNN",SUM(Expenses!IW$35:IW$39)*$F99,IF($X99="FSG",0,IF($X99="MG",SUMPRODUCT($Z99:$Z103,Expenses!IW$35:IW$39)*$F99,MAX((Expenses!IW$35-$AB99/12)*$AA99*$F99,0)+MAX((Expenses!IW$36-$AB100/12)*$AA100*$F99,0)+MAX((Expenses!IW$37-$AB101/12)*$AA101*$F99,0)+MAX((Expenses!IW$38-$AB102/12)*$AA102*$F99,0)+MAX((Expenses!IW$39-$AB103/12)*$AA103*$F99,0)))))</f>
        <v>0</v>
      </c>
      <c r="IZ270" s="156">
        <f>IF(OR(IZ$165&lt;=EOMONTH($E99,$R99*(1-$O99)),IZ$165&gt;EOMONTH($E99,$P99*12*(1-$O99)+$Q99*12*$O99+$R99*(1-$O99))),0,IF($X99="NNN",SUM(Expenses!IX$35:IX$39)*$F99,IF($X99="FSG",0,IF($X99="MG",SUMPRODUCT($Z99:$Z103,Expenses!IX$35:IX$39)*$F99,MAX((Expenses!IX$35-$AB99/12)*$AA99*$F99,0)+MAX((Expenses!IX$36-$AB100/12)*$AA100*$F99,0)+MAX((Expenses!IX$37-$AB101/12)*$AA101*$F99,0)+MAX((Expenses!IX$38-$AB102/12)*$AA102*$F99,0)+MAX((Expenses!IX$39-$AB103/12)*$AA103*$F99,0)))))</f>
        <v>0</v>
      </c>
      <c r="JA270" s="156">
        <f>IF(OR(JA$165&lt;=EOMONTH($E99,$R99*(1-$O99)),JA$165&gt;EOMONTH($E99,$P99*12*(1-$O99)+$Q99*12*$O99+$R99*(1-$O99))),0,IF($X99="NNN",SUM(Expenses!IY$35:IY$39)*$F99,IF($X99="FSG",0,IF($X99="MG",SUMPRODUCT($Z99:$Z103,Expenses!IY$35:IY$39)*$F99,MAX((Expenses!IY$35-$AB99/12)*$AA99*$F99,0)+MAX((Expenses!IY$36-$AB100/12)*$AA100*$F99,0)+MAX((Expenses!IY$37-$AB101/12)*$AA101*$F99,0)+MAX((Expenses!IY$38-$AB102/12)*$AA102*$F99,0)+MAX((Expenses!IY$39-$AB103/12)*$AA103*$F99,0)))))</f>
        <v>0</v>
      </c>
      <c r="JB270" s="156">
        <f>IF(OR(JB$165&lt;=EOMONTH($E99,$R99*(1-$O99)),JB$165&gt;EOMONTH($E99,$P99*12*(1-$O99)+$Q99*12*$O99+$R99*(1-$O99))),0,IF($X99="NNN",SUM(Expenses!IZ$35:IZ$39)*$F99,IF($X99="FSG",0,IF($X99="MG",SUMPRODUCT($Z99:$Z103,Expenses!IZ$35:IZ$39)*$F99,MAX((Expenses!IZ$35-$AB99/12)*$AA99*$F99,0)+MAX((Expenses!IZ$36-$AB100/12)*$AA100*$F99,0)+MAX((Expenses!IZ$37-$AB101/12)*$AA101*$F99,0)+MAX((Expenses!IZ$38-$AB102/12)*$AA102*$F99,0)+MAX((Expenses!IZ$39-$AB103/12)*$AA103*$F99,0)))))</f>
        <v>0</v>
      </c>
      <c r="JC270" s="156">
        <f>IF(OR(JC$165&lt;=EOMONTH($E99,$R99*(1-$O99)),JC$165&gt;EOMONTH($E99,$P99*12*(1-$O99)+$Q99*12*$O99+$R99*(1-$O99))),0,IF($X99="NNN",SUM(Expenses!JA$35:JA$39)*$F99,IF($X99="FSG",0,IF($X99="MG",SUMPRODUCT($Z99:$Z103,Expenses!JA$35:JA$39)*$F99,MAX((Expenses!JA$35-$AB99/12)*$AA99*$F99,0)+MAX((Expenses!JA$36-$AB100/12)*$AA100*$F99,0)+MAX((Expenses!JA$37-$AB101/12)*$AA101*$F99,0)+MAX((Expenses!JA$38-$AB102/12)*$AA102*$F99,0)+MAX((Expenses!JA$39-$AB103/12)*$AA103*$F99,0)))))</f>
        <v>0</v>
      </c>
      <c r="JD270" s="156">
        <f>IF(OR(JD$165&lt;=EOMONTH($E99,$R99*(1-$O99)),JD$165&gt;EOMONTH($E99,$P99*12*(1-$O99)+$Q99*12*$O99+$R99*(1-$O99))),0,IF($X99="NNN",SUM(Expenses!JB$35:JB$39)*$F99,IF($X99="FSG",0,IF($X99="MG",SUMPRODUCT($Z99:$Z103,Expenses!JB$35:JB$39)*$F99,MAX((Expenses!JB$35-$AB99/12)*$AA99*$F99,0)+MAX((Expenses!JB$36-$AB100/12)*$AA100*$F99,0)+MAX((Expenses!JB$37-$AB101/12)*$AA101*$F99,0)+MAX((Expenses!JB$38-$AB102/12)*$AA102*$F99,0)+MAX((Expenses!JB$39-$AB103/12)*$AA103*$F99,0)))))</f>
        <v>0</v>
      </c>
      <c r="JE270" s="156">
        <f>IF(OR(JE$165&lt;=EOMONTH($E99,$R99*(1-$O99)),JE$165&gt;EOMONTH($E99,$P99*12*(1-$O99)+$Q99*12*$O99+$R99*(1-$O99))),0,IF($X99="NNN",SUM(Expenses!JC$35:JC$39)*$F99,IF($X99="FSG",0,IF($X99="MG",SUMPRODUCT($Z99:$Z103,Expenses!JC$35:JC$39)*$F99,MAX((Expenses!JC$35-$AB99/12)*$AA99*$F99,0)+MAX((Expenses!JC$36-$AB100/12)*$AA100*$F99,0)+MAX((Expenses!JC$37-$AB101/12)*$AA101*$F99,0)+MAX((Expenses!JC$38-$AB102/12)*$AA102*$F99,0)+MAX((Expenses!JC$39-$AB103/12)*$AA103*$F99,0)))))</f>
        <v>0</v>
      </c>
      <c r="JF270" s="156">
        <f>IF(OR(JF$165&lt;=EOMONTH($E99,$R99*(1-$O99)),JF$165&gt;EOMONTH($E99,$P99*12*(1-$O99)+$Q99*12*$O99+$R99*(1-$O99))),0,IF($X99="NNN",SUM(Expenses!JD$35:JD$39)*$F99,IF($X99="FSG",0,IF($X99="MG",SUMPRODUCT($Z99:$Z103,Expenses!JD$35:JD$39)*$F99,MAX((Expenses!JD$35-$AB99/12)*$AA99*$F99,0)+MAX((Expenses!JD$36-$AB100/12)*$AA100*$F99,0)+MAX((Expenses!JD$37-$AB101/12)*$AA101*$F99,0)+MAX((Expenses!JD$38-$AB102/12)*$AA102*$F99,0)+MAX((Expenses!JD$39-$AB103/12)*$AA103*$F99,0)))))</f>
        <v>0</v>
      </c>
      <c r="JG270" s="156">
        <f>IF(OR(JG$165&lt;=EOMONTH($E99,$R99*(1-$O99)),JG$165&gt;EOMONTH($E99,$P99*12*(1-$O99)+$Q99*12*$O99+$R99*(1-$O99))),0,IF($X99="NNN",SUM(Expenses!JE$35:JE$39)*$F99,IF($X99="FSG",0,IF($X99="MG",SUMPRODUCT($Z99:$Z103,Expenses!JE$35:JE$39)*$F99,MAX((Expenses!JE$35-$AB99/12)*$AA99*$F99,0)+MAX((Expenses!JE$36-$AB100/12)*$AA100*$F99,0)+MAX((Expenses!JE$37-$AB101/12)*$AA101*$F99,0)+MAX((Expenses!JE$38-$AB102/12)*$AA102*$F99,0)+MAX((Expenses!JE$39-$AB103/12)*$AA103*$F99,0)))))</f>
        <v>0</v>
      </c>
      <c r="JH270" s="156">
        <f>IF(OR(JH$165&lt;=EOMONTH($E99,$R99*(1-$O99)),JH$165&gt;EOMONTH($E99,$P99*12*(1-$O99)+$Q99*12*$O99+$R99*(1-$O99))),0,IF($X99="NNN",SUM(Expenses!JF$35:JF$39)*$F99,IF($X99="FSG",0,IF($X99="MG",SUMPRODUCT($Z99:$Z103,Expenses!JF$35:JF$39)*$F99,MAX((Expenses!JF$35-$AB99/12)*$AA99*$F99,0)+MAX((Expenses!JF$36-$AB100/12)*$AA100*$F99,0)+MAX((Expenses!JF$37-$AB101/12)*$AA101*$F99,0)+MAX((Expenses!JF$38-$AB102/12)*$AA102*$F99,0)+MAX((Expenses!JF$39-$AB103/12)*$AA103*$F99,0)))))</f>
        <v>0</v>
      </c>
      <c r="JI270" s="156">
        <f>IF(OR(JI$165&lt;=EOMONTH($E99,$R99*(1-$O99)),JI$165&gt;EOMONTH($E99,$P99*12*(1-$O99)+$Q99*12*$O99+$R99*(1-$O99))),0,IF($X99="NNN",SUM(Expenses!JG$35:JG$39)*$F99,IF($X99="FSG",0,IF($X99="MG",SUMPRODUCT($Z99:$Z103,Expenses!JG$35:JG$39)*$F99,MAX((Expenses!JG$35-$AB99/12)*$AA99*$F99,0)+MAX((Expenses!JG$36-$AB100/12)*$AA100*$F99,0)+MAX((Expenses!JG$37-$AB101/12)*$AA101*$F99,0)+MAX((Expenses!JG$38-$AB102/12)*$AA102*$F99,0)+MAX((Expenses!JG$39-$AB103/12)*$AA103*$F99,0)))))</f>
        <v>0</v>
      </c>
      <c r="JJ270" s="156">
        <f>IF(OR(JJ$165&lt;=EOMONTH($E99,$R99*(1-$O99)),JJ$165&gt;EOMONTH($E99,$P99*12*(1-$O99)+$Q99*12*$O99+$R99*(1-$O99))),0,IF($X99="NNN",SUM(Expenses!JH$35:JH$39)*$F99,IF($X99="FSG",0,IF($X99="MG",SUMPRODUCT($Z99:$Z103,Expenses!JH$35:JH$39)*$F99,MAX((Expenses!JH$35-$AB99/12)*$AA99*$F99,0)+MAX((Expenses!JH$36-$AB100/12)*$AA100*$F99,0)+MAX((Expenses!JH$37-$AB101/12)*$AA101*$F99,0)+MAX((Expenses!JH$38-$AB102/12)*$AA102*$F99,0)+MAX((Expenses!JH$39-$AB103/12)*$AA103*$F99,0)))))</f>
        <v>0</v>
      </c>
      <c r="JK270" s="156">
        <f>IF(OR(JK$165&lt;=EOMONTH($E99,$R99*(1-$O99)),JK$165&gt;EOMONTH($E99,$P99*12*(1-$O99)+$Q99*12*$O99+$R99*(1-$O99))),0,IF($X99="NNN",SUM(Expenses!JI$35:JI$39)*$F99,IF($X99="FSG",0,IF($X99="MG",SUMPRODUCT($Z99:$Z103,Expenses!JI$35:JI$39)*$F99,MAX((Expenses!JI$35-$AB99/12)*$AA99*$F99,0)+MAX((Expenses!JI$36-$AB100/12)*$AA100*$F99,0)+MAX((Expenses!JI$37-$AB101/12)*$AA101*$F99,0)+MAX((Expenses!JI$38-$AB102/12)*$AA102*$F99,0)+MAX((Expenses!JI$39-$AB103/12)*$AA103*$F99,0)))))</f>
        <v>0</v>
      </c>
      <c r="JL270" s="156">
        <f>IF(OR(JL$165&lt;=EOMONTH($E99,$R99*(1-$O99)),JL$165&gt;EOMONTH($E99,$P99*12*(1-$O99)+$Q99*12*$O99+$R99*(1-$O99))),0,IF($X99="NNN",SUM(Expenses!JJ$35:JJ$39)*$F99,IF($X99="FSG",0,IF($X99="MG",SUMPRODUCT($Z99:$Z103,Expenses!JJ$35:JJ$39)*$F99,MAX((Expenses!JJ$35-$AB99/12)*$AA99*$F99,0)+MAX((Expenses!JJ$36-$AB100/12)*$AA100*$F99,0)+MAX((Expenses!JJ$37-$AB101/12)*$AA101*$F99,0)+MAX((Expenses!JJ$38-$AB102/12)*$AA102*$F99,0)+MAX((Expenses!JJ$39-$AB103/12)*$AA103*$F99,0)))))</f>
        <v>0</v>
      </c>
      <c r="JM270" s="156">
        <f>IF(OR(JM$165&lt;=EOMONTH($E99,$R99*(1-$O99)),JM$165&gt;EOMONTH($E99,$P99*12*(1-$O99)+$Q99*12*$O99+$R99*(1-$O99))),0,IF($X99="NNN",SUM(Expenses!JK$35:JK$39)*$F99,IF($X99="FSG",0,IF($X99="MG",SUMPRODUCT($Z99:$Z103,Expenses!JK$35:JK$39)*$F99,MAX((Expenses!JK$35-$AB99/12)*$AA99*$F99,0)+MAX((Expenses!JK$36-$AB100/12)*$AA100*$F99,0)+MAX((Expenses!JK$37-$AB101/12)*$AA101*$F99,0)+MAX((Expenses!JK$38-$AB102/12)*$AA102*$F99,0)+MAX((Expenses!JK$39-$AB103/12)*$AA103*$F99,0)))))</f>
        <v>0</v>
      </c>
      <c r="JN270" s="156">
        <f>IF(OR(JN$165&lt;=EOMONTH($E99,$R99*(1-$O99)),JN$165&gt;EOMONTH($E99,$P99*12*(1-$O99)+$Q99*12*$O99+$R99*(1-$O99))),0,IF($X99="NNN",SUM(Expenses!JL$35:JL$39)*$F99,IF($X99="FSG",0,IF($X99="MG",SUMPRODUCT($Z99:$Z103,Expenses!JL$35:JL$39)*$F99,MAX((Expenses!JL$35-$AB99/12)*$AA99*$F99,0)+MAX((Expenses!JL$36-$AB100/12)*$AA100*$F99,0)+MAX((Expenses!JL$37-$AB101/12)*$AA101*$F99,0)+MAX((Expenses!JL$38-$AB102/12)*$AA102*$F99,0)+MAX((Expenses!JL$39-$AB103/12)*$AA103*$F99,0)))))</f>
        <v>0</v>
      </c>
      <c r="JO270" s="156">
        <f>IF(OR(JO$165&lt;=EOMONTH($E99,$R99*(1-$O99)),JO$165&gt;EOMONTH($E99,$P99*12*(1-$O99)+$Q99*12*$O99+$R99*(1-$O99))),0,IF($X99="NNN",SUM(Expenses!JM$35:JM$39)*$F99,IF($X99="FSG",0,IF($X99="MG",SUMPRODUCT($Z99:$Z103,Expenses!JM$35:JM$39)*$F99,MAX((Expenses!JM$35-$AB99/12)*$AA99*$F99,0)+MAX((Expenses!JM$36-$AB100/12)*$AA100*$F99,0)+MAX((Expenses!JM$37-$AB101/12)*$AA101*$F99,0)+MAX((Expenses!JM$38-$AB102/12)*$AA102*$F99,0)+MAX((Expenses!JM$39-$AB103/12)*$AA103*$F99,0)))))</f>
        <v>0</v>
      </c>
      <c r="JP270" s="156">
        <f>IF(OR(JP$165&lt;=EOMONTH($E99,$R99*(1-$O99)),JP$165&gt;EOMONTH($E99,$P99*12*(1-$O99)+$Q99*12*$O99+$R99*(1-$O99))),0,IF($X99="NNN",SUM(Expenses!JN$35:JN$39)*$F99,IF($X99="FSG",0,IF($X99="MG",SUMPRODUCT($Z99:$Z103,Expenses!JN$35:JN$39)*$F99,MAX((Expenses!JN$35-$AB99/12)*$AA99*$F99,0)+MAX((Expenses!JN$36-$AB100/12)*$AA100*$F99,0)+MAX((Expenses!JN$37-$AB101/12)*$AA101*$F99,0)+MAX((Expenses!JN$38-$AB102/12)*$AA102*$F99,0)+MAX((Expenses!JN$39-$AB103/12)*$AA103*$F99,0)))))</f>
        <v>0</v>
      </c>
      <c r="JQ270" s="156">
        <f>IF(OR(JQ$165&lt;=EOMONTH($E99,$R99*(1-$O99)),JQ$165&gt;EOMONTH($E99,$P99*12*(1-$O99)+$Q99*12*$O99+$R99*(1-$O99))),0,IF($X99="NNN",SUM(Expenses!JO$35:JO$39)*$F99,IF($X99="FSG",0,IF($X99="MG",SUMPRODUCT($Z99:$Z103,Expenses!JO$35:JO$39)*$F99,MAX((Expenses!JO$35-$AB99/12)*$AA99*$F99,0)+MAX((Expenses!JO$36-$AB100/12)*$AA100*$F99,0)+MAX((Expenses!JO$37-$AB101/12)*$AA101*$F99,0)+MAX((Expenses!JO$38-$AB102/12)*$AA102*$F99,0)+MAX((Expenses!JO$39-$AB103/12)*$AA103*$F99,0)))))</f>
        <v>0</v>
      </c>
      <c r="JR270" s="156">
        <f>IF(OR(JR$165&lt;=EOMONTH($E99,$R99*(1-$O99)),JR$165&gt;EOMONTH($E99,$P99*12*(1-$O99)+$Q99*12*$O99+$R99*(1-$O99))),0,IF($X99="NNN",SUM(Expenses!JP$35:JP$39)*$F99,IF($X99="FSG",0,IF($X99="MG",SUMPRODUCT($Z99:$Z103,Expenses!JP$35:JP$39)*$F99,MAX((Expenses!JP$35-$AB99/12)*$AA99*$F99,0)+MAX((Expenses!JP$36-$AB100/12)*$AA100*$F99,0)+MAX((Expenses!JP$37-$AB101/12)*$AA101*$F99,0)+MAX((Expenses!JP$38-$AB102/12)*$AA102*$F99,0)+MAX((Expenses!JP$39-$AB103/12)*$AA103*$F99,0)))))</f>
        <v>0</v>
      </c>
      <c r="JS270" s="156">
        <f>IF(OR(JS$165&lt;=EOMONTH($E99,$R99*(1-$O99)),JS$165&gt;EOMONTH($E99,$P99*12*(1-$O99)+$Q99*12*$O99+$R99*(1-$O99))),0,IF($X99="NNN",SUM(Expenses!JQ$35:JQ$39)*$F99,IF($X99="FSG",0,IF($X99="MG",SUMPRODUCT($Z99:$Z103,Expenses!JQ$35:JQ$39)*$F99,MAX((Expenses!JQ$35-$AB99/12)*$AA99*$F99,0)+MAX((Expenses!JQ$36-$AB100/12)*$AA100*$F99,0)+MAX((Expenses!JQ$37-$AB101/12)*$AA101*$F99,0)+MAX((Expenses!JQ$38-$AB102/12)*$AA102*$F99,0)+MAX((Expenses!JQ$39-$AB103/12)*$AA103*$F99,0)))))</f>
        <v>0</v>
      </c>
      <c r="JT270" s="156">
        <f>IF(OR(JT$165&lt;=EOMONTH($E99,$R99*(1-$O99)),JT$165&gt;EOMONTH($E99,$P99*12*(1-$O99)+$Q99*12*$O99+$R99*(1-$O99))),0,IF($X99="NNN",SUM(Expenses!JR$35:JR$39)*$F99,IF($X99="FSG",0,IF($X99="MG",SUMPRODUCT($Z99:$Z103,Expenses!JR$35:JR$39)*$F99,MAX((Expenses!JR$35-$AB99/12)*$AA99*$F99,0)+MAX((Expenses!JR$36-$AB100/12)*$AA100*$F99,0)+MAX((Expenses!JR$37-$AB101/12)*$AA101*$F99,0)+MAX((Expenses!JR$38-$AB102/12)*$AA102*$F99,0)+MAX((Expenses!JR$39-$AB103/12)*$AA103*$F99,0)))))</f>
        <v>0</v>
      </c>
      <c r="JU270" s="156">
        <f>IF(OR(JU$165&lt;=EOMONTH($E99,$R99*(1-$O99)),JU$165&gt;EOMONTH($E99,$P99*12*(1-$O99)+$Q99*12*$O99+$R99*(1-$O99))),0,IF($X99="NNN",SUM(Expenses!JS$35:JS$39)*$F99,IF($X99="FSG",0,IF($X99="MG",SUMPRODUCT($Z99:$Z103,Expenses!JS$35:JS$39)*$F99,MAX((Expenses!JS$35-$AB99/12)*$AA99*$F99,0)+MAX((Expenses!JS$36-$AB100/12)*$AA100*$F99,0)+MAX((Expenses!JS$37-$AB101/12)*$AA101*$F99,0)+MAX((Expenses!JS$38-$AB102/12)*$AA102*$F99,0)+MAX((Expenses!JS$39-$AB103/12)*$AA103*$F99,0)))))</f>
        <v>0</v>
      </c>
      <c r="JV270" s="156">
        <f>IF(OR(JV$165&lt;=EOMONTH($E99,$R99*(1-$O99)),JV$165&gt;EOMONTH($E99,$P99*12*(1-$O99)+$Q99*12*$O99+$R99*(1-$O99))),0,IF($X99="NNN",SUM(Expenses!JT$35:JT$39)*$F99,IF($X99="FSG",0,IF($X99="MG",SUMPRODUCT($Z99:$Z103,Expenses!JT$35:JT$39)*$F99,MAX((Expenses!JT$35-$AB99/12)*$AA99*$F99,0)+MAX((Expenses!JT$36-$AB100/12)*$AA100*$F99,0)+MAX((Expenses!JT$37-$AB101/12)*$AA101*$F99,0)+MAX((Expenses!JT$38-$AB102/12)*$AA102*$F99,0)+MAX((Expenses!JT$39-$AB103/12)*$AA103*$F99,0)))))</f>
        <v>0</v>
      </c>
      <c r="JW270" s="156">
        <f>IF(OR(JW$165&lt;=EOMONTH($E99,$R99*(1-$O99)),JW$165&gt;EOMONTH($E99,$P99*12*(1-$O99)+$Q99*12*$O99+$R99*(1-$O99))),0,IF($X99="NNN",SUM(Expenses!JU$35:JU$39)*$F99,IF($X99="FSG",0,IF($X99="MG",SUMPRODUCT($Z99:$Z103,Expenses!JU$35:JU$39)*$F99,MAX((Expenses!JU$35-$AB99/12)*$AA99*$F99,0)+MAX((Expenses!JU$36-$AB100/12)*$AA100*$F99,0)+MAX((Expenses!JU$37-$AB101/12)*$AA101*$F99,0)+MAX((Expenses!JU$38-$AB102/12)*$AA102*$F99,0)+MAX((Expenses!JU$39-$AB103/12)*$AA103*$F99,0)))))</f>
        <v>0</v>
      </c>
      <c r="JX270" s="156">
        <f>IF(OR(JX$165&lt;=EOMONTH($E99,$R99*(1-$O99)),JX$165&gt;EOMONTH($E99,$P99*12*(1-$O99)+$Q99*12*$O99+$R99*(1-$O99))),0,IF($X99="NNN",SUM(Expenses!JV$35:JV$39)*$F99,IF($X99="FSG",0,IF($X99="MG",SUMPRODUCT($Z99:$Z103,Expenses!JV$35:JV$39)*$F99,MAX((Expenses!JV$35-$AB99/12)*$AA99*$F99,0)+MAX((Expenses!JV$36-$AB100/12)*$AA100*$F99,0)+MAX((Expenses!JV$37-$AB101/12)*$AA101*$F99,0)+MAX((Expenses!JV$38-$AB102/12)*$AA102*$F99,0)+MAX((Expenses!JV$39-$AB103/12)*$AA103*$F99,0)))))</f>
        <v>0</v>
      </c>
      <c r="JY270" s="156">
        <f>IF(OR(JY$165&lt;=EOMONTH($E99,$R99*(1-$O99)),JY$165&gt;EOMONTH($E99,$P99*12*(1-$O99)+$Q99*12*$O99+$R99*(1-$O99))),0,IF($X99="NNN",SUM(Expenses!JW$35:JW$39)*$F99,IF($X99="FSG",0,IF($X99="MG",SUMPRODUCT($Z99:$Z103,Expenses!JW$35:JW$39)*$F99,MAX((Expenses!JW$35-$AB99/12)*$AA99*$F99,0)+MAX((Expenses!JW$36-$AB100/12)*$AA100*$F99,0)+MAX((Expenses!JW$37-$AB101/12)*$AA101*$F99,0)+MAX((Expenses!JW$38-$AB102/12)*$AA102*$F99,0)+MAX((Expenses!JW$39-$AB103/12)*$AA103*$F99,0)))))</f>
        <v>0</v>
      </c>
      <c r="JZ270" s="156">
        <f>IF(OR(JZ$165&lt;=EOMONTH($E99,$R99*(1-$O99)),JZ$165&gt;EOMONTH($E99,$P99*12*(1-$O99)+$Q99*12*$O99+$R99*(1-$O99))),0,IF($X99="NNN",SUM(Expenses!JX$35:JX$39)*$F99,IF($X99="FSG",0,IF($X99="MG",SUMPRODUCT($Z99:$Z103,Expenses!JX$35:JX$39)*$F99,MAX((Expenses!JX$35-$AB99/12)*$AA99*$F99,0)+MAX((Expenses!JX$36-$AB100/12)*$AA100*$F99,0)+MAX((Expenses!JX$37-$AB101/12)*$AA101*$F99,0)+MAX((Expenses!JX$38-$AB102/12)*$AA102*$F99,0)+MAX((Expenses!JX$39-$AB103/12)*$AA103*$F99,0)))))</f>
        <v>0</v>
      </c>
      <c r="KA270" s="156">
        <f>IF(OR(KA$165&lt;=EOMONTH($E99,$R99*(1-$O99)),KA$165&gt;EOMONTH($E99,$P99*12*(1-$O99)+$Q99*12*$O99+$R99*(1-$O99))),0,IF($X99="NNN",SUM(Expenses!JY$35:JY$39)*$F99,IF($X99="FSG",0,IF($X99="MG",SUMPRODUCT($Z99:$Z103,Expenses!JY$35:JY$39)*$F99,MAX((Expenses!JY$35-$AB99/12)*$AA99*$F99,0)+MAX((Expenses!JY$36-$AB100/12)*$AA100*$F99,0)+MAX((Expenses!JY$37-$AB101/12)*$AA101*$F99,0)+MAX((Expenses!JY$38-$AB102/12)*$AA102*$F99,0)+MAX((Expenses!JY$39-$AB103/12)*$AA103*$F99,0)))))</f>
        <v>0</v>
      </c>
      <c r="KB270" s="156">
        <f>IF(OR(KB$165&lt;=EOMONTH($E99,$R99*(1-$O99)),KB$165&gt;EOMONTH($E99,$P99*12*(1-$O99)+$Q99*12*$O99+$R99*(1-$O99))),0,IF($X99="NNN",SUM(Expenses!JZ$35:JZ$39)*$F99,IF($X99="FSG",0,IF($X99="MG",SUMPRODUCT($Z99:$Z103,Expenses!JZ$35:JZ$39)*$F99,MAX((Expenses!JZ$35-$AB99/12)*$AA99*$F99,0)+MAX((Expenses!JZ$36-$AB100/12)*$AA100*$F99,0)+MAX((Expenses!JZ$37-$AB101/12)*$AA101*$F99,0)+MAX((Expenses!JZ$38-$AB102/12)*$AA102*$F99,0)+MAX((Expenses!JZ$39-$AB103/12)*$AA103*$F99,0)))))</f>
        <v>0</v>
      </c>
      <c r="KC270" s="156">
        <f>IF(OR(KC$165&lt;=EOMONTH($E99,$R99*(1-$O99)),KC$165&gt;EOMONTH($E99,$P99*12*(1-$O99)+$Q99*12*$O99+$R99*(1-$O99))),0,IF($X99="NNN",SUM(Expenses!KA$35:KA$39)*$F99,IF($X99="FSG",0,IF($X99="MG",SUMPRODUCT($Z99:$Z103,Expenses!KA$35:KA$39)*$F99,MAX((Expenses!KA$35-$AB99/12)*$AA99*$F99,0)+MAX((Expenses!KA$36-$AB100/12)*$AA100*$F99,0)+MAX((Expenses!KA$37-$AB101/12)*$AA101*$F99,0)+MAX((Expenses!KA$38-$AB102/12)*$AA102*$F99,0)+MAX((Expenses!KA$39-$AB103/12)*$AA103*$F99,0)))))</f>
        <v>0</v>
      </c>
      <c r="KD270" s="156">
        <f>IF(OR(KD$165&lt;=EOMONTH($E99,$R99*(1-$O99)),KD$165&gt;EOMONTH($E99,$P99*12*(1-$O99)+$Q99*12*$O99+$R99*(1-$O99))),0,IF($X99="NNN",SUM(Expenses!KB$35:KB$39)*$F99,IF($X99="FSG",0,IF($X99="MG",SUMPRODUCT($Z99:$Z103,Expenses!KB$35:KB$39)*$F99,MAX((Expenses!KB$35-$AB99/12)*$AA99*$F99,0)+MAX((Expenses!KB$36-$AB100/12)*$AA100*$F99,0)+MAX((Expenses!KB$37-$AB101/12)*$AA101*$F99,0)+MAX((Expenses!KB$38-$AB102/12)*$AA102*$F99,0)+MAX((Expenses!KB$39-$AB103/12)*$AA103*$F99,0)))))</f>
        <v>0</v>
      </c>
      <c r="KE270" s="156">
        <f>IF(OR(KE$165&lt;=EOMONTH($E99,$R99*(1-$O99)),KE$165&gt;EOMONTH($E99,$P99*12*(1-$O99)+$Q99*12*$O99+$R99*(1-$O99))),0,IF($X99="NNN",SUM(Expenses!KC$35:KC$39)*$F99,IF($X99="FSG",0,IF($X99="MG",SUMPRODUCT($Z99:$Z103,Expenses!KC$35:KC$39)*$F99,MAX((Expenses!KC$35-$AB99/12)*$AA99*$F99,0)+MAX((Expenses!KC$36-$AB100/12)*$AA100*$F99,0)+MAX((Expenses!KC$37-$AB101/12)*$AA101*$F99,0)+MAX((Expenses!KC$38-$AB102/12)*$AA102*$F99,0)+MAX((Expenses!KC$39-$AB103/12)*$AA103*$F99,0)))))</f>
        <v>0</v>
      </c>
      <c r="KF270" s="156">
        <f>IF(OR(KF$165&lt;=EOMONTH($E99,$R99*(1-$O99)),KF$165&gt;EOMONTH($E99,$P99*12*(1-$O99)+$Q99*12*$O99+$R99*(1-$O99))),0,IF($X99="NNN",SUM(Expenses!KD$35:KD$39)*$F99,IF($X99="FSG",0,IF($X99="MG",SUMPRODUCT($Z99:$Z103,Expenses!KD$35:KD$39)*$F99,MAX((Expenses!KD$35-$AB99/12)*$AA99*$F99,0)+MAX((Expenses!KD$36-$AB100/12)*$AA100*$F99,0)+MAX((Expenses!KD$37-$AB101/12)*$AA101*$F99,0)+MAX((Expenses!KD$38-$AB102/12)*$AA102*$F99,0)+MAX((Expenses!KD$39-$AB103/12)*$AA103*$F99,0)))))</f>
        <v>0</v>
      </c>
      <c r="KG270" s="156">
        <f>IF(OR(KG$165&lt;=EOMONTH($E99,$R99*(1-$O99)),KG$165&gt;EOMONTH($E99,$P99*12*(1-$O99)+$Q99*12*$O99+$R99*(1-$O99))),0,IF($X99="NNN",SUM(Expenses!KE$35:KE$39)*$F99,IF($X99="FSG",0,IF($X99="MG",SUMPRODUCT($Z99:$Z103,Expenses!KE$35:KE$39)*$F99,MAX((Expenses!KE$35-$AB99/12)*$AA99*$F99,0)+MAX((Expenses!KE$36-$AB100/12)*$AA100*$F99,0)+MAX((Expenses!KE$37-$AB101/12)*$AA101*$F99,0)+MAX((Expenses!KE$38-$AB102/12)*$AA102*$F99,0)+MAX((Expenses!KE$39-$AB103/12)*$AA103*$F99,0)))))</f>
        <v>0</v>
      </c>
      <c r="KH270" s="156">
        <f>IF(OR(KH$165&lt;=EOMONTH($E99,$R99*(1-$O99)),KH$165&gt;EOMONTH($E99,$P99*12*(1-$O99)+$Q99*12*$O99+$R99*(1-$O99))),0,IF($X99="NNN",SUM(Expenses!KF$35:KF$39)*$F99,IF($X99="FSG",0,IF($X99="MG",SUMPRODUCT($Z99:$Z103,Expenses!KF$35:KF$39)*$F99,MAX((Expenses!KF$35-$AB99/12)*$AA99*$F99,0)+MAX((Expenses!KF$36-$AB100/12)*$AA100*$F99,0)+MAX((Expenses!KF$37-$AB101/12)*$AA101*$F99,0)+MAX((Expenses!KF$38-$AB102/12)*$AA102*$F99,0)+MAX((Expenses!KF$39-$AB103/12)*$AA103*$F99,0)))))</f>
        <v>0</v>
      </c>
      <c r="KI270" s="156">
        <f>IF(OR(KI$165&lt;=EOMONTH($E99,$R99*(1-$O99)),KI$165&gt;EOMONTH($E99,$P99*12*(1-$O99)+$Q99*12*$O99+$R99*(1-$O99))),0,IF($X99="NNN",SUM(Expenses!KG$35:KG$39)*$F99,IF($X99="FSG",0,IF($X99="MG",SUMPRODUCT($Z99:$Z103,Expenses!KG$35:KG$39)*$F99,MAX((Expenses!KG$35-$AB99/12)*$AA99*$F99,0)+MAX((Expenses!KG$36-$AB100/12)*$AA100*$F99,0)+MAX((Expenses!KG$37-$AB101/12)*$AA101*$F99,0)+MAX((Expenses!KG$38-$AB102/12)*$AA102*$F99,0)+MAX((Expenses!KG$39-$AB103/12)*$AA103*$F99,0)))))</f>
        <v>0</v>
      </c>
      <c r="KJ270" s="156">
        <f>IF(OR(KJ$165&lt;=EOMONTH($E99,$R99*(1-$O99)),KJ$165&gt;EOMONTH($E99,$P99*12*(1-$O99)+$Q99*12*$O99+$R99*(1-$O99))),0,IF($X99="NNN",SUM(Expenses!KH$35:KH$39)*$F99,IF($X99="FSG",0,IF($X99="MG",SUMPRODUCT($Z99:$Z103,Expenses!KH$35:KH$39)*$F99,MAX((Expenses!KH$35-$AB99/12)*$AA99*$F99,0)+MAX((Expenses!KH$36-$AB100/12)*$AA100*$F99,0)+MAX((Expenses!KH$37-$AB101/12)*$AA101*$F99,0)+MAX((Expenses!KH$38-$AB102/12)*$AA102*$F99,0)+MAX((Expenses!KH$39-$AB103/12)*$AA103*$F99,0)))))</f>
        <v>0</v>
      </c>
      <c r="KK270" s="156">
        <f>IF(OR(KK$165&lt;=EOMONTH($E99,$R99*(1-$O99)),KK$165&gt;EOMONTH($E99,$P99*12*(1-$O99)+$Q99*12*$O99+$R99*(1-$O99))),0,IF($X99="NNN",SUM(Expenses!KI$35:KI$39)*$F99,IF($X99="FSG",0,IF($X99="MG",SUMPRODUCT($Z99:$Z103,Expenses!KI$35:KI$39)*$F99,MAX((Expenses!KI$35-$AB99/12)*$AA99*$F99,0)+MAX((Expenses!KI$36-$AB100/12)*$AA100*$F99,0)+MAX((Expenses!KI$37-$AB101/12)*$AA101*$F99,0)+MAX((Expenses!KI$38-$AB102/12)*$AA102*$F99,0)+MAX((Expenses!KI$39-$AB103/12)*$AA103*$F99,0)))))</f>
        <v>0</v>
      </c>
      <c r="KL270" s="156">
        <f>IF(OR(KL$165&lt;=EOMONTH($E99,$R99*(1-$O99)),KL$165&gt;EOMONTH($E99,$P99*12*(1-$O99)+$Q99*12*$O99+$R99*(1-$O99))),0,IF($X99="NNN",SUM(Expenses!KJ$35:KJ$39)*$F99,IF($X99="FSG",0,IF($X99="MG",SUMPRODUCT($Z99:$Z103,Expenses!KJ$35:KJ$39)*$F99,MAX((Expenses!KJ$35-$AB99/12)*$AA99*$F99,0)+MAX((Expenses!KJ$36-$AB100/12)*$AA100*$F99,0)+MAX((Expenses!KJ$37-$AB101/12)*$AA101*$F99,0)+MAX((Expenses!KJ$38-$AB102/12)*$AA102*$F99,0)+MAX((Expenses!KJ$39-$AB103/12)*$AA103*$F99,0)))))</f>
        <v>0</v>
      </c>
      <c r="KM270" s="156">
        <f>IF(OR(KM$165&lt;=EOMONTH($E99,$R99*(1-$O99)),KM$165&gt;EOMONTH($E99,$P99*12*(1-$O99)+$Q99*12*$O99+$R99*(1-$O99))),0,IF($X99="NNN",SUM(Expenses!KK$35:KK$39)*$F99,IF($X99="FSG",0,IF($X99="MG",SUMPRODUCT($Z99:$Z103,Expenses!KK$35:KK$39)*$F99,MAX((Expenses!KK$35-$AB99/12)*$AA99*$F99,0)+MAX((Expenses!KK$36-$AB100/12)*$AA100*$F99,0)+MAX((Expenses!KK$37-$AB101/12)*$AA101*$F99,0)+MAX((Expenses!KK$38-$AB102/12)*$AA102*$F99,0)+MAX((Expenses!KK$39-$AB103/12)*$AA103*$F99,0)))))</f>
        <v>0</v>
      </c>
      <c r="KN270" s="156">
        <f>IF(OR(KN$165&lt;=EOMONTH($E99,$R99*(1-$O99)),KN$165&gt;EOMONTH($E99,$P99*12*(1-$O99)+$Q99*12*$O99+$R99*(1-$O99))),0,IF($X99="NNN",SUM(Expenses!KL$35:KL$39)*$F99,IF($X99="FSG",0,IF($X99="MG",SUMPRODUCT($Z99:$Z103,Expenses!KL$35:KL$39)*$F99,MAX((Expenses!KL$35-$AB99/12)*$AA99*$F99,0)+MAX((Expenses!KL$36-$AB100/12)*$AA100*$F99,0)+MAX((Expenses!KL$37-$AB101/12)*$AA101*$F99,0)+MAX((Expenses!KL$38-$AB102/12)*$AA102*$F99,0)+MAX((Expenses!KL$39-$AB103/12)*$AA103*$F99,0)))))</f>
        <v>0</v>
      </c>
      <c r="KO270" s="156">
        <f>IF(OR(KO$165&lt;=EOMONTH($E99,$R99*(1-$O99)),KO$165&gt;EOMONTH($E99,$P99*12*(1-$O99)+$Q99*12*$O99+$R99*(1-$O99))),0,IF($X99="NNN",SUM(Expenses!KM$35:KM$39)*$F99,IF($X99="FSG",0,IF($X99="MG",SUMPRODUCT($Z99:$Z103,Expenses!KM$35:KM$39)*$F99,MAX((Expenses!KM$35-$AB99/12)*$AA99*$F99,0)+MAX((Expenses!KM$36-$AB100/12)*$AA100*$F99,0)+MAX((Expenses!KM$37-$AB101/12)*$AA101*$F99,0)+MAX((Expenses!KM$38-$AB102/12)*$AA102*$F99,0)+MAX((Expenses!KM$39-$AB103/12)*$AA103*$F99,0)))))</f>
        <v>0</v>
      </c>
      <c r="KP270" s="156">
        <f>IF(OR(KP$165&lt;=EOMONTH($E99,$R99*(1-$O99)),KP$165&gt;EOMONTH($E99,$P99*12*(1-$O99)+$Q99*12*$O99+$R99*(1-$O99))),0,IF($X99="NNN",SUM(Expenses!KN$35:KN$39)*$F99,IF($X99="FSG",0,IF($X99="MG",SUMPRODUCT($Z99:$Z103,Expenses!KN$35:KN$39)*$F99,MAX((Expenses!KN$35-$AB99/12)*$AA99*$F99,0)+MAX((Expenses!KN$36-$AB100/12)*$AA100*$F99,0)+MAX((Expenses!KN$37-$AB101/12)*$AA101*$F99,0)+MAX((Expenses!KN$38-$AB102/12)*$AA102*$F99,0)+MAX((Expenses!KN$39-$AB103/12)*$AA103*$F99,0)))))</f>
        <v>0</v>
      </c>
      <c r="KQ270" s="156">
        <f>IF(OR(KQ$165&lt;=EOMONTH($E99,$R99*(1-$O99)),KQ$165&gt;EOMONTH($E99,$P99*12*(1-$O99)+$Q99*12*$O99+$R99*(1-$O99))),0,IF($X99="NNN",SUM(Expenses!KO$35:KO$39)*$F99,IF($X99="FSG",0,IF($X99="MG",SUMPRODUCT($Z99:$Z103,Expenses!KO$35:KO$39)*$F99,MAX((Expenses!KO$35-$AB99/12)*$AA99*$F99,0)+MAX((Expenses!KO$36-$AB100/12)*$AA100*$F99,0)+MAX((Expenses!KO$37-$AB101/12)*$AA101*$F99,0)+MAX((Expenses!KO$38-$AB102/12)*$AA102*$F99,0)+MAX((Expenses!KO$39-$AB103/12)*$AA103*$F99,0)))))</f>
        <v>0</v>
      </c>
      <c r="KR270" s="156">
        <f>IF(OR(KR$165&lt;=EOMONTH($E99,$R99*(1-$O99)),KR$165&gt;EOMONTH($E99,$P99*12*(1-$O99)+$Q99*12*$O99+$R99*(1-$O99))),0,IF($X99="NNN",SUM(Expenses!KP$35:KP$39)*$F99,IF($X99="FSG",0,IF($X99="MG",SUMPRODUCT($Z99:$Z103,Expenses!KP$35:KP$39)*$F99,MAX((Expenses!KP$35-$AB99/12)*$AA99*$F99,0)+MAX((Expenses!KP$36-$AB100/12)*$AA100*$F99,0)+MAX((Expenses!KP$37-$AB101/12)*$AA101*$F99,0)+MAX((Expenses!KP$38-$AB102/12)*$AA102*$F99,0)+MAX((Expenses!KP$39-$AB103/12)*$AA103*$F99,0)))))</f>
        <v>0</v>
      </c>
      <c r="KS270" s="156">
        <f>IF(OR(KS$165&lt;=EOMONTH($E99,$R99*(1-$O99)),KS$165&gt;EOMONTH($E99,$P99*12*(1-$O99)+$Q99*12*$O99+$R99*(1-$O99))),0,IF($X99="NNN",SUM(Expenses!KQ$35:KQ$39)*$F99,IF($X99="FSG",0,IF($X99="MG",SUMPRODUCT($Z99:$Z103,Expenses!KQ$35:KQ$39)*$F99,MAX((Expenses!KQ$35-$AB99/12)*$AA99*$F99,0)+MAX((Expenses!KQ$36-$AB100/12)*$AA100*$F99,0)+MAX((Expenses!KQ$37-$AB101/12)*$AA101*$F99,0)+MAX((Expenses!KQ$38-$AB102/12)*$AA102*$F99,0)+MAX((Expenses!KQ$39-$AB103/12)*$AA103*$F99,0)))))</f>
        <v>0</v>
      </c>
      <c r="KT270" s="156">
        <f>IF(OR(KT$165&lt;=EOMONTH($E99,$R99*(1-$O99)),KT$165&gt;EOMONTH($E99,$P99*12*(1-$O99)+$Q99*12*$O99+$R99*(1-$O99))),0,IF($X99="NNN",SUM(Expenses!KR$35:KR$39)*$F99,IF($X99="FSG",0,IF($X99="MG",SUMPRODUCT($Z99:$Z103,Expenses!KR$35:KR$39)*$F99,MAX((Expenses!KR$35-$AB99/12)*$AA99*$F99,0)+MAX((Expenses!KR$36-$AB100/12)*$AA100*$F99,0)+MAX((Expenses!KR$37-$AB101/12)*$AA101*$F99,0)+MAX((Expenses!KR$38-$AB102/12)*$AA102*$F99,0)+MAX((Expenses!KR$39-$AB103/12)*$AA103*$F99,0)))))</f>
        <v>0</v>
      </c>
      <c r="KU270" s="156">
        <f>IF(OR(KU$165&lt;=EOMONTH($E99,$R99*(1-$O99)),KU$165&gt;EOMONTH($E99,$P99*12*(1-$O99)+$Q99*12*$O99+$R99*(1-$O99))),0,IF($X99="NNN",SUM(Expenses!KS$35:KS$39)*$F99,IF($X99="FSG",0,IF($X99="MG",SUMPRODUCT($Z99:$Z103,Expenses!KS$35:KS$39)*$F99,MAX((Expenses!KS$35-$AB99/12)*$AA99*$F99,0)+MAX((Expenses!KS$36-$AB100/12)*$AA100*$F99,0)+MAX((Expenses!KS$37-$AB101/12)*$AA101*$F99,0)+MAX((Expenses!KS$38-$AB102/12)*$AA102*$F99,0)+MAX((Expenses!KS$39-$AB103/12)*$AA103*$F99,0)))))</f>
        <v>0</v>
      </c>
      <c r="KV270" s="156">
        <f>IF(OR(KV$165&lt;=EOMONTH($E99,$R99*(1-$O99)),KV$165&gt;EOMONTH($E99,$P99*12*(1-$O99)+$Q99*12*$O99+$R99*(1-$O99))),0,IF($X99="NNN",SUM(Expenses!KT$35:KT$39)*$F99,IF($X99="FSG",0,IF($X99="MG",SUMPRODUCT($Z99:$Z103,Expenses!KT$35:KT$39)*$F99,MAX((Expenses!KT$35-$AB99/12)*$AA99*$F99,0)+MAX((Expenses!KT$36-$AB100/12)*$AA100*$F99,0)+MAX((Expenses!KT$37-$AB101/12)*$AA101*$F99,0)+MAX((Expenses!KT$38-$AB102/12)*$AA102*$F99,0)+MAX((Expenses!KT$39-$AB103/12)*$AA103*$F99,0)))))</f>
        <v>0</v>
      </c>
      <c r="KW270" s="156">
        <f>IF(OR(KW$165&lt;=EOMONTH($E99,$R99*(1-$O99)),KW$165&gt;EOMONTH($E99,$P99*12*(1-$O99)+$Q99*12*$O99+$R99*(1-$O99))),0,IF($X99="NNN",SUM(Expenses!KU$35:KU$39)*$F99,IF($X99="FSG",0,IF($X99="MG",SUMPRODUCT($Z99:$Z103,Expenses!KU$35:KU$39)*$F99,MAX((Expenses!KU$35-$AB99/12)*$AA99*$F99,0)+MAX((Expenses!KU$36-$AB100/12)*$AA100*$F99,0)+MAX((Expenses!KU$37-$AB101/12)*$AA101*$F99,0)+MAX((Expenses!KU$38-$AB102/12)*$AA102*$F99,0)+MAX((Expenses!KU$39-$AB103/12)*$AA103*$F99,0)))))</f>
        <v>0</v>
      </c>
      <c r="KX270" s="156">
        <f>IF(OR(KX$165&lt;=EOMONTH($E99,$R99*(1-$O99)),KX$165&gt;EOMONTH($E99,$P99*12*(1-$O99)+$Q99*12*$O99+$R99*(1-$O99))),0,IF($X99="NNN",SUM(Expenses!KV$35:KV$39)*$F99,IF($X99="FSG",0,IF($X99="MG",SUMPRODUCT($Z99:$Z103,Expenses!KV$35:KV$39)*$F99,MAX((Expenses!KV$35-$AB99/12)*$AA99*$F99,0)+MAX((Expenses!KV$36-$AB100/12)*$AA100*$F99,0)+MAX((Expenses!KV$37-$AB101/12)*$AA101*$F99,0)+MAX((Expenses!KV$38-$AB102/12)*$AA102*$F99,0)+MAX((Expenses!KV$39-$AB103/12)*$AA103*$F99,0)))))</f>
        <v>0</v>
      </c>
      <c r="KY270" s="156">
        <f>IF(OR(KY$165&lt;=EOMONTH($E99,$R99*(1-$O99)),KY$165&gt;EOMONTH($E99,$P99*12*(1-$O99)+$Q99*12*$O99+$R99*(1-$O99))),0,IF($X99="NNN",SUM(Expenses!KW$35:KW$39)*$F99,IF($X99="FSG",0,IF($X99="MG",SUMPRODUCT($Z99:$Z103,Expenses!KW$35:KW$39)*$F99,MAX((Expenses!KW$35-$AB99/12)*$AA99*$F99,0)+MAX((Expenses!KW$36-$AB100/12)*$AA100*$F99,0)+MAX((Expenses!KW$37-$AB101/12)*$AA101*$F99,0)+MAX((Expenses!KW$38-$AB102/12)*$AA102*$F99,0)+MAX((Expenses!KW$39-$AB103/12)*$AA103*$F99,0)))))</f>
        <v>0</v>
      </c>
      <c r="KZ270" s="156">
        <f>IF(OR(KZ$165&lt;=EOMONTH($E99,$R99*(1-$O99)),KZ$165&gt;EOMONTH($E99,$P99*12*(1-$O99)+$Q99*12*$O99+$R99*(1-$O99))),0,IF($X99="NNN",SUM(Expenses!KX$35:KX$39)*$F99,IF($X99="FSG",0,IF($X99="MG",SUMPRODUCT($Z99:$Z103,Expenses!KX$35:KX$39)*$F99,MAX((Expenses!KX$35-$AB99/12)*$AA99*$F99,0)+MAX((Expenses!KX$36-$AB100/12)*$AA100*$F99,0)+MAX((Expenses!KX$37-$AB101/12)*$AA101*$F99,0)+MAX((Expenses!KX$38-$AB102/12)*$AA102*$F99,0)+MAX((Expenses!KX$39-$AB103/12)*$AA103*$F99,0)))))</f>
        <v>0</v>
      </c>
      <c r="LA270" s="156">
        <f>IF(OR(LA$165&lt;=EOMONTH($E99,$R99*(1-$O99)),LA$165&gt;EOMONTH($E99,$P99*12*(1-$O99)+$Q99*12*$O99+$R99*(1-$O99))),0,IF($X99="NNN",SUM(Expenses!KY$35:KY$39)*$F99,IF($X99="FSG",0,IF($X99="MG",SUMPRODUCT($Z99:$Z103,Expenses!KY$35:KY$39)*$F99,MAX((Expenses!KY$35-$AB99/12)*$AA99*$F99,0)+MAX((Expenses!KY$36-$AB100/12)*$AA100*$F99,0)+MAX((Expenses!KY$37-$AB101/12)*$AA101*$F99,0)+MAX((Expenses!KY$38-$AB102/12)*$AA102*$F99,0)+MAX((Expenses!KY$39-$AB103/12)*$AA103*$F99,0)))))</f>
        <v>0</v>
      </c>
      <c r="LB270" s="156">
        <f>IF(OR(LB$165&lt;=EOMONTH($E99,$R99*(1-$O99)),LB$165&gt;EOMONTH($E99,$P99*12*(1-$O99)+$Q99*12*$O99+$R99*(1-$O99))),0,IF($X99="NNN",SUM(Expenses!KZ$35:KZ$39)*$F99,IF($X99="FSG",0,IF($X99="MG",SUMPRODUCT($Z99:$Z103,Expenses!KZ$35:KZ$39)*$F99,MAX((Expenses!KZ$35-$AB99/12)*$AA99*$F99,0)+MAX((Expenses!KZ$36-$AB100/12)*$AA100*$F99,0)+MAX((Expenses!KZ$37-$AB101/12)*$AA101*$F99,0)+MAX((Expenses!KZ$38-$AB102/12)*$AA102*$F99,0)+MAX((Expenses!KZ$39-$AB103/12)*$AA103*$F99,0)))))</f>
        <v>0</v>
      </c>
      <c r="LC270" s="156">
        <f>IF(OR(LC$165&lt;=EOMONTH($E99,$R99*(1-$O99)),LC$165&gt;EOMONTH($E99,$P99*12*(1-$O99)+$Q99*12*$O99+$R99*(1-$O99))),0,IF($X99="NNN",SUM(Expenses!LA$35:LA$39)*$F99,IF($X99="FSG",0,IF($X99="MG",SUMPRODUCT($Z99:$Z103,Expenses!LA$35:LA$39)*$F99,MAX((Expenses!LA$35-$AB99/12)*$AA99*$F99,0)+MAX((Expenses!LA$36-$AB100/12)*$AA100*$F99,0)+MAX((Expenses!LA$37-$AB101/12)*$AA101*$F99,0)+MAX((Expenses!LA$38-$AB102/12)*$AA102*$F99,0)+MAX((Expenses!LA$39-$AB103/12)*$AA103*$F99,0)))))</f>
        <v>0</v>
      </c>
      <c r="LD270" s="156">
        <f>IF(OR(LD$165&lt;=EOMONTH($E99,$R99*(1-$O99)),LD$165&gt;EOMONTH($E99,$P99*12*(1-$O99)+$Q99*12*$O99+$R99*(1-$O99))),0,IF($X99="NNN",SUM(Expenses!LB$35:LB$39)*$F99,IF($X99="FSG",0,IF($X99="MG",SUMPRODUCT($Z99:$Z103,Expenses!LB$35:LB$39)*$F99,MAX((Expenses!LB$35-$AB99/12)*$AA99*$F99,0)+MAX((Expenses!LB$36-$AB100/12)*$AA100*$F99,0)+MAX((Expenses!LB$37-$AB101/12)*$AA101*$F99,0)+MAX((Expenses!LB$38-$AB102/12)*$AA102*$F99,0)+MAX((Expenses!LB$39-$AB103/12)*$AA103*$F99,0)))))</f>
        <v>0</v>
      </c>
      <c r="LE270" s="156">
        <f>IF(OR(LE$165&lt;=EOMONTH($E99,$R99*(1-$O99)),LE$165&gt;EOMONTH($E99,$P99*12*(1-$O99)+$Q99*12*$O99+$R99*(1-$O99))),0,IF($X99="NNN",SUM(Expenses!LC$35:LC$39)*$F99,IF($X99="FSG",0,IF($X99="MG",SUMPRODUCT($Z99:$Z103,Expenses!LC$35:LC$39)*$F99,MAX((Expenses!LC$35-$AB99/12)*$AA99*$F99,0)+MAX((Expenses!LC$36-$AB100/12)*$AA100*$F99,0)+MAX((Expenses!LC$37-$AB101/12)*$AA101*$F99,0)+MAX((Expenses!LC$38-$AB102/12)*$AA102*$F99,0)+MAX((Expenses!LC$39-$AB103/12)*$AA103*$F99,0)))))</f>
        <v>0</v>
      </c>
      <c r="LF270" s="156">
        <f>IF(OR(LF$165&lt;=EOMONTH($E99,$R99*(1-$O99)),LF$165&gt;EOMONTH($E99,$P99*12*(1-$O99)+$Q99*12*$O99+$R99*(1-$O99))),0,IF($X99="NNN",SUM(Expenses!LD$35:LD$39)*$F99,IF($X99="FSG",0,IF($X99="MG",SUMPRODUCT($Z99:$Z103,Expenses!LD$35:LD$39)*$F99,MAX((Expenses!LD$35-$AB99/12)*$AA99*$F99,0)+MAX((Expenses!LD$36-$AB100/12)*$AA100*$F99,0)+MAX((Expenses!LD$37-$AB101/12)*$AA101*$F99,0)+MAX((Expenses!LD$38-$AB102/12)*$AA102*$F99,0)+MAX((Expenses!LD$39-$AB103/12)*$AA103*$F99,0)))))</f>
        <v>0</v>
      </c>
      <c r="LG270" s="156">
        <f>IF(OR(LG$165&lt;=EOMONTH($E99,$R99*(1-$O99)),LG$165&gt;EOMONTH($E99,$P99*12*(1-$O99)+$Q99*12*$O99+$R99*(1-$O99))),0,IF($X99="NNN",SUM(Expenses!LE$35:LE$39)*$F99,IF($X99="FSG",0,IF($X99="MG",SUMPRODUCT($Z99:$Z103,Expenses!LE$35:LE$39)*$F99,MAX((Expenses!LE$35-$AB99/12)*$AA99*$F99,0)+MAX((Expenses!LE$36-$AB100/12)*$AA100*$F99,0)+MAX((Expenses!LE$37-$AB101/12)*$AA101*$F99,0)+MAX((Expenses!LE$38-$AB102/12)*$AA102*$F99,0)+MAX((Expenses!LE$39-$AB103/12)*$AA103*$F99,0)))))</f>
        <v>0</v>
      </c>
      <c r="LH270" s="156">
        <f>IF(OR(LH$165&lt;=EOMONTH($E99,$R99*(1-$O99)),LH$165&gt;EOMONTH($E99,$P99*12*(1-$O99)+$Q99*12*$O99+$R99*(1-$O99))),0,IF($X99="NNN",SUM(Expenses!LF$35:LF$39)*$F99,IF($X99="FSG",0,IF($X99="MG",SUMPRODUCT($Z99:$Z103,Expenses!LF$35:LF$39)*$F99,MAX((Expenses!LF$35-$AB99/12)*$AA99*$F99,0)+MAX((Expenses!LF$36-$AB100/12)*$AA100*$F99,0)+MAX((Expenses!LF$37-$AB101/12)*$AA101*$F99,0)+MAX((Expenses!LF$38-$AB102/12)*$AA102*$F99,0)+MAX((Expenses!LF$39-$AB103/12)*$AA103*$F99,0)))))</f>
        <v>0</v>
      </c>
      <c r="LI270" s="156">
        <f>IF(OR(LI$165&lt;=EOMONTH($E99,$R99*(1-$O99)),LI$165&gt;EOMONTH($E99,$P99*12*(1-$O99)+$Q99*12*$O99+$R99*(1-$O99))),0,IF($X99="NNN",SUM(Expenses!LG$35:LG$39)*$F99,IF($X99="FSG",0,IF($X99="MG",SUMPRODUCT($Z99:$Z103,Expenses!LG$35:LG$39)*$F99,MAX((Expenses!LG$35-$AB99/12)*$AA99*$F99,0)+MAX((Expenses!LG$36-$AB100/12)*$AA100*$F99,0)+MAX((Expenses!LG$37-$AB101/12)*$AA101*$F99,0)+MAX((Expenses!LG$38-$AB102/12)*$AA102*$F99,0)+MAX((Expenses!LG$39-$AB103/12)*$AA103*$F99,0)))))</f>
        <v>0</v>
      </c>
      <c r="LJ270" s="156">
        <f>IF(OR(LJ$165&lt;=EOMONTH($E99,$R99*(1-$O99)),LJ$165&gt;EOMONTH($E99,$P99*12*(1-$O99)+$Q99*12*$O99+$R99*(1-$O99))),0,IF($X99="NNN",SUM(Expenses!LH$35:LH$39)*$F99,IF($X99="FSG",0,IF($X99="MG",SUMPRODUCT($Z99:$Z103,Expenses!LH$35:LH$39)*$F99,MAX((Expenses!LH$35-$AB99/12)*$AA99*$F99,0)+MAX((Expenses!LH$36-$AB100/12)*$AA100*$F99,0)+MAX((Expenses!LH$37-$AB101/12)*$AA101*$F99,0)+MAX((Expenses!LH$38-$AB102/12)*$AA102*$F99,0)+MAX((Expenses!LH$39-$AB103/12)*$AA103*$F99,0)))))</f>
        <v>0</v>
      </c>
      <c r="LK270" s="156">
        <f>IF(OR(LK$165&lt;=EOMONTH($E99,$R99*(1-$O99)),LK$165&gt;EOMONTH($E99,$P99*12*(1-$O99)+$Q99*12*$O99+$R99*(1-$O99))),0,IF($X99="NNN",SUM(Expenses!LI$35:LI$39)*$F99,IF($X99="FSG",0,IF($X99="MG",SUMPRODUCT($Z99:$Z103,Expenses!LI$35:LI$39)*$F99,MAX((Expenses!LI$35-$AB99/12)*$AA99*$F99,0)+MAX((Expenses!LI$36-$AB100/12)*$AA100*$F99,0)+MAX((Expenses!LI$37-$AB101/12)*$AA101*$F99,0)+MAX((Expenses!LI$38-$AB102/12)*$AA102*$F99,0)+MAX((Expenses!LI$39-$AB103/12)*$AA103*$F99,0)))))</f>
        <v>0</v>
      </c>
      <c r="LL270" s="156">
        <f>IF(OR(LL$165&lt;=EOMONTH($E99,$R99*(1-$O99)),LL$165&gt;EOMONTH($E99,$P99*12*(1-$O99)+$Q99*12*$O99+$R99*(1-$O99))),0,IF($X99="NNN",SUM(Expenses!LJ$35:LJ$39)*$F99,IF($X99="FSG",0,IF($X99="MG",SUMPRODUCT($Z99:$Z103,Expenses!LJ$35:LJ$39)*$F99,MAX((Expenses!LJ$35-$AB99/12)*$AA99*$F99,0)+MAX((Expenses!LJ$36-$AB100/12)*$AA100*$F99,0)+MAX((Expenses!LJ$37-$AB101/12)*$AA101*$F99,0)+MAX((Expenses!LJ$38-$AB102/12)*$AA102*$F99,0)+MAX((Expenses!LJ$39-$AB103/12)*$AA103*$F99,0)))))</f>
        <v>0</v>
      </c>
      <c r="LM270" s="156">
        <f>IF(OR(LM$165&lt;=EOMONTH($E99,$R99*(1-$O99)),LM$165&gt;EOMONTH($E99,$P99*12*(1-$O99)+$Q99*12*$O99+$R99*(1-$O99))),0,IF($X99="NNN",SUM(Expenses!LK$35:LK$39)*$F99,IF($X99="FSG",0,IF($X99="MG",SUMPRODUCT($Z99:$Z103,Expenses!LK$35:LK$39)*$F99,MAX((Expenses!LK$35-$AB99/12)*$AA99*$F99,0)+MAX((Expenses!LK$36-$AB100/12)*$AA100*$F99,0)+MAX((Expenses!LK$37-$AB101/12)*$AA101*$F99,0)+MAX((Expenses!LK$38-$AB102/12)*$AA102*$F99,0)+MAX((Expenses!LK$39-$AB103/12)*$AA103*$F99,0)))))</f>
        <v>0</v>
      </c>
      <c r="LN270" s="156">
        <f>IF(OR(LN$165&lt;=EOMONTH($E99,$R99*(1-$O99)),LN$165&gt;EOMONTH($E99,$P99*12*(1-$O99)+$Q99*12*$O99+$R99*(1-$O99))),0,IF($X99="NNN",SUM(Expenses!LL$35:LL$39)*$F99,IF($X99="FSG",0,IF($X99="MG",SUMPRODUCT($Z99:$Z103,Expenses!LL$35:LL$39)*$F99,MAX((Expenses!LL$35-$AB99/12)*$AA99*$F99,0)+MAX((Expenses!LL$36-$AB100/12)*$AA100*$F99,0)+MAX((Expenses!LL$37-$AB101/12)*$AA101*$F99,0)+MAX((Expenses!LL$38-$AB102/12)*$AA102*$F99,0)+MAX((Expenses!LL$39-$AB103/12)*$AA103*$F99,0)))))</f>
        <v>0</v>
      </c>
      <c r="LO270" s="156">
        <f>IF(OR(LO$165&lt;=EOMONTH($E99,$R99*(1-$O99)),LO$165&gt;EOMONTH($E99,$P99*12*(1-$O99)+$Q99*12*$O99+$R99*(1-$O99))),0,IF($X99="NNN",SUM(Expenses!LM$35:LM$39)*$F99,IF($X99="FSG",0,IF($X99="MG",SUMPRODUCT($Z99:$Z103,Expenses!LM$35:LM$39)*$F99,MAX((Expenses!LM$35-$AB99/12)*$AA99*$F99,0)+MAX((Expenses!LM$36-$AB100/12)*$AA100*$F99,0)+MAX((Expenses!LM$37-$AB101/12)*$AA101*$F99,0)+MAX((Expenses!LM$38-$AB102/12)*$AA102*$F99,0)+MAX((Expenses!LM$39-$AB103/12)*$AA103*$F99,0)))))</f>
        <v>0</v>
      </c>
      <c r="LP270" s="156">
        <f>IF(OR(LP$165&lt;=EOMONTH($E99,$R99*(1-$O99)),LP$165&gt;EOMONTH($E99,$P99*12*(1-$O99)+$Q99*12*$O99+$R99*(1-$O99))),0,IF($X99="NNN",SUM(Expenses!LN$35:LN$39)*$F99,IF($X99="FSG",0,IF($X99="MG",SUMPRODUCT($Z99:$Z103,Expenses!LN$35:LN$39)*$F99,MAX((Expenses!LN$35-$AB99/12)*$AA99*$F99,0)+MAX((Expenses!LN$36-$AB100/12)*$AA100*$F99,0)+MAX((Expenses!LN$37-$AB101/12)*$AA101*$F99,0)+MAX((Expenses!LN$38-$AB102/12)*$AA102*$F99,0)+MAX((Expenses!LN$39-$AB103/12)*$AA103*$F99,0)))))</f>
        <v>0</v>
      </c>
      <c r="LQ270" s="156">
        <f>IF(OR(LQ$165&lt;=EOMONTH($E99,$R99*(1-$O99)),LQ$165&gt;EOMONTH($E99,$P99*12*(1-$O99)+$Q99*12*$O99+$R99*(1-$O99))),0,IF($X99="NNN",SUM(Expenses!LO$35:LO$39)*$F99,IF($X99="FSG",0,IF($X99="MG",SUMPRODUCT($Z99:$Z103,Expenses!LO$35:LO$39)*$F99,MAX((Expenses!LO$35-$AB99/12)*$AA99*$F99,0)+MAX((Expenses!LO$36-$AB100/12)*$AA100*$F99,0)+MAX((Expenses!LO$37-$AB101/12)*$AA101*$F99,0)+MAX((Expenses!LO$38-$AB102/12)*$AA102*$F99,0)+MAX((Expenses!LO$39-$AB103/12)*$AA103*$F99,0)))))</f>
        <v>0</v>
      </c>
      <c r="LR270" s="156">
        <f>IF(OR(LR$165&lt;=EOMONTH($E99,$R99*(1-$O99)),LR$165&gt;EOMONTH($E99,$P99*12*(1-$O99)+$Q99*12*$O99+$R99*(1-$O99))),0,IF($X99="NNN",SUM(Expenses!LP$35:LP$39)*$F99,IF($X99="FSG",0,IF($X99="MG",SUMPRODUCT($Z99:$Z103,Expenses!LP$35:LP$39)*$F99,MAX((Expenses!LP$35-$AB99/12)*$AA99*$F99,0)+MAX((Expenses!LP$36-$AB100/12)*$AA100*$F99,0)+MAX((Expenses!LP$37-$AB101/12)*$AA101*$F99,0)+MAX((Expenses!LP$38-$AB102/12)*$AA102*$F99,0)+MAX((Expenses!LP$39-$AB103/12)*$AA103*$F99,0)))))</f>
        <v>0</v>
      </c>
      <c r="LS270" s="156">
        <f>IF(OR(LS$165&lt;=EOMONTH($E99,$R99*(1-$O99)),LS$165&gt;EOMONTH($E99,$P99*12*(1-$O99)+$Q99*12*$O99+$R99*(1-$O99))),0,IF($X99="NNN",SUM(Expenses!LQ$35:LQ$39)*$F99,IF($X99="FSG",0,IF($X99="MG",SUMPRODUCT($Z99:$Z103,Expenses!LQ$35:LQ$39)*$F99,MAX((Expenses!LQ$35-$AB99/12)*$AA99*$F99,0)+MAX((Expenses!LQ$36-$AB100/12)*$AA100*$F99,0)+MAX((Expenses!LQ$37-$AB101/12)*$AA101*$F99,0)+MAX((Expenses!LQ$38-$AB102/12)*$AA102*$F99,0)+MAX((Expenses!LQ$39-$AB103/12)*$AA103*$F99,0)))))</f>
        <v>0</v>
      </c>
      <c r="LT270" s="156">
        <f>IF(OR(LT$165&lt;=EOMONTH($E99,$R99*(1-$O99)),LT$165&gt;EOMONTH($E99,$P99*12*(1-$O99)+$Q99*12*$O99+$R99*(1-$O99))),0,IF($X99="NNN",SUM(Expenses!LR$35:LR$39)*$F99,IF($X99="FSG",0,IF($X99="MG",SUMPRODUCT($Z99:$Z103,Expenses!LR$35:LR$39)*$F99,MAX((Expenses!LR$35-$AB99/12)*$AA99*$F99,0)+MAX((Expenses!LR$36-$AB100/12)*$AA100*$F99,0)+MAX((Expenses!LR$37-$AB101/12)*$AA101*$F99,0)+MAX((Expenses!LR$38-$AB102/12)*$AA102*$F99,0)+MAX((Expenses!LR$39-$AB103/12)*$AA103*$F99,0)))))</f>
        <v>0</v>
      </c>
      <c r="LU270" s="156">
        <f>IF(OR(LU$165&lt;=EOMONTH($E99,$R99*(1-$O99)),LU$165&gt;EOMONTH($E99,$P99*12*(1-$O99)+$Q99*12*$O99+$R99*(1-$O99))),0,IF($X99="NNN",SUM(Expenses!LS$35:LS$39)*$F99,IF($X99="FSG",0,IF($X99="MG",SUMPRODUCT($Z99:$Z103,Expenses!LS$35:LS$39)*$F99,MAX((Expenses!LS$35-$AB99/12)*$AA99*$F99,0)+MAX((Expenses!LS$36-$AB100/12)*$AA100*$F99,0)+MAX((Expenses!LS$37-$AB101/12)*$AA101*$F99,0)+MAX((Expenses!LS$38-$AB102/12)*$AA102*$F99,0)+MAX((Expenses!LS$39-$AB103/12)*$AA103*$F99,0)))))</f>
        <v>0</v>
      </c>
      <c r="LV270" s="156">
        <f>IF(OR(LV$165&lt;=EOMONTH($E99,$R99*(1-$O99)),LV$165&gt;EOMONTH($E99,$P99*12*(1-$O99)+$Q99*12*$O99+$R99*(1-$O99))),0,IF($X99="NNN",SUM(Expenses!LT$35:LT$39)*$F99,IF($X99="FSG",0,IF($X99="MG",SUMPRODUCT($Z99:$Z103,Expenses!LT$35:LT$39)*$F99,MAX((Expenses!LT$35-$AB99/12)*$AA99*$F99,0)+MAX((Expenses!LT$36-$AB100/12)*$AA100*$F99,0)+MAX((Expenses!LT$37-$AB101/12)*$AA101*$F99,0)+MAX((Expenses!LT$38-$AB102/12)*$AA102*$F99,0)+MAX((Expenses!LT$39-$AB103/12)*$AA103*$F99,0)))))</f>
        <v>0</v>
      </c>
      <c r="LW270" s="156">
        <f>IF(OR(LW$165&lt;=EOMONTH($E99,$R99*(1-$O99)),LW$165&gt;EOMONTH($E99,$P99*12*(1-$O99)+$Q99*12*$O99+$R99*(1-$O99))),0,IF($X99="NNN",SUM(Expenses!LU$35:LU$39)*$F99,IF($X99="FSG",0,IF($X99="MG",SUMPRODUCT($Z99:$Z103,Expenses!LU$35:LU$39)*$F99,MAX((Expenses!LU$35-$AB99/12)*$AA99*$F99,0)+MAX((Expenses!LU$36-$AB100/12)*$AA100*$F99,0)+MAX((Expenses!LU$37-$AB101/12)*$AA101*$F99,0)+MAX((Expenses!LU$38-$AB102/12)*$AA102*$F99,0)+MAX((Expenses!LU$39-$AB103/12)*$AA103*$F99,0)))))</f>
        <v>0</v>
      </c>
      <c r="LX270" s="156">
        <f>IF(OR(LX$165&lt;=EOMONTH($E99,$R99*(1-$O99)),LX$165&gt;EOMONTH($E99,$P99*12*(1-$O99)+$Q99*12*$O99+$R99*(1-$O99))),0,IF($X99="NNN",SUM(Expenses!LV$35:LV$39)*$F99,IF($X99="FSG",0,IF($X99="MG",SUMPRODUCT($Z99:$Z103,Expenses!LV$35:LV$39)*$F99,MAX((Expenses!LV$35-$AB99/12)*$AA99*$F99,0)+MAX((Expenses!LV$36-$AB100/12)*$AA100*$F99,0)+MAX((Expenses!LV$37-$AB101/12)*$AA101*$F99,0)+MAX((Expenses!LV$38-$AB102/12)*$AA102*$F99,0)+MAX((Expenses!LV$39-$AB103/12)*$AA103*$F99,0)))))</f>
        <v>0</v>
      </c>
      <c r="LY270" s="156">
        <f>IF(OR(LY$165&lt;=EOMONTH($E99,$R99*(1-$O99)),LY$165&gt;EOMONTH($E99,$P99*12*(1-$O99)+$Q99*12*$O99+$R99*(1-$O99))),0,IF($X99="NNN",SUM(Expenses!LW$35:LW$39)*$F99,IF($X99="FSG",0,IF($X99="MG",SUMPRODUCT($Z99:$Z103,Expenses!LW$35:LW$39)*$F99,MAX((Expenses!LW$35-$AB99/12)*$AA99*$F99,0)+MAX((Expenses!LW$36-$AB100/12)*$AA100*$F99,0)+MAX((Expenses!LW$37-$AB101/12)*$AA101*$F99,0)+MAX((Expenses!LW$38-$AB102/12)*$AA102*$F99,0)+MAX((Expenses!LW$39-$AB103/12)*$AA103*$F99,0)))))</f>
        <v>0</v>
      </c>
      <c r="LZ270" s="156">
        <f>IF(OR(LZ$165&lt;=EOMONTH($E99,$R99*(1-$O99)),LZ$165&gt;EOMONTH($E99,$P99*12*(1-$O99)+$Q99*12*$O99+$R99*(1-$O99))),0,IF($X99="NNN",SUM(Expenses!LX$35:LX$39)*$F99,IF($X99="FSG",0,IF($X99="MG",SUMPRODUCT($Z99:$Z103,Expenses!LX$35:LX$39)*$F99,MAX((Expenses!LX$35-$AB99/12)*$AA99*$F99,0)+MAX((Expenses!LX$36-$AB100/12)*$AA100*$F99,0)+MAX((Expenses!LX$37-$AB101/12)*$AA101*$F99,0)+MAX((Expenses!LX$38-$AB102/12)*$AA102*$F99,0)+MAX((Expenses!LX$39-$AB103/12)*$AA103*$F99,0)))))</f>
        <v>0</v>
      </c>
      <c r="MA270" s="156">
        <f>IF(OR(MA$165&lt;=EOMONTH($E99,$R99*(1-$O99)),MA$165&gt;EOMONTH($E99,$P99*12*(1-$O99)+$Q99*12*$O99+$R99*(1-$O99))),0,IF($X99="NNN",SUM(Expenses!LY$35:LY$39)*$F99,IF($X99="FSG",0,IF($X99="MG",SUMPRODUCT($Z99:$Z103,Expenses!LY$35:LY$39)*$F99,MAX((Expenses!LY$35-$AB99/12)*$AA99*$F99,0)+MAX((Expenses!LY$36-$AB100/12)*$AA100*$F99,0)+MAX((Expenses!LY$37-$AB101/12)*$AA101*$F99,0)+MAX((Expenses!LY$38-$AB102/12)*$AA102*$F99,0)+MAX((Expenses!LY$39-$AB103/12)*$AA103*$F99,0)))))</f>
        <v>0</v>
      </c>
      <c r="MB270" s="156">
        <f>IF(OR(MB$165&lt;=EOMONTH($E99,$R99*(1-$O99)),MB$165&gt;EOMONTH($E99,$P99*12*(1-$O99)+$Q99*12*$O99+$R99*(1-$O99))),0,IF($X99="NNN",SUM(Expenses!LZ$35:LZ$39)*$F99,IF($X99="FSG",0,IF($X99="MG",SUMPRODUCT($Z99:$Z103,Expenses!LZ$35:LZ$39)*$F99,MAX((Expenses!LZ$35-$AB99/12)*$AA99*$F99,0)+MAX((Expenses!LZ$36-$AB100/12)*$AA100*$F99,0)+MAX((Expenses!LZ$37-$AB101/12)*$AA101*$F99,0)+MAX((Expenses!LZ$38-$AB102/12)*$AA102*$F99,0)+MAX((Expenses!LZ$39-$AB103/12)*$AA103*$F99,0)))))</f>
        <v>0</v>
      </c>
      <c r="MC270" s="156">
        <f>IF(OR(MC$165&lt;=EOMONTH($E99,$R99*(1-$O99)),MC$165&gt;EOMONTH($E99,$P99*12*(1-$O99)+$Q99*12*$O99+$R99*(1-$O99))),0,IF($X99="NNN",SUM(Expenses!MA$35:MA$39)*$F99,IF($X99="FSG",0,IF($X99="MG",SUMPRODUCT($Z99:$Z103,Expenses!MA$35:MA$39)*$F99,MAX((Expenses!MA$35-$AB99/12)*$AA99*$F99,0)+MAX((Expenses!MA$36-$AB100/12)*$AA100*$F99,0)+MAX((Expenses!MA$37-$AB101/12)*$AA101*$F99,0)+MAX((Expenses!MA$38-$AB102/12)*$AA102*$F99,0)+MAX((Expenses!MA$39-$AB103/12)*$AA103*$F99,0)))))</f>
        <v>0</v>
      </c>
      <c r="MD270" s="156">
        <f>IF(OR(MD$165&lt;=EOMONTH($E99,$R99*(1-$O99)),MD$165&gt;EOMONTH($E99,$P99*12*(1-$O99)+$Q99*12*$O99+$R99*(1-$O99))),0,IF($X99="NNN",SUM(Expenses!MB$35:MB$39)*$F99,IF($X99="FSG",0,IF($X99="MG",SUMPRODUCT($Z99:$Z103,Expenses!MB$35:MB$39)*$F99,MAX((Expenses!MB$35-$AB99/12)*$AA99*$F99,0)+MAX((Expenses!MB$36-$AB100/12)*$AA100*$F99,0)+MAX((Expenses!MB$37-$AB101/12)*$AA101*$F99,0)+MAX((Expenses!MB$38-$AB102/12)*$AA102*$F99,0)+MAX((Expenses!MB$39-$AB103/12)*$AA103*$F99,0)))))</f>
        <v>0</v>
      </c>
      <c r="ME270" s="156">
        <f>IF(OR(ME$165&lt;=EOMONTH($E99,$R99*(1-$O99)),ME$165&gt;EOMONTH($E99,$P99*12*(1-$O99)+$Q99*12*$O99+$R99*(1-$O99))),0,IF($X99="NNN",SUM(Expenses!MC$35:MC$39)*$F99,IF($X99="FSG",0,IF($X99="MG",SUMPRODUCT($Z99:$Z103,Expenses!MC$35:MC$39)*$F99,MAX((Expenses!MC$35-$AB99/12)*$AA99*$F99,0)+MAX((Expenses!MC$36-$AB100/12)*$AA100*$F99,0)+MAX((Expenses!MC$37-$AB101/12)*$AA101*$F99,0)+MAX((Expenses!MC$38-$AB102/12)*$AA102*$F99,0)+MAX((Expenses!MC$39-$AB103/12)*$AA103*$F99,0)))))</f>
        <v>0</v>
      </c>
      <c r="MF270" s="156">
        <f>IF(OR(MF$165&lt;=EOMONTH($E99,$R99*(1-$O99)),MF$165&gt;EOMONTH($E99,$P99*12*(1-$O99)+$Q99*12*$O99+$R99*(1-$O99))),0,IF($X99="NNN",SUM(Expenses!MD$35:MD$39)*$F99,IF($X99="FSG",0,IF($X99="MG",SUMPRODUCT($Z99:$Z103,Expenses!MD$35:MD$39)*$F99,MAX((Expenses!MD$35-$AB99/12)*$AA99*$F99,0)+MAX((Expenses!MD$36-$AB100/12)*$AA100*$F99,0)+MAX((Expenses!MD$37-$AB101/12)*$AA101*$F99,0)+MAX((Expenses!MD$38-$AB102/12)*$AA102*$F99,0)+MAX((Expenses!MD$39-$AB103/12)*$AA103*$F99,0)))))</f>
        <v>0</v>
      </c>
      <c r="MG270" s="156">
        <f>IF(OR(MG$165&lt;=EOMONTH($E99,$R99*(1-$O99)),MG$165&gt;EOMONTH($E99,$P99*12*(1-$O99)+$Q99*12*$O99+$R99*(1-$O99))),0,IF($X99="NNN",SUM(Expenses!ME$35:ME$39)*$F99,IF($X99="FSG",0,IF($X99="MG",SUMPRODUCT($Z99:$Z103,Expenses!ME$35:ME$39)*$F99,MAX((Expenses!ME$35-$AB99/12)*$AA99*$F99,0)+MAX((Expenses!ME$36-$AB100/12)*$AA100*$F99,0)+MAX((Expenses!ME$37-$AB101/12)*$AA101*$F99,0)+MAX((Expenses!ME$38-$AB102/12)*$AA102*$F99,0)+MAX((Expenses!ME$39-$AB103/12)*$AA103*$F99,0)))))</f>
        <v>0</v>
      </c>
      <c r="MH270" s="156">
        <f>IF(OR(MH$165&lt;=EOMONTH($E99,$R99*(1-$O99)),MH$165&gt;EOMONTH($E99,$P99*12*(1-$O99)+$Q99*12*$O99+$R99*(1-$O99))),0,IF($X99="NNN",SUM(Expenses!MF$35:MF$39)*$F99,IF($X99="FSG",0,IF($X99="MG",SUMPRODUCT($Z99:$Z103,Expenses!MF$35:MF$39)*$F99,MAX((Expenses!MF$35-$AB99/12)*$AA99*$F99,0)+MAX((Expenses!MF$36-$AB100/12)*$AA100*$F99,0)+MAX((Expenses!MF$37-$AB101/12)*$AA101*$F99,0)+MAX((Expenses!MF$38-$AB102/12)*$AA102*$F99,0)+MAX((Expenses!MF$39-$AB103/12)*$AA103*$F99,0)))))</f>
        <v>0</v>
      </c>
      <c r="MI270" s="156">
        <f>IF(OR(MI$165&lt;=EOMONTH($E99,$R99*(1-$O99)),MI$165&gt;EOMONTH($E99,$P99*12*(1-$O99)+$Q99*12*$O99+$R99*(1-$O99))),0,IF($X99="NNN",SUM(Expenses!MG$35:MG$39)*$F99,IF($X99="FSG",0,IF($X99="MG",SUMPRODUCT($Z99:$Z103,Expenses!MG$35:MG$39)*$F99,MAX((Expenses!MG$35-$AB99/12)*$AA99*$F99,0)+MAX((Expenses!MG$36-$AB100/12)*$AA100*$F99,0)+MAX((Expenses!MG$37-$AB101/12)*$AA101*$F99,0)+MAX((Expenses!MG$38-$AB102/12)*$AA102*$F99,0)+MAX((Expenses!MG$39-$AB103/12)*$AA103*$F99,0)))))</f>
        <v>0</v>
      </c>
      <c r="MJ270" s="156">
        <f>IF(OR(MJ$165&lt;=EOMONTH($E99,$R99*(1-$O99)),MJ$165&gt;EOMONTH($E99,$P99*12*(1-$O99)+$Q99*12*$O99+$R99*(1-$O99))),0,IF($X99="NNN",SUM(Expenses!MH$35:MH$39)*$F99,IF($X99="FSG",0,IF($X99="MG",SUMPRODUCT($Z99:$Z103,Expenses!MH$35:MH$39)*$F99,MAX((Expenses!MH$35-$AB99/12)*$AA99*$F99,0)+MAX((Expenses!MH$36-$AB100/12)*$AA100*$F99,0)+MAX((Expenses!MH$37-$AB101/12)*$AA101*$F99,0)+MAX((Expenses!MH$38-$AB102/12)*$AA102*$F99,0)+MAX((Expenses!MH$39-$AB103/12)*$AA103*$F99,0)))))</f>
        <v>0</v>
      </c>
      <c r="MK270" s="156">
        <f>IF(OR(MK$165&lt;=EOMONTH($E99,$R99*(1-$O99)),MK$165&gt;EOMONTH($E99,$P99*12*(1-$O99)+$Q99*12*$O99+$R99*(1-$O99))),0,IF($X99="NNN",SUM(Expenses!MI$35:MI$39)*$F99,IF($X99="FSG",0,IF($X99="MG",SUMPRODUCT($Z99:$Z103,Expenses!MI$35:MI$39)*$F99,MAX((Expenses!MI$35-$AB99/12)*$AA99*$F99,0)+MAX((Expenses!MI$36-$AB100/12)*$AA100*$F99,0)+MAX((Expenses!MI$37-$AB101/12)*$AA101*$F99,0)+MAX((Expenses!MI$38-$AB102/12)*$AA102*$F99,0)+MAX((Expenses!MI$39-$AB103/12)*$AA103*$F99,0)))))</f>
        <v>0</v>
      </c>
      <c r="ML270" s="156">
        <f>IF(OR(ML$165&lt;=EOMONTH($E99,$R99*(1-$O99)),ML$165&gt;EOMONTH($E99,$P99*12*(1-$O99)+$Q99*12*$O99+$R99*(1-$O99))),0,IF($X99="NNN",SUM(Expenses!MJ$35:MJ$39)*$F99,IF($X99="FSG",0,IF($X99="MG",SUMPRODUCT($Z99:$Z103,Expenses!MJ$35:MJ$39)*$F99,MAX((Expenses!MJ$35-$AB99/12)*$AA99*$F99,0)+MAX((Expenses!MJ$36-$AB100/12)*$AA100*$F99,0)+MAX((Expenses!MJ$37-$AB101/12)*$AA101*$F99,0)+MAX((Expenses!MJ$38-$AB102/12)*$AA102*$F99,0)+MAX((Expenses!MJ$39-$AB103/12)*$AA103*$F99,0)))))</f>
        <v>0</v>
      </c>
      <c r="MM270" s="156">
        <f>IF(OR(MM$165&lt;=EOMONTH($E99,$R99*(1-$O99)),MM$165&gt;EOMONTH($E99,$P99*12*(1-$O99)+$Q99*12*$O99+$R99*(1-$O99))),0,IF($X99="NNN",SUM(Expenses!MK$35:MK$39)*$F99,IF($X99="FSG",0,IF($X99="MG",SUMPRODUCT($Z99:$Z103,Expenses!MK$35:MK$39)*$F99,MAX((Expenses!MK$35-$AB99/12)*$AA99*$F99,0)+MAX((Expenses!MK$36-$AB100/12)*$AA100*$F99,0)+MAX((Expenses!MK$37-$AB101/12)*$AA101*$F99,0)+MAX((Expenses!MK$38-$AB102/12)*$AA102*$F99,0)+MAX((Expenses!MK$39-$AB103/12)*$AA103*$F99,0)))))</f>
        <v>0</v>
      </c>
      <c r="MN270" s="156">
        <f>IF(OR(MN$165&lt;=EOMONTH($E99,$R99*(1-$O99)),MN$165&gt;EOMONTH($E99,$P99*12*(1-$O99)+$Q99*12*$O99+$R99*(1-$O99))),0,IF($X99="NNN",SUM(Expenses!ML$35:ML$39)*$F99,IF($X99="FSG",0,IF($X99="MG",SUMPRODUCT($Z99:$Z103,Expenses!ML$35:ML$39)*$F99,MAX((Expenses!ML$35-$AB99/12)*$AA99*$F99,0)+MAX((Expenses!ML$36-$AB100/12)*$AA100*$F99,0)+MAX((Expenses!ML$37-$AB101/12)*$AA101*$F99,0)+MAX((Expenses!ML$38-$AB102/12)*$AA102*$F99,0)+MAX((Expenses!ML$39-$AB103/12)*$AA103*$F99,0)))))</f>
        <v>0</v>
      </c>
      <c r="MO270" s="156">
        <f>IF(OR(MO$165&lt;=EOMONTH($E99,$R99*(1-$O99)),MO$165&gt;EOMONTH($E99,$P99*12*(1-$O99)+$Q99*12*$O99+$R99*(1-$O99))),0,IF($X99="NNN",SUM(Expenses!MM$35:MM$39)*$F99,IF($X99="FSG",0,IF($X99="MG",SUMPRODUCT($Z99:$Z103,Expenses!MM$35:MM$39)*$F99,MAX((Expenses!MM$35-$AB99/12)*$AA99*$F99,0)+MAX((Expenses!MM$36-$AB100/12)*$AA100*$F99,0)+MAX((Expenses!MM$37-$AB101/12)*$AA101*$F99,0)+MAX((Expenses!MM$38-$AB102/12)*$AA102*$F99,0)+MAX((Expenses!MM$39-$AB103/12)*$AA103*$F99,0)))))</f>
        <v>0</v>
      </c>
      <c r="MP270" s="156">
        <f>IF(OR(MP$165&lt;=EOMONTH($E99,$R99*(1-$O99)),MP$165&gt;EOMONTH($E99,$P99*12*(1-$O99)+$Q99*12*$O99+$R99*(1-$O99))),0,IF($X99="NNN",SUM(Expenses!MN$35:MN$39)*$F99,IF($X99="FSG",0,IF($X99="MG",SUMPRODUCT($Z99:$Z103,Expenses!MN$35:MN$39)*$F99,MAX((Expenses!MN$35-$AB99/12)*$AA99*$F99,0)+MAX((Expenses!MN$36-$AB100/12)*$AA100*$F99,0)+MAX((Expenses!MN$37-$AB101/12)*$AA101*$F99,0)+MAX((Expenses!MN$38-$AB102/12)*$AA102*$F99,0)+MAX((Expenses!MN$39-$AB103/12)*$AA103*$F99,0)))))</f>
        <v>0</v>
      </c>
      <c r="MQ270" s="156">
        <f>IF(OR(MQ$165&lt;=EOMONTH($E99,$R99*(1-$O99)),MQ$165&gt;EOMONTH($E99,$P99*12*(1-$O99)+$Q99*12*$O99+$R99*(1-$O99))),0,IF($X99="NNN",SUM(Expenses!MO$35:MO$39)*$F99,IF($X99="FSG",0,IF($X99="MG",SUMPRODUCT($Z99:$Z103,Expenses!MO$35:MO$39)*$F99,MAX((Expenses!MO$35-$AB99/12)*$AA99*$F99,0)+MAX((Expenses!MO$36-$AB100/12)*$AA100*$F99,0)+MAX((Expenses!MO$37-$AB101/12)*$AA101*$F99,0)+MAX((Expenses!MO$38-$AB102/12)*$AA102*$F99,0)+MAX((Expenses!MO$39-$AB103/12)*$AA103*$F99,0)))))</f>
        <v>0</v>
      </c>
      <c r="MR270" s="156">
        <f>IF(OR(MR$165&lt;=EOMONTH($E99,$R99*(1-$O99)),MR$165&gt;EOMONTH($E99,$P99*12*(1-$O99)+$Q99*12*$O99+$R99*(1-$O99))),0,IF($X99="NNN",SUM(Expenses!MP$35:MP$39)*$F99,IF($X99="FSG",0,IF($X99="MG",SUMPRODUCT($Z99:$Z103,Expenses!MP$35:MP$39)*$F99,MAX((Expenses!MP$35-$AB99/12)*$AA99*$F99,0)+MAX((Expenses!MP$36-$AB100/12)*$AA100*$F99,0)+MAX((Expenses!MP$37-$AB101/12)*$AA101*$F99,0)+MAX((Expenses!MP$38-$AB102/12)*$AA102*$F99,0)+MAX((Expenses!MP$39-$AB103/12)*$AA103*$F99,0)))))</f>
        <v>0</v>
      </c>
      <c r="MS270" s="156">
        <f>IF(OR(MS$165&lt;=EOMONTH($E99,$R99*(1-$O99)),MS$165&gt;EOMONTH($E99,$P99*12*(1-$O99)+$Q99*12*$O99+$R99*(1-$O99))),0,IF($X99="NNN",SUM(Expenses!MQ$35:MQ$39)*$F99,IF($X99="FSG",0,IF($X99="MG",SUMPRODUCT($Z99:$Z103,Expenses!MQ$35:MQ$39)*$F99,MAX((Expenses!MQ$35-$AB99/12)*$AA99*$F99,0)+MAX((Expenses!MQ$36-$AB100/12)*$AA100*$F99,0)+MAX((Expenses!MQ$37-$AB101/12)*$AA101*$F99,0)+MAX((Expenses!MQ$38-$AB102/12)*$AA102*$F99,0)+MAX((Expenses!MQ$39-$AB103/12)*$AA103*$F99,0)))))</f>
        <v>0</v>
      </c>
      <c r="MT270" s="156">
        <f>IF(OR(MT$165&lt;=EOMONTH($E99,$R99*(1-$O99)),MT$165&gt;EOMONTH($E99,$P99*12*(1-$O99)+$Q99*12*$O99+$R99*(1-$O99))),0,IF($X99="NNN",SUM(Expenses!MR$35:MR$39)*$F99,IF($X99="FSG",0,IF($X99="MG",SUMPRODUCT($Z99:$Z103,Expenses!MR$35:MR$39)*$F99,MAX((Expenses!MR$35-$AB99/12)*$AA99*$F99,0)+MAX((Expenses!MR$36-$AB100/12)*$AA100*$F99,0)+MAX((Expenses!MR$37-$AB101/12)*$AA101*$F99,0)+MAX((Expenses!MR$38-$AB102/12)*$AA102*$F99,0)+MAX((Expenses!MR$39-$AB103/12)*$AA103*$F99,0)))))</f>
        <v>0</v>
      </c>
      <c r="MU270" s="156">
        <f>IF(OR(MU$165&lt;=EOMONTH($E99,$R99*(1-$O99)),MU$165&gt;EOMONTH($E99,$P99*12*(1-$O99)+$Q99*12*$O99+$R99*(1-$O99))),0,IF($X99="NNN",SUM(Expenses!MS$35:MS$39)*$F99,IF($X99="FSG",0,IF($X99="MG",SUMPRODUCT($Z99:$Z103,Expenses!MS$35:MS$39)*$F99,MAX((Expenses!MS$35-$AB99/12)*$AA99*$F99,0)+MAX((Expenses!MS$36-$AB100/12)*$AA100*$F99,0)+MAX((Expenses!MS$37-$AB101/12)*$AA101*$F99,0)+MAX((Expenses!MS$38-$AB102/12)*$AA102*$F99,0)+MAX((Expenses!MS$39-$AB103/12)*$AA103*$F99,0)))))</f>
        <v>0</v>
      </c>
      <c r="MV270" s="156">
        <f>IF(OR(MV$165&lt;=EOMONTH($E99,$R99*(1-$O99)),MV$165&gt;EOMONTH($E99,$P99*12*(1-$O99)+$Q99*12*$O99+$R99*(1-$O99))),0,IF($X99="NNN",SUM(Expenses!MT$35:MT$39)*$F99,IF($X99="FSG",0,IF($X99="MG",SUMPRODUCT($Z99:$Z103,Expenses!MT$35:MT$39)*$F99,MAX((Expenses!MT$35-$AB99/12)*$AA99*$F99,0)+MAX((Expenses!MT$36-$AB100/12)*$AA100*$F99,0)+MAX((Expenses!MT$37-$AB101/12)*$AA101*$F99,0)+MAX((Expenses!MT$38-$AB102/12)*$AA102*$F99,0)+MAX((Expenses!MT$39-$AB103/12)*$AA103*$F99,0)))))</f>
        <v>0</v>
      </c>
      <c r="MW270" s="156">
        <f>IF(OR(MW$165&lt;=EOMONTH($E99,$R99*(1-$O99)),MW$165&gt;EOMONTH($E99,$P99*12*(1-$O99)+$Q99*12*$O99+$R99*(1-$O99))),0,IF($X99="NNN",SUM(Expenses!MU$35:MU$39)*$F99,IF($X99="FSG",0,IF($X99="MG",SUMPRODUCT($Z99:$Z103,Expenses!MU$35:MU$39)*$F99,MAX((Expenses!MU$35-$AB99/12)*$AA99*$F99,0)+MAX((Expenses!MU$36-$AB100/12)*$AA100*$F99,0)+MAX((Expenses!MU$37-$AB101/12)*$AA101*$F99,0)+MAX((Expenses!MU$38-$AB102/12)*$AA102*$F99,0)+MAX((Expenses!MU$39-$AB103/12)*$AA103*$F99,0)))))</f>
        <v>0</v>
      </c>
      <c r="MX270" s="156">
        <f>IF(OR(MX$165&lt;=EOMONTH($E99,$R99*(1-$O99)),MX$165&gt;EOMONTH($E99,$P99*12*(1-$O99)+$Q99*12*$O99+$R99*(1-$O99))),0,IF($X99="NNN",SUM(Expenses!MV$35:MV$39)*$F99,IF($X99="FSG",0,IF($X99="MG",SUMPRODUCT($Z99:$Z103,Expenses!MV$35:MV$39)*$F99,MAX((Expenses!MV$35-$AB99/12)*$AA99*$F99,0)+MAX((Expenses!MV$36-$AB100/12)*$AA100*$F99,0)+MAX((Expenses!MV$37-$AB101/12)*$AA101*$F99,0)+MAX((Expenses!MV$38-$AB102/12)*$AA102*$F99,0)+MAX((Expenses!MV$39-$AB103/12)*$AA103*$F99,0)))))</f>
        <v>0</v>
      </c>
      <c r="MY270" s="156">
        <f>IF(OR(MY$165&lt;=EOMONTH($E99,$R99*(1-$O99)),MY$165&gt;EOMONTH($E99,$P99*12*(1-$O99)+$Q99*12*$O99+$R99*(1-$O99))),0,IF($X99="NNN",SUM(Expenses!MW$35:MW$39)*$F99,IF($X99="FSG",0,IF($X99="MG",SUMPRODUCT($Z99:$Z103,Expenses!MW$35:MW$39)*$F99,MAX((Expenses!MW$35-$AB99/12)*$AA99*$F99,0)+MAX((Expenses!MW$36-$AB100/12)*$AA100*$F99,0)+MAX((Expenses!MW$37-$AB101/12)*$AA101*$F99,0)+MAX((Expenses!MW$38-$AB102/12)*$AA102*$F99,0)+MAX((Expenses!MW$39-$AB103/12)*$AA103*$F99,0)))))</f>
        <v>0</v>
      </c>
      <c r="MZ270" s="156">
        <f>IF(OR(MZ$165&lt;=EOMONTH($E99,$R99*(1-$O99)),MZ$165&gt;EOMONTH($E99,$P99*12*(1-$O99)+$Q99*12*$O99+$R99*(1-$O99))),0,IF($X99="NNN",SUM(Expenses!MX$35:MX$39)*$F99,IF($X99="FSG",0,IF($X99="MG",SUMPRODUCT($Z99:$Z103,Expenses!MX$35:MX$39)*$F99,MAX((Expenses!MX$35-$AB99/12)*$AA99*$F99,0)+MAX((Expenses!MX$36-$AB100/12)*$AA100*$F99,0)+MAX((Expenses!MX$37-$AB101/12)*$AA101*$F99,0)+MAX((Expenses!MX$38-$AB102/12)*$AA102*$F99,0)+MAX((Expenses!MX$39-$AB103/12)*$AA103*$F99,0)))))</f>
        <v>0</v>
      </c>
      <c r="NA270" s="156">
        <f>IF(OR(NA$165&lt;=EOMONTH($E99,$R99*(1-$O99)),NA$165&gt;EOMONTH($E99,$P99*12*(1-$O99)+$Q99*12*$O99+$R99*(1-$O99))),0,IF($X99="NNN",SUM(Expenses!MY$35:MY$39)*$F99,IF($X99="FSG",0,IF($X99="MG",SUMPRODUCT($Z99:$Z103,Expenses!MY$35:MY$39)*$F99,MAX((Expenses!MY$35-$AB99/12)*$AA99*$F99,0)+MAX((Expenses!MY$36-$AB100/12)*$AA100*$F99,0)+MAX((Expenses!MY$37-$AB101/12)*$AA101*$F99,0)+MAX((Expenses!MY$38-$AB102/12)*$AA102*$F99,0)+MAX((Expenses!MY$39-$AB103/12)*$AA103*$F99,0)))))</f>
        <v>0</v>
      </c>
      <c r="NB270" s="156">
        <f>IF(OR(NB$165&lt;=EOMONTH($E99,$R99*(1-$O99)),NB$165&gt;EOMONTH($E99,$P99*12*(1-$O99)+$Q99*12*$O99+$R99*(1-$O99))),0,IF($X99="NNN",SUM(Expenses!MZ$35:MZ$39)*$F99,IF($X99="FSG",0,IF($X99="MG",SUMPRODUCT($Z99:$Z103,Expenses!MZ$35:MZ$39)*$F99,MAX((Expenses!MZ$35-$AB99/12)*$AA99*$F99,0)+MAX((Expenses!MZ$36-$AB100/12)*$AA100*$F99,0)+MAX((Expenses!MZ$37-$AB101/12)*$AA101*$F99,0)+MAX((Expenses!MZ$38-$AB102/12)*$AA102*$F99,0)+MAX((Expenses!MZ$39-$AB103/12)*$AA103*$F99,0)))))</f>
        <v>0</v>
      </c>
      <c r="NC270" s="156">
        <f>IF(OR(NC$165&lt;=EOMONTH($E99,$R99*(1-$O99)),NC$165&gt;EOMONTH($E99,$P99*12*(1-$O99)+$Q99*12*$O99+$R99*(1-$O99))),0,IF($X99="NNN",SUM(Expenses!NA$35:NA$39)*$F99,IF($X99="FSG",0,IF($X99="MG",SUMPRODUCT($Z99:$Z103,Expenses!NA$35:NA$39)*$F99,MAX((Expenses!NA$35-$AB99/12)*$AA99*$F99,0)+MAX((Expenses!NA$36-$AB100/12)*$AA100*$F99,0)+MAX((Expenses!NA$37-$AB101/12)*$AA101*$F99,0)+MAX((Expenses!NA$38-$AB102/12)*$AA102*$F99,0)+MAX((Expenses!NA$39-$AB103/12)*$AA103*$F99,0)))))</f>
        <v>0</v>
      </c>
      <c r="ND270" s="156">
        <f>IF(OR(ND$165&lt;=EOMONTH($E99,$R99*(1-$O99)),ND$165&gt;EOMONTH($E99,$P99*12*(1-$O99)+$Q99*12*$O99+$R99*(1-$O99))),0,IF($X99="NNN",SUM(Expenses!NB$35:NB$39)*$F99,IF($X99="FSG",0,IF($X99="MG",SUMPRODUCT($Z99:$Z103,Expenses!NB$35:NB$39)*$F99,MAX((Expenses!NB$35-$AB99/12)*$AA99*$F99,0)+MAX((Expenses!NB$36-$AB100/12)*$AA100*$F99,0)+MAX((Expenses!NB$37-$AB101/12)*$AA101*$F99,0)+MAX((Expenses!NB$38-$AB102/12)*$AA102*$F99,0)+MAX((Expenses!NB$39-$AB103/12)*$AA103*$F99,0)))))</f>
        <v>0</v>
      </c>
      <c r="NE270" s="156">
        <f>IF(OR(NE$165&lt;=EOMONTH($E99,$R99*(1-$O99)),NE$165&gt;EOMONTH($E99,$P99*12*(1-$O99)+$Q99*12*$O99+$R99*(1-$O99))),0,IF($X99="NNN",SUM(Expenses!NC$35:NC$39)*$F99,IF($X99="FSG",0,IF($X99="MG",SUMPRODUCT($Z99:$Z103,Expenses!NC$35:NC$39)*$F99,MAX((Expenses!NC$35-$AB99/12)*$AA99*$F99,0)+MAX((Expenses!NC$36-$AB100/12)*$AA100*$F99,0)+MAX((Expenses!NC$37-$AB101/12)*$AA101*$F99,0)+MAX((Expenses!NC$38-$AB102/12)*$AA102*$F99,0)+MAX((Expenses!NC$39-$AB103/12)*$AA103*$F99,0)))))</f>
        <v>0</v>
      </c>
      <c r="NF270" s="156">
        <f>IF(OR(NF$165&lt;=EOMONTH($E99,$R99*(1-$O99)),NF$165&gt;EOMONTH($E99,$P99*12*(1-$O99)+$Q99*12*$O99+$R99*(1-$O99))),0,IF($X99="NNN",SUM(Expenses!ND$35:ND$39)*$F99,IF($X99="FSG",0,IF($X99="MG",SUMPRODUCT($Z99:$Z103,Expenses!ND$35:ND$39)*$F99,MAX((Expenses!ND$35-$AB99/12)*$AA99*$F99,0)+MAX((Expenses!ND$36-$AB100/12)*$AA100*$F99,0)+MAX((Expenses!ND$37-$AB101/12)*$AA101*$F99,0)+MAX((Expenses!ND$38-$AB102/12)*$AA102*$F99,0)+MAX((Expenses!ND$39-$AB103/12)*$AA103*$F99,0)))))</f>
        <v>0</v>
      </c>
      <c r="NG270" s="156">
        <f>IF(OR(NG$165&lt;=EOMONTH($E99,$R99*(1-$O99)),NG$165&gt;EOMONTH($E99,$P99*12*(1-$O99)+$Q99*12*$O99+$R99*(1-$O99))),0,IF($X99="NNN",SUM(Expenses!NE$35:NE$39)*$F99,IF($X99="FSG",0,IF($X99="MG",SUMPRODUCT($Z99:$Z103,Expenses!NE$35:NE$39)*$F99,MAX((Expenses!NE$35-$AB99/12)*$AA99*$F99,0)+MAX((Expenses!NE$36-$AB100/12)*$AA100*$F99,0)+MAX((Expenses!NE$37-$AB101/12)*$AA101*$F99,0)+MAX((Expenses!NE$38-$AB102/12)*$AA102*$F99,0)+MAX((Expenses!NE$39-$AB103/12)*$AA103*$F99,0)))))</f>
        <v>0</v>
      </c>
      <c r="NH270" s="156">
        <f>IF(OR(NH$165&lt;=EOMONTH($E99,$R99*(1-$O99)),NH$165&gt;EOMONTH($E99,$P99*12*(1-$O99)+$Q99*12*$O99+$R99*(1-$O99))),0,IF($X99="NNN",SUM(Expenses!NF$35:NF$39)*$F99,IF($X99="FSG",0,IF($X99="MG",SUMPRODUCT($Z99:$Z103,Expenses!NF$35:NF$39)*$F99,MAX((Expenses!NF$35-$AB99/12)*$AA99*$F99,0)+MAX((Expenses!NF$36-$AB100/12)*$AA100*$F99,0)+MAX((Expenses!NF$37-$AB101/12)*$AA101*$F99,0)+MAX((Expenses!NF$38-$AB102/12)*$AA102*$F99,0)+MAX((Expenses!NF$39-$AB103/12)*$AA103*$F99,0)))))</f>
        <v>0</v>
      </c>
      <c r="NI270" s="156">
        <f>IF(OR(NI$165&lt;=EOMONTH($E99,$R99*(1-$O99)),NI$165&gt;EOMONTH($E99,$P99*12*(1-$O99)+$Q99*12*$O99+$R99*(1-$O99))),0,IF($X99="NNN",SUM(Expenses!NG$35:NG$39)*$F99,IF($X99="FSG",0,IF($X99="MG",SUMPRODUCT($Z99:$Z103,Expenses!NG$35:NG$39)*$F99,MAX((Expenses!NG$35-$AB99/12)*$AA99*$F99,0)+MAX((Expenses!NG$36-$AB100/12)*$AA100*$F99,0)+MAX((Expenses!NG$37-$AB101/12)*$AA101*$F99,0)+MAX((Expenses!NG$38-$AB102/12)*$AA102*$F99,0)+MAX((Expenses!NG$39-$AB103/12)*$AA103*$F99,0)))))</f>
        <v>0</v>
      </c>
      <c r="NJ270" s="156">
        <f>IF(OR(NJ$165&lt;=EOMONTH($E99,$R99*(1-$O99)),NJ$165&gt;EOMONTH($E99,$P99*12*(1-$O99)+$Q99*12*$O99+$R99*(1-$O99))),0,IF($X99="NNN",SUM(Expenses!NH$35:NH$39)*$F99,IF($X99="FSG",0,IF($X99="MG",SUMPRODUCT($Z99:$Z103,Expenses!NH$35:NH$39)*$F99,MAX((Expenses!NH$35-$AB99/12)*$AA99*$F99,0)+MAX((Expenses!NH$36-$AB100/12)*$AA100*$F99,0)+MAX((Expenses!NH$37-$AB101/12)*$AA101*$F99,0)+MAX((Expenses!NH$38-$AB102/12)*$AA102*$F99,0)+MAX((Expenses!NH$39-$AB103/12)*$AA103*$F99,0)))))</f>
        <v>0</v>
      </c>
      <c r="NK270" s="158">
        <f>IF(OR(NK$165&lt;=EOMONTH($E99,$R99*(1-$O99)),NK$165&gt;EOMONTH($E99,$P99*12*(1-$O99)+$Q99*12*$O99+$R99*(1-$O99))),0,IF($X99="NNN",SUM(Expenses!NI$35:NI$39)*$F99,IF($X99="FSG",0,IF($X99="MG",SUMPRODUCT($Z99:$Z103,Expenses!NI$35:NI$39)*$F99,MAX((Expenses!NI$35-$AB99/12)*$AA99*$F99,0)+MAX((Expenses!NI$36-$AB100/12)*$AA100*$F99,0)+MAX((Expenses!NI$37-$AB101/12)*$AA101*$F99,0)+MAX((Expenses!NI$38-$AB102/12)*$AA102*$F99,0)+MAX((Expenses!NI$39-$AB103/12)*$AA103*$F99,0)))))</f>
        <v>0</v>
      </c>
    </row>
    <row r="271" spans="1:375" x14ac:dyDescent="0.25">
      <c r="A271" s="159">
        <f t="shared" ca="1" si="433"/>
        <v>1714454.7782346159</v>
      </c>
      <c r="B271" s="160"/>
      <c r="C271" s="161" t="s">
        <v>160</v>
      </c>
      <c r="D271" s="162">
        <f>SUM(D264:D270)</f>
        <v>0</v>
      </c>
      <c r="E271" s="162">
        <f t="shared" ref="E271:BP271" si="458">SUM(E264:E270)</f>
        <v>0</v>
      </c>
      <c r="F271" s="162">
        <f t="shared" si="458"/>
        <v>0</v>
      </c>
      <c r="G271" s="162">
        <f t="shared" si="458"/>
        <v>0</v>
      </c>
      <c r="H271" s="162">
        <f t="shared" si="458"/>
        <v>0</v>
      </c>
      <c r="I271" s="162">
        <f t="shared" si="458"/>
        <v>0</v>
      </c>
      <c r="J271" s="162">
        <f t="shared" si="458"/>
        <v>0</v>
      </c>
      <c r="K271" s="162">
        <f t="shared" si="458"/>
        <v>0</v>
      </c>
      <c r="L271" s="162">
        <f t="shared" si="458"/>
        <v>0</v>
      </c>
      <c r="M271" s="162">
        <f t="shared" si="458"/>
        <v>0</v>
      </c>
      <c r="N271" s="162">
        <f t="shared" si="458"/>
        <v>0</v>
      </c>
      <c r="O271" s="162">
        <f t="shared" si="458"/>
        <v>0</v>
      </c>
      <c r="P271" s="162">
        <f t="shared" si="458"/>
        <v>0</v>
      </c>
      <c r="Q271" s="162">
        <f t="shared" si="458"/>
        <v>0</v>
      </c>
      <c r="R271" s="162">
        <f t="shared" si="458"/>
        <v>0</v>
      </c>
      <c r="S271" s="162">
        <f t="shared" si="458"/>
        <v>0</v>
      </c>
      <c r="T271" s="162">
        <f t="shared" si="458"/>
        <v>0</v>
      </c>
      <c r="U271" s="162">
        <f t="shared" si="458"/>
        <v>0</v>
      </c>
      <c r="V271" s="162">
        <f t="shared" si="458"/>
        <v>0</v>
      </c>
      <c r="W271" s="162">
        <f t="shared" si="458"/>
        <v>0</v>
      </c>
      <c r="X271" s="162">
        <f t="shared" si="458"/>
        <v>0</v>
      </c>
      <c r="Y271" s="162">
        <f t="shared" si="458"/>
        <v>0</v>
      </c>
      <c r="Z271" s="162">
        <f t="shared" si="458"/>
        <v>0</v>
      </c>
      <c r="AA271" s="162">
        <f t="shared" si="458"/>
        <v>0</v>
      </c>
      <c r="AB271" s="162">
        <f t="shared" si="458"/>
        <v>0</v>
      </c>
      <c r="AC271" s="162">
        <f t="shared" ca="1" si="458"/>
        <v>1675.8276979264156</v>
      </c>
      <c r="AD271" s="162">
        <f t="shared" ca="1" si="458"/>
        <v>1689.0605744639597</v>
      </c>
      <c r="AE271" s="162">
        <f t="shared" ca="1" si="458"/>
        <v>1696.9600081276822</v>
      </c>
      <c r="AF271" s="162">
        <f t="shared" ca="1" si="458"/>
        <v>1760.9849970361483</v>
      </c>
      <c r="AG271" s="162">
        <f t="shared" ca="1" si="458"/>
        <v>1902.5561721090253</v>
      </c>
      <c r="AH271" s="162">
        <f t="shared" ca="1" si="458"/>
        <v>12151.027491481571</v>
      </c>
      <c r="AI271" s="162">
        <f t="shared" ca="1" si="458"/>
        <v>12152.444165818601</v>
      </c>
      <c r="AJ271" s="162">
        <f t="shared" ca="1" si="458"/>
        <v>12157.579543663513</v>
      </c>
      <c r="AK271" s="162">
        <f t="shared" ca="1" si="458"/>
        <v>12181.499160273113</v>
      </c>
      <c r="AL271" s="162">
        <f t="shared" ca="1" si="458"/>
        <v>12224.860555532709</v>
      </c>
      <c r="AM271" s="162">
        <f t="shared" ca="1" si="458"/>
        <v>12226.291257260591</v>
      </c>
      <c r="AN271" s="162">
        <f t="shared" ca="1" si="458"/>
        <v>12696.671922572938</v>
      </c>
      <c r="AO271" s="162">
        <f t="shared" ca="1" si="458"/>
        <v>13005.52143390612</v>
      </c>
      <c r="AP271" s="162">
        <f t="shared" ca="1" si="458"/>
        <v>13006.962747251411</v>
      </c>
      <c r="AQ271" s="162">
        <f t="shared" ca="1" si="458"/>
        <v>13008.407615264239</v>
      </c>
      <c r="AR271" s="162">
        <f t="shared" ca="1" si="458"/>
        <v>13010.519900374358</v>
      </c>
      <c r="AS271" s="162">
        <f t="shared" ca="1" si="458"/>
        <v>13013.223742380103</v>
      </c>
      <c r="AT271" s="162">
        <f t="shared" ca="1" si="458"/>
        <v>13014.679327082691</v>
      </c>
      <c r="AU271" s="162">
        <f t="shared" ca="1" si="458"/>
        <v>13016.138501649832</v>
      </c>
      <c r="AV271" s="162">
        <f t="shared" ca="1" si="458"/>
        <v>13021.42794083009</v>
      </c>
      <c r="AW271" s="162">
        <f t="shared" ca="1" si="458"/>
        <v>13023.272836842094</v>
      </c>
      <c r="AX271" s="162">
        <f t="shared" ca="1" si="458"/>
        <v>13024.955291092952</v>
      </c>
      <c r="AY271" s="162">
        <f t="shared" ca="1" si="458"/>
        <v>13026.428913872671</v>
      </c>
      <c r="AZ271" s="162">
        <f t="shared" ca="1" si="458"/>
        <v>13063.741795604565</v>
      </c>
      <c r="BA271" s="162">
        <f t="shared" ca="1" si="458"/>
        <v>13381.856792277744</v>
      </c>
      <c r="BB271" s="162">
        <f t="shared" ca="1" si="458"/>
        <v>13383.341345023393</v>
      </c>
      <c r="BC271" s="162">
        <f t="shared" ca="1" si="458"/>
        <v>13384.829559076605</v>
      </c>
      <c r="BD271" s="162">
        <f t="shared" ca="1" si="458"/>
        <v>13387.005212740027</v>
      </c>
      <c r="BE271" s="162">
        <f t="shared" ca="1" si="458"/>
        <v>13389.790170005945</v>
      </c>
      <c r="BF271" s="162">
        <f t="shared" ca="1" si="458"/>
        <v>13391.289422249611</v>
      </c>
      <c r="BG271" s="162">
        <f t="shared" ca="1" si="458"/>
        <v>13392.792372053764</v>
      </c>
      <c r="BH271" s="162">
        <f t="shared" ca="1" si="458"/>
        <v>12914.17276359135</v>
      </c>
      <c r="BI271" s="162">
        <f t="shared" ca="1" si="458"/>
        <v>12868.449160353935</v>
      </c>
      <c r="BJ271" s="162">
        <f t="shared" ca="1" si="458"/>
        <v>12869.416906422019</v>
      </c>
      <c r="BK271" s="162">
        <f t="shared" ca="1" si="458"/>
        <v>13219.872350122117</v>
      </c>
      <c r="BL271" s="162">
        <f t="shared" ca="1" si="458"/>
        <v>13292.837940707306</v>
      </c>
      <c r="BM271" s="162">
        <f t="shared" si="458"/>
        <v>0</v>
      </c>
      <c r="BN271" s="162">
        <f t="shared" si="458"/>
        <v>0</v>
      </c>
      <c r="BO271" s="162">
        <f t="shared" si="458"/>
        <v>0</v>
      </c>
      <c r="BP271" s="162">
        <f t="shared" ca="1" si="458"/>
        <v>2592.7410167648427</v>
      </c>
      <c r="BQ271" s="162">
        <f t="shared" ref="BQ271:EB271" ca="1" si="459">SUM(BQ264:BQ270)</f>
        <v>2595.6095227487381</v>
      </c>
      <c r="BR271" s="162">
        <f t="shared" ca="1" si="459"/>
        <v>13458.089824193306</v>
      </c>
      <c r="BS271" s="162">
        <f t="shared" ca="1" si="459"/>
        <v>13459.637862491585</v>
      </c>
      <c r="BT271" s="162">
        <f t="shared" ca="1" si="459"/>
        <v>13461.189718669926</v>
      </c>
      <c r="BU271" s="162">
        <f t="shared" ca="1" si="459"/>
        <v>13462.74540214425</v>
      </c>
      <c r="BV271" s="162">
        <f t="shared" ca="1" si="459"/>
        <v>13464.530317858984</v>
      </c>
      <c r="BW271" s="162">
        <f t="shared" ca="1" si="459"/>
        <v>13466.093684265988</v>
      </c>
      <c r="BX271" s="162">
        <f t="shared" ca="1" si="459"/>
        <v>13505.111878824886</v>
      </c>
      <c r="BY271" s="162">
        <f t="shared" ca="1" si="459"/>
        <v>13837.436413636709</v>
      </c>
      <c r="BZ271" s="162">
        <f t="shared" ca="1" si="459"/>
        <v>13839.01137564457</v>
      </c>
      <c r="CA271" s="162">
        <f t="shared" ca="1" si="459"/>
        <v>13840.590221933622</v>
      </c>
      <c r="CB271" s="162">
        <f t="shared" ca="1" si="459"/>
        <v>13842.898372905147</v>
      </c>
      <c r="CC271" s="162">
        <f t="shared" ca="1" si="459"/>
        <v>13845.852934068558</v>
      </c>
      <c r="CD271" s="162">
        <f t="shared" ca="1" si="459"/>
        <v>13847.443490773863</v>
      </c>
      <c r="CE271" s="162">
        <f t="shared" ca="1" si="459"/>
        <v>13849.03797022109</v>
      </c>
      <c r="CF271" s="162">
        <f t="shared" ca="1" si="459"/>
        <v>13850.63638208478</v>
      </c>
      <c r="CG271" s="162">
        <f t="shared" ca="1" si="459"/>
        <v>13852.238736063335</v>
      </c>
      <c r="CH271" s="162">
        <f t="shared" ca="1" si="459"/>
        <v>13854.07719924951</v>
      </c>
      <c r="CI271" s="162">
        <f t="shared" ca="1" si="459"/>
        <v>13855.687466648724</v>
      </c>
      <c r="CJ271" s="162">
        <f t="shared" ca="1" si="459"/>
        <v>13895.588426481487</v>
      </c>
      <c r="CK271" s="162">
        <f t="shared" ca="1" si="459"/>
        <v>14237.882697337665</v>
      </c>
      <c r="CL271" s="162">
        <f t="shared" ca="1" si="459"/>
        <v>14239.504908205761</v>
      </c>
      <c r="CM271" s="162">
        <f t="shared" ca="1" si="459"/>
        <v>14241.131119883485</v>
      </c>
      <c r="CN271" s="162">
        <f t="shared" ca="1" si="459"/>
        <v>14243.508515384156</v>
      </c>
      <c r="CO271" s="162">
        <f t="shared" ca="1" si="459"/>
        <v>14246.551713382471</v>
      </c>
      <c r="CP271" s="162">
        <f t="shared" ca="1" si="459"/>
        <v>14248.189986788933</v>
      </c>
      <c r="CQ271" s="162">
        <f t="shared" ca="1" si="459"/>
        <v>14249.832300619577</v>
      </c>
      <c r="CR271" s="162">
        <f t="shared" ca="1" si="459"/>
        <v>14251.47866483918</v>
      </c>
      <c r="CS271" s="162">
        <f t="shared" ca="1" si="459"/>
        <v>14253.12908943709</v>
      </c>
      <c r="CT271" s="162">
        <f t="shared" ca="1" si="459"/>
        <v>14223.924495860674</v>
      </c>
      <c r="CU271" s="162">
        <f t="shared" ca="1" si="459"/>
        <v>14225.537713704258</v>
      </c>
      <c r="CV271" s="162">
        <f t="shared" ca="1" si="459"/>
        <v>14112.880149616338</v>
      </c>
      <c r="CW271" s="162">
        <f t="shared" ca="1" si="459"/>
        <v>14488.087322986041</v>
      </c>
      <c r="CX271" s="162">
        <f t="shared" ca="1" si="459"/>
        <v>14489.545601064319</v>
      </c>
      <c r="CY271" s="162">
        <f t="shared" ca="1" si="459"/>
        <v>14608.556273992277</v>
      </c>
      <c r="CZ271" s="162">
        <f t="shared" ca="1" si="459"/>
        <v>14611.004991357968</v>
      </c>
      <c r="DA271" s="162">
        <f t="shared" ca="1" si="459"/>
        <v>14658.990149759775</v>
      </c>
      <c r="DB271" s="162">
        <f t="shared" ca="1" si="459"/>
        <v>14660.677571368433</v>
      </c>
      <c r="DC271" s="162">
        <f t="shared" ca="1" si="459"/>
        <v>14662.369154613996</v>
      </c>
      <c r="DD271" s="162">
        <f t="shared" ca="1" si="459"/>
        <v>14664.064909760185</v>
      </c>
      <c r="DE271" s="162">
        <f t="shared" ca="1" si="459"/>
        <v>14665.764847096034</v>
      </c>
      <c r="DF271" s="162">
        <f t="shared" ca="1" si="459"/>
        <v>14667.468976935948</v>
      </c>
      <c r="DG271" s="162">
        <f t="shared" ca="1" si="459"/>
        <v>14669.177309619774</v>
      </c>
      <c r="DH271" s="162">
        <f t="shared" ca="1" si="459"/>
        <v>14709.519305765332</v>
      </c>
      <c r="DI271" s="162">
        <f t="shared" ca="1" si="459"/>
        <v>15074.29314335068</v>
      </c>
      <c r="DJ271" s="162">
        <f t="shared" ca="1" si="459"/>
        <v>15076.014146860642</v>
      </c>
      <c r="DK271" s="162">
        <f t="shared" ca="1" si="459"/>
        <v>15077.739394829539</v>
      </c>
      <c r="DL271" s="162">
        <f t="shared" ca="1" si="459"/>
        <v>15080.261573716201</v>
      </c>
      <c r="DM271" s="162">
        <f t="shared" ca="1" si="459"/>
        <v>15083.490102472613</v>
      </c>
      <c r="DN271" s="162">
        <f t="shared" ca="1" si="459"/>
        <v>15085.228146729531</v>
      </c>
      <c r="DO271" s="162">
        <f t="shared" ca="1" si="459"/>
        <v>15086.970477472461</v>
      </c>
      <c r="DP271" s="162">
        <f t="shared" ca="1" si="459"/>
        <v>15088.717105273037</v>
      </c>
      <c r="DQ271" s="162">
        <f t="shared" ca="1" si="459"/>
        <v>15090.46804072896</v>
      </c>
      <c r="DR271" s="162">
        <f t="shared" ca="1" si="459"/>
        <v>15092.223294464071</v>
      </c>
      <c r="DS271" s="162">
        <f t="shared" ca="1" si="459"/>
        <v>15093.982877128412</v>
      </c>
      <c r="DT271" s="162">
        <f t="shared" ca="1" si="459"/>
        <v>15135.229738122736</v>
      </c>
      <c r="DU271" s="162">
        <f t="shared" ca="1" si="459"/>
        <v>15510.946790835646</v>
      </c>
      <c r="DV271" s="162">
        <f t="shared" ca="1" si="459"/>
        <v>15512.719424450906</v>
      </c>
      <c r="DW271" s="162">
        <f t="shared" ca="1" si="459"/>
        <v>15514.496429858871</v>
      </c>
      <c r="DX271" s="162">
        <f t="shared" ca="1" si="459"/>
        <v>15517.094274112133</v>
      </c>
      <c r="DY271" s="162">
        <f t="shared" ca="1" si="459"/>
        <v>15336.347472756057</v>
      </c>
      <c r="DZ271" s="162">
        <f t="shared" ca="1" si="459"/>
        <v>15337.877480582902</v>
      </c>
      <c r="EA271" s="162">
        <f t="shared" ca="1" si="459"/>
        <v>15339.411261821801</v>
      </c>
      <c r="EB271" s="162">
        <f t="shared" ca="1" si="459"/>
        <v>15472.943759926495</v>
      </c>
      <c r="EC271" s="162">
        <f t="shared" ref="EC271:GN271" ca="1" si="460">SUM(EC264:EC270)</f>
        <v>15474.747223446097</v>
      </c>
      <c r="ED271" s="162">
        <f t="shared" ca="1" si="460"/>
        <v>15530.934643283974</v>
      </c>
      <c r="EE271" s="162">
        <f t="shared" ca="1" si="460"/>
        <v>15532.747013428245</v>
      </c>
      <c r="EF271" s="162">
        <f t="shared" si="460"/>
        <v>15086.39191103162</v>
      </c>
      <c r="EG271" s="162">
        <f t="shared" si="460"/>
        <v>15464.455178380707</v>
      </c>
      <c r="EH271" s="162">
        <f t="shared" si="460"/>
        <v>15466.226216625715</v>
      </c>
      <c r="EI271" s="162">
        <f t="shared" si="460"/>
        <v>15468.001622728811</v>
      </c>
      <c r="EJ271" s="162">
        <f t="shared" si="460"/>
        <v>15469.781407462313</v>
      </c>
      <c r="EK271" s="162">
        <f t="shared" si="460"/>
        <v>15471.565581625106</v>
      </c>
      <c r="EL271" s="162">
        <f t="shared" si="460"/>
        <v>15473.354156042704</v>
      </c>
      <c r="EM271" s="162">
        <f t="shared" si="460"/>
        <v>15475.147141567324</v>
      </c>
      <c r="EN271" s="162">
        <f t="shared" si="460"/>
        <v>15476.944549077945</v>
      </c>
      <c r="EO271" s="162">
        <f t="shared" si="460"/>
        <v>15478.746389480379</v>
      </c>
      <c r="EP271" s="162">
        <f t="shared" si="460"/>
        <v>15480.552673707331</v>
      </c>
      <c r="EQ271" s="162">
        <f t="shared" si="460"/>
        <v>15482.363412718472</v>
      </c>
      <c r="ER271" s="162">
        <f t="shared" si="460"/>
        <v>15492.753517584637</v>
      </c>
      <c r="ES271" s="162">
        <f t="shared" si="460"/>
        <v>15882.158682954194</v>
      </c>
      <c r="ET271" s="162">
        <f t="shared" si="460"/>
        <v>15883.982852346553</v>
      </c>
      <c r="EU271" s="162">
        <f t="shared" si="460"/>
        <v>15885.811520632742</v>
      </c>
      <c r="EV271" s="162">
        <f t="shared" si="460"/>
        <v>15887.644698908251</v>
      </c>
      <c r="EW271" s="162">
        <f t="shared" si="460"/>
        <v>15499.204753840731</v>
      </c>
      <c r="EX271" s="162">
        <f t="shared" si="460"/>
        <v>15461.871506970998</v>
      </c>
      <c r="EY271" s="162">
        <f t="shared" si="460"/>
        <v>15462.803066087374</v>
      </c>
      <c r="EZ271" s="162">
        <f t="shared" si="460"/>
        <v>15463.73692267984</v>
      </c>
      <c r="FA271" s="162">
        <f t="shared" si="460"/>
        <v>15464.673082414591</v>
      </c>
      <c r="FB271" s="162">
        <f t="shared" si="460"/>
        <v>0</v>
      </c>
      <c r="FC271" s="162">
        <f t="shared" si="460"/>
        <v>0</v>
      </c>
      <c r="FD271" s="162">
        <f t="shared" si="460"/>
        <v>0</v>
      </c>
      <c r="FE271" s="162">
        <f t="shared" si="460"/>
        <v>0</v>
      </c>
      <c r="FF271" s="162">
        <f t="shared" si="460"/>
        <v>0</v>
      </c>
      <c r="FG271" s="162">
        <f t="shared" si="460"/>
        <v>0</v>
      </c>
      <c r="FH271" s="162">
        <f t="shared" si="460"/>
        <v>0</v>
      </c>
      <c r="FI271" s="162">
        <f t="shared" si="460"/>
        <v>0</v>
      </c>
      <c r="FJ271" s="162">
        <f t="shared" si="460"/>
        <v>0</v>
      </c>
      <c r="FK271" s="162">
        <f t="shared" si="460"/>
        <v>0</v>
      </c>
      <c r="FL271" s="162">
        <f t="shared" si="460"/>
        <v>0</v>
      </c>
      <c r="FM271" s="162">
        <f t="shared" si="460"/>
        <v>0</v>
      </c>
      <c r="FN271" s="162">
        <f t="shared" si="460"/>
        <v>0</v>
      </c>
      <c r="FO271" s="162">
        <f t="shared" si="460"/>
        <v>0</v>
      </c>
      <c r="FP271" s="162">
        <f t="shared" si="460"/>
        <v>0</v>
      </c>
      <c r="FQ271" s="162">
        <f t="shared" si="460"/>
        <v>0</v>
      </c>
      <c r="FR271" s="162">
        <f t="shared" si="460"/>
        <v>0</v>
      </c>
      <c r="FS271" s="162">
        <f t="shared" si="460"/>
        <v>0</v>
      </c>
      <c r="FT271" s="162">
        <f t="shared" si="460"/>
        <v>0</v>
      </c>
      <c r="FU271" s="162">
        <f t="shared" si="460"/>
        <v>0</v>
      </c>
      <c r="FV271" s="162">
        <f t="shared" si="460"/>
        <v>0</v>
      </c>
      <c r="FW271" s="162">
        <f t="shared" si="460"/>
        <v>0</v>
      </c>
      <c r="FX271" s="162">
        <f t="shared" si="460"/>
        <v>0</v>
      </c>
      <c r="FY271" s="162">
        <f t="shared" si="460"/>
        <v>0</v>
      </c>
      <c r="FZ271" s="162">
        <f t="shared" si="460"/>
        <v>0</v>
      </c>
      <c r="GA271" s="162">
        <f t="shared" si="460"/>
        <v>0</v>
      </c>
      <c r="GB271" s="162">
        <f t="shared" si="460"/>
        <v>0</v>
      </c>
      <c r="GC271" s="162">
        <f t="shared" si="460"/>
        <v>0</v>
      </c>
      <c r="GD271" s="162">
        <f t="shared" si="460"/>
        <v>0</v>
      </c>
      <c r="GE271" s="162">
        <f t="shared" si="460"/>
        <v>0</v>
      </c>
      <c r="GF271" s="162">
        <f t="shared" si="460"/>
        <v>0</v>
      </c>
      <c r="GG271" s="162">
        <f t="shared" si="460"/>
        <v>0</v>
      </c>
      <c r="GH271" s="162">
        <f t="shared" si="460"/>
        <v>0</v>
      </c>
      <c r="GI271" s="162">
        <f t="shared" si="460"/>
        <v>0</v>
      </c>
      <c r="GJ271" s="162">
        <f t="shared" si="460"/>
        <v>0</v>
      </c>
      <c r="GK271" s="162">
        <f t="shared" si="460"/>
        <v>0</v>
      </c>
      <c r="GL271" s="162">
        <f t="shared" si="460"/>
        <v>0</v>
      </c>
      <c r="GM271" s="162">
        <f t="shared" si="460"/>
        <v>0</v>
      </c>
      <c r="GN271" s="162">
        <f t="shared" si="460"/>
        <v>0</v>
      </c>
      <c r="GO271" s="162">
        <f t="shared" ref="GO271:IZ271" si="461">SUM(GO264:GO270)</f>
        <v>0</v>
      </c>
      <c r="GP271" s="162">
        <f t="shared" si="461"/>
        <v>0</v>
      </c>
      <c r="GQ271" s="162">
        <f t="shared" si="461"/>
        <v>0</v>
      </c>
      <c r="GR271" s="162">
        <f t="shared" si="461"/>
        <v>0</v>
      </c>
      <c r="GS271" s="162">
        <f t="shared" si="461"/>
        <v>0</v>
      </c>
      <c r="GT271" s="162">
        <f t="shared" si="461"/>
        <v>0</v>
      </c>
      <c r="GU271" s="162">
        <f t="shared" si="461"/>
        <v>0</v>
      </c>
      <c r="GV271" s="162">
        <f t="shared" si="461"/>
        <v>0</v>
      </c>
      <c r="GW271" s="162">
        <f t="shared" si="461"/>
        <v>0</v>
      </c>
      <c r="GX271" s="162">
        <f t="shared" si="461"/>
        <v>0</v>
      </c>
      <c r="GY271" s="162">
        <f t="shared" si="461"/>
        <v>0</v>
      </c>
      <c r="GZ271" s="162">
        <f t="shared" si="461"/>
        <v>0</v>
      </c>
      <c r="HA271" s="162">
        <f t="shared" si="461"/>
        <v>0</v>
      </c>
      <c r="HB271" s="162">
        <f t="shared" si="461"/>
        <v>0</v>
      </c>
      <c r="HC271" s="162">
        <f t="shared" si="461"/>
        <v>0</v>
      </c>
      <c r="HD271" s="162">
        <f t="shared" si="461"/>
        <v>0</v>
      </c>
      <c r="HE271" s="162">
        <f t="shared" si="461"/>
        <v>0</v>
      </c>
      <c r="HF271" s="162">
        <f t="shared" si="461"/>
        <v>0</v>
      </c>
      <c r="HG271" s="162">
        <f t="shared" si="461"/>
        <v>0</v>
      </c>
      <c r="HH271" s="162">
        <f t="shared" si="461"/>
        <v>0</v>
      </c>
      <c r="HI271" s="162">
        <f t="shared" si="461"/>
        <v>0</v>
      </c>
      <c r="HJ271" s="162">
        <f t="shared" si="461"/>
        <v>0</v>
      </c>
      <c r="HK271" s="162">
        <f t="shared" si="461"/>
        <v>0</v>
      </c>
      <c r="HL271" s="162">
        <f t="shared" si="461"/>
        <v>0</v>
      </c>
      <c r="HM271" s="162">
        <f t="shared" si="461"/>
        <v>0</v>
      </c>
      <c r="HN271" s="162">
        <f t="shared" si="461"/>
        <v>0</v>
      </c>
      <c r="HO271" s="162">
        <f t="shared" si="461"/>
        <v>0</v>
      </c>
      <c r="HP271" s="162">
        <f t="shared" si="461"/>
        <v>0</v>
      </c>
      <c r="HQ271" s="162">
        <f t="shared" si="461"/>
        <v>0</v>
      </c>
      <c r="HR271" s="162">
        <f t="shared" si="461"/>
        <v>0</v>
      </c>
      <c r="HS271" s="162">
        <f t="shared" si="461"/>
        <v>0</v>
      </c>
      <c r="HT271" s="162">
        <f t="shared" si="461"/>
        <v>0</v>
      </c>
      <c r="HU271" s="162">
        <f t="shared" si="461"/>
        <v>0</v>
      </c>
      <c r="HV271" s="162">
        <f t="shared" si="461"/>
        <v>0</v>
      </c>
      <c r="HW271" s="162">
        <f t="shared" si="461"/>
        <v>0</v>
      </c>
      <c r="HX271" s="162">
        <f t="shared" si="461"/>
        <v>0</v>
      </c>
      <c r="HY271" s="162">
        <f t="shared" si="461"/>
        <v>0</v>
      </c>
      <c r="HZ271" s="162">
        <f t="shared" si="461"/>
        <v>0</v>
      </c>
      <c r="IA271" s="162">
        <f t="shared" si="461"/>
        <v>0</v>
      </c>
      <c r="IB271" s="162">
        <f t="shared" si="461"/>
        <v>0</v>
      </c>
      <c r="IC271" s="162">
        <f t="shared" si="461"/>
        <v>0</v>
      </c>
      <c r="ID271" s="162">
        <f t="shared" si="461"/>
        <v>0</v>
      </c>
      <c r="IE271" s="162">
        <f t="shared" si="461"/>
        <v>0</v>
      </c>
      <c r="IF271" s="162">
        <f t="shared" si="461"/>
        <v>0</v>
      </c>
      <c r="IG271" s="162">
        <f t="shared" si="461"/>
        <v>0</v>
      </c>
      <c r="IH271" s="162">
        <f t="shared" si="461"/>
        <v>0</v>
      </c>
      <c r="II271" s="162">
        <f t="shared" si="461"/>
        <v>0</v>
      </c>
      <c r="IJ271" s="162">
        <f t="shared" si="461"/>
        <v>0</v>
      </c>
      <c r="IK271" s="162">
        <f t="shared" si="461"/>
        <v>0</v>
      </c>
      <c r="IL271" s="162">
        <f t="shared" si="461"/>
        <v>0</v>
      </c>
      <c r="IM271" s="162">
        <f t="shared" si="461"/>
        <v>0</v>
      </c>
      <c r="IN271" s="162">
        <f t="shared" si="461"/>
        <v>0</v>
      </c>
      <c r="IO271" s="162">
        <f t="shared" si="461"/>
        <v>0</v>
      </c>
      <c r="IP271" s="162">
        <f t="shared" si="461"/>
        <v>0</v>
      </c>
      <c r="IQ271" s="162">
        <f t="shared" si="461"/>
        <v>0</v>
      </c>
      <c r="IR271" s="162">
        <f t="shared" si="461"/>
        <v>0</v>
      </c>
      <c r="IS271" s="162">
        <f t="shared" si="461"/>
        <v>0</v>
      </c>
      <c r="IT271" s="162">
        <f t="shared" si="461"/>
        <v>0</v>
      </c>
      <c r="IU271" s="162">
        <f t="shared" si="461"/>
        <v>0</v>
      </c>
      <c r="IV271" s="162">
        <f t="shared" si="461"/>
        <v>0</v>
      </c>
      <c r="IW271" s="162">
        <f t="shared" si="461"/>
        <v>0</v>
      </c>
      <c r="IX271" s="162">
        <f t="shared" si="461"/>
        <v>0</v>
      </c>
      <c r="IY271" s="162">
        <f t="shared" si="461"/>
        <v>0</v>
      </c>
      <c r="IZ271" s="162">
        <f t="shared" si="461"/>
        <v>0</v>
      </c>
      <c r="JA271" s="162">
        <f t="shared" ref="JA271:LL271" si="462">SUM(JA264:JA270)</f>
        <v>0</v>
      </c>
      <c r="JB271" s="162">
        <f t="shared" si="462"/>
        <v>0</v>
      </c>
      <c r="JC271" s="162">
        <f t="shared" si="462"/>
        <v>0</v>
      </c>
      <c r="JD271" s="162">
        <f t="shared" si="462"/>
        <v>0</v>
      </c>
      <c r="JE271" s="162">
        <f t="shared" si="462"/>
        <v>0</v>
      </c>
      <c r="JF271" s="162">
        <f t="shared" si="462"/>
        <v>0</v>
      </c>
      <c r="JG271" s="162">
        <f t="shared" si="462"/>
        <v>0</v>
      </c>
      <c r="JH271" s="162">
        <f t="shared" si="462"/>
        <v>0</v>
      </c>
      <c r="JI271" s="162">
        <f t="shared" si="462"/>
        <v>0</v>
      </c>
      <c r="JJ271" s="162">
        <f t="shared" si="462"/>
        <v>0</v>
      </c>
      <c r="JK271" s="162">
        <f t="shared" si="462"/>
        <v>0</v>
      </c>
      <c r="JL271" s="162">
        <f t="shared" si="462"/>
        <v>0</v>
      </c>
      <c r="JM271" s="162">
        <f t="shared" si="462"/>
        <v>0</v>
      </c>
      <c r="JN271" s="162">
        <f t="shared" si="462"/>
        <v>0</v>
      </c>
      <c r="JO271" s="162">
        <f t="shared" si="462"/>
        <v>0</v>
      </c>
      <c r="JP271" s="162">
        <f t="shared" si="462"/>
        <v>0</v>
      </c>
      <c r="JQ271" s="162">
        <f t="shared" si="462"/>
        <v>0</v>
      </c>
      <c r="JR271" s="162">
        <f t="shared" si="462"/>
        <v>0</v>
      </c>
      <c r="JS271" s="162">
        <f t="shared" si="462"/>
        <v>0</v>
      </c>
      <c r="JT271" s="162">
        <f t="shared" si="462"/>
        <v>0</v>
      </c>
      <c r="JU271" s="162">
        <f t="shared" si="462"/>
        <v>0</v>
      </c>
      <c r="JV271" s="162">
        <f t="shared" si="462"/>
        <v>0</v>
      </c>
      <c r="JW271" s="162">
        <f t="shared" si="462"/>
        <v>0</v>
      </c>
      <c r="JX271" s="162">
        <f t="shared" si="462"/>
        <v>0</v>
      </c>
      <c r="JY271" s="162">
        <f t="shared" si="462"/>
        <v>0</v>
      </c>
      <c r="JZ271" s="162">
        <f t="shared" si="462"/>
        <v>0</v>
      </c>
      <c r="KA271" s="162">
        <f t="shared" si="462"/>
        <v>0</v>
      </c>
      <c r="KB271" s="162">
        <f t="shared" si="462"/>
        <v>0</v>
      </c>
      <c r="KC271" s="162">
        <f t="shared" si="462"/>
        <v>0</v>
      </c>
      <c r="KD271" s="162">
        <f t="shared" si="462"/>
        <v>0</v>
      </c>
      <c r="KE271" s="162">
        <f t="shared" si="462"/>
        <v>0</v>
      </c>
      <c r="KF271" s="162">
        <f t="shared" si="462"/>
        <v>0</v>
      </c>
      <c r="KG271" s="162">
        <f t="shared" si="462"/>
        <v>0</v>
      </c>
      <c r="KH271" s="162">
        <f t="shared" si="462"/>
        <v>0</v>
      </c>
      <c r="KI271" s="162">
        <f t="shared" si="462"/>
        <v>0</v>
      </c>
      <c r="KJ271" s="162">
        <f t="shared" si="462"/>
        <v>0</v>
      </c>
      <c r="KK271" s="162">
        <f t="shared" si="462"/>
        <v>0</v>
      </c>
      <c r="KL271" s="162">
        <f t="shared" si="462"/>
        <v>0</v>
      </c>
      <c r="KM271" s="162">
        <f t="shared" si="462"/>
        <v>0</v>
      </c>
      <c r="KN271" s="162">
        <f t="shared" si="462"/>
        <v>0</v>
      </c>
      <c r="KO271" s="162">
        <f t="shared" si="462"/>
        <v>0</v>
      </c>
      <c r="KP271" s="162">
        <f t="shared" si="462"/>
        <v>0</v>
      </c>
      <c r="KQ271" s="162">
        <f t="shared" si="462"/>
        <v>0</v>
      </c>
      <c r="KR271" s="162">
        <f t="shared" si="462"/>
        <v>0</v>
      </c>
      <c r="KS271" s="162">
        <f t="shared" si="462"/>
        <v>0</v>
      </c>
      <c r="KT271" s="162">
        <f t="shared" si="462"/>
        <v>0</v>
      </c>
      <c r="KU271" s="162">
        <f t="shared" si="462"/>
        <v>0</v>
      </c>
      <c r="KV271" s="162">
        <f t="shared" si="462"/>
        <v>0</v>
      </c>
      <c r="KW271" s="162">
        <f t="shared" si="462"/>
        <v>0</v>
      </c>
      <c r="KX271" s="162">
        <f t="shared" si="462"/>
        <v>0</v>
      </c>
      <c r="KY271" s="162">
        <f t="shared" si="462"/>
        <v>0</v>
      </c>
      <c r="KZ271" s="162">
        <f t="shared" si="462"/>
        <v>0</v>
      </c>
      <c r="LA271" s="162">
        <f t="shared" si="462"/>
        <v>0</v>
      </c>
      <c r="LB271" s="162">
        <f t="shared" si="462"/>
        <v>0</v>
      </c>
      <c r="LC271" s="162">
        <f t="shared" si="462"/>
        <v>0</v>
      </c>
      <c r="LD271" s="162">
        <f t="shared" si="462"/>
        <v>0</v>
      </c>
      <c r="LE271" s="162">
        <f t="shared" si="462"/>
        <v>0</v>
      </c>
      <c r="LF271" s="162">
        <f t="shared" si="462"/>
        <v>0</v>
      </c>
      <c r="LG271" s="162">
        <f t="shared" si="462"/>
        <v>0</v>
      </c>
      <c r="LH271" s="162">
        <f t="shared" si="462"/>
        <v>0</v>
      </c>
      <c r="LI271" s="162">
        <f t="shared" si="462"/>
        <v>0</v>
      </c>
      <c r="LJ271" s="162">
        <f t="shared" si="462"/>
        <v>0</v>
      </c>
      <c r="LK271" s="162">
        <f t="shared" si="462"/>
        <v>0</v>
      </c>
      <c r="LL271" s="162">
        <f t="shared" si="462"/>
        <v>0</v>
      </c>
      <c r="LM271" s="162">
        <f t="shared" ref="LM271:NK271" si="463">SUM(LM264:LM270)</f>
        <v>0</v>
      </c>
      <c r="LN271" s="162">
        <f t="shared" si="463"/>
        <v>0</v>
      </c>
      <c r="LO271" s="162">
        <f t="shared" si="463"/>
        <v>0</v>
      </c>
      <c r="LP271" s="162">
        <f t="shared" si="463"/>
        <v>0</v>
      </c>
      <c r="LQ271" s="162">
        <f t="shared" si="463"/>
        <v>0</v>
      </c>
      <c r="LR271" s="162">
        <f t="shared" si="463"/>
        <v>0</v>
      </c>
      <c r="LS271" s="162">
        <f t="shared" si="463"/>
        <v>0</v>
      </c>
      <c r="LT271" s="162">
        <f t="shared" si="463"/>
        <v>0</v>
      </c>
      <c r="LU271" s="162">
        <f t="shared" si="463"/>
        <v>0</v>
      </c>
      <c r="LV271" s="162">
        <f t="shared" si="463"/>
        <v>0</v>
      </c>
      <c r="LW271" s="162">
        <f t="shared" si="463"/>
        <v>0</v>
      </c>
      <c r="LX271" s="162">
        <f t="shared" si="463"/>
        <v>0</v>
      </c>
      <c r="LY271" s="162">
        <f t="shared" si="463"/>
        <v>0</v>
      </c>
      <c r="LZ271" s="162">
        <f t="shared" si="463"/>
        <v>0</v>
      </c>
      <c r="MA271" s="162">
        <f t="shared" si="463"/>
        <v>0</v>
      </c>
      <c r="MB271" s="162">
        <f t="shared" si="463"/>
        <v>0</v>
      </c>
      <c r="MC271" s="162">
        <f t="shared" si="463"/>
        <v>0</v>
      </c>
      <c r="MD271" s="162">
        <f t="shared" si="463"/>
        <v>0</v>
      </c>
      <c r="ME271" s="162">
        <f t="shared" si="463"/>
        <v>0</v>
      </c>
      <c r="MF271" s="162">
        <f t="shared" si="463"/>
        <v>0</v>
      </c>
      <c r="MG271" s="162">
        <f t="shared" si="463"/>
        <v>0</v>
      </c>
      <c r="MH271" s="162">
        <f t="shared" si="463"/>
        <v>0</v>
      </c>
      <c r="MI271" s="162">
        <f t="shared" si="463"/>
        <v>0</v>
      </c>
      <c r="MJ271" s="162">
        <f t="shared" si="463"/>
        <v>0</v>
      </c>
      <c r="MK271" s="162">
        <f t="shared" si="463"/>
        <v>0</v>
      </c>
      <c r="ML271" s="162">
        <f t="shared" si="463"/>
        <v>0</v>
      </c>
      <c r="MM271" s="162">
        <f t="shared" si="463"/>
        <v>0</v>
      </c>
      <c r="MN271" s="162">
        <f t="shared" si="463"/>
        <v>0</v>
      </c>
      <c r="MO271" s="162">
        <f t="shared" si="463"/>
        <v>0</v>
      </c>
      <c r="MP271" s="162">
        <f t="shared" si="463"/>
        <v>0</v>
      </c>
      <c r="MQ271" s="162">
        <f t="shared" si="463"/>
        <v>0</v>
      </c>
      <c r="MR271" s="162">
        <f t="shared" si="463"/>
        <v>0</v>
      </c>
      <c r="MS271" s="162">
        <f t="shared" si="463"/>
        <v>0</v>
      </c>
      <c r="MT271" s="162">
        <f t="shared" si="463"/>
        <v>0</v>
      </c>
      <c r="MU271" s="162">
        <f t="shared" si="463"/>
        <v>0</v>
      </c>
      <c r="MV271" s="162">
        <f t="shared" si="463"/>
        <v>0</v>
      </c>
      <c r="MW271" s="162">
        <f t="shared" si="463"/>
        <v>0</v>
      </c>
      <c r="MX271" s="162">
        <f t="shared" si="463"/>
        <v>0</v>
      </c>
      <c r="MY271" s="162">
        <f t="shared" si="463"/>
        <v>0</v>
      </c>
      <c r="MZ271" s="162">
        <f t="shared" si="463"/>
        <v>0</v>
      </c>
      <c r="NA271" s="162">
        <f t="shared" si="463"/>
        <v>0</v>
      </c>
      <c r="NB271" s="162">
        <f t="shared" si="463"/>
        <v>0</v>
      </c>
      <c r="NC271" s="162">
        <f t="shared" si="463"/>
        <v>0</v>
      </c>
      <c r="ND271" s="162">
        <f t="shared" si="463"/>
        <v>0</v>
      </c>
      <c r="NE271" s="162">
        <f t="shared" si="463"/>
        <v>0</v>
      </c>
      <c r="NF271" s="162">
        <f t="shared" si="463"/>
        <v>0</v>
      </c>
      <c r="NG271" s="162">
        <f t="shared" si="463"/>
        <v>0</v>
      </c>
      <c r="NH271" s="162">
        <f t="shared" si="463"/>
        <v>0</v>
      </c>
      <c r="NI271" s="162">
        <f t="shared" si="463"/>
        <v>0</v>
      </c>
      <c r="NJ271" s="162">
        <f t="shared" si="463"/>
        <v>0</v>
      </c>
      <c r="NK271" s="163">
        <f t="shared" si="463"/>
        <v>0</v>
      </c>
    </row>
    <row r="272" spans="1:375" x14ac:dyDescent="0.25">
      <c r="A272" s="154">
        <f t="shared" ref="A272:A275" si="464">SUM(D272:NK272)</f>
        <v>-90125</v>
      </c>
      <c r="B272" s="35" t="s">
        <v>171</v>
      </c>
      <c r="C272" s="89" t="s">
        <v>161</v>
      </c>
      <c r="D272" s="156">
        <f t="shared" ref="D272:BO272" si="465">IF(D$165=EOMONTH($D99,-1),FV($AE99,ROUNDDOWN(YEARFRAC($D$165,D$165,1),0),0,$AC99*$B99,0),0)</f>
        <v>0</v>
      </c>
      <c r="E272" s="156">
        <f t="shared" si="465"/>
        <v>0</v>
      </c>
      <c r="F272" s="156">
        <f t="shared" si="465"/>
        <v>0</v>
      </c>
      <c r="G272" s="156">
        <f t="shared" si="465"/>
        <v>0</v>
      </c>
      <c r="H272" s="156">
        <f t="shared" si="465"/>
        <v>0</v>
      </c>
      <c r="I272" s="156">
        <f t="shared" si="465"/>
        <v>0</v>
      </c>
      <c r="J272" s="156">
        <f t="shared" si="465"/>
        <v>0</v>
      </c>
      <c r="K272" s="156">
        <f t="shared" si="465"/>
        <v>0</v>
      </c>
      <c r="L272" s="156">
        <f t="shared" si="465"/>
        <v>0</v>
      </c>
      <c r="M272" s="156">
        <f t="shared" si="465"/>
        <v>0</v>
      </c>
      <c r="N272" s="156">
        <f t="shared" si="465"/>
        <v>0</v>
      </c>
      <c r="O272" s="156">
        <f t="shared" si="465"/>
        <v>0</v>
      </c>
      <c r="P272" s="156">
        <f t="shared" si="465"/>
        <v>0</v>
      </c>
      <c r="Q272" s="156">
        <f t="shared" si="465"/>
        <v>0</v>
      </c>
      <c r="R272" s="156">
        <f t="shared" si="465"/>
        <v>0</v>
      </c>
      <c r="S272" s="156">
        <f t="shared" si="465"/>
        <v>0</v>
      </c>
      <c r="T272" s="156">
        <f t="shared" si="465"/>
        <v>0</v>
      </c>
      <c r="U272" s="156">
        <f t="shared" si="465"/>
        <v>0</v>
      </c>
      <c r="V272" s="156">
        <f t="shared" si="465"/>
        <v>0</v>
      </c>
      <c r="W272" s="156">
        <f t="shared" si="465"/>
        <v>0</v>
      </c>
      <c r="X272" s="156">
        <f t="shared" si="465"/>
        <v>0</v>
      </c>
      <c r="Y272" s="156">
        <f t="shared" si="465"/>
        <v>0</v>
      </c>
      <c r="Z272" s="156">
        <f t="shared" si="465"/>
        <v>0</v>
      </c>
      <c r="AA272" s="156">
        <f t="shared" si="465"/>
        <v>0</v>
      </c>
      <c r="AB272" s="156">
        <f t="shared" si="465"/>
        <v>-90125</v>
      </c>
      <c r="AC272" s="156">
        <f t="shared" si="465"/>
        <v>0</v>
      </c>
      <c r="AD272" s="156">
        <f t="shared" si="465"/>
        <v>0</v>
      </c>
      <c r="AE272" s="156">
        <f t="shared" si="465"/>
        <v>0</v>
      </c>
      <c r="AF272" s="156">
        <f t="shared" si="465"/>
        <v>0</v>
      </c>
      <c r="AG272" s="156">
        <f t="shared" si="465"/>
        <v>0</v>
      </c>
      <c r="AH272" s="156">
        <f t="shared" si="465"/>
        <v>0</v>
      </c>
      <c r="AI272" s="156">
        <f t="shared" si="465"/>
        <v>0</v>
      </c>
      <c r="AJ272" s="156">
        <f t="shared" si="465"/>
        <v>0</v>
      </c>
      <c r="AK272" s="156">
        <f t="shared" si="465"/>
        <v>0</v>
      </c>
      <c r="AL272" s="156">
        <f t="shared" si="465"/>
        <v>0</v>
      </c>
      <c r="AM272" s="156">
        <f t="shared" si="465"/>
        <v>0</v>
      </c>
      <c r="AN272" s="156">
        <f t="shared" si="465"/>
        <v>0</v>
      </c>
      <c r="AO272" s="156">
        <f t="shared" si="465"/>
        <v>0</v>
      </c>
      <c r="AP272" s="156">
        <f t="shared" si="465"/>
        <v>0</v>
      </c>
      <c r="AQ272" s="156">
        <f t="shared" si="465"/>
        <v>0</v>
      </c>
      <c r="AR272" s="156">
        <f t="shared" si="465"/>
        <v>0</v>
      </c>
      <c r="AS272" s="156">
        <f t="shared" si="465"/>
        <v>0</v>
      </c>
      <c r="AT272" s="156">
        <f t="shared" si="465"/>
        <v>0</v>
      </c>
      <c r="AU272" s="156">
        <f t="shared" si="465"/>
        <v>0</v>
      </c>
      <c r="AV272" s="156">
        <f t="shared" si="465"/>
        <v>0</v>
      </c>
      <c r="AW272" s="156">
        <f t="shared" si="465"/>
        <v>0</v>
      </c>
      <c r="AX272" s="156">
        <f t="shared" si="465"/>
        <v>0</v>
      </c>
      <c r="AY272" s="156">
        <f t="shared" si="465"/>
        <v>0</v>
      </c>
      <c r="AZ272" s="156">
        <f t="shared" si="465"/>
        <v>0</v>
      </c>
      <c r="BA272" s="156">
        <f t="shared" si="465"/>
        <v>0</v>
      </c>
      <c r="BB272" s="156">
        <f t="shared" si="465"/>
        <v>0</v>
      </c>
      <c r="BC272" s="156">
        <f t="shared" si="465"/>
        <v>0</v>
      </c>
      <c r="BD272" s="156">
        <f t="shared" si="465"/>
        <v>0</v>
      </c>
      <c r="BE272" s="156">
        <f t="shared" si="465"/>
        <v>0</v>
      </c>
      <c r="BF272" s="156">
        <f t="shared" si="465"/>
        <v>0</v>
      </c>
      <c r="BG272" s="156">
        <f t="shared" si="465"/>
        <v>0</v>
      </c>
      <c r="BH272" s="156">
        <f t="shared" si="465"/>
        <v>0</v>
      </c>
      <c r="BI272" s="156">
        <f t="shared" si="465"/>
        <v>0</v>
      </c>
      <c r="BJ272" s="156">
        <f t="shared" si="465"/>
        <v>0</v>
      </c>
      <c r="BK272" s="156">
        <f t="shared" si="465"/>
        <v>0</v>
      </c>
      <c r="BL272" s="156">
        <f t="shared" si="465"/>
        <v>0</v>
      </c>
      <c r="BM272" s="156">
        <f t="shared" si="465"/>
        <v>0</v>
      </c>
      <c r="BN272" s="156">
        <f t="shared" si="465"/>
        <v>0</v>
      </c>
      <c r="BO272" s="156">
        <f t="shared" si="465"/>
        <v>0</v>
      </c>
      <c r="BP272" s="156">
        <f t="shared" ref="BP272:EA272" si="466">IF(BP$165=EOMONTH($D99,-1),FV($AE99,ROUNDDOWN(YEARFRAC($D$165,BP$165,1),0),0,$AC99*$B99,0),0)</f>
        <v>0</v>
      </c>
      <c r="BQ272" s="156">
        <f t="shared" si="466"/>
        <v>0</v>
      </c>
      <c r="BR272" s="156">
        <f t="shared" si="466"/>
        <v>0</v>
      </c>
      <c r="BS272" s="156">
        <f t="shared" si="466"/>
        <v>0</v>
      </c>
      <c r="BT272" s="156">
        <f t="shared" si="466"/>
        <v>0</v>
      </c>
      <c r="BU272" s="156">
        <f t="shared" si="466"/>
        <v>0</v>
      </c>
      <c r="BV272" s="156">
        <f t="shared" si="466"/>
        <v>0</v>
      </c>
      <c r="BW272" s="156">
        <f t="shared" si="466"/>
        <v>0</v>
      </c>
      <c r="BX272" s="156">
        <f t="shared" si="466"/>
        <v>0</v>
      </c>
      <c r="BY272" s="156">
        <f t="shared" si="466"/>
        <v>0</v>
      </c>
      <c r="BZ272" s="156">
        <f t="shared" si="466"/>
        <v>0</v>
      </c>
      <c r="CA272" s="156">
        <f t="shared" si="466"/>
        <v>0</v>
      </c>
      <c r="CB272" s="156">
        <f t="shared" si="466"/>
        <v>0</v>
      </c>
      <c r="CC272" s="156">
        <f t="shared" si="466"/>
        <v>0</v>
      </c>
      <c r="CD272" s="156">
        <f t="shared" si="466"/>
        <v>0</v>
      </c>
      <c r="CE272" s="156">
        <f t="shared" si="466"/>
        <v>0</v>
      </c>
      <c r="CF272" s="156">
        <f t="shared" si="466"/>
        <v>0</v>
      </c>
      <c r="CG272" s="156">
        <f t="shared" si="466"/>
        <v>0</v>
      </c>
      <c r="CH272" s="156">
        <f t="shared" si="466"/>
        <v>0</v>
      </c>
      <c r="CI272" s="156">
        <f t="shared" si="466"/>
        <v>0</v>
      </c>
      <c r="CJ272" s="156">
        <f t="shared" si="466"/>
        <v>0</v>
      </c>
      <c r="CK272" s="156">
        <f t="shared" si="466"/>
        <v>0</v>
      </c>
      <c r="CL272" s="156">
        <f t="shared" si="466"/>
        <v>0</v>
      </c>
      <c r="CM272" s="156">
        <f t="shared" si="466"/>
        <v>0</v>
      </c>
      <c r="CN272" s="156">
        <f t="shared" si="466"/>
        <v>0</v>
      </c>
      <c r="CO272" s="156">
        <f t="shared" si="466"/>
        <v>0</v>
      </c>
      <c r="CP272" s="156">
        <f t="shared" si="466"/>
        <v>0</v>
      </c>
      <c r="CQ272" s="156">
        <f t="shared" si="466"/>
        <v>0</v>
      </c>
      <c r="CR272" s="156">
        <f t="shared" si="466"/>
        <v>0</v>
      </c>
      <c r="CS272" s="156">
        <f t="shared" si="466"/>
        <v>0</v>
      </c>
      <c r="CT272" s="156">
        <f t="shared" si="466"/>
        <v>0</v>
      </c>
      <c r="CU272" s="156">
        <f t="shared" si="466"/>
        <v>0</v>
      </c>
      <c r="CV272" s="156">
        <f t="shared" si="466"/>
        <v>0</v>
      </c>
      <c r="CW272" s="156">
        <f t="shared" si="466"/>
        <v>0</v>
      </c>
      <c r="CX272" s="156">
        <f t="shared" si="466"/>
        <v>0</v>
      </c>
      <c r="CY272" s="156">
        <f t="shared" si="466"/>
        <v>0</v>
      </c>
      <c r="CZ272" s="156">
        <f t="shared" si="466"/>
        <v>0</v>
      </c>
      <c r="DA272" s="156">
        <f t="shared" si="466"/>
        <v>0</v>
      </c>
      <c r="DB272" s="156">
        <f t="shared" si="466"/>
        <v>0</v>
      </c>
      <c r="DC272" s="156">
        <f t="shared" si="466"/>
        <v>0</v>
      </c>
      <c r="DD272" s="156">
        <f t="shared" si="466"/>
        <v>0</v>
      </c>
      <c r="DE272" s="156">
        <f t="shared" si="466"/>
        <v>0</v>
      </c>
      <c r="DF272" s="156">
        <f t="shared" si="466"/>
        <v>0</v>
      </c>
      <c r="DG272" s="156">
        <f t="shared" si="466"/>
        <v>0</v>
      </c>
      <c r="DH272" s="156">
        <f t="shared" si="466"/>
        <v>0</v>
      </c>
      <c r="DI272" s="156">
        <f t="shared" si="466"/>
        <v>0</v>
      </c>
      <c r="DJ272" s="156">
        <f t="shared" si="466"/>
        <v>0</v>
      </c>
      <c r="DK272" s="156">
        <f t="shared" si="466"/>
        <v>0</v>
      </c>
      <c r="DL272" s="156">
        <f t="shared" si="466"/>
        <v>0</v>
      </c>
      <c r="DM272" s="156">
        <f t="shared" si="466"/>
        <v>0</v>
      </c>
      <c r="DN272" s="156">
        <f t="shared" si="466"/>
        <v>0</v>
      </c>
      <c r="DO272" s="156">
        <f t="shared" si="466"/>
        <v>0</v>
      </c>
      <c r="DP272" s="156">
        <f t="shared" si="466"/>
        <v>0</v>
      </c>
      <c r="DQ272" s="156">
        <f t="shared" si="466"/>
        <v>0</v>
      </c>
      <c r="DR272" s="156">
        <f t="shared" si="466"/>
        <v>0</v>
      </c>
      <c r="DS272" s="156">
        <f t="shared" si="466"/>
        <v>0</v>
      </c>
      <c r="DT272" s="156">
        <f t="shared" si="466"/>
        <v>0</v>
      </c>
      <c r="DU272" s="156">
        <f t="shared" si="466"/>
        <v>0</v>
      </c>
      <c r="DV272" s="156">
        <f t="shared" si="466"/>
        <v>0</v>
      </c>
      <c r="DW272" s="156">
        <f t="shared" si="466"/>
        <v>0</v>
      </c>
      <c r="DX272" s="156">
        <f t="shared" si="466"/>
        <v>0</v>
      </c>
      <c r="DY272" s="156">
        <f t="shared" si="466"/>
        <v>0</v>
      </c>
      <c r="DZ272" s="156">
        <f t="shared" si="466"/>
        <v>0</v>
      </c>
      <c r="EA272" s="156">
        <f t="shared" si="466"/>
        <v>0</v>
      </c>
      <c r="EB272" s="156">
        <f t="shared" ref="EB272:GM272" si="467">IF(EB$165=EOMONTH($D99,-1),FV($AE99,ROUNDDOWN(YEARFRAC($D$165,EB$165,1),0),0,$AC99*$B99,0),0)</f>
        <v>0</v>
      </c>
      <c r="EC272" s="156">
        <f t="shared" si="467"/>
        <v>0</v>
      </c>
      <c r="ED272" s="156">
        <f t="shared" si="467"/>
        <v>0</v>
      </c>
      <c r="EE272" s="156">
        <f t="shared" si="467"/>
        <v>0</v>
      </c>
      <c r="EF272" s="156">
        <f t="shared" si="467"/>
        <v>0</v>
      </c>
      <c r="EG272" s="156">
        <f t="shared" si="467"/>
        <v>0</v>
      </c>
      <c r="EH272" s="156">
        <f t="shared" si="467"/>
        <v>0</v>
      </c>
      <c r="EI272" s="156">
        <f t="shared" si="467"/>
        <v>0</v>
      </c>
      <c r="EJ272" s="156">
        <f t="shared" si="467"/>
        <v>0</v>
      </c>
      <c r="EK272" s="156">
        <f t="shared" si="467"/>
        <v>0</v>
      </c>
      <c r="EL272" s="156">
        <f t="shared" si="467"/>
        <v>0</v>
      </c>
      <c r="EM272" s="156">
        <f t="shared" si="467"/>
        <v>0</v>
      </c>
      <c r="EN272" s="156">
        <f t="shared" si="467"/>
        <v>0</v>
      </c>
      <c r="EO272" s="156">
        <f t="shared" si="467"/>
        <v>0</v>
      </c>
      <c r="EP272" s="156">
        <f t="shared" si="467"/>
        <v>0</v>
      </c>
      <c r="EQ272" s="156">
        <f t="shared" si="467"/>
        <v>0</v>
      </c>
      <c r="ER272" s="156">
        <f t="shared" si="467"/>
        <v>0</v>
      </c>
      <c r="ES272" s="156">
        <f t="shared" si="467"/>
        <v>0</v>
      </c>
      <c r="ET272" s="156">
        <f t="shared" si="467"/>
        <v>0</v>
      </c>
      <c r="EU272" s="156">
        <f t="shared" si="467"/>
        <v>0</v>
      </c>
      <c r="EV272" s="156">
        <f t="shared" si="467"/>
        <v>0</v>
      </c>
      <c r="EW272" s="156">
        <f t="shared" si="467"/>
        <v>0</v>
      </c>
      <c r="EX272" s="156">
        <f t="shared" si="467"/>
        <v>0</v>
      </c>
      <c r="EY272" s="156">
        <f t="shared" si="467"/>
        <v>0</v>
      </c>
      <c r="EZ272" s="156">
        <f t="shared" si="467"/>
        <v>0</v>
      </c>
      <c r="FA272" s="156">
        <f t="shared" si="467"/>
        <v>0</v>
      </c>
      <c r="FB272" s="156">
        <f t="shared" si="467"/>
        <v>0</v>
      </c>
      <c r="FC272" s="156">
        <f t="shared" si="467"/>
        <v>0</v>
      </c>
      <c r="FD272" s="156">
        <f t="shared" si="467"/>
        <v>0</v>
      </c>
      <c r="FE272" s="156">
        <f t="shared" si="467"/>
        <v>0</v>
      </c>
      <c r="FF272" s="156">
        <f t="shared" si="467"/>
        <v>0</v>
      </c>
      <c r="FG272" s="156">
        <f t="shared" si="467"/>
        <v>0</v>
      </c>
      <c r="FH272" s="156">
        <f t="shared" si="467"/>
        <v>0</v>
      </c>
      <c r="FI272" s="156">
        <f t="shared" si="467"/>
        <v>0</v>
      </c>
      <c r="FJ272" s="156">
        <f t="shared" si="467"/>
        <v>0</v>
      </c>
      <c r="FK272" s="156">
        <f t="shared" si="467"/>
        <v>0</v>
      </c>
      <c r="FL272" s="156">
        <f t="shared" si="467"/>
        <v>0</v>
      </c>
      <c r="FM272" s="156">
        <f t="shared" si="467"/>
        <v>0</v>
      </c>
      <c r="FN272" s="156">
        <f t="shared" si="467"/>
        <v>0</v>
      </c>
      <c r="FO272" s="156">
        <f t="shared" si="467"/>
        <v>0</v>
      </c>
      <c r="FP272" s="156">
        <f t="shared" si="467"/>
        <v>0</v>
      </c>
      <c r="FQ272" s="156">
        <f t="shared" si="467"/>
        <v>0</v>
      </c>
      <c r="FR272" s="156">
        <f t="shared" si="467"/>
        <v>0</v>
      </c>
      <c r="FS272" s="156">
        <f t="shared" si="467"/>
        <v>0</v>
      </c>
      <c r="FT272" s="156">
        <f t="shared" si="467"/>
        <v>0</v>
      </c>
      <c r="FU272" s="156">
        <f t="shared" si="467"/>
        <v>0</v>
      </c>
      <c r="FV272" s="156">
        <f t="shared" si="467"/>
        <v>0</v>
      </c>
      <c r="FW272" s="156">
        <f t="shared" si="467"/>
        <v>0</v>
      </c>
      <c r="FX272" s="156">
        <f t="shared" si="467"/>
        <v>0</v>
      </c>
      <c r="FY272" s="156">
        <f t="shared" si="467"/>
        <v>0</v>
      </c>
      <c r="FZ272" s="156">
        <f t="shared" si="467"/>
        <v>0</v>
      </c>
      <c r="GA272" s="156">
        <f t="shared" si="467"/>
        <v>0</v>
      </c>
      <c r="GB272" s="156">
        <f t="shared" si="467"/>
        <v>0</v>
      </c>
      <c r="GC272" s="156">
        <f t="shared" si="467"/>
        <v>0</v>
      </c>
      <c r="GD272" s="156">
        <f t="shared" si="467"/>
        <v>0</v>
      </c>
      <c r="GE272" s="156">
        <f t="shared" si="467"/>
        <v>0</v>
      </c>
      <c r="GF272" s="156">
        <f t="shared" si="467"/>
        <v>0</v>
      </c>
      <c r="GG272" s="156">
        <f t="shared" si="467"/>
        <v>0</v>
      </c>
      <c r="GH272" s="156">
        <f t="shared" si="467"/>
        <v>0</v>
      </c>
      <c r="GI272" s="156">
        <f t="shared" si="467"/>
        <v>0</v>
      </c>
      <c r="GJ272" s="156">
        <f t="shared" si="467"/>
        <v>0</v>
      </c>
      <c r="GK272" s="156">
        <f t="shared" si="467"/>
        <v>0</v>
      </c>
      <c r="GL272" s="156">
        <f t="shared" si="467"/>
        <v>0</v>
      </c>
      <c r="GM272" s="156">
        <f t="shared" si="467"/>
        <v>0</v>
      </c>
      <c r="GN272" s="156">
        <f t="shared" ref="GN272:IY272" si="468">IF(GN$165=EOMONTH($D99,-1),FV($AE99,ROUNDDOWN(YEARFRAC($D$165,GN$165,1),0),0,$AC99*$B99,0),0)</f>
        <v>0</v>
      </c>
      <c r="GO272" s="156">
        <f t="shared" si="468"/>
        <v>0</v>
      </c>
      <c r="GP272" s="156">
        <f t="shared" si="468"/>
        <v>0</v>
      </c>
      <c r="GQ272" s="156">
        <f t="shared" si="468"/>
        <v>0</v>
      </c>
      <c r="GR272" s="156">
        <f t="shared" si="468"/>
        <v>0</v>
      </c>
      <c r="GS272" s="156">
        <f t="shared" si="468"/>
        <v>0</v>
      </c>
      <c r="GT272" s="156">
        <f t="shared" si="468"/>
        <v>0</v>
      </c>
      <c r="GU272" s="156">
        <f t="shared" si="468"/>
        <v>0</v>
      </c>
      <c r="GV272" s="156">
        <f t="shared" si="468"/>
        <v>0</v>
      </c>
      <c r="GW272" s="156">
        <f t="shared" si="468"/>
        <v>0</v>
      </c>
      <c r="GX272" s="156">
        <f t="shared" si="468"/>
        <v>0</v>
      </c>
      <c r="GY272" s="156">
        <f t="shared" si="468"/>
        <v>0</v>
      </c>
      <c r="GZ272" s="156">
        <f t="shared" si="468"/>
        <v>0</v>
      </c>
      <c r="HA272" s="156">
        <f t="shared" si="468"/>
        <v>0</v>
      </c>
      <c r="HB272" s="156">
        <f t="shared" si="468"/>
        <v>0</v>
      </c>
      <c r="HC272" s="156">
        <f t="shared" si="468"/>
        <v>0</v>
      </c>
      <c r="HD272" s="156">
        <f t="shared" si="468"/>
        <v>0</v>
      </c>
      <c r="HE272" s="156">
        <f t="shared" si="468"/>
        <v>0</v>
      </c>
      <c r="HF272" s="156">
        <f t="shared" si="468"/>
        <v>0</v>
      </c>
      <c r="HG272" s="156">
        <f t="shared" si="468"/>
        <v>0</v>
      </c>
      <c r="HH272" s="156">
        <f t="shared" si="468"/>
        <v>0</v>
      </c>
      <c r="HI272" s="156">
        <f t="shared" si="468"/>
        <v>0</v>
      </c>
      <c r="HJ272" s="156">
        <f t="shared" si="468"/>
        <v>0</v>
      </c>
      <c r="HK272" s="156">
        <f t="shared" si="468"/>
        <v>0</v>
      </c>
      <c r="HL272" s="156">
        <f t="shared" si="468"/>
        <v>0</v>
      </c>
      <c r="HM272" s="156">
        <f t="shared" si="468"/>
        <v>0</v>
      </c>
      <c r="HN272" s="156">
        <f t="shared" si="468"/>
        <v>0</v>
      </c>
      <c r="HO272" s="156">
        <f t="shared" si="468"/>
        <v>0</v>
      </c>
      <c r="HP272" s="156">
        <f t="shared" si="468"/>
        <v>0</v>
      </c>
      <c r="HQ272" s="156">
        <f t="shared" si="468"/>
        <v>0</v>
      </c>
      <c r="HR272" s="156">
        <f t="shared" si="468"/>
        <v>0</v>
      </c>
      <c r="HS272" s="156">
        <f t="shared" si="468"/>
        <v>0</v>
      </c>
      <c r="HT272" s="156">
        <f t="shared" si="468"/>
        <v>0</v>
      </c>
      <c r="HU272" s="156">
        <f t="shared" si="468"/>
        <v>0</v>
      </c>
      <c r="HV272" s="156">
        <f t="shared" si="468"/>
        <v>0</v>
      </c>
      <c r="HW272" s="156">
        <f t="shared" si="468"/>
        <v>0</v>
      </c>
      <c r="HX272" s="156">
        <f t="shared" si="468"/>
        <v>0</v>
      </c>
      <c r="HY272" s="156">
        <f t="shared" si="468"/>
        <v>0</v>
      </c>
      <c r="HZ272" s="156">
        <f t="shared" si="468"/>
        <v>0</v>
      </c>
      <c r="IA272" s="156">
        <f t="shared" si="468"/>
        <v>0</v>
      </c>
      <c r="IB272" s="156">
        <f t="shared" si="468"/>
        <v>0</v>
      </c>
      <c r="IC272" s="156">
        <f t="shared" si="468"/>
        <v>0</v>
      </c>
      <c r="ID272" s="156">
        <f t="shared" si="468"/>
        <v>0</v>
      </c>
      <c r="IE272" s="156">
        <f t="shared" si="468"/>
        <v>0</v>
      </c>
      <c r="IF272" s="156">
        <f t="shared" si="468"/>
        <v>0</v>
      </c>
      <c r="IG272" s="156">
        <f t="shared" si="468"/>
        <v>0</v>
      </c>
      <c r="IH272" s="156">
        <f t="shared" si="468"/>
        <v>0</v>
      </c>
      <c r="II272" s="156">
        <f t="shared" si="468"/>
        <v>0</v>
      </c>
      <c r="IJ272" s="156">
        <f t="shared" si="468"/>
        <v>0</v>
      </c>
      <c r="IK272" s="156">
        <f t="shared" si="468"/>
        <v>0</v>
      </c>
      <c r="IL272" s="156">
        <f t="shared" si="468"/>
        <v>0</v>
      </c>
      <c r="IM272" s="156">
        <f t="shared" si="468"/>
        <v>0</v>
      </c>
      <c r="IN272" s="156">
        <f t="shared" si="468"/>
        <v>0</v>
      </c>
      <c r="IO272" s="156">
        <f t="shared" si="468"/>
        <v>0</v>
      </c>
      <c r="IP272" s="156">
        <f t="shared" si="468"/>
        <v>0</v>
      </c>
      <c r="IQ272" s="156">
        <f t="shared" si="468"/>
        <v>0</v>
      </c>
      <c r="IR272" s="156">
        <f t="shared" si="468"/>
        <v>0</v>
      </c>
      <c r="IS272" s="156">
        <f t="shared" si="468"/>
        <v>0</v>
      </c>
      <c r="IT272" s="156">
        <f t="shared" si="468"/>
        <v>0</v>
      </c>
      <c r="IU272" s="156">
        <f t="shared" si="468"/>
        <v>0</v>
      </c>
      <c r="IV272" s="156">
        <f t="shared" si="468"/>
        <v>0</v>
      </c>
      <c r="IW272" s="156">
        <f t="shared" si="468"/>
        <v>0</v>
      </c>
      <c r="IX272" s="156">
        <f t="shared" si="468"/>
        <v>0</v>
      </c>
      <c r="IY272" s="156">
        <f t="shared" si="468"/>
        <v>0</v>
      </c>
      <c r="IZ272" s="156">
        <f t="shared" ref="IZ272:LK272" si="469">IF(IZ$165=EOMONTH($D99,-1),FV($AE99,ROUNDDOWN(YEARFRAC($D$165,IZ$165,1),0),0,$AC99*$B99,0),0)</f>
        <v>0</v>
      </c>
      <c r="JA272" s="156">
        <f t="shared" si="469"/>
        <v>0</v>
      </c>
      <c r="JB272" s="156">
        <f t="shared" si="469"/>
        <v>0</v>
      </c>
      <c r="JC272" s="156">
        <f t="shared" si="469"/>
        <v>0</v>
      </c>
      <c r="JD272" s="156">
        <f t="shared" si="469"/>
        <v>0</v>
      </c>
      <c r="JE272" s="156">
        <f t="shared" si="469"/>
        <v>0</v>
      </c>
      <c r="JF272" s="156">
        <f t="shared" si="469"/>
        <v>0</v>
      </c>
      <c r="JG272" s="156">
        <f t="shared" si="469"/>
        <v>0</v>
      </c>
      <c r="JH272" s="156">
        <f t="shared" si="469"/>
        <v>0</v>
      </c>
      <c r="JI272" s="156">
        <f t="shared" si="469"/>
        <v>0</v>
      </c>
      <c r="JJ272" s="156">
        <f t="shared" si="469"/>
        <v>0</v>
      </c>
      <c r="JK272" s="156">
        <f t="shared" si="469"/>
        <v>0</v>
      </c>
      <c r="JL272" s="156">
        <f t="shared" si="469"/>
        <v>0</v>
      </c>
      <c r="JM272" s="156">
        <f t="shared" si="469"/>
        <v>0</v>
      </c>
      <c r="JN272" s="156">
        <f t="shared" si="469"/>
        <v>0</v>
      </c>
      <c r="JO272" s="156">
        <f t="shared" si="469"/>
        <v>0</v>
      </c>
      <c r="JP272" s="156">
        <f t="shared" si="469"/>
        <v>0</v>
      </c>
      <c r="JQ272" s="156">
        <f t="shared" si="469"/>
        <v>0</v>
      </c>
      <c r="JR272" s="156">
        <f t="shared" si="469"/>
        <v>0</v>
      </c>
      <c r="JS272" s="156">
        <f t="shared" si="469"/>
        <v>0</v>
      </c>
      <c r="JT272" s="156">
        <f t="shared" si="469"/>
        <v>0</v>
      </c>
      <c r="JU272" s="156">
        <f t="shared" si="469"/>
        <v>0</v>
      </c>
      <c r="JV272" s="156">
        <f t="shared" si="469"/>
        <v>0</v>
      </c>
      <c r="JW272" s="156">
        <f t="shared" si="469"/>
        <v>0</v>
      </c>
      <c r="JX272" s="156">
        <f t="shared" si="469"/>
        <v>0</v>
      </c>
      <c r="JY272" s="156">
        <f t="shared" si="469"/>
        <v>0</v>
      </c>
      <c r="JZ272" s="156">
        <f t="shared" si="469"/>
        <v>0</v>
      </c>
      <c r="KA272" s="156">
        <f t="shared" si="469"/>
        <v>0</v>
      </c>
      <c r="KB272" s="156">
        <f t="shared" si="469"/>
        <v>0</v>
      </c>
      <c r="KC272" s="156">
        <f t="shared" si="469"/>
        <v>0</v>
      </c>
      <c r="KD272" s="156">
        <f t="shared" si="469"/>
        <v>0</v>
      </c>
      <c r="KE272" s="156">
        <f t="shared" si="469"/>
        <v>0</v>
      </c>
      <c r="KF272" s="156">
        <f t="shared" si="469"/>
        <v>0</v>
      </c>
      <c r="KG272" s="156">
        <f t="shared" si="469"/>
        <v>0</v>
      </c>
      <c r="KH272" s="156">
        <f t="shared" si="469"/>
        <v>0</v>
      </c>
      <c r="KI272" s="156">
        <f t="shared" si="469"/>
        <v>0</v>
      </c>
      <c r="KJ272" s="156">
        <f t="shared" si="469"/>
        <v>0</v>
      </c>
      <c r="KK272" s="156">
        <f t="shared" si="469"/>
        <v>0</v>
      </c>
      <c r="KL272" s="156">
        <f t="shared" si="469"/>
        <v>0</v>
      </c>
      <c r="KM272" s="156">
        <f t="shared" si="469"/>
        <v>0</v>
      </c>
      <c r="KN272" s="156">
        <f t="shared" si="469"/>
        <v>0</v>
      </c>
      <c r="KO272" s="156">
        <f t="shared" si="469"/>
        <v>0</v>
      </c>
      <c r="KP272" s="156">
        <f t="shared" si="469"/>
        <v>0</v>
      </c>
      <c r="KQ272" s="156">
        <f t="shared" si="469"/>
        <v>0</v>
      </c>
      <c r="KR272" s="156">
        <f t="shared" si="469"/>
        <v>0</v>
      </c>
      <c r="KS272" s="156">
        <f t="shared" si="469"/>
        <v>0</v>
      </c>
      <c r="KT272" s="156">
        <f t="shared" si="469"/>
        <v>0</v>
      </c>
      <c r="KU272" s="156">
        <f t="shared" si="469"/>
        <v>0</v>
      </c>
      <c r="KV272" s="156">
        <f t="shared" si="469"/>
        <v>0</v>
      </c>
      <c r="KW272" s="156">
        <f t="shared" si="469"/>
        <v>0</v>
      </c>
      <c r="KX272" s="156">
        <f t="shared" si="469"/>
        <v>0</v>
      </c>
      <c r="KY272" s="156">
        <f t="shared" si="469"/>
        <v>0</v>
      </c>
      <c r="KZ272" s="156">
        <f t="shared" si="469"/>
        <v>0</v>
      </c>
      <c r="LA272" s="156">
        <f t="shared" si="469"/>
        <v>0</v>
      </c>
      <c r="LB272" s="156">
        <f t="shared" si="469"/>
        <v>0</v>
      </c>
      <c r="LC272" s="156">
        <f t="shared" si="469"/>
        <v>0</v>
      </c>
      <c r="LD272" s="156">
        <f t="shared" si="469"/>
        <v>0</v>
      </c>
      <c r="LE272" s="156">
        <f t="shared" si="469"/>
        <v>0</v>
      </c>
      <c r="LF272" s="156">
        <f t="shared" si="469"/>
        <v>0</v>
      </c>
      <c r="LG272" s="156">
        <f t="shared" si="469"/>
        <v>0</v>
      </c>
      <c r="LH272" s="156">
        <f t="shared" si="469"/>
        <v>0</v>
      </c>
      <c r="LI272" s="156">
        <f t="shared" si="469"/>
        <v>0</v>
      </c>
      <c r="LJ272" s="156">
        <f t="shared" si="469"/>
        <v>0</v>
      </c>
      <c r="LK272" s="156">
        <f t="shared" si="469"/>
        <v>0</v>
      </c>
      <c r="LL272" s="156">
        <f t="shared" ref="LL272:NK272" si="470">IF(LL$165=EOMONTH($D99,-1),FV($AE99,ROUNDDOWN(YEARFRAC($D$165,LL$165,1),0),0,$AC99*$B99,0),0)</f>
        <v>0</v>
      </c>
      <c r="LM272" s="156">
        <f t="shared" si="470"/>
        <v>0</v>
      </c>
      <c r="LN272" s="156">
        <f t="shared" si="470"/>
        <v>0</v>
      </c>
      <c r="LO272" s="156">
        <f t="shared" si="470"/>
        <v>0</v>
      </c>
      <c r="LP272" s="156">
        <f t="shared" si="470"/>
        <v>0</v>
      </c>
      <c r="LQ272" s="156">
        <f t="shared" si="470"/>
        <v>0</v>
      </c>
      <c r="LR272" s="156">
        <f t="shared" si="470"/>
        <v>0</v>
      </c>
      <c r="LS272" s="156">
        <f t="shared" si="470"/>
        <v>0</v>
      </c>
      <c r="LT272" s="156">
        <f t="shared" si="470"/>
        <v>0</v>
      </c>
      <c r="LU272" s="156">
        <f t="shared" si="470"/>
        <v>0</v>
      </c>
      <c r="LV272" s="156">
        <f t="shared" si="470"/>
        <v>0</v>
      </c>
      <c r="LW272" s="156">
        <f t="shared" si="470"/>
        <v>0</v>
      </c>
      <c r="LX272" s="156">
        <f t="shared" si="470"/>
        <v>0</v>
      </c>
      <c r="LY272" s="156">
        <f t="shared" si="470"/>
        <v>0</v>
      </c>
      <c r="LZ272" s="156">
        <f t="shared" si="470"/>
        <v>0</v>
      </c>
      <c r="MA272" s="156">
        <f t="shared" si="470"/>
        <v>0</v>
      </c>
      <c r="MB272" s="156">
        <f t="shared" si="470"/>
        <v>0</v>
      </c>
      <c r="MC272" s="156">
        <f t="shared" si="470"/>
        <v>0</v>
      </c>
      <c r="MD272" s="156">
        <f t="shared" si="470"/>
        <v>0</v>
      </c>
      <c r="ME272" s="156">
        <f t="shared" si="470"/>
        <v>0</v>
      </c>
      <c r="MF272" s="156">
        <f t="shared" si="470"/>
        <v>0</v>
      </c>
      <c r="MG272" s="156">
        <f t="shared" si="470"/>
        <v>0</v>
      </c>
      <c r="MH272" s="156">
        <f t="shared" si="470"/>
        <v>0</v>
      </c>
      <c r="MI272" s="156">
        <f t="shared" si="470"/>
        <v>0</v>
      </c>
      <c r="MJ272" s="156">
        <f t="shared" si="470"/>
        <v>0</v>
      </c>
      <c r="MK272" s="156">
        <f t="shared" si="470"/>
        <v>0</v>
      </c>
      <c r="ML272" s="156">
        <f t="shared" si="470"/>
        <v>0</v>
      </c>
      <c r="MM272" s="156">
        <f t="shared" si="470"/>
        <v>0</v>
      </c>
      <c r="MN272" s="156">
        <f t="shared" si="470"/>
        <v>0</v>
      </c>
      <c r="MO272" s="156">
        <f t="shared" si="470"/>
        <v>0</v>
      </c>
      <c r="MP272" s="156">
        <f t="shared" si="470"/>
        <v>0</v>
      </c>
      <c r="MQ272" s="156">
        <f t="shared" si="470"/>
        <v>0</v>
      </c>
      <c r="MR272" s="156">
        <f t="shared" si="470"/>
        <v>0</v>
      </c>
      <c r="MS272" s="156">
        <f t="shared" si="470"/>
        <v>0</v>
      </c>
      <c r="MT272" s="156">
        <f t="shared" si="470"/>
        <v>0</v>
      </c>
      <c r="MU272" s="156">
        <f t="shared" si="470"/>
        <v>0</v>
      </c>
      <c r="MV272" s="156">
        <f t="shared" si="470"/>
        <v>0</v>
      </c>
      <c r="MW272" s="156">
        <f t="shared" si="470"/>
        <v>0</v>
      </c>
      <c r="MX272" s="156">
        <f t="shared" si="470"/>
        <v>0</v>
      </c>
      <c r="MY272" s="156">
        <f t="shared" si="470"/>
        <v>0</v>
      </c>
      <c r="MZ272" s="156">
        <f t="shared" si="470"/>
        <v>0</v>
      </c>
      <c r="NA272" s="156">
        <f t="shared" si="470"/>
        <v>0</v>
      </c>
      <c r="NB272" s="156">
        <f t="shared" si="470"/>
        <v>0</v>
      </c>
      <c r="NC272" s="156">
        <f t="shared" si="470"/>
        <v>0</v>
      </c>
      <c r="ND272" s="156">
        <f t="shared" si="470"/>
        <v>0</v>
      </c>
      <c r="NE272" s="156">
        <f t="shared" si="470"/>
        <v>0</v>
      </c>
      <c r="NF272" s="156">
        <f t="shared" si="470"/>
        <v>0</v>
      </c>
      <c r="NG272" s="156">
        <f t="shared" si="470"/>
        <v>0</v>
      </c>
      <c r="NH272" s="156">
        <f t="shared" si="470"/>
        <v>0</v>
      </c>
      <c r="NI272" s="156">
        <f t="shared" si="470"/>
        <v>0</v>
      </c>
      <c r="NJ272" s="156">
        <f t="shared" si="470"/>
        <v>0</v>
      </c>
      <c r="NK272" s="158">
        <f t="shared" si="470"/>
        <v>0</v>
      </c>
    </row>
    <row r="273" spans="1:375" x14ac:dyDescent="0.25">
      <c r="A273" s="154">
        <f t="shared" si="464"/>
        <v>-19655.614999999998</v>
      </c>
      <c r="B273" s="35" t="s">
        <v>170</v>
      </c>
      <c r="C273" s="89" t="s">
        <v>162</v>
      </c>
      <c r="D273" s="156">
        <f>IF(D$165=EOMONTH($D99,-1),SUMIFS($D264:$NK264,$D$165:$NK$165,"&gt;="&amp;EOMONTH($D99,$S99),$D$165:$NK$165,"&lt;"&amp;EOMONTH($D99,60))*-$AF99+SUMIFS($D264:$NK264,$D$165:$NK$165,"&gt;="&amp;EOMONTH($D99,60),$D$165:$NK$165,"&lt;"&amp;EOMONTH($D99,372))*-$AG99,0)</f>
        <v>0</v>
      </c>
      <c r="E273" s="156">
        <f t="shared" ref="E273:BP273" si="471">IF(E$165=EOMONTH($D99,-1),SUMIFS($D264:$NK264,$D$165:$NK$165,"&gt;="&amp;EOMONTH($D99,$S99),$D$165:$NK$165,"&lt;"&amp;EOMONTH($D99,60))*-$AF99+SUMIFS($D264:$NK264,$D$165:$NK$165,"&gt;="&amp;EOMONTH($D99,60),$D$165:$NK$165,"&lt;"&amp;EOMONTH($D99,372))*-$AG99,0)</f>
        <v>0</v>
      </c>
      <c r="F273" s="156">
        <f t="shared" si="471"/>
        <v>0</v>
      </c>
      <c r="G273" s="156">
        <f t="shared" si="471"/>
        <v>0</v>
      </c>
      <c r="H273" s="156">
        <f t="shared" si="471"/>
        <v>0</v>
      </c>
      <c r="I273" s="156">
        <f t="shared" si="471"/>
        <v>0</v>
      </c>
      <c r="J273" s="156">
        <f t="shared" si="471"/>
        <v>0</v>
      </c>
      <c r="K273" s="156">
        <f t="shared" si="471"/>
        <v>0</v>
      </c>
      <c r="L273" s="156">
        <f t="shared" si="471"/>
        <v>0</v>
      </c>
      <c r="M273" s="156">
        <f t="shared" si="471"/>
        <v>0</v>
      </c>
      <c r="N273" s="156">
        <f t="shared" si="471"/>
        <v>0</v>
      </c>
      <c r="O273" s="156">
        <f t="shared" si="471"/>
        <v>0</v>
      </c>
      <c r="P273" s="156">
        <f t="shared" si="471"/>
        <v>0</v>
      </c>
      <c r="Q273" s="156">
        <f t="shared" si="471"/>
        <v>0</v>
      </c>
      <c r="R273" s="156">
        <f t="shared" si="471"/>
        <v>0</v>
      </c>
      <c r="S273" s="156">
        <f t="shared" si="471"/>
        <v>0</v>
      </c>
      <c r="T273" s="156">
        <f t="shared" si="471"/>
        <v>0</v>
      </c>
      <c r="U273" s="156">
        <f t="shared" si="471"/>
        <v>0</v>
      </c>
      <c r="V273" s="156">
        <f t="shared" si="471"/>
        <v>0</v>
      </c>
      <c r="W273" s="156">
        <f t="shared" si="471"/>
        <v>0</v>
      </c>
      <c r="X273" s="156">
        <f t="shared" si="471"/>
        <v>0</v>
      </c>
      <c r="Y273" s="156">
        <f t="shared" si="471"/>
        <v>0</v>
      </c>
      <c r="Z273" s="156">
        <f t="shared" si="471"/>
        <v>0</v>
      </c>
      <c r="AA273" s="156">
        <f t="shared" si="471"/>
        <v>0</v>
      </c>
      <c r="AB273" s="156">
        <f t="shared" si="471"/>
        <v>-19655.614999999998</v>
      </c>
      <c r="AC273" s="156">
        <f t="shared" si="471"/>
        <v>0</v>
      </c>
      <c r="AD273" s="156">
        <f t="shared" si="471"/>
        <v>0</v>
      </c>
      <c r="AE273" s="156">
        <f t="shared" si="471"/>
        <v>0</v>
      </c>
      <c r="AF273" s="156">
        <f t="shared" si="471"/>
        <v>0</v>
      </c>
      <c r="AG273" s="156">
        <f t="shared" si="471"/>
        <v>0</v>
      </c>
      <c r="AH273" s="156">
        <f t="shared" si="471"/>
        <v>0</v>
      </c>
      <c r="AI273" s="156">
        <f t="shared" si="471"/>
        <v>0</v>
      </c>
      <c r="AJ273" s="156">
        <f t="shared" si="471"/>
        <v>0</v>
      </c>
      <c r="AK273" s="156">
        <f t="shared" si="471"/>
        <v>0</v>
      </c>
      <c r="AL273" s="156">
        <f t="shared" si="471"/>
        <v>0</v>
      </c>
      <c r="AM273" s="156">
        <f t="shared" si="471"/>
        <v>0</v>
      </c>
      <c r="AN273" s="156">
        <f t="shared" si="471"/>
        <v>0</v>
      </c>
      <c r="AO273" s="156">
        <f t="shared" si="471"/>
        <v>0</v>
      </c>
      <c r="AP273" s="156">
        <f t="shared" si="471"/>
        <v>0</v>
      </c>
      <c r="AQ273" s="156">
        <f t="shared" si="471"/>
        <v>0</v>
      </c>
      <c r="AR273" s="156">
        <f t="shared" si="471"/>
        <v>0</v>
      </c>
      <c r="AS273" s="156">
        <f t="shared" si="471"/>
        <v>0</v>
      </c>
      <c r="AT273" s="156">
        <f t="shared" si="471"/>
        <v>0</v>
      </c>
      <c r="AU273" s="156">
        <f t="shared" si="471"/>
        <v>0</v>
      </c>
      <c r="AV273" s="156">
        <f t="shared" si="471"/>
        <v>0</v>
      </c>
      <c r="AW273" s="156">
        <f t="shared" si="471"/>
        <v>0</v>
      </c>
      <c r="AX273" s="156">
        <f t="shared" si="471"/>
        <v>0</v>
      </c>
      <c r="AY273" s="156">
        <f t="shared" si="471"/>
        <v>0</v>
      </c>
      <c r="AZ273" s="156">
        <f t="shared" si="471"/>
        <v>0</v>
      </c>
      <c r="BA273" s="156">
        <f t="shared" si="471"/>
        <v>0</v>
      </c>
      <c r="BB273" s="156">
        <f t="shared" si="471"/>
        <v>0</v>
      </c>
      <c r="BC273" s="156">
        <f t="shared" si="471"/>
        <v>0</v>
      </c>
      <c r="BD273" s="156">
        <f t="shared" si="471"/>
        <v>0</v>
      </c>
      <c r="BE273" s="156">
        <f t="shared" si="471"/>
        <v>0</v>
      </c>
      <c r="BF273" s="156">
        <f t="shared" si="471"/>
        <v>0</v>
      </c>
      <c r="BG273" s="156">
        <f t="shared" si="471"/>
        <v>0</v>
      </c>
      <c r="BH273" s="156">
        <f t="shared" si="471"/>
        <v>0</v>
      </c>
      <c r="BI273" s="156">
        <f t="shared" si="471"/>
        <v>0</v>
      </c>
      <c r="BJ273" s="156">
        <f t="shared" si="471"/>
        <v>0</v>
      </c>
      <c r="BK273" s="156">
        <f t="shared" si="471"/>
        <v>0</v>
      </c>
      <c r="BL273" s="156">
        <f t="shared" si="471"/>
        <v>0</v>
      </c>
      <c r="BM273" s="156">
        <f t="shared" si="471"/>
        <v>0</v>
      </c>
      <c r="BN273" s="156">
        <f t="shared" si="471"/>
        <v>0</v>
      </c>
      <c r="BO273" s="156">
        <f t="shared" si="471"/>
        <v>0</v>
      </c>
      <c r="BP273" s="156">
        <f t="shared" si="471"/>
        <v>0</v>
      </c>
      <c r="BQ273" s="156">
        <f t="shared" ref="BQ273:EB273" si="472">IF(BQ$165=EOMONTH($D99,-1),SUMIFS($D264:$NK264,$D$165:$NK$165,"&gt;="&amp;EOMONTH($D99,$S99),$D$165:$NK$165,"&lt;"&amp;EOMONTH($D99,60))*-$AF99+SUMIFS($D264:$NK264,$D$165:$NK$165,"&gt;="&amp;EOMONTH($D99,60),$D$165:$NK$165,"&lt;"&amp;EOMONTH($D99,372))*-$AG99,0)</f>
        <v>0</v>
      </c>
      <c r="BR273" s="156">
        <f t="shared" si="472"/>
        <v>0</v>
      </c>
      <c r="BS273" s="156">
        <f t="shared" si="472"/>
        <v>0</v>
      </c>
      <c r="BT273" s="156">
        <f t="shared" si="472"/>
        <v>0</v>
      </c>
      <c r="BU273" s="156">
        <f t="shared" si="472"/>
        <v>0</v>
      </c>
      <c r="BV273" s="156">
        <f t="shared" si="472"/>
        <v>0</v>
      </c>
      <c r="BW273" s="156">
        <f t="shared" si="472"/>
        <v>0</v>
      </c>
      <c r="BX273" s="156">
        <f t="shared" si="472"/>
        <v>0</v>
      </c>
      <c r="BY273" s="156">
        <f t="shared" si="472"/>
        <v>0</v>
      </c>
      <c r="BZ273" s="156">
        <f t="shared" si="472"/>
        <v>0</v>
      </c>
      <c r="CA273" s="156">
        <f t="shared" si="472"/>
        <v>0</v>
      </c>
      <c r="CB273" s="156">
        <f t="shared" si="472"/>
        <v>0</v>
      </c>
      <c r="CC273" s="156">
        <f t="shared" si="472"/>
        <v>0</v>
      </c>
      <c r="CD273" s="156">
        <f t="shared" si="472"/>
        <v>0</v>
      </c>
      <c r="CE273" s="156">
        <f t="shared" si="472"/>
        <v>0</v>
      </c>
      <c r="CF273" s="156">
        <f t="shared" si="472"/>
        <v>0</v>
      </c>
      <c r="CG273" s="156">
        <f t="shared" si="472"/>
        <v>0</v>
      </c>
      <c r="CH273" s="156">
        <f t="shared" si="472"/>
        <v>0</v>
      </c>
      <c r="CI273" s="156">
        <f t="shared" si="472"/>
        <v>0</v>
      </c>
      <c r="CJ273" s="156">
        <f t="shared" si="472"/>
        <v>0</v>
      </c>
      <c r="CK273" s="156">
        <f t="shared" si="472"/>
        <v>0</v>
      </c>
      <c r="CL273" s="156">
        <f t="shared" si="472"/>
        <v>0</v>
      </c>
      <c r="CM273" s="156">
        <f t="shared" si="472"/>
        <v>0</v>
      </c>
      <c r="CN273" s="156">
        <f t="shared" si="472"/>
        <v>0</v>
      </c>
      <c r="CO273" s="156">
        <f t="shared" si="472"/>
        <v>0</v>
      </c>
      <c r="CP273" s="156">
        <f t="shared" si="472"/>
        <v>0</v>
      </c>
      <c r="CQ273" s="156">
        <f t="shared" si="472"/>
        <v>0</v>
      </c>
      <c r="CR273" s="156">
        <f t="shared" si="472"/>
        <v>0</v>
      </c>
      <c r="CS273" s="156">
        <f t="shared" si="472"/>
        <v>0</v>
      </c>
      <c r="CT273" s="156">
        <f t="shared" si="472"/>
        <v>0</v>
      </c>
      <c r="CU273" s="156">
        <f t="shared" si="472"/>
        <v>0</v>
      </c>
      <c r="CV273" s="156">
        <f t="shared" si="472"/>
        <v>0</v>
      </c>
      <c r="CW273" s="156">
        <f t="shared" si="472"/>
        <v>0</v>
      </c>
      <c r="CX273" s="156">
        <f t="shared" si="472"/>
        <v>0</v>
      </c>
      <c r="CY273" s="156">
        <f t="shared" si="472"/>
        <v>0</v>
      </c>
      <c r="CZ273" s="156">
        <f t="shared" si="472"/>
        <v>0</v>
      </c>
      <c r="DA273" s="156">
        <f t="shared" si="472"/>
        <v>0</v>
      </c>
      <c r="DB273" s="156">
        <f t="shared" si="472"/>
        <v>0</v>
      </c>
      <c r="DC273" s="156">
        <f t="shared" si="472"/>
        <v>0</v>
      </c>
      <c r="DD273" s="156">
        <f t="shared" si="472"/>
        <v>0</v>
      </c>
      <c r="DE273" s="156">
        <f t="shared" si="472"/>
        <v>0</v>
      </c>
      <c r="DF273" s="156">
        <f t="shared" si="472"/>
        <v>0</v>
      </c>
      <c r="DG273" s="156">
        <f t="shared" si="472"/>
        <v>0</v>
      </c>
      <c r="DH273" s="156">
        <f t="shared" si="472"/>
        <v>0</v>
      </c>
      <c r="DI273" s="156">
        <f t="shared" si="472"/>
        <v>0</v>
      </c>
      <c r="DJ273" s="156">
        <f t="shared" si="472"/>
        <v>0</v>
      </c>
      <c r="DK273" s="156">
        <f t="shared" si="472"/>
        <v>0</v>
      </c>
      <c r="DL273" s="156">
        <f t="shared" si="472"/>
        <v>0</v>
      </c>
      <c r="DM273" s="156">
        <f t="shared" si="472"/>
        <v>0</v>
      </c>
      <c r="DN273" s="156">
        <f t="shared" si="472"/>
        <v>0</v>
      </c>
      <c r="DO273" s="156">
        <f t="shared" si="472"/>
        <v>0</v>
      </c>
      <c r="DP273" s="156">
        <f t="shared" si="472"/>
        <v>0</v>
      </c>
      <c r="DQ273" s="156">
        <f t="shared" si="472"/>
        <v>0</v>
      </c>
      <c r="DR273" s="156">
        <f t="shared" si="472"/>
        <v>0</v>
      </c>
      <c r="DS273" s="156">
        <f t="shared" si="472"/>
        <v>0</v>
      </c>
      <c r="DT273" s="156">
        <f t="shared" si="472"/>
        <v>0</v>
      </c>
      <c r="DU273" s="156">
        <f t="shared" si="472"/>
        <v>0</v>
      </c>
      <c r="DV273" s="156">
        <f t="shared" si="472"/>
        <v>0</v>
      </c>
      <c r="DW273" s="156">
        <f t="shared" si="472"/>
        <v>0</v>
      </c>
      <c r="DX273" s="156">
        <f t="shared" si="472"/>
        <v>0</v>
      </c>
      <c r="DY273" s="156">
        <f t="shared" si="472"/>
        <v>0</v>
      </c>
      <c r="DZ273" s="156">
        <f t="shared" si="472"/>
        <v>0</v>
      </c>
      <c r="EA273" s="156">
        <f t="shared" si="472"/>
        <v>0</v>
      </c>
      <c r="EB273" s="156">
        <f t="shared" si="472"/>
        <v>0</v>
      </c>
      <c r="EC273" s="156">
        <f t="shared" ref="EC273:GN273" si="473">IF(EC$165=EOMONTH($D99,-1),SUMIFS($D264:$NK264,$D$165:$NK$165,"&gt;="&amp;EOMONTH($D99,$S99),$D$165:$NK$165,"&lt;"&amp;EOMONTH($D99,60))*-$AF99+SUMIFS($D264:$NK264,$D$165:$NK$165,"&gt;="&amp;EOMONTH($D99,60),$D$165:$NK$165,"&lt;"&amp;EOMONTH($D99,372))*-$AG99,0)</f>
        <v>0</v>
      </c>
      <c r="ED273" s="156">
        <f t="shared" si="473"/>
        <v>0</v>
      </c>
      <c r="EE273" s="156">
        <f t="shared" si="473"/>
        <v>0</v>
      </c>
      <c r="EF273" s="156">
        <f t="shared" si="473"/>
        <v>0</v>
      </c>
      <c r="EG273" s="156">
        <f t="shared" si="473"/>
        <v>0</v>
      </c>
      <c r="EH273" s="156">
        <f t="shared" si="473"/>
        <v>0</v>
      </c>
      <c r="EI273" s="156">
        <f t="shared" si="473"/>
        <v>0</v>
      </c>
      <c r="EJ273" s="156">
        <f t="shared" si="473"/>
        <v>0</v>
      </c>
      <c r="EK273" s="156">
        <f t="shared" si="473"/>
        <v>0</v>
      </c>
      <c r="EL273" s="156">
        <f t="shared" si="473"/>
        <v>0</v>
      </c>
      <c r="EM273" s="156">
        <f t="shared" si="473"/>
        <v>0</v>
      </c>
      <c r="EN273" s="156">
        <f t="shared" si="473"/>
        <v>0</v>
      </c>
      <c r="EO273" s="156">
        <f t="shared" si="473"/>
        <v>0</v>
      </c>
      <c r="EP273" s="156">
        <f t="shared" si="473"/>
        <v>0</v>
      </c>
      <c r="EQ273" s="156">
        <f t="shared" si="473"/>
        <v>0</v>
      </c>
      <c r="ER273" s="156">
        <f t="shared" si="473"/>
        <v>0</v>
      </c>
      <c r="ES273" s="156">
        <f t="shared" si="473"/>
        <v>0</v>
      </c>
      <c r="ET273" s="156">
        <f t="shared" si="473"/>
        <v>0</v>
      </c>
      <c r="EU273" s="156">
        <f t="shared" si="473"/>
        <v>0</v>
      </c>
      <c r="EV273" s="156">
        <f t="shared" si="473"/>
        <v>0</v>
      </c>
      <c r="EW273" s="156">
        <f t="shared" si="473"/>
        <v>0</v>
      </c>
      <c r="EX273" s="156">
        <f t="shared" si="473"/>
        <v>0</v>
      </c>
      <c r="EY273" s="156">
        <f t="shared" si="473"/>
        <v>0</v>
      </c>
      <c r="EZ273" s="156">
        <f t="shared" si="473"/>
        <v>0</v>
      </c>
      <c r="FA273" s="156">
        <f t="shared" si="473"/>
        <v>0</v>
      </c>
      <c r="FB273" s="156">
        <f t="shared" si="473"/>
        <v>0</v>
      </c>
      <c r="FC273" s="156">
        <f t="shared" si="473"/>
        <v>0</v>
      </c>
      <c r="FD273" s="156">
        <f t="shared" si="473"/>
        <v>0</v>
      </c>
      <c r="FE273" s="156">
        <f t="shared" si="473"/>
        <v>0</v>
      </c>
      <c r="FF273" s="156">
        <f t="shared" si="473"/>
        <v>0</v>
      </c>
      <c r="FG273" s="156">
        <f t="shared" si="473"/>
        <v>0</v>
      </c>
      <c r="FH273" s="156">
        <f t="shared" si="473"/>
        <v>0</v>
      </c>
      <c r="FI273" s="156">
        <f t="shared" si="473"/>
        <v>0</v>
      </c>
      <c r="FJ273" s="156">
        <f t="shared" si="473"/>
        <v>0</v>
      </c>
      <c r="FK273" s="156">
        <f t="shared" si="473"/>
        <v>0</v>
      </c>
      <c r="FL273" s="156">
        <f t="shared" si="473"/>
        <v>0</v>
      </c>
      <c r="FM273" s="156">
        <f t="shared" si="473"/>
        <v>0</v>
      </c>
      <c r="FN273" s="156">
        <f t="shared" si="473"/>
        <v>0</v>
      </c>
      <c r="FO273" s="156">
        <f t="shared" si="473"/>
        <v>0</v>
      </c>
      <c r="FP273" s="156">
        <f t="shared" si="473"/>
        <v>0</v>
      </c>
      <c r="FQ273" s="156">
        <f t="shared" si="473"/>
        <v>0</v>
      </c>
      <c r="FR273" s="156">
        <f t="shared" si="473"/>
        <v>0</v>
      </c>
      <c r="FS273" s="156">
        <f t="shared" si="473"/>
        <v>0</v>
      </c>
      <c r="FT273" s="156">
        <f t="shared" si="473"/>
        <v>0</v>
      </c>
      <c r="FU273" s="156">
        <f t="shared" si="473"/>
        <v>0</v>
      </c>
      <c r="FV273" s="156">
        <f t="shared" si="473"/>
        <v>0</v>
      </c>
      <c r="FW273" s="156">
        <f t="shared" si="473"/>
        <v>0</v>
      </c>
      <c r="FX273" s="156">
        <f t="shared" si="473"/>
        <v>0</v>
      </c>
      <c r="FY273" s="156">
        <f t="shared" si="473"/>
        <v>0</v>
      </c>
      <c r="FZ273" s="156">
        <f t="shared" si="473"/>
        <v>0</v>
      </c>
      <c r="GA273" s="156">
        <f t="shared" si="473"/>
        <v>0</v>
      </c>
      <c r="GB273" s="156">
        <f t="shared" si="473"/>
        <v>0</v>
      </c>
      <c r="GC273" s="156">
        <f t="shared" si="473"/>
        <v>0</v>
      </c>
      <c r="GD273" s="156">
        <f t="shared" si="473"/>
        <v>0</v>
      </c>
      <c r="GE273" s="156">
        <f t="shared" si="473"/>
        <v>0</v>
      </c>
      <c r="GF273" s="156">
        <f t="shared" si="473"/>
        <v>0</v>
      </c>
      <c r="GG273" s="156">
        <f t="shared" si="473"/>
        <v>0</v>
      </c>
      <c r="GH273" s="156">
        <f t="shared" si="473"/>
        <v>0</v>
      </c>
      <c r="GI273" s="156">
        <f t="shared" si="473"/>
        <v>0</v>
      </c>
      <c r="GJ273" s="156">
        <f t="shared" si="473"/>
        <v>0</v>
      </c>
      <c r="GK273" s="156">
        <f t="shared" si="473"/>
        <v>0</v>
      </c>
      <c r="GL273" s="156">
        <f t="shared" si="473"/>
        <v>0</v>
      </c>
      <c r="GM273" s="156">
        <f t="shared" si="473"/>
        <v>0</v>
      </c>
      <c r="GN273" s="156">
        <f t="shared" si="473"/>
        <v>0</v>
      </c>
      <c r="GO273" s="156">
        <f t="shared" ref="GO273:IZ273" si="474">IF(GO$165=EOMONTH($D99,-1),SUMIFS($D264:$NK264,$D$165:$NK$165,"&gt;="&amp;EOMONTH($D99,$S99),$D$165:$NK$165,"&lt;"&amp;EOMONTH($D99,60))*-$AF99+SUMIFS($D264:$NK264,$D$165:$NK$165,"&gt;="&amp;EOMONTH($D99,60),$D$165:$NK$165,"&lt;"&amp;EOMONTH($D99,372))*-$AG99,0)</f>
        <v>0</v>
      </c>
      <c r="GP273" s="156">
        <f t="shared" si="474"/>
        <v>0</v>
      </c>
      <c r="GQ273" s="156">
        <f t="shared" si="474"/>
        <v>0</v>
      </c>
      <c r="GR273" s="156">
        <f t="shared" si="474"/>
        <v>0</v>
      </c>
      <c r="GS273" s="156">
        <f t="shared" si="474"/>
        <v>0</v>
      </c>
      <c r="GT273" s="156">
        <f t="shared" si="474"/>
        <v>0</v>
      </c>
      <c r="GU273" s="156">
        <f t="shared" si="474"/>
        <v>0</v>
      </c>
      <c r="GV273" s="156">
        <f t="shared" si="474"/>
        <v>0</v>
      </c>
      <c r="GW273" s="156">
        <f t="shared" si="474"/>
        <v>0</v>
      </c>
      <c r="GX273" s="156">
        <f t="shared" si="474"/>
        <v>0</v>
      </c>
      <c r="GY273" s="156">
        <f t="shared" si="474"/>
        <v>0</v>
      </c>
      <c r="GZ273" s="156">
        <f t="shared" si="474"/>
        <v>0</v>
      </c>
      <c r="HA273" s="156">
        <f t="shared" si="474"/>
        <v>0</v>
      </c>
      <c r="HB273" s="156">
        <f t="shared" si="474"/>
        <v>0</v>
      </c>
      <c r="HC273" s="156">
        <f t="shared" si="474"/>
        <v>0</v>
      </c>
      <c r="HD273" s="156">
        <f t="shared" si="474"/>
        <v>0</v>
      </c>
      <c r="HE273" s="156">
        <f t="shared" si="474"/>
        <v>0</v>
      </c>
      <c r="HF273" s="156">
        <f t="shared" si="474"/>
        <v>0</v>
      </c>
      <c r="HG273" s="156">
        <f t="shared" si="474"/>
        <v>0</v>
      </c>
      <c r="HH273" s="156">
        <f t="shared" si="474"/>
        <v>0</v>
      </c>
      <c r="HI273" s="156">
        <f t="shared" si="474"/>
        <v>0</v>
      </c>
      <c r="HJ273" s="156">
        <f t="shared" si="474"/>
        <v>0</v>
      </c>
      <c r="HK273" s="156">
        <f t="shared" si="474"/>
        <v>0</v>
      </c>
      <c r="HL273" s="156">
        <f t="shared" si="474"/>
        <v>0</v>
      </c>
      <c r="HM273" s="156">
        <f t="shared" si="474"/>
        <v>0</v>
      </c>
      <c r="HN273" s="156">
        <f t="shared" si="474"/>
        <v>0</v>
      </c>
      <c r="HO273" s="156">
        <f t="shared" si="474"/>
        <v>0</v>
      </c>
      <c r="HP273" s="156">
        <f t="shared" si="474"/>
        <v>0</v>
      </c>
      <c r="HQ273" s="156">
        <f t="shared" si="474"/>
        <v>0</v>
      </c>
      <c r="HR273" s="156">
        <f t="shared" si="474"/>
        <v>0</v>
      </c>
      <c r="HS273" s="156">
        <f t="shared" si="474"/>
        <v>0</v>
      </c>
      <c r="HT273" s="156">
        <f t="shared" si="474"/>
        <v>0</v>
      </c>
      <c r="HU273" s="156">
        <f t="shared" si="474"/>
        <v>0</v>
      </c>
      <c r="HV273" s="156">
        <f t="shared" si="474"/>
        <v>0</v>
      </c>
      <c r="HW273" s="156">
        <f t="shared" si="474"/>
        <v>0</v>
      </c>
      <c r="HX273" s="156">
        <f t="shared" si="474"/>
        <v>0</v>
      </c>
      <c r="HY273" s="156">
        <f t="shared" si="474"/>
        <v>0</v>
      </c>
      <c r="HZ273" s="156">
        <f t="shared" si="474"/>
        <v>0</v>
      </c>
      <c r="IA273" s="156">
        <f t="shared" si="474"/>
        <v>0</v>
      </c>
      <c r="IB273" s="156">
        <f t="shared" si="474"/>
        <v>0</v>
      </c>
      <c r="IC273" s="156">
        <f t="shared" si="474"/>
        <v>0</v>
      </c>
      <c r="ID273" s="156">
        <f t="shared" si="474"/>
        <v>0</v>
      </c>
      <c r="IE273" s="156">
        <f t="shared" si="474"/>
        <v>0</v>
      </c>
      <c r="IF273" s="156">
        <f t="shared" si="474"/>
        <v>0</v>
      </c>
      <c r="IG273" s="156">
        <f t="shared" si="474"/>
        <v>0</v>
      </c>
      <c r="IH273" s="156">
        <f t="shared" si="474"/>
        <v>0</v>
      </c>
      <c r="II273" s="156">
        <f t="shared" si="474"/>
        <v>0</v>
      </c>
      <c r="IJ273" s="156">
        <f t="shared" si="474"/>
        <v>0</v>
      </c>
      <c r="IK273" s="156">
        <f t="shared" si="474"/>
        <v>0</v>
      </c>
      <c r="IL273" s="156">
        <f t="shared" si="474"/>
        <v>0</v>
      </c>
      <c r="IM273" s="156">
        <f t="shared" si="474"/>
        <v>0</v>
      </c>
      <c r="IN273" s="156">
        <f t="shared" si="474"/>
        <v>0</v>
      </c>
      <c r="IO273" s="156">
        <f t="shared" si="474"/>
        <v>0</v>
      </c>
      <c r="IP273" s="156">
        <f t="shared" si="474"/>
        <v>0</v>
      </c>
      <c r="IQ273" s="156">
        <f t="shared" si="474"/>
        <v>0</v>
      </c>
      <c r="IR273" s="156">
        <f t="shared" si="474"/>
        <v>0</v>
      </c>
      <c r="IS273" s="156">
        <f t="shared" si="474"/>
        <v>0</v>
      </c>
      <c r="IT273" s="156">
        <f t="shared" si="474"/>
        <v>0</v>
      </c>
      <c r="IU273" s="156">
        <f t="shared" si="474"/>
        <v>0</v>
      </c>
      <c r="IV273" s="156">
        <f t="shared" si="474"/>
        <v>0</v>
      </c>
      <c r="IW273" s="156">
        <f t="shared" si="474"/>
        <v>0</v>
      </c>
      <c r="IX273" s="156">
        <f t="shared" si="474"/>
        <v>0</v>
      </c>
      <c r="IY273" s="156">
        <f t="shared" si="474"/>
        <v>0</v>
      </c>
      <c r="IZ273" s="156">
        <f t="shared" si="474"/>
        <v>0</v>
      </c>
      <c r="JA273" s="156">
        <f t="shared" ref="JA273:LL273" si="475">IF(JA$165=EOMONTH($D99,-1),SUMIFS($D264:$NK264,$D$165:$NK$165,"&gt;="&amp;EOMONTH($D99,$S99),$D$165:$NK$165,"&lt;"&amp;EOMONTH($D99,60))*-$AF99+SUMIFS($D264:$NK264,$D$165:$NK$165,"&gt;="&amp;EOMONTH($D99,60),$D$165:$NK$165,"&lt;"&amp;EOMONTH($D99,372))*-$AG99,0)</f>
        <v>0</v>
      </c>
      <c r="JB273" s="156">
        <f t="shared" si="475"/>
        <v>0</v>
      </c>
      <c r="JC273" s="156">
        <f t="shared" si="475"/>
        <v>0</v>
      </c>
      <c r="JD273" s="156">
        <f t="shared" si="475"/>
        <v>0</v>
      </c>
      <c r="JE273" s="156">
        <f t="shared" si="475"/>
        <v>0</v>
      </c>
      <c r="JF273" s="156">
        <f t="shared" si="475"/>
        <v>0</v>
      </c>
      <c r="JG273" s="156">
        <f t="shared" si="475"/>
        <v>0</v>
      </c>
      <c r="JH273" s="156">
        <f t="shared" si="475"/>
        <v>0</v>
      </c>
      <c r="JI273" s="156">
        <f t="shared" si="475"/>
        <v>0</v>
      </c>
      <c r="JJ273" s="156">
        <f t="shared" si="475"/>
        <v>0</v>
      </c>
      <c r="JK273" s="156">
        <f t="shared" si="475"/>
        <v>0</v>
      </c>
      <c r="JL273" s="156">
        <f t="shared" si="475"/>
        <v>0</v>
      </c>
      <c r="JM273" s="156">
        <f t="shared" si="475"/>
        <v>0</v>
      </c>
      <c r="JN273" s="156">
        <f t="shared" si="475"/>
        <v>0</v>
      </c>
      <c r="JO273" s="156">
        <f t="shared" si="475"/>
        <v>0</v>
      </c>
      <c r="JP273" s="156">
        <f t="shared" si="475"/>
        <v>0</v>
      </c>
      <c r="JQ273" s="156">
        <f t="shared" si="475"/>
        <v>0</v>
      </c>
      <c r="JR273" s="156">
        <f t="shared" si="475"/>
        <v>0</v>
      </c>
      <c r="JS273" s="156">
        <f t="shared" si="475"/>
        <v>0</v>
      </c>
      <c r="JT273" s="156">
        <f t="shared" si="475"/>
        <v>0</v>
      </c>
      <c r="JU273" s="156">
        <f t="shared" si="475"/>
        <v>0</v>
      </c>
      <c r="JV273" s="156">
        <f t="shared" si="475"/>
        <v>0</v>
      </c>
      <c r="JW273" s="156">
        <f t="shared" si="475"/>
        <v>0</v>
      </c>
      <c r="JX273" s="156">
        <f t="shared" si="475"/>
        <v>0</v>
      </c>
      <c r="JY273" s="156">
        <f t="shared" si="475"/>
        <v>0</v>
      </c>
      <c r="JZ273" s="156">
        <f t="shared" si="475"/>
        <v>0</v>
      </c>
      <c r="KA273" s="156">
        <f t="shared" si="475"/>
        <v>0</v>
      </c>
      <c r="KB273" s="156">
        <f t="shared" si="475"/>
        <v>0</v>
      </c>
      <c r="KC273" s="156">
        <f t="shared" si="475"/>
        <v>0</v>
      </c>
      <c r="KD273" s="156">
        <f t="shared" si="475"/>
        <v>0</v>
      </c>
      <c r="KE273" s="156">
        <f t="shared" si="475"/>
        <v>0</v>
      </c>
      <c r="KF273" s="156">
        <f t="shared" si="475"/>
        <v>0</v>
      </c>
      <c r="KG273" s="156">
        <f t="shared" si="475"/>
        <v>0</v>
      </c>
      <c r="KH273" s="156">
        <f t="shared" si="475"/>
        <v>0</v>
      </c>
      <c r="KI273" s="156">
        <f t="shared" si="475"/>
        <v>0</v>
      </c>
      <c r="KJ273" s="156">
        <f t="shared" si="475"/>
        <v>0</v>
      </c>
      <c r="KK273" s="156">
        <f t="shared" si="475"/>
        <v>0</v>
      </c>
      <c r="KL273" s="156">
        <f t="shared" si="475"/>
        <v>0</v>
      </c>
      <c r="KM273" s="156">
        <f t="shared" si="475"/>
        <v>0</v>
      </c>
      <c r="KN273" s="156">
        <f t="shared" si="475"/>
        <v>0</v>
      </c>
      <c r="KO273" s="156">
        <f t="shared" si="475"/>
        <v>0</v>
      </c>
      <c r="KP273" s="156">
        <f t="shared" si="475"/>
        <v>0</v>
      </c>
      <c r="KQ273" s="156">
        <f t="shared" si="475"/>
        <v>0</v>
      </c>
      <c r="KR273" s="156">
        <f t="shared" si="475"/>
        <v>0</v>
      </c>
      <c r="KS273" s="156">
        <f t="shared" si="475"/>
        <v>0</v>
      </c>
      <c r="KT273" s="156">
        <f t="shared" si="475"/>
        <v>0</v>
      </c>
      <c r="KU273" s="156">
        <f t="shared" si="475"/>
        <v>0</v>
      </c>
      <c r="KV273" s="156">
        <f t="shared" si="475"/>
        <v>0</v>
      </c>
      <c r="KW273" s="156">
        <f t="shared" si="475"/>
        <v>0</v>
      </c>
      <c r="KX273" s="156">
        <f t="shared" si="475"/>
        <v>0</v>
      </c>
      <c r="KY273" s="156">
        <f t="shared" si="475"/>
        <v>0</v>
      </c>
      <c r="KZ273" s="156">
        <f t="shared" si="475"/>
        <v>0</v>
      </c>
      <c r="LA273" s="156">
        <f t="shared" si="475"/>
        <v>0</v>
      </c>
      <c r="LB273" s="156">
        <f t="shared" si="475"/>
        <v>0</v>
      </c>
      <c r="LC273" s="156">
        <f t="shared" si="475"/>
        <v>0</v>
      </c>
      <c r="LD273" s="156">
        <f t="shared" si="475"/>
        <v>0</v>
      </c>
      <c r="LE273" s="156">
        <f t="shared" si="475"/>
        <v>0</v>
      </c>
      <c r="LF273" s="156">
        <f t="shared" si="475"/>
        <v>0</v>
      </c>
      <c r="LG273" s="156">
        <f t="shared" si="475"/>
        <v>0</v>
      </c>
      <c r="LH273" s="156">
        <f t="shared" si="475"/>
        <v>0</v>
      </c>
      <c r="LI273" s="156">
        <f t="shared" si="475"/>
        <v>0</v>
      </c>
      <c r="LJ273" s="156">
        <f t="shared" si="475"/>
        <v>0</v>
      </c>
      <c r="LK273" s="156">
        <f t="shared" si="475"/>
        <v>0</v>
      </c>
      <c r="LL273" s="156">
        <f t="shared" si="475"/>
        <v>0</v>
      </c>
      <c r="LM273" s="156">
        <f t="shared" ref="LM273:NK273" si="476">IF(LM$165=EOMONTH($D99,-1),SUMIFS($D264:$NK264,$D$165:$NK$165,"&gt;="&amp;EOMONTH($D99,$S99),$D$165:$NK$165,"&lt;"&amp;EOMONTH($D99,60))*-$AF99+SUMIFS($D264:$NK264,$D$165:$NK$165,"&gt;="&amp;EOMONTH($D99,60),$D$165:$NK$165,"&lt;"&amp;EOMONTH($D99,372))*-$AG99,0)</f>
        <v>0</v>
      </c>
      <c r="LN273" s="156">
        <f t="shared" si="476"/>
        <v>0</v>
      </c>
      <c r="LO273" s="156">
        <f t="shared" si="476"/>
        <v>0</v>
      </c>
      <c r="LP273" s="156">
        <f t="shared" si="476"/>
        <v>0</v>
      </c>
      <c r="LQ273" s="156">
        <f t="shared" si="476"/>
        <v>0</v>
      </c>
      <c r="LR273" s="156">
        <f t="shared" si="476"/>
        <v>0</v>
      </c>
      <c r="LS273" s="156">
        <f t="shared" si="476"/>
        <v>0</v>
      </c>
      <c r="LT273" s="156">
        <f t="shared" si="476"/>
        <v>0</v>
      </c>
      <c r="LU273" s="156">
        <f t="shared" si="476"/>
        <v>0</v>
      </c>
      <c r="LV273" s="156">
        <f t="shared" si="476"/>
        <v>0</v>
      </c>
      <c r="LW273" s="156">
        <f t="shared" si="476"/>
        <v>0</v>
      </c>
      <c r="LX273" s="156">
        <f t="shared" si="476"/>
        <v>0</v>
      </c>
      <c r="LY273" s="156">
        <f t="shared" si="476"/>
        <v>0</v>
      </c>
      <c r="LZ273" s="156">
        <f t="shared" si="476"/>
        <v>0</v>
      </c>
      <c r="MA273" s="156">
        <f t="shared" si="476"/>
        <v>0</v>
      </c>
      <c r="MB273" s="156">
        <f t="shared" si="476"/>
        <v>0</v>
      </c>
      <c r="MC273" s="156">
        <f t="shared" si="476"/>
        <v>0</v>
      </c>
      <c r="MD273" s="156">
        <f t="shared" si="476"/>
        <v>0</v>
      </c>
      <c r="ME273" s="156">
        <f t="shared" si="476"/>
        <v>0</v>
      </c>
      <c r="MF273" s="156">
        <f t="shared" si="476"/>
        <v>0</v>
      </c>
      <c r="MG273" s="156">
        <f t="shared" si="476"/>
        <v>0</v>
      </c>
      <c r="MH273" s="156">
        <f t="shared" si="476"/>
        <v>0</v>
      </c>
      <c r="MI273" s="156">
        <f t="shared" si="476"/>
        <v>0</v>
      </c>
      <c r="MJ273" s="156">
        <f t="shared" si="476"/>
        <v>0</v>
      </c>
      <c r="MK273" s="156">
        <f t="shared" si="476"/>
        <v>0</v>
      </c>
      <c r="ML273" s="156">
        <f t="shared" si="476"/>
        <v>0</v>
      </c>
      <c r="MM273" s="156">
        <f t="shared" si="476"/>
        <v>0</v>
      </c>
      <c r="MN273" s="156">
        <f t="shared" si="476"/>
        <v>0</v>
      </c>
      <c r="MO273" s="156">
        <f t="shared" si="476"/>
        <v>0</v>
      </c>
      <c r="MP273" s="156">
        <f t="shared" si="476"/>
        <v>0</v>
      </c>
      <c r="MQ273" s="156">
        <f t="shared" si="476"/>
        <v>0</v>
      </c>
      <c r="MR273" s="156">
        <f t="shared" si="476"/>
        <v>0</v>
      </c>
      <c r="MS273" s="156">
        <f t="shared" si="476"/>
        <v>0</v>
      </c>
      <c r="MT273" s="156">
        <f t="shared" si="476"/>
        <v>0</v>
      </c>
      <c r="MU273" s="156">
        <f t="shared" si="476"/>
        <v>0</v>
      </c>
      <c r="MV273" s="156">
        <f t="shared" si="476"/>
        <v>0</v>
      </c>
      <c r="MW273" s="156">
        <f t="shared" si="476"/>
        <v>0</v>
      </c>
      <c r="MX273" s="156">
        <f t="shared" si="476"/>
        <v>0</v>
      </c>
      <c r="MY273" s="156">
        <f t="shared" si="476"/>
        <v>0</v>
      </c>
      <c r="MZ273" s="156">
        <f t="shared" si="476"/>
        <v>0</v>
      </c>
      <c r="NA273" s="156">
        <f t="shared" si="476"/>
        <v>0</v>
      </c>
      <c r="NB273" s="156">
        <f t="shared" si="476"/>
        <v>0</v>
      </c>
      <c r="NC273" s="156">
        <f t="shared" si="476"/>
        <v>0</v>
      </c>
      <c r="ND273" s="156">
        <f t="shared" si="476"/>
        <v>0</v>
      </c>
      <c r="NE273" s="156">
        <f t="shared" si="476"/>
        <v>0</v>
      </c>
      <c r="NF273" s="156">
        <f t="shared" si="476"/>
        <v>0</v>
      </c>
      <c r="NG273" s="156">
        <f t="shared" si="476"/>
        <v>0</v>
      </c>
      <c r="NH273" s="156">
        <f t="shared" si="476"/>
        <v>0</v>
      </c>
      <c r="NI273" s="156">
        <f t="shared" si="476"/>
        <v>0</v>
      </c>
      <c r="NJ273" s="156">
        <f t="shared" si="476"/>
        <v>0</v>
      </c>
      <c r="NK273" s="158">
        <f t="shared" si="476"/>
        <v>0</v>
      </c>
    </row>
    <row r="274" spans="1:375" x14ac:dyDescent="0.25">
      <c r="A274" s="154">
        <f t="shared" si="464"/>
        <v>-81149.185200999986</v>
      </c>
      <c r="B274" s="35" t="s">
        <v>171</v>
      </c>
      <c r="C274" s="89" t="s">
        <v>163</v>
      </c>
      <c r="D274" s="156">
        <f t="shared" ref="D274:BO274" si="477">IF(D$165=EOMONTH($E99,$R99*(1-$O99)),FV($AE99,ROUNDDOWN(YEARFRAC($D$165,D$165,1),0),0,($AC99*(1-$O99)+$AD99*$O99)*$B99,0),0)</f>
        <v>0</v>
      </c>
      <c r="E274" s="156">
        <f t="shared" si="477"/>
        <v>0</v>
      </c>
      <c r="F274" s="156">
        <f t="shared" si="477"/>
        <v>0</v>
      </c>
      <c r="G274" s="156">
        <f t="shared" si="477"/>
        <v>0</v>
      </c>
      <c r="H274" s="156">
        <f t="shared" si="477"/>
        <v>0</v>
      </c>
      <c r="I274" s="156">
        <f t="shared" si="477"/>
        <v>0</v>
      </c>
      <c r="J274" s="156">
        <f t="shared" si="477"/>
        <v>0</v>
      </c>
      <c r="K274" s="156">
        <f t="shared" si="477"/>
        <v>0</v>
      </c>
      <c r="L274" s="156">
        <f t="shared" si="477"/>
        <v>0</v>
      </c>
      <c r="M274" s="156">
        <f t="shared" si="477"/>
        <v>0</v>
      </c>
      <c r="N274" s="156">
        <f t="shared" si="477"/>
        <v>0</v>
      </c>
      <c r="O274" s="156">
        <f t="shared" si="477"/>
        <v>0</v>
      </c>
      <c r="P274" s="156">
        <f t="shared" si="477"/>
        <v>0</v>
      </c>
      <c r="Q274" s="156">
        <f t="shared" si="477"/>
        <v>0</v>
      </c>
      <c r="R274" s="156">
        <f t="shared" si="477"/>
        <v>0</v>
      </c>
      <c r="S274" s="156">
        <f t="shared" si="477"/>
        <v>0</v>
      </c>
      <c r="T274" s="156">
        <f t="shared" si="477"/>
        <v>0</v>
      </c>
      <c r="U274" s="156">
        <f t="shared" si="477"/>
        <v>0</v>
      </c>
      <c r="V274" s="156">
        <f t="shared" si="477"/>
        <v>0</v>
      </c>
      <c r="W274" s="156">
        <f t="shared" si="477"/>
        <v>0</v>
      </c>
      <c r="X274" s="156">
        <f t="shared" si="477"/>
        <v>0</v>
      </c>
      <c r="Y274" s="156">
        <f t="shared" si="477"/>
        <v>0</v>
      </c>
      <c r="Z274" s="156">
        <f t="shared" si="477"/>
        <v>0</v>
      </c>
      <c r="AA274" s="156">
        <f t="shared" si="477"/>
        <v>0</v>
      </c>
      <c r="AB274" s="156">
        <f t="shared" si="477"/>
        <v>0</v>
      </c>
      <c r="AC274" s="156">
        <f t="shared" si="477"/>
        <v>0</v>
      </c>
      <c r="AD274" s="156">
        <f t="shared" si="477"/>
        <v>0</v>
      </c>
      <c r="AE274" s="156">
        <f t="shared" si="477"/>
        <v>0</v>
      </c>
      <c r="AF274" s="156">
        <f t="shared" si="477"/>
        <v>0</v>
      </c>
      <c r="AG274" s="156">
        <f t="shared" si="477"/>
        <v>0</v>
      </c>
      <c r="AH274" s="156">
        <f t="shared" si="477"/>
        <v>0</v>
      </c>
      <c r="AI274" s="156">
        <f t="shared" si="477"/>
        <v>0</v>
      </c>
      <c r="AJ274" s="156">
        <f t="shared" si="477"/>
        <v>0</v>
      </c>
      <c r="AK274" s="156">
        <f t="shared" si="477"/>
        <v>0</v>
      </c>
      <c r="AL274" s="156">
        <f t="shared" si="477"/>
        <v>0</v>
      </c>
      <c r="AM274" s="156">
        <f t="shared" si="477"/>
        <v>0</v>
      </c>
      <c r="AN274" s="156">
        <f t="shared" si="477"/>
        <v>0</v>
      </c>
      <c r="AO274" s="156">
        <f t="shared" si="477"/>
        <v>0</v>
      </c>
      <c r="AP274" s="156">
        <f t="shared" si="477"/>
        <v>0</v>
      </c>
      <c r="AQ274" s="156">
        <f t="shared" si="477"/>
        <v>0</v>
      </c>
      <c r="AR274" s="156">
        <f t="shared" si="477"/>
        <v>0</v>
      </c>
      <c r="AS274" s="156">
        <f t="shared" si="477"/>
        <v>0</v>
      </c>
      <c r="AT274" s="156">
        <f t="shared" si="477"/>
        <v>0</v>
      </c>
      <c r="AU274" s="156">
        <f t="shared" si="477"/>
        <v>0</v>
      </c>
      <c r="AV274" s="156">
        <f t="shared" si="477"/>
        <v>0</v>
      </c>
      <c r="AW274" s="156">
        <f t="shared" si="477"/>
        <v>0</v>
      </c>
      <c r="AX274" s="156">
        <f t="shared" si="477"/>
        <v>0</v>
      </c>
      <c r="AY274" s="156">
        <f t="shared" si="477"/>
        <v>0</v>
      </c>
      <c r="AZ274" s="156">
        <f t="shared" si="477"/>
        <v>0</v>
      </c>
      <c r="BA274" s="156">
        <f t="shared" si="477"/>
        <v>0</v>
      </c>
      <c r="BB274" s="156">
        <f t="shared" si="477"/>
        <v>0</v>
      </c>
      <c r="BC274" s="156">
        <f t="shared" si="477"/>
        <v>0</v>
      </c>
      <c r="BD274" s="156">
        <f t="shared" si="477"/>
        <v>0</v>
      </c>
      <c r="BE274" s="156">
        <f t="shared" si="477"/>
        <v>0</v>
      </c>
      <c r="BF274" s="156">
        <f t="shared" si="477"/>
        <v>0</v>
      </c>
      <c r="BG274" s="156">
        <f t="shared" si="477"/>
        <v>0</v>
      </c>
      <c r="BH274" s="156">
        <f t="shared" si="477"/>
        <v>0</v>
      </c>
      <c r="BI274" s="156">
        <f t="shared" si="477"/>
        <v>0</v>
      </c>
      <c r="BJ274" s="156">
        <f t="shared" si="477"/>
        <v>0</v>
      </c>
      <c r="BK274" s="156">
        <f t="shared" si="477"/>
        <v>0</v>
      </c>
      <c r="BL274" s="156">
        <f t="shared" si="477"/>
        <v>0</v>
      </c>
      <c r="BM274" s="156">
        <f t="shared" si="477"/>
        <v>0</v>
      </c>
      <c r="BN274" s="156">
        <f t="shared" si="477"/>
        <v>0</v>
      </c>
      <c r="BO274" s="156">
        <f t="shared" si="477"/>
        <v>-81149.185200999986</v>
      </c>
      <c r="BP274" s="156">
        <f t="shared" ref="BP274:EA274" si="478">IF(BP$165=EOMONTH($E99,$R99*(1-$O99)),FV($AE99,ROUNDDOWN(YEARFRAC($D$165,BP$165,1),0),0,($AC99*(1-$O99)+$AD99*$O99)*$B99,0),0)</f>
        <v>0</v>
      </c>
      <c r="BQ274" s="156">
        <f t="shared" si="478"/>
        <v>0</v>
      </c>
      <c r="BR274" s="156">
        <f t="shared" si="478"/>
        <v>0</v>
      </c>
      <c r="BS274" s="156">
        <f t="shared" si="478"/>
        <v>0</v>
      </c>
      <c r="BT274" s="156">
        <f t="shared" si="478"/>
        <v>0</v>
      </c>
      <c r="BU274" s="156">
        <f t="shared" si="478"/>
        <v>0</v>
      </c>
      <c r="BV274" s="156">
        <f t="shared" si="478"/>
        <v>0</v>
      </c>
      <c r="BW274" s="156">
        <f t="shared" si="478"/>
        <v>0</v>
      </c>
      <c r="BX274" s="156">
        <f t="shared" si="478"/>
        <v>0</v>
      </c>
      <c r="BY274" s="156">
        <f t="shared" si="478"/>
        <v>0</v>
      </c>
      <c r="BZ274" s="156">
        <f t="shared" si="478"/>
        <v>0</v>
      </c>
      <c r="CA274" s="156">
        <f t="shared" si="478"/>
        <v>0</v>
      </c>
      <c r="CB274" s="156">
        <f t="shared" si="478"/>
        <v>0</v>
      </c>
      <c r="CC274" s="156">
        <f t="shared" si="478"/>
        <v>0</v>
      </c>
      <c r="CD274" s="156">
        <f t="shared" si="478"/>
        <v>0</v>
      </c>
      <c r="CE274" s="156">
        <f t="shared" si="478"/>
        <v>0</v>
      </c>
      <c r="CF274" s="156">
        <f t="shared" si="478"/>
        <v>0</v>
      </c>
      <c r="CG274" s="156">
        <f t="shared" si="478"/>
        <v>0</v>
      </c>
      <c r="CH274" s="156">
        <f t="shared" si="478"/>
        <v>0</v>
      </c>
      <c r="CI274" s="156">
        <f t="shared" si="478"/>
        <v>0</v>
      </c>
      <c r="CJ274" s="156">
        <f t="shared" si="478"/>
        <v>0</v>
      </c>
      <c r="CK274" s="156">
        <f t="shared" si="478"/>
        <v>0</v>
      </c>
      <c r="CL274" s="156">
        <f t="shared" si="478"/>
        <v>0</v>
      </c>
      <c r="CM274" s="156">
        <f t="shared" si="478"/>
        <v>0</v>
      </c>
      <c r="CN274" s="156">
        <f t="shared" si="478"/>
        <v>0</v>
      </c>
      <c r="CO274" s="156">
        <f t="shared" si="478"/>
        <v>0</v>
      </c>
      <c r="CP274" s="156">
        <f t="shared" si="478"/>
        <v>0</v>
      </c>
      <c r="CQ274" s="156">
        <f t="shared" si="478"/>
        <v>0</v>
      </c>
      <c r="CR274" s="156">
        <f t="shared" si="478"/>
        <v>0</v>
      </c>
      <c r="CS274" s="156">
        <f t="shared" si="478"/>
        <v>0</v>
      </c>
      <c r="CT274" s="156">
        <f t="shared" si="478"/>
        <v>0</v>
      </c>
      <c r="CU274" s="156">
        <f t="shared" si="478"/>
        <v>0</v>
      </c>
      <c r="CV274" s="156">
        <f t="shared" si="478"/>
        <v>0</v>
      </c>
      <c r="CW274" s="156">
        <f t="shared" si="478"/>
        <v>0</v>
      </c>
      <c r="CX274" s="156">
        <f t="shared" si="478"/>
        <v>0</v>
      </c>
      <c r="CY274" s="156">
        <f t="shared" si="478"/>
        <v>0</v>
      </c>
      <c r="CZ274" s="156">
        <f t="shared" si="478"/>
        <v>0</v>
      </c>
      <c r="DA274" s="156">
        <f t="shared" si="478"/>
        <v>0</v>
      </c>
      <c r="DB274" s="156">
        <f t="shared" si="478"/>
        <v>0</v>
      </c>
      <c r="DC274" s="156">
        <f t="shared" si="478"/>
        <v>0</v>
      </c>
      <c r="DD274" s="156">
        <f t="shared" si="478"/>
        <v>0</v>
      </c>
      <c r="DE274" s="156">
        <f t="shared" si="478"/>
        <v>0</v>
      </c>
      <c r="DF274" s="156">
        <f t="shared" si="478"/>
        <v>0</v>
      </c>
      <c r="DG274" s="156">
        <f t="shared" si="478"/>
        <v>0</v>
      </c>
      <c r="DH274" s="156">
        <f t="shared" si="478"/>
        <v>0</v>
      </c>
      <c r="DI274" s="156">
        <f t="shared" si="478"/>
        <v>0</v>
      </c>
      <c r="DJ274" s="156">
        <f t="shared" si="478"/>
        <v>0</v>
      </c>
      <c r="DK274" s="156">
        <f t="shared" si="478"/>
        <v>0</v>
      </c>
      <c r="DL274" s="156">
        <f t="shared" si="478"/>
        <v>0</v>
      </c>
      <c r="DM274" s="156">
        <f t="shared" si="478"/>
        <v>0</v>
      </c>
      <c r="DN274" s="156">
        <f t="shared" si="478"/>
        <v>0</v>
      </c>
      <c r="DO274" s="156">
        <f t="shared" si="478"/>
        <v>0</v>
      </c>
      <c r="DP274" s="156">
        <f t="shared" si="478"/>
        <v>0</v>
      </c>
      <c r="DQ274" s="156">
        <f t="shared" si="478"/>
        <v>0</v>
      </c>
      <c r="DR274" s="156">
        <f t="shared" si="478"/>
        <v>0</v>
      </c>
      <c r="DS274" s="156">
        <f t="shared" si="478"/>
        <v>0</v>
      </c>
      <c r="DT274" s="156">
        <f t="shared" si="478"/>
        <v>0</v>
      </c>
      <c r="DU274" s="156">
        <f t="shared" si="478"/>
        <v>0</v>
      </c>
      <c r="DV274" s="156">
        <f t="shared" si="478"/>
        <v>0</v>
      </c>
      <c r="DW274" s="156">
        <f t="shared" si="478"/>
        <v>0</v>
      </c>
      <c r="DX274" s="156">
        <f t="shared" si="478"/>
        <v>0</v>
      </c>
      <c r="DY274" s="156">
        <f t="shared" si="478"/>
        <v>0</v>
      </c>
      <c r="DZ274" s="156">
        <f t="shared" si="478"/>
        <v>0</v>
      </c>
      <c r="EA274" s="156">
        <f t="shared" si="478"/>
        <v>0</v>
      </c>
      <c r="EB274" s="156">
        <f t="shared" ref="EB274:GM274" si="479">IF(EB$165=EOMONTH($E99,$R99*(1-$O99)),FV($AE99,ROUNDDOWN(YEARFRAC($D$165,EB$165,1),0),0,($AC99*(1-$O99)+$AD99*$O99)*$B99,0),0)</f>
        <v>0</v>
      </c>
      <c r="EC274" s="156">
        <f t="shared" si="479"/>
        <v>0</v>
      </c>
      <c r="ED274" s="156">
        <f t="shared" si="479"/>
        <v>0</v>
      </c>
      <c r="EE274" s="156">
        <f t="shared" si="479"/>
        <v>0</v>
      </c>
      <c r="EF274" s="156">
        <f t="shared" si="479"/>
        <v>0</v>
      </c>
      <c r="EG274" s="156">
        <f t="shared" si="479"/>
        <v>0</v>
      </c>
      <c r="EH274" s="156">
        <f t="shared" si="479"/>
        <v>0</v>
      </c>
      <c r="EI274" s="156">
        <f t="shared" si="479"/>
        <v>0</v>
      </c>
      <c r="EJ274" s="156">
        <f t="shared" si="479"/>
        <v>0</v>
      </c>
      <c r="EK274" s="156">
        <f t="shared" si="479"/>
        <v>0</v>
      </c>
      <c r="EL274" s="156">
        <f t="shared" si="479"/>
        <v>0</v>
      </c>
      <c r="EM274" s="156">
        <f t="shared" si="479"/>
        <v>0</v>
      </c>
      <c r="EN274" s="156">
        <f t="shared" si="479"/>
        <v>0</v>
      </c>
      <c r="EO274" s="156">
        <f t="shared" si="479"/>
        <v>0</v>
      </c>
      <c r="EP274" s="156">
        <f t="shared" si="479"/>
        <v>0</v>
      </c>
      <c r="EQ274" s="156">
        <f t="shared" si="479"/>
        <v>0</v>
      </c>
      <c r="ER274" s="156">
        <f t="shared" si="479"/>
        <v>0</v>
      </c>
      <c r="ES274" s="156">
        <f t="shared" si="479"/>
        <v>0</v>
      </c>
      <c r="ET274" s="156">
        <f t="shared" si="479"/>
        <v>0</v>
      </c>
      <c r="EU274" s="156">
        <f t="shared" si="479"/>
        <v>0</v>
      </c>
      <c r="EV274" s="156">
        <f t="shared" si="479"/>
        <v>0</v>
      </c>
      <c r="EW274" s="156">
        <f t="shared" si="479"/>
        <v>0</v>
      </c>
      <c r="EX274" s="156">
        <f t="shared" si="479"/>
        <v>0</v>
      </c>
      <c r="EY274" s="156">
        <f t="shared" si="479"/>
        <v>0</v>
      </c>
      <c r="EZ274" s="156">
        <f t="shared" si="479"/>
        <v>0</v>
      </c>
      <c r="FA274" s="156">
        <f t="shared" si="479"/>
        <v>0</v>
      </c>
      <c r="FB274" s="156">
        <f t="shared" si="479"/>
        <v>0</v>
      </c>
      <c r="FC274" s="156">
        <f t="shared" si="479"/>
        <v>0</v>
      </c>
      <c r="FD274" s="156">
        <f t="shared" si="479"/>
        <v>0</v>
      </c>
      <c r="FE274" s="156">
        <f t="shared" si="479"/>
        <v>0</v>
      </c>
      <c r="FF274" s="156">
        <f t="shared" si="479"/>
        <v>0</v>
      </c>
      <c r="FG274" s="156">
        <f t="shared" si="479"/>
        <v>0</v>
      </c>
      <c r="FH274" s="156">
        <f t="shared" si="479"/>
        <v>0</v>
      </c>
      <c r="FI274" s="156">
        <f t="shared" si="479"/>
        <v>0</v>
      </c>
      <c r="FJ274" s="156">
        <f t="shared" si="479"/>
        <v>0</v>
      </c>
      <c r="FK274" s="156">
        <f t="shared" si="479"/>
        <v>0</v>
      </c>
      <c r="FL274" s="156">
        <f t="shared" si="479"/>
        <v>0</v>
      </c>
      <c r="FM274" s="156">
        <f t="shared" si="479"/>
        <v>0</v>
      </c>
      <c r="FN274" s="156">
        <f t="shared" si="479"/>
        <v>0</v>
      </c>
      <c r="FO274" s="156">
        <f t="shared" si="479"/>
        <v>0</v>
      </c>
      <c r="FP274" s="156">
        <f t="shared" si="479"/>
        <v>0</v>
      </c>
      <c r="FQ274" s="156">
        <f t="shared" si="479"/>
        <v>0</v>
      </c>
      <c r="FR274" s="156">
        <f t="shared" si="479"/>
        <v>0</v>
      </c>
      <c r="FS274" s="156">
        <f t="shared" si="479"/>
        <v>0</v>
      </c>
      <c r="FT274" s="156">
        <f t="shared" si="479"/>
        <v>0</v>
      </c>
      <c r="FU274" s="156">
        <f t="shared" si="479"/>
        <v>0</v>
      </c>
      <c r="FV274" s="156">
        <f t="shared" si="479"/>
        <v>0</v>
      </c>
      <c r="FW274" s="156">
        <f t="shared" si="479"/>
        <v>0</v>
      </c>
      <c r="FX274" s="156">
        <f t="shared" si="479"/>
        <v>0</v>
      </c>
      <c r="FY274" s="156">
        <f t="shared" si="479"/>
        <v>0</v>
      </c>
      <c r="FZ274" s="156">
        <f t="shared" si="479"/>
        <v>0</v>
      </c>
      <c r="GA274" s="156">
        <f t="shared" si="479"/>
        <v>0</v>
      </c>
      <c r="GB274" s="156">
        <f t="shared" si="479"/>
        <v>0</v>
      </c>
      <c r="GC274" s="156">
        <f t="shared" si="479"/>
        <v>0</v>
      </c>
      <c r="GD274" s="156">
        <f t="shared" si="479"/>
        <v>0</v>
      </c>
      <c r="GE274" s="156">
        <f t="shared" si="479"/>
        <v>0</v>
      </c>
      <c r="GF274" s="156">
        <f t="shared" si="479"/>
        <v>0</v>
      </c>
      <c r="GG274" s="156">
        <f t="shared" si="479"/>
        <v>0</v>
      </c>
      <c r="GH274" s="156">
        <f t="shared" si="479"/>
        <v>0</v>
      </c>
      <c r="GI274" s="156">
        <f t="shared" si="479"/>
        <v>0</v>
      </c>
      <c r="GJ274" s="156">
        <f t="shared" si="479"/>
        <v>0</v>
      </c>
      <c r="GK274" s="156">
        <f t="shared" si="479"/>
        <v>0</v>
      </c>
      <c r="GL274" s="156">
        <f t="shared" si="479"/>
        <v>0</v>
      </c>
      <c r="GM274" s="156">
        <f t="shared" si="479"/>
        <v>0</v>
      </c>
      <c r="GN274" s="156">
        <f t="shared" ref="GN274:IY274" si="480">IF(GN$165=EOMONTH($E99,$R99*(1-$O99)),FV($AE99,ROUNDDOWN(YEARFRAC($D$165,GN$165,1),0),0,($AC99*(1-$O99)+$AD99*$O99)*$B99,0),0)</f>
        <v>0</v>
      </c>
      <c r="GO274" s="156">
        <f t="shared" si="480"/>
        <v>0</v>
      </c>
      <c r="GP274" s="156">
        <f t="shared" si="480"/>
        <v>0</v>
      </c>
      <c r="GQ274" s="156">
        <f t="shared" si="480"/>
        <v>0</v>
      </c>
      <c r="GR274" s="156">
        <f t="shared" si="480"/>
        <v>0</v>
      </c>
      <c r="GS274" s="156">
        <f t="shared" si="480"/>
        <v>0</v>
      </c>
      <c r="GT274" s="156">
        <f t="shared" si="480"/>
        <v>0</v>
      </c>
      <c r="GU274" s="156">
        <f t="shared" si="480"/>
        <v>0</v>
      </c>
      <c r="GV274" s="156">
        <f t="shared" si="480"/>
        <v>0</v>
      </c>
      <c r="GW274" s="156">
        <f t="shared" si="480"/>
        <v>0</v>
      </c>
      <c r="GX274" s="156">
        <f t="shared" si="480"/>
        <v>0</v>
      </c>
      <c r="GY274" s="156">
        <f t="shared" si="480"/>
        <v>0</v>
      </c>
      <c r="GZ274" s="156">
        <f t="shared" si="480"/>
        <v>0</v>
      </c>
      <c r="HA274" s="156">
        <f t="shared" si="480"/>
        <v>0</v>
      </c>
      <c r="HB274" s="156">
        <f t="shared" si="480"/>
        <v>0</v>
      </c>
      <c r="HC274" s="156">
        <f t="shared" si="480"/>
        <v>0</v>
      </c>
      <c r="HD274" s="156">
        <f t="shared" si="480"/>
        <v>0</v>
      </c>
      <c r="HE274" s="156">
        <f t="shared" si="480"/>
        <v>0</v>
      </c>
      <c r="HF274" s="156">
        <f t="shared" si="480"/>
        <v>0</v>
      </c>
      <c r="HG274" s="156">
        <f t="shared" si="480"/>
        <v>0</v>
      </c>
      <c r="HH274" s="156">
        <f t="shared" si="480"/>
        <v>0</v>
      </c>
      <c r="HI274" s="156">
        <f t="shared" si="480"/>
        <v>0</v>
      </c>
      <c r="HJ274" s="156">
        <f t="shared" si="480"/>
        <v>0</v>
      </c>
      <c r="HK274" s="156">
        <f t="shared" si="480"/>
        <v>0</v>
      </c>
      <c r="HL274" s="156">
        <f t="shared" si="480"/>
        <v>0</v>
      </c>
      <c r="HM274" s="156">
        <f t="shared" si="480"/>
        <v>0</v>
      </c>
      <c r="HN274" s="156">
        <f t="shared" si="480"/>
        <v>0</v>
      </c>
      <c r="HO274" s="156">
        <f t="shared" si="480"/>
        <v>0</v>
      </c>
      <c r="HP274" s="156">
        <f t="shared" si="480"/>
        <v>0</v>
      </c>
      <c r="HQ274" s="156">
        <f t="shared" si="480"/>
        <v>0</v>
      </c>
      <c r="HR274" s="156">
        <f t="shared" si="480"/>
        <v>0</v>
      </c>
      <c r="HS274" s="156">
        <f t="shared" si="480"/>
        <v>0</v>
      </c>
      <c r="HT274" s="156">
        <f t="shared" si="480"/>
        <v>0</v>
      </c>
      <c r="HU274" s="156">
        <f t="shared" si="480"/>
        <v>0</v>
      </c>
      <c r="HV274" s="156">
        <f t="shared" si="480"/>
        <v>0</v>
      </c>
      <c r="HW274" s="156">
        <f t="shared" si="480"/>
        <v>0</v>
      </c>
      <c r="HX274" s="156">
        <f t="shared" si="480"/>
        <v>0</v>
      </c>
      <c r="HY274" s="156">
        <f t="shared" si="480"/>
        <v>0</v>
      </c>
      <c r="HZ274" s="156">
        <f t="shared" si="480"/>
        <v>0</v>
      </c>
      <c r="IA274" s="156">
        <f t="shared" si="480"/>
        <v>0</v>
      </c>
      <c r="IB274" s="156">
        <f t="shared" si="480"/>
        <v>0</v>
      </c>
      <c r="IC274" s="156">
        <f t="shared" si="480"/>
        <v>0</v>
      </c>
      <c r="ID274" s="156">
        <f t="shared" si="480"/>
        <v>0</v>
      </c>
      <c r="IE274" s="156">
        <f t="shared" si="480"/>
        <v>0</v>
      </c>
      <c r="IF274" s="156">
        <f t="shared" si="480"/>
        <v>0</v>
      </c>
      <c r="IG274" s="156">
        <f t="shared" si="480"/>
        <v>0</v>
      </c>
      <c r="IH274" s="156">
        <f t="shared" si="480"/>
        <v>0</v>
      </c>
      <c r="II274" s="156">
        <f t="shared" si="480"/>
        <v>0</v>
      </c>
      <c r="IJ274" s="156">
        <f t="shared" si="480"/>
        <v>0</v>
      </c>
      <c r="IK274" s="156">
        <f t="shared" si="480"/>
        <v>0</v>
      </c>
      <c r="IL274" s="156">
        <f t="shared" si="480"/>
        <v>0</v>
      </c>
      <c r="IM274" s="156">
        <f t="shared" si="480"/>
        <v>0</v>
      </c>
      <c r="IN274" s="156">
        <f t="shared" si="480"/>
        <v>0</v>
      </c>
      <c r="IO274" s="156">
        <f t="shared" si="480"/>
        <v>0</v>
      </c>
      <c r="IP274" s="156">
        <f t="shared" si="480"/>
        <v>0</v>
      </c>
      <c r="IQ274" s="156">
        <f t="shared" si="480"/>
        <v>0</v>
      </c>
      <c r="IR274" s="156">
        <f t="shared" si="480"/>
        <v>0</v>
      </c>
      <c r="IS274" s="156">
        <f t="shared" si="480"/>
        <v>0</v>
      </c>
      <c r="IT274" s="156">
        <f t="shared" si="480"/>
        <v>0</v>
      </c>
      <c r="IU274" s="156">
        <f t="shared" si="480"/>
        <v>0</v>
      </c>
      <c r="IV274" s="156">
        <f t="shared" si="480"/>
        <v>0</v>
      </c>
      <c r="IW274" s="156">
        <f t="shared" si="480"/>
        <v>0</v>
      </c>
      <c r="IX274" s="156">
        <f t="shared" si="480"/>
        <v>0</v>
      </c>
      <c r="IY274" s="156">
        <f t="shared" si="480"/>
        <v>0</v>
      </c>
      <c r="IZ274" s="156">
        <f t="shared" ref="IZ274:LK274" si="481">IF(IZ$165=EOMONTH($E99,$R99*(1-$O99)),FV($AE99,ROUNDDOWN(YEARFRAC($D$165,IZ$165,1),0),0,($AC99*(1-$O99)+$AD99*$O99)*$B99,0),0)</f>
        <v>0</v>
      </c>
      <c r="JA274" s="156">
        <f t="shared" si="481"/>
        <v>0</v>
      </c>
      <c r="JB274" s="156">
        <f t="shared" si="481"/>
        <v>0</v>
      </c>
      <c r="JC274" s="156">
        <f t="shared" si="481"/>
        <v>0</v>
      </c>
      <c r="JD274" s="156">
        <f t="shared" si="481"/>
        <v>0</v>
      </c>
      <c r="JE274" s="156">
        <f t="shared" si="481"/>
        <v>0</v>
      </c>
      <c r="JF274" s="156">
        <f t="shared" si="481"/>
        <v>0</v>
      </c>
      <c r="JG274" s="156">
        <f t="shared" si="481"/>
        <v>0</v>
      </c>
      <c r="JH274" s="156">
        <f t="shared" si="481"/>
        <v>0</v>
      </c>
      <c r="JI274" s="156">
        <f t="shared" si="481"/>
        <v>0</v>
      </c>
      <c r="JJ274" s="156">
        <f t="shared" si="481"/>
        <v>0</v>
      </c>
      <c r="JK274" s="156">
        <f t="shared" si="481"/>
        <v>0</v>
      </c>
      <c r="JL274" s="156">
        <f t="shared" si="481"/>
        <v>0</v>
      </c>
      <c r="JM274" s="156">
        <f t="shared" si="481"/>
        <v>0</v>
      </c>
      <c r="JN274" s="156">
        <f t="shared" si="481"/>
        <v>0</v>
      </c>
      <c r="JO274" s="156">
        <f t="shared" si="481"/>
        <v>0</v>
      </c>
      <c r="JP274" s="156">
        <f t="shared" si="481"/>
        <v>0</v>
      </c>
      <c r="JQ274" s="156">
        <f t="shared" si="481"/>
        <v>0</v>
      </c>
      <c r="JR274" s="156">
        <f t="shared" si="481"/>
        <v>0</v>
      </c>
      <c r="JS274" s="156">
        <f t="shared" si="481"/>
        <v>0</v>
      </c>
      <c r="JT274" s="156">
        <f t="shared" si="481"/>
        <v>0</v>
      </c>
      <c r="JU274" s="156">
        <f t="shared" si="481"/>
        <v>0</v>
      </c>
      <c r="JV274" s="156">
        <f t="shared" si="481"/>
        <v>0</v>
      </c>
      <c r="JW274" s="156">
        <f t="shared" si="481"/>
        <v>0</v>
      </c>
      <c r="JX274" s="156">
        <f t="shared" si="481"/>
        <v>0</v>
      </c>
      <c r="JY274" s="156">
        <f t="shared" si="481"/>
        <v>0</v>
      </c>
      <c r="JZ274" s="156">
        <f t="shared" si="481"/>
        <v>0</v>
      </c>
      <c r="KA274" s="156">
        <f t="shared" si="481"/>
        <v>0</v>
      </c>
      <c r="KB274" s="156">
        <f t="shared" si="481"/>
        <v>0</v>
      </c>
      <c r="KC274" s="156">
        <f t="shared" si="481"/>
        <v>0</v>
      </c>
      <c r="KD274" s="156">
        <f t="shared" si="481"/>
        <v>0</v>
      </c>
      <c r="KE274" s="156">
        <f t="shared" si="481"/>
        <v>0</v>
      </c>
      <c r="KF274" s="156">
        <f t="shared" si="481"/>
        <v>0</v>
      </c>
      <c r="KG274" s="156">
        <f t="shared" si="481"/>
        <v>0</v>
      </c>
      <c r="KH274" s="156">
        <f t="shared" si="481"/>
        <v>0</v>
      </c>
      <c r="KI274" s="156">
        <f t="shared" si="481"/>
        <v>0</v>
      </c>
      <c r="KJ274" s="156">
        <f t="shared" si="481"/>
        <v>0</v>
      </c>
      <c r="KK274" s="156">
        <f t="shared" si="481"/>
        <v>0</v>
      </c>
      <c r="KL274" s="156">
        <f t="shared" si="481"/>
        <v>0</v>
      </c>
      <c r="KM274" s="156">
        <f t="shared" si="481"/>
        <v>0</v>
      </c>
      <c r="KN274" s="156">
        <f t="shared" si="481"/>
        <v>0</v>
      </c>
      <c r="KO274" s="156">
        <f t="shared" si="481"/>
        <v>0</v>
      </c>
      <c r="KP274" s="156">
        <f t="shared" si="481"/>
        <v>0</v>
      </c>
      <c r="KQ274" s="156">
        <f t="shared" si="481"/>
        <v>0</v>
      </c>
      <c r="KR274" s="156">
        <f t="shared" si="481"/>
        <v>0</v>
      </c>
      <c r="KS274" s="156">
        <f t="shared" si="481"/>
        <v>0</v>
      </c>
      <c r="KT274" s="156">
        <f t="shared" si="481"/>
        <v>0</v>
      </c>
      <c r="KU274" s="156">
        <f t="shared" si="481"/>
        <v>0</v>
      </c>
      <c r="KV274" s="156">
        <f t="shared" si="481"/>
        <v>0</v>
      </c>
      <c r="KW274" s="156">
        <f t="shared" si="481"/>
        <v>0</v>
      </c>
      <c r="KX274" s="156">
        <f t="shared" si="481"/>
        <v>0</v>
      </c>
      <c r="KY274" s="156">
        <f t="shared" si="481"/>
        <v>0</v>
      </c>
      <c r="KZ274" s="156">
        <f t="shared" si="481"/>
        <v>0</v>
      </c>
      <c r="LA274" s="156">
        <f t="shared" si="481"/>
        <v>0</v>
      </c>
      <c r="LB274" s="156">
        <f t="shared" si="481"/>
        <v>0</v>
      </c>
      <c r="LC274" s="156">
        <f t="shared" si="481"/>
        <v>0</v>
      </c>
      <c r="LD274" s="156">
        <f t="shared" si="481"/>
        <v>0</v>
      </c>
      <c r="LE274" s="156">
        <f t="shared" si="481"/>
        <v>0</v>
      </c>
      <c r="LF274" s="156">
        <f t="shared" si="481"/>
        <v>0</v>
      </c>
      <c r="LG274" s="156">
        <f t="shared" si="481"/>
        <v>0</v>
      </c>
      <c r="LH274" s="156">
        <f t="shared" si="481"/>
        <v>0</v>
      </c>
      <c r="LI274" s="156">
        <f t="shared" si="481"/>
        <v>0</v>
      </c>
      <c r="LJ274" s="156">
        <f t="shared" si="481"/>
        <v>0</v>
      </c>
      <c r="LK274" s="156">
        <f t="shared" si="481"/>
        <v>0</v>
      </c>
      <c r="LL274" s="156">
        <f t="shared" ref="LL274:NK274" si="482">IF(LL$165=EOMONTH($E99,$R99*(1-$O99)),FV($AE99,ROUNDDOWN(YEARFRAC($D$165,LL$165,1),0),0,($AC99*(1-$O99)+$AD99*$O99)*$B99,0),0)</f>
        <v>0</v>
      </c>
      <c r="LM274" s="156">
        <f t="shared" si="482"/>
        <v>0</v>
      </c>
      <c r="LN274" s="156">
        <f t="shared" si="482"/>
        <v>0</v>
      </c>
      <c r="LO274" s="156">
        <f t="shared" si="482"/>
        <v>0</v>
      </c>
      <c r="LP274" s="156">
        <f t="shared" si="482"/>
        <v>0</v>
      </c>
      <c r="LQ274" s="156">
        <f t="shared" si="482"/>
        <v>0</v>
      </c>
      <c r="LR274" s="156">
        <f t="shared" si="482"/>
        <v>0</v>
      </c>
      <c r="LS274" s="156">
        <f t="shared" si="482"/>
        <v>0</v>
      </c>
      <c r="LT274" s="156">
        <f t="shared" si="482"/>
        <v>0</v>
      </c>
      <c r="LU274" s="156">
        <f t="shared" si="482"/>
        <v>0</v>
      </c>
      <c r="LV274" s="156">
        <f t="shared" si="482"/>
        <v>0</v>
      </c>
      <c r="LW274" s="156">
        <f t="shared" si="482"/>
        <v>0</v>
      </c>
      <c r="LX274" s="156">
        <f t="shared" si="482"/>
        <v>0</v>
      </c>
      <c r="LY274" s="156">
        <f t="shared" si="482"/>
        <v>0</v>
      </c>
      <c r="LZ274" s="156">
        <f t="shared" si="482"/>
        <v>0</v>
      </c>
      <c r="MA274" s="156">
        <f t="shared" si="482"/>
        <v>0</v>
      </c>
      <c r="MB274" s="156">
        <f t="shared" si="482"/>
        <v>0</v>
      </c>
      <c r="MC274" s="156">
        <f t="shared" si="482"/>
        <v>0</v>
      </c>
      <c r="MD274" s="156">
        <f t="shared" si="482"/>
        <v>0</v>
      </c>
      <c r="ME274" s="156">
        <f t="shared" si="482"/>
        <v>0</v>
      </c>
      <c r="MF274" s="156">
        <f t="shared" si="482"/>
        <v>0</v>
      </c>
      <c r="MG274" s="156">
        <f t="shared" si="482"/>
        <v>0</v>
      </c>
      <c r="MH274" s="156">
        <f t="shared" si="482"/>
        <v>0</v>
      </c>
      <c r="MI274" s="156">
        <f t="shared" si="482"/>
        <v>0</v>
      </c>
      <c r="MJ274" s="156">
        <f t="shared" si="482"/>
        <v>0</v>
      </c>
      <c r="MK274" s="156">
        <f t="shared" si="482"/>
        <v>0</v>
      </c>
      <c r="ML274" s="156">
        <f t="shared" si="482"/>
        <v>0</v>
      </c>
      <c r="MM274" s="156">
        <f t="shared" si="482"/>
        <v>0</v>
      </c>
      <c r="MN274" s="156">
        <f t="shared" si="482"/>
        <v>0</v>
      </c>
      <c r="MO274" s="156">
        <f t="shared" si="482"/>
        <v>0</v>
      </c>
      <c r="MP274" s="156">
        <f t="shared" si="482"/>
        <v>0</v>
      </c>
      <c r="MQ274" s="156">
        <f t="shared" si="482"/>
        <v>0</v>
      </c>
      <c r="MR274" s="156">
        <f t="shared" si="482"/>
        <v>0</v>
      </c>
      <c r="MS274" s="156">
        <f t="shared" si="482"/>
        <v>0</v>
      </c>
      <c r="MT274" s="156">
        <f t="shared" si="482"/>
        <v>0</v>
      </c>
      <c r="MU274" s="156">
        <f t="shared" si="482"/>
        <v>0</v>
      </c>
      <c r="MV274" s="156">
        <f t="shared" si="482"/>
        <v>0</v>
      </c>
      <c r="MW274" s="156">
        <f t="shared" si="482"/>
        <v>0</v>
      </c>
      <c r="MX274" s="156">
        <f t="shared" si="482"/>
        <v>0</v>
      </c>
      <c r="MY274" s="156">
        <f t="shared" si="482"/>
        <v>0</v>
      </c>
      <c r="MZ274" s="156">
        <f t="shared" si="482"/>
        <v>0</v>
      </c>
      <c r="NA274" s="156">
        <f t="shared" si="482"/>
        <v>0</v>
      </c>
      <c r="NB274" s="156">
        <f t="shared" si="482"/>
        <v>0</v>
      </c>
      <c r="NC274" s="156">
        <f t="shared" si="482"/>
        <v>0</v>
      </c>
      <c r="ND274" s="156">
        <f t="shared" si="482"/>
        <v>0</v>
      </c>
      <c r="NE274" s="156">
        <f t="shared" si="482"/>
        <v>0</v>
      </c>
      <c r="NF274" s="156">
        <f t="shared" si="482"/>
        <v>0</v>
      </c>
      <c r="NG274" s="156">
        <f t="shared" si="482"/>
        <v>0</v>
      </c>
      <c r="NH274" s="156">
        <f t="shared" si="482"/>
        <v>0</v>
      </c>
      <c r="NI274" s="156">
        <f t="shared" si="482"/>
        <v>0</v>
      </c>
      <c r="NJ274" s="156">
        <f t="shared" si="482"/>
        <v>0</v>
      </c>
      <c r="NK274" s="158">
        <f t="shared" si="482"/>
        <v>0</v>
      </c>
    </row>
    <row r="275" spans="1:375" x14ac:dyDescent="0.25">
      <c r="A275" s="154">
        <f t="shared" si="464"/>
        <v>-43335.250796312597</v>
      </c>
      <c r="B275" s="35" t="s">
        <v>170</v>
      </c>
      <c r="C275" s="89" t="s">
        <v>164</v>
      </c>
      <c r="D275" s="156">
        <f>IF(D$165=EOMONTH($E99,$R99*(1-$O99)),SUMIFS($D268:$NK268,$D$165:$NK$165,"&gt;"&amp;EOMONTH($E99,$R99*(1-$O99)+$S99*(1-$O99)+$T99*$O99),$D$165:$NK$165,"&lt;="&amp;EOMONTH($E99,$R99*(1-$O99)+60))*-($AF99*(1-$O99)+$AH99*$O99)+SUMIFS($D268:$NK268,$D$165:$NK$165,"&gt;"&amp;EOMONTH($E99,$R99*(1-$O99)+60),$D$165:$NK$165,"&lt;="&amp;EOMONTH($E99,$R99*(1-$O99)+372))*-($AG99*(1-$O99)+$AI99*$O99),0)</f>
        <v>0</v>
      </c>
      <c r="E275" s="156">
        <f t="shared" ref="E275:BP275" si="483">IF(E$165=EOMONTH($E99,$R99*(1-$O99)),SUMIFS($D268:$NK268,$D$165:$NK$165,"&gt;"&amp;EOMONTH($E99,$R99*(1-$O99)+$S99*(1-$O99)+$T99*$O99),$D$165:$NK$165,"&lt;="&amp;EOMONTH($E99,$R99*(1-$O99)+60))*-($AF99*(1-$O99)+$AH99*$O99)+SUMIFS($D268:$NK268,$D$165:$NK$165,"&gt;"&amp;EOMONTH($E99,$R99*(1-$O99)+60),$D$165:$NK$165,"&lt;="&amp;EOMONTH($E99,$R99*(1-$O99)+372))*-($AG99*(1-$O99)+$AI99*$O99),0)</f>
        <v>0</v>
      </c>
      <c r="F275" s="156">
        <f t="shared" si="483"/>
        <v>0</v>
      </c>
      <c r="G275" s="156">
        <f t="shared" si="483"/>
        <v>0</v>
      </c>
      <c r="H275" s="156">
        <f t="shared" si="483"/>
        <v>0</v>
      </c>
      <c r="I275" s="156">
        <f t="shared" si="483"/>
        <v>0</v>
      </c>
      <c r="J275" s="156">
        <f t="shared" si="483"/>
        <v>0</v>
      </c>
      <c r="K275" s="156">
        <f t="shared" si="483"/>
        <v>0</v>
      </c>
      <c r="L275" s="156">
        <f t="shared" si="483"/>
        <v>0</v>
      </c>
      <c r="M275" s="156">
        <f t="shared" si="483"/>
        <v>0</v>
      </c>
      <c r="N275" s="156">
        <f t="shared" si="483"/>
        <v>0</v>
      </c>
      <c r="O275" s="156">
        <f t="shared" si="483"/>
        <v>0</v>
      </c>
      <c r="P275" s="156">
        <f t="shared" si="483"/>
        <v>0</v>
      </c>
      <c r="Q275" s="156">
        <f t="shared" si="483"/>
        <v>0</v>
      </c>
      <c r="R275" s="156">
        <f t="shared" si="483"/>
        <v>0</v>
      </c>
      <c r="S275" s="156">
        <f t="shared" si="483"/>
        <v>0</v>
      </c>
      <c r="T275" s="156">
        <f t="shared" si="483"/>
        <v>0</v>
      </c>
      <c r="U275" s="156">
        <f t="shared" si="483"/>
        <v>0</v>
      </c>
      <c r="V275" s="156">
        <f t="shared" si="483"/>
        <v>0</v>
      </c>
      <c r="W275" s="156">
        <f t="shared" si="483"/>
        <v>0</v>
      </c>
      <c r="X275" s="156">
        <f t="shared" si="483"/>
        <v>0</v>
      </c>
      <c r="Y275" s="156">
        <f t="shared" si="483"/>
        <v>0</v>
      </c>
      <c r="Z275" s="156">
        <f t="shared" si="483"/>
        <v>0</v>
      </c>
      <c r="AA275" s="156">
        <f t="shared" si="483"/>
        <v>0</v>
      </c>
      <c r="AB275" s="156">
        <f t="shared" si="483"/>
        <v>0</v>
      </c>
      <c r="AC275" s="156">
        <f t="shared" si="483"/>
        <v>0</v>
      </c>
      <c r="AD275" s="156">
        <f t="shared" si="483"/>
        <v>0</v>
      </c>
      <c r="AE275" s="156">
        <f t="shared" si="483"/>
        <v>0</v>
      </c>
      <c r="AF275" s="156">
        <f t="shared" si="483"/>
        <v>0</v>
      </c>
      <c r="AG275" s="156">
        <f t="shared" si="483"/>
        <v>0</v>
      </c>
      <c r="AH275" s="156">
        <f t="shared" si="483"/>
        <v>0</v>
      </c>
      <c r="AI275" s="156">
        <f t="shared" si="483"/>
        <v>0</v>
      </c>
      <c r="AJ275" s="156">
        <f t="shared" si="483"/>
        <v>0</v>
      </c>
      <c r="AK275" s="156">
        <f t="shared" si="483"/>
        <v>0</v>
      </c>
      <c r="AL275" s="156">
        <f t="shared" si="483"/>
        <v>0</v>
      </c>
      <c r="AM275" s="156">
        <f t="shared" si="483"/>
        <v>0</v>
      </c>
      <c r="AN275" s="156">
        <f t="shared" si="483"/>
        <v>0</v>
      </c>
      <c r="AO275" s="156">
        <f t="shared" si="483"/>
        <v>0</v>
      </c>
      <c r="AP275" s="156">
        <f t="shared" si="483"/>
        <v>0</v>
      </c>
      <c r="AQ275" s="156">
        <f t="shared" si="483"/>
        <v>0</v>
      </c>
      <c r="AR275" s="156">
        <f t="shared" si="483"/>
        <v>0</v>
      </c>
      <c r="AS275" s="156">
        <f t="shared" si="483"/>
        <v>0</v>
      </c>
      <c r="AT275" s="156">
        <f t="shared" si="483"/>
        <v>0</v>
      </c>
      <c r="AU275" s="156">
        <f t="shared" si="483"/>
        <v>0</v>
      </c>
      <c r="AV275" s="156">
        <f t="shared" si="483"/>
        <v>0</v>
      </c>
      <c r="AW275" s="156">
        <f t="shared" si="483"/>
        <v>0</v>
      </c>
      <c r="AX275" s="156">
        <f t="shared" si="483"/>
        <v>0</v>
      </c>
      <c r="AY275" s="156">
        <f t="shared" si="483"/>
        <v>0</v>
      </c>
      <c r="AZ275" s="156">
        <f t="shared" si="483"/>
        <v>0</v>
      </c>
      <c r="BA275" s="156">
        <f t="shared" si="483"/>
        <v>0</v>
      </c>
      <c r="BB275" s="156">
        <f t="shared" si="483"/>
        <v>0</v>
      </c>
      <c r="BC275" s="156">
        <f t="shared" si="483"/>
        <v>0</v>
      </c>
      <c r="BD275" s="156">
        <f t="shared" si="483"/>
        <v>0</v>
      </c>
      <c r="BE275" s="156">
        <f t="shared" si="483"/>
        <v>0</v>
      </c>
      <c r="BF275" s="156">
        <f t="shared" si="483"/>
        <v>0</v>
      </c>
      <c r="BG275" s="156">
        <f t="shared" si="483"/>
        <v>0</v>
      </c>
      <c r="BH275" s="156">
        <f t="shared" si="483"/>
        <v>0</v>
      </c>
      <c r="BI275" s="156">
        <f t="shared" si="483"/>
        <v>0</v>
      </c>
      <c r="BJ275" s="156">
        <f t="shared" si="483"/>
        <v>0</v>
      </c>
      <c r="BK275" s="156">
        <f t="shared" si="483"/>
        <v>0</v>
      </c>
      <c r="BL275" s="156">
        <f t="shared" si="483"/>
        <v>0</v>
      </c>
      <c r="BM275" s="156">
        <f t="shared" si="483"/>
        <v>0</v>
      </c>
      <c r="BN275" s="156">
        <f t="shared" si="483"/>
        <v>0</v>
      </c>
      <c r="BO275" s="156">
        <f t="shared" si="483"/>
        <v>-43335.250796312597</v>
      </c>
      <c r="BP275" s="156">
        <f t="shared" si="483"/>
        <v>0</v>
      </c>
      <c r="BQ275" s="156">
        <f t="shared" ref="BQ275:EB275" si="484">IF(BQ$165=EOMONTH($E99,$R99*(1-$O99)),SUMIFS($D268:$NK268,$D$165:$NK$165,"&gt;"&amp;EOMONTH($E99,$R99*(1-$O99)+$S99*(1-$O99)+$T99*$O99),$D$165:$NK$165,"&lt;="&amp;EOMONTH($E99,$R99*(1-$O99)+60))*-($AF99*(1-$O99)+$AH99*$O99)+SUMIFS($D268:$NK268,$D$165:$NK$165,"&gt;"&amp;EOMONTH($E99,$R99*(1-$O99)+60),$D$165:$NK$165,"&lt;="&amp;EOMONTH($E99,$R99*(1-$O99)+372))*-($AG99*(1-$O99)+$AI99*$O99),0)</f>
        <v>0</v>
      </c>
      <c r="BR275" s="156">
        <f t="shared" si="484"/>
        <v>0</v>
      </c>
      <c r="BS275" s="156">
        <f t="shared" si="484"/>
        <v>0</v>
      </c>
      <c r="BT275" s="156">
        <f t="shared" si="484"/>
        <v>0</v>
      </c>
      <c r="BU275" s="156">
        <f t="shared" si="484"/>
        <v>0</v>
      </c>
      <c r="BV275" s="156">
        <f t="shared" si="484"/>
        <v>0</v>
      </c>
      <c r="BW275" s="156">
        <f t="shared" si="484"/>
        <v>0</v>
      </c>
      <c r="BX275" s="156">
        <f t="shared" si="484"/>
        <v>0</v>
      </c>
      <c r="BY275" s="156">
        <f t="shared" si="484"/>
        <v>0</v>
      </c>
      <c r="BZ275" s="156">
        <f t="shared" si="484"/>
        <v>0</v>
      </c>
      <c r="CA275" s="156">
        <f t="shared" si="484"/>
        <v>0</v>
      </c>
      <c r="CB275" s="156">
        <f t="shared" si="484"/>
        <v>0</v>
      </c>
      <c r="CC275" s="156">
        <f t="shared" si="484"/>
        <v>0</v>
      </c>
      <c r="CD275" s="156">
        <f t="shared" si="484"/>
        <v>0</v>
      </c>
      <c r="CE275" s="156">
        <f t="shared" si="484"/>
        <v>0</v>
      </c>
      <c r="CF275" s="156">
        <f t="shared" si="484"/>
        <v>0</v>
      </c>
      <c r="CG275" s="156">
        <f t="shared" si="484"/>
        <v>0</v>
      </c>
      <c r="CH275" s="156">
        <f t="shared" si="484"/>
        <v>0</v>
      </c>
      <c r="CI275" s="156">
        <f t="shared" si="484"/>
        <v>0</v>
      </c>
      <c r="CJ275" s="156">
        <f t="shared" si="484"/>
        <v>0</v>
      </c>
      <c r="CK275" s="156">
        <f t="shared" si="484"/>
        <v>0</v>
      </c>
      <c r="CL275" s="156">
        <f t="shared" si="484"/>
        <v>0</v>
      </c>
      <c r="CM275" s="156">
        <f t="shared" si="484"/>
        <v>0</v>
      </c>
      <c r="CN275" s="156">
        <f t="shared" si="484"/>
        <v>0</v>
      </c>
      <c r="CO275" s="156">
        <f t="shared" si="484"/>
        <v>0</v>
      </c>
      <c r="CP275" s="156">
        <f t="shared" si="484"/>
        <v>0</v>
      </c>
      <c r="CQ275" s="156">
        <f t="shared" si="484"/>
        <v>0</v>
      </c>
      <c r="CR275" s="156">
        <f t="shared" si="484"/>
        <v>0</v>
      </c>
      <c r="CS275" s="156">
        <f t="shared" si="484"/>
        <v>0</v>
      </c>
      <c r="CT275" s="156">
        <f t="shared" si="484"/>
        <v>0</v>
      </c>
      <c r="CU275" s="156">
        <f t="shared" si="484"/>
        <v>0</v>
      </c>
      <c r="CV275" s="156">
        <f t="shared" si="484"/>
        <v>0</v>
      </c>
      <c r="CW275" s="156">
        <f t="shared" si="484"/>
        <v>0</v>
      </c>
      <c r="CX275" s="156">
        <f t="shared" si="484"/>
        <v>0</v>
      </c>
      <c r="CY275" s="156">
        <f t="shared" si="484"/>
        <v>0</v>
      </c>
      <c r="CZ275" s="156">
        <f t="shared" si="484"/>
        <v>0</v>
      </c>
      <c r="DA275" s="156">
        <f t="shared" si="484"/>
        <v>0</v>
      </c>
      <c r="DB275" s="156">
        <f t="shared" si="484"/>
        <v>0</v>
      </c>
      <c r="DC275" s="156">
        <f t="shared" si="484"/>
        <v>0</v>
      </c>
      <c r="DD275" s="156">
        <f t="shared" si="484"/>
        <v>0</v>
      </c>
      <c r="DE275" s="156">
        <f t="shared" si="484"/>
        <v>0</v>
      </c>
      <c r="DF275" s="156">
        <f t="shared" si="484"/>
        <v>0</v>
      </c>
      <c r="DG275" s="156">
        <f t="shared" si="484"/>
        <v>0</v>
      </c>
      <c r="DH275" s="156">
        <f t="shared" si="484"/>
        <v>0</v>
      </c>
      <c r="DI275" s="156">
        <f t="shared" si="484"/>
        <v>0</v>
      </c>
      <c r="DJ275" s="156">
        <f t="shared" si="484"/>
        <v>0</v>
      </c>
      <c r="DK275" s="156">
        <f t="shared" si="484"/>
        <v>0</v>
      </c>
      <c r="DL275" s="156">
        <f t="shared" si="484"/>
        <v>0</v>
      </c>
      <c r="DM275" s="156">
        <f t="shared" si="484"/>
        <v>0</v>
      </c>
      <c r="DN275" s="156">
        <f t="shared" si="484"/>
        <v>0</v>
      </c>
      <c r="DO275" s="156">
        <f t="shared" si="484"/>
        <v>0</v>
      </c>
      <c r="DP275" s="156">
        <f t="shared" si="484"/>
        <v>0</v>
      </c>
      <c r="DQ275" s="156">
        <f t="shared" si="484"/>
        <v>0</v>
      </c>
      <c r="DR275" s="156">
        <f t="shared" si="484"/>
        <v>0</v>
      </c>
      <c r="DS275" s="156">
        <f t="shared" si="484"/>
        <v>0</v>
      </c>
      <c r="DT275" s="156">
        <f t="shared" si="484"/>
        <v>0</v>
      </c>
      <c r="DU275" s="156">
        <f t="shared" si="484"/>
        <v>0</v>
      </c>
      <c r="DV275" s="156">
        <f t="shared" si="484"/>
        <v>0</v>
      </c>
      <c r="DW275" s="156">
        <f t="shared" si="484"/>
        <v>0</v>
      </c>
      <c r="DX275" s="156">
        <f t="shared" si="484"/>
        <v>0</v>
      </c>
      <c r="DY275" s="156">
        <f t="shared" si="484"/>
        <v>0</v>
      </c>
      <c r="DZ275" s="156">
        <f t="shared" si="484"/>
        <v>0</v>
      </c>
      <c r="EA275" s="156">
        <f t="shared" si="484"/>
        <v>0</v>
      </c>
      <c r="EB275" s="156">
        <f t="shared" si="484"/>
        <v>0</v>
      </c>
      <c r="EC275" s="156">
        <f t="shared" ref="EC275:GN275" si="485">IF(EC$165=EOMONTH($E99,$R99*(1-$O99)),SUMIFS($D268:$NK268,$D$165:$NK$165,"&gt;"&amp;EOMONTH($E99,$R99*(1-$O99)+$S99*(1-$O99)+$T99*$O99),$D$165:$NK$165,"&lt;="&amp;EOMONTH($E99,$R99*(1-$O99)+60))*-($AF99*(1-$O99)+$AH99*$O99)+SUMIFS($D268:$NK268,$D$165:$NK$165,"&gt;"&amp;EOMONTH($E99,$R99*(1-$O99)+60),$D$165:$NK$165,"&lt;="&amp;EOMONTH($E99,$R99*(1-$O99)+372))*-($AG99*(1-$O99)+$AI99*$O99),0)</f>
        <v>0</v>
      </c>
      <c r="ED275" s="156">
        <f t="shared" si="485"/>
        <v>0</v>
      </c>
      <c r="EE275" s="156">
        <f t="shared" si="485"/>
        <v>0</v>
      </c>
      <c r="EF275" s="156">
        <f t="shared" si="485"/>
        <v>0</v>
      </c>
      <c r="EG275" s="156">
        <f t="shared" si="485"/>
        <v>0</v>
      </c>
      <c r="EH275" s="156">
        <f t="shared" si="485"/>
        <v>0</v>
      </c>
      <c r="EI275" s="156">
        <f t="shared" si="485"/>
        <v>0</v>
      </c>
      <c r="EJ275" s="156">
        <f t="shared" si="485"/>
        <v>0</v>
      </c>
      <c r="EK275" s="156">
        <f t="shared" si="485"/>
        <v>0</v>
      </c>
      <c r="EL275" s="156">
        <f t="shared" si="485"/>
        <v>0</v>
      </c>
      <c r="EM275" s="156">
        <f t="shared" si="485"/>
        <v>0</v>
      </c>
      <c r="EN275" s="156">
        <f t="shared" si="485"/>
        <v>0</v>
      </c>
      <c r="EO275" s="156">
        <f t="shared" si="485"/>
        <v>0</v>
      </c>
      <c r="EP275" s="156">
        <f t="shared" si="485"/>
        <v>0</v>
      </c>
      <c r="EQ275" s="156">
        <f t="shared" si="485"/>
        <v>0</v>
      </c>
      <c r="ER275" s="156">
        <f t="shared" si="485"/>
        <v>0</v>
      </c>
      <c r="ES275" s="156">
        <f t="shared" si="485"/>
        <v>0</v>
      </c>
      <c r="ET275" s="156">
        <f t="shared" si="485"/>
        <v>0</v>
      </c>
      <c r="EU275" s="156">
        <f t="shared" si="485"/>
        <v>0</v>
      </c>
      <c r="EV275" s="156">
        <f t="shared" si="485"/>
        <v>0</v>
      </c>
      <c r="EW275" s="156">
        <f t="shared" si="485"/>
        <v>0</v>
      </c>
      <c r="EX275" s="156">
        <f t="shared" si="485"/>
        <v>0</v>
      </c>
      <c r="EY275" s="156">
        <f t="shared" si="485"/>
        <v>0</v>
      </c>
      <c r="EZ275" s="156">
        <f t="shared" si="485"/>
        <v>0</v>
      </c>
      <c r="FA275" s="156">
        <f t="shared" si="485"/>
        <v>0</v>
      </c>
      <c r="FB275" s="156">
        <f t="shared" si="485"/>
        <v>0</v>
      </c>
      <c r="FC275" s="156">
        <f t="shared" si="485"/>
        <v>0</v>
      </c>
      <c r="FD275" s="156">
        <f t="shared" si="485"/>
        <v>0</v>
      </c>
      <c r="FE275" s="156">
        <f t="shared" si="485"/>
        <v>0</v>
      </c>
      <c r="FF275" s="156">
        <f t="shared" si="485"/>
        <v>0</v>
      </c>
      <c r="FG275" s="156">
        <f t="shared" si="485"/>
        <v>0</v>
      </c>
      <c r="FH275" s="156">
        <f t="shared" si="485"/>
        <v>0</v>
      </c>
      <c r="FI275" s="156">
        <f t="shared" si="485"/>
        <v>0</v>
      </c>
      <c r="FJ275" s="156">
        <f t="shared" si="485"/>
        <v>0</v>
      </c>
      <c r="FK275" s="156">
        <f t="shared" si="485"/>
        <v>0</v>
      </c>
      <c r="FL275" s="156">
        <f t="shared" si="485"/>
        <v>0</v>
      </c>
      <c r="FM275" s="156">
        <f t="shared" si="485"/>
        <v>0</v>
      </c>
      <c r="FN275" s="156">
        <f t="shared" si="485"/>
        <v>0</v>
      </c>
      <c r="FO275" s="156">
        <f t="shared" si="485"/>
        <v>0</v>
      </c>
      <c r="FP275" s="156">
        <f t="shared" si="485"/>
        <v>0</v>
      </c>
      <c r="FQ275" s="156">
        <f t="shared" si="485"/>
        <v>0</v>
      </c>
      <c r="FR275" s="156">
        <f t="shared" si="485"/>
        <v>0</v>
      </c>
      <c r="FS275" s="156">
        <f t="shared" si="485"/>
        <v>0</v>
      </c>
      <c r="FT275" s="156">
        <f t="shared" si="485"/>
        <v>0</v>
      </c>
      <c r="FU275" s="156">
        <f t="shared" si="485"/>
        <v>0</v>
      </c>
      <c r="FV275" s="156">
        <f t="shared" si="485"/>
        <v>0</v>
      </c>
      <c r="FW275" s="156">
        <f t="shared" si="485"/>
        <v>0</v>
      </c>
      <c r="FX275" s="156">
        <f t="shared" si="485"/>
        <v>0</v>
      </c>
      <c r="FY275" s="156">
        <f t="shared" si="485"/>
        <v>0</v>
      </c>
      <c r="FZ275" s="156">
        <f t="shared" si="485"/>
        <v>0</v>
      </c>
      <c r="GA275" s="156">
        <f t="shared" si="485"/>
        <v>0</v>
      </c>
      <c r="GB275" s="156">
        <f t="shared" si="485"/>
        <v>0</v>
      </c>
      <c r="GC275" s="156">
        <f t="shared" si="485"/>
        <v>0</v>
      </c>
      <c r="GD275" s="156">
        <f t="shared" si="485"/>
        <v>0</v>
      </c>
      <c r="GE275" s="156">
        <f t="shared" si="485"/>
        <v>0</v>
      </c>
      <c r="GF275" s="156">
        <f t="shared" si="485"/>
        <v>0</v>
      </c>
      <c r="GG275" s="156">
        <f t="shared" si="485"/>
        <v>0</v>
      </c>
      <c r="GH275" s="156">
        <f t="shared" si="485"/>
        <v>0</v>
      </c>
      <c r="GI275" s="156">
        <f t="shared" si="485"/>
        <v>0</v>
      </c>
      <c r="GJ275" s="156">
        <f t="shared" si="485"/>
        <v>0</v>
      </c>
      <c r="GK275" s="156">
        <f t="shared" si="485"/>
        <v>0</v>
      </c>
      <c r="GL275" s="156">
        <f t="shared" si="485"/>
        <v>0</v>
      </c>
      <c r="GM275" s="156">
        <f t="shared" si="485"/>
        <v>0</v>
      </c>
      <c r="GN275" s="156">
        <f t="shared" si="485"/>
        <v>0</v>
      </c>
      <c r="GO275" s="156">
        <f t="shared" ref="GO275:IZ275" si="486">IF(GO$165=EOMONTH($E99,$R99*(1-$O99)),SUMIFS($D268:$NK268,$D$165:$NK$165,"&gt;"&amp;EOMONTH($E99,$R99*(1-$O99)+$S99*(1-$O99)+$T99*$O99),$D$165:$NK$165,"&lt;="&amp;EOMONTH($E99,$R99*(1-$O99)+60))*-($AF99*(1-$O99)+$AH99*$O99)+SUMIFS($D268:$NK268,$D$165:$NK$165,"&gt;"&amp;EOMONTH($E99,$R99*(1-$O99)+60),$D$165:$NK$165,"&lt;="&amp;EOMONTH($E99,$R99*(1-$O99)+372))*-($AG99*(1-$O99)+$AI99*$O99),0)</f>
        <v>0</v>
      </c>
      <c r="GP275" s="156">
        <f t="shared" si="486"/>
        <v>0</v>
      </c>
      <c r="GQ275" s="156">
        <f t="shared" si="486"/>
        <v>0</v>
      </c>
      <c r="GR275" s="156">
        <f t="shared" si="486"/>
        <v>0</v>
      </c>
      <c r="GS275" s="156">
        <f t="shared" si="486"/>
        <v>0</v>
      </c>
      <c r="GT275" s="156">
        <f t="shared" si="486"/>
        <v>0</v>
      </c>
      <c r="GU275" s="156">
        <f t="shared" si="486"/>
        <v>0</v>
      </c>
      <c r="GV275" s="156">
        <f t="shared" si="486"/>
        <v>0</v>
      </c>
      <c r="GW275" s="156">
        <f t="shared" si="486"/>
        <v>0</v>
      </c>
      <c r="GX275" s="156">
        <f t="shared" si="486"/>
        <v>0</v>
      </c>
      <c r="GY275" s="156">
        <f t="shared" si="486"/>
        <v>0</v>
      </c>
      <c r="GZ275" s="156">
        <f t="shared" si="486"/>
        <v>0</v>
      </c>
      <c r="HA275" s="156">
        <f t="shared" si="486"/>
        <v>0</v>
      </c>
      <c r="HB275" s="156">
        <f t="shared" si="486"/>
        <v>0</v>
      </c>
      <c r="HC275" s="156">
        <f t="shared" si="486"/>
        <v>0</v>
      </c>
      <c r="HD275" s="156">
        <f t="shared" si="486"/>
        <v>0</v>
      </c>
      <c r="HE275" s="156">
        <f t="shared" si="486"/>
        <v>0</v>
      </c>
      <c r="HF275" s="156">
        <f t="shared" si="486"/>
        <v>0</v>
      </c>
      <c r="HG275" s="156">
        <f t="shared" si="486"/>
        <v>0</v>
      </c>
      <c r="HH275" s="156">
        <f t="shared" si="486"/>
        <v>0</v>
      </c>
      <c r="HI275" s="156">
        <f t="shared" si="486"/>
        <v>0</v>
      </c>
      <c r="HJ275" s="156">
        <f t="shared" si="486"/>
        <v>0</v>
      </c>
      <c r="HK275" s="156">
        <f t="shared" si="486"/>
        <v>0</v>
      </c>
      <c r="HL275" s="156">
        <f t="shared" si="486"/>
        <v>0</v>
      </c>
      <c r="HM275" s="156">
        <f t="shared" si="486"/>
        <v>0</v>
      </c>
      <c r="HN275" s="156">
        <f t="shared" si="486"/>
        <v>0</v>
      </c>
      <c r="HO275" s="156">
        <f t="shared" si="486"/>
        <v>0</v>
      </c>
      <c r="HP275" s="156">
        <f t="shared" si="486"/>
        <v>0</v>
      </c>
      <c r="HQ275" s="156">
        <f t="shared" si="486"/>
        <v>0</v>
      </c>
      <c r="HR275" s="156">
        <f t="shared" si="486"/>
        <v>0</v>
      </c>
      <c r="HS275" s="156">
        <f t="shared" si="486"/>
        <v>0</v>
      </c>
      <c r="HT275" s="156">
        <f t="shared" si="486"/>
        <v>0</v>
      </c>
      <c r="HU275" s="156">
        <f t="shared" si="486"/>
        <v>0</v>
      </c>
      <c r="HV275" s="156">
        <f t="shared" si="486"/>
        <v>0</v>
      </c>
      <c r="HW275" s="156">
        <f t="shared" si="486"/>
        <v>0</v>
      </c>
      <c r="HX275" s="156">
        <f t="shared" si="486"/>
        <v>0</v>
      </c>
      <c r="HY275" s="156">
        <f t="shared" si="486"/>
        <v>0</v>
      </c>
      <c r="HZ275" s="156">
        <f t="shared" si="486"/>
        <v>0</v>
      </c>
      <c r="IA275" s="156">
        <f t="shared" si="486"/>
        <v>0</v>
      </c>
      <c r="IB275" s="156">
        <f t="shared" si="486"/>
        <v>0</v>
      </c>
      <c r="IC275" s="156">
        <f t="shared" si="486"/>
        <v>0</v>
      </c>
      <c r="ID275" s="156">
        <f t="shared" si="486"/>
        <v>0</v>
      </c>
      <c r="IE275" s="156">
        <f t="shared" si="486"/>
        <v>0</v>
      </c>
      <c r="IF275" s="156">
        <f t="shared" si="486"/>
        <v>0</v>
      </c>
      <c r="IG275" s="156">
        <f t="shared" si="486"/>
        <v>0</v>
      </c>
      <c r="IH275" s="156">
        <f t="shared" si="486"/>
        <v>0</v>
      </c>
      <c r="II275" s="156">
        <f t="shared" si="486"/>
        <v>0</v>
      </c>
      <c r="IJ275" s="156">
        <f t="shared" si="486"/>
        <v>0</v>
      </c>
      <c r="IK275" s="156">
        <f t="shared" si="486"/>
        <v>0</v>
      </c>
      <c r="IL275" s="156">
        <f t="shared" si="486"/>
        <v>0</v>
      </c>
      <c r="IM275" s="156">
        <f t="shared" si="486"/>
        <v>0</v>
      </c>
      <c r="IN275" s="156">
        <f t="shared" si="486"/>
        <v>0</v>
      </c>
      <c r="IO275" s="156">
        <f t="shared" si="486"/>
        <v>0</v>
      </c>
      <c r="IP275" s="156">
        <f t="shared" si="486"/>
        <v>0</v>
      </c>
      <c r="IQ275" s="156">
        <f t="shared" si="486"/>
        <v>0</v>
      </c>
      <c r="IR275" s="156">
        <f t="shared" si="486"/>
        <v>0</v>
      </c>
      <c r="IS275" s="156">
        <f t="shared" si="486"/>
        <v>0</v>
      </c>
      <c r="IT275" s="156">
        <f t="shared" si="486"/>
        <v>0</v>
      </c>
      <c r="IU275" s="156">
        <f t="shared" si="486"/>
        <v>0</v>
      </c>
      <c r="IV275" s="156">
        <f t="shared" si="486"/>
        <v>0</v>
      </c>
      <c r="IW275" s="156">
        <f t="shared" si="486"/>
        <v>0</v>
      </c>
      <c r="IX275" s="156">
        <f t="shared" si="486"/>
        <v>0</v>
      </c>
      <c r="IY275" s="156">
        <f t="shared" si="486"/>
        <v>0</v>
      </c>
      <c r="IZ275" s="156">
        <f t="shared" si="486"/>
        <v>0</v>
      </c>
      <c r="JA275" s="156">
        <f t="shared" ref="JA275:LL275" si="487">IF(JA$165=EOMONTH($E99,$R99*(1-$O99)),SUMIFS($D268:$NK268,$D$165:$NK$165,"&gt;"&amp;EOMONTH($E99,$R99*(1-$O99)+$S99*(1-$O99)+$T99*$O99),$D$165:$NK$165,"&lt;="&amp;EOMONTH($E99,$R99*(1-$O99)+60))*-($AF99*(1-$O99)+$AH99*$O99)+SUMIFS($D268:$NK268,$D$165:$NK$165,"&gt;"&amp;EOMONTH($E99,$R99*(1-$O99)+60),$D$165:$NK$165,"&lt;="&amp;EOMONTH($E99,$R99*(1-$O99)+372))*-($AG99*(1-$O99)+$AI99*$O99),0)</f>
        <v>0</v>
      </c>
      <c r="JB275" s="156">
        <f t="shared" si="487"/>
        <v>0</v>
      </c>
      <c r="JC275" s="156">
        <f t="shared" si="487"/>
        <v>0</v>
      </c>
      <c r="JD275" s="156">
        <f t="shared" si="487"/>
        <v>0</v>
      </c>
      <c r="JE275" s="156">
        <f t="shared" si="487"/>
        <v>0</v>
      </c>
      <c r="JF275" s="156">
        <f t="shared" si="487"/>
        <v>0</v>
      </c>
      <c r="JG275" s="156">
        <f t="shared" si="487"/>
        <v>0</v>
      </c>
      <c r="JH275" s="156">
        <f t="shared" si="487"/>
        <v>0</v>
      </c>
      <c r="JI275" s="156">
        <f t="shared" si="487"/>
        <v>0</v>
      </c>
      <c r="JJ275" s="156">
        <f t="shared" si="487"/>
        <v>0</v>
      </c>
      <c r="JK275" s="156">
        <f t="shared" si="487"/>
        <v>0</v>
      </c>
      <c r="JL275" s="156">
        <f t="shared" si="487"/>
        <v>0</v>
      </c>
      <c r="JM275" s="156">
        <f t="shared" si="487"/>
        <v>0</v>
      </c>
      <c r="JN275" s="156">
        <f t="shared" si="487"/>
        <v>0</v>
      </c>
      <c r="JO275" s="156">
        <f t="shared" si="487"/>
        <v>0</v>
      </c>
      <c r="JP275" s="156">
        <f t="shared" si="487"/>
        <v>0</v>
      </c>
      <c r="JQ275" s="156">
        <f t="shared" si="487"/>
        <v>0</v>
      </c>
      <c r="JR275" s="156">
        <f t="shared" si="487"/>
        <v>0</v>
      </c>
      <c r="JS275" s="156">
        <f t="shared" si="487"/>
        <v>0</v>
      </c>
      <c r="JT275" s="156">
        <f t="shared" si="487"/>
        <v>0</v>
      </c>
      <c r="JU275" s="156">
        <f t="shared" si="487"/>
        <v>0</v>
      </c>
      <c r="JV275" s="156">
        <f t="shared" si="487"/>
        <v>0</v>
      </c>
      <c r="JW275" s="156">
        <f t="shared" si="487"/>
        <v>0</v>
      </c>
      <c r="JX275" s="156">
        <f t="shared" si="487"/>
        <v>0</v>
      </c>
      <c r="JY275" s="156">
        <f t="shared" si="487"/>
        <v>0</v>
      </c>
      <c r="JZ275" s="156">
        <f t="shared" si="487"/>
        <v>0</v>
      </c>
      <c r="KA275" s="156">
        <f t="shared" si="487"/>
        <v>0</v>
      </c>
      <c r="KB275" s="156">
        <f t="shared" si="487"/>
        <v>0</v>
      </c>
      <c r="KC275" s="156">
        <f t="shared" si="487"/>
        <v>0</v>
      </c>
      <c r="KD275" s="156">
        <f t="shared" si="487"/>
        <v>0</v>
      </c>
      <c r="KE275" s="156">
        <f t="shared" si="487"/>
        <v>0</v>
      </c>
      <c r="KF275" s="156">
        <f t="shared" si="487"/>
        <v>0</v>
      </c>
      <c r="KG275" s="156">
        <f t="shared" si="487"/>
        <v>0</v>
      </c>
      <c r="KH275" s="156">
        <f t="shared" si="487"/>
        <v>0</v>
      </c>
      <c r="KI275" s="156">
        <f t="shared" si="487"/>
        <v>0</v>
      </c>
      <c r="KJ275" s="156">
        <f t="shared" si="487"/>
        <v>0</v>
      </c>
      <c r="KK275" s="156">
        <f t="shared" si="487"/>
        <v>0</v>
      </c>
      <c r="KL275" s="156">
        <f t="shared" si="487"/>
        <v>0</v>
      </c>
      <c r="KM275" s="156">
        <f t="shared" si="487"/>
        <v>0</v>
      </c>
      <c r="KN275" s="156">
        <f t="shared" si="487"/>
        <v>0</v>
      </c>
      <c r="KO275" s="156">
        <f t="shared" si="487"/>
        <v>0</v>
      </c>
      <c r="KP275" s="156">
        <f t="shared" si="487"/>
        <v>0</v>
      </c>
      <c r="KQ275" s="156">
        <f t="shared" si="487"/>
        <v>0</v>
      </c>
      <c r="KR275" s="156">
        <f t="shared" si="487"/>
        <v>0</v>
      </c>
      <c r="KS275" s="156">
        <f t="shared" si="487"/>
        <v>0</v>
      </c>
      <c r="KT275" s="156">
        <f t="shared" si="487"/>
        <v>0</v>
      </c>
      <c r="KU275" s="156">
        <f t="shared" si="487"/>
        <v>0</v>
      </c>
      <c r="KV275" s="156">
        <f t="shared" si="487"/>
        <v>0</v>
      </c>
      <c r="KW275" s="156">
        <f t="shared" si="487"/>
        <v>0</v>
      </c>
      <c r="KX275" s="156">
        <f t="shared" si="487"/>
        <v>0</v>
      </c>
      <c r="KY275" s="156">
        <f t="shared" si="487"/>
        <v>0</v>
      </c>
      <c r="KZ275" s="156">
        <f t="shared" si="487"/>
        <v>0</v>
      </c>
      <c r="LA275" s="156">
        <f t="shared" si="487"/>
        <v>0</v>
      </c>
      <c r="LB275" s="156">
        <f t="shared" si="487"/>
        <v>0</v>
      </c>
      <c r="LC275" s="156">
        <f t="shared" si="487"/>
        <v>0</v>
      </c>
      <c r="LD275" s="156">
        <f t="shared" si="487"/>
        <v>0</v>
      </c>
      <c r="LE275" s="156">
        <f t="shared" si="487"/>
        <v>0</v>
      </c>
      <c r="LF275" s="156">
        <f t="shared" si="487"/>
        <v>0</v>
      </c>
      <c r="LG275" s="156">
        <f t="shared" si="487"/>
        <v>0</v>
      </c>
      <c r="LH275" s="156">
        <f t="shared" si="487"/>
        <v>0</v>
      </c>
      <c r="LI275" s="156">
        <f t="shared" si="487"/>
        <v>0</v>
      </c>
      <c r="LJ275" s="156">
        <f t="shared" si="487"/>
        <v>0</v>
      </c>
      <c r="LK275" s="156">
        <f t="shared" si="487"/>
        <v>0</v>
      </c>
      <c r="LL275" s="156">
        <f t="shared" si="487"/>
        <v>0</v>
      </c>
      <c r="LM275" s="156">
        <f t="shared" ref="LM275:NK275" si="488">IF(LM$165=EOMONTH($E99,$R99*(1-$O99)),SUMIFS($D268:$NK268,$D$165:$NK$165,"&gt;"&amp;EOMONTH($E99,$R99*(1-$O99)+$S99*(1-$O99)+$T99*$O99),$D$165:$NK$165,"&lt;="&amp;EOMONTH($E99,$R99*(1-$O99)+60))*-($AF99*(1-$O99)+$AH99*$O99)+SUMIFS($D268:$NK268,$D$165:$NK$165,"&gt;"&amp;EOMONTH($E99,$R99*(1-$O99)+60),$D$165:$NK$165,"&lt;="&amp;EOMONTH($E99,$R99*(1-$O99)+372))*-($AG99*(1-$O99)+$AI99*$O99),0)</f>
        <v>0</v>
      </c>
      <c r="LN275" s="156">
        <f t="shared" si="488"/>
        <v>0</v>
      </c>
      <c r="LO275" s="156">
        <f t="shared" si="488"/>
        <v>0</v>
      </c>
      <c r="LP275" s="156">
        <f t="shared" si="488"/>
        <v>0</v>
      </c>
      <c r="LQ275" s="156">
        <f t="shared" si="488"/>
        <v>0</v>
      </c>
      <c r="LR275" s="156">
        <f t="shared" si="488"/>
        <v>0</v>
      </c>
      <c r="LS275" s="156">
        <f t="shared" si="488"/>
        <v>0</v>
      </c>
      <c r="LT275" s="156">
        <f t="shared" si="488"/>
        <v>0</v>
      </c>
      <c r="LU275" s="156">
        <f t="shared" si="488"/>
        <v>0</v>
      </c>
      <c r="LV275" s="156">
        <f t="shared" si="488"/>
        <v>0</v>
      </c>
      <c r="LW275" s="156">
        <f t="shared" si="488"/>
        <v>0</v>
      </c>
      <c r="LX275" s="156">
        <f t="shared" si="488"/>
        <v>0</v>
      </c>
      <c r="LY275" s="156">
        <f t="shared" si="488"/>
        <v>0</v>
      </c>
      <c r="LZ275" s="156">
        <f t="shared" si="488"/>
        <v>0</v>
      </c>
      <c r="MA275" s="156">
        <f t="shared" si="488"/>
        <v>0</v>
      </c>
      <c r="MB275" s="156">
        <f t="shared" si="488"/>
        <v>0</v>
      </c>
      <c r="MC275" s="156">
        <f t="shared" si="488"/>
        <v>0</v>
      </c>
      <c r="MD275" s="156">
        <f t="shared" si="488"/>
        <v>0</v>
      </c>
      <c r="ME275" s="156">
        <f t="shared" si="488"/>
        <v>0</v>
      </c>
      <c r="MF275" s="156">
        <f t="shared" si="488"/>
        <v>0</v>
      </c>
      <c r="MG275" s="156">
        <f t="shared" si="488"/>
        <v>0</v>
      </c>
      <c r="MH275" s="156">
        <f t="shared" si="488"/>
        <v>0</v>
      </c>
      <c r="MI275" s="156">
        <f t="shared" si="488"/>
        <v>0</v>
      </c>
      <c r="MJ275" s="156">
        <f t="shared" si="488"/>
        <v>0</v>
      </c>
      <c r="MK275" s="156">
        <f t="shared" si="488"/>
        <v>0</v>
      </c>
      <c r="ML275" s="156">
        <f t="shared" si="488"/>
        <v>0</v>
      </c>
      <c r="MM275" s="156">
        <f t="shared" si="488"/>
        <v>0</v>
      </c>
      <c r="MN275" s="156">
        <f t="shared" si="488"/>
        <v>0</v>
      </c>
      <c r="MO275" s="156">
        <f t="shared" si="488"/>
        <v>0</v>
      </c>
      <c r="MP275" s="156">
        <f t="shared" si="488"/>
        <v>0</v>
      </c>
      <c r="MQ275" s="156">
        <f t="shared" si="488"/>
        <v>0</v>
      </c>
      <c r="MR275" s="156">
        <f t="shared" si="488"/>
        <v>0</v>
      </c>
      <c r="MS275" s="156">
        <f t="shared" si="488"/>
        <v>0</v>
      </c>
      <c r="MT275" s="156">
        <f t="shared" si="488"/>
        <v>0</v>
      </c>
      <c r="MU275" s="156">
        <f t="shared" si="488"/>
        <v>0</v>
      </c>
      <c r="MV275" s="156">
        <f t="shared" si="488"/>
        <v>0</v>
      </c>
      <c r="MW275" s="156">
        <f t="shared" si="488"/>
        <v>0</v>
      </c>
      <c r="MX275" s="156">
        <f t="shared" si="488"/>
        <v>0</v>
      </c>
      <c r="MY275" s="156">
        <f t="shared" si="488"/>
        <v>0</v>
      </c>
      <c r="MZ275" s="156">
        <f t="shared" si="488"/>
        <v>0</v>
      </c>
      <c r="NA275" s="156">
        <f t="shared" si="488"/>
        <v>0</v>
      </c>
      <c r="NB275" s="156">
        <f t="shared" si="488"/>
        <v>0</v>
      </c>
      <c r="NC275" s="156">
        <f t="shared" si="488"/>
        <v>0</v>
      </c>
      <c r="ND275" s="156">
        <f t="shared" si="488"/>
        <v>0</v>
      </c>
      <c r="NE275" s="156">
        <f t="shared" si="488"/>
        <v>0</v>
      </c>
      <c r="NF275" s="156">
        <f t="shared" si="488"/>
        <v>0</v>
      </c>
      <c r="NG275" s="156">
        <f t="shared" si="488"/>
        <v>0</v>
      </c>
      <c r="NH275" s="156">
        <f t="shared" si="488"/>
        <v>0</v>
      </c>
      <c r="NI275" s="156">
        <f t="shared" si="488"/>
        <v>0</v>
      </c>
      <c r="NJ275" s="156">
        <f t="shared" si="488"/>
        <v>0</v>
      </c>
      <c r="NK275" s="158">
        <f t="shared" si="488"/>
        <v>0</v>
      </c>
    </row>
    <row r="276" spans="1:375" x14ac:dyDescent="0.25">
      <c r="A276" s="159">
        <f t="shared" ref="A276" ca="1" si="489">SUM(D276:NK276)</f>
        <v>1480189.7272373026</v>
      </c>
      <c r="B276" s="164"/>
      <c r="C276" s="161" t="s">
        <v>165</v>
      </c>
      <c r="D276" s="162">
        <f>SUM(D271:D275)</f>
        <v>0</v>
      </c>
      <c r="E276" s="162">
        <f t="shared" ref="E276:BP276" si="490">SUM(E271:E275)</f>
        <v>0</v>
      </c>
      <c r="F276" s="162">
        <f t="shared" si="490"/>
        <v>0</v>
      </c>
      <c r="G276" s="162">
        <f t="shared" si="490"/>
        <v>0</v>
      </c>
      <c r="H276" s="162">
        <f t="shared" si="490"/>
        <v>0</v>
      </c>
      <c r="I276" s="162">
        <f t="shared" si="490"/>
        <v>0</v>
      </c>
      <c r="J276" s="162">
        <f t="shared" si="490"/>
        <v>0</v>
      </c>
      <c r="K276" s="162">
        <f t="shared" si="490"/>
        <v>0</v>
      </c>
      <c r="L276" s="162">
        <f t="shared" si="490"/>
        <v>0</v>
      </c>
      <c r="M276" s="162">
        <f t="shared" si="490"/>
        <v>0</v>
      </c>
      <c r="N276" s="162">
        <f t="shared" si="490"/>
        <v>0</v>
      </c>
      <c r="O276" s="162">
        <f t="shared" si="490"/>
        <v>0</v>
      </c>
      <c r="P276" s="162">
        <f t="shared" si="490"/>
        <v>0</v>
      </c>
      <c r="Q276" s="162">
        <f t="shared" si="490"/>
        <v>0</v>
      </c>
      <c r="R276" s="162">
        <f t="shared" si="490"/>
        <v>0</v>
      </c>
      <c r="S276" s="162">
        <f t="shared" si="490"/>
        <v>0</v>
      </c>
      <c r="T276" s="162">
        <f t="shared" si="490"/>
        <v>0</v>
      </c>
      <c r="U276" s="162">
        <f t="shared" si="490"/>
        <v>0</v>
      </c>
      <c r="V276" s="162">
        <f t="shared" si="490"/>
        <v>0</v>
      </c>
      <c r="W276" s="162">
        <f t="shared" si="490"/>
        <v>0</v>
      </c>
      <c r="X276" s="162">
        <f t="shared" si="490"/>
        <v>0</v>
      </c>
      <c r="Y276" s="162">
        <f t="shared" si="490"/>
        <v>0</v>
      </c>
      <c r="Z276" s="162">
        <f t="shared" si="490"/>
        <v>0</v>
      </c>
      <c r="AA276" s="162">
        <f t="shared" si="490"/>
        <v>0</v>
      </c>
      <c r="AB276" s="162">
        <f t="shared" si="490"/>
        <v>-109780.61499999999</v>
      </c>
      <c r="AC276" s="162">
        <f t="shared" ca="1" si="490"/>
        <v>1675.8276979264156</v>
      </c>
      <c r="AD276" s="162">
        <f t="shared" ca="1" si="490"/>
        <v>1689.0605744639597</v>
      </c>
      <c r="AE276" s="162">
        <f t="shared" ca="1" si="490"/>
        <v>1696.9600081276822</v>
      </c>
      <c r="AF276" s="162">
        <f t="shared" ca="1" si="490"/>
        <v>1760.9849970361483</v>
      </c>
      <c r="AG276" s="162">
        <f t="shared" ca="1" si="490"/>
        <v>1902.5561721090253</v>
      </c>
      <c r="AH276" s="162">
        <f t="shared" ca="1" si="490"/>
        <v>12151.027491481571</v>
      </c>
      <c r="AI276" s="162">
        <f t="shared" ca="1" si="490"/>
        <v>12152.444165818601</v>
      </c>
      <c r="AJ276" s="162">
        <f t="shared" ca="1" si="490"/>
        <v>12157.579543663513</v>
      </c>
      <c r="AK276" s="162">
        <f t="shared" ca="1" si="490"/>
        <v>12181.499160273113</v>
      </c>
      <c r="AL276" s="162">
        <f t="shared" ca="1" si="490"/>
        <v>12224.860555532709</v>
      </c>
      <c r="AM276" s="162">
        <f t="shared" ca="1" si="490"/>
        <v>12226.291257260591</v>
      </c>
      <c r="AN276" s="162">
        <f t="shared" ca="1" si="490"/>
        <v>12696.671922572938</v>
      </c>
      <c r="AO276" s="162">
        <f t="shared" ca="1" si="490"/>
        <v>13005.52143390612</v>
      </c>
      <c r="AP276" s="162">
        <f t="shared" ca="1" si="490"/>
        <v>13006.962747251411</v>
      </c>
      <c r="AQ276" s="162">
        <f t="shared" ca="1" si="490"/>
        <v>13008.407615264239</v>
      </c>
      <c r="AR276" s="162">
        <f t="shared" ca="1" si="490"/>
        <v>13010.519900374358</v>
      </c>
      <c r="AS276" s="162">
        <f t="shared" ca="1" si="490"/>
        <v>13013.223742380103</v>
      </c>
      <c r="AT276" s="162">
        <f t="shared" ca="1" si="490"/>
        <v>13014.679327082691</v>
      </c>
      <c r="AU276" s="162">
        <f t="shared" ca="1" si="490"/>
        <v>13016.138501649832</v>
      </c>
      <c r="AV276" s="162">
        <f t="shared" ca="1" si="490"/>
        <v>13021.42794083009</v>
      </c>
      <c r="AW276" s="162">
        <f t="shared" ca="1" si="490"/>
        <v>13023.272836842094</v>
      </c>
      <c r="AX276" s="162">
        <f t="shared" ca="1" si="490"/>
        <v>13024.955291092952</v>
      </c>
      <c r="AY276" s="162">
        <f t="shared" ca="1" si="490"/>
        <v>13026.428913872671</v>
      </c>
      <c r="AZ276" s="162">
        <f t="shared" ca="1" si="490"/>
        <v>13063.741795604565</v>
      </c>
      <c r="BA276" s="162">
        <f t="shared" ca="1" si="490"/>
        <v>13381.856792277744</v>
      </c>
      <c r="BB276" s="162">
        <f t="shared" ca="1" si="490"/>
        <v>13383.341345023393</v>
      </c>
      <c r="BC276" s="162">
        <f t="shared" ca="1" si="490"/>
        <v>13384.829559076605</v>
      </c>
      <c r="BD276" s="162">
        <f t="shared" ca="1" si="490"/>
        <v>13387.005212740027</v>
      </c>
      <c r="BE276" s="162">
        <f t="shared" ca="1" si="490"/>
        <v>13389.790170005945</v>
      </c>
      <c r="BF276" s="162">
        <f t="shared" ca="1" si="490"/>
        <v>13391.289422249611</v>
      </c>
      <c r="BG276" s="162">
        <f t="shared" ca="1" si="490"/>
        <v>13392.792372053764</v>
      </c>
      <c r="BH276" s="162">
        <f t="shared" ca="1" si="490"/>
        <v>12914.17276359135</v>
      </c>
      <c r="BI276" s="162">
        <f t="shared" ca="1" si="490"/>
        <v>12868.449160353935</v>
      </c>
      <c r="BJ276" s="162">
        <f t="shared" ca="1" si="490"/>
        <v>12869.416906422019</v>
      </c>
      <c r="BK276" s="162">
        <f t="shared" ca="1" si="490"/>
        <v>13219.872350122117</v>
      </c>
      <c r="BL276" s="162">
        <f t="shared" ca="1" si="490"/>
        <v>13292.837940707306</v>
      </c>
      <c r="BM276" s="162">
        <f t="shared" si="490"/>
        <v>0</v>
      </c>
      <c r="BN276" s="162">
        <f t="shared" si="490"/>
        <v>0</v>
      </c>
      <c r="BO276" s="162">
        <f t="shared" si="490"/>
        <v>-124484.43599731258</v>
      </c>
      <c r="BP276" s="162">
        <f t="shared" ca="1" si="490"/>
        <v>2592.7410167648427</v>
      </c>
      <c r="BQ276" s="162">
        <f t="shared" ref="BQ276:EB276" ca="1" si="491">SUM(BQ271:BQ275)</f>
        <v>2595.6095227487381</v>
      </c>
      <c r="BR276" s="162">
        <f t="shared" ca="1" si="491"/>
        <v>13458.089824193306</v>
      </c>
      <c r="BS276" s="162">
        <f t="shared" ca="1" si="491"/>
        <v>13459.637862491585</v>
      </c>
      <c r="BT276" s="162">
        <f t="shared" ca="1" si="491"/>
        <v>13461.189718669926</v>
      </c>
      <c r="BU276" s="162">
        <f t="shared" ca="1" si="491"/>
        <v>13462.74540214425</v>
      </c>
      <c r="BV276" s="162">
        <f t="shared" ca="1" si="491"/>
        <v>13464.530317858984</v>
      </c>
      <c r="BW276" s="162">
        <f t="shared" ca="1" si="491"/>
        <v>13466.093684265988</v>
      </c>
      <c r="BX276" s="162">
        <f t="shared" ca="1" si="491"/>
        <v>13505.111878824886</v>
      </c>
      <c r="BY276" s="162">
        <f t="shared" ca="1" si="491"/>
        <v>13837.436413636709</v>
      </c>
      <c r="BZ276" s="162">
        <f t="shared" ca="1" si="491"/>
        <v>13839.01137564457</v>
      </c>
      <c r="CA276" s="162">
        <f t="shared" ca="1" si="491"/>
        <v>13840.590221933622</v>
      </c>
      <c r="CB276" s="162">
        <f t="shared" ca="1" si="491"/>
        <v>13842.898372905147</v>
      </c>
      <c r="CC276" s="162">
        <f t="shared" ca="1" si="491"/>
        <v>13845.852934068558</v>
      </c>
      <c r="CD276" s="162">
        <f t="shared" ca="1" si="491"/>
        <v>13847.443490773863</v>
      </c>
      <c r="CE276" s="162">
        <f t="shared" ca="1" si="491"/>
        <v>13849.03797022109</v>
      </c>
      <c r="CF276" s="162">
        <f t="shared" ca="1" si="491"/>
        <v>13850.63638208478</v>
      </c>
      <c r="CG276" s="162">
        <f t="shared" ca="1" si="491"/>
        <v>13852.238736063335</v>
      </c>
      <c r="CH276" s="162">
        <f t="shared" ca="1" si="491"/>
        <v>13854.07719924951</v>
      </c>
      <c r="CI276" s="162">
        <f t="shared" ca="1" si="491"/>
        <v>13855.687466648724</v>
      </c>
      <c r="CJ276" s="162">
        <f t="shared" ca="1" si="491"/>
        <v>13895.588426481487</v>
      </c>
      <c r="CK276" s="162">
        <f t="shared" ca="1" si="491"/>
        <v>14237.882697337665</v>
      </c>
      <c r="CL276" s="162">
        <f t="shared" ca="1" si="491"/>
        <v>14239.504908205761</v>
      </c>
      <c r="CM276" s="162">
        <f t="shared" ca="1" si="491"/>
        <v>14241.131119883485</v>
      </c>
      <c r="CN276" s="162">
        <f t="shared" ca="1" si="491"/>
        <v>14243.508515384156</v>
      </c>
      <c r="CO276" s="162">
        <f t="shared" ca="1" si="491"/>
        <v>14246.551713382471</v>
      </c>
      <c r="CP276" s="162">
        <f t="shared" ca="1" si="491"/>
        <v>14248.189986788933</v>
      </c>
      <c r="CQ276" s="162">
        <f t="shared" ca="1" si="491"/>
        <v>14249.832300619577</v>
      </c>
      <c r="CR276" s="162">
        <f t="shared" ca="1" si="491"/>
        <v>14251.47866483918</v>
      </c>
      <c r="CS276" s="162">
        <f t="shared" ca="1" si="491"/>
        <v>14253.12908943709</v>
      </c>
      <c r="CT276" s="162">
        <f t="shared" ca="1" si="491"/>
        <v>14223.924495860674</v>
      </c>
      <c r="CU276" s="162">
        <f t="shared" ca="1" si="491"/>
        <v>14225.537713704258</v>
      </c>
      <c r="CV276" s="162">
        <f t="shared" ca="1" si="491"/>
        <v>14112.880149616338</v>
      </c>
      <c r="CW276" s="162">
        <f t="shared" ca="1" si="491"/>
        <v>14488.087322986041</v>
      </c>
      <c r="CX276" s="162">
        <f t="shared" ca="1" si="491"/>
        <v>14489.545601064319</v>
      </c>
      <c r="CY276" s="162">
        <f t="shared" ca="1" si="491"/>
        <v>14608.556273992277</v>
      </c>
      <c r="CZ276" s="162">
        <f t="shared" ca="1" si="491"/>
        <v>14611.004991357968</v>
      </c>
      <c r="DA276" s="162">
        <f t="shared" ca="1" si="491"/>
        <v>14658.990149759775</v>
      </c>
      <c r="DB276" s="162">
        <f t="shared" ca="1" si="491"/>
        <v>14660.677571368433</v>
      </c>
      <c r="DC276" s="162">
        <f t="shared" ca="1" si="491"/>
        <v>14662.369154613996</v>
      </c>
      <c r="DD276" s="162">
        <f t="shared" ca="1" si="491"/>
        <v>14664.064909760185</v>
      </c>
      <c r="DE276" s="162">
        <f t="shared" ca="1" si="491"/>
        <v>14665.764847096034</v>
      </c>
      <c r="DF276" s="162">
        <f t="shared" ca="1" si="491"/>
        <v>14667.468976935948</v>
      </c>
      <c r="DG276" s="162">
        <f t="shared" ca="1" si="491"/>
        <v>14669.177309619774</v>
      </c>
      <c r="DH276" s="162">
        <f t="shared" ca="1" si="491"/>
        <v>14709.519305765332</v>
      </c>
      <c r="DI276" s="162">
        <f t="shared" ca="1" si="491"/>
        <v>15074.29314335068</v>
      </c>
      <c r="DJ276" s="162">
        <f t="shared" ca="1" si="491"/>
        <v>15076.014146860642</v>
      </c>
      <c r="DK276" s="162">
        <f t="shared" ca="1" si="491"/>
        <v>15077.739394829539</v>
      </c>
      <c r="DL276" s="162">
        <f t="shared" ca="1" si="491"/>
        <v>15080.261573716201</v>
      </c>
      <c r="DM276" s="162">
        <f t="shared" ca="1" si="491"/>
        <v>15083.490102472613</v>
      </c>
      <c r="DN276" s="162">
        <f t="shared" ca="1" si="491"/>
        <v>15085.228146729531</v>
      </c>
      <c r="DO276" s="162">
        <f t="shared" ca="1" si="491"/>
        <v>15086.970477472461</v>
      </c>
      <c r="DP276" s="162">
        <f t="shared" ca="1" si="491"/>
        <v>15088.717105273037</v>
      </c>
      <c r="DQ276" s="162">
        <f t="shared" ca="1" si="491"/>
        <v>15090.46804072896</v>
      </c>
      <c r="DR276" s="162">
        <f t="shared" ca="1" si="491"/>
        <v>15092.223294464071</v>
      </c>
      <c r="DS276" s="162">
        <f t="shared" ca="1" si="491"/>
        <v>15093.982877128412</v>
      </c>
      <c r="DT276" s="162">
        <f t="shared" ca="1" si="491"/>
        <v>15135.229738122736</v>
      </c>
      <c r="DU276" s="162">
        <f t="shared" ca="1" si="491"/>
        <v>15510.946790835646</v>
      </c>
      <c r="DV276" s="162">
        <f t="shared" ca="1" si="491"/>
        <v>15512.719424450906</v>
      </c>
      <c r="DW276" s="162">
        <f t="shared" ca="1" si="491"/>
        <v>15514.496429858871</v>
      </c>
      <c r="DX276" s="162">
        <f t="shared" ca="1" si="491"/>
        <v>15517.094274112133</v>
      </c>
      <c r="DY276" s="162">
        <f t="shared" ca="1" si="491"/>
        <v>15336.347472756057</v>
      </c>
      <c r="DZ276" s="162">
        <f t="shared" ca="1" si="491"/>
        <v>15337.877480582902</v>
      </c>
      <c r="EA276" s="162">
        <f t="shared" ca="1" si="491"/>
        <v>15339.411261821801</v>
      </c>
      <c r="EB276" s="162">
        <f t="shared" ca="1" si="491"/>
        <v>15472.943759926495</v>
      </c>
      <c r="EC276" s="162">
        <f t="shared" ref="EC276:GN276" ca="1" si="492">SUM(EC271:EC275)</f>
        <v>15474.747223446097</v>
      </c>
      <c r="ED276" s="162">
        <f t="shared" ca="1" si="492"/>
        <v>15530.934643283974</v>
      </c>
      <c r="EE276" s="162">
        <f t="shared" ca="1" si="492"/>
        <v>15532.747013428245</v>
      </c>
      <c r="EF276" s="162">
        <f t="shared" si="492"/>
        <v>15086.39191103162</v>
      </c>
      <c r="EG276" s="162">
        <f t="shared" si="492"/>
        <v>15464.455178380707</v>
      </c>
      <c r="EH276" s="162">
        <f t="shared" si="492"/>
        <v>15466.226216625715</v>
      </c>
      <c r="EI276" s="162">
        <f t="shared" si="492"/>
        <v>15468.001622728811</v>
      </c>
      <c r="EJ276" s="162">
        <f t="shared" si="492"/>
        <v>15469.781407462313</v>
      </c>
      <c r="EK276" s="162">
        <f t="shared" si="492"/>
        <v>15471.565581625106</v>
      </c>
      <c r="EL276" s="162">
        <f t="shared" si="492"/>
        <v>15473.354156042704</v>
      </c>
      <c r="EM276" s="162">
        <f t="shared" si="492"/>
        <v>15475.147141567324</v>
      </c>
      <c r="EN276" s="162">
        <f t="shared" si="492"/>
        <v>15476.944549077945</v>
      </c>
      <c r="EO276" s="162">
        <f t="shared" si="492"/>
        <v>15478.746389480379</v>
      </c>
      <c r="EP276" s="162">
        <f t="shared" si="492"/>
        <v>15480.552673707331</v>
      </c>
      <c r="EQ276" s="162">
        <f t="shared" si="492"/>
        <v>15482.363412718472</v>
      </c>
      <c r="ER276" s="162">
        <f t="shared" si="492"/>
        <v>15492.753517584637</v>
      </c>
      <c r="ES276" s="162">
        <f t="shared" si="492"/>
        <v>15882.158682954194</v>
      </c>
      <c r="ET276" s="162">
        <f t="shared" si="492"/>
        <v>15883.982852346553</v>
      </c>
      <c r="EU276" s="162">
        <f t="shared" si="492"/>
        <v>15885.811520632742</v>
      </c>
      <c r="EV276" s="162">
        <f t="shared" si="492"/>
        <v>15887.644698908251</v>
      </c>
      <c r="EW276" s="162">
        <f t="shared" si="492"/>
        <v>15499.204753840731</v>
      </c>
      <c r="EX276" s="162">
        <f t="shared" si="492"/>
        <v>15461.871506970998</v>
      </c>
      <c r="EY276" s="162">
        <f t="shared" si="492"/>
        <v>15462.803066087374</v>
      </c>
      <c r="EZ276" s="162">
        <f t="shared" si="492"/>
        <v>15463.73692267984</v>
      </c>
      <c r="FA276" s="162">
        <f t="shared" si="492"/>
        <v>15464.673082414591</v>
      </c>
      <c r="FB276" s="162">
        <f t="shared" si="492"/>
        <v>0</v>
      </c>
      <c r="FC276" s="162">
        <f t="shared" si="492"/>
        <v>0</v>
      </c>
      <c r="FD276" s="162">
        <f t="shared" si="492"/>
        <v>0</v>
      </c>
      <c r="FE276" s="162">
        <f t="shared" si="492"/>
        <v>0</v>
      </c>
      <c r="FF276" s="162">
        <f t="shared" si="492"/>
        <v>0</v>
      </c>
      <c r="FG276" s="162">
        <f t="shared" si="492"/>
        <v>0</v>
      </c>
      <c r="FH276" s="162">
        <f t="shared" si="492"/>
        <v>0</v>
      </c>
      <c r="FI276" s="162">
        <f t="shared" si="492"/>
        <v>0</v>
      </c>
      <c r="FJ276" s="162">
        <f t="shared" si="492"/>
        <v>0</v>
      </c>
      <c r="FK276" s="162">
        <f t="shared" si="492"/>
        <v>0</v>
      </c>
      <c r="FL276" s="162">
        <f t="shared" si="492"/>
        <v>0</v>
      </c>
      <c r="FM276" s="162">
        <f t="shared" si="492"/>
        <v>0</v>
      </c>
      <c r="FN276" s="162">
        <f t="shared" si="492"/>
        <v>0</v>
      </c>
      <c r="FO276" s="162">
        <f t="shared" si="492"/>
        <v>0</v>
      </c>
      <c r="FP276" s="162">
        <f t="shared" si="492"/>
        <v>0</v>
      </c>
      <c r="FQ276" s="162">
        <f t="shared" si="492"/>
        <v>0</v>
      </c>
      <c r="FR276" s="162">
        <f t="shared" si="492"/>
        <v>0</v>
      </c>
      <c r="FS276" s="162">
        <f t="shared" si="492"/>
        <v>0</v>
      </c>
      <c r="FT276" s="162">
        <f t="shared" si="492"/>
        <v>0</v>
      </c>
      <c r="FU276" s="162">
        <f t="shared" si="492"/>
        <v>0</v>
      </c>
      <c r="FV276" s="162">
        <f t="shared" si="492"/>
        <v>0</v>
      </c>
      <c r="FW276" s="162">
        <f t="shared" si="492"/>
        <v>0</v>
      </c>
      <c r="FX276" s="162">
        <f t="shared" si="492"/>
        <v>0</v>
      </c>
      <c r="FY276" s="162">
        <f t="shared" si="492"/>
        <v>0</v>
      </c>
      <c r="FZ276" s="162">
        <f t="shared" si="492"/>
        <v>0</v>
      </c>
      <c r="GA276" s="162">
        <f t="shared" si="492"/>
        <v>0</v>
      </c>
      <c r="GB276" s="162">
        <f t="shared" si="492"/>
        <v>0</v>
      </c>
      <c r="GC276" s="162">
        <f t="shared" si="492"/>
        <v>0</v>
      </c>
      <c r="GD276" s="162">
        <f t="shared" si="492"/>
        <v>0</v>
      </c>
      <c r="GE276" s="162">
        <f t="shared" si="492"/>
        <v>0</v>
      </c>
      <c r="GF276" s="162">
        <f t="shared" si="492"/>
        <v>0</v>
      </c>
      <c r="GG276" s="162">
        <f t="shared" si="492"/>
        <v>0</v>
      </c>
      <c r="GH276" s="162">
        <f t="shared" si="492"/>
        <v>0</v>
      </c>
      <c r="GI276" s="162">
        <f t="shared" si="492"/>
        <v>0</v>
      </c>
      <c r="GJ276" s="162">
        <f t="shared" si="492"/>
        <v>0</v>
      </c>
      <c r="GK276" s="162">
        <f t="shared" si="492"/>
        <v>0</v>
      </c>
      <c r="GL276" s="162">
        <f t="shared" si="492"/>
        <v>0</v>
      </c>
      <c r="GM276" s="162">
        <f t="shared" si="492"/>
        <v>0</v>
      </c>
      <c r="GN276" s="162">
        <f t="shared" si="492"/>
        <v>0</v>
      </c>
      <c r="GO276" s="162">
        <f t="shared" ref="GO276:IZ276" si="493">SUM(GO271:GO275)</f>
        <v>0</v>
      </c>
      <c r="GP276" s="162">
        <f t="shared" si="493"/>
        <v>0</v>
      </c>
      <c r="GQ276" s="162">
        <f t="shared" si="493"/>
        <v>0</v>
      </c>
      <c r="GR276" s="162">
        <f t="shared" si="493"/>
        <v>0</v>
      </c>
      <c r="GS276" s="162">
        <f t="shared" si="493"/>
        <v>0</v>
      </c>
      <c r="GT276" s="162">
        <f t="shared" si="493"/>
        <v>0</v>
      </c>
      <c r="GU276" s="162">
        <f t="shared" si="493"/>
        <v>0</v>
      </c>
      <c r="GV276" s="162">
        <f t="shared" si="493"/>
        <v>0</v>
      </c>
      <c r="GW276" s="162">
        <f t="shared" si="493"/>
        <v>0</v>
      </c>
      <c r="GX276" s="162">
        <f t="shared" si="493"/>
        <v>0</v>
      </c>
      <c r="GY276" s="162">
        <f t="shared" si="493"/>
        <v>0</v>
      </c>
      <c r="GZ276" s="162">
        <f t="shared" si="493"/>
        <v>0</v>
      </c>
      <c r="HA276" s="162">
        <f t="shared" si="493"/>
        <v>0</v>
      </c>
      <c r="HB276" s="162">
        <f t="shared" si="493"/>
        <v>0</v>
      </c>
      <c r="HC276" s="162">
        <f t="shared" si="493"/>
        <v>0</v>
      </c>
      <c r="HD276" s="162">
        <f t="shared" si="493"/>
        <v>0</v>
      </c>
      <c r="HE276" s="162">
        <f t="shared" si="493"/>
        <v>0</v>
      </c>
      <c r="HF276" s="162">
        <f t="shared" si="493"/>
        <v>0</v>
      </c>
      <c r="HG276" s="162">
        <f t="shared" si="493"/>
        <v>0</v>
      </c>
      <c r="HH276" s="162">
        <f t="shared" si="493"/>
        <v>0</v>
      </c>
      <c r="HI276" s="162">
        <f t="shared" si="493"/>
        <v>0</v>
      </c>
      <c r="HJ276" s="162">
        <f t="shared" si="493"/>
        <v>0</v>
      </c>
      <c r="HK276" s="162">
        <f t="shared" si="493"/>
        <v>0</v>
      </c>
      <c r="HL276" s="162">
        <f t="shared" si="493"/>
        <v>0</v>
      </c>
      <c r="HM276" s="162">
        <f t="shared" si="493"/>
        <v>0</v>
      </c>
      <c r="HN276" s="162">
        <f t="shared" si="493"/>
        <v>0</v>
      </c>
      <c r="HO276" s="162">
        <f t="shared" si="493"/>
        <v>0</v>
      </c>
      <c r="HP276" s="162">
        <f t="shared" si="493"/>
        <v>0</v>
      </c>
      <c r="HQ276" s="162">
        <f t="shared" si="493"/>
        <v>0</v>
      </c>
      <c r="HR276" s="162">
        <f t="shared" si="493"/>
        <v>0</v>
      </c>
      <c r="HS276" s="162">
        <f t="shared" si="493"/>
        <v>0</v>
      </c>
      <c r="HT276" s="162">
        <f t="shared" si="493"/>
        <v>0</v>
      </c>
      <c r="HU276" s="162">
        <f t="shared" si="493"/>
        <v>0</v>
      </c>
      <c r="HV276" s="162">
        <f t="shared" si="493"/>
        <v>0</v>
      </c>
      <c r="HW276" s="162">
        <f t="shared" si="493"/>
        <v>0</v>
      </c>
      <c r="HX276" s="162">
        <f t="shared" si="493"/>
        <v>0</v>
      </c>
      <c r="HY276" s="162">
        <f t="shared" si="493"/>
        <v>0</v>
      </c>
      <c r="HZ276" s="162">
        <f t="shared" si="493"/>
        <v>0</v>
      </c>
      <c r="IA276" s="162">
        <f t="shared" si="493"/>
        <v>0</v>
      </c>
      <c r="IB276" s="162">
        <f t="shared" si="493"/>
        <v>0</v>
      </c>
      <c r="IC276" s="162">
        <f t="shared" si="493"/>
        <v>0</v>
      </c>
      <c r="ID276" s="162">
        <f t="shared" si="493"/>
        <v>0</v>
      </c>
      <c r="IE276" s="162">
        <f t="shared" si="493"/>
        <v>0</v>
      </c>
      <c r="IF276" s="162">
        <f t="shared" si="493"/>
        <v>0</v>
      </c>
      <c r="IG276" s="162">
        <f t="shared" si="493"/>
        <v>0</v>
      </c>
      <c r="IH276" s="162">
        <f t="shared" si="493"/>
        <v>0</v>
      </c>
      <c r="II276" s="162">
        <f t="shared" si="493"/>
        <v>0</v>
      </c>
      <c r="IJ276" s="162">
        <f t="shared" si="493"/>
        <v>0</v>
      </c>
      <c r="IK276" s="162">
        <f t="shared" si="493"/>
        <v>0</v>
      </c>
      <c r="IL276" s="162">
        <f t="shared" si="493"/>
        <v>0</v>
      </c>
      <c r="IM276" s="162">
        <f t="shared" si="493"/>
        <v>0</v>
      </c>
      <c r="IN276" s="162">
        <f t="shared" si="493"/>
        <v>0</v>
      </c>
      <c r="IO276" s="162">
        <f t="shared" si="493"/>
        <v>0</v>
      </c>
      <c r="IP276" s="162">
        <f t="shared" si="493"/>
        <v>0</v>
      </c>
      <c r="IQ276" s="162">
        <f t="shared" si="493"/>
        <v>0</v>
      </c>
      <c r="IR276" s="162">
        <f t="shared" si="493"/>
        <v>0</v>
      </c>
      <c r="IS276" s="162">
        <f t="shared" si="493"/>
        <v>0</v>
      </c>
      <c r="IT276" s="162">
        <f t="shared" si="493"/>
        <v>0</v>
      </c>
      <c r="IU276" s="162">
        <f t="shared" si="493"/>
        <v>0</v>
      </c>
      <c r="IV276" s="162">
        <f t="shared" si="493"/>
        <v>0</v>
      </c>
      <c r="IW276" s="162">
        <f t="shared" si="493"/>
        <v>0</v>
      </c>
      <c r="IX276" s="162">
        <f t="shared" si="493"/>
        <v>0</v>
      </c>
      <c r="IY276" s="162">
        <f t="shared" si="493"/>
        <v>0</v>
      </c>
      <c r="IZ276" s="162">
        <f t="shared" si="493"/>
        <v>0</v>
      </c>
      <c r="JA276" s="162">
        <f t="shared" ref="JA276:LL276" si="494">SUM(JA271:JA275)</f>
        <v>0</v>
      </c>
      <c r="JB276" s="162">
        <f t="shared" si="494"/>
        <v>0</v>
      </c>
      <c r="JC276" s="162">
        <f t="shared" si="494"/>
        <v>0</v>
      </c>
      <c r="JD276" s="162">
        <f t="shared" si="494"/>
        <v>0</v>
      </c>
      <c r="JE276" s="162">
        <f t="shared" si="494"/>
        <v>0</v>
      </c>
      <c r="JF276" s="162">
        <f t="shared" si="494"/>
        <v>0</v>
      </c>
      <c r="JG276" s="162">
        <f t="shared" si="494"/>
        <v>0</v>
      </c>
      <c r="JH276" s="162">
        <f t="shared" si="494"/>
        <v>0</v>
      </c>
      <c r="JI276" s="162">
        <f t="shared" si="494"/>
        <v>0</v>
      </c>
      <c r="JJ276" s="162">
        <f t="shared" si="494"/>
        <v>0</v>
      </c>
      <c r="JK276" s="162">
        <f t="shared" si="494"/>
        <v>0</v>
      </c>
      <c r="JL276" s="162">
        <f t="shared" si="494"/>
        <v>0</v>
      </c>
      <c r="JM276" s="162">
        <f t="shared" si="494"/>
        <v>0</v>
      </c>
      <c r="JN276" s="162">
        <f t="shared" si="494"/>
        <v>0</v>
      </c>
      <c r="JO276" s="162">
        <f t="shared" si="494"/>
        <v>0</v>
      </c>
      <c r="JP276" s="162">
        <f t="shared" si="494"/>
        <v>0</v>
      </c>
      <c r="JQ276" s="162">
        <f t="shared" si="494"/>
        <v>0</v>
      </c>
      <c r="JR276" s="162">
        <f t="shared" si="494"/>
        <v>0</v>
      </c>
      <c r="JS276" s="162">
        <f t="shared" si="494"/>
        <v>0</v>
      </c>
      <c r="JT276" s="162">
        <f t="shared" si="494"/>
        <v>0</v>
      </c>
      <c r="JU276" s="162">
        <f t="shared" si="494"/>
        <v>0</v>
      </c>
      <c r="JV276" s="162">
        <f t="shared" si="494"/>
        <v>0</v>
      </c>
      <c r="JW276" s="162">
        <f t="shared" si="494"/>
        <v>0</v>
      </c>
      <c r="JX276" s="162">
        <f t="shared" si="494"/>
        <v>0</v>
      </c>
      <c r="JY276" s="162">
        <f t="shared" si="494"/>
        <v>0</v>
      </c>
      <c r="JZ276" s="162">
        <f t="shared" si="494"/>
        <v>0</v>
      </c>
      <c r="KA276" s="162">
        <f t="shared" si="494"/>
        <v>0</v>
      </c>
      <c r="KB276" s="162">
        <f t="shared" si="494"/>
        <v>0</v>
      </c>
      <c r="KC276" s="162">
        <f t="shared" si="494"/>
        <v>0</v>
      </c>
      <c r="KD276" s="162">
        <f t="shared" si="494"/>
        <v>0</v>
      </c>
      <c r="KE276" s="162">
        <f t="shared" si="494"/>
        <v>0</v>
      </c>
      <c r="KF276" s="162">
        <f t="shared" si="494"/>
        <v>0</v>
      </c>
      <c r="KG276" s="162">
        <f t="shared" si="494"/>
        <v>0</v>
      </c>
      <c r="KH276" s="162">
        <f t="shared" si="494"/>
        <v>0</v>
      </c>
      <c r="KI276" s="162">
        <f t="shared" si="494"/>
        <v>0</v>
      </c>
      <c r="KJ276" s="162">
        <f t="shared" si="494"/>
        <v>0</v>
      </c>
      <c r="KK276" s="162">
        <f t="shared" si="494"/>
        <v>0</v>
      </c>
      <c r="KL276" s="162">
        <f t="shared" si="494"/>
        <v>0</v>
      </c>
      <c r="KM276" s="162">
        <f t="shared" si="494"/>
        <v>0</v>
      </c>
      <c r="KN276" s="162">
        <f t="shared" si="494"/>
        <v>0</v>
      </c>
      <c r="KO276" s="162">
        <f t="shared" si="494"/>
        <v>0</v>
      </c>
      <c r="KP276" s="162">
        <f t="shared" si="494"/>
        <v>0</v>
      </c>
      <c r="KQ276" s="162">
        <f t="shared" si="494"/>
        <v>0</v>
      </c>
      <c r="KR276" s="162">
        <f t="shared" si="494"/>
        <v>0</v>
      </c>
      <c r="KS276" s="162">
        <f t="shared" si="494"/>
        <v>0</v>
      </c>
      <c r="KT276" s="162">
        <f t="shared" si="494"/>
        <v>0</v>
      </c>
      <c r="KU276" s="162">
        <f t="shared" si="494"/>
        <v>0</v>
      </c>
      <c r="KV276" s="162">
        <f t="shared" si="494"/>
        <v>0</v>
      </c>
      <c r="KW276" s="162">
        <f t="shared" si="494"/>
        <v>0</v>
      </c>
      <c r="KX276" s="162">
        <f t="shared" si="494"/>
        <v>0</v>
      </c>
      <c r="KY276" s="162">
        <f t="shared" si="494"/>
        <v>0</v>
      </c>
      <c r="KZ276" s="162">
        <f t="shared" si="494"/>
        <v>0</v>
      </c>
      <c r="LA276" s="162">
        <f t="shared" si="494"/>
        <v>0</v>
      </c>
      <c r="LB276" s="162">
        <f t="shared" si="494"/>
        <v>0</v>
      </c>
      <c r="LC276" s="162">
        <f t="shared" si="494"/>
        <v>0</v>
      </c>
      <c r="LD276" s="162">
        <f t="shared" si="494"/>
        <v>0</v>
      </c>
      <c r="LE276" s="162">
        <f t="shared" si="494"/>
        <v>0</v>
      </c>
      <c r="LF276" s="162">
        <f t="shared" si="494"/>
        <v>0</v>
      </c>
      <c r="LG276" s="162">
        <f t="shared" si="494"/>
        <v>0</v>
      </c>
      <c r="LH276" s="162">
        <f t="shared" si="494"/>
        <v>0</v>
      </c>
      <c r="LI276" s="162">
        <f t="shared" si="494"/>
        <v>0</v>
      </c>
      <c r="LJ276" s="162">
        <f t="shared" si="494"/>
        <v>0</v>
      </c>
      <c r="LK276" s="162">
        <f t="shared" si="494"/>
        <v>0</v>
      </c>
      <c r="LL276" s="162">
        <f t="shared" si="494"/>
        <v>0</v>
      </c>
      <c r="LM276" s="162">
        <f t="shared" ref="LM276:NK276" si="495">SUM(LM271:LM275)</f>
        <v>0</v>
      </c>
      <c r="LN276" s="162">
        <f t="shared" si="495"/>
        <v>0</v>
      </c>
      <c r="LO276" s="162">
        <f t="shared" si="495"/>
        <v>0</v>
      </c>
      <c r="LP276" s="162">
        <f t="shared" si="495"/>
        <v>0</v>
      </c>
      <c r="LQ276" s="162">
        <f t="shared" si="495"/>
        <v>0</v>
      </c>
      <c r="LR276" s="162">
        <f t="shared" si="495"/>
        <v>0</v>
      </c>
      <c r="LS276" s="162">
        <f t="shared" si="495"/>
        <v>0</v>
      </c>
      <c r="LT276" s="162">
        <f t="shared" si="495"/>
        <v>0</v>
      </c>
      <c r="LU276" s="162">
        <f t="shared" si="495"/>
        <v>0</v>
      </c>
      <c r="LV276" s="162">
        <f t="shared" si="495"/>
        <v>0</v>
      </c>
      <c r="LW276" s="162">
        <f t="shared" si="495"/>
        <v>0</v>
      </c>
      <c r="LX276" s="162">
        <f t="shared" si="495"/>
        <v>0</v>
      </c>
      <c r="LY276" s="162">
        <f t="shared" si="495"/>
        <v>0</v>
      </c>
      <c r="LZ276" s="162">
        <f t="shared" si="495"/>
        <v>0</v>
      </c>
      <c r="MA276" s="162">
        <f t="shared" si="495"/>
        <v>0</v>
      </c>
      <c r="MB276" s="162">
        <f t="shared" si="495"/>
        <v>0</v>
      </c>
      <c r="MC276" s="162">
        <f t="shared" si="495"/>
        <v>0</v>
      </c>
      <c r="MD276" s="162">
        <f t="shared" si="495"/>
        <v>0</v>
      </c>
      <c r="ME276" s="162">
        <f t="shared" si="495"/>
        <v>0</v>
      </c>
      <c r="MF276" s="162">
        <f t="shared" si="495"/>
        <v>0</v>
      </c>
      <c r="MG276" s="162">
        <f t="shared" si="495"/>
        <v>0</v>
      </c>
      <c r="MH276" s="162">
        <f t="shared" si="495"/>
        <v>0</v>
      </c>
      <c r="MI276" s="162">
        <f t="shared" si="495"/>
        <v>0</v>
      </c>
      <c r="MJ276" s="162">
        <f t="shared" si="495"/>
        <v>0</v>
      </c>
      <c r="MK276" s="162">
        <f t="shared" si="495"/>
        <v>0</v>
      </c>
      <c r="ML276" s="162">
        <f t="shared" si="495"/>
        <v>0</v>
      </c>
      <c r="MM276" s="162">
        <f t="shared" si="495"/>
        <v>0</v>
      </c>
      <c r="MN276" s="162">
        <f t="shared" si="495"/>
        <v>0</v>
      </c>
      <c r="MO276" s="162">
        <f t="shared" si="495"/>
        <v>0</v>
      </c>
      <c r="MP276" s="162">
        <f t="shared" si="495"/>
        <v>0</v>
      </c>
      <c r="MQ276" s="162">
        <f t="shared" si="495"/>
        <v>0</v>
      </c>
      <c r="MR276" s="162">
        <f t="shared" si="495"/>
        <v>0</v>
      </c>
      <c r="MS276" s="162">
        <f t="shared" si="495"/>
        <v>0</v>
      </c>
      <c r="MT276" s="162">
        <f t="shared" si="495"/>
        <v>0</v>
      </c>
      <c r="MU276" s="162">
        <f t="shared" si="495"/>
        <v>0</v>
      </c>
      <c r="MV276" s="162">
        <f t="shared" si="495"/>
        <v>0</v>
      </c>
      <c r="MW276" s="162">
        <f t="shared" si="495"/>
        <v>0</v>
      </c>
      <c r="MX276" s="162">
        <f t="shared" si="495"/>
        <v>0</v>
      </c>
      <c r="MY276" s="162">
        <f t="shared" si="495"/>
        <v>0</v>
      </c>
      <c r="MZ276" s="162">
        <f t="shared" si="495"/>
        <v>0</v>
      </c>
      <c r="NA276" s="162">
        <f t="shared" si="495"/>
        <v>0</v>
      </c>
      <c r="NB276" s="162">
        <f t="shared" si="495"/>
        <v>0</v>
      </c>
      <c r="NC276" s="162">
        <f t="shared" si="495"/>
        <v>0</v>
      </c>
      <c r="ND276" s="162">
        <f t="shared" si="495"/>
        <v>0</v>
      </c>
      <c r="NE276" s="162">
        <f t="shared" si="495"/>
        <v>0</v>
      </c>
      <c r="NF276" s="162">
        <f t="shared" si="495"/>
        <v>0</v>
      </c>
      <c r="NG276" s="162">
        <f t="shared" si="495"/>
        <v>0</v>
      </c>
      <c r="NH276" s="162">
        <f t="shared" si="495"/>
        <v>0</v>
      </c>
      <c r="NI276" s="162">
        <f t="shared" si="495"/>
        <v>0</v>
      </c>
      <c r="NJ276" s="162">
        <f t="shared" si="495"/>
        <v>0</v>
      </c>
      <c r="NK276" s="163">
        <f t="shared" si="495"/>
        <v>0</v>
      </c>
    </row>
    <row r="277" spans="1:375" x14ac:dyDescent="0.25">
      <c r="C277" s="89"/>
      <c r="NK277" s="156"/>
    </row>
    <row r="278" spans="1:375" x14ac:dyDescent="0.25">
      <c r="A278" s="146"/>
      <c r="B278" s="147"/>
      <c r="C278" s="148" t="s">
        <v>152</v>
      </c>
      <c r="D278" s="147"/>
      <c r="E278" s="147"/>
      <c r="F278" s="147"/>
      <c r="G278" s="147"/>
      <c r="H278" s="147"/>
      <c r="I278" s="147"/>
      <c r="J278" s="147"/>
      <c r="K278" s="147"/>
      <c r="L278" s="147"/>
      <c r="M278" s="147"/>
      <c r="N278" s="147"/>
      <c r="O278" s="147"/>
      <c r="P278" s="147"/>
      <c r="Q278" s="147"/>
      <c r="R278" s="147"/>
      <c r="S278" s="147"/>
      <c r="T278" s="147"/>
      <c r="U278" s="147"/>
      <c r="V278" s="147"/>
      <c r="W278" s="147"/>
      <c r="X278" s="147"/>
      <c r="Y278" s="147"/>
      <c r="Z278" s="147"/>
      <c r="AA278" s="147"/>
      <c r="AB278" s="147"/>
      <c r="AC278" s="147"/>
      <c r="AD278" s="147"/>
      <c r="AE278" s="147"/>
      <c r="AF278" s="147"/>
      <c r="AG278" s="147"/>
      <c r="AH278" s="147"/>
      <c r="AI278" s="147"/>
      <c r="AJ278" s="147"/>
      <c r="AK278" s="147"/>
      <c r="AL278" s="147"/>
      <c r="AM278" s="147"/>
      <c r="AN278" s="147"/>
      <c r="AO278" s="147"/>
      <c r="AP278" s="147"/>
      <c r="AQ278" s="147"/>
      <c r="AR278" s="147"/>
      <c r="AS278" s="147"/>
      <c r="AT278" s="147"/>
      <c r="AU278" s="147"/>
      <c r="AV278" s="147"/>
      <c r="AW278" s="147"/>
      <c r="AX278" s="147"/>
      <c r="AY278" s="147"/>
      <c r="AZ278" s="147"/>
      <c r="BA278" s="147"/>
      <c r="BB278" s="147"/>
      <c r="BC278" s="147"/>
      <c r="BD278" s="147"/>
      <c r="BE278" s="147"/>
      <c r="BF278" s="147"/>
      <c r="BG278" s="147"/>
      <c r="BH278" s="147"/>
      <c r="BI278" s="147"/>
      <c r="BJ278" s="147"/>
      <c r="BK278" s="147"/>
      <c r="BL278" s="147"/>
      <c r="BM278" s="147"/>
      <c r="BN278" s="147"/>
      <c r="BO278" s="147"/>
      <c r="BP278" s="147"/>
      <c r="BQ278" s="147"/>
      <c r="BR278" s="147"/>
      <c r="BS278" s="147"/>
      <c r="BT278" s="147"/>
      <c r="BU278" s="147"/>
      <c r="BV278" s="147"/>
      <c r="BW278" s="147"/>
      <c r="BX278" s="147"/>
      <c r="BY278" s="147"/>
      <c r="BZ278" s="147"/>
      <c r="CA278" s="147"/>
      <c r="CB278" s="147"/>
      <c r="CC278" s="147"/>
      <c r="CD278" s="147"/>
      <c r="CE278" s="147"/>
      <c r="CF278" s="147"/>
      <c r="CG278" s="147"/>
      <c r="CH278" s="147"/>
      <c r="CI278" s="147"/>
      <c r="CJ278" s="147"/>
      <c r="CK278" s="147"/>
      <c r="CL278" s="147"/>
      <c r="CM278" s="147"/>
      <c r="CN278" s="147"/>
      <c r="CO278" s="147"/>
      <c r="CP278" s="147"/>
      <c r="CQ278" s="147"/>
      <c r="CR278" s="147"/>
      <c r="CS278" s="147"/>
      <c r="CT278" s="147"/>
      <c r="CU278" s="147"/>
      <c r="CV278" s="147"/>
      <c r="CW278" s="147"/>
      <c r="CX278" s="147"/>
      <c r="CY278" s="147"/>
      <c r="CZ278" s="147"/>
      <c r="DA278" s="147"/>
      <c r="DB278" s="147"/>
      <c r="DC278" s="147"/>
      <c r="DD278" s="147"/>
      <c r="DE278" s="147"/>
      <c r="DF278" s="147"/>
      <c r="DG278" s="147"/>
      <c r="DH278" s="147"/>
      <c r="DI278" s="147"/>
      <c r="DJ278" s="147"/>
      <c r="DK278" s="147"/>
      <c r="DL278" s="147"/>
      <c r="DM278" s="147"/>
      <c r="DN278" s="147"/>
      <c r="DO278" s="147"/>
      <c r="DP278" s="147"/>
      <c r="DQ278" s="147"/>
      <c r="DR278" s="147"/>
      <c r="DS278" s="147"/>
      <c r="DT278" s="147"/>
      <c r="DU278" s="147"/>
      <c r="DV278" s="147"/>
      <c r="DW278" s="147"/>
      <c r="DX278" s="147"/>
      <c r="DY278" s="147"/>
      <c r="DZ278" s="147"/>
      <c r="EA278" s="147"/>
      <c r="EB278" s="147"/>
      <c r="EC278" s="147"/>
      <c r="ED278" s="147"/>
      <c r="EE278" s="147"/>
      <c r="EF278" s="147"/>
      <c r="EG278" s="147"/>
      <c r="EH278" s="147"/>
      <c r="EI278" s="147"/>
      <c r="EJ278" s="147"/>
      <c r="EK278" s="147"/>
      <c r="EL278" s="147"/>
      <c r="EM278" s="147"/>
      <c r="EN278" s="147"/>
      <c r="EO278" s="147"/>
      <c r="EP278" s="147"/>
      <c r="EQ278" s="147"/>
      <c r="ER278" s="147"/>
      <c r="ES278" s="147"/>
      <c r="ET278" s="147"/>
      <c r="EU278" s="147"/>
      <c r="EV278" s="147"/>
      <c r="EW278" s="147"/>
      <c r="EX278" s="147"/>
      <c r="EY278" s="147"/>
      <c r="EZ278" s="147"/>
      <c r="FA278" s="147"/>
      <c r="FB278" s="147"/>
      <c r="FC278" s="147"/>
      <c r="FD278" s="147"/>
      <c r="FE278" s="147"/>
      <c r="FF278" s="147"/>
      <c r="FG278" s="147"/>
      <c r="FH278" s="147"/>
      <c r="FI278" s="147"/>
      <c r="FJ278" s="147"/>
      <c r="FK278" s="147"/>
      <c r="FL278" s="147"/>
      <c r="FM278" s="147"/>
      <c r="FN278" s="147"/>
      <c r="FO278" s="147"/>
      <c r="FP278" s="147"/>
      <c r="FQ278" s="147"/>
      <c r="FR278" s="147"/>
      <c r="FS278" s="147"/>
      <c r="FT278" s="147"/>
      <c r="FU278" s="147"/>
      <c r="FV278" s="147"/>
      <c r="FW278" s="147"/>
      <c r="FX278" s="147"/>
      <c r="FY278" s="147"/>
      <c r="FZ278" s="147"/>
      <c r="GA278" s="147"/>
      <c r="GB278" s="147"/>
      <c r="GC278" s="147"/>
      <c r="GD278" s="147"/>
      <c r="GE278" s="147"/>
      <c r="GF278" s="147"/>
      <c r="GG278" s="147"/>
      <c r="GH278" s="147"/>
      <c r="GI278" s="147"/>
      <c r="GJ278" s="147"/>
      <c r="GK278" s="147"/>
      <c r="GL278" s="147"/>
      <c r="GM278" s="147"/>
      <c r="GN278" s="147"/>
      <c r="GO278" s="147"/>
      <c r="GP278" s="147"/>
      <c r="GQ278" s="147"/>
      <c r="GR278" s="147"/>
      <c r="GS278" s="147"/>
      <c r="GT278" s="147"/>
      <c r="GU278" s="147"/>
      <c r="GV278" s="147"/>
      <c r="GW278" s="147"/>
      <c r="GX278" s="147"/>
      <c r="GY278" s="147"/>
      <c r="GZ278" s="147"/>
      <c r="HA278" s="147"/>
      <c r="HB278" s="147"/>
      <c r="HC278" s="147"/>
      <c r="HD278" s="147"/>
      <c r="HE278" s="147"/>
      <c r="HF278" s="147"/>
      <c r="HG278" s="147"/>
      <c r="HH278" s="147"/>
      <c r="HI278" s="147"/>
      <c r="HJ278" s="147"/>
      <c r="HK278" s="147"/>
      <c r="HL278" s="147"/>
      <c r="HM278" s="147"/>
      <c r="HN278" s="147"/>
      <c r="HO278" s="147"/>
      <c r="HP278" s="147"/>
      <c r="HQ278" s="147"/>
      <c r="HR278" s="147"/>
      <c r="HS278" s="147"/>
      <c r="HT278" s="147"/>
      <c r="HU278" s="147"/>
      <c r="HV278" s="147"/>
      <c r="HW278" s="147"/>
      <c r="HX278" s="147"/>
      <c r="HY278" s="147"/>
      <c r="HZ278" s="147"/>
      <c r="IA278" s="147"/>
      <c r="IB278" s="147"/>
      <c r="IC278" s="147"/>
      <c r="ID278" s="147"/>
      <c r="IE278" s="147"/>
      <c r="IF278" s="147"/>
      <c r="IG278" s="147"/>
      <c r="IH278" s="147"/>
      <c r="II278" s="147"/>
      <c r="IJ278" s="147"/>
      <c r="IK278" s="147"/>
      <c r="IL278" s="147"/>
      <c r="IM278" s="147"/>
      <c r="IN278" s="147"/>
      <c r="IO278" s="147"/>
      <c r="IP278" s="147"/>
      <c r="IQ278" s="147"/>
      <c r="IR278" s="147"/>
      <c r="IS278" s="147"/>
      <c r="IT278" s="147"/>
      <c r="IU278" s="147"/>
      <c r="IV278" s="147"/>
      <c r="IW278" s="147"/>
      <c r="IX278" s="147"/>
      <c r="IY278" s="147"/>
      <c r="IZ278" s="147"/>
      <c r="JA278" s="147"/>
      <c r="JB278" s="147"/>
      <c r="JC278" s="147"/>
      <c r="JD278" s="147"/>
      <c r="JE278" s="147"/>
      <c r="JF278" s="147"/>
      <c r="JG278" s="147"/>
      <c r="JH278" s="147"/>
      <c r="JI278" s="147"/>
      <c r="JJ278" s="147"/>
      <c r="JK278" s="147"/>
      <c r="JL278" s="147"/>
      <c r="JM278" s="147"/>
      <c r="JN278" s="147"/>
      <c r="JO278" s="147"/>
      <c r="JP278" s="147"/>
      <c r="JQ278" s="147"/>
      <c r="JR278" s="147"/>
      <c r="JS278" s="147"/>
      <c r="JT278" s="147"/>
      <c r="JU278" s="147"/>
      <c r="JV278" s="147"/>
      <c r="JW278" s="147"/>
      <c r="JX278" s="147"/>
      <c r="JY278" s="147"/>
      <c r="JZ278" s="147"/>
      <c r="KA278" s="147"/>
      <c r="KB278" s="147"/>
      <c r="KC278" s="147"/>
      <c r="KD278" s="147"/>
      <c r="KE278" s="147"/>
      <c r="KF278" s="147"/>
      <c r="KG278" s="147"/>
      <c r="KH278" s="147"/>
      <c r="KI278" s="147"/>
      <c r="KJ278" s="147"/>
      <c r="KK278" s="147"/>
      <c r="KL278" s="147"/>
      <c r="KM278" s="147"/>
      <c r="KN278" s="147"/>
      <c r="KO278" s="147"/>
      <c r="KP278" s="147"/>
      <c r="KQ278" s="147"/>
      <c r="KR278" s="147"/>
      <c r="KS278" s="147"/>
      <c r="KT278" s="147"/>
      <c r="KU278" s="147"/>
      <c r="KV278" s="147"/>
      <c r="KW278" s="147"/>
      <c r="KX278" s="147"/>
      <c r="KY278" s="147"/>
      <c r="KZ278" s="147"/>
      <c r="LA278" s="147"/>
      <c r="LB278" s="147"/>
      <c r="LC278" s="147"/>
      <c r="LD278" s="147"/>
      <c r="LE278" s="147"/>
      <c r="LF278" s="147"/>
      <c r="LG278" s="147"/>
      <c r="LH278" s="147"/>
      <c r="LI278" s="147"/>
      <c r="LJ278" s="147"/>
      <c r="LK278" s="147"/>
      <c r="LL278" s="147"/>
      <c r="LM278" s="147"/>
      <c r="LN278" s="147"/>
      <c r="LO278" s="147"/>
      <c r="LP278" s="147"/>
      <c r="LQ278" s="147"/>
      <c r="LR278" s="147"/>
      <c r="LS278" s="147"/>
      <c r="LT278" s="147"/>
      <c r="LU278" s="147"/>
      <c r="LV278" s="147"/>
      <c r="LW278" s="147"/>
      <c r="LX278" s="147"/>
      <c r="LY278" s="147"/>
      <c r="LZ278" s="147"/>
      <c r="MA278" s="147"/>
      <c r="MB278" s="147"/>
      <c r="MC278" s="147"/>
      <c r="MD278" s="147"/>
      <c r="ME278" s="147"/>
      <c r="MF278" s="147"/>
      <c r="MG278" s="147"/>
      <c r="MH278" s="147"/>
      <c r="MI278" s="147"/>
      <c r="MJ278" s="147"/>
      <c r="MK278" s="147"/>
      <c r="ML278" s="147"/>
      <c r="MM278" s="147"/>
      <c r="MN278" s="147"/>
      <c r="MO278" s="147"/>
      <c r="MP278" s="147"/>
      <c r="MQ278" s="147"/>
      <c r="MR278" s="147"/>
      <c r="MS278" s="147"/>
      <c r="MT278" s="147"/>
      <c r="MU278" s="147"/>
      <c r="MV278" s="147"/>
      <c r="MW278" s="147"/>
      <c r="MX278" s="147"/>
      <c r="MY278" s="147"/>
      <c r="MZ278" s="147"/>
      <c r="NA278" s="147"/>
      <c r="NB278" s="147"/>
      <c r="NC278" s="147"/>
      <c r="ND278" s="147"/>
      <c r="NE278" s="147"/>
      <c r="NF278" s="147"/>
      <c r="NG278" s="147"/>
      <c r="NH278" s="147"/>
      <c r="NI278" s="147"/>
      <c r="NJ278" s="147"/>
      <c r="NK278" s="149"/>
    </row>
    <row r="279" spans="1:375" x14ac:dyDescent="0.25">
      <c r="A279" s="150"/>
      <c r="B279" s="70" t="s">
        <v>166</v>
      </c>
      <c r="C279" s="151" t="str">
        <f>A115&amp;" / "&amp;C115</f>
        <v>800 / Snap Inc.</v>
      </c>
      <c r="D279" s="152"/>
      <c r="E279" s="152"/>
      <c r="F279" s="152"/>
      <c r="G279" s="152"/>
      <c r="H279" s="152"/>
      <c r="I279" s="152"/>
      <c r="J279" s="152"/>
      <c r="K279" s="152"/>
      <c r="L279" s="152"/>
      <c r="M279" s="152"/>
      <c r="N279" s="152"/>
      <c r="O279" s="152"/>
      <c r="P279" s="152"/>
      <c r="Q279" s="152"/>
      <c r="R279" s="152"/>
      <c r="S279" s="152"/>
      <c r="T279" s="152"/>
      <c r="U279" s="152"/>
      <c r="V279" s="152"/>
      <c r="W279" s="152"/>
      <c r="X279" s="152"/>
      <c r="Y279" s="152"/>
      <c r="Z279" s="152"/>
      <c r="AA279" s="152"/>
      <c r="AB279" s="152"/>
      <c r="AC279" s="152"/>
      <c r="AD279" s="152"/>
      <c r="AE279" s="152"/>
      <c r="AF279" s="152"/>
      <c r="AG279" s="152"/>
      <c r="AH279" s="152"/>
      <c r="AI279" s="152"/>
      <c r="AJ279" s="152"/>
      <c r="AK279" s="152"/>
      <c r="AL279" s="152"/>
      <c r="AM279" s="152"/>
      <c r="AN279" s="152"/>
      <c r="AO279" s="152"/>
      <c r="AP279" s="152"/>
      <c r="AQ279" s="152"/>
      <c r="AR279" s="152"/>
      <c r="AS279" s="152"/>
      <c r="AT279" s="152"/>
      <c r="AU279" s="152"/>
      <c r="AV279" s="152"/>
      <c r="AW279" s="152"/>
      <c r="AX279" s="152"/>
      <c r="AY279" s="152"/>
      <c r="AZ279" s="152"/>
      <c r="BA279" s="152"/>
      <c r="BB279" s="152"/>
      <c r="BC279" s="152"/>
      <c r="BD279" s="152"/>
      <c r="BE279" s="152"/>
      <c r="BF279" s="152"/>
      <c r="BG279" s="152"/>
      <c r="BH279" s="152"/>
      <c r="BI279" s="152"/>
      <c r="BJ279" s="152"/>
      <c r="BK279" s="152"/>
      <c r="BL279" s="152"/>
      <c r="BM279" s="152"/>
      <c r="BN279" s="152"/>
      <c r="BO279" s="152"/>
      <c r="BP279" s="152"/>
      <c r="BQ279" s="152"/>
      <c r="BR279" s="152"/>
      <c r="BS279" s="152"/>
      <c r="BT279" s="152"/>
      <c r="BU279" s="152"/>
      <c r="BV279" s="152"/>
      <c r="BW279" s="152"/>
      <c r="BX279" s="152"/>
      <c r="BY279" s="152"/>
      <c r="BZ279" s="152"/>
      <c r="CA279" s="152"/>
      <c r="CB279" s="152"/>
      <c r="CC279" s="152"/>
      <c r="CD279" s="152"/>
      <c r="CE279" s="152"/>
      <c r="CF279" s="152"/>
      <c r="CG279" s="152"/>
      <c r="CH279" s="152"/>
      <c r="CI279" s="152"/>
      <c r="CJ279" s="152"/>
      <c r="CK279" s="152"/>
      <c r="CL279" s="152"/>
      <c r="CM279" s="152"/>
      <c r="CN279" s="152"/>
      <c r="CO279" s="152"/>
      <c r="CP279" s="152"/>
      <c r="CQ279" s="152"/>
      <c r="CR279" s="152"/>
      <c r="CS279" s="152"/>
      <c r="CT279" s="152"/>
      <c r="CU279" s="152"/>
      <c r="CV279" s="152"/>
      <c r="CW279" s="152"/>
      <c r="CX279" s="152"/>
      <c r="CY279" s="152"/>
      <c r="CZ279" s="152"/>
      <c r="DA279" s="152"/>
      <c r="DB279" s="152"/>
      <c r="DC279" s="152"/>
      <c r="DD279" s="152"/>
      <c r="DE279" s="152"/>
      <c r="DF279" s="152"/>
      <c r="DG279" s="152"/>
      <c r="DH279" s="152"/>
      <c r="DI279" s="152"/>
      <c r="DJ279" s="152"/>
      <c r="DK279" s="152"/>
      <c r="DL279" s="152"/>
      <c r="DM279" s="152"/>
      <c r="DN279" s="152"/>
      <c r="DO279" s="152"/>
      <c r="DP279" s="152"/>
      <c r="DQ279" s="152"/>
      <c r="DR279" s="152"/>
      <c r="DS279" s="152"/>
      <c r="DT279" s="152"/>
      <c r="DU279" s="152"/>
      <c r="DV279" s="152"/>
      <c r="DW279" s="152"/>
      <c r="DX279" s="152"/>
      <c r="DY279" s="152"/>
      <c r="DZ279" s="152"/>
      <c r="EA279" s="152"/>
      <c r="EB279" s="152"/>
      <c r="EC279" s="152"/>
      <c r="ED279" s="152"/>
      <c r="EE279" s="152"/>
      <c r="EF279" s="152"/>
      <c r="EG279" s="152"/>
      <c r="EH279" s="152"/>
      <c r="EI279" s="152"/>
      <c r="EJ279" s="152"/>
      <c r="EK279" s="152"/>
      <c r="EL279" s="152"/>
      <c r="EM279" s="152"/>
      <c r="EN279" s="152"/>
      <c r="EO279" s="152"/>
      <c r="EP279" s="152"/>
      <c r="EQ279" s="152"/>
      <c r="ER279" s="152"/>
      <c r="ES279" s="152"/>
      <c r="ET279" s="152"/>
      <c r="EU279" s="152"/>
      <c r="EV279" s="152"/>
      <c r="EW279" s="152"/>
      <c r="EX279" s="152"/>
      <c r="EY279" s="152"/>
      <c r="EZ279" s="152"/>
      <c r="FA279" s="152"/>
      <c r="FB279" s="152"/>
      <c r="FC279" s="152"/>
      <c r="FD279" s="152"/>
      <c r="FE279" s="152"/>
      <c r="FF279" s="152"/>
      <c r="FG279" s="152"/>
      <c r="FH279" s="152"/>
      <c r="FI279" s="152"/>
      <c r="FJ279" s="152"/>
      <c r="FK279" s="152"/>
      <c r="FL279" s="152"/>
      <c r="FM279" s="152"/>
      <c r="FN279" s="152"/>
      <c r="FO279" s="152"/>
      <c r="FP279" s="152"/>
      <c r="FQ279" s="152"/>
      <c r="FR279" s="152"/>
      <c r="FS279" s="152"/>
      <c r="FT279" s="152"/>
      <c r="FU279" s="152"/>
      <c r="FV279" s="152"/>
      <c r="FW279" s="152"/>
      <c r="FX279" s="152"/>
      <c r="FY279" s="152"/>
      <c r="FZ279" s="152"/>
      <c r="GA279" s="152"/>
      <c r="GB279" s="152"/>
      <c r="GC279" s="152"/>
      <c r="GD279" s="152"/>
      <c r="GE279" s="152"/>
      <c r="GF279" s="152"/>
      <c r="GG279" s="152"/>
      <c r="GH279" s="152"/>
      <c r="GI279" s="152"/>
      <c r="GJ279" s="152"/>
      <c r="GK279" s="152"/>
      <c r="GL279" s="152"/>
      <c r="GM279" s="152"/>
      <c r="GN279" s="152"/>
      <c r="GO279" s="152"/>
      <c r="GP279" s="152"/>
      <c r="GQ279" s="152"/>
      <c r="GR279" s="152"/>
      <c r="GS279" s="152"/>
      <c r="GT279" s="152"/>
      <c r="GU279" s="152"/>
      <c r="GV279" s="152"/>
      <c r="GW279" s="152"/>
      <c r="GX279" s="152"/>
      <c r="GY279" s="152"/>
      <c r="GZ279" s="152"/>
      <c r="HA279" s="152"/>
      <c r="HB279" s="152"/>
      <c r="HC279" s="152"/>
      <c r="HD279" s="152"/>
      <c r="HE279" s="152"/>
      <c r="HF279" s="152"/>
      <c r="HG279" s="152"/>
      <c r="HH279" s="152"/>
      <c r="HI279" s="152"/>
      <c r="HJ279" s="152"/>
      <c r="HK279" s="152"/>
      <c r="HL279" s="152"/>
      <c r="HM279" s="152"/>
      <c r="HN279" s="152"/>
      <c r="HO279" s="152"/>
      <c r="HP279" s="152"/>
      <c r="HQ279" s="152"/>
      <c r="HR279" s="152"/>
      <c r="HS279" s="152"/>
      <c r="HT279" s="152"/>
      <c r="HU279" s="152"/>
      <c r="HV279" s="152"/>
      <c r="HW279" s="152"/>
      <c r="HX279" s="152"/>
      <c r="HY279" s="152"/>
      <c r="HZ279" s="152"/>
      <c r="IA279" s="152"/>
      <c r="IB279" s="152"/>
      <c r="IC279" s="152"/>
      <c r="ID279" s="152"/>
      <c r="IE279" s="152"/>
      <c r="IF279" s="152"/>
      <c r="IG279" s="152"/>
      <c r="IH279" s="152"/>
      <c r="II279" s="152"/>
      <c r="IJ279" s="152"/>
      <c r="IK279" s="152"/>
      <c r="IL279" s="152"/>
      <c r="IM279" s="152"/>
      <c r="IN279" s="152"/>
      <c r="IO279" s="152"/>
      <c r="IP279" s="152"/>
      <c r="IQ279" s="152"/>
      <c r="IR279" s="152"/>
      <c r="IS279" s="152"/>
      <c r="IT279" s="152"/>
      <c r="IU279" s="152"/>
      <c r="IV279" s="152"/>
      <c r="IW279" s="152"/>
      <c r="IX279" s="152"/>
      <c r="IY279" s="152"/>
      <c r="IZ279" s="152"/>
      <c r="JA279" s="152"/>
      <c r="JB279" s="152"/>
      <c r="JC279" s="152"/>
      <c r="JD279" s="152"/>
      <c r="JE279" s="152"/>
      <c r="JF279" s="152"/>
      <c r="JG279" s="152"/>
      <c r="JH279" s="152"/>
      <c r="JI279" s="152"/>
      <c r="JJ279" s="152"/>
      <c r="JK279" s="152"/>
      <c r="JL279" s="152"/>
      <c r="JM279" s="152"/>
      <c r="JN279" s="152"/>
      <c r="JO279" s="152"/>
      <c r="JP279" s="152"/>
      <c r="JQ279" s="152"/>
      <c r="JR279" s="152"/>
      <c r="JS279" s="152"/>
      <c r="JT279" s="152"/>
      <c r="JU279" s="152"/>
      <c r="JV279" s="152"/>
      <c r="JW279" s="152"/>
      <c r="JX279" s="152"/>
      <c r="JY279" s="152"/>
      <c r="JZ279" s="152"/>
      <c r="KA279" s="152"/>
      <c r="KB279" s="152"/>
      <c r="KC279" s="152"/>
      <c r="KD279" s="152"/>
      <c r="KE279" s="152"/>
      <c r="KF279" s="152"/>
      <c r="KG279" s="152"/>
      <c r="KH279" s="152"/>
      <c r="KI279" s="152"/>
      <c r="KJ279" s="152"/>
      <c r="KK279" s="152"/>
      <c r="KL279" s="152"/>
      <c r="KM279" s="152"/>
      <c r="KN279" s="152"/>
      <c r="KO279" s="152"/>
      <c r="KP279" s="152"/>
      <c r="KQ279" s="152"/>
      <c r="KR279" s="152"/>
      <c r="KS279" s="152"/>
      <c r="KT279" s="152"/>
      <c r="KU279" s="152"/>
      <c r="KV279" s="152"/>
      <c r="KW279" s="152"/>
      <c r="KX279" s="152"/>
      <c r="KY279" s="152"/>
      <c r="KZ279" s="152"/>
      <c r="LA279" s="152"/>
      <c r="LB279" s="152"/>
      <c r="LC279" s="152"/>
      <c r="LD279" s="152"/>
      <c r="LE279" s="152"/>
      <c r="LF279" s="152"/>
      <c r="LG279" s="152"/>
      <c r="LH279" s="152"/>
      <c r="LI279" s="152"/>
      <c r="LJ279" s="152"/>
      <c r="LK279" s="152"/>
      <c r="LL279" s="152"/>
      <c r="LM279" s="152"/>
      <c r="LN279" s="152"/>
      <c r="LO279" s="152"/>
      <c r="LP279" s="152"/>
      <c r="LQ279" s="152"/>
      <c r="LR279" s="152"/>
      <c r="LS279" s="152"/>
      <c r="LT279" s="152"/>
      <c r="LU279" s="152"/>
      <c r="LV279" s="152"/>
      <c r="LW279" s="152"/>
      <c r="LX279" s="152"/>
      <c r="LY279" s="152"/>
      <c r="LZ279" s="152"/>
      <c r="MA279" s="152"/>
      <c r="MB279" s="152"/>
      <c r="MC279" s="152"/>
      <c r="MD279" s="152"/>
      <c r="ME279" s="152"/>
      <c r="MF279" s="152"/>
      <c r="MG279" s="152"/>
      <c r="MH279" s="152"/>
      <c r="MI279" s="152"/>
      <c r="MJ279" s="152"/>
      <c r="MK279" s="152"/>
      <c r="ML279" s="152"/>
      <c r="MM279" s="152"/>
      <c r="MN279" s="152"/>
      <c r="MO279" s="152"/>
      <c r="MP279" s="152"/>
      <c r="MQ279" s="152"/>
      <c r="MR279" s="152"/>
      <c r="MS279" s="152"/>
      <c r="MT279" s="152"/>
      <c r="MU279" s="152"/>
      <c r="MV279" s="152"/>
      <c r="MW279" s="152"/>
      <c r="MX279" s="152"/>
      <c r="MY279" s="152"/>
      <c r="MZ279" s="152"/>
      <c r="NA279" s="152"/>
      <c r="NB279" s="152"/>
      <c r="NC279" s="152"/>
      <c r="ND279" s="152"/>
      <c r="NE279" s="152"/>
      <c r="NF279" s="152"/>
      <c r="NG279" s="152"/>
      <c r="NH279" s="152"/>
      <c r="NI279" s="152"/>
      <c r="NJ279" s="152"/>
      <c r="NK279" s="153"/>
    </row>
    <row r="280" spans="1:375" x14ac:dyDescent="0.25">
      <c r="A280" s="154">
        <f>SUM(D280:NK280)</f>
        <v>670725.29999999946</v>
      </c>
      <c r="B280" s="155" t="s">
        <v>167</v>
      </c>
      <c r="C280" s="89" t="s">
        <v>153</v>
      </c>
      <c r="D280" s="156">
        <f t="array" ref="D280">IFERROR(INDEX($N115:$N129,MATCH(1,IF($L115:$L129&lt;=D$165,IF($M115:$M129&gt;=D$165,1)),0))*$B115/12,0)</f>
        <v>0</v>
      </c>
      <c r="E280" s="156">
        <f t="array" ref="E280">IFERROR(INDEX($N115:$N129,MATCH(1,IF($L115:$L129&lt;=E$165,IF($M115:$M129&gt;=E$165,1)),0))*$B115/12,0)</f>
        <v>0</v>
      </c>
      <c r="F280" s="156">
        <f t="array" ref="F280">IFERROR(INDEX($N115:$N129,MATCH(1,IF($L115:$L129&lt;=F$165,IF($M115:$M129&gt;=F$165,1)),0))*$B115/12,0)</f>
        <v>0</v>
      </c>
      <c r="G280" s="156">
        <f t="array" ref="G280">IFERROR(INDEX($N115:$N129,MATCH(1,IF($L115:$L129&lt;=G$165,IF($M115:$M129&gt;=G$165,1)),0))*$B115/12,0)</f>
        <v>0</v>
      </c>
      <c r="H280" s="156">
        <f t="array" ref="H280">IFERROR(INDEX($N115:$N129,MATCH(1,IF($L115:$L129&lt;=H$165,IF($M115:$M129&gt;=H$165,1)),0))*$B115/12,0)</f>
        <v>0</v>
      </c>
      <c r="I280" s="156">
        <f t="array" ref="I280">IFERROR(INDEX($N115:$N129,MATCH(1,IF($L115:$L129&lt;=I$165,IF($M115:$M129&gt;=I$165,1)),0))*$B115/12,0)</f>
        <v>0</v>
      </c>
      <c r="J280" s="156">
        <f t="array" ref="J280">IFERROR(INDEX($N115:$N129,MATCH(1,IF($L115:$L129&lt;=J$165,IF($M115:$M129&gt;=J$165,1)),0))*$B115/12,0)</f>
        <v>0</v>
      </c>
      <c r="K280" s="156">
        <f t="array" ref="K280">IFERROR(INDEX($N115:$N129,MATCH(1,IF($L115:$L129&lt;=K$165,IF($M115:$M129&gt;=K$165,1)),0))*$B115/12,0)</f>
        <v>0</v>
      </c>
      <c r="L280" s="156">
        <f t="array" ref="L280">IFERROR(INDEX($N115:$N129,MATCH(1,IF($L115:$L129&lt;=L$165,IF($M115:$M129&gt;=L$165,1)),0))*$B115/12,0)</f>
        <v>0</v>
      </c>
      <c r="M280" s="156">
        <f t="array" ref="M280">IFERROR(INDEX($N115:$N129,MATCH(1,IF($L115:$L129&lt;=M$165,IF($M115:$M129&gt;=M$165,1)),0))*$B115/12,0)</f>
        <v>0</v>
      </c>
      <c r="N280" s="156">
        <f t="array" ref="N280">IFERROR(INDEX($N115:$N129,MATCH(1,IF($L115:$L129&lt;=N$165,IF($M115:$M129&gt;=N$165,1)),0))*$B115/12,0)</f>
        <v>0</v>
      </c>
      <c r="O280" s="156">
        <f t="array" ref="O280">IFERROR(INDEX($N115:$N129,MATCH(1,IF($L115:$L129&lt;=O$165,IF($M115:$M129&gt;=O$165,1)),0))*$B115/12,0)</f>
        <v>0</v>
      </c>
      <c r="P280" s="156">
        <f t="array" ref="P280">IFERROR(INDEX($N115:$N129,MATCH(1,IF($L115:$L129&lt;=P$165,IF($M115:$M129&gt;=P$165,1)),0))*$B115/12,0)</f>
        <v>0</v>
      </c>
      <c r="Q280" s="156">
        <f t="array" ref="Q280">IFERROR(INDEX($N115:$N129,MATCH(1,IF($L115:$L129&lt;=Q$165,IF($M115:$M129&gt;=Q$165,1)),0))*$B115/12,0)</f>
        <v>0</v>
      </c>
      <c r="R280" s="156">
        <f t="array" ref="R280">IFERROR(INDEX($N115:$N129,MATCH(1,IF($L115:$L129&lt;=R$165,IF($M115:$M129&gt;=R$165,1)),0))*$B115/12,0)</f>
        <v>0</v>
      </c>
      <c r="S280" s="156">
        <f t="array" ref="S280">IFERROR(INDEX($N115:$N129,MATCH(1,IF($L115:$L129&lt;=S$165,IF($M115:$M129&gt;=S$165,1)),0))*$B115/12,0)</f>
        <v>0</v>
      </c>
      <c r="T280" s="156">
        <f t="array" ref="T280">IFERROR(INDEX($N115:$N129,MATCH(1,IF($L115:$L129&lt;=T$165,IF($M115:$M129&gt;=T$165,1)),0))*$B115/12,0)</f>
        <v>0</v>
      </c>
      <c r="U280" s="156">
        <f t="array" ref="U280">IFERROR(INDEX($N115:$N129,MATCH(1,IF($L115:$L129&lt;=U$165,IF($M115:$M129&gt;=U$165,1)),0))*$B115/12,0)</f>
        <v>0</v>
      </c>
      <c r="V280" s="156">
        <f t="array" ref="V280">IFERROR(INDEX($N115:$N129,MATCH(1,IF($L115:$L129&lt;=V$165,IF($M115:$M129&gt;=V$165,1)),0))*$B115/12,0)</f>
        <v>0</v>
      </c>
      <c r="W280" s="156">
        <f t="array" ref="W280">IFERROR(INDEX($N115:$N129,MATCH(1,IF($L115:$L129&lt;=W$165,IF($M115:$M129&gt;=W$165,1)),0))*$B115/12,0)</f>
        <v>0</v>
      </c>
      <c r="X280" s="156">
        <f t="array" ref="X280">IFERROR(INDEX($N115:$N129,MATCH(1,IF($L115:$L129&lt;=X$165,IF($M115:$M129&gt;=X$165,1)),0))*$B115/12,0)</f>
        <v>18083.333333333332</v>
      </c>
      <c r="Y280" s="156">
        <f t="array" ref="Y280">IFERROR(INDEX($N115:$N129,MATCH(1,IF($L115:$L129&lt;=Y$165,IF($M115:$M129&gt;=Y$165,1)),0))*$B115/12,0)</f>
        <v>18083.333333333332</v>
      </c>
      <c r="Z280" s="156">
        <f t="array" ref="Z280">IFERROR(INDEX($N115:$N129,MATCH(1,IF($L115:$L129&lt;=Z$165,IF($M115:$M129&gt;=Z$165,1)),0))*$B115/12,0)</f>
        <v>18083.333333333332</v>
      </c>
      <c r="AA280" s="156">
        <f t="array" ref="AA280">IFERROR(INDEX($N115:$N129,MATCH(1,IF($L115:$L129&lt;=AA$165,IF($M115:$M129&gt;=AA$165,1)),0))*$B115/12,0)</f>
        <v>18083.333333333332</v>
      </c>
      <c r="AB280" s="156">
        <f t="array" ref="AB280">IFERROR(INDEX($N115:$N129,MATCH(1,IF($L115:$L129&lt;=AB$165,IF($M115:$M129&gt;=AB$165,1)),0))*$B115/12,0)</f>
        <v>18083.333333333332</v>
      </c>
      <c r="AC280" s="156">
        <f t="array" ref="AC280">IFERROR(INDEX($N115:$N129,MATCH(1,IF($L115:$L129&lt;=AC$165,IF($M115:$M129&gt;=AC$165,1)),0))*$B115/12,0)</f>
        <v>18083.333333333332</v>
      </c>
      <c r="AD280" s="156">
        <f t="array" ref="AD280">IFERROR(INDEX($N115:$N129,MATCH(1,IF($L115:$L129&lt;=AD$165,IF($M115:$M129&gt;=AD$165,1)),0))*$B115/12,0)</f>
        <v>18083.333333333332</v>
      </c>
      <c r="AE280" s="156">
        <f t="array" ref="AE280">IFERROR(INDEX($N115:$N129,MATCH(1,IF($L115:$L129&lt;=AE$165,IF($M115:$M129&gt;=AE$165,1)),0))*$B115/12,0)</f>
        <v>18083.333333333332</v>
      </c>
      <c r="AF280" s="156">
        <f t="array" ref="AF280">IFERROR(INDEX($N115:$N129,MATCH(1,IF($L115:$L129&lt;=AF$165,IF($M115:$M129&gt;=AF$165,1)),0))*$B115/12,0)</f>
        <v>18083.333333333332</v>
      </c>
      <c r="AG280" s="156">
        <f t="array" ref="AG280">IFERROR(INDEX($N115:$N129,MATCH(1,IF($L115:$L129&lt;=AG$165,IF($M115:$M129&gt;=AG$165,1)),0))*$B115/12,0)</f>
        <v>18083.333333333332</v>
      </c>
      <c r="AH280" s="156">
        <f t="array" ref="AH280">IFERROR(INDEX($N115:$N129,MATCH(1,IF($L115:$L129&lt;=AH$165,IF($M115:$M129&gt;=AH$165,1)),0))*$B115/12,0)</f>
        <v>18083.333333333332</v>
      </c>
      <c r="AI280" s="156">
        <f t="array" ref="AI280">IFERROR(INDEX($N115:$N129,MATCH(1,IF($L115:$L129&lt;=AI$165,IF($M115:$M129&gt;=AI$165,1)),0))*$B115/12,0)</f>
        <v>18083.333333333332</v>
      </c>
      <c r="AJ280" s="156">
        <f t="array" ref="AJ280">IFERROR(INDEX($N115:$N129,MATCH(1,IF($L115:$L129&lt;=AJ$165,IF($M115:$M129&gt;=AJ$165,1)),0))*$B115/12,0)</f>
        <v>18625.833333333332</v>
      </c>
      <c r="AK280" s="156">
        <f t="array" ref="AK280">IFERROR(INDEX($N115:$N129,MATCH(1,IF($L115:$L129&lt;=AK$165,IF($M115:$M129&gt;=AK$165,1)),0))*$B115/12,0)</f>
        <v>18625.833333333332</v>
      </c>
      <c r="AL280" s="156">
        <f t="array" ref="AL280">IFERROR(INDEX($N115:$N129,MATCH(1,IF($L115:$L129&lt;=AL$165,IF($M115:$M129&gt;=AL$165,1)),0))*$B115/12,0)</f>
        <v>18625.833333333332</v>
      </c>
      <c r="AM280" s="156">
        <f t="array" ref="AM280">IFERROR(INDEX($N115:$N129,MATCH(1,IF($L115:$L129&lt;=AM$165,IF($M115:$M129&gt;=AM$165,1)),0))*$B115/12,0)</f>
        <v>18625.833333333332</v>
      </c>
      <c r="AN280" s="156">
        <f t="array" ref="AN280">IFERROR(INDEX($N115:$N129,MATCH(1,IF($L115:$L129&lt;=AN$165,IF($M115:$M129&gt;=AN$165,1)),0))*$B115/12,0)</f>
        <v>18625.833333333332</v>
      </c>
      <c r="AO280" s="156">
        <f t="array" ref="AO280">IFERROR(INDEX($N115:$N129,MATCH(1,IF($L115:$L129&lt;=AO$165,IF($M115:$M129&gt;=AO$165,1)),0))*$B115/12,0)</f>
        <v>18625.833333333332</v>
      </c>
      <c r="AP280" s="156">
        <f t="array" ref="AP280">IFERROR(INDEX($N115:$N129,MATCH(1,IF($L115:$L129&lt;=AP$165,IF($M115:$M129&gt;=AP$165,1)),0))*$B115/12,0)</f>
        <v>18625.833333333332</v>
      </c>
      <c r="AQ280" s="156">
        <f t="array" ref="AQ280">IFERROR(INDEX($N115:$N129,MATCH(1,IF($L115:$L129&lt;=AQ$165,IF($M115:$M129&gt;=AQ$165,1)),0))*$B115/12,0)</f>
        <v>18625.833333333332</v>
      </c>
      <c r="AR280" s="156">
        <f t="array" ref="AR280">IFERROR(INDEX($N115:$N129,MATCH(1,IF($L115:$L129&lt;=AR$165,IF($M115:$M129&gt;=AR$165,1)),0))*$B115/12,0)</f>
        <v>18625.833333333332</v>
      </c>
      <c r="AS280" s="156">
        <f t="array" ref="AS280">IFERROR(INDEX($N115:$N129,MATCH(1,IF($L115:$L129&lt;=AS$165,IF($M115:$M129&gt;=AS$165,1)),0))*$B115/12,0)</f>
        <v>18625.833333333332</v>
      </c>
      <c r="AT280" s="156">
        <f t="array" ref="AT280">IFERROR(INDEX($N115:$N129,MATCH(1,IF($L115:$L129&lt;=AT$165,IF($M115:$M129&gt;=AT$165,1)),0))*$B115/12,0)</f>
        <v>18625.833333333332</v>
      </c>
      <c r="AU280" s="156">
        <f t="array" ref="AU280">IFERROR(INDEX($N115:$N129,MATCH(1,IF($L115:$L129&lt;=AU$165,IF($M115:$M129&gt;=AU$165,1)),0))*$B115/12,0)</f>
        <v>18625.833333333332</v>
      </c>
      <c r="AV280" s="156">
        <f t="array" ref="AV280">IFERROR(INDEX($N115:$N129,MATCH(1,IF($L115:$L129&lt;=AV$165,IF($M115:$M129&gt;=AV$165,1)),0))*$B115/12,0)</f>
        <v>19184.608333333334</v>
      </c>
      <c r="AW280" s="156">
        <f t="array" ref="AW280">IFERROR(INDEX($N115:$N129,MATCH(1,IF($L115:$L129&lt;=AW$165,IF($M115:$M129&gt;=AW$165,1)),0))*$B115/12,0)</f>
        <v>19184.608333333334</v>
      </c>
      <c r="AX280" s="156">
        <f t="array" ref="AX280">IFERROR(INDEX($N115:$N129,MATCH(1,IF($L115:$L129&lt;=AX$165,IF($M115:$M129&gt;=AX$165,1)),0))*$B115/12,0)</f>
        <v>19184.608333333334</v>
      </c>
      <c r="AY280" s="156">
        <f t="array" ref="AY280">IFERROR(INDEX($N115:$N129,MATCH(1,IF($L115:$L129&lt;=AY$165,IF($M115:$M129&gt;=AY$165,1)),0))*$B115/12,0)</f>
        <v>19184.608333333334</v>
      </c>
      <c r="AZ280" s="156">
        <f t="array" ref="AZ280">IFERROR(INDEX($N115:$N129,MATCH(1,IF($L115:$L129&lt;=AZ$165,IF($M115:$M129&gt;=AZ$165,1)),0))*$B115/12,0)</f>
        <v>19184.608333333334</v>
      </c>
      <c r="BA280" s="156">
        <f t="array" ref="BA280">IFERROR(INDEX($N115:$N129,MATCH(1,IF($L115:$L129&lt;=BA$165,IF($M115:$M129&gt;=BA$165,1)),0))*$B115/12,0)</f>
        <v>19184.608333333334</v>
      </c>
      <c r="BB280" s="156">
        <f t="array" ref="BB280">IFERROR(INDEX($N115:$N129,MATCH(1,IF($L115:$L129&lt;=BB$165,IF($M115:$M129&gt;=BB$165,1)),0))*$B115/12,0)</f>
        <v>19184.608333333334</v>
      </c>
      <c r="BC280" s="156">
        <f t="array" ref="BC280">IFERROR(INDEX($N115:$N129,MATCH(1,IF($L115:$L129&lt;=BC$165,IF($M115:$M129&gt;=BC$165,1)),0))*$B115/12,0)</f>
        <v>19184.608333333334</v>
      </c>
      <c r="BD280" s="156">
        <f t="array" ref="BD280">IFERROR(INDEX($N115:$N129,MATCH(1,IF($L115:$L129&lt;=BD$165,IF($M115:$M129&gt;=BD$165,1)),0))*$B115/12,0)</f>
        <v>19184.608333333334</v>
      </c>
      <c r="BE280" s="156">
        <f t="array" ref="BE280">IFERROR(INDEX($N115:$N129,MATCH(1,IF($L115:$L129&lt;=BE$165,IF($M115:$M129&gt;=BE$165,1)),0))*$B115/12,0)</f>
        <v>19184.608333333334</v>
      </c>
      <c r="BF280" s="156">
        <f t="array" ref="BF280">IFERROR(INDEX($N115:$N129,MATCH(1,IF($L115:$L129&lt;=BF$165,IF($M115:$M129&gt;=BF$165,1)),0))*$B115/12,0)</f>
        <v>19184.608333333334</v>
      </c>
      <c r="BG280" s="156">
        <f t="array" ref="BG280">IFERROR(INDEX($N115:$N129,MATCH(1,IF($L115:$L129&lt;=BG$165,IF($M115:$M129&gt;=BG$165,1)),0))*$B115/12,0)</f>
        <v>19184.608333333334</v>
      </c>
      <c r="BH280" s="156">
        <f t="array" ref="BH280">IFERROR(INDEX($N115:$N129,MATCH(1,IF($L115:$L129&lt;=BH$165,IF($M115:$M129&gt;=BH$165,1)),0))*$B115/12,0)</f>
        <v>0</v>
      </c>
      <c r="BI280" s="156">
        <f t="array" ref="BI280">IFERROR(INDEX($N115:$N129,MATCH(1,IF($L115:$L129&lt;=BI$165,IF($M115:$M129&gt;=BI$165,1)),0))*$B115/12,0)</f>
        <v>0</v>
      </c>
      <c r="BJ280" s="156">
        <f t="array" ref="BJ280">IFERROR(INDEX($N115:$N129,MATCH(1,IF($L115:$L129&lt;=BJ$165,IF($M115:$M129&gt;=BJ$165,1)),0))*$B115/12,0)</f>
        <v>0</v>
      </c>
      <c r="BK280" s="156">
        <f t="array" ref="BK280">IFERROR(INDEX($N115:$N129,MATCH(1,IF($L115:$L129&lt;=BK$165,IF($M115:$M129&gt;=BK$165,1)),0))*$B115/12,0)</f>
        <v>0</v>
      </c>
      <c r="BL280" s="156">
        <f t="array" ref="BL280">IFERROR(INDEX($N115:$N129,MATCH(1,IF($L115:$L129&lt;=BL$165,IF($M115:$M129&gt;=BL$165,1)),0))*$B115/12,0)</f>
        <v>0</v>
      </c>
      <c r="BM280" s="156">
        <f t="array" ref="BM280">IFERROR(INDEX($N115:$N129,MATCH(1,IF($L115:$L129&lt;=BM$165,IF($M115:$M129&gt;=BM$165,1)),0))*$B115/12,0)</f>
        <v>0</v>
      </c>
      <c r="BN280" s="156">
        <f t="array" ref="BN280">IFERROR(INDEX($N115:$N129,MATCH(1,IF($L115:$L129&lt;=BN$165,IF($M115:$M129&gt;=BN$165,1)),0))*$B115/12,0)</f>
        <v>0</v>
      </c>
      <c r="BO280" s="156">
        <f t="array" ref="BO280">IFERROR(INDEX($N115:$N129,MATCH(1,IF($L115:$L129&lt;=BO$165,IF($M115:$M129&gt;=BO$165,1)),0))*$B115/12,0)</f>
        <v>0</v>
      </c>
      <c r="BP280" s="156">
        <f t="array" ref="BP280">IFERROR(INDEX($N115:$N129,MATCH(1,IF($L115:$L129&lt;=BP$165,IF($M115:$M129&gt;=BP$165,1)),0))*$B115/12,0)</f>
        <v>0</v>
      </c>
      <c r="BQ280" s="156">
        <f t="array" ref="BQ280">IFERROR(INDEX($N115:$N129,MATCH(1,IF($L115:$L129&lt;=BQ$165,IF($M115:$M129&gt;=BQ$165,1)),0))*$B115/12,0)</f>
        <v>0</v>
      </c>
      <c r="BR280" s="156">
        <f t="array" ref="BR280">IFERROR(INDEX($N115:$N129,MATCH(1,IF($L115:$L129&lt;=BR$165,IF($M115:$M129&gt;=BR$165,1)),0))*$B115/12,0)</f>
        <v>0</v>
      </c>
      <c r="BS280" s="156">
        <f t="array" ref="BS280">IFERROR(INDEX($N115:$N129,MATCH(1,IF($L115:$L129&lt;=BS$165,IF($M115:$M129&gt;=BS$165,1)),0))*$B115/12,0)</f>
        <v>0</v>
      </c>
      <c r="BT280" s="156">
        <f t="array" ref="BT280">IFERROR(INDEX($N115:$N129,MATCH(1,IF($L115:$L129&lt;=BT$165,IF($M115:$M129&gt;=BT$165,1)),0))*$B115/12,0)</f>
        <v>0</v>
      </c>
      <c r="BU280" s="156">
        <f t="array" ref="BU280">IFERROR(INDEX($N115:$N129,MATCH(1,IF($L115:$L129&lt;=BU$165,IF($M115:$M129&gt;=BU$165,1)),0))*$B115/12,0)</f>
        <v>0</v>
      </c>
      <c r="BV280" s="156">
        <f t="array" ref="BV280">IFERROR(INDEX($N115:$N129,MATCH(1,IF($L115:$L129&lt;=BV$165,IF($M115:$M129&gt;=BV$165,1)),0))*$B115/12,0)</f>
        <v>0</v>
      </c>
      <c r="BW280" s="156">
        <f t="array" ref="BW280">IFERROR(INDEX($N115:$N129,MATCH(1,IF($L115:$L129&lt;=BW$165,IF($M115:$M129&gt;=BW$165,1)),0))*$B115/12,0)</f>
        <v>0</v>
      </c>
      <c r="BX280" s="156">
        <f t="array" ref="BX280">IFERROR(INDEX($N115:$N129,MATCH(1,IF($L115:$L129&lt;=BX$165,IF($M115:$M129&gt;=BX$165,1)),0))*$B115/12,0)</f>
        <v>0</v>
      </c>
      <c r="BY280" s="156">
        <f t="array" ref="BY280">IFERROR(INDEX($N115:$N129,MATCH(1,IF($L115:$L129&lt;=BY$165,IF($M115:$M129&gt;=BY$165,1)),0))*$B115/12,0)</f>
        <v>0</v>
      </c>
      <c r="BZ280" s="156">
        <f t="array" ref="BZ280">IFERROR(INDEX($N115:$N129,MATCH(1,IF($L115:$L129&lt;=BZ$165,IF($M115:$M129&gt;=BZ$165,1)),0))*$B115/12,0)</f>
        <v>0</v>
      </c>
      <c r="CA280" s="156">
        <f t="array" ref="CA280">IFERROR(INDEX($N115:$N129,MATCH(1,IF($L115:$L129&lt;=CA$165,IF($M115:$M129&gt;=CA$165,1)),0))*$B115/12,0)</f>
        <v>0</v>
      </c>
      <c r="CB280" s="156">
        <f t="array" ref="CB280">IFERROR(INDEX($N115:$N129,MATCH(1,IF($L115:$L129&lt;=CB$165,IF($M115:$M129&gt;=CB$165,1)),0))*$B115/12,0)</f>
        <v>0</v>
      </c>
      <c r="CC280" s="156">
        <f t="array" ref="CC280">IFERROR(INDEX($N115:$N129,MATCH(1,IF($L115:$L129&lt;=CC$165,IF($M115:$M129&gt;=CC$165,1)),0))*$B115/12,0)</f>
        <v>0</v>
      </c>
      <c r="CD280" s="156">
        <f t="array" ref="CD280">IFERROR(INDEX($N115:$N129,MATCH(1,IF($L115:$L129&lt;=CD$165,IF($M115:$M129&gt;=CD$165,1)),0))*$B115/12,0)</f>
        <v>0</v>
      </c>
      <c r="CE280" s="156">
        <f t="array" ref="CE280">IFERROR(INDEX($N115:$N129,MATCH(1,IF($L115:$L129&lt;=CE$165,IF($M115:$M129&gt;=CE$165,1)),0))*$B115/12,0)</f>
        <v>0</v>
      </c>
      <c r="CF280" s="156">
        <f t="array" ref="CF280">IFERROR(INDEX($N115:$N129,MATCH(1,IF($L115:$L129&lt;=CF$165,IF($M115:$M129&gt;=CF$165,1)),0))*$B115/12,0)</f>
        <v>0</v>
      </c>
      <c r="CG280" s="156">
        <f t="array" ref="CG280">IFERROR(INDEX($N115:$N129,MATCH(1,IF($L115:$L129&lt;=CG$165,IF($M115:$M129&gt;=CG$165,1)),0))*$B115/12,0)</f>
        <v>0</v>
      </c>
      <c r="CH280" s="156">
        <f t="array" ref="CH280">IFERROR(INDEX($N115:$N129,MATCH(1,IF($L115:$L129&lt;=CH$165,IF($M115:$M129&gt;=CH$165,1)),0))*$B115/12,0)</f>
        <v>0</v>
      </c>
      <c r="CI280" s="156">
        <f t="array" ref="CI280">IFERROR(INDEX($N115:$N129,MATCH(1,IF($L115:$L129&lt;=CI$165,IF($M115:$M129&gt;=CI$165,1)),0))*$B115/12,0)</f>
        <v>0</v>
      </c>
      <c r="CJ280" s="156">
        <f t="array" ref="CJ280">IFERROR(INDEX($N115:$N129,MATCH(1,IF($L115:$L129&lt;=CJ$165,IF($M115:$M129&gt;=CJ$165,1)),0))*$B115/12,0)</f>
        <v>0</v>
      </c>
      <c r="CK280" s="156">
        <f t="array" ref="CK280">IFERROR(INDEX($N115:$N129,MATCH(1,IF($L115:$L129&lt;=CK$165,IF($M115:$M129&gt;=CK$165,1)),0))*$B115/12,0)</f>
        <v>0</v>
      </c>
      <c r="CL280" s="156">
        <f t="array" ref="CL280">IFERROR(INDEX($N115:$N129,MATCH(1,IF($L115:$L129&lt;=CL$165,IF($M115:$M129&gt;=CL$165,1)),0))*$B115/12,0)</f>
        <v>0</v>
      </c>
      <c r="CM280" s="156">
        <f t="array" ref="CM280">IFERROR(INDEX($N115:$N129,MATCH(1,IF($L115:$L129&lt;=CM$165,IF($M115:$M129&gt;=CM$165,1)),0))*$B115/12,0)</f>
        <v>0</v>
      </c>
      <c r="CN280" s="156">
        <f t="array" ref="CN280">IFERROR(INDEX($N115:$N129,MATCH(1,IF($L115:$L129&lt;=CN$165,IF($M115:$M129&gt;=CN$165,1)),0))*$B115/12,0)</f>
        <v>0</v>
      </c>
      <c r="CO280" s="156">
        <f t="array" ref="CO280">IFERROR(INDEX($N115:$N129,MATCH(1,IF($L115:$L129&lt;=CO$165,IF($M115:$M129&gt;=CO$165,1)),0))*$B115/12,0)</f>
        <v>0</v>
      </c>
      <c r="CP280" s="156">
        <f t="array" ref="CP280">IFERROR(INDEX($N115:$N129,MATCH(1,IF($L115:$L129&lt;=CP$165,IF($M115:$M129&gt;=CP$165,1)),0))*$B115/12,0)</f>
        <v>0</v>
      </c>
      <c r="CQ280" s="156">
        <f t="array" ref="CQ280">IFERROR(INDEX($N115:$N129,MATCH(1,IF($L115:$L129&lt;=CQ$165,IF($M115:$M129&gt;=CQ$165,1)),0))*$B115/12,0)</f>
        <v>0</v>
      </c>
      <c r="CR280" s="156">
        <f t="array" ref="CR280">IFERROR(INDEX($N115:$N129,MATCH(1,IF($L115:$L129&lt;=CR$165,IF($M115:$M129&gt;=CR$165,1)),0))*$B115/12,0)</f>
        <v>0</v>
      </c>
      <c r="CS280" s="156">
        <f t="array" ref="CS280">IFERROR(INDEX($N115:$N129,MATCH(1,IF($L115:$L129&lt;=CS$165,IF($M115:$M129&gt;=CS$165,1)),0))*$B115/12,0)</f>
        <v>0</v>
      </c>
      <c r="CT280" s="156">
        <f t="array" ref="CT280">IFERROR(INDEX($N115:$N129,MATCH(1,IF($L115:$L129&lt;=CT$165,IF($M115:$M129&gt;=CT$165,1)),0))*$B115/12,0)</f>
        <v>0</v>
      </c>
      <c r="CU280" s="156">
        <f t="array" ref="CU280">IFERROR(INDEX($N115:$N129,MATCH(1,IF($L115:$L129&lt;=CU$165,IF($M115:$M129&gt;=CU$165,1)),0))*$B115/12,0)</f>
        <v>0</v>
      </c>
      <c r="CV280" s="156">
        <f t="array" ref="CV280">IFERROR(INDEX($N115:$N129,MATCH(1,IF($L115:$L129&lt;=CV$165,IF($M115:$M129&gt;=CV$165,1)),0))*$B115/12,0)</f>
        <v>0</v>
      </c>
      <c r="CW280" s="156">
        <f t="array" ref="CW280">IFERROR(INDEX($N115:$N129,MATCH(1,IF($L115:$L129&lt;=CW$165,IF($M115:$M129&gt;=CW$165,1)),0))*$B115/12,0)</f>
        <v>0</v>
      </c>
      <c r="CX280" s="156">
        <f t="array" ref="CX280">IFERROR(INDEX($N115:$N129,MATCH(1,IF($L115:$L129&lt;=CX$165,IF($M115:$M129&gt;=CX$165,1)),0))*$B115/12,0)</f>
        <v>0</v>
      </c>
      <c r="CY280" s="156">
        <f t="array" ref="CY280">IFERROR(INDEX($N115:$N129,MATCH(1,IF($L115:$L129&lt;=CY$165,IF($M115:$M129&gt;=CY$165,1)),0))*$B115/12,0)</f>
        <v>0</v>
      </c>
      <c r="CZ280" s="156">
        <f t="array" ref="CZ280">IFERROR(INDEX($N115:$N129,MATCH(1,IF($L115:$L129&lt;=CZ$165,IF($M115:$M129&gt;=CZ$165,1)),0))*$B115/12,0)</f>
        <v>0</v>
      </c>
      <c r="DA280" s="156">
        <f t="array" ref="DA280">IFERROR(INDEX($N115:$N129,MATCH(1,IF($L115:$L129&lt;=DA$165,IF($M115:$M129&gt;=DA$165,1)),0))*$B115/12,0)</f>
        <v>0</v>
      </c>
      <c r="DB280" s="156">
        <f t="array" ref="DB280">IFERROR(INDEX($N115:$N129,MATCH(1,IF($L115:$L129&lt;=DB$165,IF($M115:$M129&gt;=DB$165,1)),0))*$B115/12,0)</f>
        <v>0</v>
      </c>
      <c r="DC280" s="156">
        <f t="array" ref="DC280">IFERROR(INDEX($N115:$N129,MATCH(1,IF($L115:$L129&lt;=DC$165,IF($M115:$M129&gt;=DC$165,1)),0))*$B115/12,0)</f>
        <v>0</v>
      </c>
      <c r="DD280" s="156">
        <f t="array" ref="DD280">IFERROR(INDEX($N115:$N129,MATCH(1,IF($L115:$L129&lt;=DD$165,IF($M115:$M129&gt;=DD$165,1)),0))*$B115/12,0)</f>
        <v>0</v>
      </c>
      <c r="DE280" s="156">
        <f t="array" ref="DE280">IFERROR(INDEX($N115:$N129,MATCH(1,IF($L115:$L129&lt;=DE$165,IF($M115:$M129&gt;=DE$165,1)),0))*$B115/12,0)</f>
        <v>0</v>
      </c>
      <c r="DF280" s="156">
        <f t="array" ref="DF280">IFERROR(INDEX($N115:$N129,MATCH(1,IF($L115:$L129&lt;=DF$165,IF($M115:$M129&gt;=DF$165,1)),0))*$B115/12,0)</f>
        <v>0</v>
      </c>
      <c r="DG280" s="156">
        <f t="array" ref="DG280">IFERROR(INDEX($N115:$N129,MATCH(1,IF($L115:$L129&lt;=DG$165,IF($M115:$M129&gt;=DG$165,1)),0))*$B115/12,0)</f>
        <v>0</v>
      </c>
      <c r="DH280" s="156">
        <f t="array" ref="DH280">IFERROR(INDEX($N115:$N129,MATCH(1,IF($L115:$L129&lt;=DH$165,IF($M115:$M129&gt;=DH$165,1)),0))*$B115/12,0)</f>
        <v>0</v>
      </c>
      <c r="DI280" s="156">
        <f t="array" ref="DI280">IFERROR(INDEX($N115:$N129,MATCH(1,IF($L115:$L129&lt;=DI$165,IF($M115:$M129&gt;=DI$165,1)),0))*$B115/12,0)</f>
        <v>0</v>
      </c>
      <c r="DJ280" s="156">
        <f t="array" ref="DJ280">IFERROR(INDEX($N115:$N129,MATCH(1,IF($L115:$L129&lt;=DJ$165,IF($M115:$M129&gt;=DJ$165,1)),0))*$B115/12,0)</f>
        <v>0</v>
      </c>
      <c r="DK280" s="156">
        <f t="array" ref="DK280">IFERROR(INDEX($N115:$N129,MATCH(1,IF($L115:$L129&lt;=DK$165,IF($M115:$M129&gt;=DK$165,1)),0))*$B115/12,0)</f>
        <v>0</v>
      </c>
      <c r="DL280" s="156">
        <f t="array" ref="DL280">IFERROR(INDEX($N115:$N129,MATCH(1,IF($L115:$L129&lt;=DL$165,IF($M115:$M129&gt;=DL$165,1)),0))*$B115/12,0)</f>
        <v>0</v>
      </c>
      <c r="DM280" s="156">
        <f t="array" ref="DM280">IFERROR(INDEX($N115:$N129,MATCH(1,IF($L115:$L129&lt;=DM$165,IF($M115:$M129&gt;=DM$165,1)),0))*$B115/12,0)</f>
        <v>0</v>
      </c>
      <c r="DN280" s="156">
        <f t="array" ref="DN280">IFERROR(INDEX($N115:$N129,MATCH(1,IF($L115:$L129&lt;=DN$165,IF($M115:$M129&gt;=DN$165,1)),0))*$B115/12,0)</f>
        <v>0</v>
      </c>
      <c r="DO280" s="156">
        <f t="array" ref="DO280">IFERROR(INDEX($N115:$N129,MATCH(1,IF($L115:$L129&lt;=DO$165,IF($M115:$M129&gt;=DO$165,1)),0))*$B115/12,0)</f>
        <v>0</v>
      </c>
      <c r="DP280" s="156">
        <f t="array" ref="DP280">IFERROR(INDEX($N115:$N129,MATCH(1,IF($L115:$L129&lt;=DP$165,IF($M115:$M129&gt;=DP$165,1)),0))*$B115/12,0)</f>
        <v>0</v>
      </c>
      <c r="DQ280" s="156">
        <f t="array" ref="DQ280">IFERROR(INDEX($N115:$N129,MATCH(1,IF($L115:$L129&lt;=DQ$165,IF($M115:$M129&gt;=DQ$165,1)),0))*$B115/12,0)</f>
        <v>0</v>
      </c>
      <c r="DR280" s="156">
        <f t="array" ref="DR280">IFERROR(INDEX($N115:$N129,MATCH(1,IF($L115:$L129&lt;=DR$165,IF($M115:$M129&gt;=DR$165,1)),0))*$B115/12,0)</f>
        <v>0</v>
      </c>
      <c r="DS280" s="156">
        <f t="array" ref="DS280">IFERROR(INDEX($N115:$N129,MATCH(1,IF($L115:$L129&lt;=DS$165,IF($M115:$M129&gt;=DS$165,1)),0))*$B115/12,0)</f>
        <v>0</v>
      </c>
      <c r="DT280" s="156">
        <f t="array" ref="DT280">IFERROR(INDEX($N115:$N129,MATCH(1,IF($L115:$L129&lt;=DT$165,IF($M115:$M129&gt;=DT$165,1)),0))*$B115/12,0)</f>
        <v>0</v>
      </c>
      <c r="DU280" s="156">
        <f t="array" ref="DU280">IFERROR(INDEX($N115:$N129,MATCH(1,IF($L115:$L129&lt;=DU$165,IF($M115:$M129&gt;=DU$165,1)),0))*$B115/12,0)</f>
        <v>0</v>
      </c>
      <c r="DV280" s="156">
        <f t="array" ref="DV280">IFERROR(INDEX($N115:$N129,MATCH(1,IF($L115:$L129&lt;=DV$165,IF($M115:$M129&gt;=DV$165,1)),0))*$B115/12,0)</f>
        <v>0</v>
      </c>
      <c r="DW280" s="156">
        <f t="array" ref="DW280">IFERROR(INDEX($N115:$N129,MATCH(1,IF($L115:$L129&lt;=DW$165,IF($M115:$M129&gt;=DW$165,1)),0))*$B115/12,0)</f>
        <v>0</v>
      </c>
      <c r="DX280" s="156">
        <f t="array" ref="DX280">IFERROR(INDEX($N115:$N129,MATCH(1,IF($L115:$L129&lt;=DX$165,IF($M115:$M129&gt;=DX$165,1)),0))*$B115/12,0)</f>
        <v>0</v>
      </c>
      <c r="DY280" s="156">
        <f t="array" ref="DY280">IFERROR(INDEX($N115:$N129,MATCH(1,IF($L115:$L129&lt;=DY$165,IF($M115:$M129&gt;=DY$165,1)),0))*$B115/12,0)</f>
        <v>0</v>
      </c>
      <c r="DZ280" s="156">
        <f t="array" ref="DZ280">IFERROR(INDEX($N115:$N129,MATCH(1,IF($L115:$L129&lt;=DZ$165,IF($M115:$M129&gt;=DZ$165,1)),0))*$B115/12,0)</f>
        <v>0</v>
      </c>
      <c r="EA280" s="156">
        <f t="array" ref="EA280">IFERROR(INDEX($N115:$N129,MATCH(1,IF($L115:$L129&lt;=EA$165,IF($M115:$M129&gt;=EA$165,1)),0))*$B115/12,0)</f>
        <v>0</v>
      </c>
      <c r="EB280" s="156">
        <f t="array" ref="EB280">IFERROR(INDEX($N115:$N129,MATCH(1,IF($L115:$L129&lt;=EB$165,IF($M115:$M129&gt;=EB$165,1)),0))*$B115/12,0)</f>
        <v>0</v>
      </c>
      <c r="EC280" s="156">
        <f t="array" ref="EC280">IFERROR(INDEX($N115:$N129,MATCH(1,IF($L115:$L129&lt;=EC$165,IF($M115:$M129&gt;=EC$165,1)),0))*$B115/12,0)</f>
        <v>0</v>
      </c>
      <c r="ED280" s="156">
        <f t="array" ref="ED280">IFERROR(INDEX($N115:$N129,MATCH(1,IF($L115:$L129&lt;=ED$165,IF($M115:$M129&gt;=ED$165,1)),0))*$B115/12,0)</f>
        <v>0</v>
      </c>
      <c r="EE280" s="156">
        <f t="array" ref="EE280">IFERROR(INDEX($N115:$N129,MATCH(1,IF($L115:$L129&lt;=EE$165,IF($M115:$M129&gt;=EE$165,1)),0))*$B115/12,0)</f>
        <v>0</v>
      </c>
      <c r="EF280" s="156">
        <f t="array" ref="EF280">IFERROR(INDEX($N115:$N129,MATCH(1,IF($L115:$L129&lt;=EF$165,IF($M115:$M129&gt;=EF$165,1)),0))*$B115/12,0)</f>
        <v>0</v>
      </c>
      <c r="EG280" s="156">
        <f t="array" ref="EG280">IFERROR(INDEX($N115:$N129,MATCH(1,IF($L115:$L129&lt;=EG$165,IF($M115:$M129&gt;=EG$165,1)),0))*$B115/12,0)</f>
        <v>0</v>
      </c>
      <c r="EH280" s="156">
        <f t="array" ref="EH280">IFERROR(INDEX($N115:$N129,MATCH(1,IF($L115:$L129&lt;=EH$165,IF($M115:$M129&gt;=EH$165,1)),0))*$B115/12,0)</f>
        <v>0</v>
      </c>
      <c r="EI280" s="156">
        <f t="array" ref="EI280">IFERROR(INDEX($N115:$N129,MATCH(1,IF($L115:$L129&lt;=EI$165,IF($M115:$M129&gt;=EI$165,1)),0))*$B115/12,0)</f>
        <v>0</v>
      </c>
      <c r="EJ280" s="156">
        <f t="array" ref="EJ280">IFERROR(INDEX($N115:$N129,MATCH(1,IF($L115:$L129&lt;=EJ$165,IF($M115:$M129&gt;=EJ$165,1)),0))*$B115/12,0)</f>
        <v>0</v>
      </c>
      <c r="EK280" s="156">
        <f t="array" ref="EK280">IFERROR(INDEX($N115:$N129,MATCH(1,IF($L115:$L129&lt;=EK$165,IF($M115:$M129&gt;=EK$165,1)),0))*$B115/12,0)</f>
        <v>0</v>
      </c>
      <c r="EL280" s="156">
        <f t="array" ref="EL280">IFERROR(INDEX($N115:$N129,MATCH(1,IF($L115:$L129&lt;=EL$165,IF($M115:$M129&gt;=EL$165,1)),0))*$B115/12,0)</f>
        <v>0</v>
      </c>
      <c r="EM280" s="156">
        <f t="array" ref="EM280">IFERROR(INDEX($N115:$N129,MATCH(1,IF($L115:$L129&lt;=EM$165,IF($M115:$M129&gt;=EM$165,1)),0))*$B115/12,0)</f>
        <v>0</v>
      </c>
      <c r="EN280" s="156">
        <f t="array" ref="EN280">IFERROR(INDEX($N115:$N129,MATCH(1,IF($L115:$L129&lt;=EN$165,IF($M115:$M129&gt;=EN$165,1)),0))*$B115/12,0)</f>
        <v>0</v>
      </c>
      <c r="EO280" s="156">
        <f t="array" ref="EO280">IFERROR(INDEX($N115:$N129,MATCH(1,IF($L115:$L129&lt;=EO$165,IF($M115:$M129&gt;=EO$165,1)),0))*$B115/12,0)</f>
        <v>0</v>
      </c>
      <c r="EP280" s="156">
        <f t="array" ref="EP280">IFERROR(INDEX($N115:$N129,MATCH(1,IF($L115:$L129&lt;=EP$165,IF($M115:$M129&gt;=EP$165,1)),0))*$B115/12,0)</f>
        <v>0</v>
      </c>
      <c r="EQ280" s="156">
        <f t="array" ref="EQ280">IFERROR(INDEX($N115:$N129,MATCH(1,IF($L115:$L129&lt;=EQ$165,IF($M115:$M129&gt;=EQ$165,1)),0))*$B115/12,0)</f>
        <v>0</v>
      </c>
      <c r="ER280" s="156">
        <f t="array" ref="ER280">IFERROR(INDEX($N115:$N129,MATCH(1,IF($L115:$L129&lt;=ER$165,IF($M115:$M129&gt;=ER$165,1)),0))*$B115/12,0)</f>
        <v>0</v>
      </c>
      <c r="ES280" s="156">
        <f t="array" ref="ES280">IFERROR(INDEX($N115:$N129,MATCH(1,IF($L115:$L129&lt;=ES$165,IF($M115:$M129&gt;=ES$165,1)),0))*$B115/12,0)</f>
        <v>0</v>
      </c>
      <c r="ET280" s="156">
        <f t="array" ref="ET280">IFERROR(INDEX($N115:$N129,MATCH(1,IF($L115:$L129&lt;=ET$165,IF($M115:$M129&gt;=ET$165,1)),0))*$B115/12,0)</f>
        <v>0</v>
      </c>
      <c r="EU280" s="156">
        <f t="array" ref="EU280">IFERROR(INDEX($N115:$N129,MATCH(1,IF($L115:$L129&lt;=EU$165,IF($M115:$M129&gt;=EU$165,1)),0))*$B115/12,0)</f>
        <v>0</v>
      </c>
      <c r="EV280" s="156">
        <f t="array" ref="EV280">IFERROR(INDEX($N115:$N129,MATCH(1,IF($L115:$L129&lt;=EV$165,IF($M115:$M129&gt;=EV$165,1)),0))*$B115/12,0)</f>
        <v>0</v>
      </c>
      <c r="EW280" s="156">
        <f t="array" ref="EW280">IFERROR(INDEX($N115:$N129,MATCH(1,IF($L115:$L129&lt;=EW$165,IF($M115:$M129&gt;=EW$165,1)),0))*$B115/12,0)</f>
        <v>0</v>
      </c>
      <c r="EX280" s="156">
        <f t="array" ref="EX280">IFERROR(INDEX($N115:$N129,MATCH(1,IF($L115:$L129&lt;=EX$165,IF($M115:$M129&gt;=EX$165,1)),0))*$B115/12,0)</f>
        <v>0</v>
      </c>
      <c r="EY280" s="156">
        <f t="array" ref="EY280">IFERROR(INDEX($N115:$N129,MATCH(1,IF($L115:$L129&lt;=EY$165,IF($M115:$M129&gt;=EY$165,1)),0))*$B115/12,0)</f>
        <v>0</v>
      </c>
      <c r="EZ280" s="156">
        <f t="array" ref="EZ280">IFERROR(INDEX($N115:$N129,MATCH(1,IF($L115:$L129&lt;=EZ$165,IF($M115:$M129&gt;=EZ$165,1)),0))*$B115/12,0)</f>
        <v>0</v>
      </c>
      <c r="FA280" s="156">
        <f t="array" ref="FA280">IFERROR(INDEX($N115:$N129,MATCH(1,IF($L115:$L129&lt;=FA$165,IF($M115:$M129&gt;=FA$165,1)),0))*$B115/12,0)</f>
        <v>0</v>
      </c>
      <c r="FB280" s="156">
        <f t="array" ref="FB280">IFERROR(INDEX($N115:$N129,MATCH(1,IF($L115:$L129&lt;=FB$165,IF($M115:$M129&gt;=FB$165,1)),0))*$B115/12,0)</f>
        <v>0</v>
      </c>
      <c r="FC280" s="156">
        <f t="array" ref="FC280">IFERROR(INDEX($N115:$N129,MATCH(1,IF($L115:$L129&lt;=FC$165,IF($M115:$M129&gt;=FC$165,1)),0))*$B115/12,0)</f>
        <v>0</v>
      </c>
      <c r="FD280" s="156">
        <f t="array" ref="FD280">IFERROR(INDEX($N115:$N129,MATCH(1,IF($L115:$L129&lt;=FD$165,IF($M115:$M129&gt;=FD$165,1)),0))*$B115/12,0)</f>
        <v>0</v>
      </c>
      <c r="FE280" s="156">
        <f t="array" ref="FE280">IFERROR(INDEX($N115:$N129,MATCH(1,IF($L115:$L129&lt;=FE$165,IF($M115:$M129&gt;=FE$165,1)),0))*$B115/12,0)</f>
        <v>0</v>
      </c>
      <c r="FF280" s="156">
        <f t="array" ref="FF280">IFERROR(INDEX($N115:$N129,MATCH(1,IF($L115:$L129&lt;=FF$165,IF($M115:$M129&gt;=FF$165,1)),0))*$B115/12,0)</f>
        <v>0</v>
      </c>
      <c r="FG280" s="156">
        <f t="array" ref="FG280">IFERROR(INDEX($N115:$N129,MATCH(1,IF($L115:$L129&lt;=FG$165,IF($M115:$M129&gt;=FG$165,1)),0))*$B115/12,0)</f>
        <v>0</v>
      </c>
      <c r="FH280" s="156">
        <f t="array" ref="FH280">IFERROR(INDEX($N115:$N129,MATCH(1,IF($L115:$L129&lt;=FH$165,IF($M115:$M129&gt;=FH$165,1)),0))*$B115/12,0)</f>
        <v>0</v>
      </c>
      <c r="FI280" s="156">
        <f t="array" ref="FI280">IFERROR(INDEX($N115:$N129,MATCH(1,IF($L115:$L129&lt;=FI$165,IF($M115:$M129&gt;=FI$165,1)),0))*$B115/12,0)</f>
        <v>0</v>
      </c>
      <c r="FJ280" s="156">
        <f t="array" ref="FJ280">IFERROR(INDEX($N115:$N129,MATCH(1,IF($L115:$L129&lt;=FJ$165,IF($M115:$M129&gt;=FJ$165,1)),0))*$B115/12,0)</f>
        <v>0</v>
      </c>
      <c r="FK280" s="156">
        <f t="array" ref="FK280">IFERROR(INDEX($N115:$N129,MATCH(1,IF($L115:$L129&lt;=FK$165,IF($M115:$M129&gt;=FK$165,1)),0))*$B115/12,0)</f>
        <v>0</v>
      </c>
      <c r="FL280" s="156">
        <f t="array" ref="FL280">IFERROR(INDEX($N115:$N129,MATCH(1,IF($L115:$L129&lt;=FL$165,IF($M115:$M129&gt;=FL$165,1)),0))*$B115/12,0)</f>
        <v>0</v>
      </c>
      <c r="FM280" s="156">
        <f t="array" ref="FM280">IFERROR(INDEX($N115:$N129,MATCH(1,IF($L115:$L129&lt;=FM$165,IF($M115:$M129&gt;=FM$165,1)),0))*$B115/12,0)</f>
        <v>0</v>
      </c>
      <c r="FN280" s="156">
        <f t="array" ref="FN280">IFERROR(INDEX($N115:$N129,MATCH(1,IF($L115:$L129&lt;=FN$165,IF($M115:$M129&gt;=FN$165,1)),0))*$B115/12,0)</f>
        <v>0</v>
      </c>
      <c r="FO280" s="156">
        <f t="array" ref="FO280">IFERROR(INDEX($N115:$N129,MATCH(1,IF($L115:$L129&lt;=FO$165,IF($M115:$M129&gt;=FO$165,1)),0))*$B115/12,0)</f>
        <v>0</v>
      </c>
      <c r="FP280" s="156">
        <f t="array" ref="FP280">IFERROR(INDEX($N115:$N129,MATCH(1,IF($L115:$L129&lt;=FP$165,IF($M115:$M129&gt;=FP$165,1)),0))*$B115/12,0)</f>
        <v>0</v>
      </c>
      <c r="FQ280" s="156">
        <f t="array" ref="FQ280">IFERROR(INDEX($N115:$N129,MATCH(1,IF($L115:$L129&lt;=FQ$165,IF($M115:$M129&gt;=FQ$165,1)),0))*$B115/12,0)</f>
        <v>0</v>
      </c>
      <c r="FR280" s="156">
        <f t="array" ref="FR280">IFERROR(INDEX($N115:$N129,MATCH(1,IF($L115:$L129&lt;=FR$165,IF($M115:$M129&gt;=FR$165,1)),0))*$B115/12,0)</f>
        <v>0</v>
      </c>
      <c r="FS280" s="156">
        <f t="array" ref="FS280">IFERROR(INDEX($N115:$N129,MATCH(1,IF($L115:$L129&lt;=FS$165,IF($M115:$M129&gt;=FS$165,1)),0))*$B115/12,0)</f>
        <v>0</v>
      </c>
      <c r="FT280" s="156">
        <f t="array" ref="FT280">IFERROR(INDEX($N115:$N129,MATCH(1,IF($L115:$L129&lt;=FT$165,IF($M115:$M129&gt;=FT$165,1)),0))*$B115/12,0)</f>
        <v>0</v>
      </c>
      <c r="FU280" s="156">
        <f t="array" ref="FU280">IFERROR(INDEX($N115:$N129,MATCH(1,IF($L115:$L129&lt;=FU$165,IF($M115:$M129&gt;=FU$165,1)),0))*$B115/12,0)</f>
        <v>0</v>
      </c>
      <c r="FV280" s="156">
        <f t="array" ref="FV280">IFERROR(INDEX($N115:$N129,MATCH(1,IF($L115:$L129&lt;=FV$165,IF($M115:$M129&gt;=FV$165,1)),0))*$B115/12,0)</f>
        <v>0</v>
      </c>
      <c r="FW280" s="156">
        <f t="array" ref="FW280">IFERROR(INDEX($N115:$N129,MATCH(1,IF($L115:$L129&lt;=FW$165,IF($M115:$M129&gt;=FW$165,1)),0))*$B115/12,0)</f>
        <v>0</v>
      </c>
      <c r="FX280" s="156">
        <f t="array" ref="FX280">IFERROR(INDEX($N115:$N129,MATCH(1,IF($L115:$L129&lt;=FX$165,IF($M115:$M129&gt;=FX$165,1)),0))*$B115/12,0)</f>
        <v>0</v>
      </c>
      <c r="FY280" s="156">
        <f t="array" ref="FY280">IFERROR(INDEX($N115:$N129,MATCH(1,IF($L115:$L129&lt;=FY$165,IF($M115:$M129&gt;=FY$165,1)),0))*$B115/12,0)</f>
        <v>0</v>
      </c>
      <c r="FZ280" s="156">
        <f t="array" ref="FZ280">IFERROR(INDEX($N115:$N129,MATCH(1,IF($L115:$L129&lt;=FZ$165,IF($M115:$M129&gt;=FZ$165,1)),0))*$B115/12,0)</f>
        <v>0</v>
      </c>
      <c r="GA280" s="156">
        <f t="array" ref="GA280">IFERROR(INDEX($N115:$N129,MATCH(1,IF($L115:$L129&lt;=GA$165,IF($M115:$M129&gt;=GA$165,1)),0))*$B115/12,0)</f>
        <v>0</v>
      </c>
      <c r="GB280" s="156">
        <f t="array" ref="GB280">IFERROR(INDEX($N115:$N129,MATCH(1,IF($L115:$L129&lt;=GB$165,IF($M115:$M129&gt;=GB$165,1)),0))*$B115/12,0)</f>
        <v>0</v>
      </c>
      <c r="GC280" s="156">
        <f t="array" ref="GC280">IFERROR(INDEX($N115:$N129,MATCH(1,IF($L115:$L129&lt;=GC$165,IF($M115:$M129&gt;=GC$165,1)),0))*$B115/12,0)</f>
        <v>0</v>
      </c>
      <c r="GD280" s="156">
        <f t="array" ref="GD280">IFERROR(INDEX($N115:$N129,MATCH(1,IF($L115:$L129&lt;=GD$165,IF($M115:$M129&gt;=GD$165,1)),0))*$B115/12,0)</f>
        <v>0</v>
      </c>
      <c r="GE280" s="156">
        <f t="array" ref="GE280">IFERROR(INDEX($N115:$N129,MATCH(1,IF($L115:$L129&lt;=GE$165,IF($M115:$M129&gt;=GE$165,1)),0))*$B115/12,0)</f>
        <v>0</v>
      </c>
      <c r="GF280" s="156">
        <f t="array" ref="GF280">IFERROR(INDEX($N115:$N129,MATCH(1,IF($L115:$L129&lt;=GF$165,IF($M115:$M129&gt;=GF$165,1)),0))*$B115/12,0)</f>
        <v>0</v>
      </c>
      <c r="GG280" s="156">
        <f t="array" ref="GG280">IFERROR(INDEX($N115:$N129,MATCH(1,IF($L115:$L129&lt;=GG$165,IF($M115:$M129&gt;=GG$165,1)),0))*$B115/12,0)</f>
        <v>0</v>
      </c>
      <c r="GH280" s="156">
        <f t="array" ref="GH280">IFERROR(INDEX($N115:$N129,MATCH(1,IF($L115:$L129&lt;=GH$165,IF($M115:$M129&gt;=GH$165,1)),0))*$B115/12,0)</f>
        <v>0</v>
      </c>
      <c r="GI280" s="156">
        <f t="array" ref="GI280">IFERROR(INDEX($N115:$N129,MATCH(1,IF($L115:$L129&lt;=GI$165,IF($M115:$M129&gt;=GI$165,1)),0))*$B115/12,0)</f>
        <v>0</v>
      </c>
      <c r="GJ280" s="156">
        <f t="array" ref="GJ280">IFERROR(INDEX($N115:$N129,MATCH(1,IF($L115:$L129&lt;=GJ$165,IF($M115:$M129&gt;=GJ$165,1)),0))*$B115/12,0)</f>
        <v>0</v>
      </c>
      <c r="GK280" s="156">
        <f t="array" ref="GK280">IFERROR(INDEX($N115:$N129,MATCH(1,IF($L115:$L129&lt;=GK$165,IF($M115:$M129&gt;=GK$165,1)),0))*$B115/12,0)</f>
        <v>0</v>
      </c>
      <c r="GL280" s="156">
        <f t="array" ref="GL280">IFERROR(INDEX($N115:$N129,MATCH(1,IF($L115:$L129&lt;=GL$165,IF($M115:$M129&gt;=GL$165,1)),0))*$B115/12,0)</f>
        <v>0</v>
      </c>
      <c r="GM280" s="156">
        <f t="array" ref="GM280">IFERROR(INDEX($N115:$N129,MATCH(1,IF($L115:$L129&lt;=GM$165,IF($M115:$M129&gt;=GM$165,1)),0))*$B115/12,0)</f>
        <v>0</v>
      </c>
      <c r="GN280" s="156">
        <f t="array" ref="GN280">IFERROR(INDEX($N115:$N129,MATCH(1,IF($L115:$L129&lt;=GN$165,IF($M115:$M129&gt;=GN$165,1)),0))*$B115/12,0)</f>
        <v>0</v>
      </c>
      <c r="GO280" s="156">
        <f t="array" ref="GO280">IFERROR(INDEX($N115:$N129,MATCH(1,IF($L115:$L129&lt;=GO$165,IF($M115:$M129&gt;=GO$165,1)),0))*$B115/12,0)</f>
        <v>0</v>
      </c>
      <c r="GP280" s="156">
        <f t="array" ref="GP280">IFERROR(INDEX($N115:$N129,MATCH(1,IF($L115:$L129&lt;=GP$165,IF($M115:$M129&gt;=GP$165,1)),0))*$B115/12,0)</f>
        <v>0</v>
      </c>
      <c r="GQ280" s="156">
        <f t="array" ref="GQ280">IFERROR(INDEX($N115:$N129,MATCH(1,IF($L115:$L129&lt;=GQ$165,IF($M115:$M129&gt;=GQ$165,1)),0))*$B115/12,0)</f>
        <v>0</v>
      </c>
      <c r="GR280" s="156">
        <f t="array" ref="GR280">IFERROR(INDEX($N115:$N129,MATCH(1,IF($L115:$L129&lt;=GR$165,IF($M115:$M129&gt;=GR$165,1)),0))*$B115/12,0)</f>
        <v>0</v>
      </c>
      <c r="GS280" s="156">
        <f t="array" ref="GS280">IFERROR(INDEX($N115:$N129,MATCH(1,IF($L115:$L129&lt;=GS$165,IF($M115:$M129&gt;=GS$165,1)),0))*$B115/12,0)</f>
        <v>0</v>
      </c>
      <c r="GT280" s="156">
        <f t="array" ref="GT280">IFERROR(INDEX($N115:$N129,MATCH(1,IF($L115:$L129&lt;=GT$165,IF($M115:$M129&gt;=GT$165,1)),0))*$B115/12,0)</f>
        <v>0</v>
      </c>
      <c r="GU280" s="156">
        <f t="array" ref="GU280">IFERROR(INDEX($N115:$N129,MATCH(1,IF($L115:$L129&lt;=GU$165,IF($M115:$M129&gt;=GU$165,1)),0))*$B115/12,0)</f>
        <v>0</v>
      </c>
      <c r="GV280" s="156">
        <f t="array" ref="GV280">IFERROR(INDEX($N115:$N129,MATCH(1,IF($L115:$L129&lt;=GV$165,IF($M115:$M129&gt;=GV$165,1)),0))*$B115/12,0)</f>
        <v>0</v>
      </c>
      <c r="GW280" s="156">
        <f t="array" ref="GW280">IFERROR(INDEX($N115:$N129,MATCH(1,IF($L115:$L129&lt;=GW$165,IF($M115:$M129&gt;=GW$165,1)),0))*$B115/12,0)</f>
        <v>0</v>
      </c>
      <c r="GX280" s="156">
        <f t="array" ref="GX280">IFERROR(INDEX($N115:$N129,MATCH(1,IF($L115:$L129&lt;=GX$165,IF($M115:$M129&gt;=GX$165,1)),0))*$B115/12,0)</f>
        <v>0</v>
      </c>
      <c r="GY280" s="156">
        <f t="array" ref="GY280">IFERROR(INDEX($N115:$N129,MATCH(1,IF($L115:$L129&lt;=GY$165,IF($M115:$M129&gt;=GY$165,1)),0))*$B115/12,0)</f>
        <v>0</v>
      </c>
      <c r="GZ280" s="156">
        <f t="array" ref="GZ280">IFERROR(INDEX($N115:$N129,MATCH(1,IF($L115:$L129&lt;=GZ$165,IF($M115:$M129&gt;=GZ$165,1)),0))*$B115/12,0)</f>
        <v>0</v>
      </c>
      <c r="HA280" s="156">
        <f t="array" ref="HA280">IFERROR(INDEX($N115:$N129,MATCH(1,IF($L115:$L129&lt;=HA$165,IF($M115:$M129&gt;=HA$165,1)),0))*$B115/12,0)</f>
        <v>0</v>
      </c>
      <c r="HB280" s="156">
        <f t="array" ref="HB280">IFERROR(INDEX($N115:$N129,MATCH(1,IF($L115:$L129&lt;=HB$165,IF($M115:$M129&gt;=HB$165,1)),0))*$B115/12,0)</f>
        <v>0</v>
      </c>
      <c r="HC280" s="156">
        <f t="array" ref="HC280">IFERROR(INDEX($N115:$N129,MATCH(1,IF($L115:$L129&lt;=HC$165,IF($M115:$M129&gt;=HC$165,1)),0))*$B115/12,0)</f>
        <v>0</v>
      </c>
      <c r="HD280" s="156">
        <f t="array" ref="HD280">IFERROR(INDEX($N115:$N129,MATCH(1,IF($L115:$L129&lt;=HD$165,IF($M115:$M129&gt;=HD$165,1)),0))*$B115/12,0)</f>
        <v>0</v>
      </c>
      <c r="HE280" s="156">
        <f t="array" ref="HE280">IFERROR(INDEX($N115:$N129,MATCH(1,IF($L115:$L129&lt;=HE$165,IF($M115:$M129&gt;=HE$165,1)),0))*$B115/12,0)</f>
        <v>0</v>
      </c>
      <c r="HF280" s="156">
        <f t="array" ref="HF280">IFERROR(INDEX($N115:$N129,MATCH(1,IF($L115:$L129&lt;=HF$165,IF($M115:$M129&gt;=HF$165,1)),0))*$B115/12,0)</f>
        <v>0</v>
      </c>
      <c r="HG280" s="156">
        <f t="array" ref="HG280">IFERROR(INDEX($N115:$N129,MATCH(1,IF($L115:$L129&lt;=HG$165,IF($M115:$M129&gt;=HG$165,1)),0))*$B115/12,0)</f>
        <v>0</v>
      </c>
      <c r="HH280" s="156">
        <f t="array" ref="HH280">IFERROR(INDEX($N115:$N129,MATCH(1,IF($L115:$L129&lt;=HH$165,IF($M115:$M129&gt;=HH$165,1)),0))*$B115/12,0)</f>
        <v>0</v>
      </c>
      <c r="HI280" s="156">
        <f t="array" ref="HI280">IFERROR(INDEX($N115:$N129,MATCH(1,IF($L115:$L129&lt;=HI$165,IF($M115:$M129&gt;=HI$165,1)),0))*$B115/12,0)</f>
        <v>0</v>
      </c>
      <c r="HJ280" s="156">
        <f t="array" ref="HJ280">IFERROR(INDEX($N115:$N129,MATCH(1,IF($L115:$L129&lt;=HJ$165,IF($M115:$M129&gt;=HJ$165,1)),0))*$B115/12,0)</f>
        <v>0</v>
      </c>
      <c r="HK280" s="156">
        <f t="array" ref="HK280">IFERROR(INDEX($N115:$N129,MATCH(1,IF($L115:$L129&lt;=HK$165,IF($M115:$M129&gt;=HK$165,1)),0))*$B115/12,0)</f>
        <v>0</v>
      </c>
      <c r="HL280" s="156">
        <f t="array" ref="HL280">IFERROR(INDEX($N115:$N129,MATCH(1,IF($L115:$L129&lt;=HL$165,IF($M115:$M129&gt;=HL$165,1)),0))*$B115/12,0)</f>
        <v>0</v>
      </c>
      <c r="HM280" s="156">
        <f t="array" ref="HM280">IFERROR(INDEX($N115:$N129,MATCH(1,IF($L115:$L129&lt;=HM$165,IF($M115:$M129&gt;=HM$165,1)),0))*$B115/12,0)</f>
        <v>0</v>
      </c>
      <c r="HN280" s="156">
        <f t="array" ref="HN280">IFERROR(INDEX($N115:$N129,MATCH(1,IF($L115:$L129&lt;=HN$165,IF($M115:$M129&gt;=HN$165,1)),0))*$B115/12,0)</f>
        <v>0</v>
      </c>
      <c r="HO280" s="156">
        <f t="array" ref="HO280">IFERROR(INDEX($N115:$N129,MATCH(1,IF($L115:$L129&lt;=HO$165,IF($M115:$M129&gt;=HO$165,1)),0))*$B115/12,0)</f>
        <v>0</v>
      </c>
      <c r="HP280" s="156">
        <f t="array" ref="HP280">IFERROR(INDEX($N115:$N129,MATCH(1,IF($L115:$L129&lt;=HP$165,IF($M115:$M129&gt;=HP$165,1)),0))*$B115/12,0)</f>
        <v>0</v>
      </c>
      <c r="HQ280" s="156">
        <f t="array" ref="HQ280">IFERROR(INDEX($N115:$N129,MATCH(1,IF($L115:$L129&lt;=HQ$165,IF($M115:$M129&gt;=HQ$165,1)),0))*$B115/12,0)</f>
        <v>0</v>
      </c>
      <c r="HR280" s="156">
        <f t="array" ref="HR280">IFERROR(INDEX($N115:$N129,MATCH(1,IF($L115:$L129&lt;=HR$165,IF($M115:$M129&gt;=HR$165,1)),0))*$B115/12,0)</f>
        <v>0</v>
      </c>
      <c r="HS280" s="156">
        <f t="array" ref="HS280">IFERROR(INDEX($N115:$N129,MATCH(1,IF($L115:$L129&lt;=HS$165,IF($M115:$M129&gt;=HS$165,1)),0))*$B115/12,0)</f>
        <v>0</v>
      </c>
      <c r="HT280" s="156">
        <f t="array" ref="HT280">IFERROR(INDEX($N115:$N129,MATCH(1,IF($L115:$L129&lt;=HT$165,IF($M115:$M129&gt;=HT$165,1)),0))*$B115/12,0)</f>
        <v>0</v>
      </c>
      <c r="HU280" s="156">
        <f t="array" ref="HU280">IFERROR(INDEX($N115:$N129,MATCH(1,IF($L115:$L129&lt;=HU$165,IF($M115:$M129&gt;=HU$165,1)),0))*$B115/12,0)</f>
        <v>0</v>
      </c>
      <c r="HV280" s="156">
        <f t="array" ref="HV280">IFERROR(INDEX($N115:$N129,MATCH(1,IF($L115:$L129&lt;=HV$165,IF($M115:$M129&gt;=HV$165,1)),0))*$B115/12,0)</f>
        <v>0</v>
      </c>
      <c r="HW280" s="156">
        <f t="array" ref="HW280">IFERROR(INDEX($N115:$N129,MATCH(1,IF($L115:$L129&lt;=HW$165,IF($M115:$M129&gt;=HW$165,1)),0))*$B115/12,0)</f>
        <v>0</v>
      </c>
      <c r="HX280" s="156">
        <f t="array" ref="HX280">IFERROR(INDEX($N115:$N129,MATCH(1,IF($L115:$L129&lt;=HX$165,IF($M115:$M129&gt;=HX$165,1)),0))*$B115/12,0)</f>
        <v>0</v>
      </c>
      <c r="HY280" s="156">
        <f t="array" ref="HY280">IFERROR(INDEX($N115:$N129,MATCH(1,IF($L115:$L129&lt;=HY$165,IF($M115:$M129&gt;=HY$165,1)),0))*$B115/12,0)</f>
        <v>0</v>
      </c>
      <c r="HZ280" s="156">
        <f t="array" ref="HZ280">IFERROR(INDEX($N115:$N129,MATCH(1,IF($L115:$L129&lt;=HZ$165,IF($M115:$M129&gt;=HZ$165,1)),0))*$B115/12,0)</f>
        <v>0</v>
      </c>
      <c r="IA280" s="156">
        <f t="array" ref="IA280">IFERROR(INDEX($N115:$N129,MATCH(1,IF($L115:$L129&lt;=IA$165,IF($M115:$M129&gt;=IA$165,1)),0))*$B115/12,0)</f>
        <v>0</v>
      </c>
      <c r="IB280" s="156">
        <f t="array" ref="IB280">IFERROR(INDEX($N115:$N129,MATCH(1,IF($L115:$L129&lt;=IB$165,IF($M115:$M129&gt;=IB$165,1)),0))*$B115/12,0)</f>
        <v>0</v>
      </c>
      <c r="IC280" s="156">
        <f t="array" ref="IC280">IFERROR(INDEX($N115:$N129,MATCH(1,IF($L115:$L129&lt;=IC$165,IF($M115:$M129&gt;=IC$165,1)),0))*$B115/12,0)</f>
        <v>0</v>
      </c>
      <c r="ID280" s="156">
        <f t="array" ref="ID280">IFERROR(INDEX($N115:$N129,MATCH(1,IF($L115:$L129&lt;=ID$165,IF($M115:$M129&gt;=ID$165,1)),0))*$B115/12,0)</f>
        <v>0</v>
      </c>
      <c r="IE280" s="156">
        <f t="array" ref="IE280">IFERROR(INDEX($N115:$N129,MATCH(1,IF($L115:$L129&lt;=IE$165,IF($M115:$M129&gt;=IE$165,1)),0))*$B115/12,0)</f>
        <v>0</v>
      </c>
      <c r="IF280" s="156">
        <f t="array" ref="IF280">IFERROR(INDEX($N115:$N129,MATCH(1,IF($L115:$L129&lt;=IF$165,IF($M115:$M129&gt;=IF$165,1)),0))*$B115/12,0)</f>
        <v>0</v>
      </c>
      <c r="IG280" s="156">
        <f t="array" ref="IG280">IFERROR(INDEX($N115:$N129,MATCH(1,IF($L115:$L129&lt;=IG$165,IF($M115:$M129&gt;=IG$165,1)),0))*$B115/12,0)</f>
        <v>0</v>
      </c>
      <c r="IH280" s="156">
        <f t="array" ref="IH280">IFERROR(INDEX($N115:$N129,MATCH(1,IF($L115:$L129&lt;=IH$165,IF($M115:$M129&gt;=IH$165,1)),0))*$B115/12,0)</f>
        <v>0</v>
      </c>
      <c r="II280" s="156">
        <f t="array" ref="II280">IFERROR(INDEX($N115:$N129,MATCH(1,IF($L115:$L129&lt;=II$165,IF($M115:$M129&gt;=II$165,1)),0))*$B115/12,0)</f>
        <v>0</v>
      </c>
      <c r="IJ280" s="156">
        <f t="array" ref="IJ280">IFERROR(INDEX($N115:$N129,MATCH(1,IF($L115:$L129&lt;=IJ$165,IF($M115:$M129&gt;=IJ$165,1)),0))*$B115/12,0)</f>
        <v>0</v>
      </c>
      <c r="IK280" s="156">
        <f t="array" ref="IK280">IFERROR(INDEX($N115:$N129,MATCH(1,IF($L115:$L129&lt;=IK$165,IF($M115:$M129&gt;=IK$165,1)),0))*$B115/12,0)</f>
        <v>0</v>
      </c>
      <c r="IL280" s="156">
        <f t="array" ref="IL280">IFERROR(INDEX($N115:$N129,MATCH(1,IF($L115:$L129&lt;=IL$165,IF($M115:$M129&gt;=IL$165,1)),0))*$B115/12,0)</f>
        <v>0</v>
      </c>
      <c r="IM280" s="156">
        <f t="array" ref="IM280">IFERROR(INDEX($N115:$N129,MATCH(1,IF($L115:$L129&lt;=IM$165,IF($M115:$M129&gt;=IM$165,1)),0))*$B115/12,0)</f>
        <v>0</v>
      </c>
      <c r="IN280" s="156">
        <f t="array" ref="IN280">IFERROR(INDEX($N115:$N129,MATCH(1,IF($L115:$L129&lt;=IN$165,IF($M115:$M129&gt;=IN$165,1)),0))*$B115/12,0)</f>
        <v>0</v>
      </c>
      <c r="IO280" s="156">
        <f t="array" ref="IO280">IFERROR(INDEX($N115:$N129,MATCH(1,IF($L115:$L129&lt;=IO$165,IF($M115:$M129&gt;=IO$165,1)),0))*$B115/12,0)</f>
        <v>0</v>
      </c>
      <c r="IP280" s="156">
        <f t="array" ref="IP280">IFERROR(INDEX($N115:$N129,MATCH(1,IF($L115:$L129&lt;=IP$165,IF($M115:$M129&gt;=IP$165,1)),0))*$B115/12,0)</f>
        <v>0</v>
      </c>
      <c r="IQ280" s="156">
        <f t="array" ref="IQ280">IFERROR(INDEX($N115:$N129,MATCH(1,IF($L115:$L129&lt;=IQ$165,IF($M115:$M129&gt;=IQ$165,1)),0))*$B115/12,0)</f>
        <v>0</v>
      </c>
      <c r="IR280" s="156">
        <f t="array" ref="IR280">IFERROR(INDEX($N115:$N129,MATCH(1,IF($L115:$L129&lt;=IR$165,IF($M115:$M129&gt;=IR$165,1)),0))*$B115/12,0)</f>
        <v>0</v>
      </c>
      <c r="IS280" s="156">
        <f t="array" ref="IS280">IFERROR(INDEX($N115:$N129,MATCH(1,IF($L115:$L129&lt;=IS$165,IF($M115:$M129&gt;=IS$165,1)),0))*$B115/12,0)</f>
        <v>0</v>
      </c>
      <c r="IT280" s="156">
        <f t="array" ref="IT280">IFERROR(INDEX($N115:$N129,MATCH(1,IF($L115:$L129&lt;=IT$165,IF($M115:$M129&gt;=IT$165,1)),0))*$B115/12,0)</f>
        <v>0</v>
      </c>
      <c r="IU280" s="156">
        <f t="array" ref="IU280">IFERROR(INDEX($N115:$N129,MATCH(1,IF($L115:$L129&lt;=IU$165,IF($M115:$M129&gt;=IU$165,1)),0))*$B115/12,0)</f>
        <v>0</v>
      </c>
      <c r="IV280" s="156">
        <f t="array" ref="IV280">IFERROR(INDEX($N115:$N129,MATCH(1,IF($L115:$L129&lt;=IV$165,IF($M115:$M129&gt;=IV$165,1)),0))*$B115/12,0)</f>
        <v>0</v>
      </c>
      <c r="IW280" s="156">
        <f t="array" ref="IW280">IFERROR(INDEX($N115:$N129,MATCH(1,IF($L115:$L129&lt;=IW$165,IF($M115:$M129&gt;=IW$165,1)),0))*$B115/12,0)</f>
        <v>0</v>
      </c>
      <c r="IX280" s="156">
        <f t="array" ref="IX280">IFERROR(INDEX($N115:$N129,MATCH(1,IF($L115:$L129&lt;=IX$165,IF($M115:$M129&gt;=IX$165,1)),0))*$B115/12,0)</f>
        <v>0</v>
      </c>
      <c r="IY280" s="156">
        <f t="array" ref="IY280">IFERROR(INDEX($N115:$N129,MATCH(1,IF($L115:$L129&lt;=IY$165,IF($M115:$M129&gt;=IY$165,1)),0))*$B115/12,0)</f>
        <v>0</v>
      </c>
      <c r="IZ280" s="156">
        <f t="array" ref="IZ280">IFERROR(INDEX($N115:$N129,MATCH(1,IF($L115:$L129&lt;=IZ$165,IF($M115:$M129&gt;=IZ$165,1)),0))*$B115/12,0)</f>
        <v>0</v>
      </c>
      <c r="JA280" s="156">
        <f t="array" ref="JA280">IFERROR(INDEX($N115:$N129,MATCH(1,IF($L115:$L129&lt;=JA$165,IF($M115:$M129&gt;=JA$165,1)),0))*$B115/12,0)</f>
        <v>0</v>
      </c>
      <c r="JB280" s="156">
        <f t="array" ref="JB280">IFERROR(INDEX($N115:$N129,MATCH(1,IF($L115:$L129&lt;=JB$165,IF($M115:$M129&gt;=JB$165,1)),0))*$B115/12,0)</f>
        <v>0</v>
      </c>
      <c r="JC280" s="156">
        <f t="array" ref="JC280">IFERROR(INDEX($N115:$N129,MATCH(1,IF($L115:$L129&lt;=JC$165,IF($M115:$M129&gt;=JC$165,1)),0))*$B115/12,0)</f>
        <v>0</v>
      </c>
      <c r="JD280" s="156">
        <f t="array" ref="JD280">IFERROR(INDEX($N115:$N129,MATCH(1,IF($L115:$L129&lt;=JD$165,IF($M115:$M129&gt;=JD$165,1)),0))*$B115/12,0)</f>
        <v>0</v>
      </c>
      <c r="JE280" s="156">
        <f t="array" ref="JE280">IFERROR(INDEX($N115:$N129,MATCH(1,IF($L115:$L129&lt;=JE$165,IF($M115:$M129&gt;=JE$165,1)),0))*$B115/12,0)</f>
        <v>0</v>
      </c>
      <c r="JF280" s="156">
        <f t="array" ref="JF280">IFERROR(INDEX($N115:$N129,MATCH(1,IF($L115:$L129&lt;=JF$165,IF($M115:$M129&gt;=JF$165,1)),0))*$B115/12,0)</f>
        <v>0</v>
      </c>
      <c r="JG280" s="156">
        <f t="array" ref="JG280">IFERROR(INDEX($N115:$N129,MATCH(1,IF($L115:$L129&lt;=JG$165,IF($M115:$M129&gt;=JG$165,1)),0))*$B115/12,0)</f>
        <v>0</v>
      </c>
      <c r="JH280" s="156">
        <f t="array" ref="JH280">IFERROR(INDEX($N115:$N129,MATCH(1,IF($L115:$L129&lt;=JH$165,IF($M115:$M129&gt;=JH$165,1)),0))*$B115/12,0)</f>
        <v>0</v>
      </c>
      <c r="JI280" s="156">
        <f t="array" ref="JI280">IFERROR(INDEX($N115:$N129,MATCH(1,IF($L115:$L129&lt;=JI$165,IF($M115:$M129&gt;=JI$165,1)),0))*$B115/12,0)</f>
        <v>0</v>
      </c>
      <c r="JJ280" s="156">
        <f t="array" ref="JJ280">IFERROR(INDEX($N115:$N129,MATCH(1,IF($L115:$L129&lt;=JJ$165,IF($M115:$M129&gt;=JJ$165,1)),0))*$B115/12,0)</f>
        <v>0</v>
      </c>
      <c r="JK280" s="156">
        <f t="array" ref="JK280">IFERROR(INDEX($N115:$N129,MATCH(1,IF($L115:$L129&lt;=JK$165,IF($M115:$M129&gt;=JK$165,1)),0))*$B115/12,0)</f>
        <v>0</v>
      </c>
      <c r="JL280" s="156">
        <f t="array" ref="JL280">IFERROR(INDEX($N115:$N129,MATCH(1,IF($L115:$L129&lt;=JL$165,IF($M115:$M129&gt;=JL$165,1)),0))*$B115/12,0)</f>
        <v>0</v>
      </c>
      <c r="JM280" s="156">
        <f t="array" ref="JM280">IFERROR(INDEX($N115:$N129,MATCH(1,IF($L115:$L129&lt;=JM$165,IF($M115:$M129&gt;=JM$165,1)),0))*$B115/12,0)</f>
        <v>0</v>
      </c>
      <c r="JN280" s="156">
        <f t="array" ref="JN280">IFERROR(INDEX($N115:$N129,MATCH(1,IF($L115:$L129&lt;=JN$165,IF($M115:$M129&gt;=JN$165,1)),0))*$B115/12,0)</f>
        <v>0</v>
      </c>
      <c r="JO280" s="156">
        <f t="array" ref="JO280">IFERROR(INDEX($N115:$N129,MATCH(1,IF($L115:$L129&lt;=JO$165,IF($M115:$M129&gt;=JO$165,1)),0))*$B115/12,0)</f>
        <v>0</v>
      </c>
      <c r="JP280" s="156">
        <f t="array" ref="JP280">IFERROR(INDEX($N115:$N129,MATCH(1,IF($L115:$L129&lt;=JP$165,IF($M115:$M129&gt;=JP$165,1)),0))*$B115/12,0)</f>
        <v>0</v>
      </c>
      <c r="JQ280" s="156">
        <f t="array" ref="JQ280">IFERROR(INDEX($N115:$N129,MATCH(1,IF($L115:$L129&lt;=JQ$165,IF($M115:$M129&gt;=JQ$165,1)),0))*$B115/12,0)</f>
        <v>0</v>
      </c>
      <c r="JR280" s="156">
        <f t="array" ref="JR280">IFERROR(INDEX($N115:$N129,MATCH(1,IF($L115:$L129&lt;=JR$165,IF($M115:$M129&gt;=JR$165,1)),0))*$B115/12,0)</f>
        <v>0</v>
      </c>
      <c r="JS280" s="156">
        <f t="array" ref="JS280">IFERROR(INDEX($N115:$N129,MATCH(1,IF($L115:$L129&lt;=JS$165,IF($M115:$M129&gt;=JS$165,1)),0))*$B115/12,0)</f>
        <v>0</v>
      </c>
      <c r="JT280" s="156">
        <f t="array" ref="JT280">IFERROR(INDEX($N115:$N129,MATCH(1,IF($L115:$L129&lt;=JT$165,IF($M115:$M129&gt;=JT$165,1)),0))*$B115/12,0)</f>
        <v>0</v>
      </c>
      <c r="JU280" s="156">
        <f t="array" ref="JU280">IFERROR(INDEX($N115:$N129,MATCH(1,IF($L115:$L129&lt;=JU$165,IF($M115:$M129&gt;=JU$165,1)),0))*$B115/12,0)</f>
        <v>0</v>
      </c>
      <c r="JV280" s="156">
        <f t="array" ref="JV280">IFERROR(INDEX($N115:$N129,MATCH(1,IF($L115:$L129&lt;=JV$165,IF($M115:$M129&gt;=JV$165,1)),0))*$B115/12,0)</f>
        <v>0</v>
      </c>
      <c r="JW280" s="156">
        <f t="array" ref="JW280">IFERROR(INDEX($N115:$N129,MATCH(1,IF($L115:$L129&lt;=JW$165,IF($M115:$M129&gt;=JW$165,1)),0))*$B115/12,0)</f>
        <v>0</v>
      </c>
      <c r="JX280" s="156">
        <f t="array" ref="JX280">IFERROR(INDEX($N115:$N129,MATCH(1,IF($L115:$L129&lt;=JX$165,IF($M115:$M129&gt;=JX$165,1)),0))*$B115/12,0)</f>
        <v>0</v>
      </c>
      <c r="JY280" s="156">
        <f t="array" ref="JY280">IFERROR(INDEX($N115:$N129,MATCH(1,IF($L115:$L129&lt;=JY$165,IF($M115:$M129&gt;=JY$165,1)),0))*$B115/12,0)</f>
        <v>0</v>
      </c>
      <c r="JZ280" s="156">
        <f t="array" ref="JZ280">IFERROR(INDEX($N115:$N129,MATCH(1,IF($L115:$L129&lt;=JZ$165,IF($M115:$M129&gt;=JZ$165,1)),0))*$B115/12,0)</f>
        <v>0</v>
      </c>
      <c r="KA280" s="156">
        <f t="array" ref="KA280">IFERROR(INDEX($N115:$N129,MATCH(1,IF($L115:$L129&lt;=KA$165,IF($M115:$M129&gt;=KA$165,1)),0))*$B115/12,0)</f>
        <v>0</v>
      </c>
      <c r="KB280" s="156">
        <f t="array" ref="KB280">IFERROR(INDEX($N115:$N129,MATCH(1,IF($L115:$L129&lt;=KB$165,IF($M115:$M129&gt;=KB$165,1)),0))*$B115/12,0)</f>
        <v>0</v>
      </c>
      <c r="KC280" s="156">
        <f t="array" ref="KC280">IFERROR(INDEX($N115:$N129,MATCH(1,IF($L115:$L129&lt;=KC$165,IF($M115:$M129&gt;=KC$165,1)),0))*$B115/12,0)</f>
        <v>0</v>
      </c>
      <c r="KD280" s="156">
        <f t="array" ref="KD280">IFERROR(INDEX($N115:$N129,MATCH(1,IF($L115:$L129&lt;=KD$165,IF($M115:$M129&gt;=KD$165,1)),0))*$B115/12,0)</f>
        <v>0</v>
      </c>
      <c r="KE280" s="156">
        <f t="array" ref="KE280">IFERROR(INDEX($N115:$N129,MATCH(1,IF($L115:$L129&lt;=KE$165,IF($M115:$M129&gt;=KE$165,1)),0))*$B115/12,0)</f>
        <v>0</v>
      </c>
      <c r="KF280" s="156">
        <f t="array" ref="KF280">IFERROR(INDEX($N115:$N129,MATCH(1,IF($L115:$L129&lt;=KF$165,IF($M115:$M129&gt;=KF$165,1)),0))*$B115/12,0)</f>
        <v>0</v>
      </c>
      <c r="KG280" s="156">
        <f t="array" ref="KG280">IFERROR(INDEX($N115:$N129,MATCH(1,IF($L115:$L129&lt;=KG$165,IF($M115:$M129&gt;=KG$165,1)),0))*$B115/12,0)</f>
        <v>0</v>
      </c>
      <c r="KH280" s="156">
        <f t="array" ref="KH280">IFERROR(INDEX($N115:$N129,MATCH(1,IF($L115:$L129&lt;=KH$165,IF($M115:$M129&gt;=KH$165,1)),0))*$B115/12,0)</f>
        <v>0</v>
      </c>
      <c r="KI280" s="156">
        <f t="array" ref="KI280">IFERROR(INDEX($N115:$N129,MATCH(1,IF($L115:$L129&lt;=KI$165,IF($M115:$M129&gt;=KI$165,1)),0))*$B115/12,0)</f>
        <v>0</v>
      </c>
      <c r="KJ280" s="156">
        <f t="array" ref="KJ280">IFERROR(INDEX($N115:$N129,MATCH(1,IF($L115:$L129&lt;=KJ$165,IF($M115:$M129&gt;=KJ$165,1)),0))*$B115/12,0)</f>
        <v>0</v>
      </c>
      <c r="KK280" s="156">
        <f t="array" ref="KK280">IFERROR(INDEX($N115:$N129,MATCH(1,IF($L115:$L129&lt;=KK$165,IF($M115:$M129&gt;=KK$165,1)),0))*$B115/12,0)</f>
        <v>0</v>
      </c>
      <c r="KL280" s="156">
        <f t="array" ref="KL280">IFERROR(INDEX($N115:$N129,MATCH(1,IF($L115:$L129&lt;=KL$165,IF($M115:$M129&gt;=KL$165,1)),0))*$B115/12,0)</f>
        <v>0</v>
      </c>
      <c r="KM280" s="156">
        <f t="array" ref="KM280">IFERROR(INDEX($N115:$N129,MATCH(1,IF($L115:$L129&lt;=KM$165,IF($M115:$M129&gt;=KM$165,1)),0))*$B115/12,0)</f>
        <v>0</v>
      </c>
      <c r="KN280" s="156">
        <f t="array" ref="KN280">IFERROR(INDEX($N115:$N129,MATCH(1,IF($L115:$L129&lt;=KN$165,IF($M115:$M129&gt;=KN$165,1)),0))*$B115/12,0)</f>
        <v>0</v>
      </c>
      <c r="KO280" s="156">
        <f t="array" ref="KO280">IFERROR(INDEX($N115:$N129,MATCH(1,IF($L115:$L129&lt;=KO$165,IF($M115:$M129&gt;=KO$165,1)),0))*$B115/12,0)</f>
        <v>0</v>
      </c>
      <c r="KP280" s="156">
        <f t="array" ref="KP280">IFERROR(INDEX($N115:$N129,MATCH(1,IF($L115:$L129&lt;=KP$165,IF($M115:$M129&gt;=KP$165,1)),0))*$B115/12,0)</f>
        <v>0</v>
      </c>
      <c r="KQ280" s="156">
        <f t="array" ref="KQ280">IFERROR(INDEX($N115:$N129,MATCH(1,IF($L115:$L129&lt;=KQ$165,IF($M115:$M129&gt;=KQ$165,1)),0))*$B115/12,0)</f>
        <v>0</v>
      </c>
      <c r="KR280" s="156">
        <f t="array" ref="KR280">IFERROR(INDEX($N115:$N129,MATCH(1,IF($L115:$L129&lt;=KR$165,IF($M115:$M129&gt;=KR$165,1)),0))*$B115/12,0)</f>
        <v>0</v>
      </c>
      <c r="KS280" s="156">
        <f t="array" ref="KS280">IFERROR(INDEX($N115:$N129,MATCH(1,IF($L115:$L129&lt;=KS$165,IF($M115:$M129&gt;=KS$165,1)),0))*$B115/12,0)</f>
        <v>0</v>
      </c>
      <c r="KT280" s="156">
        <f t="array" ref="KT280">IFERROR(INDEX($N115:$N129,MATCH(1,IF($L115:$L129&lt;=KT$165,IF($M115:$M129&gt;=KT$165,1)),0))*$B115/12,0)</f>
        <v>0</v>
      </c>
      <c r="KU280" s="156">
        <f t="array" ref="KU280">IFERROR(INDEX($N115:$N129,MATCH(1,IF($L115:$L129&lt;=KU$165,IF($M115:$M129&gt;=KU$165,1)),0))*$B115/12,0)</f>
        <v>0</v>
      </c>
      <c r="KV280" s="156">
        <f t="array" ref="KV280">IFERROR(INDEX($N115:$N129,MATCH(1,IF($L115:$L129&lt;=KV$165,IF($M115:$M129&gt;=KV$165,1)),0))*$B115/12,0)</f>
        <v>0</v>
      </c>
      <c r="KW280" s="156">
        <f t="array" ref="KW280">IFERROR(INDEX($N115:$N129,MATCH(1,IF($L115:$L129&lt;=KW$165,IF($M115:$M129&gt;=KW$165,1)),0))*$B115/12,0)</f>
        <v>0</v>
      </c>
      <c r="KX280" s="156">
        <f t="array" ref="KX280">IFERROR(INDEX($N115:$N129,MATCH(1,IF($L115:$L129&lt;=KX$165,IF($M115:$M129&gt;=KX$165,1)),0))*$B115/12,0)</f>
        <v>0</v>
      </c>
      <c r="KY280" s="156">
        <f t="array" ref="KY280">IFERROR(INDEX($N115:$N129,MATCH(1,IF($L115:$L129&lt;=KY$165,IF($M115:$M129&gt;=KY$165,1)),0))*$B115/12,0)</f>
        <v>0</v>
      </c>
      <c r="KZ280" s="156">
        <f t="array" ref="KZ280">IFERROR(INDEX($N115:$N129,MATCH(1,IF($L115:$L129&lt;=KZ$165,IF($M115:$M129&gt;=KZ$165,1)),0))*$B115/12,0)</f>
        <v>0</v>
      </c>
      <c r="LA280" s="156">
        <f t="array" ref="LA280">IFERROR(INDEX($N115:$N129,MATCH(1,IF($L115:$L129&lt;=LA$165,IF($M115:$M129&gt;=LA$165,1)),0))*$B115/12,0)</f>
        <v>0</v>
      </c>
      <c r="LB280" s="156">
        <f t="array" ref="LB280">IFERROR(INDEX($N115:$N129,MATCH(1,IF($L115:$L129&lt;=LB$165,IF($M115:$M129&gt;=LB$165,1)),0))*$B115/12,0)</f>
        <v>0</v>
      </c>
      <c r="LC280" s="156">
        <f t="array" ref="LC280">IFERROR(INDEX($N115:$N129,MATCH(1,IF($L115:$L129&lt;=LC$165,IF($M115:$M129&gt;=LC$165,1)),0))*$B115/12,0)</f>
        <v>0</v>
      </c>
      <c r="LD280" s="156">
        <f t="array" ref="LD280">IFERROR(INDEX($N115:$N129,MATCH(1,IF($L115:$L129&lt;=LD$165,IF($M115:$M129&gt;=LD$165,1)),0))*$B115/12,0)</f>
        <v>0</v>
      </c>
      <c r="LE280" s="156">
        <f t="array" ref="LE280">IFERROR(INDEX($N115:$N129,MATCH(1,IF($L115:$L129&lt;=LE$165,IF($M115:$M129&gt;=LE$165,1)),0))*$B115/12,0)</f>
        <v>0</v>
      </c>
      <c r="LF280" s="156">
        <f t="array" ref="LF280">IFERROR(INDEX($N115:$N129,MATCH(1,IF($L115:$L129&lt;=LF$165,IF($M115:$M129&gt;=LF$165,1)),0))*$B115/12,0)</f>
        <v>0</v>
      </c>
      <c r="LG280" s="156">
        <f t="array" ref="LG280">IFERROR(INDEX($N115:$N129,MATCH(1,IF($L115:$L129&lt;=LG$165,IF($M115:$M129&gt;=LG$165,1)),0))*$B115/12,0)</f>
        <v>0</v>
      </c>
      <c r="LH280" s="156">
        <f t="array" ref="LH280">IFERROR(INDEX($N115:$N129,MATCH(1,IF($L115:$L129&lt;=LH$165,IF($M115:$M129&gt;=LH$165,1)),0))*$B115/12,0)</f>
        <v>0</v>
      </c>
      <c r="LI280" s="156">
        <f t="array" ref="LI280">IFERROR(INDEX($N115:$N129,MATCH(1,IF($L115:$L129&lt;=LI$165,IF($M115:$M129&gt;=LI$165,1)),0))*$B115/12,0)</f>
        <v>0</v>
      </c>
      <c r="LJ280" s="156">
        <f t="array" ref="LJ280">IFERROR(INDEX($N115:$N129,MATCH(1,IF($L115:$L129&lt;=LJ$165,IF($M115:$M129&gt;=LJ$165,1)),0))*$B115/12,0)</f>
        <v>0</v>
      </c>
      <c r="LK280" s="156">
        <f t="array" ref="LK280">IFERROR(INDEX($N115:$N129,MATCH(1,IF($L115:$L129&lt;=LK$165,IF($M115:$M129&gt;=LK$165,1)),0))*$B115/12,0)</f>
        <v>0</v>
      </c>
      <c r="LL280" s="156">
        <f t="array" ref="LL280">IFERROR(INDEX($N115:$N129,MATCH(1,IF($L115:$L129&lt;=LL$165,IF($M115:$M129&gt;=LL$165,1)),0))*$B115/12,0)</f>
        <v>0</v>
      </c>
      <c r="LM280" s="156">
        <f t="array" ref="LM280">IFERROR(INDEX($N115:$N129,MATCH(1,IF($L115:$L129&lt;=LM$165,IF($M115:$M129&gt;=LM$165,1)),0))*$B115/12,0)</f>
        <v>0</v>
      </c>
      <c r="LN280" s="156">
        <f t="array" ref="LN280">IFERROR(INDEX($N115:$N129,MATCH(1,IF($L115:$L129&lt;=LN$165,IF($M115:$M129&gt;=LN$165,1)),0))*$B115/12,0)</f>
        <v>0</v>
      </c>
      <c r="LO280" s="156">
        <f t="array" ref="LO280">IFERROR(INDEX($N115:$N129,MATCH(1,IF($L115:$L129&lt;=LO$165,IF($M115:$M129&gt;=LO$165,1)),0))*$B115/12,0)</f>
        <v>0</v>
      </c>
      <c r="LP280" s="156">
        <f t="array" ref="LP280">IFERROR(INDEX($N115:$N129,MATCH(1,IF($L115:$L129&lt;=LP$165,IF($M115:$M129&gt;=LP$165,1)),0))*$B115/12,0)</f>
        <v>0</v>
      </c>
      <c r="LQ280" s="156">
        <f t="array" ref="LQ280">IFERROR(INDEX($N115:$N129,MATCH(1,IF($L115:$L129&lt;=LQ$165,IF($M115:$M129&gt;=LQ$165,1)),0))*$B115/12,0)</f>
        <v>0</v>
      </c>
      <c r="LR280" s="156">
        <f t="array" ref="LR280">IFERROR(INDEX($N115:$N129,MATCH(1,IF($L115:$L129&lt;=LR$165,IF($M115:$M129&gt;=LR$165,1)),0))*$B115/12,0)</f>
        <v>0</v>
      </c>
      <c r="LS280" s="156">
        <f t="array" ref="LS280">IFERROR(INDEX($N115:$N129,MATCH(1,IF($L115:$L129&lt;=LS$165,IF($M115:$M129&gt;=LS$165,1)),0))*$B115/12,0)</f>
        <v>0</v>
      </c>
      <c r="LT280" s="156">
        <f t="array" ref="LT280">IFERROR(INDEX($N115:$N129,MATCH(1,IF($L115:$L129&lt;=LT$165,IF($M115:$M129&gt;=LT$165,1)),0))*$B115/12,0)</f>
        <v>0</v>
      </c>
      <c r="LU280" s="156">
        <f t="array" ref="LU280">IFERROR(INDEX($N115:$N129,MATCH(1,IF($L115:$L129&lt;=LU$165,IF($M115:$M129&gt;=LU$165,1)),0))*$B115/12,0)</f>
        <v>0</v>
      </c>
      <c r="LV280" s="156">
        <f t="array" ref="LV280">IFERROR(INDEX($N115:$N129,MATCH(1,IF($L115:$L129&lt;=LV$165,IF($M115:$M129&gt;=LV$165,1)),0))*$B115/12,0)</f>
        <v>0</v>
      </c>
      <c r="LW280" s="156">
        <f t="array" ref="LW280">IFERROR(INDEX($N115:$N129,MATCH(1,IF($L115:$L129&lt;=LW$165,IF($M115:$M129&gt;=LW$165,1)),0))*$B115/12,0)</f>
        <v>0</v>
      </c>
      <c r="LX280" s="156">
        <f t="array" ref="LX280">IFERROR(INDEX($N115:$N129,MATCH(1,IF($L115:$L129&lt;=LX$165,IF($M115:$M129&gt;=LX$165,1)),0))*$B115/12,0)</f>
        <v>0</v>
      </c>
      <c r="LY280" s="156">
        <f t="array" ref="LY280">IFERROR(INDEX($N115:$N129,MATCH(1,IF($L115:$L129&lt;=LY$165,IF($M115:$M129&gt;=LY$165,1)),0))*$B115/12,0)</f>
        <v>0</v>
      </c>
      <c r="LZ280" s="156">
        <f t="array" ref="LZ280">IFERROR(INDEX($N115:$N129,MATCH(1,IF($L115:$L129&lt;=LZ$165,IF($M115:$M129&gt;=LZ$165,1)),0))*$B115/12,0)</f>
        <v>0</v>
      </c>
      <c r="MA280" s="156">
        <f t="array" ref="MA280">IFERROR(INDEX($N115:$N129,MATCH(1,IF($L115:$L129&lt;=MA$165,IF($M115:$M129&gt;=MA$165,1)),0))*$B115/12,0)</f>
        <v>0</v>
      </c>
      <c r="MB280" s="156">
        <f t="array" ref="MB280">IFERROR(INDEX($N115:$N129,MATCH(1,IF($L115:$L129&lt;=MB$165,IF($M115:$M129&gt;=MB$165,1)),0))*$B115/12,0)</f>
        <v>0</v>
      </c>
      <c r="MC280" s="156">
        <f t="array" ref="MC280">IFERROR(INDEX($N115:$N129,MATCH(1,IF($L115:$L129&lt;=MC$165,IF($M115:$M129&gt;=MC$165,1)),0))*$B115/12,0)</f>
        <v>0</v>
      </c>
      <c r="MD280" s="156">
        <f t="array" ref="MD280">IFERROR(INDEX($N115:$N129,MATCH(1,IF($L115:$L129&lt;=MD$165,IF($M115:$M129&gt;=MD$165,1)),0))*$B115/12,0)</f>
        <v>0</v>
      </c>
      <c r="ME280" s="156">
        <f t="array" ref="ME280">IFERROR(INDEX($N115:$N129,MATCH(1,IF($L115:$L129&lt;=ME$165,IF($M115:$M129&gt;=ME$165,1)),0))*$B115/12,0)</f>
        <v>0</v>
      </c>
      <c r="MF280" s="156">
        <f t="array" ref="MF280">IFERROR(INDEX($N115:$N129,MATCH(1,IF($L115:$L129&lt;=MF$165,IF($M115:$M129&gt;=MF$165,1)),0))*$B115/12,0)</f>
        <v>0</v>
      </c>
      <c r="MG280" s="156">
        <f t="array" ref="MG280">IFERROR(INDEX($N115:$N129,MATCH(1,IF($L115:$L129&lt;=MG$165,IF($M115:$M129&gt;=MG$165,1)),0))*$B115/12,0)</f>
        <v>0</v>
      </c>
      <c r="MH280" s="156">
        <f t="array" ref="MH280">IFERROR(INDEX($N115:$N129,MATCH(1,IF($L115:$L129&lt;=MH$165,IF($M115:$M129&gt;=MH$165,1)),0))*$B115/12,0)</f>
        <v>0</v>
      </c>
      <c r="MI280" s="156">
        <f t="array" ref="MI280">IFERROR(INDEX($N115:$N129,MATCH(1,IF($L115:$L129&lt;=MI$165,IF($M115:$M129&gt;=MI$165,1)),0))*$B115/12,0)</f>
        <v>0</v>
      </c>
      <c r="MJ280" s="156">
        <f t="array" ref="MJ280">IFERROR(INDEX($N115:$N129,MATCH(1,IF($L115:$L129&lt;=MJ$165,IF($M115:$M129&gt;=MJ$165,1)),0))*$B115/12,0)</f>
        <v>0</v>
      </c>
      <c r="MK280" s="156">
        <f t="array" ref="MK280">IFERROR(INDEX($N115:$N129,MATCH(1,IF($L115:$L129&lt;=MK$165,IF($M115:$M129&gt;=MK$165,1)),0))*$B115/12,0)</f>
        <v>0</v>
      </c>
      <c r="ML280" s="156">
        <f t="array" ref="ML280">IFERROR(INDEX($N115:$N129,MATCH(1,IF($L115:$L129&lt;=ML$165,IF($M115:$M129&gt;=ML$165,1)),0))*$B115/12,0)</f>
        <v>0</v>
      </c>
      <c r="MM280" s="156">
        <f t="array" ref="MM280">IFERROR(INDEX($N115:$N129,MATCH(1,IF($L115:$L129&lt;=MM$165,IF($M115:$M129&gt;=MM$165,1)),0))*$B115/12,0)</f>
        <v>0</v>
      </c>
      <c r="MN280" s="156">
        <f t="array" ref="MN280">IFERROR(INDEX($N115:$N129,MATCH(1,IF($L115:$L129&lt;=MN$165,IF($M115:$M129&gt;=MN$165,1)),0))*$B115/12,0)</f>
        <v>0</v>
      </c>
      <c r="MO280" s="156">
        <f t="array" ref="MO280">IFERROR(INDEX($N115:$N129,MATCH(1,IF($L115:$L129&lt;=MO$165,IF($M115:$M129&gt;=MO$165,1)),0))*$B115/12,0)</f>
        <v>0</v>
      </c>
      <c r="MP280" s="156">
        <f t="array" ref="MP280">IFERROR(INDEX($N115:$N129,MATCH(1,IF($L115:$L129&lt;=MP$165,IF($M115:$M129&gt;=MP$165,1)),0))*$B115/12,0)</f>
        <v>0</v>
      </c>
      <c r="MQ280" s="156">
        <f t="array" ref="MQ280">IFERROR(INDEX($N115:$N129,MATCH(1,IF($L115:$L129&lt;=MQ$165,IF($M115:$M129&gt;=MQ$165,1)),0))*$B115/12,0)</f>
        <v>0</v>
      </c>
      <c r="MR280" s="156">
        <f t="array" ref="MR280">IFERROR(INDEX($N115:$N129,MATCH(1,IF($L115:$L129&lt;=MR$165,IF($M115:$M129&gt;=MR$165,1)),0))*$B115/12,0)</f>
        <v>0</v>
      </c>
      <c r="MS280" s="156">
        <f t="array" ref="MS280">IFERROR(INDEX($N115:$N129,MATCH(1,IF($L115:$L129&lt;=MS$165,IF($M115:$M129&gt;=MS$165,1)),0))*$B115/12,0)</f>
        <v>0</v>
      </c>
      <c r="MT280" s="156">
        <f t="array" ref="MT280">IFERROR(INDEX($N115:$N129,MATCH(1,IF($L115:$L129&lt;=MT$165,IF($M115:$M129&gt;=MT$165,1)),0))*$B115/12,0)</f>
        <v>0</v>
      </c>
      <c r="MU280" s="156">
        <f t="array" ref="MU280">IFERROR(INDEX($N115:$N129,MATCH(1,IF($L115:$L129&lt;=MU$165,IF($M115:$M129&gt;=MU$165,1)),0))*$B115/12,0)</f>
        <v>0</v>
      </c>
      <c r="MV280" s="156">
        <f t="array" ref="MV280">IFERROR(INDEX($N115:$N129,MATCH(1,IF($L115:$L129&lt;=MV$165,IF($M115:$M129&gt;=MV$165,1)),0))*$B115/12,0)</f>
        <v>0</v>
      </c>
      <c r="MW280" s="156">
        <f t="array" ref="MW280">IFERROR(INDEX($N115:$N129,MATCH(1,IF($L115:$L129&lt;=MW$165,IF($M115:$M129&gt;=MW$165,1)),0))*$B115/12,0)</f>
        <v>0</v>
      </c>
      <c r="MX280" s="156">
        <f t="array" ref="MX280">IFERROR(INDEX($N115:$N129,MATCH(1,IF($L115:$L129&lt;=MX$165,IF($M115:$M129&gt;=MX$165,1)),0))*$B115/12,0)</f>
        <v>0</v>
      </c>
      <c r="MY280" s="156">
        <f t="array" ref="MY280">IFERROR(INDEX($N115:$N129,MATCH(1,IF($L115:$L129&lt;=MY$165,IF($M115:$M129&gt;=MY$165,1)),0))*$B115/12,0)</f>
        <v>0</v>
      </c>
      <c r="MZ280" s="156">
        <f t="array" ref="MZ280">IFERROR(INDEX($N115:$N129,MATCH(1,IF($L115:$L129&lt;=MZ$165,IF($M115:$M129&gt;=MZ$165,1)),0))*$B115/12,0)</f>
        <v>0</v>
      </c>
      <c r="NA280" s="156">
        <f t="array" ref="NA280">IFERROR(INDEX($N115:$N129,MATCH(1,IF($L115:$L129&lt;=NA$165,IF($M115:$M129&gt;=NA$165,1)),0))*$B115/12,0)</f>
        <v>0</v>
      </c>
      <c r="NB280" s="156">
        <f t="array" ref="NB280">IFERROR(INDEX($N115:$N129,MATCH(1,IF($L115:$L129&lt;=NB$165,IF($M115:$M129&gt;=NB$165,1)),0))*$B115/12,0)</f>
        <v>0</v>
      </c>
      <c r="NC280" s="156">
        <f t="array" ref="NC280">IFERROR(INDEX($N115:$N129,MATCH(1,IF($L115:$L129&lt;=NC$165,IF($M115:$M129&gt;=NC$165,1)),0))*$B115/12,0)</f>
        <v>0</v>
      </c>
      <c r="ND280" s="156">
        <f t="array" ref="ND280">IFERROR(INDEX($N115:$N129,MATCH(1,IF($L115:$L129&lt;=ND$165,IF($M115:$M129&gt;=ND$165,1)),0))*$B115/12,0)</f>
        <v>0</v>
      </c>
      <c r="NE280" s="156">
        <f t="array" ref="NE280">IFERROR(INDEX($N115:$N129,MATCH(1,IF($L115:$L129&lt;=NE$165,IF($M115:$M129&gt;=NE$165,1)),0))*$B115/12,0)</f>
        <v>0</v>
      </c>
      <c r="NF280" s="156">
        <f t="array" ref="NF280">IFERROR(INDEX($N115:$N129,MATCH(1,IF($L115:$L129&lt;=NF$165,IF($M115:$M129&gt;=NF$165,1)),0))*$B115/12,0)</f>
        <v>0</v>
      </c>
      <c r="NG280" s="156">
        <f t="array" ref="NG280">IFERROR(INDEX($N115:$N129,MATCH(1,IF($L115:$L129&lt;=NG$165,IF($M115:$M129&gt;=NG$165,1)),0))*$B115/12,0)</f>
        <v>0</v>
      </c>
      <c r="NH280" s="156">
        <f t="array" ref="NH280">IFERROR(INDEX($N115:$N129,MATCH(1,IF($L115:$L129&lt;=NH$165,IF($M115:$M129&gt;=NH$165,1)),0))*$B115/12,0)</f>
        <v>0</v>
      </c>
      <c r="NI280" s="156">
        <f t="array" ref="NI280">IFERROR(INDEX($N115:$N129,MATCH(1,IF($L115:$L129&lt;=NI$165,IF($M115:$M129&gt;=NI$165,1)),0))*$B115/12,0)</f>
        <v>0</v>
      </c>
      <c r="NJ280" s="156">
        <f t="array" ref="NJ280">IFERROR(INDEX($N115:$N129,MATCH(1,IF($L115:$L129&lt;=NJ$165,IF($M115:$M129&gt;=NJ$165,1)),0))*$B115/12,0)</f>
        <v>0</v>
      </c>
      <c r="NK280" s="157">
        <f t="array" ref="NK280">IFERROR(INDEX($N115:$N129,MATCH(1,IF($L115:$L129&lt;=NK$165,IF($M115:$M129&gt;=NK$165,1)),0))*$B115/12,0)</f>
        <v>0</v>
      </c>
    </row>
    <row r="281" spans="1:375" x14ac:dyDescent="0.25">
      <c r="A281" s="154">
        <f t="shared" ref="A281:A287" ca="1" si="496">SUM(D281:NK281)</f>
        <v>153396.73697294603</v>
      </c>
      <c r="B281" s="35" t="s">
        <v>119</v>
      </c>
      <c r="C281" s="89" t="s">
        <v>154</v>
      </c>
      <c r="D281" s="156">
        <f>IF(AND(D$165&lt;=$E115,D$165&gt;=EOMONTH($D115,0)),IF($G115="NNN",SUM(Expenses!B$35:B$39)*$F115,IF($G115="FSG",0,IF($G115="MG",SUMPRODUCT($I115:$I119,Expenses!B$35:B$39)*$F115,MAX((Expenses!B$35-$K115/12)*$J115*$F115,0)+MAX((Expenses!B$36-$K116/12)*$J116*$F115,0)+MAX((Expenses!B$37-$K117/12)*$J117*$F115,0)+MAX((Expenses!B$38-$K118/12)*$J118*$F115,0)+MAX((Expenses!B$39-$K119/12)*$J119*$F115,0)))),0)</f>
        <v>0</v>
      </c>
      <c r="E281" s="156">
        <f>IF(AND(E$165&lt;=$E115,E$165&gt;=EOMONTH($D115,0)),IF($G115="NNN",SUM(Expenses!C$35:C$39)*$F115,IF($G115="FSG",0,IF($G115="MG",SUMPRODUCT($I115:$I119,Expenses!C$35:C$39)*$F115,MAX((Expenses!C$35-$K115/12)*$J115*$F115,0)+MAX((Expenses!C$36-$K116/12)*$J116*$F115,0)+MAX((Expenses!C$37-$K117/12)*$J117*$F115,0)+MAX((Expenses!C$38-$K118/12)*$J118*$F115,0)+MAX((Expenses!C$39-$K119/12)*$J119*$F115,0)))),0)</f>
        <v>0</v>
      </c>
      <c r="F281" s="156">
        <f>IF(AND(F$165&lt;=$E115,F$165&gt;=EOMONTH($D115,0)),IF($G115="NNN",SUM(Expenses!D$35:D$39)*$F115,IF($G115="FSG",0,IF($G115="MG",SUMPRODUCT($I115:$I119,Expenses!D$35:D$39)*$F115,MAX((Expenses!D$35-$K115/12)*$J115*$F115,0)+MAX((Expenses!D$36-$K116/12)*$J116*$F115,0)+MAX((Expenses!D$37-$K117/12)*$J117*$F115,0)+MAX((Expenses!D$38-$K118/12)*$J118*$F115,0)+MAX((Expenses!D$39-$K119/12)*$J119*$F115,0)))),0)</f>
        <v>0</v>
      </c>
      <c r="G281" s="156">
        <f>IF(AND(G$165&lt;=$E115,G$165&gt;=EOMONTH($D115,0)),IF($G115="NNN",SUM(Expenses!E$35:E$39)*$F115,IF($G115="FSG",0,IF($G115="MG",SUMPRODUCT($I115:$I119,Expenses!E$35:E$39)*$F115,MAX((Expenses!E$35-$K115/12)*$J115*$F115,0)+MAX((Expenses!E$36-$K116/12)*$J116*$F115,0)+MAX((Expenses!E$37-$K117/12)*$J117*$F115,0)+MAX((Expenses!E$38-$K118/12)*$J118*$F115,0)+MAX((Expenses!E$39-$K119/12)*$J119*$F115,0)))),0)</f>
        <v>0</v>
      </c>
      <c r="H281" s="156">
        <f>IF(AND(H$165&lt;=$E115,H$165&gt;=EOMONTH($D115,0)),IF($G115="NNN",SUM(Expenses!F$35:F$39)*$F115,IF($G115="FSG",0,IF($G115="MG",SUMPRODUCT($I115:$I119,Expenses!F$35:F$39)*$F115,MAX((Expenses!F$35-$K115/12)*$J115*$F115,0)+MAX((Expenses!F$36-$K116/12)*$J116*$F115,0)+MAX((Expenses!F$37-$K117/12)*$J117*$F115,0)+MAX((Expenses!F$38-$K118/12)*$J118*$F115,0)+MAX((Expenses!F$39-$K119/12)*$J119*$F115,0)))),0)</f>
        <v>0</v>
      </c>
      <c r="I281" s="156">
        <f>IF(AND(I$165&lt;=$E115,I$165&gt;=EOMONTH($D115,0)),IF($G115="NNN",SUM(Expenses!G$35:G$39)*$F115,IF($G115="FSG",0,IF($G115="MG",SUMPRODUCT($I115:$I119,Expenses!G$35:G$39)*$F115,MAX((Expenses!G$35-$K115/12)*$J115*$F115,0)+MAX((Expenses!G$36-$K116/12)*$J116*$F115,0)+MAX((Expenses!G$37-$K117/12)*$J117*$F115,0)+MAX((Expenses!G$38-$K118/12)*$J118*$F115,0)+MAX((Expenses!G$39-$K119/12)*$J119*$F115,0)))),0)</f>
        <v>0</v>
      </c>
      <c r="J281" s="156">
        <f>IF(AND(J$165&lt;=$E115,J$165&gt;=EOMONTH($D115,0)),IF($G115="NNN",SUM(Expenses!H$35:H$39)*$F115,IF($G115="FSG",0,IF($G115="MG",SUMPRODUCT($I115:$I119,Expenses!H$35:H$39)*$F115,MAX((Expenses!H$35-$K115/12)*$J115*$F115,0)+MAX((Expenses!H$36-$K116/12)*$J116*$F115,0)+MAX((Expenses!H$37-$K117/12)*$J117*$F115,0)+MAX((Expenses!H$38-$K118/12)*$J118*$F115,0)+MAX((Expenses!H$39-$K119/12)*$J119*$F115,0)))),0)</f>
        <v>0</v>
      </c>
      <c r="K281" s="156">
        <f>IF(AND(K$165&lt;=$E115,K$165&gt;=EOMONTH($D115,0)),IF($G115="NNN",SUM(Expenses!I$35:I$39)*$F115,IF($G115="FSG",0,IF($G115="MG",SUMPRODUCT($I115:$I119,Expenses!I$35:I$39)*$F115,MAX((Expenses!I$35-$K115/12)*$J115*$F115,0)+MAX((Expenses!I$36-$K116/12)*$J116*$F115,0)+MAX((Expenses!I$37-$K117/12)*$J117*$F115,0)+MAX((Expenses!I$38-$K118/12)*$J118*$F115,0)+MAX((Expenses!I$39-$K119/12)*$J119*$F115,0)))),0)</f>
        <v>0</v>
      </c>
      <c r="L281" s="156">
        <f>IF(AND(L$165&lt;=$E115,L$165&gt;=EOMONTH($D115,0)),IF($G115="NNN",SUM(Expenses!J$35:J$39)*$F115,IF($G115="FSG",0,IF($G115="MG",SUMPRODUCT($I115:$I119,Expenses!J$35:J$39)*$F115,MAX((Expenses!J$35-$K115/12)*$J115*$F115,0)+MAX((Expenses!J$36-$K116/12)*$J116*$F115,0)+MAX((Expenses!J$37-$K117/12)*$J117*$F115,0)+MAX((Expenses!J$38-$K118/12)*$J118*$F115,0)+MAX((Expenses!J$39-$K119/12)*$J119*$F115,0)))),0)</f>
        <v>0</v>
      </c>
      <c r="M281" s="156">
        <f>IF(AND(M$165&lt;=$E115,M$165&gt;=EOMONTH($D115,0)),IF($G115="NNN",SUM(Expenses!K$35:K$39)*$F115,IF($G115="FSG",0,IF($G115="MG",SUMPRODUCT($I115:$I119,Expenses!K$35:K$39)*$F115,MAX((Expenses!K$35-$K115/12)*$J115*$F115,0)+MAX((Expenses!K$36-$K116/12)*$J116*$F115,0)+MAX((Expenses!K$37-$K117/12)*$J117*$F115,0)+MAX((Expenses!K$38-$K118/12)*$J118*$F115,0)+MAX((Expenses!K$39-$K119/12)*$J119*$F115,0)))),0)</f>
        <v>0</v>
      </c>
      <c r="N281" s="156">
        <f>IF(AND(N$165&lt;=$E115,N$165&gt;=EOMONTH($D115,0)),IF($G115="NNN",SUM(Expenses!L$35:L$39)*$F115,IF($G115="FSG",0,IF($G115="MG",SUMPRODUCT($I115:$I119,Expenses!L$35:L$39)*$F115,MAX((Expenses!L$35-$K115/12)*$J115*$F115,0)+MAX((Expenses!L$36-$K116/12)*$J116*$F115,0)+MAX((Expenses!L$37-$K117/12)*$J117*$F115,0)+MAX((Expenses!L$38-$K118/12)*$J118*$F115,0)+MAX((Expenses!L$39-$K119/12)*$J119*$F115,0)))),0)</f>
        <v>0</v>
      </c>
      <c r="O281" s="156">
        <f>IF(AND(O$165&lt;=$E115,O$165&gt;=EOMONTH($D115,0)),IF($G115="NNN",SUM(Expenses!M$35:M$39)*$F115,IF($G115="FSG",0,IF($G115="MG",SUMPRODUCT($I115:$I119,Expenses!M$35:M$39)*$F115,MAX((Expenses!M$35-$K115/12)*$J115*$F115,0)+MAX((Expenses!M$36-$K116/12)*$J116*$F115,0)+MAX((Expenses!M$37-$K117/12)*$J117*$F115,0)+MAX((Expenses!M$38-$K118/12)*$J118*$F115,0)+MAX((Expenses!M$39-$K119/12)*$J119*$F115,0)))),0)</f>
        <v>0</v>
      </c>
      <c r="P281" s="156">
        <f>IF(AND(P$165&lt;=$E115,P$165&gt;=EOMONTH($D115,0)),IF($G115="NNN",SUM(Expenses!N$35:N$39)*$F115,IF($G115="FSG",0,IF($G115="MG",SUMPRODUCT($I115:$I119,Expenses!N$35:N$39)*$F115,MAX((Expenses!N$35-$K115/12)*$J115*$F115,0)+MAX((Expenses!N$36-$K116/12)*$J116*$F115,0)+MAX((Expenses!N$37-$K117/12)*$J117*$F115,0)+MAX((Expenses!N$38-$K118/12)*$J118*$F115,0)+MAX((Expenses!N$39-$K119/12)*$J119*$F115,0)))),0)</f>
        <v>0</v>
      </c>
      <c r="Q281" s="156">
        <f>IF(AND(Q$165&lt;=$E115,Q$165&gt;=EOMONTH($D115,0)),IF($G115="NNN",SUM(Expenses!O$35:O$39)*$F115,IF($G115="FSG",0,IF($G115="MG",SUMPRODUCT($I115:$I119,Expenses!O$35:O$39)*$F115,MAX((Expenses!O$35-$K115/12)*$J115*$F115,0)+MAX((Expenses!O$36-$K116/12)*$J116*$F115,0)+MAX((Expenses!O$37-$K117/12)*$J117*$F115,0)+MAX((Expenses!O$38-$K118/12)*$J118*$F115,0)+MAX((Expenses!O$39-$K119/12)*$J119*$F115,0)))),0)</f>
        <v>0</v>
      </c>
      <c r="R281" s="156">
        <f>IF(AND(R$165&lt;=$E115,R$165&gt;=EOMONTH($D115,0)),IF($G115="NNN",SUM(Expenses!P$35:P$39)*$F115,IF($G115="FSG",0,IF($G115="MG",SUMPRODUCT($I115:$I119,Expenses!P$35:P$39)*$F115,MAX((Expenses!P$35-$K115/12)*$J115*$F115,0)+MAX((Expenses!P$36-$K116/12)*$J116*$F115,0)+MAX((Expenses!P$37-$K117/12)*$J117*$F115,0)+MAX((Expenses!P$38-$K118/12)*$J118*$F115,0)+MAX((Expenses!P$39-$K119/12)*$J119*$F115,0)))),0)</f>
        <v>0</v>
      </c>
      <c r="S281" s="156">
        <f>IF(AND(S$165&lt;=$E115,S$165&gt;=EOMONTH($D115,0)),IF($G115="NNN",SUM(Expenses!Q$35:Q$39)*$F115,IF($G115="FSG",0,IF($G115="MG",SUMPRODUCT($I115:$I119,Expenses!Q$35:Q$39)*$F115,MAX((Expenses!Q$35-$K115/12)*$J115*$F115,0)+MAX((Expenses!Q$36-$K116/12)*$J116*$F115,0)+MAX((Expenses!Q$37-$K117/12)*$J117*$F115,0)+MAX((Expenses!Q$38-$K118/12)*$J118*$F115,0)+MAX((Expenses!Q$39-$K119/12)*$J119*$F115,0)))),0)</f>
        <v>0</v>
      </c>
      <c r="T281" s="156">
        <f>IF(AND(T$165&lt;=$E115,T$165&gt;=EOMONTH($D115,0)),IF($G115="NNN",SUM(Expenses!R$35:R$39)*$F115,IF($G115="FSG",0,IF($G115="MG",SUMPRODUCT($I115:$I119,Expenses!R$35:R$39)*$F115,MAX((Expenses!R$35-$K115/12)*$J115*$F115,0)+MAX((Expenses!R$36-$K116/12)*$J116*$F115,0)+MAX((Expenses!R$37-$K117/12)*$J117*$F115,0)+MAX((Expenses!R$38-$K118/12)*$J118*$F115,0)+MAX((Expenses!R$39-$K119/12)*$J119*$F115,0)))),0)</f>
        <v>0</v>
      </c>
      <c r="U281" s="156">
        <f>IF(AND(U$165&lt;=$E115,U$165&gt;=EOMONTH($D115,0)),IF($G115="NNN",SUM(Expenses!S$35:S$39)*$F115,IF($G115="FSG",0,IF($G115="MG",SUMPRODUCT($I115:$I119,Expenses!S$35:S$39)*$F115,MAX((Expenses!S$35-$K115/12)*$J115*$F115,0)+MAX((Expenses!S$36-$K116/12)*$J116*$F115,0)+MAX((Expenses!S$37-$K117/12)*$J117*$F115,0)+MAX((Expenses!S$38-$K118/12)*$J118*$F115,0)+MAX((Expenses!S$39-$K119/12)*$J119*$F115,0)))),0)</f>
        <v>0</v>
      </c>
      <c r="V281" s="156">
        <f>IF(AND(V$165&lt;=$E115,V$165&gt;=EOMONTH($D115,0)),IF($G115="NNN",SUM(Expenses!T$35:T$39)*$F115,IF($G115="FSG",0,IF($G115="MG",SUMPRODUCT($I115:$I119,Expenses!T$35:T$39)*$F115,MAX((Expenses!T$35-$K115/12)*$J115*$F115,0)+MAX((Expenses!T$36-$K116/12)*$J116*$F115,0)+MAX((Expenses!T$37-$K117/12)*$J117*$F115,0)+MAX((Expenses!T$38-$K118/12)*$J118*$F115,0)+MAX((Expenses!T$39-$K119/12)*$J119*$F115,0)))),0)</f>
        <v>0</v>
      </c>
      <c r="W281" s="156">
        <f>IF(AND(W$165&lt;=$E115,W$165&gt;=EOMONTH($D115,0)),IF($G115="NNN",SUM(Expenses!U$35:U$39)*$F115,IF($G115="FSG",0,IF($G115="MG",SUMPRODUCT($I115:$I119,Expenses!U$35:U$39)*$F115,MAX((Expenses!U$35-$K115/12)*$J115*$F115,0)+MAX((Expenses!U$36-$K116/12)*$J116*$F115,0)+MAX((Expenses!U$37-$K117/12)*$J117*$F115,0)+MAX((Expenses!U$38-$K118/12)*$J118*$F115,0)+MAX((Expenses!U$39-$K119/12)*$J119*$F115,0)))),0)</f>
        <v>0</v>
      </c>
      <c r="X281" s="156">
        <f ca="1">IF(AND(X$165&lt;=$E115,X$165&gt;=EOMONTH($D115,0)),IF($G115="NNN",SUM(Expenses!V$35:V$39)*$F115,IF($G115="FSG",0,IF($G115="MG",SUMPRODUCT($I115:$I119,Expenses!V$35:V$39)*$F115,MAX((Expenses!V$35-$K115/12)*$J115*$F115,0)+MAX((Expenses!V$36-$K116/12)*$J116*$F115,0)+MAX((Expenses!V$37-$K117/12)*$J117*$F115,0)+MAX((Expenses!V$38-$K118/12)*$J118*$F115,0)+MAX((Expenses!V$39-$K119/12)*$J119*$F115,0)))),0)</f>
        <v>2042.8616862248307</v>
      </c>
      <c r="Y281" s="156">
        <f ca="1">IF(AND(Y$165&lt;=$E115,Y$165&gt;=EOMONTH($D115,0)),IF($G115="NNN",SUM(Expenses!W$35:W$39)*$F115,IF($G115="FSG",0,IF($G115="MG",SUMPRODUCT($I115:$I119,Expenses!W$35:W$39)*$F115,MAX((Expenses!W$35-$K115/12)*$J115*$F115,0)+MAX((Expenses!W$36-$K116/12)*$J116*$F115,0)+MAX((Expenses!W$37-$K117/12)*$J117*$F115,0)+MAX((Expenses!W$38-$K118/12)*$J118*$F115,0)+MAX((Expenses!W$39-$K119/12)*$J119*$F115,0)))),0)</f>
        <v>2103.4404717978568</v>
      </c>
      <c r="Z281" s="156">
        <f ca="1">IF(AND(Z$165&lt;=$E115,Z$165&gt;=EOMONTH($D115,0)),IF($G115="NNN",SUM(Expenses!X$35:X$39)*$F115,IF($G115="FSG",0,IF($G115="MG",SUMPRODUCT($I115:$I119,Expenses!X$35:X$39)*$F115,MAX((Expenses!X$35-$K115/12)*$J115*$F115,0)+MAX((Expenses!X$36-$K116/12)*$J116*$F115,0)+MAX((Expenses!X$37-$K117/12)*$J117*$F115,0)+MAX((Expenses!X$38-$K118/12)*$J118*$F115,0)+MAX((Expenses!X$39-$K119/12)*$J119*$F115,0)))),0)</f>
        <v>2140.5543301435778</v>
      </c>
      <c r="AA281" s="156">
        <f ca="1">IF(AND(AA$165&lt;=$E115,AA$165&gt;=EOMONTH($D115,0)),IF($G115="NNN",SUM(Expenses!Y$35:Y$39)*$F115,IF($G115="FSG",0,IF($G115="MG",SUMPRODUCT($I115:$I119,Expenses!Y$35:Y$39)*$F115,MAX((Expenses!Y$35-$K115/12)*$J115*$F115,0)+MAX((Expenses!Y$36-$K116/12)*$J116*$F115,0)+MAX((Expenses!Y$37-$K117/12)*$J117*$F115,0)+MAX((Expenses!Y$38-$K118/12)*$J118*$F115,0)+MAX((Expenses!Y$39-$K119/12)*$J119*$F115,0)))),0)</f>
        <v>2141.9836969133294</v>
      </c>
      <c r="AB281" s="156">
        <f ca="1">IF(AND(AB$165&lt;=$E115,AB$165&gt;=EOMONTH($D115,0)),IF($G115="NNN",SUM(Expenses!Z$35:Z$39)*$F115,IF($G115="FSG",0,IF($G115="MG",SUMPRODUCT($I115:$I119,Expenses!Z$35:Z$39)*$F115,MAX((Expenses!Z$35-$K115/12)*$J115*$F115,0)+MAX((Expenses!Z$36-$K116/12)*$J116*$F115,0)+MAX((Expenses!Z$37-$K117/12)*$J117*$F115,0)+MAX((Expenses!Z$38-$K118/12)*$J118*$F115,0)+MAX((Expenses!Z$39-$K119/12)*$J119*$F115,0)))),0)</f>
        <v>2930.9581895108327</v>
      </c>
      <c r="AC281" s="156">
        <f ca="1">IF(AND(AC$165&lt;=$E115,AC$165&gt;=EOMONTH($D115,0)),IF($G115="NNN",SUM(Expenses!AA$35:AA$39)*$F115,IF($G115="FSG",0,IF($G115="MG",SUMPRODUCT($I115:$I119,Expenses!AA$35:AA$39)*$F115,MAX((Expenses!AA$35-$K115/12)*$J115*$F115,0)+MAX((Expenses!AA$36-$K116/12)*$J116*$F115,0)+MAX((Expenses!AA$37-$K117/12)*$J117*$F115,0)+MAX((Expenses!AA$38-$K118/12)*$J118*$F115,0)+MAX((Expenses!AA$39-$K119/12)*$J119*$F115,0)))),0)</f>
        <v>3351.6553958528298</v>
      </c>
      <c r="AD281" s="156">
        <f ca="1">IF(AND(AD$165&lt;=$E115,AD$165&gt;=EOMONTH($D115,0)),IF($G115="NNN",SUM(Expenses!AB$35:AB$39)*$F115,IF($G115="FSG",0,IF($G115="MG",SUMPRODUCT($I115:$I119,Expenses!AB$35:AB$39)*$F115,MAX((Expenses!AB$35-$K115/12)*$J115*$F115,0)+MAX((Expenses!AB$36-$K116/12)*$J116*$F115,0)+MAX((Expenses!AB$37-$K117/12)*$J117*$F115,0)+MAX((Expenses!AB$38-$K118/12)*$J118*$F115,0)+MAX((Expenses!AB$39-$K119/12)*$J119*$F115,0)))),0)</f>
        <v>3378.1211489279208</v>
      </c>
      <c r="AE281" s="156">
        <f ca="1">IF(AND(AE$165&lt;=$E115,AE$165&gt;=EOMONTH($D115,0)),IF($G115="NNN",SUM(Expenses!AC$35:AC$39)*$F115,IF($G115="FSG",0,IF($G115="MG",SUMPRODUCT($I115:$I119,Expenses!AC$35:AC$39)*$F115,MAX((Expenses!AC$35-$K115/12)*$J115*$F115,0)+MAX((Expenses!AC$36-$K116/12)*$J116*$F115,0)+MAX((Expenses!AC$37-$K117/12)*$J117*$F115,0)+MAX((Expenses!AC$38-$K118/12)*$J118*$F115,0)+MAX((Expenses!AC$39-$K119/12)*$J119*$F115,0)))),0)</f>
        <v>3393.9200162553657</v>
      </c>
      <c r="AF281" s="156">
        <f ca="1">IF(AND(AF$165&lt;=$E115,AF$165&gt;=EOMONTH($D115,0)),IF($G115="NNN",SUM(Expenses!AD$35:AD$39)*$F115,IF($G115="FSG",0,IF($G115="MG",SUMPRODUCT($I115:$I119,Expenses!AD$35:AD$39)*$F115,MAX((Expenses!AD$35-$K115/12)*$J115*$F115,0)+MAX((Expenses!AD$36-$K116/12)*$J116*$F115,0)+MAX((Expenses!AD$37-$K117/12)*$J117*$F115,0)+MAX((Expenses!AD$38-$K118/12)*$J118*$F115,0)+MAX((Expenses!AD$39-$K119/12)*$J119*$F115,0)))),0)</f>
        <v>3521.9699940722981</v>
      </c>
      <c r="AG281" s="156">
        <f ca="1">IF(AND(AG$165&lt;=$E115,AG$165&gt;=EOMONTH($D115,0)),IF($G115="NNN",SUM(Expenses!AE$35:AE$39)*$F115,IF($G115="FSG",0,IF($G115="MG",SUMPRODUCT($I115:$I119,Expenses!AE$35:AE$39)*$F115,MAX((Expenses!AE$35-$K115/12)*$J115*$F115,0)+MAX((Expenses!AE$36-$K116/12)*$J116*$F115,0)+MAX((Expenses!AE$37-$K117/12)*$J117*$F115,0)+MAX((Expenses!AE$38-$K118/12)*$J118*$F115,0)+MAX((Expenses!AE$39-$K119/12)*$J119*$F115,0)))),0)</f>
        <v>3805.112344218051</v>
      </c>
      <c r="AH281" s="156">
        <f ca="1">IF(AND(AH$165&lt;=$E115,AH$165&gt;=EOMONTH($D115,0)),IF($G115="NNN",SUM(Expenses!AF$35:AF$39)*$F115,IF($G115="FSG",0,IF($G115="MG",SUMPRODUCT($I115:$I119,Expenses!AF$35:AF$39)*$F115,MAX((Expenses!AF$35-$K115/12)*$J115*$F115,0)+MAX((Expenses!AF$36-$K116/12)*$J116*$F115,0)+MAX((Expenses!AF$37-$K117/12)*$J117*$F115,0)+MAX((Expenses!AF$38-$K118/12)*$J118*$F115,0)+MAX((Expenses!AF$39-$K119/12)*$J119*$F115,0)))),0)</f>
        <v>3885.3883162964721</v>
      </c>
      <c r="AI281" s="156">
        <f ca="1">IF(AND(AI$165&lt;=$E115,AI$165&gt;=EOMONTH($D115,0)),IF($G115="NNN",SUM(Expenses!AG$35:AG$39)*$F115,IF($G115="FSG",0,IF($G115="MG",SUMPRODUCT($I115:$I119,Expenses!AG$35:AG$39)*$F115,MAX((Expenses!AG$35-$K115/12)*$J115*$F115,0)+MAX((Expenses!AG$36-$K116/12)*$J116*$F115,0)+MAX((Expenses!AG$37-$K117/12)*$J117*$F115,0)+MAX((Expenses!AG$38-$K118/12)*$J118*$F115,0)+MAX((Expenses!AG$39-$K119/12)*$J119*$F115,0)))),0)</f>
        <v>3888.2216649705319</v>
      </c>
      <c r="AJ281" s="156">
        <f ca="1">IF(AND(AJ$165&lt;=$E115,AJ$165&gt;=EOMONTH($D115,0)),IF($G115="NNN",SUM(Expenses!AH$35:AH$39)*$F115,IF($G115="FSG",0,IF($G115="MG",SUMPRODUCT($I115:$I119,Expenses!AH$35:AH$39)*$F115,MAX((Expenses!AH$35-$K115/12)*$J115*$F115,0)+MAX((Expenses!AH$36-$K116/12)*$J116*$F115,0)+MAX((Expenses!AH$37-$K117/12)*$J117*$F115,0)+MAX((Expenses!AH$38-$K118/12)*$J118*$F115,0)+MAX((Expenses!AH$39-$K119/12)*$J119*$F115,0)))),0)</f>
        <v>3898.4924206603555</v>
      </c>
      <c r="AK281" s="156">
        <f ca="1">IF(AND(AK$165&lt;=$E115,AK$165&gt;=EOMONTH($D115,0)),IF($G115="NNN",SUM(Expenses!AI$35:AI$39)*$F115,IF($G115="FSG",0,IF($G115="MG",SUMPRODUCT($I115:$I119,Expenses!AI$35:AI$39)*$F115,MAX((Expenses!AI$35-$K115/12)*$J115*$F115,0)+MAX((Expenses!AI$36-$K116/12)*$J116*$F115,0)+MAX((Expenses!AI$37-$K117/12)*$J117*$F115,0)+MAX((Expenses!AI$38-$K118/12)*$J118*$F115,0)+MAX((Expenses!AI$39-$K119/12)*$J119*$F115,0)))),0)</f>
        <v>3946.3316538795589</v>
      </c>
      <c r="AL281" s="156">
        <f ca="1">IF(AND(AL$165&lt;=$E115,AL$165&gt;=EOMONTH($D115,0)),IF($G115="NNN",SUM(Expenses!AJ$35:AJ$39)*$F115,IF($G115="FSG",0,IF($G115="MG",SUMPRODUCT($I115:$I119,Expenses!AJ$35:AJ$39)*$F115,MAX((Expenses!AJ$35-$K115/12)*$J115*$F115,0)+MAX((Expenses!AJ$36-$K116/12)*$J116*$F115,0)+MAX((Expenses!AJ$37-$K117/12)*$J117*$F115,0)+MAX((Expenses!AJ$38-$K118/12)*$J118*$F115,0)+MAX((Expenses!AJ$39-$K119/12)*$J119*$F115,0)))),0)</f>
        <v>4033.0544443987492</v>
      </c>
      <c r="AM281" s="156">
        <f ca="1">IF(AND(AM$165&lt;=$E115,AM$165&gt;=EOMONTH($D115,0)),IF($G115="NNN",SUM(Expenses!AK$35:AK$39)*$F115,IF($G115="FSG",0,IF($G115="MG",SUMPRODUCT($I115:$I119,Expenses!AK$35:AK$39)*$F115,MAX((Expenses!AK$35-$K115/12)*$J115*$F115,0)+MAX((Expenses!AK$36-$K116/12)*$J116*$F115,0)+MAX((Expenses!AK$37-$K117/12)*$J117*$F115,0)+MAX((Expenses!AK$38-$K118/12)*$J118*$F115,0)+MAX((Expenses!AK$39-$K119/12)*$J119*$F115,0)))),0)</f>
        <v>4035.9158478545151</v>
      </c>
      <c r="AN281" s="156">
        <f ca="1">IF(AND(AN$165&lt;=$E115,AN$165&gt;=EOMONTH($D115,0)),IF($G115="NNN",SUM(Expenses!AL$35:AL$39)*$F115,IF($G115="FSG",0,IF($G115="MG",SUMPRODUCT($I115:$I119,Expenses!AL$35:AL$39)*$F115,MAX((Expenses!AL$35-$K115/12)*$J115*$F115,0)+MAX((Expenses!AL$36-$K116/12)*$J116*$F115,0)+MAX((Expenses!AL$37-$K117/12)*$J117*$F115,0)+MAX((Expenses!AL$38-$K118/12)*$J118*$F115,0)+MAX((Expenses!AL$39-$K119/12)*$J119*$F115,0)))),0)</f>
        <v>4976.6771784792081</v>
      </c>
      <c r="AO281" s="156">
        <f ca="1">IF(AND(AO$165&lt;=$E115,AO$165&gt;=EOMONTH($D115,0)),IF($G115="NNN",SUM(Expenses!AM$35:AM$39)*$F115,IF($G115="FSG",0,IF($G115="MG",SUMPRODUCT($I115:$I119,Expenses!AM$35:AM$39)*$F115,MAX((Expenses!AM$35-$K115/12)*$J115*$F115,0)+MAX((Expenses!AM$36-$K116/12)*$J116*$F115,0)+MAX((Expenses!AM$37-$K117/12)*$J117*$F115,0)+MAX((Expenses!AM$38-$K118/12)*$J118*$F115,0)+MAX((Expenses!AM$39-$K119/12)*$J119*$F115,0)))),0)</f>
        <v>4981.8762011455738</v>
      </c>
      <c r="AP281" s="156">
        <f ca="1">IF(AND(AP$165&lt;=$E115,AP$165&gt;=EOMONTH($D115,0)),IF($G115="NNN",SUM(Expenses!AN$35:AN$39)*$F115,IF($G115="FSG",0,IF($G115="MG",SUMPRODUCT($I115:$I119,Expenses!AN$35:AN$39)*$F115,MAX((Expenses!AN$35-$K115/12)*$J115*$F115,0)+MAX((Expenses!AN$36-$K116/12)*$J116*$F115,0)+MAX((Expenses!AN$37-$K117/12)*$J117*$F115,0)+MAX((Expenses!AN$38-$K118/12)*$J118*$F115,0)+MAX((Expenses!AN$39-$K119/12)*$J119*$F115,0)))),0)</f>
        <v>4984.7588278361554</v>
      </c>
      <c r="AQ281" s="156">
        <f ca="1">IF(AND(AQ$165&lt;=$E115,AQ$165&gt;=EOMONTH($D115,0)),IF($G115="NNN",SUM(Expenses!AO$35:AO$39)*$F115,IF($G115="FSG",0,IF($G115="MG",SUMPRODUCT($I115:$I119,Expenses!AO$35:AO$39)*$F115,MAX((Expenses!AO$35-$K115/12)*$J115*$F115,0)+MAX((Expenses!AO$36-$K116/12)*$J116*$F115,0)+MAX((Expenses!AO$37-$K117/12)*$J117*$F115,0)+MAX((Expenses!AO$38-$K118/12)*$J118*$F115,0)+MAX((Expenses!AO$39-$K119/12)*$J119*$F115,0)))),0)</f>
        <v>4987.6485638618105</v>
      </c>
      <c r="AR281" s="156">
        <f ca="1">IF(AND(AR$165&lt;=$E115,AR$165&gt;=EOMONTH($D115,0)),IF($G115="NNN",SUM(Expenses!AP$35:AP$39)*$F115,IF($G115="FSG",0,IF($G115="MG",SUMPRODUCT($I115:$I119,Expenses!AP$35:AP$39)*$F115,MAX((Expenses!AP$35-$K115/12)*$J115*$F115,0)+MAX((Expenses!AP$36-$K116/12)*$J116*$F115,0)+MAX((Expenses!AP$37-$K117/12)*$J117*$F115,0)+MAX((Expenses!AP$38-$K118/12)*$J118*$F115,0)+MAX((Expenses!AP$39-$K119/12)*$J119*$F115,0)))),0)</f>
        <v>4991.8731340820486</v>
      </c>
      <c r="AS281" s="156">
        <f ca="1">IF(AND(AS$165&lt;=$E115,AS$165&gt;=EOMONTH($D115,0)),IF($G115="NNN",SUM(Expenses!AQ$35:AQ$39)*$F115,IF($G115="FSG",0,IF($G115="MG",SUMPRODUCT($I115:$I119,Expenses!AQ$35:AQ$39)*$F115,MAX((Expenses!AQ$35-$K115/12)*$J115*$F115,0)+MAX((Expenses!AQ$36-$K116/12)*$J116*$F115,0)+MAX((Expenses!AQ$37-$K117/12)*$J117*$F115,0)+MAX((Expenses!AQ$38-$K118/12)*$J118*$F115,0)+MAX((Expenses!AQ$39-$K119/12)*$J119*$F115,0)))),0)</f>
        <v>4997.2808180935399</v>
      </c>
      <c r="AT281" s="156">
        <f ca="1">IF(AND(AT$165&lt;=$E115,AT$165&gt;=EOMONTH($D115,0)),IF($G115="NNN",SUM(Expenses!AR$35:AR$39)*$F115,IF($G115="FSG",0,IF($G115="MG",SUMPRODUCT($I115:$I119,Expenses!AR$35:AR$39)*$F115,MAX((Expenses!AR$35-$K115/12)*$J115*$F115,0)+MAX((Expenses!AR$36-$K116/12)*$J116*$F115,0)+MAX((Expenses!AR$37-$K117/12)*$J117*$F115,0)+MAX((Expenses!AR$38-$K118/12)*$J118*$F115,0)+MAX((Expenses!AR$39-$K119/12)*$J119*$F115,0)))),0)</f>
        <v>5000.1919874987134</v>
      </c>
      <c r="AU281" s="156">
        <f ca="1">IF(AND(AU$165&lt;=$E115,AU$165&gt;=EOMONTH($D115,0)),IF($G115="NNN",SUM(Expenses!AS$35:AS$39)*$F115,IF($G115="FSG",0,IF($G115="MG",SUMPRODUCT($I115:$I119,Expenses!AS$35:AS$39)*$F115,MAX((Expenses!AS$35-$K115/12)*$J115*$F115,0)+MAX((Expenses!AS$36-$K116/12)*$J116*$F115,0)+MAX((Expenses!AS$37-$K117/12)*$J117*$F115,0)+MAX((Expenses!AS$38-$K118/12)*$J118*$F115,0)+MAX((Expenses!AS$39-$K119/12)*$J119*$F115,0)))),0)</f>
        <v>5003.1103366329953</v>
      </c>
      <c r="AV281" s="156">
        <f ca="1">IF(AND(AV$165&lt;=$E115,AV$165&gt;=EOMONTH($D115,0)),IF($G115="NNN",SUM(Expenses!AT$35:AT$39)*$F115,IF($G115="FSG",0,IF($G115="MG",SUMPRODUCT($I115:$I119,Expenses!AT$35:AT$39)*$F115,MAX((Expenses!AT$35-$K115/12)*$J115*$F115,0)+MAX((Expenses!AT$36-$K116/12)*$J116*$F115,0)+MAX((Expenses!AT$37-$K117/12)*$J117*$F115,0)+MAX((Expenses!AT$38-$K118/12)*$J118*$F115,0)+MAX((Expenses!AT$39-$K119/12)*$J119*$F115,0)))),0)</f>
        <v>5013.6892149935129</v>
      </c>
      <c r="AW281" s="156">
        <f ca="1">IF(AND(AW$165&lt;=$E115,AW$165&gt;=EOMONTH($D115,0)),IF($G115="NNN",SUM(Expenses!AU$35:AU$39)*$F115,IF($G115="FSG",0,IF($G115="MG",SUMPRODUCT($I115:$I119,Expenses!AU$35:AU$39)*$F115,MAX((Expenses!AU$35-$K115/12)*$J115*$F115,0)+MAX((Expenses!AU$36-$K116/12)*$J116*$F115,0)+MAX((Expenses!AU$37-$K117/12)*$J117*$F115,0)+MAX((Expenses!AU$38-$K118/12)*$J118*$F115,0)+MAX((Expenses!AU$39-$K119/12)*$J119*$F115,0)))),0)</f>
        <v>5017.379007017521</v>
      </c>
      <c r="AX281" s="156">
        <f ca="1">IF(AND(AX$165&lt;=$E115,AX$165&gt;=EOMONTH($D115,0)),IF($G115="NNN",SUM(Expenses!AV$35:AV$39)*$F115,IF($G115="FSG",0,IF($G115="MG",SUMPRODUCT($I115:$I119,Expenses!AV$35:AV$39)*$F115,MAX((Expenses!AV$35-$K115/12)*$J115*$F115,0)+MAX((Expenses!AV$36-$K116/12)*$J116*$F115,0)+MAX((Expenses!AV$37-$K117/12)*$J117*$F115,0)+MAX((Expenses!AV$38-$K118/12)*$J118*$F115,0)+MAX((Expenses!AV$39-$K119/12)*$J119*$F115,0)))),0)</f>
        <v>5020.7439155192351</v>
      </c>
      <c r="AY281" s="156">
        <f ca="1">IF(AND(AY$165&lt;=$E115,AY$165&gt;=EOMONTH($D115,0)),IF($G115="NNN",SUM(Expenses!AW$35:AW$39)*$F115,IF($G115="FSG",0,IF($G115="MG",SUMPRODUCT($I115:$I119,Expenses!AW$35:AW$39)*$F115,MAX((Expenses!AW$35-$K115/12)*$J115*$F115,0)+MAX((Expenses!AW$36-$K116/12)*$J116*$F115,0)+MAX((Expenses!AW$37-$K117/12)*$J117*$F115,0)+MAX((Expenses!AW$38-$K118/12)*$J118*$F115,0)+MAX((Expenses!AW$39-$K119/12)*$J119*$F115,0)))),0)</f>
        <v>5023.6911610786728</v>
      </c>
      <c r="AZ281" s="156">
        <f ca="1">IF(AND(AZ$165&lt;=$E115,AZ$165&gt;=EOMONTH($D115,0)),IF($G115="NNN",SUM(Expenses!AX$35:AX$39)*$F115,IF($G115="FSG",0,IF($G115="MG",SUMPRODUCT($I115:$I119,Expenses!AX$35:AX$39)*$F115,MAX((Expenses!AX$35-$K115/12)*$J115*$F115,0)+MAX((Expenses!AX$36-$K116/12)*$J116*$F115,0)+MAX((Expenses!AX$37-$K117/12)*$J117*$F115,0)+MAX((Expenses!AX$38-$K118/12)*$J118*$F115,0)+MAX((Expenses!AX$39-$K119/12)*$J119*$F115,0)))),0)</f>
        <v>5098.3169245424615</v>
      </c>
      <c r="BA281" s="156">
        <f ca="1">IF(AND(BA$165&lt;=$E115,BA$165&gt;=EOMONTH($D115,0)),IF($G115="NNN",SUM(Expenses!AY$35:AY$39)*$F115,IF($G115="FSG",0,IF($G115="MG",SUMPRODUCT($I115:$I119,Expenses!AY$35:AY$39)*$F115,MAX((Expenses!AY$35-$K115/12)*$J115*$F115,0)+MAX((Expenses!AY$36-$K116/12)*$J116*$F115,0)+MAX((Expenses!AY$37-$K117/12)*$J117*$F115,0)+MAX((Expenses!AY$38-$K118/12)*$J118*$F115,0)+MAX((Expenses!AY$39-$K119/12)*$J119*$F115,0)))),0)</f>
        <v>5103.6719178888188</v>
      </c>
      <c r="BB281" s="156">
        <f ca="1">IF(AND(BB$165&lt;=$E115,BB$165&gt;=EOMONTH($D115,0)),IF($G115="NNN",SUM(Expenses!AZ$35:AZ$39)*$F115,IF($G115="FSG",0,IF($G115="MG",SUMPRODUCT($I115:$I119,Expenses!AZ$35:AZ$39)*$F115,MAX((Expenses!AZ$35-$K115/12)*$J115*$F115,0)+MAX((Expenses!AZ$36-$K116/12)*$J116*$F115,0)+MAX((Expenses!AZ$37-$K117/12)*$J117*$F115,0)+MAX((Expenses!AZ$38-$K118/12)*$J118*$F115,0)+MAX((Expenses!AZ$39-$K119/12)*$J119*$F115,0)))),0)</f>
        <v>5106.6410233801189</v>
      </c>
      <c r="BC281" s="156">
        <f ca="1">IF(AND(BC$165&lt;=$E115,BC$165&gt;=EOMONTH($D115,0)),IF($G115="NNN",SUM(Expenses!BA$35:BA$39)*$F115,IF($G115="FSG",0,IF($G115="MG",SUMPRODUCT($I115:$I119,Expenses!BA$35:BA$39)*$F115,MAX((Expenses!BA$35-$K115/12)*$J115*$F115,0)+MAX((Expenses!BA$36-$K116/12)*$J116*$F115,0)+MAX((Expenses!BA$37-$K117/12)*$J117*$F115,0)+MAX((Expenses!BA$38-$K118/12)*$J118*$F115,0)+MAX((Expenses!BA$39-$K119/12)*$J119*$F115,0)))),0)</f>
        <v>5109.6174514865415</v>
      </c>
      <c r="BD281" s="156">
        <f ca="1">IF(AND(BD$165&lt;=$E115,BD$165&gt;=EOMONTH($D115,0)),IF($G115="NNN",SUM(Expenses!BB$35:BB$39)*$F115,IF($G115="FSG",0,IF($G115="MG",SUMPRODUCT($I115:$I119,Expenses!BB$35:BB$39)*$F115,MAX((Expenses!BB$35-$K115/12)*$J115*$F115,0)+MAX((Expenses!BB$36-$K116/12)*$J116*$F115,0)+MAX((Expenses!BB$37-$K117/12)*$J117*$F115,0)+MAX((Expenses!BB$38-$K118/12)*$J118*$F115,0)+MAX((Expenses!BB$39-$K119/12)*$J119*$F115,0)))),0)</f>
        <v>5113.9687588133866</v>
      </c>
      <c r="BE281" s="156">
        <f ca="1">IF(AND(BE$165&lt;=$E115,BE$165&gt;=EOMONTH($D115,0)),IF($G115="NNN",SUM(Expenses!BC$35:BC$39)*$F115,IF($G115="FSG",0,IF($G115="MG",SUMPRODUCT($I115:$I119,Expenses!BC$35:BC$39)*$F115,MAX((Expenses!BC$35-$K115/12)*$J115*$F115,0)+MAX((Expenses!BC$36-$K116/12)*$J116*$F115,0)+MAX((Expenses!BC$37-$K117/12)*$J117*$F115,0)+MAX((Expenses!BC$38-$K118/12)*$J118*$F115,0)+MAX((Expenses!BC$39-$K119/12)*$J119*$F115,0)))),0)</f>
        <v>5119.5386733452224</v>
      </c>
      <c r="BF281" s="156">
        <f ca="1">IF(AND(BF$165&lt;=$E115,BF$165&gt;=EOMONTH($D115,0)),IF($G115="NNN",SUM(Expenses!BD$35:BD$39)*$F115,IF($G115="FSG",0,IF($G115="MG",SUMPRODUCT($I115:$I119,Expenses!BD$35:BD$39)*$F115,MAX((Expenses!BD$35-$K115/12)*$J115*$F115,0)+MAX((Expenses!BD$36-$K116/12)*$J116*$F115,0)+MAX((Expenses!BD$37-$K117/12)*$J117*$F115,0)+MAX((Expenses!BD$38-$K118/12)*$J118*$F115,0)+MAX((Expenses!BD$39-$K119/12)*$J119*$F115,0)))),0)</f>
        <v>5122.5371778325516</v>
      </c>
      <c r="BG281" s="156">
        <f ca="1">IF(AND(BG$165&lt;=$E115,BG$165&gt;=EOMONTH($D115,0)),IF($G115="NNN",SUM(Expenses!BE$35:BE$39)*$F115,IF($G115="FSG",0,IF($G115="MG",SUMPRODUCT($I115:$I119,Expenses!BE$35:BE$39)*$F115,MAX((Expenses!BE$35-$K115/12)*$J115*$F115,0)+MAX((Expenses!BE$36-$K116/12)*$J116*$F115,0)+MAX((Expenses!BE$37-$K117/12)*$J117*$F115,0)+MAX((Expenses!BE$38-$K118/12)*$J118*$F115,0)+MAX((Expenses!BE$39-$K119/12)*$J119*$F115,0)))),0)</f>
        <v>5125.5430774408605</v>
      </c>
      <c r="BH281" s="156">
        <f>IF(AND(BH$165&lt;=$E115,BH$165&gt;=EOMONTH($D115,0)),IF($G115="NNN",SUM(Expenses!BF$35:BF$39)*$F115,IF($G115="FSG",0,IF($G115="MG",SUMPRODUCT($I115:$I119,Expenses!BF$35:BF$39)*$F115,MAX((Expenses!BF$35-$K115/12)*$J115*$F115,0)+MAX((Expenses!BF$36-$K116/12)*$J116*$F115,0)+MAX((Expenses!BF$37-$K117/12)*$J117*$F115,0)+MAX((Expenses!BF$38-$K118/12)*$J118*$F115,0)+MAX((Expenses!BF$39-$K119/12)*$J119*$F115,0)))),0)</f>
        <v>0</v>
      </c>
      <c r="BI281" s="156">
        <f>IF(AND(BI$165&lt;=$E115,BI$165&gt;=EOMONTH($D115,0)),IF($G115="NNN",SUM(Expenses!BG$35:BG$39)*$F115,IF($G115="FSG",0,IF($G115="MG",SUMPRODUCT($I115:$I119,Expenses!BG$35:BG$39)*$F115,MAX((Expenses!BG$35-$K115/12)*$J115*$F115,0)+MAX((Expenses!BG$36-$K116/12)*$J116*$F115,0)+MAX((Expenses!BG$37-$K117/12)*$J117*$F115,0)+MAX((Expenses!BG$38-$K118/12)*$J118*$F115,0)+MAX((Expenses!BG$39-$K119/12)*$J119*$F115,0)))),0)</f>
        <v>0</v>
      </c>
      <c r="BJ281" s="156">
        <f>IF(AND(BJ$165&lt;=$E115,BJ$165&gt;=EOMONTH($D115,0)),IF($G115="NNN",SUM(Expenses!BH$35:BH$39)*$F115,IF($G115="FSG",0,IF($G115="MG",SUMPRODUCT($I115:$I119,Expenses!BH$35:BH$39)*$F115,MAX((Expenses!BH$35-$K115/12)*$J115*$F115,0)+MAX((Expenses!BH$36-$K116/12)*$J116*$F115,0)+MAX((Expenses!BH$37-$K117/12)*$J117*$F115,0)+MAX((Expenses!BH$38-$K118/12)*$J118*$F115,0)+MAX((Expenses!BH$39-$K119/12)*$J119*$F115,0)))),0)</f>
        <v>0</v>
      </c>
      <c r="BK281" s="156">
        <f>IF(AND(BK$165&lt;=$E115,BK$165&gt;=EOMONTH($D115,0)),IF($G115="NNN",SUM(Expenses!BI$35:BI$39)*$F115,IF($G115="FSG",0,IF($G115="MG",SUMPRODUCT($I115:$I119,Expenses!BI$35:BI$39)*$F115,MAX((Expenses!BI$35-$K115/12)*$J115*$F115,0)+MAX((Expenses!BI$36-$K116/12)*$J116*$F115,0)+MAX((Expenses!BI$37-$K117/12)*$J117*$F115,0)+MAX((Expenses!BI$38-$K118/12)*$J118*$F115,0)+MAX((Expenses!BI$39-$K119/12)*$J119*$F115,0)))),0)</f>
        <v>0</v>
      </c>
      <c r="BL281" s="156">
        <f>IF(AND(BL$165&lt;=$E115,BL$165&gt;=EOMONTH($D115,0)),IF($G115="NNN",SUM(Expenses!BJ$35:BJ$39)*$F115,IF($G115="FSG",0,IF($G115="MG",SUMPRODUCT($I115:$I119,Expenses!BJ$35:BJ$39)*$F115,MAX((Expenses!BJ$35-$K115/12)*$J115*$F115,0)+MAX((Expenses!BJ$36-$K116/12)*$J116*$F115,0)+MAX((Expenses!BJ$37-$K117/12)*$J117*$F115,0)+MAX((Expenses!BJ$38-$K118/12)*$J118*$F115,0)+MAX((Expenses!BJ$39-$K119/12)*$J119*$F115,0)))),0)</f>
        <v>0</v>
      </c>
      <c r="BM281" s="156">
        <f>IF(AND(BM$165&lt;=$E115,BM$165&gt;=EOMONTH($D115,0)),IF($G115="NNN",SUM(Expenses!BK$35:BK$39)*$F115,IF($G115="FSG",0,IF($G115="MG",SUMPRODUCT($I115:$I119,Expenses!BK$35:BK$39)*$F115,MAX((Expenses!BK$35-$K115/12)*$J115*$F115,0)+MAX((Expenses!BK$36-$K116/12)*$J116*$F115,0)+MAX((Expenses!BK$37-$K117/12)*$J117*$F115,0)+MAX((Expenses!BK$38-$K118/12)*$J118*$F115,0)+MAX((Expenses!BK$39-$K119/12)*$J119*$F115,0)))),0)</f>
        <v>0</v>
      </c>
      <c r="BN281" s="156">
        <f>IF(AND(BN$165&lt;=$E115,BN$165&gt;=EOMONTH($D115,0)),IF($G115="NNN",SUM(Expenses!BL$35:BL$39)*$F115,IF($G115="FSG",0,IF($G115="MG",SUMPRODUCT($I115:$I119,Expenses!BL$35:BL$39)*$F115,MAX((Expenses!BL$35-$K115/12)*$J115*$F115,0)+MAX((Expenses!BL$36-$K116/12)*$J116*$F115,0)+MAX((Expenses!BL$37-$K117/12)*$J117*$F115,0)+MAX((Expenses!BL$38-$K118/12)*$J118*$F115,0)+MAX((Expenses!BL$39-$K119/12)*$J119*$F115,0)))),0)</f>
        <v>0</v>
      </c>
      <c r="BO281" s="156">
        <f>IF(AND(BO$165&lt;=$E115,BO$165&gt;=EOMONTH($D115,0)),IF($G115="NNN",SUM(Expenses!BM$35:BM$39)*$F115,IF($G115="FSG",0,IF($G115="MG",SUMPRODUCT($I115:$I119,Expenses!BM$35:BM$39)*$F115,MAX((Expenses!BM$35-$K115/12)*$J115*$F115,0)+MAX((Expenses!BM$36-$K116/12)*$J116*$F115,0)+MAX((Expenses!BM$37-$K117/12)*$J117*$F115,0)+MAX((Expenses!BM$38-$K118/12)*$J118*$F115,0)+MAX((Expenses!BM$39-$K119/12)*$J119*$F115,0)))),0)</f>
        <v>0</v>
      </c>
      <c r="BP281" s="156">
        <f>IF(AND(BP$165&lt;=$E115,BP$165&gt;=EOMONTH($D115,0)),IF($G115="NNN",SUM(Expenses!BN$35:BN$39)*$F115,IF($G115="FSG",0,IF($G115="MG",SUMPRODUCT($I115:$I119,Expenses!BN$35:BN$39)*$F115,MAX((Expenses!BN$35-$K115/12)*$J115*$F115,0)+MAX((Expenses!BN$36-$K116/12)*$J116*$F115,0)+MAX((Expenses!BN$37-$K117/12)*$J117*$F115,0)+MAX((Expenses!BN$38-$K118/12)*$J118*$F115,0)+MAX((Expenses!BN$39-$K119/12)*$J119*$F115,0)))),0)</f>
        <v>0</v>
      </c>
      <c r="BQ281" s="156">
        <f>IF(AND(BQ$165&lt;=$E115,BQ$165&gt;=EOMONTH($D115,0)),IF($G115="NNN",SUM(Expenses!BO$35:BO$39)*$F115,IF($G115="FSG",0,IF($G115="MG",SUMPRODUCT($I115:$I119,Expenses!BO$35:BO$39)*$F115,MAX((Expenses!BO$35-$K115/12)*$J115*$F115,0)+MAX((Expenses!BO$36-$K116/12)*$J116*$F115,0)+MAX((Expenses!BO$37-$K117/12)*$J117*$F115,0)+MAX((Expenses!BO$38-$K118/12)*$J118*$F115,0)+MAX((Expenses!BO$39-$K119/12)*$J119*$F115,0)))),0)</f>
        <v>0</v>
      </c>
      <c r="BR281" s="156">
        <f>IF(AND(BR$165&lt;=$E115,BR$165&gt;=EOMONTH($D115,0)),IF($G115="NNN",SUM(Expenses!BP$35:BP$39)*$F115,IF($G115="FSG",0,IF($G115="MG",SUMPRODUCT($I115:$I119,Expenses!BP$35:BP$39)*$F115,MAX((Expenses!BP$35-$K115/12)*$J115*$F115,0)+MAX((Expenses!BP$36-$K116/12)*$J116*$F115,0)+MAX((Expenses!BP$37-$K117/12)*$J117*$F115,0)+MAX((Expenses!BP$38-$K118/12)*$J118*$F115,0)+MAX((Expenses!BP$39-$K119/12)*$J119*$F115,0)))),0)</f>
        <v>0</v>
      </c>
      <c r="BS281" s="156">
        <f>IF(AND(BS$165&lt;=$E115,BS$165&gt;=EOMONTH($D115,0)),IF($G115="NNN",SUM(Expenses!BQ$35:BQ$39)*$F115,IF($G115="FSG",0,IF($G115="MG",SUMPRODUCT($I115:$I119,Expenses!BQ$35:BQ$39)*$F115,MAX((Expenses!BQ$35-$K115/12)*$J115*$F115,0)+MAX((Expenses!BQ$36-$K116/12)*$J116*$F115,0)+MAX((Expenses!BQ$37-$K117/12)*$J117*$F115,0)+MAX((Expenses!BQ$38-$K118/12)*$J118*$F115,0)+MAX((Expenses!BQ$39-$K119/12)*$J119*$F115,0)))),0)</f>
        <v>0</v>
      </c>
      <c r="BT281" s="156">
        <f>IF(AND(BT$165&lt;=$E115,BT$165&gt;=EOMONTH($D115,0)),IF($G115="NNN",SUM(Expenses!BR$35:BR$39)*$F115,IF($G115="FSG",0,IF($G115="MG",SUMPRODUCT($I115:$I119,Expenses!BR$35:BR$39)*$F115,MAX((Expenses!BR$35-$K115/12)*$J115*$F115,0)+MAX((Expenses!BR$36-$K116/12)*$J116*$F115,0)+MAX((Expenses!BR$37-$K117/12)*$J117*$F115,0)+MAX((Expenses!BR$38-$K118/12)*$J118*$F115,0)+MAX((Expenses!BR$39-$K119/12)*$J119*$F115,0)))),0)</f>
        <v>0</v>
      </c>
      <c r="BU281" s="156">
        <f>IF(AND(BU$165&lt;=$E115,BU$165&gt;=EOMONTH($D115,0)),IF($G115="NNN",SUM(Expenses!BS$35:BS$39)*$F115,IF($G115="FSG",0,IF($G115="MG",SUMPRODUCT($I115:$I119,Expenses!BS$35:BS$39)*$F115,MAX((Expenses!BS$35-$K115/12)*$J115*$F115,0)+MAX((Expenses!BS$36-$K116/12)*$J116*$F115,0)+MAX((Expenses!BS$37-$K117/12)*$J117*$F115,0)+MAX((Expenses!BS$38-$K118/12)*$J118*$F115,0)+MAX((Expenses!BS$39-$K119/12)*$J119*$F115,0)))),0)</f>
        <v>0</v>
      </c>
      <c r="BV281" s="156">
        <f>IF(AND(BV$165&lt;=$E115,BV$165&gt;=EOMONTH($D115,0)),IF($G115="NNN",SUM(Expenses!BT$35:BT$39)*$F115,IF($G115="FSG",0,IF($G115="MG",SUMPRODUCT($I115:$I119,Expenses!BT$35:BT$39)*$F115,MAX((Expenses!BT$35-$K115/12)*$J115*$F115,0)+MAX((Expenses!BT$36-$K116/12)*$J116*$F115,0)+MAX((Expenses!BT$37-$K117/12)*$J117*$F115,0)+MAX((Expenses!BT$38-$K118/12)*$J118*$F115,0)+MAX((Expenses!BT$39-$K119/12)*$J119*$F115,0)))),0)</f>
        <v>0</v>
      </c>
      <c r="BW281" s="156">
        <f>IF(AND(BW$165&lt;=$E115,BW$165&gt;=EOMONTH($D115,0)),IF($G115="NNN",SUM(Expenses!BU$35:BU$39)*$F115,IF($G115="FSG",0,IF($G115="MG",SUMPRODUCT($I115:$I119,Expenses!BU$35:BU$39)*$F115,MAX((Expenses!BU$35-$K115/12)*$J115*$F115,0)+MAX((Expenses!BU$36-$K116/12)*$J116*$F115,0)+MAX((Expenses!BU$37-$K117/12)*$J117*$F115,0)+MAX((Expenses!BU$38-$K118/12)*$J118*$F115,0)+MAX((Expenses!BU$39-$K119/12)*$J119*$F115,0)))),0)</f>
        <v>0</v>
      </c>
      <c r="BX281" s="156">
        <f>IF(AND(BX$165&lt;=$E115,BX$165&gt;=EOMONTH($D115,0)),IF($G115="NNN",SUM(Expenses!BV$35:BV$39)*$F115,IF($G115="FSG",0,IF($G115="MG",SUMPRODUCT($I115:$I119,Expenses!BV$35:BV$39)*$F115,MAX((Expenses!BV$35-$K115/12)*$J115*$F115,0)+MAX((Expenses!BV$36-$K116/12)*$J116*$F115,0)+MAX((Expenses!BV$37-$K117/12)*$J117*$F115,0)+MAX((Expenses!BV$38-$K118/12)*$J118*$F115,0)+MAX((Expenses!BV$39-$K119/12)*$J119*$F115,0)))),0)</f>
        <v>0</v>
      </c>
      <c r="BY281" s="156">
        <f>IF(AND(BY$165&lt;=$E115,BY$165&gt;=EOMONTH($D115,0)),IF($G115="NNN",SUM(Expenses!BW$35:BW$39)*$F115,IF($G115="FSG",0,IF($G115="MG",SUMPRODUCT($I115:$I119,Expenses!BW$35:BW$39)*$F115,MAX((Expenses!BW$35-$K115/12)*$J115*$F115,0)+MAX((Expenses!BW$36-$K116/12)*$J116*$F115,0)+MAX((Expenses!BW$37-$K117/12)*$J117*$F115,0)+MAX((Expenses!BW$38-$K118/12)*$J118*$F115,0)+MAX((Expenses!BW$39-$K119/12)*$J119*$F115,0)))),0)</f>
        <v>0</v>
      </c>
      <c r="BZ281" s="156">
        <f>IF(AND(BZ$165&lt;=$E115,BZ$165&gt;=EOMONTH($D115,0)),IF($G115="NNN",SUM(Expenses!BX$35:BX$39)*$F115,IF($G115="FSG",0,IF($G115="MG",SUMPRODUCT($I115:$I119,Expenses!BX$35:BX$39)*$F115,MAX((Expenses!BX$35-$K115/12)*$J115*$F115,0)+MAX((Expenses!BX$36-$K116/12)*$J116*$F115,0)+MAX((Expenses!BX$37-$K117/12)*$J117*$F115,0)+MAX((Expenses!BX$38-$K118/12)*$J118*$F115,0)+MAX((Expenses!BX$39-$K119/12)*$J119*$F115,0)))),0)</f>
        <v>0</v>
      </c>
      <c r="CA281" s="156">
        <f>IF(AND(CA$165&lt;=$E115,CA$165&gt;=EOMONTH($D115,0)),IF($G115="NNN",SUM(Expenses!BY$35:BY$39)*$F115,IF($G115="FSG",0,IF($G115="MG",SUMPRODUCT($I115:$I119,Expenses!BY$35:BY$39)*$F115,MAX((Expenses!BY$35-$K115/12)*$J115*$F115,0)+MAX((Expenses!BY$36-$K116/12)*$J116*$F115,0)+MAX((Expenses!BY$37-$K117/12)*$J117*$F115,0)+MAX((Expenses!BY$38-$K118/12)*$J118*$F115,0)+MAX((Expenses!BY$39-$K119/12)*$J119*$F115,0)))),0)</f>
        <v>0</v>
      </c>
      <c r="CB281" s="156">
        <f>IF(AND(CB$165&lt;=$E115,CB$165&gt;=EOMONTH($D115,0)),IF($G115="NNN",SUM(Expenses!BZ$35:BZ$39)*$F115,IF($G115="FSG",0,IF($G115="MG",SUMPRODUCT($I115:$I119,Expenses!BZ$35:BZ$39)*$F115,MAX((Expenses!BZ$35-$K115/12)*$J115*$F115,0)+MAX((Expenses!BZ$36-$K116/12)*$J116*$F115,0)+MAX((Expenses!BZ$37-$K117/12)*$J117*$F115,0)+MAX((Expenses!BZ$38-$K118/12)*$J118*$F115,0)+MAX((Expenses!BZ$39-$K119/12)*$J119*$F115,0)))),0)</f>
        <v>0</v>
      </c>
      <c r="CC281" s="156">
        <f>IF(AND(CC$165&lt;=$E115,CC$165&gt;=EOMONTH($D115,0)),IF($G115="NNN",SUM(Expenses!CA$35:CA$39)*$F115,IF($G115="FSG",0,IF($G115="MG",SUMPRODUCT($I115:$I119,Expenses!CA$35:CA$39)*$F115,MAX((Expenses!CA$35-$K115/12)*$J115*$F115,0)+MAX((Expenses!CA$36-$K116/12)*$J116*$F115,0)+MAX((Expenses!CA$37-$K117/12)*$J117*$F115,0)+MAX((Expenses!CA$38-$K118/12)*$J118*$F115,0)+MAX((Expenses!CA$39-$K119/12)*$J119*$F115,0)))),0)</f>
        <v>0</v>
      </c>
      <c r="CD281" s="156">
        <f>IF(AND(CD$165&lt;=$E115,CD$165&gt;=EOMONTH($D115,0)),IF($G115="NNN",SUM(Expenses!CB$35:CB$39)*$F115,IF($G115="FSG",0,IF($G115="MG",SUMPRODUCT($I115:$I119,Expenses!CB$35:CB$39)*$F115,MAX((Expenses!CB$35-$K115/12)*$J115*$F115,0)+MAX((Expenses!CB$36-$K116/12)*$J116*$F115,0)+MAX((Expenses!CB$37-$K117/12)*$J117*$F115,0)+MAX((Expenses!CB$38-$K118/12)*$J118*$F115,0)+MAX((Expenses!CB$39-$K119/12)*$J119*$F115,0)))),0)</f>
        <v>0</v>
      </c>
      <c r="CE281" s="156">
        <f>IF(AND(CE$165&lt;=$E115,CE$165&gt;=EOMONTH($D115,0)),IF($G115="NNN",SUM(Expenses!CC$35:CC$39)*$F115,IF($G115="FSG",0,IF($G115="MG",SUMPRODUCT($I115:$I119,Expenses!CC$35:CC$39)*$F115,MAX((Expenses!CC$35-$K115/12)*$J115*$F115,0)+MAX((Expenses!CC$36-$K116/12)*$J116*$F115,0)+MAX((Expenses!CC$37-$K117/12)*$J117*$F115,0)+MAX((Expenses!CC$38-$K118/12)*$J118*$F115,0)+MAX((Expenses!CC$39-$K119/12)*$J119*$F115,0)))),0)</f>
        <v>0</v>
      </c>
      <c r="CF281" s="156">
        <f>IF(AND(CF$165&lt;=$E115,CF$165&gt;=EOMONTH($D115,0)),IF($G115="NNN",SUM(Expenses!CD$35:CD$39)*$F115,IF($G115="FSG",0,IF($G115="MG",SUMPRODUCT($I115:$I119,Expenses!CD$35:CD$39)*$F115,MAX((Expenses!CD$35-$K115/12)*$J115*$F115,0)+MAX((Expenses!CD$36-$K116/12)*$J116*$F115,0)+MAX((Expenses!CD$37-$K117/12)*$J117*$F115,0)+MAX((Expenses!CD$38-$K118/12)*$J118*$F115,0)+MAX((Expenses!CD$39-$K119/12)*$J119*$F115,0)))),0)</f>
        <v>0</v>
      </c>
      <c r="CG281" s="156">
        <f>IF(AND(CG$165&lt;=$E115,CG$165&gt;=EOMONTH($D115,0)),IF($G115="NNN",SUM(Expenses!CE$35:CE$39)*$F115,IF($G115="FSG",0,IF($G115="MG",SUMPRODUCT($I115:$I119,Expenses!CE$35:CE$39)*$F115,MAX((Expenses!CE$35-$K115/12)*$J115*$F115,0)+MAX((Expenses!CE$36-$K116/12)*$J116*$F115,0)+MAX((Expenses!CE$37-$K117/12)*$J117*$F115,0)+MAX((Expenses!CE$38-$K118/12)*$J118*$F115,0)+MAX((Expenses!CE$39-$K119/12)*$J119*$F115,0)))),0)</f>
        <v>0</v>
      </c>
      <c r="CH281" s="156">
        <f>IF(AND(CH$165&lt;=$E115,CH$165&gt;=EOMONTH($D115,0)),IF($G115="NNN",SUM(Expenses!CF$35:CF$39)*$F115,IF($G115="FSG",0,IF($G115="MG",SUMPRODUCT($I115:$I119,Expenses!CF$35:CF$39)*$F115,MAX((Expenses!CF$35-$K115/12)*$J115*$F115,0)+MAX((Expenses!CF$36-$K116/12)*$J116*$F115,0)+MAX((Expenses!CF$37-$K117/12)*$J117*$F115,0)+MAX((Expenses!CF$38-$K118/12)*$J118*$F115,0)+MAX((Expenses!CF$39-$K119/12)*$J119*$F115,0)))),0)</f>
        <v>0</v>
      </c>
      <c r="CI281" s="156">
        <f>IF(AND(CI$165&lt;=$E115,CI$165&gt;=EOMONTH($D115,0)),IF($G115="NNN",SUM(Expenses!CG$35:CG$39)*$F115,IF($G115="FSG",0,IF($G115="MG",SUMPRODUCT($I115:$I119,Expenses!CG$35:CG$39)*$F115,MAX((Expenses!CG$35-$K115/12)*$J115*$F115,0)+MAX((Expenses!CG$36-$K116/12)*$J116*$F115,0)+MAX((Expenses!CG$37-$K117/12)*$J117*$F115,0)+MAX((Expenses!CG$38-$K118/12)*$J118*$F115,0)+MAX((Expenses!CG$39-$K119/12)*$J119*$F115,0)))),0)</f>
        <v>0</v>
      </c>
      <c r="CJ281" s="156">
        <f>IF(AND(CJ$165&lt;=$E115,CJ$165&gt;=EOMONTH($D115,0)),IF($G115="NNN",SUM(Expenses!CH$35:CH$39)*$F115,IF($G115="FSG",0,IF($G115="MG",SUMPRODUCT($I115:$I119,Expenses!CH$35:CH$39)*$F115,MAX((Expenses!CH$35-$K115/12)*$J115*$F115,0)+MAX((Expenses!CH$36-$K116/12)*$J116*$F115,0)+MAX((Expenses!CH$37-$K117/12)*$J117*$F115,0)+MAX((Expenses!CH$38-$K118/12)*$J118*$F115,0)+MAX((Expenses!CH$39-$K119/12)*$J119*$F115,0)))),0)</f>
        <v>0</v>
      </c>
      <c r="CK281" s="156">
        <f>IF(AND(CK$165&lt;=$E115,CK$165&gt;=EOMONTH($D115,0)),IF($G115="NNN",SUM(Expenses!CI$35:CI$39)*$F115,IF($G115="FSG",0,IF($G115="MG",SUMPRODUCT($I115:$I119,Expenses!CI$35:CI$39)*$F115,MAX((Expenses!CI$35-$K115/12)*$J115*$F115,0)+MAX((Expenses!CI$36-$K116/12)*$J116*$F115,0)+MAX((Expenses!CI$37-$K117/12)*$J117*$F115,0)+MAX((Expenses!CI$38-$K118/12)*$J118*$F115,0)+MAX((Expenses!CI$39-$K119/12)*$J119*$F115,0)))),0)</f>
        <v>0</v>
      </c>
      <c r="CL281" s="156">
        <f>IF(AND(CL$165&lt;=$E115,CL$165&gt;=EOMONTH($D115,0)),IF($G115="NNN",SUM(Expenses!CJ$35:CJ$39)*$F115,IF($G115="FSG",0,IF($G115="MG",SUMPRODUCT($I115:$I119,Expenses!CJ$35:CJ$39)*$F115,MAX((Expenses!CJ$35-$K115/12)*$J115*$F115,0)+MAX((Expenses!CJ$36-$K116/12)*$J116*$F115,0)+MAX((Expenses!CJ$37-$K117/12)*$J117*$F115,0)+MAX((Expenses!CJ$38-$K118/12)*$J118*$F115,0)+MAX((Expenses!CJ$39-$K119/12)*$J119*$F115,0)))),0)</f>
        <v>0</v>
      </c>
      <c r="CM281" s="156">
        <f>IF(AND(CM$165&lt;=$E115,CM$165&gt;=EOMONTH($D115,0)),IF($G115="NNN",SUM(Expenses!CK$35:CK$39)*$F115,IF($G115="FSG",0,IF($G115="MG",SUMPRODUCT($I115:$I119,Expenses!CK$35:CK$39)*$F115,MAX((Expenses!CK$35-$K115/12)*$J115*$F115,0)+MAX((Expenses!CK$36-$K116/12)*$J116*$F115,0)+MAX((Expenses!CK$37-$K117/12)*$J117*$F115,0)+MAX((Expenses!CK$38-$K118/12)*$J118*$F115,0)+MAX((Expenses!CK$39-$K119/12)*$J119*$F115,0)))),0)</f>
        <v>0</v>
      </c>
      <c r="CN281" s="156">
        <f>IF(AND(CN$165&lt;=$E115,CN$165&gt;=EOMONTH($D115,0)),IF($G115="NNN",SUM(Expenses!CL$35:CL$39)*$F115,IF($G115="FSG",0,IF($G115="MG",SUMPRODUCT($I115:$I119,Expenses!CL$35:CL$39)*$F115,MAX((Expenses!CL$35-$K115/12)*$J115*$F115,0)+MAX((Expenses!CL$36-$K116/12)*$J116*$F115,0)+MAX((Expenses!CL$37-$K117/12)*$J117*$F115,0)+MAX((Expenses!CL$38-$K118/12)*$J118*$F115,0)+MAX((Expenses!CL$39-$K119/12)*$J119*$F115,0)))),0)</f>
        <v>0</v>
      </c>
      <c r="CO281" s="156">
        <f>IF(AND(CO$165&lt;=$E115,CO$165&gt;=EOMONTH($D115,0)),IF($G115="NNN",SUM(Expenses!CM$35:CM$39)*$F115,IF($G115="FSG",0,IF($G115="MG",SUMPRODUCT($I115:$I119,Expenses!CM$35:CM$39)*$F115,MAX((Expenses!CM$35-$K115/12)*$J115*$F115,0)+MAX((Expenses!CM$36-$K116/12)*$J116*$F115,0)+MAX((Expenses!CM$37-$K117/12)*$J117*$F115,0)+MAX((Expenses!CM$38-$K118/12)*$J118*$F115,0)+MAX((Expenses!CM$39-$K119/12)*$J119*$F115,0)))),0)</f>
        <v>0</v>
      </c>
      <c r="CP281" s="156">
        <f>IF(AND(CP$165&lt;=$E115,CP$165&gt;=EOMONTH($D115,0)),IF($G115="NNN",SUM(Expenses!CN$35:CN$39)*$F115,IF($G115="FSG",0,IF($G115="MG",SUMPRODUCT($I115:$I119,Expenses!CN$35:CN$39)*$F115,MAX((Expenses!CN$35-$K115/12)*$J115*$F115,0)+MAX((Expenses!CN$36-$K116/12)*$J116*$F115,0)+MAX((Expenses!CN$37-$K117/12)*$J117*$F115,0)+MAX((Expenses!CN$38-$K118/12)*$J118*$F115,0)+MAX((Expenses!CN$39-$K119/12)*$J119*$F115,0)))),0)</f>
        <v>0</v>
      </c>
      <c r="CQ281" s="156">
        <f>IF(AND(CQ$165&lt;=$E115,CQ$165&gt;=EOMONTH($D115,0)),IF($G115="NNN",SUM(Expenses!CO$35:CO$39)*$F115,IF($G115="FSG",0,IF($G115="MG",SUMPRODUCT($I115:$I119,Expenses!CO$35:CO$39)*$F115,MAX((Expenses!CO$35-$K115/12)*$J115*$F115,0)+MAX((Expenses!CO$36-$K116/12)*$J116*$F115,0)+MAX((Expenses!CO$37-$K117/12)*$J117*$F115,0)+MAX((Expenses!CO$38-$K118/12)*$J118*$F115,0)+MAX((Expenses!CO$39-$K119/12)*$J119*$F115,0)))),0)</f>
        <v>0</v>
      </c>
      <c r="CR281" s="156">
        <f>IF(AND(CR$165&lt;=$E115,CR$165&gt;=EOMONTH($D115,0)),IF($G115="NNN",SUM(Expenses!CP$35:CP$39)*$F115,IF($G115="FSG",0,IF($G115="MG",SUMPRODUCT($I115:$I119,Expenses!CP$35:CP$39)*$F115,MAX((Expenses!CP$35-$K115/12)*$J115*$F115,0)+MAX((Expenses!CP$36-$K116/12)*$J116*$F115,0)+MAX((Expenses!CP$37-$K117/12)*$J117*$F115,0)+MAX((Expenses!CP$38-$K118/12)*$J118*$F115,0)+MAX((Expenses!CP$39-$K119/12)*$J119*$F115,0)))),0)</f>
        <v>0</v>
      </c>
      <c r="CS281" s="156">
        <f>IF(AND(CS$165&lt;=$E115,CS$165&gt;=EOMONTH($D115,0)),IF($G115="NNN",SUM(Expenses!CQ$35:CQ$39)*$F115,IF($G115="FSG",0,IF($G115="MG",SUMPRODUCT($I115:$I119,Expenses!CQ$35:CQ$39)*$F115,MAX((Expenses!CQ$35-$K115/12)*$J115*$F115,0)+MAX((Expenses!CQ$36-$K116/12)*$J116*$F115,0)+MAX((Expenses!CQ$37-$K117/12)*$J117*$F115,0)+MAX((Expenses!CQ$38-$K118/12)*$J118*$F115,0)+MAX((Expenses!CQ$39-$K119/12)*$J119*$F115,0)))),0)</f>
        <v>0</v>
      </c>
      <c r="CT281" s="156">
        <f>IF(AND(CT$165&lt;=$E115,CT$165&gt;=EOMONTH($D115,0)),IF($G115="NNN",SUM(Expenses!CR$35:CR$39)*$F115,IF($G115="FSG",0,IF($G115="MG",SUMPRODUCT($I115:$I119,Expenses!CR$35:CR$39)*$F115,MAX((Expenses!CR$35-$K115/12)*$J115*$F115,0)+MAX((Expenses!CR$36-$K116/12)*$J116*$F115,0)+MAX((Expenses!CR$37-$K117/12)*$J117*$F115,0)+MAX((Expenses!CR$38-$K118/12)*$J118*$F115,0)+MAX((Expenses!CR$39-$K119/12)*$J119*$F115,0)))),0)</f>
        <v>0</v>
      </c>
      <c r="CU281" s="156">
        <f>IF(AND(CU$165&lt;=$E115,CU$165&gt;=EOMONTH($D115,0)),IF($G115="NNN",SUM(Expenses!CS$35:CS$39)*$F115,IF($G115="FSG",0,IF($G115="MG",SUMPRODUCT($I115:$I119,Expenses!CS$35:CS$39)*$F115,MAX((Expenses!CS$35-$K115/12)*$J115*$F115,0)+MAX((Expenses!CS$36-$K116/12)*$J116*$F115,0)+MAX((Expenses!CS$37-$K117/12)*$J117*$F115,0)+MAX((Expenses!CS$38-$K118/12)*$J118*$F115,0)+MAX((Expenses!CS$39-$K119/12)*$J119*$F115,0)))),0)</f>
        <v>0</v>
      </c>
      <c r="CV281" s="156">
        <f>IF(AND(CV$165&lt;=$E115,CV$165&gt;=EOMONTH($D115,0)),IF($G115="NNN",SUM(Expenses!CT$35:CT$39)*$F115,IF($G115="FSG",0,IF($G115="MG",SUMPRODUCT($I115:$I119,Expenses!CT$35:CT$39)*$F115,MAX((Expenses!CT$35-$K115/12)*$J115*$F115,0)+MAX((Expenses!CT$36-$K116/12)*$J116*$F115,0)+MAX((Expenses!CT$37-$K117/12)*$J117*$F115,0)+MAX((Expenses!CT$38-$K118/12)*$J118*$F115,0)+MAX((Expenses!CT$39-$K119/12)*$J119*$F115,0)))),0)</f>
        <v>0</v>
      </c>
      <c r="CW281" s="156">
        <f>IF(AND(CW$165&lt;=$E115,CW$165&gt;=EOMONTH($D115,0)),IF($G115="NNN",SUM(Expenses!CU$35:CU$39)*$F115,IF($G115="FSG",0,IF($G115="MG",SUMPRODUCT($I115:$I119,Expenses!CU$35:CU$39)*$F115,MAX((Expenses!CU$35-$K115/12)*$J115*$F115,0)+MAX((Expenses!CU$36-$K116/12)*$J116*$F115,0)+MAX((Expenses!CU$37-$K117/12)*$J117*$F115,0)+MAX((Expenses!CU$38-$K118/12)*$J118*$F115,0)+MAX((Expenses!CU$39-$K119/12)*$J119*$F115,0)))),0)</f>
        <v>0</v>
      </c>
      <c r="CX281" s="156">
        <f>IF(AND(CX$165&lt;=$E115,CX$165&gt;=EOMONTH($D115,0)),IF($G115="NNN",SUM(Expenses!CV$35:CV$39)*$F115,IF($G115="FSG",0,IF($G115="MG",SUMPRODUCT($I115:$I119,Expenses!CV$35:CV$39)*$F115,MAX((Expenses!CV$35-$K115/12)*$J115*$F115,0)+MAX((Expenses!CV$36-$K116/12)*$J116*$F115,0)+MAX((Expenses!CV$37-$K117/12)*$J117*$F115,0)+MAX((Expenses!CV$38-$K118/12)*$J118*$F115,0)+MAX((Expenses!CV$39-$K119/12)*$J119*$F115,0)))),0)</f>
        <v>0</v>
      </c>
      <c r="CY281" s="156">
        <f>IF(AND(CY$165&lt;=$E115,CY$165&gt;=EOMONTH($D115,0)),IF($G115="NNN",SUM(Expenses!CW$35:CW$39)*$F115,IF($G115="FSG",0,IF($G115="MG",SUMPRODUCT($I115:$I119,Expenses!CW$35:CW$39)*$F115,MAX((Expenses!CW$35-$K115/12)*$J115*$F115,0)+MAX((Expenses!CW$36-$K116/12)*$J116*$F115,0)+MAX((Expenses!CW$37-$K117/12)*$J117*$F115,0)+MAX((Expenses!CW$38-$K118/12)*$J118*$F115,0)+MAX((Expenses!CW$39-$K119/12)*$J119*$F115,0)))),0)</f>
        <v>0</v>
      </c>
      <c r="CZ281" s="156">
        <f>IF(AND(CZ$165&lt;=$E115,CZ$165&gt;=EOMONTH($D115,0)),IF($G115="NNN",SUM(Expenses!CX$35:CX$39)*$F115,IF($G115="FSG",0,IF($G115="MG",SUMPRODUCT($I115:$I119,Expenses!CX$35:CX$39)*$F115,MAX((Expenses!CX$35-$K115/12)*$J115*$F115,0)+MAX((Expenses!CX$36-$K116/12)*$J116*$F115,0)+MAX((Expenses!CX$37-$K117/12)*$J117*$F115,0)+MAX((Expenses!CX$38-$K118/12)*$J118*$F115,0)+MAX((Expenses!CX$39-$K119/12)*$J119*$F115,0)))),0)</f>
        <v>0</v>
      </c>
      <c r="DA281" s="156">
        <f>IF(AND(DA$165&lt;=$E115,DA$165&gt;=EOMONTH($D115,0)),IF($G115="NNN",SUM(Expenses!CY$35:CY$39)*$F115,IF($G115="FSG",0,IF($G115="MG",SUMPRODUCT($I115:$I119,Expenses!CY$35:CY$39)*$F115,MAX((Expenses!CY$35-$K115/12)*$J115*$F115,0)+MAX((Expenses!CY$36-$K116/12)*$J116*$F115,0)+MAX((Expenses!CY$37-$K117/12)*$J117*$F115,0)+MAX((Expenses!CY$38-$K118/12)*$J118*$F115,0)+MAX((Expenses!CY$39-$K119/12)*$J119*$F115,0)))),0)</f>
        <v>0</v>
      </c>
      <c r="DB281" s="156">
        <f>IF(AND(DB$165&lt;=$E115,DB$165&gt;=EOMONTH($D115,0)),IF($G115="NNN",SUM(Expenses!CZ$35:CZ$39)*$F115,IF($G115="FSG",0,IF($G115="MG",SUMPRODUCT($I115:$I119,Expenses!CZ$35:CZ$39)*$F115,MAX((Expenses!CZ$35-$K115/12)*$J115*$F115,0)+MAX((Expenses!CZ$36-$K116/12)*$J116*$F115,0)+MAX((Expenses!CZ$37-$K117/12)*$J117*$F115,0)+MAX((Expenses!CZ$38-$K118/12)*$J118*$F115,0)+MAX((Expenses!CZ$39-$K119/12)*$J119*$F115,0)))),0)</f>
        <v>0</v>
      </c>
      <c r="DC281" s="156">
        <f>IF(AND(DC$165&lt;=$E115,DC$165&gt;=EOMONTH($D115,0)),IF($G115="NNN",SUM(Expenses!DA$35:DA$39)*$F115,IF($G115="FSG",0,IF($G115="MG",SUMPRODUCT($I115:$I119,Expenses!DA$35:DA$39)*$F115,MAX((Expenses!DA$35-$K115/12)*$J115*$F115,0)+MAX((Expenses!DA$36-$K116/12)*$J116*$F115,0)+MAX((Expenses!DA$37-$K117/12)*$J117*$F115,0)+MAX((Expenses!DA$38-$K118/12)*$J118*$F115,0)+MAX((Expenses!DA$39-$K119/12)*$J119*$F115,0)))),0)</f>
        <v>0</v>
      </c>
      <c r="DD281" s="156">
        <f>IF(AND(DD$165&lt;=$E115,DD$165&gt;=EOMONTH($D115,0)),IF($G115="NNN",SUM(Expenses!DB$35:DB$39)*$F115,IF($G115="FSG",0,IF($G115="MG",SUMPRODUCT($I115:$I119,Expenses!DB$35:DB$39)*$F115,MAX((Expenses!DB$35-$K115/12)*$J115*$F115,0)+MAX((Expenses!DB$36-$K116/12)*$J116*$F115,0)+MAX((Expenses!DB$37-$K117/12)*$J117*$F115,0)+MAX((Expenses!DB$38-$K118/12)*$J118*$F115,0)+MAX((Expenses!DB$39-$K119/12)*$J119*$F115,0)))),0)</f>
        <v>0</v>
      </c>
      <c r="DE281" s="156">
        <f>IF(AND(DE$165&lt;=$E115,DE$165&gt;=EOMONTH($D115,0)),IF($G115="NNN",SUM(Expenses!DC$35:DC$39)*$F115,IF($G115="FSG",0,IF($G115="MG",SUMPRODUCT($I115:$I119,Expenses!DC$35:DC$39)*$F115,MAX((Expenses!DC$35-$K115/12)*$J115*$F115,0)+MAX((Expenses!DC$36-$K116/12)*$J116*$F115,0)+MAX((Expenses!DC$37-$K117/12)*$J117*$F115,0)+MAX((Expenses!DC$38-$K118/12)*$J118*$F115,0)+MAX((Expenses!DC$39-$K119/12)*$J119*$F115,0)))),0)</f>
        <v>0</v>
      </c>
      <c r="DF281" s="156">
        <f>IF(AND(DF$165&lt;=$E115,DF$165&gt;=EOMONTH($D115,0)),IF($G115="NNN",SUM(Expenses!DD$35:DD$39)*$F115,IF($G115="FSG",0,IF($G115="MG",SUMPRODUCT($I115:$I119,Expenses!DD$35:DD$39)*$F115,MAX((Expenses!DD$35-$K115/12)*$J115*$F115,0)+MAX((Expenses!DD$36-$K116/12)*$J116*$F115,0)+MAX((Expenses!DD$37-$K117/12)*$J117*$F115,0)+MAX((Expenses!DD$38-$K118/12)*$J118*$F115,0)+MAX((Expenses!DD$39-$K119/12)*$J119*$F115,0)))),0)</f>
        <v>0</v>
      </c>
      <c r="DG281" s="156">
        <f>IF(AND(DG$165&lt;=$E115,DG$165&gt;=EOMONTH($D115,0)),IF($G115="NNN",SUM(Expenses!DE$35:DE$39)*$F115,IF($G115="FSG",0,IF($G115="MG",SUMPRODUCT($I115:$I119,Expenses!DE$35:DE$39)*$F115,MAX((Expenses!DE$35-$K115/12)*$J115*$F115,0)+MAX((Expenses!DE$36-$K116/12)*$J116*$F115,0)+MAX((Expenses!DE$37-$K117/12)*$J117*$F115,0)+MAX((Expenses!DE$38-$K118/12)*$J118*$F115,0)+MAX((Expenses!DE$39-$K119/12)*$J119*$F115,0)))),0)</f>
        <v>0</v>
      </c>
      <c r="DH281" s="156">
        <f>IF(AND(DH$165&lt;=$E115,DH$165&gt;=EOMONTH($D115,0)),IF($G115="NNN",SUM(Expenses!DF$35:DF$39)*$F115,IF($G115="FSG",0,IF($G115="MG",SUMPRODUCT($I115:$I119,Expenses!DF$35:DF$39)*$F115,MAX((Expenses!DF$35-$K115/12)*$J115*$F115,0)+MAX((Expenses!DF$36-$K116/12)*$J116*$F115,0)+MAX((Expenses!DF$37-$K117/12)*$J117*$F115,0)+MAX((Expenses!DF$38-$K118/12)*$J118*$F115,0)+MAX((Expenses!DF$39-$K119/12)*$J119*$F115,0)))),0)</f>
        <v>0</v>
      </c>
      <c r="DI281" s="156">
        <f>IF(AND(DI$165&lt;=$E115,DI$165&gt;=EOMONTH($D115,0)),IF($G115="NNN",SUM(Expenses!DG$35:DG$39)*$F115,IF($G115="FSG",0,IF($G115="MG",SUMPRODUCT($I115:$I119,Expenses!DG$35:DG$39)*$F115,MAX((Expenses!DG$35-$K115/12)*$J115*$F115,0)+MAX((Expenses!DG$36-$K116/12)*$J116*$F115,0)+MAX((Expenses!DG$37-$K117/12)*$J117*$F115,0)+MAX((Expenses!DG$38-$K118/12)*$J118*$F115,0)+MAX((Expenses!DG$39-$K119/12)*$J119*$F115,0)))),0)</f>
        <v>0</v>
      </c>
      <c r="DJ281" s="156">
        <f>IF(AND(DJ$165&lt;=$E115,DJ$165&gt;=EOMONTH($D115,0)),IF($G115="NNN",SUM(Expenses!DH$35:DH$39)*$F115,IF($G115="FSG",0,IF($G115="MG",SUMPRODUCT($I115:$I119,Expenses!DH$35:DH$39)*$F115,MAX((Expenses!DH$35-$K115/12)*$J115*$F115,0)+MAX((Expenses!DH$36-$K116/12)*$J116*$F115,0)+MAX((Expenses!DH$37-$K117/12)*$J117*$F115,0)+MAX((Expenses!DH$38-$K118/12)*$J118*$F115,0)+MAX((Expenses!DH$39-$K119/12)*$J119*$F115,0)))),0)</f>
        <v>0</v>
      </c>
      <c r="DK281" s="156">
        <f>IF(AND(DK$165&lt;=$E115,DK$165&gt;=EOMONTH($D115,0)),IF($G115="NNN",SUM(Expenses!DI$35:DI$39)*$F115,IF($G115="FSG",0,IF($G115="MG",SUMPRODUCT($I115:$I119,Expenses!DI$35:DI$39)*$F115,MAX((Expenses!DI$35-$K115/12)*$J115*$F115,0)+MAX((Expenses!DI$36-$K116/12)*$J116*$F115,0)+MAX((Expenses!DI$37-$K117/12)*$J117*$F115,0)+MAX((Expenses!DI$38-$K118/12)*$J118*$F115,0)+MAX((Expenses!DI$39-$K119/12)*$J119*$F115,0)))),0)</f>
        <v>0</v>
      </c>
      <c r="DL281" s="156">
        <f>IF(AND(DL$165&lt;=$E115,DL$165&gt;=EOMONTH($D115,0)),IF($G115="NNN",SUM(Expenses!DJ$35:DJ$39)*$F115,IF($G115="FSG",0,IF($G115="MG",SUMPRODUCT($I115:$I119,Expenses!DJ$35:DJ$39)*$F115,MAX((Expenses!DJ$35-$K115/12)*$J115*$F115,0)+MAX((Expenses!DJ$36-$K116/12)*$J116*$F115,0)+MAX((Expenses!DJ$37-$K117/12)*$J117*$F115,0)+MAX((Expenses!DJ$38-$K118/12)*$J118*$F115,0)+MAX((Expenses!DJ$39-$K119/12)*$J119*$F115,0)))),0)</f>
        <v>0</v>
      </c>
      <c r="DM281" s="156">
        <f>IF(AND(DM$165&lt;=$E115,DM$165&gt;=EOMONTH($D115,0)),IF($G115="NNN",SUM(Expenses!DK$35:DK$39)*$F115,IF($G115="FSG",0,IF($G115="MG",SUMPRODUCT($I115:$I119,Expenses!DK$35:DK$39)*$F115,MAX((Expenses!DK$35-$K115/12)*$J115*$F115,0)+MAX((Expenses!DK$36-$K116/12)*$J116*$F115,0)+MAX((Expenses!DK$37-$K117/12)*$J117*$F115,0)+MAX((Expenses!DK$38-$K118/12)*$J118*$F115,0)+MAX((Expenses!DK$39-$K119/12)*$J119*$F115,0)))),0)</f>
        <v>0</v>
      </c>
      <c r="DN281" s="156">
        <f>IF(AND(DN$165&lt;=$E115,DN$165&gt;=EOMONTH($D115,0)),IF($G115="NNN",SUM(Expenses!DL$35:DL$39)*$F115,IF($G115="FSG",0,IF($G115="MG",SUMPRODUCT($I115:$I119,Expenses!DL$35:DL$39)*$F115,MAX((Expenses!DL$35-$K115/12)*$J115*$F115,0)+MAX((Expenses!DL$36-$K116/12)*$J116*$F115,0)+MAX((Expenses!DL$37-$K117/12)*$J117*$F115,0)+MAX((Expenses!DL$38-$K118/12)*$J118*$F115,0)+MAX((Expenses!DL$39-$K119/12)*$J119*$F115,0)))),0)</f>
        <v>0</v>
      </c>
      <c r="DO281" s="156">
        <f>IF(AND(DO$165&lt;=$E115,DO$165&gt;=EOMONTH($D115,0)),IF($G115="NNN",SUM(Expenses!DM$35:DM$39)*$F115,IF($G115="FSG",0,IF($G115="MG",SUMPRODUCT($I115:$I119,Expenses!DM$35:DM$39)*$F115,MAX((Expenses!DM$35-$K115/12)*$J115*$F115,0)+MAX((Expenses!DM$36-$K116/12)*$J116*$F115,0)+MAX((Expenses!DM$37-$K117/12)*$J117*$F115,0)+MAX((Expenses!DM$38-$K118/12)*$J118*$F115,0)+MAX((Expenses!DM$39-$K119/12)*$J119*$F115,0)))),0)</f>
        <v>0</v>
      </c>
      <c r="DP281" s="156">
        <f>IF(AND(DP$165&lt;=$E115,DP$165&gt;=EOMONTH($D115,0)),IF($G115="NNN",SUM(Expenses!DN$35:DN$39)*$F115,IF($G115="FSG",0,IF($G115="MG",SUMPRODUCT($I115:$I119,Expenses!DN$35:DN$39)*$F115,MAX((Expenses!DN$35-$K115/12)*$J115*$F115,0)+MAX((Expenses!DN$36-$K116/12)*$J116*$F115,0)+MAX((Expenses!DN$37-$K117/12)*$J117*$F115,0)+MAX((Expenses!DN$38-$K118/12)*$J118*$F115,0)+MAX((Expenses!DN$39-$K119/12)*$J119*$F115,0)))),0)</f>
        <v>0</v>
      </c>
      <c r="DQ281" s="156">
        <f>IF(AND(DQ$165&lt;=$E115,DQ$165&gt;=EOMONTH($D115,0)),IF($G115="NNN",SUM(Expenses!DO$35:DO$39)*$F115,IF($G115="FSG",0,IF($G115="MG",SUMPRODUCT($I115:$I119,Expenses!DO$35:DO$39)*$F115,MAX((Expenses!DO$35-$K115/12)*$J115*$F115,0)+MAX((Expenses!DO$36-$K116/12)*$J116*$F115,0)+MAX((Expenses!DO$37-$K117/12)*$J117*$F115,0)+MAX((Expenses!DO$38-$K118/12)*$J118*$F115,0)+MAX((Expenses!DO$39-$K119/12)*$J119*$F115,0)))),0)</f>
        <v>0</v>
      </c>
      <c r="DR281" s="156">
        <f>IF(AND(DR$165&lt;=$E115,DR$165&gt;=EOMONTH($D115,0)),IF($G115="NNN",SUM(Expenses!DP$35:DP$39)*$F115,IF($G115="FSG",0,IF($G115="MG",SUMPRODUCT($I115:$I119,Expenses!DP$35:DP$39)*$F115,MAX((Expenses!DP$35-$K115/12)*$J115*$F115,0)+MAX((Expenses!DP$36-$K116/12)*$J116*$F115,0)+MAX((Expenses!DP$37-$K117/12)*$J117*$F115,0)+MAX((Expenses!DP$38-$K118/12)*$J118*$F115,0)+MAX((Expenses!DP$39-$K119/12)*$J119*$F115,0)))),0)</f>
        <v>0</v>
      </c>
      <c r="DS281" s="156">
        <f>IF(AND(DS$165&lt;=$E115,DS$165&gt;=EOMONTH($D115,0)),IF($G115="NNN",SUM(Expenses!DQ$35:DQ$39)*$F115,IF($G115="FSG",0,IF($G115="MG",SUMPRODUCT($I115:$I119,Expenses!DQ$35:DQ$39)*$F115,MAX((Expenses!DQ$35-$K115/12)*$J115*$F115,0)+MAX((Expenses!DQ$36-$K116/12)*$J116*$F115,0)+MAX((Expenses!DQ$37-$K117/12)*$J117*$F115,0)+MAX((Expenses!DQ$38-$K118/12)*$J118*$F115,0)+MAX((Expenses!DQ$39-$K119/12)*$J119*$F115,0)))),0)</f>
        <v>0</v>
      </c>
      <c r="DT281" s="156">
        <f>IF(AND(DT$165&lt;=$E115,DT$165&gt;=EOMONTH($D115,0)),IF($G115="NNN",SUM(Expenses!DR$35:DR$39)*$F115,IF($G115="FSG",0,IF($G115="MG",SUMPRODUCT($I115:$I119,Expenses!DR$35:DR$39)*$F115,MAX((Expenses!DR$35-$K115/12)*$J115*$F115,0)+MAX((Expenses!DR$36-$K116/12)*$J116*$F115,0)+MAX((Expenses!DR$37-$K117/12)*$J117*$F115,0)+MAX((Expenses!DR$38-$K118/12)*$J118*$F115,0)+MAX((Expenses!DR$39-$K119/12)*$J119*$F115,0)))),0)</f>
        <v>0</v>
      </c>
      <c r="DU281" s="156">
        <f>IF(AND(DU$165&lt;=$E115,DU$165&gt;=EOMONTH($D115,0)),IF($G115="NNN",SUM(Expenses!DS$35:DS$39)*$F115,IF($G115="FSG",0,IF($G115="MG",SUMPRODUCT($I115:$I119,Expenses!DS$35:DS$39)*$F115,MAX((Expenses!DS$35-$K115/12)*$J115*$F115,0)+MAX((Expenses!DS$36-$K116/12)*$J116*$F115,0)+MAX((Expenses!DS$37-$K117/12)*$J117*$F115,0)+MAX((Expenses!DS$38-$K118/12)*$J118*$F115,0)+MAX((Expenses!DS$39-$K119/12)*$J119*$F115,0)))),0)</f>
        <v>0</v>
      </c>
      <c r="DV281" s="156">
        <f>IF(AND(DV$165&lt;=$E115,DV$165&gt;=EOMONTH($D115,0)),IF($G115="NNN",SUM(Expenses!DT$35:DT$39)*$F115,IF($G115="FSG",0,IF($G115="MG",SUMPRODUCT($I115:$I119,Expenses!DT$35:DT$39)*$F115,MAX((Expenses!DT$35-$K115/12)*$J115*$F115,0)+MAX((Expenses!DT$36-$K116/12)*$J116*$F115,0)+MAX((Expenses!DT$37-$K117/12)*$J117*$F115,0)+MAX((Expenses!DT$38-$K118/12)*$J118*$F115,0)+MAX((Expenses!DT$39-$K119/12)*$J119*$F115,0)))),0)</f>
        <v>0</v>
      </c>
      <c r="DW281" s="156">
        <f>IF(AND(DW$165&lt;=$E115,DW$165&gt;=EOMONTH($D115,0)),IF($G115="NNN",SUM(Expenses!DU$35:DU$39)*$F115,IF($G115="FSG",0,IF($G115="MG",SUMPRODUCT($I115:$I119,Expenses!DU$35:DU$39)*$F115,MAX((Expenses!DU$35-$K115/12)*$J115*$F115,0)+MAX((Expenses!DU$36-$K116/12)*$J116*$F115,0)+MAX((Expenses!DU$37-$K117/12)*$J117*$F115,0)+MAX((Expenses!DU$38-$K118/12)*$J118*$F115,0)+MAX((Expenses!DU$39-$K119/12)*$J119*$F115,0)))),0)</f>
        <v>0</v>
      </c>
      <c r="DX281" s="156">
        <f>IF(AND(DX$165&lt;=$E115,DX$165&gt;=EOMONTH($D115,0)),IF($G115="NNN",SUM(Expenses!DV$35:DV$39)*$F115,IF($G115="FSG",0,IF($G115="MG",SUMPRODUCT($I115:$I119,Expenses!DV$35:DV$39)*$F115,MAX((Expenses!DV$35-$K115/12)*$J115*$F115,0)+MAX((Expenses!DV$36-$K116/12)*$J116*$F115,0)+MAX((Expenses!DV$37-$K117/12)*$J117*$F115,0)+MAX((Expenses!DV$38-$K118/12)*$J118*$F115,0)+MAX((Expenses!DV$39-$K119/12)*$J119*$F115,0)))),0)</f>
        <v>0</v>
      </c>
      <c r="DY281" s="156">
        <f>IF(AND(DY$165&lt;=$E115,DY$165&gt;=EOMONTH($D115,0)),IF($G115="NNN",SUM(Expenses!DW$35:DW$39)*$F115,IF($G115="FSG",0,IF($G115="MG",SUMPRODUCT($I115:$I119,Expenses!DW$35:DW$39)*$F115,MAX((Expenses!DW$35-$K115/12)*$J115*$F115,0)+MAX((Expenses!DW$36-$K116/12)*$J116*$F115,0)+MAX((Expenses!DW$37-$K117/12)*$J117*$F115,0)+MAX((Expenses!DW$38-$K118/12)*$J118*$F115,0)+MAX((Expenses!DW$39-$K119/12)*$J119*$F115,0)))),0)</f>
        <v>0</v>
      </c>
      <c r="DZ281" s="156">
        <f>IF(AND(DZ$165&lt;=$E115,DZ$165&gt;=EOMONTH($D115,0)),IF($G115="NNN",SUM(Expenses!DX$35:DX$39)*$F115,IF($G115="FSG",0,IF($G115="MG",SUMPRODUCT($I115:$I119,Expenses!DX$35:DX$39)*$F115,MAX((Expenses!DX$35-$K115/12)*$J115*$F115,0)+MAX((Expenses!DX$36-$K116/12)*$J116*$F115,0)+MAX((Expenses!DX$37-$K117/12)*$J117*$F115,0)+MAX((Expenses!DX$38-$K118/12)*$J118*$F115,0)+MAX((Expenses!DX$39-$K119/12)*$J119*$F115,0)))),0)</f>
        <v>0</v>
      </c>
      <c r="EA281" s="156">
        <f>IF(AND(EA$165&lt;=$E115,EA$165&gt;=EOMONTH($D115,0)),IF($G115="NNN",SUM(Expenses!DY$35:DY$39)*$F115,IF($G115="FSG",0,IF($G115="MG",SUMPRODUCT($I115:$I119,Expenses!DY$35:DY$39)*$F115,MAX((Expenses!DY$35-$K115/12)*$J115*$F115,0)+MAX((Expenses!DY$36-$K116/12)*$J116*$F115,0)+MAX((Expenses!DY$37-$K117/12)*$J117*$F115,0)+MAX((Expenses!DY$38-$K118/12)*$J118*$F115,0)+MAX((Expenses!DY$39-$K119/12)*$J119*$F115,0)))),0)</f>
        <v>0</v>
      </c>
      <c r="EB281" s="156">
        <f>IF(AND(EB$165&lt;=$E115,EB$165&gt;=EOMONTH($D115,0)),IF($G115="NNN",SUM(Expenses!DZ$35:DZ$39)*$F115,IF($G115="FSG",0,IF($G115="MG",SUMPRODUCT($I115:$I119,Expenses!DZ$35:DZ$39)*$F115,MAX((Expenses!DZ$35-$K115/12)*$J115*$F115,0)+MAX((Expenses!DZ$36-$K116/12)*$J116*$F115,0)+MAX((Expenses!DZ$37-$K117/12)*$J117*$F115,0)+MAX((Expenses!DZ$38-$K118/12)*$J118*$F115,0)+MAX((Expenses!DZ$39-$K119/12)*$J119*$F115,0)))),0)</f>
        <v>0</v>
      </c>
      <c r="EC281" s="156">
        <f>IF(AND(EC$165&lt;=$E115,EC$165&gt;=EOMONTH($D115,0)),IF($G115="NNN",SUM(Expenses!EA$35:EA$39)*$F115,IF($G115="FSG",0,IF($G115="MG",SUMPRODUCT($I115:$I119,Expenses!EA$35:EA$39)*$F115,MAX((Expenses!EA$35-$K115/12)*$J115*$F115,0)+MAX((Expenses!EA$36-$K116/12)*$J116*$F115,0)+MAX((Expenses!EA$37-$K117/12)*$J117*$F115,0)+MAX((Expenses!EA$38-$K118/12)*$J118*$F115,0)+MAX((Expenses!EA$39-$K119/12)*$J119*$F115,0)))),0)</f>
        <v>0</v>
      </c>
      <c r="ED281" s="156">
        <f>IF(AND(ED$165&lt;=$E115,ED$165&gt;=EOMONTH($D115,0)),IF($G115="NNN",SUM(Expenses!EB$35:EB$39)*$F115,IF($G115="FSG",0,IF($G115="MG",SUMPRODUCT($I115:$I119,Expenses!EB$35:EB$39)*$F115,MAX((Expenses!EB$35-$K115/12)*$J115*$F115,0)+MAX((Expenses!EB$36-$K116/12)*$J116*$F115,0)+MAX((Expenses!EB$37-$K117/12)*$J117*$F115,0)+MAX((Expenses!EB$38-$K118/12)*$J118*$F115,0)+MAX((Expenses!EB$39-$K119/12)*$J119*$F115,0)))),0)</f>
        <v>0</v>
      </c>
      <c r="EE281" s="156">
        <f>IF(AND(EE$165&lt;=$E115,EE$165&gt;=EOMONTH($D115,0)),IF($G115="NNN",SUM(Expenses!EC$35:EC$39)*$F115,IF($G115="FSG",0,IF($G115="MG",SUMPRODUCT($I115:$I119,Expenses!EC$35:EC$39)*$F115,MAX((Expenses!EC$35-$K115/12)*$J115*$F115,0)+MAX((Expenses!EC$36-$K116/12)*$J116*$F115,0)+MAX((Expenses!EC$37-$K117/12)*$J117*$F115,0)+MAX((Expenses!EC$38-$K118/12)*$J118*$F115,0)+MAX((Expenses!EC$39-$K119/12)*$J119*$F115,0)))),0)</f>
        <v>0</v>
      </c>
      <c r="EF281" s="156">
        <f>IF(AND(EF$165&lt;=$E115,EF$165&gt;=EOMONTH($D115,0)),IF($G115="NNN",SUM(Expenses!ED$35:ED$39)*$F115,IF($G115="FSG",0,IF($G115="MG",SUMPRODUCT($I115:$I119,Expenses!ED$35:ED$39)*$F115,MAX((Expenses!ED$35-$K115/12)*$J115*$F115,0)+MAX((Expenses!ED$36-$K116/12)*$J116*$F115,0)+MAX((Expenses!ED$37-$K117/12)*$J117*$F115,0)+MAX((Expenses!ED$38-$K118/12)*$J118*$F115,0)+MAX((Expenses!ED$39-$K119/12)*$J119*$F115,0)))),0)</f>
        <v>0</v>
      </c>
      <c r="EG281" s="156">
        <f>IF(AND(EG$165&lt;=$E115,EG$165&gt;=EOMONTH($D115,0)),IF($G115="NNN",SUM(Expenses!EE$35:EE$39)*$F115,IF($G115="FSG",0,IF($G115="MG",SUMPRODUCT($I115:$I119,Expenses!EE$35:EE$39)*$F115,MAX((Expenses!EE$35-$K115/12)*$J115*$F115,0)+MAX((Expenses!EE$36-$K116/12)*$J116*$F115,0)+MAX((Expenses!EE$37-$K117/12)*$J117*$F115,0)+MAX((Expenses!EE$38-$K118/12)*$J118*$F115,0)+MAX((Expenses!EE$39-$K119/12)*$J119*$F115,0)))),0)</f>
        <v>0</v>
      </c>
      <c r="EH281" s="156">
        <f>IF(AND(EH$165&lt;=$E115,EH$165&gt;=EOMONTH($D115,0)),IF($G115="NNN",SUM(Expenses!EF$35:EF$39)*$F115,IF($G115="FSG",0,IF($G115="MG",SUMPRODUCT($I115:$I119,Expenses!EF$35:EF$39)*$F115,MAX((Expenses!EF$35-$K115/12)*$J115*$F115,0)+MAX((Expenses!EF$36-$K116/12)*$J116*$F115,0)+MAX((Expenses!EF$37-$K117/12)*$J117*$F115,0)+MAX((Expenses!EF$38-$K118/12)*$J118*$F115,0)+MAX((Expenses!EF$39-$K119/12)*$J119*$F115,0)))),0)</f>
        <v>0</v>
      </c>
      <c r="EI281" s="156">
        <f>IF(AND(EI$165&lt;=$E115,EI$165&gt;=EOMONTH($D115,0)),IF($G115="NNN",SUM(Expenses!EG$35:EG$39)*$F115,IF($G115="FSG",0,IF($G115="MG",SUMPRODUCT($I115:$I119,Expenses!EG$35:EG$39)*$F115,MAX((Expenses!EG$35-$K115/12)*$J115*$F115,0)+MAX((Expenses!EG$36-$K116/12)*$J116*$F115,0)+MAX((Expenses!EG$37-$K117/12)*$J117*$F115,0)+MAX((Expenses!EG$38-$K118/12)*$J118*$F115,0)+MAX((Expenses!EG$39-$K119/12)*$J119*$F115,0)))),0)</f>
        <v>0</v>
      </c>
      <c r="EJ281" s="156">
        <f>IF(AND(EJ$165&lt;=$E115,EJ$165&gt;=EOMONTH($D115,0)),IF($G115="NNN",SUM(Expenses!EH$35:EH$39)*$F115,IF($G115="FSG",0,IF($G115="MG",SUMPRODUCT($I115:$I119,Expenses!EH$35:EH$39)*$F115,MAX((Expenses!EH$35-$K115/12)*$J115*$F115,0)+MAX((Expenses!EH$36-$K116/12)*$J116*$F115,0)+MAX((Expenses!EH$37-$K117/12)*$J117*$F115,0)+MAX((Expenses!EH$38-$K118/12)*$J118*$F115,0)+MAX((Expenses!EH$39-$K119/12)*$J119*$F115,0)))),0)</f>
        <v>0</v>
      </c>
      <c r="EK281" s="156">
        <f>IF(AND(EK$165&lt;=$E115,EK$165&gt;=EOMONTH($D115,0)),IF($G115="NNN",SUM(Expenses!EI$35:EI$39)*$F115,IF($G115="FSG",0,IF($G115="MG",SUMPRODUCT($I115:$I119,Expenses!EI$35:EI$39)*$F115,MAX((Expenses!EI$35-$K115/12)*$J115*$F115,0)+MAX((Expenses!EI$36-$K116/12)*$J116*$F115,0)+MAX((Expenses!EI$37-$K117/12)*$J117*$F115,0)+MAX((Expenses!EI$38-$K118/12)*$J118*$F115,0)+MAX((Expenses!EI$39-$K119/12)*$J119*$F115,0)))),0)</f>
        <v>0</v>
      </c>
      <c r="EL281" s="156">
        <f>IF(AND(EL$165&lt;=$E115,EL$165&gt;=EOMONTH($D115,0)),IF($G115="NNN",SUM(Expenses!EJ$35:EJ$39)*$F115,IF($G115="FSG",0,IF($G115="MG",SUMPRODUCT($I115:$I119,Expenses!EJ$35:EJ$39)*$F115,MAX((Expenses!EJ$35-$K115/12)*$J115*$F115,0)+MAX((Expenses!EJ$36-$K116/12)*$J116*$F115,0)+MAX((Expenses!EJ$37-$K117/12)*$J117*$F115,0)+MAX((Expenses!EJ$38-$K118/12)*$J118*$F115,0)+MAX((Expenses!EJ$39-$K119/12)*$J119*$F115,0)))),0)</f>
        <v>0</v>
      </c>
      <c r="EM281" s="156">
        <f>IF(AND(EM$165&lt;=$E115,EM$165&gt;=EOMONTH($D115,0)),IF($G115="NNN",SUM(Expenses!EK$35:EK$39)*$F115,IF($G115="FSG",0,IF($G115="MG",SUMPRODUCT($I115:$I119,Expenses!EK$35:EK$39)*$F115,MAX((Expenses!EK$35-$K115/12)*$J115*$F115,0)+MAX((Expenses!EK$36-$K116/12)*$J116*$F115,0)+MAX((Expenses!EK$37-$K117/12)*$J117*$F115,0)+MAX((Expenses!EK$38-$K118/12)*$J118*$F115,0)+MAX((Expenses!EK$39-$K119/12)*$J119*$F115,0)))),0)</f>
        <v>0</v>
      </c>
      <c r="EN281" s="156">
        <f>IF(AND(EN$165&lt;=$E115,EN$165&gt;=EOMONTH($D115,0)),IF($G115="NNN",SUM(Expenses!EL$35:EL$39)*$F115,IF($G115="FSG",0,IF($G115="MG",SUMPRODUCT($I115:$I119,Expenses!EL$35:EL$39)*$F115,MAX((Expenses!EL$35-$K115/12)*$J115*$F115,0)+MAX((Expenses!EL$36-$K116/12)*$J116*$F115,0)+MAX((Expenses!EL$37-$K117/12)*$J117*$F115,0)+MAX((Expenses!EL$38-$K118/12)*$J118*$F115,0)+MAX((Expenses!EL$39-$K119/12)*$J119*$F115,0)))),0)</f>
        <v>0</v>
      </c>
      <c r="EO281" s="156">
        <f>IF(AND(EO$165&lt;=$E115,EO$165&gt;=EOMONTH($D115,0)),IF($G115="NNN",SUM(Expenses!EM$35:EM$39)*$F115,IF($G115="FSG",0,IF($G115="MG",SUMPRODUCT($I115:$I119,Expenses!EM$35:EM$39)*$F115,MAX((Expenses!EM$35-$K115/12)*$J115*$F115,0)+MAX((Expenses!EM$36-$K116/12)*$J116*$F115,0)+MAX((Expenses!EM$37-$K117/12)*$J117*$F115,0)+MAX((Expenses!EM$38-$K118/12)*$J118*$F115,0)+MAX((Expenses!EM$39-$K119/12)*$J119*$F115,0)))),0)</f>
        <v>0</v>
      </c>
      <c r="EP281" s="156">
        <f>IF(AND(EP$165&lt;=$E115,EP$165&gt;=EOMONTH($D115,0)),IF($G115="NNN",SUM(Expenses!EN$35:EN$39)*$F115,IF($G115="FSG",0,IF($G115="MG",SUMPRODUCT($I115:$I119,Expenses!EN$35:EN$39)*$F115,MAX((Expenses!EN$35-$K115/12)*$J115*$F115,0)+MAX((Expenses!EN$36-$K116/12)*$J116*$F115,0)+MAX((Expenses!EN$37-$K117/12)*$J117*$F115,0)+MAX((Expenses!EN$38-$K118/12)*$J118*$F115,0)+MAX((Expenses!EN$39-$K119/12)*$J119*$F115,0)))),0)</f>
        <v>0</v>
      </c>
      <c r="EQ281" s="156">
        <f>IF(AND(EQ$165&lt;=$E115,EQ$165&gt;=EOMONTH($D115,0)),IF($G115="NNN",SUM(Expenses!EO$35:EO$39)*$F115,IF($G115="FSG",0,IF($G115="MG",SUMPRODUCT($I115:$I119,Expenses!EO$35:EO$39)*$F115,MAX((Expenses!EO$35-$K115/12)*$J115*$F115,0)+MAX((Expenses!EO$36-$K116/12)*$J116*$F115,0)+MAX((Expenses!EO$37-$K117/12)*$J117*$F115,0)+MAX((Expenses!EO$38-$K118/12)*$J118*$F115,0)+MAX((Expenses!EO$39-$K119/12)*$J119*$F115,0)))),0)</f>
        <v>0</v>
      </c>
      <c r="ER281" s="156">
        <f>IF(AND(ER$165&lt;=$E115,ER$165&gt;=EOMONTH($D115,0)),IF($G115="NNN",SUM(Expenses!EP$35:EP$39)*$F115,IF($G115="FSG",0,IF($G115="MG",SUMPRODUCT($I115:$I119,Expenses!EP$35:EP$39)*$F115,MAX((Expenses!EP$35-$K115/12)*$J115*$F115,0)+MAX((Expenses!EP$36-$K116/12)*$J116*$F115,0)+MAX((Expenses!EP$37-$K117/12)*$J117*$F115,0)+MAX((Expenses!EP$38-$K118/12)*$J118*$F115,0)+MAX((Expenses!EP$39-$K119/12)*$J119*$F115,0)))),0)</f>
        <v>0</v>
      </c>
      <c r="ES281" s="156">
        <f>IF(AND(ES$165&lt;=$E115,ES$165&gt;=EOMONTH($D115,0)),IF($G115="NNN",SUM(Expenses!EQ$35:EQ$39)*$F115,IF($G115="FSG",0,IF($G115="MG",SUMPRODUCT($I115:$I119,Expenses!EQ$35:EQ$39)*$F115,MAX((Expenses!EQ$35-$K115/12)*$J115*$F115,0)+MAX((Expenses!EQ$36-$K116/12)*$J116*$F115,0)+MAX((Expenses!EQ$37-$K117/12)*$J117*$F115,0)+MAX((Expenses!EQ$38-$K118/12)*$J118*$F115,0)+MAX((Expenses!EQ$39-$K119/12)*$J119*$F115,0)))),0)</f>
        <v>0</v>
      </c>
      <c r="ET281" s="156">
        <f>IF(AND(ET$165&lt;=$E115,ET$165&gt;=EOMONTH($D115,0)),IF($G115="NNN",SUM(Expenses!ER$35:ER$39)*$F115,IF($G115="FSG",0,IF($G115="MG",SUMPRODUCT($I115:$I119,Expenses!ER$35:ER$39)*$F115,MAX((Expenses!ER$35-$K115/12)*$J115*$F115,0)+MAX((Expenses!ER$36-$K116/12)*$J116*$F115,0)+MAX((Expenses!ER$37-$K117/12)*$J117*$F115,0)+MAX((Expenses!ER$38-$K118/12)*$J118*$F115,0)+MAX((Expenses!ER$39-$K119/12)*$J119*$F115,0)))),0)</f>
        <v>0</v>
      </c>
      <c r="EU281" s="156">
        <f>IF(AND(EU$165&lt;=$E115,EU$165&gt;=EOMONTH($D115,0)),IF($G115="NNN",SUM(Expenses!ES$35:ES$39)*$F115,IF($G115="FSG",0,IF($G115="MG",SUMPRODUCT($I115:$I119,Expenses!ES$35:ES$39)*$F115,MAX((Expenses!ES$35-$K115/12)*$J115*$F115,0)+MAX((Expenses!ES$36-$K116/12)*$J116*$F115,0)+MAX((Expenses!ES$37-$K117/12)*$J117*$F115,0)+MAX((Expenses!ES$38-$K118/12)*$J118*$F115,0)+MAX((Expenses!ES$39-$K119/12)*$J119*$F115,0)))),0)</f>
        <v>0</v>
      </c>
      <c r="EV281" s="156">
        <f>IF(AND(EV$165&lt;=$E115,EV$165&gt;=EOMONTH($D115,0)),IF($G115="NNN",SUM(Expenses!ET$35:ET$39)*$F115,IF($G115="FSG",0,IF($G115="MG",SUMPRODUCT($I115:$I119,Expenses!ET$35:ET$39)*$F115,MAX((Expenses!ET$35-$K115/12)*$J115*$F115,0)+MAX((Expenses!ET$36-$K116/12)*$J116*$F115,0)+MAX((Expenses!ET$37-$K117/12)*$J117*$F115,0)+MAX((Expenses!ET$38-$K118/12)*$J118*$F115,0)+MAX((Expenses!ET$39-$K119/12)*$J119*$F115,0)))),0)</f>
        <v>0</v>
      </c>
      <c r="EW281" s="156">
        <f>IF(AND(EW$165&lt;=$E115,EW$165&gt;=EOMONTH($D115,0)),IF($G115="NNN",SUM(Expenses!EU$35:EU$39)*$F115,IF($G115="FSG",0,IF($G115="MG",SUMPRODUCT($I115:$I119,Expenses!EU$35:EU$39)*$F115,MAX((Expenses!EU$35-$K115/12)*$J115*$F115,0)+MAX((Expenses!EU$36-$K116/12)*$J116*$F115,0)+MAX((Expenses!EU$37-$K117/12)*$J117*$F115,0)+MAX((Expenses!EU$38-$K118/12)*$J118*$F115,0)+MAX((Expenses!EU$39-$K119/12)*$J119*$F115,0)))),0)</f>
        <v>0</v>
      </c>
      <c r="EX281" s="156">
        <f>IF(AND(EX$165&lt;=$E115,EX$165&gt;=EOMONTH($D115,0)),IF($G115="NNN",SUM(Expenses!EV$35:EV$39)*$F115,IF($G115="FSG",0,IF($G115="MG",SUMPRODUCT($I115:$I119,Expenses!EV$35:EV$39)*$F115,MAX((Expenses!EV$35-$K115/12)*$J115*$F115,0)+MAX((Expenses!EV$36-$K116/12)*$J116*$F115,0)+MAX((Expenses!EV$37-$K117/12)*$J117*$F115,0)+MAX((Expenses!EV$38-$K118/12)*$J118*$F115,0)+MAX((Expenses!EV$39-$K119/12)*$J119*$F115,0)))),0)</f>
        <v>0</v>
      </c>
      <c r="EY281" s="156">
        <f>IF(AND(EY$165&lt;=$E115,EY$165&gt;=EOMONTH($D115,0)),IF($G115="NNN",SUM(Expenses!EW$35:EW$39)*$F115,IF($G115="FSG",0,IF($G115="MG",SUMPRODUCT($I115:$I119,Expenses!EW$35:EW$39)*$F115,MAX((Expenses!EW$35-$K115/12)*$J115*$F115,0)+MAX((Expenses!EW$36-$K116/12)*$J116*$F115,0)+MAX((Expenses!EW$37-$K117/12)*$J117*$F115,0)+MAX((Expenses!EW$38-$K118/12)*$J118*$F115,0)+MAX((Expenses!EW$39-$K119/12)*$J119*$F115,0)))),0)</f>
        <v>0</v>
      </c>
      <c r="EZ281" s="156">
        <f>IF(AND(EZ$165&lt;=$E115,EZ$165&gt;=EOMONTH($D115,0)),IF($G115="NNN",SUM(Expenses!EX$35:EX$39)*$F115,IF($G115="FSG",0,IF($G115="MG",SUMPRODUCT($I115:$I119,Expenses!EX$35:EX$39)*$F115,MAX((Expenses!EX$35-$K115/12)*$J115*$F115,0)+MAX((Expenses!EX$36-$K116/12)*$J116*$F115,0)+MAX((Expenses!EX$37-$K117/12)*$J117*$F115,0)+MAX((Expenses!EX$38-$K118/12)*$J118*$F115,0)+MAX((Expenses!EX$39-$K119/12)*$J119*$F115,0)))),0)</f>
        <v>0</v>
      </c>
      <c r="FA281" s="156">
        <f>IF(AND(FA$165&lt;=$E115,FA$165&gt;=EOMONTH($D115,0)),IF($G115="NNN",SUM(Expenses!EY$35:EY$39)*$F115,IF($G115="FSG",0,IF($G115="MG",SUMPRODUCT($I115:$I119,Expenses!EY$35:EY$39)*$F115,MAX((Expenses!EY$35-$K115/12)*$J115*$F115,0)+MAX((Expenses!EY$36-$K116/12)*$J116*$F115,0)+MAX((Expenses!EY$37-$K117/12)*$J117*$F115,0)+MAX((Expenses!EY$38-$K118/12)*$J118*$F115,0)+MAX((Expenses!EY$39-$K119/12)*$J119*$F115,0)))),0)</f>
        <v>0</v>
      </c>
      <c r="FB281" s="156">
        <f>IF(AND(FB$165&lt;=$E115,FB$165&gt;=EOMONTH($D115,0)),IF($G115="NNN",SUM(Expenses!EZ$35:EZ$39)*$F115,IF($G115="FSG",0,IF($G115="MG",SUMPRODUCT($I115:$I119,Expenses!EZ$35:EZ$39)*$F115,MAX((Expenses!EZ$35-$K115/12)*$J115*$F115,0)+MAX((Expenses!EZ$36-$K116/12)*$J116*$F115,0)+MAX((Expenses!EZ$37-$K117/12)*$J117*$F115,0)+MAX((Expenses!EZ$38-$K118/12)*$J118*$F115,0)+MAX((Expenses!EZ$39-$K119/12)*$J119*$F115,0)))),0)</f>
        <v>0</v>
      </c>
      <c r="FC281" s="156">
        <f>IF(AND(FC$165&lt;=$E115,FC$165&gt;=EOMONTH($D115,0)),IF($G115="NNN",SUM(Expenses!FA$35:FA$39)*$F115,IF($G115="FSG",0,IF($G115="MG",SUMPRODUCT($I115:$I119,Expenses!FA$35:FA$39)*$F115,MAX((Expenses!FA$35-$K115/12)*$J115*$F115,0)+MAX((Expenses!FA$36-$K116/12)*$J116*$F115,0)+MAX((Expenses!FA$37-$K117/12)*$J117*$F115,0)+MAX((Expenses!FA$38-$K118/12)*$J118*$F115,0)+MAX((Expenses!FA$39-$K119/12)*$J119*$F115,0)))),0)</f>
        <v>0</v>
      </c>
      <c r="FD281" s="156">
        <f>IF(AND(FD$165&lt;=$E115,FD$165&gt;=EOMONTH($D115,0)),IF($G115="NNN",SUM(Expenses!FB$35:FB$39)*$F115,IF($G115="FSG",0,IF($G115="MG",SUMPRODUCT($I115:$I119,Expenses!FB$35:FB$39)*$F115,MAX((Expenses!FB$35-$K115/12)*$J115*$F115,0)+MAX((Expenses!FB$36-$K116/12)*$J116*$F115,0)+MAX((Expenses!FB$37-$K117/12)*$J117*$F115,0)+MAX((Expenses!FB$38-$K118/12)*$J118*$F115,0)+MAX((Expenses!FB$39-$K119/12)*$J119*$F115,0)))),0)</f>
        <v>0</v>
      </c>
      <c r="FE281" s="156">
        <f>IF(AND(FE$165&lt;=$E115,FE$165&gt;=EOMONTH($D115,0)),IF($G115="NNN",SUM(Expenses!FC$35:FC$39)*$F115,IF($G115="FSG",0,IF($G115="MG",SUMPRODUCT($I115:$I119,Expenses!FC$35:FC$39)*$F115,MAX((Expenses!FC$35-$K115/12)*$J115*$F115,0)+MAX((Expenses!FC$36-$K116/12)*$J116*$F115,0)+MAX((Expenses!FC$37-$K117/12)*$J117*$F115,0)+MAX((Expenses!FC$38-$K118/12)*$J118*$F115,0)+MAX((Expenses!FC$39-$K119/12)*$J119*$F115,0)))),0)</f>
        <v>0</v>
      </c>
      <c r="FF281" s="156">
        <f>IF(AND(FF$165&lt;=$E115,FF$165&gt;=EOMONTH($D115,0)),IF($G115="NNN",SUM(Expenses!FD$35:FD$39)*$F115,IF($G115="FSG",0,IF($G115="MG",SUMPRODUCT($I115:$I119,Expenses!FD$35:FD$39)*$F115,MAX((Expenses!FD$35-$K115/12)*$J115*$F115,0)+MAX((Expenses!FD$36-$K116/12)*$J116*$F115,0)+MAX((Expenses!FD$37-$K117/12)*$J117*$F115,0)+MAX((Expenses!FD$38-$K118/12)*$J118*$F115,0)+MAX((Expenses!FD$39-$K119/12)*$J119*$F115,0)))),0)</f>
        <v>0</v>
      </c>
      <c r="FG281" s="156">
        <f>IF(AND(FG$165&lt;=$E115,FG$165&gt;=EOMONTH($D115,0)),IF($G115="NNN",SUM(Expenses!FE$35:FE$39)*$F115,IF($G115="FSG",0,IF($G115="MG",SUMPRODUCT($I115:$I119,Expenses!FE$35:FE$39)*$F115,MAX((Expenses!FE$35-$K115/12)*$J115*$F115,0)+MAX((Expenses!FE$36-$K116/12)*$J116*$F115,0)+MAX((Expenses!FE$37-$K117/12)*$J117*$F115,0)+MAX((Expenses!FE$38-$K118/12)*$J118*$F115,0)+MAX((Expenses!FE$39-$K119/12)*$J119*$F115,0)))),0)</f>
        <v>0</v>
      </c>
      <c r="FH281" s="156">
        <f>IF(AND(FH$165&lt;=$E115,FH$165&gt;=EOMONTH($D115,0)),IF($G115="NNN",SUM(Expenses!FF$35:FF$39)*$F115,IF($G115="FSG",0,IF($G115="MG",SUMPRODUCT($I115:$I119,Expenses!FF$35:FF$39)*$F115,MAX((Expenses!FF$35-$K115/12)*$J115*$F115,0)+MAX((Expenses!FF$36-$K116/12)*$J116*$F115,0)+MAX((Expenses!FF$37-$K117/12)*$J117*$F115,0)+MAX((Expenses!FF$38-$K118/12)*$J118*$F115,0)+MAX((Expenses!FF$39-$K119/12)*$J119*$F115,0)))),0)</f>
        <v>0</v>
      </c>
      <c r="FI281" s="156">
        <f>IF(AND(FI$165&lt;=$E115,FI$165&gt;=EOMONTH($D115,0)),IF($G115="NNN",SUM(Expenses!FG$35:FG$39)*$F115,IF($G115="FSG",0,IF($G115="MG",SUMPRODUCT($I115:$I119,Expenses!FG$35:FG$39)*$F115,MAX((Expenses!FG$35-$K115/12)*$J115*$F115,0)+MAX((Expenses!FG$36-$K116/12)*$J116*$F115,0)+MAX((Expenses!FG$37-$K117/12)*$J117*$F115,0)+MAX((Expenses!FG$38-$K118/12)*$J118*$F115,0)+MAX((Expenses!FG$39-$K119/12)*$J119*$F115,0)))),0)</f>
        <v>0</v>
      </c>
      <c r="FJ281" s="156">
        <f>IF(AND(FJ$165&lt;=$E115,FJ$165&gt;=EOMONTH($D115,0)),IF($G115="NNN",SUM(Expenses!FH$35:FH$39)*$F115,IF($G115="FSG",0,IF($G115="MG",SUMPRODUCT($I115:$I119,Expenses!FH$35:FH$39)*$F115,MAX((Expenses!FH$35-$K115/12)*$J115*$F115,0)+MAX((Expenses!FH$36-$K116/12)*$J116*$F115,0)+MAX((Expenses!FH$37-$K117/12)*$J117*$F115,0)+MAX((Expenses!FH$38-$K118/12)*$J118*$F115,0)+MAX((Expenses!FH$39-$K119/12)*$J119*$F115,0)))),0)</f>
        <v>0</v>
      </c>
      <c r="FK281" s="156">
        <f>IF(AND(FK$165&lt;=$E115,FK$165&gt;=EOMONTH($D115,0)),IF($G115="NNN",SUM(Expenses!FI$35:FI$39)*$F115,IF($G115="FSG",0,IF($G115="MG",SUMPRODUCT($I115:$I119,Expenses!FI$35:FI$39)*$F115,MAX((Expenses!FI$35-$K115/12)*$J115*$F115,0)+MAX((Expenses!FI$36-$K116/12)*$J116*$F115,0)+MAX((Expenses!FI$37-$K117/12)*$J117*$F115,0)+MAX((Expenses!FI$38-$K118/12)*$J118*$F115,0)+MAX((Expenses!FI$39-$K119/12)*$J119*$F115,0)))),0)</f>
        <v>0</v>
      </c>
      <c r="FL281" s="156">
        <f>IF(AND(FL$165&lt;=$E115,FL$165&gt;=EOMONTH($D115,0)),IF($G115="NNN",SUM(Expenses!FJ$35:FJ$39)*$F115,IF($G115="FSG",0,IF($G115="MG",SUMPRODUCT($I115:$I119,Expenses!FJ$35:FJ$39)*$F115,MAX((Expenses!FJ$35-$K115/12)*$J115*$F115,0)+MAX((Expenses!FJ$36-$K116/12)*$J116*$F115,0)+MAX((Expenses!FJ$37-$K117/12)*$J117*$F115,0)+MAX((Expenses!FJ$38-$K118/12)*$J118*$F115,0)+MAX((Expenses!FJ$39-$K119/12)*$J119*$F115,0)))),0)</f>
        <v>0</v>
      </c>
      <c r="FM281" s="156">
        <f>IF(AND(FM$165&lt;=$E115,FM$165&gt;=EOMONTH($D115,0)),IF($G115="NNN",SUM(Expenses!FK$35:FK$39)*$F115,IF($G115="FSG",0,IF($G115="MG",SUMPRODUCT($I115:$I119,Expenses!FK$35:FK$39)*$F115,MAX((Expenses!FK$35-$K115/12)*$J115*$F115,0)+MAX((Expenses!FK$36-$K116/12)*$J116*$F115,0)+MAX((Expenses!FK$37-$K117/12)*$J117*$F115,0)+MAX((Expenses!FK$38-$K118/12)*$J118*$F115,0)+MAX((Expenses!FK$39-$K119/12)*$J119*$F115,0)))),0)</f>
        <v>0</v>
      </c>
      <c r="FN281" s="156">
        <f>IF(AND(FN$165&lt;=$E115,FN$165&gt;=EOMONTH($D115,0)),IF($G115="NNN",SUM(Expenses!FL$35:FL$39)*$F115,IF($G115="FSG",0,IF($G115="MG",SUMPRODUCT($I115:$I119,Expenses!FL$35:FL$39)*$F115,MAX((Expenses!FL$35-$K115/12)*$J115*$F115,0)+MAX((Expenses!FL$36-$K116/12)*$J116*$F115,0)+MAX((Expenses!FL$37-$K117/12)*$J117*$F115,0)+MAX((Expenses!FL$38-$K118/12)*$J118*$F115,0)+MAX((Expenses!FL$39-$K119/12)*$J119*$F115,0)))),0)</f>
        <v>0</v>
      </c>
      <c r="FO281" s="156">
        <f>IF(AND(FO$165&lt;=$E115,FO$165&gt;=EOMONTH($D115,0)),IF($G115="NNN",SUM(Expenses!FM$35:FM$39)*$F115,IF($G115="FSG",0,IF($G115="MG",SUMPRODUCT($I115:$I119,Expenses!FM$35:FM$39)*$F115,MAX((Expenses!FM$35-$K115/12)*$J115*$F115,0)+MAX((Expenses!FM$36-$K116/12)*$J116*$F115,0)+MAX((Expenses!FM$37-$K117/12)*$J117*$F115,0)+MAX((Expenses!FM$38-$K118/12)*$J118*$F115,0)+MAX((Expenses!FM$39-$K119/12)*$J119*$F115,0)))),0)</f>
        <v>0</v>
      </c>
      <c r="FP281" s="156">
        <f>IF(AND(FP$165&lt;=$E115,FP$165&gt;=EOMONTH($D115,0)),IF($G115="NNN",SUM(Expenses!FN$35:FN$39)*$F115,IF($G115="FSG",0,IF($G115="MG",SUMPRODUCT($I115:$I119,Expenses!FN$35:FN$39)*$F115,MAX((Expenses!FN$35-$K115/12)*$J115*$F115,0)+MAX((Expenses!FN$36-$K116/12)*$J116*$F115,0)+MAX((Expenses!FN$37-$K117/12)*$J117*$F115,0)+MAX((Expenses!FN$38-$K118/12)*$J118*$F115,0)+MAX((Expenses!FN$39-$K119/12)*$J119*$F115,0)))),0)</f>
        <v>0</v>
      </c>
      <c r="FQ281" s="156">
        <f>IF(AND(FQ$165&lt;=$E115,FQ$165&gt;=EOMONTH($D115,0)),IF($G115="NNN",SUM(Expenses!FO$35:FO$39)*$F115,IF($G115="FSG",0,IF($G115="MG",SUMPRODUCT($I115:$I119,Expenses!FO$35:FO$39)*$F115,MAX((Expenses!FO$35-$K115/12)*$J115*$F115,0)+MAX((Expenses!FO$36-$K116/12)*$J116*$F115,0)+MAX((Expenses!FO$37-$K117/12)*$J117*$F115,0)+MAX((Expenses!FO$38-$K118/12)*$J118*$F115,0)+MAX((Expenses!FO$39-$K119/12)*$J119*$F115,0)))),0)</f>
        <v>0</v>
      </c>
      <c r="FR281" s="156">
        <f>IF(AND(FR$165&lt;=$E115,FR$165&gt;=EOMONTH($D115,0)),IF($G115="NNN",SUM(Expenses!FP$35:FP$39)*$F115,IF($G115="FSG",0,IF($G115="MG",SUMPRODUCT($I115:$I119,Expenses!FP$35:FP$39)*$F115,MAX((Expenses!FP$35-$K115/12)*$J115*$F115,0)+MAX((Expenses!FP$36-$K116/12)*$J116*$F115,0)+MAX((Expenses!FP$37-$K117/12)*$J117*$F115,0)+MAX((Expenses!FP$38-$K118/12)*$J118*$F115,0)+MAX((Expenses!FP$39-$K119/12)*$J119*$F115,0)))),0)</f>
        <v>0</v>
      </c>
      <c r="FS281" s="156">
        <f>IF(AND(FS$165&lt;=$E115,FS$165&gt;=EOMONTH($D115,0)),IF($G115="NNN",SUM(Expenses!FQ$35:FQ$39)*$F115,IF($G115="FSG",0,IF($G115="MG",SUMPRODUCT($I115:$I119,Expenses!FQ$35:FQ$39)*$F115,MAX((Expenses!FQ$35-$K115/12)*$J115*$F115,0)+MAX((Expenses!FQ$36-$K116/12)*$J116*$F115,0)+MAX((Expenses!FQ$37-$K117/12)*$J117*$F115,0)+MAX((Expenses!FQ$38-$K118/12)*$J118*$F115,0)+MAX((Expenses!FQ$39-$K119/12)*$J119*$F115,0)))),0)</f>
        <v>0</v>
      </c>
      <c r="FT281" s="156">
        <f>IF(AND(FT$165&lt;=$E115,FT$165&gt;=EOMONTH($D115,0)),IF($G115="NNN",SUM(Expenses!FR$35:FR$39)*$F115,IF($G115="FSG",0,IF($G115="MG",SUMPRODUCT($I115:$I119,Expenses!FR$35:FR$39)*$F115,MAX((Expenses!FR$35-$K115/12)*$J115*$F115,0)+MAX((Expenses!FR$36-$K116/12)*$J116*$F115,0)+MAX((Expenses!FR$37-$K117/12)*$J117*$F115,0)+MAX((Expenses!FR$38-$K118/12)*$J118*$F115,0)+MAX((Expenses!FR$39-$K119/12)*$J119*$F115,0)))),0)</f>
        <v>0</v>
      </c>
      <c r="FU281" s="156">
        <f>IF(AND(FU$165&lt;=$E115,FU$165&gt;=EOMONTH($D115,0)),IF($G115="NNN",SUM(Expenses!FS$35:FS$39)*$F115,IF($G115="FSG",0,IF($G115="MG",SUMPRODUCT($I115:$I119,Expenses!FS$35:FS$39)*$F115,MAX((Expenses!FS$35-$K115/12)*$J115*$F115,0)+MAX((Expenses!FS$36-$K116/12)*$J116*$F115,0)+MAX((Expenses!FS$37-$K117/12)*$J117*$F115,0)+MAX((Expenses!FS$38-$K118/12)*$J118*$F115,0)+MAX((Expenses!FS$39-$K119/12)*$J119*$F115,0)))),0)</f>
        <v>0</v>
      </c>
      <c r="FV281" s="156">
        <f>IF(AND(FV$165&lt;=$E115,FV$165&gt;=EOMONTH($D115,0)),IF($G115="NNN",SUM(Expenses!FT$35:FT$39)*$F115,IF($G115="FSG",0,IF($G115="MG",SUMPRODUCT($I115:$I119,Expenses!FT$35:FT$39)*$F115,MAX((Expenses!FT$35-$K115/12)*$J115*$F115,0)+MAX((Expenses!FT$36-$K116/12)*$J116*$F115,0)+MAX((Expenses!FT$37-$K117/12)*$J117*$F115,0)+MAX((Expenses!FT$38-$K118/12)*$J118*$F115,0)+MAX((Expenses!FT$39-$K119/12)*$J119*$F115,0)))),0)</f>
        <v>0</v>
      </c>
      <c r="FW281" s="156">
        <f>IF(AND(FW$165&lt;=$E115,FW$165&gt;=EOMONTH($D115,0)),IF($G115="NNN",SUM(Expenses!FU$35:FU$39)*$F115,IF($G115="FSG",0,IF($G115="MG",SUMPRODUCT($I115:$I119,Expenses!FU$35:FU$39)*$F115,MAX((Expenses!FU$35-$K115/12)*$J115*$F115,0)+MAX((Expenses!FU$36-$K116/12)*$J116*$F115,0)+MAX((Expenses!FU$37-$K117/12)*$J117*$F115,0)+MAX((Expenses!FU$38-$K118/12)*$J118*$F115,0)+MAX((Expenses!FU$39-$K119/12)*$J119*$F115,0)))),0)</f>
        <v>0</v>
      </c>
      <c r="FX281" s="156">
        <f>IF(AND(FX$165&lt;=$E115,FX$165&gt;=EOMONTH($D115,0)),IF($G115="NNN",SUM(Expenses!FV$35:FV$39)*$F115,IF($G115="FSG",0,IF($G115="MG",SUMPRODUCT($I115:$I119,Expenses!FV$35:FV$39)*$F115,MAX((Expenses!FV$35-$K115/12)*$J115*$F115,0)+MAX((Expenses!FV$36-$K116/12)*$J116*$F115,0)+MAX((Expenses!FV$37-$K117/12)*$J117*$F115,0)+MAX((Expenses!FV$38-$K118/12)*$J118*$F115,0)+MAX((Expenses!FV$39-$K119/12)*$J119*$F115,0)))),0)</f>
        <v>0</v>
      </c>
      <c r="FY281" s="156">
        <f>IF(AND(FY$165&lt;=$E115,FY$165&gt;=EOMONTH($D115,0)),IF($G115="NNN",SUM(Expenses!FW$35:FW$39)*$F115,IF($G115="FSG",0,IF($G115="MG",SUMPRODUCT($I115:$I119,Expenses!FW$35:FW$39)*$F115,MAX((Expenses!FW$35-$K115/12)*$J115*$F115,0)+MAX((Expenses!FW$36-$K116/12)*$J116*$F115,0)+MAX((Expenses!FW$37-$K117/12)*$J117*$F115,0)+MAX((Expenses!FW$38-$K118/12)*$J118*$F115,0)+MAX((Expenses!FW$39-$K119/12)*$J119*$F115,0)))),0)</f>
        <v>0</v>
      </c>
      <c r="FZ281" s="156">
        <f>IF(AND(FZ$165&lt;=$E115,FZ$165&gt;=EOMONTH($D115,0)),IF($G115="NNN",SUM(Expenses!FX$35:FX$39)*$F115,IF($G115="FSG",0,IF($G115="MG",SUMPRODUCT($I115:$I119,Expenses!FX$35:FX$39)*$F115,MAX((Expenses!FX$35-$K115/12)*$J115*$F115,0)+MAX((Expenses!FX$36-$K116/12)*$J116*$F115,0)+MAX((Expenses!FX$37-$K117/12)*$J117*$F115,0)+MAX((Expenses!FX$38-$K118/12)*$J118*$F115,0)+MAX((Expenses!FX$39-$K119/12)*$J119*$F115,0)))),0)</f>
        <v>0</v>
      </c>
      <c r="GA281" s="156">
        <f>IF(AND(GA$165&lt;=$E115,GA$165&gt;=EOMONTH($D115,0)),IF($G115="NNN",SUM(Expenses!FY$35:FY$39)*$F115,IF($G115="FSG",0,IF($G115="MG",SUMPRODUCT($I115:$I119,Expenses!FY$35:FY$39)*$F115,MAX((Expenses!FY$35-$K115/12)*$J115*$F115,0)+MAX((Expenses!FY$36-$K116/12)*$J116*$F115,0)+MAX((Expenses!FY$37-$K117/12)*$J117*$F115,0)+MAX((Expenses!FY$38-$K118/12)*$J118*$F115,0)+MAX((Expenses!FY$39-$K119/12)*$J119*$F115,0)))),0)</f>
        <v>0</v>
      </c>
      <c r="GB281" s="156">
        <f>IF(AND(GB$165&lt;=$E115,GB$165&gt;=EOMONTH($D115,0)),IF($G115="NNN",SUM(Expenses!FZ$35:FZ$39)*$F115,IF($G115="FSG",0,IF($G115="MG",SUMPRODUCT($I115:$I119,Expenses!FZ$35:FZ$39)*$F115,MAX((Expenses!FZ$35-$K115/12)*$J115*$F115,0)+MAX((Expenses!FZ$36-$K116/12)*$J116*$F115,0)+MAX((Expenses!FZ$37-$K117/12)*$J117*$F115,0)+MAX((Expenses!FZ$38-$K118/12)*$J118*$F115,0)+MAX((Expenses!FZ$39-$K119/12)*$J119*$F115,0)))),0)</f>
        <v>0</v>
      </c>
      <c r="GC281" s="156">
        <f>IF(AND(GC$165&lt;=$E115,GC$165&gt;=EOMONTH($D115,0)),IF($G115="NNN",SUM(Expenses!GA$35:GA$39)*$F115,IF($G115="FSG",0,IF($G115="MG",SUMPRODUCT($I115:$I119,Expenses!GA$35:GA$39)*$F115,MAX((Expenses!GA$35-$K115/12)*$J115*$F115,0)+MAX((Expenses!GA$36-$K116/12)*$J116*$F115,0)+MAX((Expenses!GA$37-$K117/12)*$J117*$F115,0)+MAX((Expenses!GA$38-$K118/12)*$J118*$F115,0)+MAX((Expenses!GA$39-$K119/12)*$J119*$F115,0)))),0)</f>
        <v>0</v>
      </c>
      <c r="GD281" s="156">
        <f>IF(AND(GD$165&lt;=$E115,GD$165&gt;=EOMONTH($D115,0)),IF($G115="NNN",SUM(Expenses!GB$35:GB$39)*$F115,IF($G115="FSG",0,IF($G115="MG",SUMPRODUCT($I115:$I119,Expenses!GB$35:GB$39)*$F115,MAX((Expenses!GB$35-$K115/12)*$J115*$F115,0)+MAX((Expenses!GB$36-$K116/12)*$J116*$F115,0)+MAX((Expenses!GB$37-$K117/12)*$J117*$F115,0)+MAX((Expenses!GB$38-$K118/12)*$J118*$F115,0)+MAX((Expenses!GB$39-$K119/12)*$J119*$F115,0)))),0)</f>
        <v>0</v>
      </c>
      <c r="GE281" s="156">
        <f>IF(AND(GE$165&lt;=$E115,GE$165&gt;=EOMONTH($D115,0)),IF($G115="NNN",SUM(Expenses!GC$35:GC$39)*$F115,IF($G115="FSG",0,IF($G115="MG",SUMPRODUCT($I115:$I119,Expenses!GC$35:GC$39)*$F115,MAX((Expenses!GC$35-$K115/12)*$J115*$F115,0)+MAX((Expenses!GC$36-$K116/12)*$J116*$F115,0)+MAX((Expenses!GC$37-$K117/12)*$J117*$F115,0)+MAX((Expenses!GC$38-$K118/12)*$J118*$F115,0)+MAX((Expenses!GC$39-$K119/12)*$J119*$F115,0)))),0)</f>
        <v>0</v>
      </c>
      <c r="GF281" s="156">
        <f>IF(AND(GF$165&lt;=$E115,GF$165&gt;=EOMONTH($D115,0)),IF($G115="NNN",SUM(Expenses!GD$35:GD$39)*$F115,IF($G115="FSG",0,IF($G115="MG",SUMPRODUCT($I115:$I119,Expenses!GD$35:GD$39)*$F115,MAX((Expenses!GD$35-$K115/12)*$J115*$F115,0)+MAX((Expenses!GD$36-$K116/12)*$J116*$F115,0)+MAX((Expenses!GD$37-$K117/12)*$J117*$F115,0)+MAX((Expenses!GD$38-$K118/12)*$J118*$F115,0)+MAX((Expenses!GD$39-$K119/12)*$J119*$F115,0)))),0)</f>
        <v>0</v>
      </c>
      <c r="GG281" s="156">
        <f>IF(AND(GG$165&lt;=$E115,GG$165&gt;=EOMONTH($D115,0)),IF($G115="NNN",SUM(Expenses!GE$35:GE$39)*$F115,IF($G115="FSG",0,IF($G115="MG",SUMPRODUCT($I115:$I119,Expenses!GE$35:GE$39)*$F115,MAX((Expenses!GE$35-$K115/12)*$J115*$F115,0)+MAX((Expenses!GE$36-$K116/12)*$J116*$F115,0)+MAX((Expenses!GE$37-$K117/12)*$J117*$F115,0)+MAX((Expenses!GE$38-$K118/12)*$J118*$F115,0)+MAX((Expenses!GE$39-$K119/12)*$J119*$F115,0)))),0)</f>
        <v>0</v>
      </c>
      <c r="GH281" s="156">
        <f>IF(AND(GH$165&lt;=$E115,GH$165&gt;=EOMONTH($D115,0)),IF($G115="NNN",SUM(Expenses!GF$35:GF$39)*$F115,IF($G115="FSG",0,IF($G115="MG",SUMPRODUCT($I115:$I119,Expenses!GF$35:GF$39)*$F115,MAX((Expenses!GF$35-$K115/12)*$J115*$F115,0)+MAX((Expenses!GF$36-$K116/12)*$J116*$F115,0)+MAX((Expenses!GF$37-$K117/12)*$J117*$F115,0)+MAX((Expenses!GF$38-$K118/12)*$J118*$F115,0)+MAX((Expenses!GF$39-$K119/12)*$J119*$F115,0)))),0)</f>
        <v>0</v>
      </c>
      <c r="GI281" s="156">
        <f>IF(AND(GI$165&lt;=$E115,GI$165&gt;=EOMONTH($D115,0)),IF($G115="NNN",SUM(Expenses!GG$35:GG$39)*$F115,IF($G115="FSG",0,IF($G115="MG",SUMPRODUCT($I115:$I119,Expenses!GG$35:GG$39)*$F115,MAX((Expenses!GG$35-$K115/12)*$J115*$F115,0)+MAX((Expenses!GG$36-$K116/12)*$J116*$F115,0)+MAX((Expenses!GG$37-$K117/12)*$J117*$F115,0)+MAX((Expenses!GG$38-$K118/12)*$J118*$F115,0)+MAX((Expenses!GG$39-$K119/12)*$J119*$F115,0)))),0)</f>
        <v>0</v>
      </c>
      <c r="GJ281" s="156">
        <f>IF(AND(GJ$165&lt;=$E115,GJ$165&gt;=EOMONTH($D115,0)),IF($G115="NNN",SUM(Expenses!GH$35:GH$39)*$F115,IF($G115="FSG",0,IF($G115="MG",SUMPRODUCT($I115:$I119,Expenses!GH$35:GH$39)*$F115,MAX((Expenses!GH$35-$K115/12)*$J115*$F115,0)+MAX((Expenses!GH$36-$K116/12)*$J116*$F115,0)+MAX((Expenses!GH$37-$K117/12)*$J117*$F115,0)+MAX((Expenses!GH$38-$K118/12)*$J118*$F115,0)+MAX((Expenses!GH$39-$K119/12)*$J119*$F115,0)))),0)</f>
        <v>0</v>
      </c>
      <c r="GK281" s="156">
        <f>IF(AND(GK$165&lt;=$E115,GK$165&gt;=EOMONTH($D115,0)),IF($G115="NNN",SUM(Expenses!GI$35:GI$39)*$F115,IF($G115="FSG",0,IF($G115="MG",SUMPRODUCT($I115:$I119,Expenses!GI$35:GI$39)*$F115,MAX((Expenses!GI$35-$K115/12)*$J115*$F115,0)+MAX((Expenses!GI$36-$K116/12)*$J116*$F115,0)+MAX((Expenses!GI$37-$K117/12)*$J117*$F115,0)+MAX((Expenses!GI$38-$K118/12)*$J118*$F115,0)+MAX((Expenses!GI$39-$K119/12)*$J119*$F115,0)))),0)</f>
        <v>0</v>
      </c>
      <c r="GL281" s="156">
        <f>IF(AND(GL$165&lt;=$E115,GL$165&gt;=EOMONTH($D115,0)),IF($G115="NNN",SUM(Expenses!GJ$35:GJ$39)*$F115,IF($G115="FSG",0,IF($G115="MG",SUMPRODUCT($I115:$I119,Expenses!GJ$35:GJ$39)*$F115,MAX((Expenses!GJ$35-$K115/12)*$J115*$F115,0)+MAX((Expenses!GJ$36-$K116/12)*$J116*$F115,0)+MAX((Expenses!GJ$37-$K117/12)*$J117*$F115,0)+MAX((Expenses!GJ$38-$K118/12)*$J118*$F115,0)+MAX((Expenses!GJ$39-$K119/12)*$J119*$F115,0)))),0)</f>
        <v>0</v>
      </c>
      <c r="GM281" s="156">
        <f>IF(AND(GM$165&lt;=$E115,GM$165&gt;=EOMONTH($D115,0)),IF($G115="NNN",SUM(Expenses!GK$35:GK$39)*$F115,IF($G115="FSG",0,IF($G115="MG",SUMPRODUCT($I115:$I119,Expenses!GK$35:GK$39)*$F115,MAX((Expenses!GK$35-$K115/12)*$J115*$F115,0)+MAX((Expenses!GK$36-$K116/12)*$J116*$F115,0)+MAX((Expenses!GK$37-$K117/12)*$J117*$F115,0)+MAX((Expenses!GK$38-$K118/12)*$J118*$F115,0)+MAX((Expenses!GK$39-$K119/12)*$J119*$F115,0)))),0)</f>
        <v>0</v>
      </c>
      <c r="GN281" s="156">
        <f>IF(AND(GN$165&lt;=$E115,GN$165&gt;=EOMONTH($D115,0)),IF($G115="NNN",SUM(Expenses!GL$35:GL$39)*$F115,IF($G115="FSG",0,IF($G115="MG",SUMPRODUCT($I115:$I119,Expenses!GL$35:GL$39)*$F115,MAX((Expenses!GL$35-$K115/12)*$J115*$F115,0)+MAX((Expenses!GL$36-$K116/12)*$J116*$F115,0)+MAX((Expenses!GL$37-$K117/12)*$J117*$F115,0)+MAX((Expenses!GL$38-$K118/12)*$J118*$F115,0)+MAX((Expenses!GL$39-$K119/12)*$J119*$F115,0)))),0)</f>
        <v>0</v>
      </c>
      <c r="GO281" s="156">
        <f>IF(AND(GO$165&lt;=$E115,GO$165&gt;=EOMONTH($D115,0)),IF($G115="NNN",SUM(Expenses!GM$35:GM$39)*$F115,IF($G115="FSG",0,IF($G115="MG",SUMPRODUCT($I115:$I119,Expenses!GM$35:GM$39)*$F115,MAX((Expenses!GM$35-$K115/12)*$J115*$F115,0)+MAX((Expenses!GM$36-$K116/12)*$J116*$F115,0)+MAX((Expenses!GM$37-$K117/12)*$J117*$F115,0)+MAX((Expenses!GM$38-$K118/12)*$J118*$F115,0)+MAX((Expenses!GM$39-$K119/12)*$J119*$F115,0)))),0)</f>
        <v>0</v>
      </c>
      <c r="GP281" s="156">
        <f>IF(AND(GP$165&lt;=$E115,GP$165&gt;=EOMONTH($D115,0)),IF($G115="NNN",SUM(Expenses!GN$35:GN$39)*$F115,IF($G115="FSG",0,IF($G115="MG",SUMPRODUCT($I115:$I119,Expenses!GN$35:GN$39)*$F115,MAX((Expenses!GN$35-$K115/12)*$J115*$F115,0)+MAX((Expenses!GN$36-$K116/12)*$J116*$F115,0)+MAX((Expenses!GN$37-$K117/12)*$J117*$F115,0)+MAX((Expenses!GN$38-$K118/12)*$J118*$F115,0)+MAX((Expenses!GN$39-$K119/12)*$J119*$F115,0)))),0)</f>
        <v>0</v>
      </c>
      <c r="GQ281" s="156">
        <f>IF(AND(GQ$165&lt;=$E115,GQ$165&gt;=EOMONTH($D115,0)),IF($G115="NNN",SUM(Expenses!GO$35:GO$39)*$F115,IF($G115="FSG",0,IF($G115="MG",SUMPRODUCT($I115:$I119,Expenses!GO$35:GO$39)*$F115,MAX((Expenses!GO$35-$K115/12)*$J115*$F115,0)+MAX((Expenses!GO$36-$K116/12)*$J116*$F115,0)+MAX((Expenses!GO$37-$K117/12)*$J117*$F115,0)+MAX((Expenses!GO$38-$K118/12)*$J118*$F115,0)+MAX((Expenses!GO$39-$K119/12)*$J119*$F115,0)))),0)</f>
        <v>0</v>
      </c>
      <c r="GR281" s="156">
        <f>IF(AND(GR$165&lt;=$E115,GR$165&gt;=EOMONTH($D115,0)),IF($G115="NNN",SUM(Expenses!GP$35:GP$39)*$F115,IF($G115="FSG",0,IF($G115="MG",SUMPRODUCT($I115:$I119,Expenses!GP$35:GP$39)*$F115,MAX((Expenses!GP$35-$K115/12)*$J115*$F115,0)+MAX((Expenses!GP$36-$K116/12)*$J116*$F115,0)+MAX((Expenses!GP$37-$K117/12)*$J117*$F115,0)+MAX((Expenses!GP$38-$K118/12)*$J118*$F115,0)+MAX((Expenses!GP$39-$K119/12)*$J119*$F115,0)))),0)</f>
        <v>0</v>
      </c>
      <c r="GS281" s="156">
        <f>IF(AND(GS$165&lt;=$E115,GS$165&gt;=EOMONTH($D115,0)),IF($G115="NNN",SUM(Expenses!GQ$35:GQ$39)*$F115,IF($G115="FSG",0,IF($G115="MG",SUMPRODUCT($I115:$I119,Expenses!GQ$35:GQ$39)*$F115,MAX((Expenses!GQ$35-$K115/12)*$J115*$F115,0)+MAX((Expenses!GQ$36-$K116/12)*$J116*$F115,0)+MAX((Expenses!GQ$37-$K117/12)*$J117*$F115,0)+MAX((Expenses!GQ$38-$K118/12)*$J118*$F115,0)+MAX((Expenses!GQ$39-$K119/12)*$J119*$F115,0)))),0)</f>
        <v>0</v>
      </c>
      <c r="GT281" s="156">
        <f>IF(AND(GT$165&lt;=$E115,GT$165&gt;=EOMONTH($D115,0)),IF($G115="NNN",SUM(Expenses!GR$35:GR$39)*$F115,IF($G115="FSG",0,IF($G115="MG",SUMPRODUCT($I115:$I119,Expenses!GR$35:GR$39)*$F115,MAX((Expenses!GR$35-$K115/12)*$J115*$F115,0)+MAX((Expenses!GR$36-$K116/12)*$J116*$F115,0)+MAX((Expenses!GR$37-$K117/12)*$J117*$F115,0)+MAX((Expenses!GR$38-$K118/12)*$J118*$F115,0)+MAX((Expenses!GR$39-$K119/12)*$J119*$F115,0)))),0)</f>
        <v>0</v>
      </c>
      <c r="GU281" s="156">
        <f>IF(AND(GU$165&lt;=$E115,GU$165&gt;=EOMONTH($D115,0)),IF($G115="NNN",SUM(Expenses!GS$35:GS$39)*$F115,IF($G115="FSG",0,IF($G115="MG",SUMPRODUCT($I115:$I119,Expenses!GS$35:GS$39)*$F115,MAX((Expenses!GS$35-$K115/12)*$J115*$F115,0)+MAX((Expenses!GS$36-$K116/12)*$J116*$F115,0)+MAX((Expenses!GS$37-$K117/12)*$J117*$F115,0)+MAX((Expenses!GS$38-$K118/12)*$J118*$F115,0)+MAX((Expenses!GS$39-$K119/12)*$J119*$F115,0)))),0)</f>
        <v>0</v>
      </c>
      <c r="GV281" s="156">
        <f>IF(AND(GV$165&lt;=$E115,GV$165&gt;=EOMONTH($D115,0)),IF($G115="NNN",SUM(Expenses!GT$35:GT$39)*$F115,IF($G115="FSG",0,IF($G115="MG",SUMPRODUCT($I115:$I119,Expenses!GT$35:GT$39)*$F115,MAX((Expenses!GT$35-$K115/12)*$J115*$F115,0)+MAX((Expenses!GT$36-$K116/12)*$J116*$F115,0)+MAX((Expenses!GT$37-$K117/12)*$J117*$F115,0)+MAX((Expenses!GT$38-$K118/12)*$J118*$F115,0)+MAX((Expenses!GT$39-$K119/12)*$J119*$F115,0)))),0)</f>
        <v>0</v>
      </c>
      <c r="GW281" s="156">
        <f>IF(AND(GW$165&lt;=$E115,GW$165&gt;=EOMONTH($D115,0)),IF($G115="NNN",SUM(Expenses!GU$35:GU$39)*$F115,IF($G115="FSG",0,IF($G115="MG",SUMPRODUCT($I115:$I119,Expenses!GU$35:GU$39)*$F115,MAX((Expenses!GU$35-$K115/12)*$J115*$F115,0)+MAX((Expenses!GU$36-$K116/12)*$J116*$F115,0)+MAX((Expenses!GU$37-$K117/12)*$J117*$F115,0)+MAX((Expenses!GU$38-$K118/12)*$J118*$F115,0)+MAX((Expenses!GU$39-$K119/12)*$J119*$F115,0)))),0)</f>
        <v>0</v>
      </c>
      <c r="GX281" s="156">
        <f>IF(AND(GX$165&lt;=$E115,GX$165&gt;=EOMONTH($D115,0)),IF($G115="NNN",SUM(Expenses!GV$35:GV$39)*$F115,IF($G115="FSG",0,IF($G115="MG",SUMPRODUCT($I115:$I119,Expenses!GV$35:GV$39)*$F115,MAX((Expenses!GV$35-$K115/12)*$J115*$F115,0)+MAX((Expenses!GV$36-$K116/12)*$J116*$F115,0)+MAX((Expenses!GV$37-$K117/12)*$J117*$F115,0)+MAX((Expenses!GV$38-$K118/12)*$J118*$F115,0)+MAX((Expenses!GV$39-$K119/12)*$J119*$F115,0)))),0)</f>
        <v>0</v>
      </c>
      <c r="GY281" s="156">
        <f>IF(AND(GY$165&lt;=$E115,GY$165&gt;=EOMONTH($D115,0)),IF($G115="NNN",SUM(Expenses!GW$35:GW$39)*$F115,IF($G115="FSG",0,IF($G115="MG",SUMPRODUCT($I115:$I119,Expenses!GW$35:GW$39)*$F115,MAX((Expenses!GW$35-$K115/12)*$J115*$F115,0)+MAX((Expenses!GW$36-$K116/12)*$J116*$F115,0)+MAX((Expenses!GW$37-$K117/12)*$J117*$F115,0)+MAX((Expenses!GW$38-$K118/12)*$J118*$F115,0)+MAX((Expenses!GW$39-$K119/12)*$J119*$F115,0)))),0)</f>
        <v>0</v>
      </c>
      <c r="GZ281" s="156">
        <f>IF(AND(GZ$165&lt;=$E115,GZ$165&gt;=EOMONTH($D115,0)),IF($G115="NNN",SUM(Expenses!GX$35:GX$39)*$F115,IF($G115="FSG",0,IF($G115="MG",SUMPRODUCT($I115:$I119,Expenses!GX$35:GX$39)*$F115,MAX((Expenses!GX$35-$K115/12)*$J115*$F115,0)+MAX((Expenses!GX$36-$K116/12)*$J116*$F115,0)+MAX((Expenses!GX$37-$K117/12)*$J117*$F115,0)+MAX((Expenses!GX$38-$K118/12)*$J118*$F115,0)+MAX((Expenses!GX$39-$K119/12)*$J119*$F115,0)))),0)</f>
        <v>0</v>
      </c>
      <c r="HA281" s="156">
        <f>IF(AND(HA$165&lt;=$E115,HA$165&gt;=EOMONTH($D115,0)),IF($G115="NNN",SUM(Expenses!GY$35:GY$39)*$F115,IF($G115="FSG",0,IF($G115="MG",SUMPRODUCT($I115:$I119,Expenses!GY$35:GY$39)*$F115,MAX((Expenses!GY$35-$K115/12)*$J115*$F115,0)+MAX((Expenses!GY$36-$K116/12)*$J116*$F115,0)+MAX((Expenses!GY$37-$K117/12)*$J117*$F115,0)+MAX((Expenses!GY$38-$K118/12)*$J118*$F115,0)+MAX((Expenses!GY$39-$K119/12)*$J119*$F115,0)))),0)</f>
        <v>0</v>
      </c>
      <c r="HB281" s="156">
        <f>IF(AND(HB$165&lt;=$E115,HB$165&gt;=EOMONTH($D115,0)),IF($G115="NNN",SUM(Expenses!GZ$35:GZ$39)*$F115,IF($G115="FSG",0,IF($G115="MG",SUMPRODUCT($I115:$I119,Expenses!GZ$35:GZ$39)*$F115,MAX((Expenses!GZ$35-$K115/12)*$J115*$F115,0)+MAX((Expenses!GZ$36-$K116/12)*$J116*$F115,0)+MAX((Expenses!GZ$37-$K117/12)*$J117*$F115,0)+MAX((Expenses!GZ$38-$K118/12)*$J118*$F115,0)+MAX((Expenses!GZ$39-$K119/12)*$J119*$F115,0)))),0)</f>
        <v>0</v>
      </c>
      <c r="HC281" s="156">
        <f>IF(AND(HC$165&lt;=$E115,HC$165&gt;=EOMONTH($D115,0)),IF($G115="NNN",SUM(Expenses!HA$35:HA$39)*$F115,IF($G115="FSG",0,IF($G115="MG",SUMPRODUCT($I115:$I119,Expenses!HA$35:HA$39)*$F115,MAX((Expenses!HA$35-$K115/12)*$J115*$F115,0)+MAX((Expenses!HA$36-$K116/12)*$J116*$F115,0)+MAX((Expenses!HA$37-$K117/12)*$J117*$F115,0)+MAX((Expenses!HA$38-$K118/12)*$J118*$F115,0)+MAX((Expenses!HA$39-$K119/12)*$J119*$F115,0)))),0)</f>
        <v>0</v>
      </c>
      <c r="HD281" s="156">
        <f>IF(AND(HD$165&lt;=$E115,HD$165&gt;=EOMONTH($D115,0)),IF($G115="NNN",SUM(Expenses!HB$35:HB$39)*$F115,IF($G115="FSG",0,IF($G115="MG",SUMPRODUCT($I115:$I119,Expenses!HB$35:HB$39)*$F115,MAX((Expenses!HB$35-$K115/12)*$J115*$F115,0)+MAX((Expenses!HB$36-$K116/12)*$J116*$F115,0)+MAX((Expenses!HB$37-$K117/12)*$J117*$F115,0)+MAX((Expenses!HB$38-$K118/12)*$J118*$F115,0)+MAX((Expenses!HB$39-$K119/12)*$J119*$F115,0)))),0)</f>
        <v>0</v>
      </c>
      <c r="HE281" s="156">
        <f>IF(AND(HE$165&lt;=$E115,HE$165&gt;=EOMONTH($D115,0)),IF($G115="NNN",SUM(Expenses!HC$35:HC$39)*$F115,IF($G115="FSG",0,IF($G115="MG",SUMPRODUCT($I115:$I119,Expenses!HC$35:HC$39)*$F115,MAX((Expenses!HC$35-$K115/12)*$J115*$F115,0)+MAX((Expenses!HC$36-$K116/12)*$J116*$F115,0)+MAX((Expenses!HC$37-$K117/12)*$J117*$F115,0)+MAX((Expenses!HC$38-$K118/12)*$J118*$F115,0)+MAX((Expenses!HC$39-$K119/12)*$J119*$F115,0)))),0)</f>
        <v>0</v>
      </c>
      <c r="HF281" s="156">
        <f>IF(AND(HF$165&lt;=$E115,HF$165&gt;=EOMONTH($D115,0)),IF($G115="NNN",SUM(Expenses!HD$35:HD$39)*$F115,IF($G115="FSG",0,IF($G115="MG",SUMPRODUCT($I115:$I119,Expenses!HD$35:HD$39)*$F115,MAX((Expenses!HD$35-$K115/12)*$J115*$F115,0)+MAX((Expenses!HD$36-$K116/12)*$J116*$F115,0)+MAX((Expenses!HD$37-$K117/12)*$J117*$F115,0)+MAX((Expenses!HD$38-$K118/12)*$J118*$F115,0)+MAX((Expenses!HD$39-$K119/12)*$J119*$F115,0)))),0)</f>
        <v>0</v>
      </c>
      <c r="HG281" s="156">
        <f>IF(AND(HG$165&lt;=$E115,HG$165&gt;=EOMONTH($D115,0)),IF($G115="NNN",SUM(Expenses!HE$35:HE$39)*$F115,IF($G115="FSG",0,IF($G115="MG",SUMPRODUCT($I115:$I119,Expenses!HE$35:HE$39)*$F115,MAX((Expenses!HE$35-$K115/12)*$J115*$F115,0)+MAX((Expenses!HE$36-$K116/12)*$J116*$F115,0)+MAX((Expenses!HE$37-$K117/12)*$J117*$F115,0)+MAX((Expenses!HE$38-$K118/12)*$J118*$F115,0)+MAX((Expenses!HE$39-$K119/12)*$J119*$F115,0)))),0)</f>
        <v>0</v>
      </c>
      <c r="HH281" s="156">
        <f>IF(AND(HH$165&lt;=$E115,HH$165&gt;=EOMONTH($D115,0)),IF($G115="NNN",SUM(Expenses!HF$35:HF$39)*$F115,IF($G115="FSG",0,IF($G115="MG",SUMPRODUCT($I115:$I119,Expenses!HF$35:HF$39)*$F115,MAX((Expenses!HF$35-$K115/12)*$J115*$F115,0)+MAX((Expenses!HF$36-$K116/12)*$J116*$F115,0)+MAX((Expenses!HF$37-$K117/12)*$J117*$F115,0)+MAX((Expenses!HF$38-$K118/12)*$J118*$F115,0)+MAX((Expenses!HF$39-$K119/12)*$J119*$F115,0)))),0)</f>
        <v>0</v>
      </c>
      <c r="HI281" s="156">
        <f>IF(AND(HI$165&lt;=$E115,HI$165&gt;=EOMONTH($D115,0)),IF($G115="NNN",SUM(Expenses!HG$35:HG$39)*$F115,IF($G115="FSG",0,IF($G115="MG",SUMPRODUCT($I115:$I119,Expenses!HG$35:HG$39)*$F115,MAX((Expenses!HG$35-$K115/12)*$J115*$F115,0)+MAX((Expenses!HG$36-$K116/12)*$J116*$F115,0)+MAX((Expenses!HG$37-$K117/12)*$J117*$F115,0)+MAX((Expenses!HG$38-$K118/12)*$J118*$F115,0)+MAX((Expenses!HG$39-$K119/12)*$J119*$F115,0)))),0)</f>
        <v>0</v>
      </c>
      <c r="HJ281" s="156">
        <f>IF(AND(HJ$165&lt;=$E115,HJ$165&gt;=EOMONTH($D115,0)),IF($G115="NNN",SUM(Expenses!HH$35:HH$39)*$F115,IF($G115="FSG",0,IF($G115="MG",SUMPRODUCT($I115:$I119,Expenses!HH$35:HH$39)*$F115,MAX((Expenses!HH$35-$K115/12)*$J115*$F115,0)+MAX((Expenses!HH$36-$K116/12)*$J116*$F115,0)+MAX((Expenses!HH$37-$K117/12)*$J117*$F115,0)+MAX((Expenses!HH$38-$K118/12)*$J118*$F115,0)+MAX((Expenses!HH$39-$K119/12)*$J119*$F115,0)))),0)</f>
        <v>0</v>
      </c>
      <c r="HK281" s="156">
        <f>IF(AND(HK$165&lt;=$E115,HK$165&gt;=EOMONTH($D115,0)),IF($G115="NNN",SUM(Expenses!HI$35:HI$39)*$F115,IF($G115="FSG",0,IF($G115="MG",SUMPRODUCT($I115:$I119,Expenses!HI$35:HI$39)*$F115,MAX((Expenses!HI$35-$K115/12)*$J115*$F115,0)+MAX((Expenses!HI$36-$K116/12)*$J116*$F115,0)+MAX((Expenses!HI$37-$K117/12)*$J117*$F115,0)+MAX((Expenses!HI$38-$K118/12)*$J118*$F115,0)+MAX((Expenses!HI$39-$K119/12)*$J119*$F115,0)))),0)</f>
        <v>0</v>
      </c>
      <c r="HL281" s="156">
        <f>IF(AND(HL$165&lt;=$E115,HL$165&gt;=EOMONTH($D115,0)),IF($G115="NNN",SUM(Expenses!HJ$35:HJ$39)*$F115,IF($G115="FSG",0,IF($G115="MG",SUMPRODUCT($I115:$I119,Expenses!HJ$35:HJ$39)*$F115,MAX((Expenses!HJ$35-$K115/12)*$J115*$F115,0)+MAX((Expenses!HJ$36-$K116/12)*$J116*$F115,0)+MAX((Expenses!HJ$37-$K117/12)*$J117*$F115,0)+MAX((Expenses!HJ$38-$K118/12)*$J118*$F115,0)+MAX((Expenses!HJ$39-$K119/12)*$J119*$F115,0)))),0)</f>
        <v>0</v>
      </c>
      <c r="HM281" s="156">
        <f>IF(AND(HM$165&lt;=$E115,HM$165&gt;=EOMONTH($D115,0)),IF($G115="NNN",SUM(Expenses!HK$35:HK$39)*$F115,IF($G115="FSG",0,IF($G115="MG",SUMPRODUCT($I115:$I119,Expenses!HK$35:HK$39)*$F115,MAX((Expenses!HK$35-$K115/12)*$J115*$F115,0)+MAX((Expenses!HK$36-$K116/12)*$J116*$F115,0)+MAX((Expenses!HK$37-$K117/12)*$J117*$F115,0)+MAX((Expenses!HK$38-$K118/12)*$J118*$F115,0)+MAX((Expenses!HK$39-$K119/12)*$J119*$F115,0)))),0)</f>
        <v>0</v>
      </c>
      <c r="HN281" s="156">
        <f>IF(AND(HN$165&lt;=$E115,HN$165&gt;=EOMONTH($D115,0)),IF($G115="NNN",SUM(Expenses!HL$35:HL$39)*$F115,IF($G115="FSG",0,IF($G115="MG",SUMPRODUCT($I115:$I119,Expenses!HL$35:HL$39)*$F115,MAX((Expenses!HL$35-$K115/12)*$J115*$F115,0)+MAX((Expenses!HL$36-$K116/12)*$J116*$F115,0)+MAX((Expenses!HL$37-$K117/12)*$J117*$F115,0)+MAX((Expenses!HL$38-$K118/12)*$J118*$F115,0)+MAX((Expenses!HL$39-$K119/12)*$J119*$F115,0)))),0)</f>
        <v>0</v>
      </c>
      <c r="HO281" s="156">
        <f>IF(AND(HO$165&lt;=$E115,HO$165&gt;=EOMONTH($D115,0)),IF($G115="NNN",SUM(Expenses!HM$35:HM$39)*$F115,IF($G115="FSG",0,IF($G115="MG",SUMPRODUCT($I115:$I119,Expenses!HM$35:HM$39)*$F115,MAX((Expenses!HM$35-$K115/12)*$J115*$F115,0)+MAX((Expenses!HM$36-$K116/12)*$J116*$F115,0)+MAX((Expenses!HM$37-$K117/12)*$J117*$F115,0)+MAX((Expenses!HM$38-$K118/12)*$J118*$F115,0)+MAX((Expenses!HM$39-$K119/12)*$J119*$F115,0)))),0)</f>
        <v>0</v>
      </c>
      <c r="HP281" s="156">
        <f>IF(AND(HP$165&lt;=$E115,HP$165&gt;=EOMONTH($D115,0)),IF($G115="NNN",SUM(Expenses!HN$35:HN$39)*$F115,IF($G115="FSG",0,IF($G115="MG",SUMPRODUCT($I115:$I119,Expenses!HN$35:HN$39)*$F115,MAX((Expenses!HN$35-$K115/12)*$J115*$F115,0)+MAX((Expenses!HN$36-$K116/12)*$J116*$F115,0)+MAX((Expenses!HN$37-$K117/12)*$J117*$F115,0)+MAX((Expenses!HN$38-$K118/12)*$J118*$F115,0)+MAX((Expenses!HN$39-$K119/12)*$J119*$F115,0)))),0)</f>
        <v>0</v>
      </c>
      <c r="HQ281" s="156">
        <f>IF(AND(HQ$165&lt;=$E115,HQ$165&gt;=EOMONTH($D115,0)),IF($G115="NNN",SUM(Expenses!HO$35:HO$39)*$F115,IF($G115="FSG",0,IF($G115="MG",SUMPRODUCT($I115:$I119,Expenses!HO$35:HO$39)*$F115,MAX((Expenses!HO$35-$K115/12)*$J115*$F115,0)+MAX((Expenses!HO$36-$K116/12)*$J116*$F115,0)+MAX((Expenses!HO$37-$K117/12)*$J117*$F115,0)+MAX((Expenses!HO$38-$K118/12)*$J118*$F115,0)+MAX((Expenses!HO$39-$K119/12)*$J119*$F115,0)))),0)</f>
        <v>0</v>
      </c>
      <c r="HR281" s="156">
        <f>IF(AND(HR$165&lt;=$E115,HR$165&gt;=EOMONTH($D115,0)),IF($G115="NNN",SUM(Expenses!HP$35:HP$39)*$F115,IF($G115="FSG",0,IF($G115="MG",SUMPRODUCT($I115:$I119,Expenses!HP$35:HP$39)*$F115,MAX((Expenses!HP$35-$K115/12)*$J115*$F115,0)+MAX((Expenses!HP$36-$K116/12)*$J116*$F115,0)+MAX((Expenses!HP$37-$K117/12)*$J117*$F115,0)+MAX((Expenses!HP$38-$K118/12)*$J118*$F115,0)+MAX((Expenses!HP$39-$K119/12)*$J119*$F115,0)))),0)</f>
        <v>0</v>
      </c>
      <c r="HS281" s="156">
        <f>IF(AND(HS$165&lt;=$E115,HS$165&gt;=EOMONTH($D115,0)),IF($G115="NNN",SUM(Expenses!HQ$35:HQ$39)*$F115,IF($G115="FSG",0,IF($G115="MG",SUMPRODUCT($I115:$I119,Expenses!HQ$35:HQ$39)*$F115,MAX((Expenses!HQ$35-$K115/12)*$J115*$F115,0)+MAX((Expenses!HQ$36-$K116/12)*$J116*$F115,0)+MAX((Expenses!HQ$37-$K117/12)*$J117*$F115,0)+MAX((Expenses!HQ$38-$K118/12)*$J118*$F115,0)+MAX((Expenses!HQ$39-$K119/12)*$J119*$F115,0)))),0)</f>
        <v>0</v>
      </c>
      <c r="HT281" s="156">
        <f>IF(AND(HT$165&lt;=$E115,HT$165&gt;=EOMONTH($D115,0)),IF($G115="NNN",SUM(Expenses!HR$35:HR$39)*$F115,IF($G115="FSG",0,IF($G115="MG",SUMPRODUCT($I115:$I119,Expenses!HR$35:HR$39)*$F115,MAX((Expenses!HR$35-$K115/12)*$J115*$F115,0)+MAX((Expenses!HR$36-$K116/12)*$J116*$F115,0)+MAX((Expenses!HR$37-$K117/12)*$J117*$F115,0)+MAX((Expenses!HR$38-$K118/12)*$J118*$F115,0)+MAX((Expenses!HR$39-$K119/12)*$J119*$F115,0)))),0)</f>
        <v>0</v>
      </c>
      <c r="HU281" s="156">
        <f>IF(AND(HU$165&lt;=$E115,HU$165&gt;=EOMONTH($D115,0)),IF($G115="NNN",SUM(Expenses!HS$35:HS$39)*$F115,IF($G115="FSG",0,IF($G115="MG",SUMPRODUCT($I115:$I119,Expenses!HS$35:HS$39)*$F115,MAX((Expenses!HS$35-$K115/12)*$J115*$F115,0)+MAX((Expenses!HS$36-$K116/12)*$J116*$F115,0)+MAX((Expenses!HS$37-$K117/12)*$J117*$F115,0)+MAX((Expenses!HS$38-$K118/12)*$J118*$F115,0)+MAX((Expenses!HS$39-$K119/12)*$J119*$F115,0)))),0)</f>
        <v>0</v>
      </c>
      <c r="HV281" s="156">
        <f>IF(AND(HV$165&lt;=$E115,HV$165&gt;=EOMONTH($D115,0)),IF($G115="NNN",SUM(Expenses!HT$35:HT$39)*$F115,IF($G115="FSG",0,IF($G115="MG",SUMPRODUCT($I115:$I119,Expenses!HT$35:HT$39)*$F115,MAX((Expenses!HT$35-$K115/12)*$J115*$F115,0)+MAX((Expenses!HT$36-$K116/12)*$J116*$F115,0)+MAX((Expenses!HT$37-$K117/12)*$J117*$F115,0)+MAX((Expenses!HT$38-$K118/12)*$J118*$F115,0)+MAX((Expenses!HT$39-$K119/12)*$J119*$F115,0)))),0)</f>
        <v>0</v>
      </c>
      <c r="HW281" s="156">
        <f>IF(AND(HW$165&lt;=$E115,HW$165&gt;=EOMONTH($D115,0)),IF($G115="NNN",SUM(Expenses!HU$35:HU$39)*$F115,IF($G115="FSG",0,IF($G115="MG",SUMPRODUCT($I115:$I119,Expenses!HU$35:HU$39)*$F115,MAX((Expenses!HU$35-$K115/12)*$J115*$F115,0)+MAX((Expenses!HU$36-$K116/12)*$J116*$F115,0)+MAX((Expenses!HU$37-$K117/12)*$J117*$F115,0)+MAX((Expenses!HU$38-$K118/12)*$J118*$F115,0)+MAX((Expenses!HU$39-$K119/12)*$J119*$F115,0)))),0)</f>
        <v>0</v>
      </c>
      <c r="HX281" s="156">
        <f>IF(AND(HX$165&lt;=$E115,HX$165&gt;=EOMONTH($D115,0)),IF($G115="NNN",SUM(Expenses!HV$35:HV$39)*$F115,IF($G115="FSG",0,IF($G115="MG",SUMPRODUCT($I115:$I119,Expenses!HV$35:HV$39)*$F115,MAX((Expenses!HV$35-$K115/12)*$J115*$F115,0)+MAX((Expenses!HV$36-$K116/12)*$J116*$F115,0)+MAX((Expenses!HV$37-$K117/12)*$J117*$F115,0)+MAX((Expenses!HV$38-$K118/12)*$J118*$F115,0)+MAX((Expenses!HV$39-$K119/12)*$J119*$F115,0)))),0)</f>
        <v>0</v>
      </c>
      <c r="HY281" s="156">
        <f>IF(AND(HY$165&lt;=$E115,HY$165&gt;=EOMONTH($D115,0)),IF($G115="NNN",SUM(Expenses!HW$35:HW$39)*$F115,IF($G115="FSG",0,IF($G115="MG",SUMPRODUCT($I115:$I119,Expenses!HW$35:HW$39)*$F115,MAX((Expenses!HW$35-$K115/12)*$J115*$F115,0)+MAX((Expenses!HW$36-$K116/12)*$J116*$F115,0)+MAX((Expenses!HW$37-$K117/12)*$J117*$F115,0)+MAX((Expenses!HW$38-$K118/12)*$J118*$F115,0)+MAX((Expenses!HW$39-$K119/12)*$J119*$F115,0)))),0)</f>
        <v>0</v>
      </c>
      <c r="HZ281" s="156">
        <f>IF(AND(HZ$165&lt;=$E115,HZ$165&gt;=EOMONTH($D115,0)),IF($G115="NNN",SUM(Expenses!HX$35:HX$39)*$F115,IF($G115="FSG",0,IF($G115="MG",SUMPRODUCT($I115:$I119,Expenses!HX$35:HX$39)*$F115,MAX((Expenses!HX$35-$K115/12)*$J115*$F115,0)+MAX((Expenses!HX$36-$K116/12)*$J116*$F115,0)+MAX((Expenses!HX$37-$K117/12)*$J117*$F115,0)+MAX((Expenses!HX$38-$K118/12)*$J118*$F115,0)+MAX((Expenses!HX$39-$K119/12)*$J119*$F115,0)))),0)</f>
        <v>0</v>
      </c>
      <c r="IA281" s="156">
        <f>IF(AND(IA$165&lt;=$E115,IA$165&gt;=EOMONTH($D115,0)),IF($G115="NNN",SUM(Expenses!HY$35:HY$39)*$F115,IF($G115="FSG",0,IF($G115="MG",SUMPRODUCT($I115:$I119,Expenses!HY$35:HY$39)*$F115,MAX((Expenses!HY$35-$K115/12)*$J115*$F115,0)+MAX((Expenses!HY$36-$K116/12)*$J116*$F115,0)+MAX((Expenses!HY$37-$K117/12)*$J117*$F115,0)+MAX((Expenses!HY$38-$K118/12)*$J118*$F115,0)+MAX((Expenses!HY$39-$K119/12)*$J119*$F115,0)))),0)</f>
        <v>0</v>
      </c>
      <c r="IB281" s="156">
        <f>IF(AND(IB$165&lt;=$E115,IB$165&gt;=EOMONTH($D115,0)),IF($G115="NNN",SUM(Expenses!HZ$35:HZ$39)*$F115,IF($G115="FSG",0,IF($G115="MG",SUMPRODUCT($I115:$I119,Expenses!HZ$35:HZ$39)*$F115,MAX((Expenses!HZ$35-$K115/12)*$J115*$F115,0)+MAX((Expenses!HZ$36-$K116/12)*$J116*$F115,0)+MAX((Expenses!HZ$37-$K117/12)*$J117*$F115,0)+MAX((Expenses!HZ$38-$K118/12)*$J118*$F115,0)+MAX((Expenses!HZ$39-$K119/12)*$J119*$F115,0)))),0)</f>
        <v>0</v>
      </c>
      <c r="IC281" s="156">
        <f>IF(AND(IC$165&lt;=$E115,IC$165&gt;=EOMONTH($D115,0)),IF($G115="NNN",SUM(Expenses!IA$35:IA$39)*$F115,IF($G115="FSG",0,IF($G115="MG",SUMPRODUCT($I115:$I119,Expenses!IA$35:IA$39)*$F115,MAX((Expenses!IA$35-$K115/12)*$J115*$F115,0)+MAX((Expenses!IA$36-$K116/12)*$J116*$F115,0)+MAX((Expenses!IA$37-$K117/12)*$J117*$F115,0)+MAX((Expenses!IA$38-$K118/12)*$J118*$F115,0)+MAX((Expenses!IA$39-$K119/12)*$J119*$F115,0)))),0)</f>
        <v>0</v>
      </c>
      <c r="ID281" s="156">
        <f>IF(AND(ID$165&lt;=$E115,ID$165&gt;=EOMONTH($D115,0)),IF($G115="NNN",SUM(Expenses!IB$35:IB$39)*$F115,IF($G115="FSG",0,IF($G115="MG",SUMPRODUCT($I115:$I119,Expenses!IB$35:IB$39)*$F115,MAX((Expenses!IB$35-$K115/12)*$J115*$F115,0)+MAX((Expenses!IB$36-$K116/12)*$J116*$F115,0)+MAX((Expenses!IB$37-$K117/12)*$J117*$F115,0)+MAX((Expenses!IB$38-$K118/12)*$J118*$F115,0)+MAX((Expenses!IB$39-$K119/12)*$J119*$F115,0)))),0)</f>
        <v>0</v>
      </c>
      <c r="IE281" s="156">
        <f>IF(AND(IE$165&lt;=$E115,IE$165&gt;=EOMONTH($D115,0)),IF($G115="NNN",SUM(Expenses!IC$35:IC$39)*$F115,IF($G115="FSG",0,IF($G115="MG",SUMPRODUCT($I115:$I119,Expenses!IC$35:IC$39)*$F115,MAX((Expenses!IC$35-$K115/12)*$J115*$F115,0)+MAX((Expenses!IC$36-$K116/12)*$J116*$F115,0)+MAX((Expenses!IC$37-$K117/12)*$J117*$F115,0)+MAX((Expenses!IC$38-$K118/12)*$J118*$F115,0)+MAX((Expenses!IC$39-$K119/12)*$J119*$F115,0)))),0)</f>
        <v>0</v>
      </c>
      <c r="IF281" s="156">
        <f>IF(AND(IF$165&lt;=$E115,IF$165&gt;=EOMONTH($D115,0)),IF($G115="NNN",SUM(Expenses!ID$35:ID$39)*$F115,IF($G115="FSG",0,IF($G115="MG",SUMPRODUCT($I115:$I119,Expenses!ID$35:ID$39)*$F115,MAX((Expenses!ID$35-$K115/12)*$J115*$F115,0)+MAX((Expenses!ID$36-$K116/12)*$J116*$F115,0)+MAX((Expenses!ID$37-$K117/12)*$J117*$F115,0)+MAX((Expenses!ID$38-$K118/12)*$J118*$F115,0)+MAX((Expenses!ID$39-$K119/12)*$J119*$F115,0)))),0)</f>
        <v>0</v>
      </c>
      <c r="IG281" s="156">
        <f>IF(AND(IG$165&lt;=$E115,IG$165&gt;=EOMONTH($D115,0)),IF($G115="NNN",SUM(Expenses!IE$35:IE$39)*$F115,IF($G115="FSG",0,IF($G115="MG",SUMPRODUCT($I115:$I119,Expenses!IE$35:IE$39)*$F115,MAX((Expenses!IE$35-$K115/12)*$J115*$F115,0)+MAX((Expenses!IE$36-$K116/12)*$J116*$F115,0)+MAX((Expenses!IE$37-$K117/12)*$J117*$F115,0)+MAX((Expenses!IE$38-$K118/12)*$J118*$F115,0)+MAX((Expenses!IE$39-$K119/12)*$J119*$F115,0)))),0)</f>
        <v>0</v>
      </c>
      <c r="IH281" s="156">
        <f>IF(AND(IH$165&lt;=$E115,IH$165&gt;=EOMONTH($D115,0)),IF($G115="NNN",SUM(Expenses!IF$35:IF$39)*$F115,IF($G115="FSG",0,IF($G115="MG",SUMPRODUCT($I115:$I119,Expenses!IF$35:IF$39)*$F115,MAX((Expenses!IF$35-$K115/12)*$J115*$F115,0)+MAX((Expenses!IF$36-$K116/12)*$J116*$F115,0)+MAX((Expenses!IF$37-$K117/12)*$J117*$F115,0)+MAX((Expenses!IF$38-$K118/12)*$J118*$F115,0)+MAX((Expenses!IF$39-$K119/12)*$J119*$F115,0)))),0)</f>
        <v>0</v>
      </c>
      <c r="II281" s="156">
        <f>IF(AND(II$165&lt;=$E115,II$165&gt;=EOMONTH($D115,0)),IF($G115="NNN",SUM(Expenses!IG$35:IG$39)*$F115,IF($G115="FSG",0,IF($G115="MG",SUMPRODUCT($I115:$I119,Expenses!IG$35:IG$39)*$F115,MAX((Expenses!IG$35-$K115/12)*$J115*$F115,0)+MAX((Expenses!IG$36-$K116/12)*$J116*$F115,0)+MAX((Expenses!IG$37-$K117/12)*$J117*$F115,0)+MAX((Expenses!IG$38-$K118/12)*$J118*$F115,0)+MAX((Expenses!IG$39-$K119/12)*$J119*$F115,0)))),0)</f>
        <v>0</v>
      </c>
      <c r="IJ281" s="156">
        <f>IF(AND(IJ$165&lt;=$E115,IJ$165&gt;=EOMONTH($D115,0)),IF($G115="NNN",SUM(Expenses!IH$35:IH$39)*$F115,IF($G115="FSG",0,IF($G115="MG",SUMPRODUCT($I115:$I119,Expenses!IH$35:IH$39)*$F115,MAX((Expenses!IH$35-$K115/12)*$J115*$F115,0)+MAX((Expenses!IH$36-$K116/12)*$J116*$F115,0)+MAX((Expenses!IH$37-$K117/12)*$J117*$F115,0)+MAX((Expenses!IH$38-$K118/12)*$J118*$F115,0)+MAX((Expenses!IH$39-$K119/12)*$J119*$F115,0)))),0)</f>
        <v>0</v>
      </c>
      <c r="IK281" s="156">
        <f>IF(AND(IK$165&lt;=$E115,IK$165&gt;=EOMONTH($D115,0)),IF($G115="NNN",SUM(Expenses!II$35:II$39)*$F115,IF($G115="FSG",0,IF($G115="MG",SUMPRODUCT($I115:$I119,Expenses!II$35:II$39)*$F115,MAX((Expenses!II$35-$K115/12)*$J115*$F115,0)+MAX((Expenses!II$36-$K116/12)*$J116*$F115,0)+MAX((Expenses!II$37-$K117/12)*$J117*$F115,0)+MAX((Expenses!II$38-$K118/12)*$J118*$F115,0)+MAX((Expenses!II$39-$K119/12)*$J119*$F115,0)))),0)</f>
        <v>0</v>
      </c>
      <c r="IL281" s="156">
        <f>IF(AND(IL$165&lt;=$E115,IL$165&gt;=EOMONTH($D115,0)),IF($G115="NNN",SUM(Expenses!IJ$35:IJ$39)*$F115,IF($G115="FSG",0,IF($G115="MG",SUMPRODUCT($I115:$I119,Expenses!IJ$35:IJ$39)*$F115,MAX((Expenses!IJ$35-$K115/12)*$J115*$F115,0)+MAX((Expenses!IJ$36-$K116/12)*$J116*$F115,0)+MAX((Expenses!IJ$37-$K117/12)*$J117*$F115,0)+MAX((Expenses!IJ$38-$K118/12)*$J118*$F115,0)+MAX((Expenses!IJ$39-$K119/12)*$J119*$F115,0)))),0)</f>
        <v>0</v>
      </c>
      <c r="IM281" s="156">
        <f>IF(AND(IM$165&lt;=$E115,IM$165&gt;=EOMONTH($D115,0)),IF($G115="NNN",SUM(Expenses!IK$35:IK$39)*$F115,IF($G115="FSG",0,IF($G115="MG",SUMPRODUCT($I115:$I119,Expenses!IK$35:IK$39)*$F115,MAX((Expenses!IK$35-$K115/12)*$J115*$F115,0)+MAX((Expenses!IK$36-$K116/12)*$J116*$F115,0)+MAX((Expenses!IK$37-$K117/12)*$J117*$F115,0)+MAX((Expenses!IK$38-$K118/12)*$J118*$F115,0)+MAX((Expenses!IK$39-$K119/12)*$J119*$F115,0)))),0)</f>
        <v>0</v>
      </c>
      <c r="IN281" s="156">
        <f>IF(AND(IN$165&lt;=$E115,IN$165&gt;=EOMONTH($D115,0)),IF($G115="NNN",SUM(Expenses!IL$35:IL$39)*$F115,IF($G115="FSG",0,IF($G115="MG",SUMPRODUCT($I115:$I119,Expenses!IL$35:IL$39)*$F115,MAX((Expenses!IL$35-$K115/12)*$J115*$F115,0)+MAX((Expenses!IL$36-$K116/12)*$J116*$F115,0)+MAX((Expenses!IL$37-$K117/12)*$J117*$F115,0)+MAX((Expenses!IL$38-$K118/12)*$J118*$F115,0)+MAX((Expenses!IL$39-$K119/12)*$J119*$F115,0)))),0)</f>
        <v>0</v>
      </c>
      <c r="IO281" s="156">
        <f>IF(AND(IO$165&lt;=$E115,IO$165&gt;=EOMONTH($D115,0)),IF($G115="NNN",SUM(Expenses!IM$35:IM$39)*$F115,IF($G115="FSG",0,IF($G115="MG",SUMPRODUCT($I115:$I119,Expenses!IM$35:IM$39)*$F115,MAX((Expenses!IM$35-$K115/12)*$J115*$F115,0)+MAX((Expenses!IM$36-$K116/12)*$J116*$F115,0)+MAX((Expenses!IM$37-$K117/12)*$J117*$F115,0)+MAX((Expenses!IM$38-$K118/12)*$J118*$F115,0)+MAX((Expenses!IM$39-$K119/12)*$J119*$F115,0)))),0)</f>
        <v>0</v>
      </c>
      <c r="IP281" s="156">
        <f>IF(AND(IP$165&lt;=$E115,IP$165&gt;=EOMONTH($D115,0)),IF($G115="NNN",SUM(Expenses!IN$35:IN$39)*$F115,IF($G115="FSG",0,IF($G115="MG",SUMPRODUCT($I115:$I119,Expenses!IN$35:IN$39)*$F115,MAX((Expenses!IN$35-$K115/12)*$J115*$F115,0)+MAX((Expenses!IN$36-$K116/12)*$J116*$F115,0)+MAX((Expenses!IN$37-$K117/12)*$J117*$F115,0)+MAX((Expenses!IN$38-$K118/12)*$J118*$F115,0)+MAX((Expenses!IN$39-$K119/12)*$J119*$F115,0)))),0)</f>
        <v>0</v>
      </c>
      <c r="IQ281" s="156">
        <f>IF(AND(IQ$165&lt;=$E115,IQ$165&gt;=EOMONTH($D115,0)),IF($G115="NNN",SUM(Expenses!IO$35:IO$39)*$F115,IF($G115="FSG",0,IF($G115="MG",SUMPRODUCT($I115:$I119,Expenses!IO$35:IO$39)*$F115,MAX((Expenses!IO$35-$K115/12)*$J115*$F115,0)+MAX((Expenses!IO$36-$K116/12)*$J116*$F115,0)+MAX((Expenses!IO$37-$K117/12)*$J117*$F115,0)+MAX((Expenses!IO$38-$K118/12)*$J118*$F115,0)+MAX((Expenses!IO$39-$K119/12)*$J119*$F115,0)))),0)</f>
        <v>0</v>
      </c>
      <c r="IR281" s="156">
        <f>IF(AND(IR$165&lt;=$E115,IR$165&gt;=EOMONTH($D115,0)),IF($G115="NNN",SUM(Expenses!IP$35:IP$39)*$F115,IF($G115="FSG",0,IF($G115="MG",SUMPRODUCT($I115:$I119,Expenses!IP$35:IP$39)*$F115,MAX((Expenses!IP$35-$K115/12)*$J115*$F115,0)+MAX((Expenses!IP$36-$K116/12)*$J116*$F115,0)+MAX((Expenses!IP$37-$K117/12)*$J117*$F115,0)+MAX((Expenses!IP$38-$K118/12)*$J118*$F115,0)+MAX((Expenses!IP$39-$K119/12)*$J119*$F115,0)))),0)</f>
        <v>0</v>
      </c>
      <c r="IS281" s="156">
        <f>IF(AND(IS$165&lt;=$E115,IS$165&gt;=EOMONTH($D115,0)),IF($G115="NNN",SUM(Expenses!IQ$35:IQ$39)*$F115,IF($G115="FSG",0,IF($G115="MG",SUMPRODUCT($I115:$I119,Expenses!IQ$35:IQ$39)*$F115,MAX((Expenses!IQ$35-$K115/12)*$J115*$F115,0)+MAX((Expenses!IQ$36-$K116/12)*$J116*$F115,0)+MAX((Expenses!IQ$37-$K117/12)*$J117*$F115,0)+MAX((Expenses!IQ$38-$K118/12)*$J118*$F115,0)+MAX((Expenses!IQ$39-$K119/12)*$J119*$F115,0)))),0)</f>
        <v>0</v>
      </c>
      <c r="IT281" s="156">
        <f>IF(AND(IT$165&lt;=$E115,IT$165&gt;=EOMONTH($D115,0)),IF($G115="NNN",SUM(Expenses!IR$35:IR$39)*$F115,IF($G115="FSG",0,IF($G115="MG",SUMPRODUCT($I115:$I119,Expenses!IR$35:IR$39)*$F115,MAX((Expenses!IR$35-$K115/12)*$J115*$F115,0)+MAX((Expenses!IR$36-$K116/12)*$J116*$F115,0)+MAX((Expenses!IR$37-$K117/12)*$J117*$F115,0)+MAX((Expenses!IR$38-$K118/12)*$J118*$F115,0)+MAX((Expenses!IR$39-$K119/12)*$J119*$F115,0)))),0)</f>
        <v>0</v>
      </c>
      <c r="IU281" s="156">
        <f>IF(AND(IU$165&lt;=$E115,IU$165&gt;=EOMONTH($D115,0)),IF($G115="NNN",SUM(Expenses!IS$35:IS$39)*$F115,IF($G115="FSG",0,IF($G115="MG",SUMPRODUCT($I115:$I119,Expenses!IS$35:IS$39)*$F115,MAX((Expenses!IS$35-$K115/12)*$J115*$F115,0)+MAX((Expenses!IS$36-$K116/12)*$J116*$F115,0)+MAX((Expenses!IS$37-$K117/12)*$J117*$F115,0)+MAX((Expenses!IS$38-$K118/12)*$J118*$F115,0)+MAX((Expenses!IS$39-$K119/12)*$J119*$F115,0)))),0)</f>
        <v>0</v>
      </c>
      <c r="IV281" s="156">
        <f>IF(AND(IV$165&lt;=$E115,IV$165&gt;=EOMONTH($D115,0)),IF($G115="NNN",SUM(Expenses!IT$35:IT$39)*$F115,IF($G115="FSG",0,IF($G115="MG",SUMPRODUCT($I115:$I119,Expenses!IT$35:IT$39)*$F115,MAX((Expenses!IT$35-$K115/12)*$J115*$F115,0)+MAX((Expenses!IT$36-$K116/12)*$J116*$F115,0)+MAX((Expenses!IT$37-$K117/12)*$J117*$F115,0)+MAX((Expenses!IT$38-$K118/12)*$J118*$F115,0)+MAX((Expenses!IT$39-$K119/12)*$J119*$F115,0)))),0)</f>
        <v>0</v>
      </c>
      <c r="IW281" s="156">
        <f>IF(AND(IW$165&lt;=$E115,IW$165&gt;=EOMONTH($D115,0)),IF($G115="NNN",SUM(Expenses!IU$35:IU$39)*$F115,IF($G115="FSG",0,IF($G115="MG",SUMPRODUCT($I115:$I119,Expenses!IU$35:IU$39)*$F115,MAX((Expenses!IU$35-$K115/12)*$J115*$F115,0)+MAX((Expenses!IU$36-$K116/12)*$J116*$F115,0)+MAX((Expenses!IU$37-$K117/12)*$J117*$F115,0)+MAX((Expenses!IU$38-$K118/12)*$J118*$F115,0)+MAX((Expenses!IU$39-$K119/12)*$J119*$F115,0)))),0)</f>
        <v>0</v>
      </c>
      <c r="IX281" s="156">
        <f>IF(AND(IX$165&lt;=$E115,IX$165&gt;=EOMONTH($D115,0)),IF($G115="NNN",SUM(Expenses!IV$35:IV$39)*$F115,IF($G115="FSG",0,IF($G115="MG",SUMPRODUCT($I115:$I119,Expenses!IV$35:IV$39)*$F115,MAX((Expenses!IV$35-$K115/12)*$J115*$F115,0)+MAX((Expenses!IV$36-$K116/12)*$J116*$F115,0)+MAX((Expenses!IV$37-$K117/12)*$J117*$F115,0)+MAX((Expenses!IV$38-$K118/12)*$J118*$F115,0)+MAX((Expenses!IV$39-$K119/12)*$J119*$F115,0)))),0)</f>
        <v>0</v>
      </c>
      <c r="IY281" s="156">
        <f>IF(AND(IY$165&lt;=$E115,IY$165&gt;=EOMONTH($D115,0)),IF($G115="NNN",SUM(Expenses!IW$35:IW$39)*$F115,IF($G115="FSG",0,IF($G115="MG",SUMPRODUCT($I115:$I119,Expenses!IW$35:IW$39)*$F115,MAX((Expenses!IW$35-$K115/12)*$J115*$F115,0)+MAX((Expenses!IW$36-$K116/12)*$J116*$F115,0)+MAX((Expenses!IW$37-$K117/12)*$J117*$F115,0)+MAX((Expenses!IW$38-$K118/12)*$J118*$F115,0)+MAX((Expenses!IW$39-$K119/12)*$J119*$F115,0)))),0)</f>
        <v>0</v>
      </c>
      <c r="IZ281" s="156">
        <f>IF(AND(IZ$165&lt;=$E115,IZ$165&gt;=EOMONTH($D115,0)),IF($G115="NNN",SUM(Expenses!IX$35:IX$39)*$F115,IF($G115="FSG",0,IF($G115="MG",SUMPRODUCT($I115:$I119,Expenses!IX$35:IX$39)*$F115,MAX((Expenses!IX$35-$K115/12)*$J115*$F115,0)+MAX((Expenses!IX$36-$K116/12)*$J116*$F115,0)+MAX((Expenses!IX$37-$K117/12)*$J117*$F115,0)+MAX((Expenses!IX$38-$K118/12)*$J118*$F115,0)+MAX((Expenses!IX$39-$K119/12)*$J119*$F115,0)))),0)</f>
        <v>0</v>
      </c>
      <c r="JA281" s="156">
        <f>IF(AND(JA$165&lt;=$E115,JA$165&gt;=EOMONTH($D115,0)),IF($G115="NNN",SUM(Expenses!IY$35:IY$39)*$F115,IF($G115="FSG",0,IF($G115="MG",SUMPRODUCT($I115:$I119,Expenses!IY$35:IY$39)*$F115,MAX((Expenses!IY$35-$K115/12)*$J115*$F115,0)+MAX((Expenses!IY$36-$K116/12)*$J116*$F115,0)+MAX((Expenses!IY$37-$K117/12)*$J117*$F115,0)+MAX((Expenses!IY$38-$K118/12)*$J118*$F115,0)+MAX((Expenses!IY$39-$K119/12)*$J119*$F115,0)))),0)</f>
        <v>0</v>
      </c>
      <c r="JB281" s="156">
        <f>IF(AND(JB$165&lt;=$E115,JB$165&gt;=EOMONTH($D115,0)),IF($G115="NNN",SUM(Expenses!IZ$35:IZ$39)*$F115,IF($G115="FSG",0,IF($G115="MG",SUMPRODUCT($I115:$I119,Expenses!IZ$35:IZ$39)*$F115,MAX((Expenses!IZ$35-$K115/12)*$J115*$F115,0)+MAX((Expenses!IZ$36-$K116/12)*$J116*$F115,0)+MAX((Expenses!IZ$37-$K117/12)*$J117*$F115,0)+MAX((Expenses!IZ$38-$K118/12)*$J118*$F115,0)+MAX((Expenses!IZ$39-$K119/12)*$J119*$F115,0)))),0)</f>
        <v>0</v>
      </c>
      <c r="JC281" s="156">
        <f>IF(AND(JC$165&lt;=$E115,JC$165&gt;=EOMONTH($D115,0)),IF($G115="NNN",SUM(Expenses!JA$35:JA$39)*$F115,IF($G115="FSG",0,IF($G115="MG",SUMPRODUCT($I115:$I119,Expenses!JA$35:JA$39)*$F115,MAX((Expenses!JA$35-$K115/12)*$J115*$F115,0)+MAX((Expenses!JA$36-$K116/12)*$J116*$F115,0)+MAX((Expenses!JA$37-$K117/12)*$J117*$F115,0)+MAX((Expenses!JA$38-$K118/12)*$J118*$F115,0)+MAX((Expenses!JA$39-$K119/12)*$J119*$F115,0)))),0)</f>
        <v>0</v>
      </c>
      <c r="JD281" s="156">
        <f>IF(AND(JD$165&lt;=$E115,JD$165&gt;=EOMONTH($D115,0)),IF($G115="NNN",SUM(Expenses!JB$35:JB$39)*$F115,IF($G115="FSG",0,IF($G115="MG",SUMPRODUCT($I115:$I119,Expenses!JB$35:JB$39)*$F115,MAX((Expenses!JB$35-$K115/12)*$J115*$F115,0)+MAX((Expenses!JB$36-$K116/12)*$J116*$F115,0)+MAX((Expenses!JB$37-$K117/12)*$J117*$F115,0)+MAX((Expenses!JB$38-$K118/12)*$J118*$F115,0)+MAX((Expenses!JB$39-$K119/12)*$J119*$F115,0)))),0)</f>
        <v>0</v>
      </c>
      <c r="JE281" s="156">
        <f>IF(AND(JE$165&lt;=$E115,JE$165&gt;=EOMONTH($D115,0)),IF($G115="NNN",SUM(Expenses!JC$35:JC$39)*$F115,IF($G115="FSG",0,IF($G115="MG",SUMPRODUCT($I115:$I119,Expenses!JC$35:JC$39)*$F115,MAX((Expenses!JC$35-$K115/12)*$J115*$F115,0)+MAX((Expenses!JC$36-$K116/12)*$J116*$F115,0)+MAX((Expenses!JC$37-$K117/12)*$J117*$F115,0)+MAX((Expenses!JC$38-$K118/12)*$J118*$F115,0)+MAX((Expenses!JC$39-$K119/12)*$J119*$F115,0)))),0)</f>
        <v>0</v>
      </c>
      <c r="JF281" s="156">
        <f>IF(AND(JF$165&lt;=$E115,JF$165&gt;=EOMONTH($D115,0)),IF($G115="NNN",SUM(Expenses!JD$35:JD$39)*$F115,IF($G115="FSG",0,IF($G115="MG",SUMPRODUCT($I115:$I119,Expenses!JD$35:JD$39)*$F115,MAX((Expenses!JD$35-$K115/12)*$J115*$F115,0)+MAX((Expenses!JD$36-$K116/12)*$J116*$F115,0)+MAX((Expenses!JD$37-$K117/12)*$J117*$F115,0)+MAX((Expenses!JD$38-$K118/12)*$J118*$F115,0)+MAX((Expenses!JD$39-$K119/12)*$J119*$F115,0)))),0)</f>
        <v>0</v>
      </c>
      <c r="JG281" s="156">
        <f>IF(AND(JG$165&lt;=$E115,JG$165&gt;=EOMONTH($D115,0)),IF($G115="NNN",SUM(Expenses!JE$35:JE$39)*$F115,IF($G115="FSG",0,IF($G115="MG",SUMPRODUCT($I115:$I119,Expenses!JE$35:JE$39)*$F115,MAX((Expenses!JE$35-$K115/12)*$J115*$F115,0)+MAX((Expenses!JE$36-$K116/12)*$J116*$F115,0)+MAX((Expenses!JE$37-$K117/12)*$J117*$F115,0)+MAX((Expenses!JE$38-$K118/12)*$J118*$F115,0)+MAX((Expenses!JE$39-$K119/12)*$J119*$F115,0)))),0)</f>
        <v>0</v>
      </c>
      <c r="JH281" s="156">
        <f>IF(AND(JH$165&lt;=$E115,JH$165&gt;=EOMONTH($D115,0)),IF($G115="NNN",SUM(Expenses!JF$35:JF$39)*$F115,IF($G115="FSG",0,IF($G115="MG",SUMPRODUCT($I115:$I119,Expenses!JF$35:JF$39)*$F115,MAX((Expenses!JF$35-$K115/12)*$J115*$F115,0)+MAX((Expenses!JF$36-$K116/12)*$J116*$F115,0)+MAX((Expenses!JF$37-$K117/12)*$J117*$F115,0)+MAX((Expenses!JF$38-$K118/12)*$J118*$F115,0)+MAX((Expenses!JF$39-$K119/12)*$J119*$F115,0)))),0)</f>
        <v>0</v>
      </c>
      <c r="JI281" s="156">
        <f>IF(AND(JI$165&lt;=$E115,JI$165&gt;=EOMONTH($D115,0)),IF($G115="NNN",SUM(Expenses!JG$35:JG$39)*$F115,IF($G115="FSG",0,IF($G115="MG",SUMPRODUCT($I115:$I119,Expenses!JG$35:JG$39)*$F115,MAX((Expenses!JG$35-$K115/12)*$J115*$F115,0)+MAX((Expenses!JG$36-$K116/12)*$J116*$F115,0)+MAX((Expenses!JG$37-$K117/12)*$J117*$F115,0)+MAX((Expenses!JG$38-$K118/12)*$J118*$F115,0)+MAX((Expenses!JG$39-$K119/12)*$J119*$F115,0)))),0)</f>
        <v>0</v>
      </c>
      <c r="JJ281" s="156">
        <f>IF(AND(JJ$165&lt;=$E115,JJ$165&gt;=EOMONTH($D115,0)),IF($G115="NNN",SUM(Expenses!JH$35:JH$39)*$F115,IF($G115="FSG",0,IF($G115="MG",SUMPRODUCT($I115:$I119,Expenses!JH$35:JH$39)*$F115,MAX((Expenses!JH$35-$K115/12)*$J115*$F115,0)+MAX((Expenses!JH$36-$K116/12)*$J116*$F115,0)+MAX((Expenses!JH$37-$K117/12)*$J117*$F115,0)+MAX((Expenses!JH$38-$K118/12)*$J118*$F115,0)+MAX((Expenses!JH$39-$K119/12)*$J119*$F115,0)))),0)</f>
        <v>0</v>
      </c>
      <c r="JK281" s="156">
        <f>IF(AND(JK$165&lt;=$E115,JK$165&gt;=EOMONTH($D115,0)),IF($G115="NNN",SUM(Expenses!JI$35:JI$39)*$F115,IF($G115="FSG",0,IF($G115="MG",SUMPRODUCT($I115:$I119,Expenses!JI$35:JI$39)*$F115,MAX((Expenses!JI$35-$K115/12)*$J115*$F115,0)+MAX((Expenses!JI$36-$K116/12)*$J116*$F115,0)+MAX((Expenses!JI$37-$K117/12)*$J117*$F115,0)+MAX((Expenses!JI$38-$K118/12)*$J118*$F115,0)+MAX((Expenses!JI$39-$K119/12)*$J119*$F115,0)))),0)</f>
        <v>0</v>
      </c>
      <c r="JL281" s="156">
        <f>IF(AND(JL$165&lt;=$E115,JL$165&gt;=EOMONTH($D115,0)),IF($G115="NNN",SUM(Expenses!JJ$35:JJ$39)*$F115,IF($G115="FSG",0,IF($G115="MG",SUMPRODUCT($I115:$I119,Expenses!JJ$35:JJ$39)*$F115,MAX((Expenses!JJ$35-$K115/12)*$J115*$F115,0)+MAX((Expenses!JJ$36-$K116/12)*$J116*$F115,0)+MAX((Expenses!JJ$37-$K117/12)*$J117*$F115,0)+MAX((Expenses!JJ$38-$K118/12)*$J118*$F115,0)+MAX((Expenses!JJ$39-$K119/12)*$J119*$F115,0)))),0)</f>
        <v>0</v>
      </c>
      <c r="JM281" s="156">
        <f>IF(AND(JM$165&lt;=$E115,JM$165&gt;=EOMONTH($D115,0)),IF($G115="NNN",SUM(Expenses!JK$35:JK$39)*$F115,IF($G115="FSG",0,IF($G115="MG",SUMPRODUCT($I115:$I119,Expenses!JK$35:JK$39)*$F115,MAX((Expenses!JK$35-$K115/12)*$J115*$F115,0)+MAX((Expenses!JK$36-$K116/12)*$J116*$F115,0)+MAX((Expenses!JK$37-$K117/12)*$J117*$F115,0)+MAX((Expenses!JK$38-$K118/12)*$J118*$F115,0)+MAX((Expenses!JK$39-$K119/12)*$J119*$F115,0)))),0)</f>
        <v>0</v>
      </c>
      <c r="JN281" s="156">
        <f>IF(AND(JN$165&lt;=$E115,JN$165&gt;=EOMONTH($D115,0)),IF($G115="NNN",SUM(Expenses!JL$35:JL$39)*$F115,IF($G115="FSG",0,IF($G115="MG",SUMPRODUCT($I115:$I119,Expenses!JL$35:JL$39)*$F115,MAX((Expenses!JL$35-$K115/12)*$J115*$F115,0)+MAX((Expenses!JL$36-$K116/12)*$J116*$F115,0)+MAX((Expenses!JL$37-$K117/12)*$J117*$F115,0)+MAX((Expenses!JL$38-$K118/12)*$J118*$F115,0)+MAX((Expenses!JL$39-$K119/12)*$J119*$F115,0)))),0)</f>
        <v>0</v>
      </c>
      <c r="JO281" s="156">
        <f>IF(AND(JO$165&lt;=$E115,JO$165&gt;=EOMONTH($D115,0)),IF($G115="NNN",SUM(Expenses!JM$35:JM$39)*$F115,IF($G115="FSG",0,IF($G115="MG",SUMPRODUCT($I115:$I119,Expenses!JM$35:JM$39)*$F115,MAX((Expenses!JM$35-$K115/12)*$J115*$F115,0)+MAX((Expenses!JM$36-$K116/12)*$J116*$F115,0)+MAX((Expenses!JM$37-$K117/12)*$J117*$F115,0)+MAX((Expenses!JM$38-$K118/12)*$J118*$F115,0)+MAX((Expenses!JM$39-$K119/12)*$J119*$F115,0)))),0)</f>
        <v>0</v>
      </c>
      <c r="JP281" s="156">
        <f>IF(AND(JP$165&lt;=$E115,JP$165&gt;=EOMONTH($D115,0)),IF($G115="NNN",SUM(Expenses!JN$35:JN$39)*$F115,IF($G115="FSG",0,IF($G115="MG",SUMPRODUCT($I115:$I119,Expenses!JN$35:JN$39)*$F115,MAX((Expenses!JN$35-$K115/12)*$J115*$F115,0)+MAX((Expenses!JN$36-$K116/12)*$J116*$F115,0)+MAX((Expenses!JN$37-$K117/12)*$J117*$F115,0)+MAX((Expenses!JN$38-$K118/12)*$J118*$F115,0)+MAX((Expenses!JN$39-$K119/12)*$J119*$F115,0)))),0)</f>
        <v>0</v>
      </c>
      <c r="JQ281" s="156">
        <f>IF(AND(JQ$165&lt;=$E115,JQ$165&gt;=EOMONTH($D115,0)),IF($G115="NNN",SUM(Expenses!JO$35:JO$39)*$F115,IF($G115="FSG",0,IF($G115="MG",SUMPRODUCT($I115:$I119,Expenses!JO$35:JO$39)*$F115,MAX((Expenses!JO$35-$K115/12)*$J115*$F115,0)+MAX((Expenses!JO$36-$K116/12)*$J116*$F115,0)+MAX((Expenses!JO$37-$K117/12)*$J117*$F115,0)+MAX((Expenses!JO$38-$K118/12)*$J118*$F115,0)+MAX((Expenses!JO$39-$K119/12)*$J119*$F115,0)))),0)</f>
        <v>0</v>
      </c>
      <c r="JR281" s="156">
        <f>IF(AND(JR$165&lt;=$E115,JR$165&gt;=EOMONTH($D115,0)),IF($G115="NNN",SUM(Expenses!JP$35:JP$39)*$F115,IF($G115="FSG",0,IF($G115="MG",SUMPRODUCT($I115:$I119,Expenses!JP$35:JP$39)*$F115,MAX((Expenses!JP$35-$K115/12)*$J115*$F115,0)+MAX((Expenses!JP$36-$K116/12)*$J116*$F115,0)+MAX((Expenses!JP$37-$K117/12)*$J117*$F115,0)+MAX((Expenses!JP$38-$K118/12)*$J118*$F115,0)+MAX((Expenses!JP$39-$K119/12)*$J119*$F115,0)))),0)</f>
        <v>0</v>
      </c>
      <c r="JS281" s="156">
        <f>IF(AND(JS$165&lt;=$E115,JS$165&gt;=EOMONTH($D115,0)),IF($G115="NNN",SUM(Expenses!JQ$35:JQ$39)*$F115,IF($G115="FSG",0,IF($G115="MG",SUMPRODUCT($I115:$I119,Expenses!JQ$35:JQ$39)*$F115,MAX((Expenses!JQ$35-$K115/12)*$J115*$F115,0)+MAX((Expenses!JQ$36-$K116/12)*$J116*$F115,0)+MAX((Expenses!JQ$37-$K117/12)*$J117*$F115,0)+MAX((Expenses!JQ$38-$K118/12)*$J118*$F115,0)+MAX((Expenses!JQ$39-$K119/12)*$J119*$F115,0)))),0)</f>
        <v>0</v>
      </c>
      <c r="JT281" s="156">
        <f>IF(AND(JT$165&lt;=$E115,JT$165&gt;=EOMONTH($D115,0)),IF($G115="NNN",SUM(Expenses!JR$35:JR$39)*$F115,IF($G115="FSG",0,IF($G115="MG",SUMPRODUCT($I115:$I119,Expenses!JR$35:JR$39)*$F115,MAX((Expenses!JR$35-$K115/12)*$J115*$F115,0)+MAX((Expenses!JR$36-$K116/12)*$J116*$F115,0)+MAX((Expenses!JR$37-$K117/12)*$J117*$F115,0)+MAX((Expenses!JR$38-$K118/12)*$J118*$F115,0)+MAX((Expenses!JR$39-$K119/12)*$J119*$F115,0)))),0)</f>
        <v>0</v>
      </c>
      <c r="JU281" s="156">
        <f>IF(AND(JU$165&lt;=$E115,JU$165&gt;=EOMONTH($D115,0)),IF($G115="NNN",SUM(Expenses!JS$35:JS$39)*$F115,IF($G115="FSG",0,IF($G115="MG",SUMPRODUCT($I115:$I119,Expenses!JS$35:JS$39)*$F115,MAX((Expenses!JS$35-$K115/12)*$J115*$F115,0)+MAX((Expenses!JS$36-$K116/12)*$J116*$F115,0)+MAX((Expenses!JS$37-$K117/12)*$J117*$F115,0)+MAX((Expenses!JS$38-$K118/12)*$J118*$F115,0)+MAX((Expenses!JS$39-$K119/12)*$J119*$F115,0)))),0)</f>
        <v>0</v>
      </c>
      <c r="JV281" s="156">
        <f>IF(AND(JV$165&lt;=$E115,JV$165&gt;=EOMONTH($D115,0)),IF($G115="NNN",SUM(Expenses!JT$35:JT$39)*$F115,IF($G115="FSG",0,IF($G115="MG",SUMPRODUCT($I115:$I119,Expenses!JT$35:JT$39)*$F115,MAX((Expenses!JT$35-$K115/12)*$J115*$F115,0)+MAX((Expenses!JT$36-$K116/12)*$J116*$F115,0)+MAX((Expenses!JT$37-$K117/12)*$J117*$F115,0)+MAX((Expenses!JT$38-$K118/12)*$J118*$F115,0)+MAX((Expenses!JT$39-$K119/12)*$J119*$F115,0)))),0)</f>
        <v>0</v>
      </c>
      <c r="JW281" s="156">
        <f>IF(AND(JW$165&lt;=$E115,JW$165&gt;=EOMONTH($D115,0)),IF($G115="NNN",SUM(Expenses!JU$35:JU$39)*$F115,IF($G115="FSG",0,IF($G115="MG",SUMPRODUCT($I115:$I119,Expenses!JU$35:JU$39)*$F115,MAX((Expenses!JU$35-$K115/12)*$J115*$F115,0)+MAX((Expenses!JU$36-$K116/12)*$J116*$F115,0)+MAX((Expenses!JU$37-$K117/12)*$J117*$F115,0)+MAX((Expenses!JU$38-$K118/12)*$J118*$F115,0)+MAX((Expenses!JU$39-$K119/12)*$J119*$F115,0)))),0)</f>
        <v>0</v>
      </c>
      <c r="JX281" s="156">
        <f>IF(AND(JX$165&lt;=$E115,JX$165&gt;=EOMONTH($D115,0)),IF($G115="NNN",SUM(Expenses!JV$35:JV$39)*$F115,IF($G115="FSG",0,IF($G115="MG",SUMPRODUCT($I115:$I119,Expenses!JV$35:JV$39)*$F115,MAX((Expenses!JV$35-$K115/12)*$J115*$F115,0)+MAX((Expenses!JV$36-$K116/12)*$J116*$F115,0)+MAX((Expenses!JV$37-$K117/12)*$J117*$F115,0)+MAX((Expenses!JV$38-$K118/12)*$J118*$F115,0)+MAX((Expenses!JV$39-$K119/12)*$J119*$F115,0)))),0)</f>
        <v>0</v>
      </c>
      <c r="JY281" s="156">
        <f>IF(AND(JY$165&lt;=$E115,JY$165&gt;=EOMONTH($D115,0)),IF($G115="NNN",SUM(Expenses!JW$35:JW$39)*$F115,IF($G115="FSG",0,IF($G115="MG",SUMPRODUCT($I115:$I119,Expenses!JW$35:JW$39)*$F115,MAX((Expenses!JW$35-$K115/12)*$J115*$F115,0)+MAX((Expenses!JW$36-$K116/12)*$J116*$F115,0)+MAX((Expenses!JW$37-$K117/12)*$J117*$F115,0)+MAX((Expenses!JW$38-$K118/12)*$J118*$F115,0)+MAX((Expenses!JW$39-$K119/12)*$J119*$F115,0)))),0)</f>
        <v>0</v>
      </c>
      <c r="JZ281" s="156">
        <f>IF(AND(JZ$165&lt;=$E115,JZ$165&gt;=EOMONTH($D115,0)),IF($G115="NNN",SUM(Expenses!JX$35:JX$39)*$F115,IF($G115="FSG",0,IF($G115="MG",SUMPRODUCT($I115:$I119,Expenses!JX$35:JX$39)*$F115,MAX((Expenses!JX$35-$K115/12)*$J115*$F115,0)+MAX((Expenses!JX$36-$K116/12)*$J116*$F115,0)+MAX((Expenses!JX$37-$K117/12)*$J117*$F115,0)+MAX((Expenses!JX$38-$K118/12)*$J118*$F115,0)+MAX((Expenses!JX$39-$K119/12)*$J119*$F115,0)))),0)</f>
        <v>0</v>
      </c>
      <c r="KA281" s="156">
        <f>IF(AND(KA$165&lt;=$E115,KA$165&gt;=EOMONTH($D115,0)),IF($G115="NNN",SUM(Expenses!JY$35:JY$39)*$F115,IF($G115="FSG",0,IF($G115="MG",SUMPRODUCT($I115:$I119,Expenses!JY$35:JY$39)*$F115,MAX((Expenses!JY$35-$K115/12)*$J115*$F115,0)+MAX((Expenses!JY$36-$K116/12)*$J116*$F115,0)+MAX((Expenses!JY$37-$K117/12)*$J117*$F115,0)+MAX((Expenses!JY$38-$K118/12)*$J118*$F115,0)+MAX((Expenses!JY$39-$K119/12)*$J119*$F115,0)))),0)</f>
        <v>0</v>
      </c>
      <c r="KB281" s="156">
        <f>IF(AND(KB$165&lt;=$E115,KB$165&gt;=EOMONTH($D115,0)),IF($G115="NNN",SUM(Expenses!JZ$35:JZ$39)*$F115,IF($G115="FSG",0,IF($G115="MG",SUMPRODUCT($I115:$I119,Expenses!JZ$35:JZ$39)*$F115,MAX((Expenses!JZ$35-$K115/12)*$J115*$F115,0)+MAX((Expenses!JZ$36-$K116/12)*$J116*$F115,0)+MAX((Expenses!JZ$37-$K117/12)*$J117*$F115,0)+MAX((Expenses!JZ$38-$K118/12)*$J118*$F115,0)+MAX((Expenses!JZ$39-$K119/12)*$J119*$F115,0)))),0)</f>
        <v>0</v>
      </c>
      <c r="KC281" s="156">
        <f>IF(AND(KC$165&lt;=$E115,KC$165&gt;=EOMONTH($D115,0)),IF($G115="NNN",SUM(Expenses!KA$35:KA$39)*$F115,IF($G115="FSG",0,IF($G115="MG",SUMPRODUCT($I115:$I119,Expenses!KA$35:KA$39)*$F115,MAX((Expenses!KA$35-$K115/12)*$J115*$F115,0)+MAX((Expenses!KA$36-$K116/12)*$J116*$F115,0)+MAX((Expenses!KA$37-$K117/12)*$J117*$F115,0)+MAX((Expenses!KA$38-$K118/12)*$J118*$F115,0)+MAX((Expenses!KA$39-$K119/12)*$J119*$F115,0)))),0)</f>
        <v>0</v>
      </c>
      <c r="KD281" s="156">
        <f>IF(AND(KD$165&lt;=$E115,KD$165&gt;=EOMONTH($D115,0)),IF($G115="NNN",SUM(Expenses!KB$35:KB$39)*$F115,IF($G115="FSG",0,IF($G115="MG",SUMPRODUCT($I115:$I119,Expenses!KB$35:KB$39)*$F115,MAX((Expenses!KB$35-$K115/12)*$J115*$F115,0)+MAX((Expenses!KB$36-$K116/12)*$J116*$F115,0)+MAX((Expenses!KB$37-$K117/12)*$J117*$F115,0)+MAX((Expenses!KB$38-$K118/12)*$J118*$F115,0)+MAX((Expenses!KB$39-$K119/12)*$J119*$F115,0)))),0)</f>
        <v>0</v>
      </c>
      <c r="KE281" s="156">
        <f>IF(AND(KE$165&lt;=$E115,KE$165&gt;=EOMONTH($D115,0)),IF($G115="NNN",SUM(Expenses!KC$35:KC$39)*$F115,IF($G115="FSG",0,IF($G115="MG",SUMPRODUCT($I115:$I119,Expenses!KC$35:KC$39)*$F115,MAX((Expenses!KC$35-$K115/12)*$J115*$F115,0)+MAX((Expenses!KC$36-$K116/12)*$J116*$F115,0)+MAX((Expenses!KC$37-$K117/12)*$J117*$F115,0)+MAX((Expenses!KC$38-$K118/12)*$J118*$F115,0)+MAX((Expenses!KC$39-$K119/12)*$J119*$F115,0)))),0)</f>
        <v>0</v>
      </c>
      <c r="KF281" s="156">
        <f>IF(AND(KF$165&lt;=$E115,KF$165&gt;=EOMONTH($D115,0)),IF($G115="NNN",SUM(Expenses!KD$35:KD$39)*$F115,IF($G115="FSG",0,IF($G115="MG",SUMPRODUCT($I115:$I119,Expenses!KD$35:KD$39)*$F115,MAX((Expenses!KD$35-$K115/12)*$J115*$F115,0)+MAX((Expenses!KD$36-$K116/12)*$J116*$F115,0)+MAX((Expenses!KD$37-$K117/12)*$J117*$F115,0)+MAX((Expenses!KD$38-$K118/12)*$J118*$F115,0)+MAX((Expenses!KD$39-$K119/12)*$J119*$F115,0)))),0)</f>
        <v>0</v>
      </c>
      <c r="KG281" s="156">
        <f>IF(AND(KG$165&lt;=$E115,KG$165&gt;=EOMONTH($D115,0)),IF($G115="NNN",SUM(Expenses!KE$35:KE$39)*$F115,IF($G115="FSG",0,IF($G115="MG",SUMPRODUCT($I115:$I119,Expenses!KE$35:KE$39)*$F115,MAX((Expenses!KE$35-$K115/12)*$J115*$F115,0)+MAX((Expenses!KE$36-$K116/12)*$J116*$F115,0)+MAX((Expenses!KE$37-$K117/12)*$J117*$F115,0)+MAX((Expenses!KE$38-$K118/12)*$J118*$F115,0)+MAX((Expenses!KE$39-$K119/12)*$J119*$F115,0)))),0)</f>
        <v>0</v>
      </c>
      <c r="KH281" s="156">
        <f>IF(AND(KH$165&lt;=$E115,KH$165&gt;=EOMONTH($D115,0)),IF($G115="NNN",SUM(Expenses!KF$35:KF$39)*$F115,IF($G115="FSG",0,IF($G115="MG",SUMPRODUCT($I115:$I119,Expenses!KF$35:KF$39)*$F115,MAX((Expenses!KF$35-$K115/12)*$J115*$F115,0)+MAX((Expenses!KF$36-$K116/12)*$J116*$F115,0)+MAX((Expenses!KF$37-$K117/12)*$J117*$F115,0)+MAX((Expenses!KF$38-$K118/12)*$J118*$F115,0)+MAX((Expenses!KF$39-$K119/12)*$J119*$F115,0)))),0)</f>
        <v>0</v>
      </c>
      <c r="KI281" s="156">
        <f>IF(AND(KI$165&lt;=$E115,KI$165&gt;=EOMONTH($D115,0)),IF($G115="NNN",SUM(Expenses!KG$35:KG$39)*$F115,IF($G115="FSG",0,IF($G115="MG",SUMPRODUCT($I115:$I119,Expenses!KG$35:KG$39)*$F115,MAX((Expenses!KG$35-$K115/12)*$J115*$F115,0)+MAX((Expenses!KG$36-$K116/12)*$J116*$F115,0)+MAX((Expenses!KG$37-$K117/12)*$J117*$F115,0)+MAX((Expenses!KG$38-$K118/12)*$J118*$F115,0)+MAX((Expenses!KG$39-$K119/12)*$J119*$F115,0)))),0)</f>
        <v>0</v>
      </c>
      <c r="KJ281" s="156">
        <f>IF(AND(KJ$165&lt;=$E115,KJ$165&gt;=EOMONTH($D115,0)),IF($G115="NNN",SUM(Expenses!KH$35:KH$39)*$F115,IF($G115="FSG",0,IF($G115="MG",SUMPRODUCT($I115:$I119,Expenses!KH$35:KH$39)*$F115,MAX((Expenses!KH$35-$K115/12)*$J115*$F115,0)+MAX((Expenses!KH$36-$K116/12)*$J116*$F115,0)+MAX((Expenses!KH$37-$K117/12)*$J117*$F115,0)+MAX((Expenses!KH$38-$K118/12)*$J118*$F115,0)+MAX((Expenses!KH$39-$K119/12)*$J119*$F115,0)))),0)</f>
        <v>0</v>
      </c>
      <c r="KK281" s="156">
        <f>IF(AND(KK$165&lt;=$E115,KK$165&gt;=EOMONTH($D115,0)),IF($G115="NNN",SUM(Expenses!KI$35:KI$39)*$F115,IF($G115="FSG",0,IF($G115="MG",SUMPRODUCT($I115:$I119,Expenses!KI$35:KI$39)*$F115,MAX((Expenses!KI$35-$K115/12)*$J115*$F115,0)+MAX((Expenses!KI$36-$K116/12)*$J116*$F115,0)+MAX((Expenses!KI$37-$K117/12)*$J117*$F115,0)+MAX((Expenses!KI$38-$K118/12)*$J118*$F115,0)+MAX((Expenses!KI$39-$K119/12)*$J119*$F115,0)))),0)</f>
        <v>0</v>
      </c>
      <c r="KL281" s="156">
        <f>IF(AND(KL$165&lt;=$E115,KL$165&gt;=EOMONTH($D115,0)),IF($G115="NNN",SUM(Expenses!KJ$35:KJ$39)*$F115,IF($G115="FSG",0,IF($G115="MG",SUMPRODUCT($I115:$I119,Expenses!KJ$35:KJ$39)*$F115,MAX((Expenses!KJ$35-$K115/12)*$J115*$F115,0)+MAX((Expenses!KJ$36-$K116/12)*$J116*$F115,0)+MAX((Expenses!KJ$37-$K117/12)*$J117*$F115,0)+MAX((Expenses!KJ$38-$K118/12)*$J118*$F115,0)+MAX((Expenses!KJ$39-$K119/12)*$J119*$F115,0)))),0)</f>
        <v>0</v>
      </c>
      <c r="KM281" s="156">
        <f>IF(AND(KM$165&lt;=$E115,KM$165&gt;=EOMONTH($D115,0)),IF($G115="NNN",SUM(Expenses!KK$35:KK$39)*$F115,IF($G115="FSG",0,IF($G115="MG",SUMPRODUCT($I115:$I119,Expenses!KK$35:KK$39)*$F115,MAX((Expenses!KK$35-$K115/12)*$J115*$F115,0)+MAX((Expenses!KK$36-$K116/12)*$J116*$F115,0)+MAX((Expenses!KK$37-$K117/12)*$J117*$F115,0)+MAX((Expenses!KK$38-$K118/12)*$J118*$F115,0)+MAX((Expenses!KK$39-$K119/12)*$J119*$F115,0)))),0)</f>
        <v>0</v>
      </c>
      <c r="KN281" s="156">
        <f>IF(AND(KN$165&lt;=$E115,KN$165&gt;=EOMONTH($D115,0)),IF($G115="NNN",SUM(Expenses!KL$35:KL$39)*$F115,IF($G115="FSG",0,IF($G115="MG",SUMPRODUCT($I115:$I119,Expenses!KL$35:KL$39)*$F115,MAX((Expenses!KL$35-$K115/12)*$J115*$F115,0)+MAX((Expenses!KL$36-$K116/12)*$J116*$F115,0)+MAX((Expenses!KL$37-$K117/12)*$J117*$F115,0)+MAX((Expenses!KL$38-$K118/12)*$J118*$F115,0)+MAX((Expenses!KL$39-$K119/12)*$J119*$F115,0)))),0)</f>
        <v>0</v>
      </c>
      <c r="KO281" s="156">
        <f>IF(AND(KO$165&lt;=$E115,KO$165&gt;=EOMONTH($D115,0)),IF($G115="NNN",SUM(Expenses!KM$35:KM$39)*$F115,IF($G115="FSG",0,IF($G115="MG",SUMPRODUCT($I115:$I119,Expenses!KM$35:KM$39)*$F115,MAX((Expenses!KM$35-$K115/12)*$J115*$F115,0)+MAX((Expenses!KM$36-$K116/12)*$J116*$F115,0)+MAX((Expenses!KM$37-$K117/12)*$J117*$F115,0)+MAX((Expenses!KM$38-$K118/12)*$J118*$F115,0)+MAX((Expenses!KM$39-$K119/12)*$J119*$F115,0)))),0)</f>
        <v>0</v>
      </c>
      <c r="KP281" s="156">
        <f>IF(AND(KP$165&lt;=$E115,KP$165&gt;=EOMONTH($D115,0)),IF($G115="NNN",SUM(Expenses!KN$35:KN$39)*$F115,IF($G115="FSG",0,IF($G115="MG",SUMPRODUCT($I115:$I119,Expenses!KN$35:KN$39)*$F115,MAX((Expenses!KN$35-$K115/12)*$J115*$F115,0)+MAX((Expenses!KN$36-$K116/12)*$J116*$F115,0)+MAX((Expenses!KN$37-$K117/12)*$J117*$F115,0)+MAX((Expenses!KN$38-$K118/12)*$J118*$F115,0)+MAX((Expenses!KN$39-$K119/12)*$J119*$F115,0)))),0)</f>
        <v>0</v>
      </c>
      <c r="KQ281" s="156">
        <f>IF(AND(KQ$165&lt;=$E115,KQ$165&gt;=EOMONTH($D115,0)),IF($G115="NNN",SUM(Expenses!KO$35:KO$39)*$F115,IF($G115="FSG",0,IF($G115="MG",SUMPRODUCT($I115:$I119,Expenses!KO$35:KO$39)*$F115,MAX((Expenses!KO$35-$K115/12)*$J115*$F115,0)+MAX((Expenses!KO$36-$K116/12)*$J116*$F115,0)+MAX((Expenses!KO$37-$K117/12)*$J117*$F115,0)+MAX((Expenses!KO$38-$K118/12)*$J118*$F115,0)+MAX((Expenses!KO$39-$K119/12)*$J119*$F115,0)))),0)</f>
        <v>0</v>
      </c>
      <c r="KR281" s="156">
        <f>IF(AND(KR$165&lt;=$E115,KR$165&gt;=EOMONTH($D115,0)),IF($G115="NNN",SUM(Expenses!KP$35:KP$39)*$F115,IF($G115="FSG",0,IF($G115="MG",SUMPRODUCT($I115:$I119,Expenses!KP$35:KP$39)*$F115,MAX((Expenses!KP$35-$K115/12)*$J115*$F115,0)+MAX((Expenses!KP$36-$K116/12)*$J116*$F115,0)+MAX((Expenses!KP$37-$K117/12)*$J117*$F115,0)+MAX((Expenses!KP$38-$K118/12)*$J118*$F115,0)+MAX((Expenses!KP$39-$K119/12)*$J119*$F115,0)))),0)</f>
        <v>0</v>
      </c>
      <c r="KS281" s="156">
        <f>IF(AND(KS$165&lt;=$E115,KS$165&gt;=EOMONTH($D115,0)),IF($G115="NNN",SUM(Expenses!KQ$35:KQ$39)*$F115,IF($G115="FSG",0,IF($G115="MG",SUMPRODUCT($I115:$I119,Expenses!KQ$35:KQ$39)*$F115,MAX((Expenses!KQ$35-$K115/12)*$J115*$F115,0)+MAX((Expenses!KQ$36-$K116/12)*$J116*$F115,0)+MAX((Expenses!KQ$37-$K117/12)*$J117*$F115,0)+MAX((Expenses!KQ$38-$K118/12)*$J118*$F115,0)+MAX((Expenses!KQ$39-$K119/12)*$J119*$F115,0)))),0)</f>
        <v>0</v>
      </c>
      <c r="KT281" s="156">
        <f>IF(AND(KT$165&lt;=$E115,KT$165&gt;=EOMONTH($D115,0)),IF($G115="NNN",SUM(Expenses!KR$35:KR$39)*$F115,IF($G115="FSG",0,IF($G115="MG",SUMPRODUCT($I115:$I119,Expenses!KR$35:KR$39)*$F115,MAX((Expenses!KR$35-$K115/12)*$J115*$F115,0)+MAX((Expenses!KR$36-$K116/12)*$J116*$F115,0)+MAX((Expenses!KR$37-$K117/12)*$J117*$F115,0)+MAX((Expenses!KR$38-$K118/12)*$J118*$F115,0)+MAX((Expenses!KR$39-$K119/12)*$J119*$F115,0)))),0)</f>
        <v>0</v>
      </c>
      <c r="KU281" s="156">
        <f>IF(AND(KU$165&lt;=$E115,KU$165&gt;=EOMONTH($D115,0)),IF($G115="NNN",SUM(Expenses!KS$35:KS$39)*$F115,IF($G115="FSG",0,IF($G115="MG",SUMPRODUCT($I115:$I119,Expenses!KS$35:KS$39)*$F115,MAX((Expenses!KS$35-$K115/12)*$J115*$F115,0)+MAX((Expenses!KS$36-$K116/12)*$J116*$F115,0)+MAX((Expenses!KS$37-$K117/12)*$J117*$F115,0)+MAX((Expenses!KS$38-$K118/12)*$J118*$F115,0)+MAX((Expenses!KS$39-$K119/12)*$J119*$F115,0)))),0)</f>
        <v>0</v>
      </c>
      <c r="KV281" s="156">
        <f>IF(AND(KV$165&lt;=$E115,KV$165&gt;=EOMONTH($D115,0)),IF($G115="NNN",SUM(Expenses!KT$35:KT$39)*$F115,IF($G115="FSG",0,IF($G115="MG",SUMPRODUCT($I115:$I119,Expenses!KT$35:KT$39)*$F115,MAX((Expenses!KT$35-$K115/12)*$J115*$F115,0)+MAX((Expenses!KT$36-$K116/12)*$J116*$F115,0)+MAX((Expenses!KT$37-$K117/12)*$J117*$F115,0)+MAX((Expenses!KT$38-$K118/12)*$J118*$F115,0)+MAX((Expenses!KT$39-$K119/12)*$J119*$F115,0)))),0)</f>
        <v>0</v>
      </c>
      <c r="KW281" s="156">
        <f>IF(AND(KW$165&lt;=$E115,KW$165&gt;=EOMONTH($D115,0)),IF($G115="NNN",SUM(Expenses!KU$35:KU$39)*$F115,IF($G115="FSG",0,IF($G115="MG",SUMPRODUCT($I115:$I119,Expenses!KU$35:KU$39)*$F115,MAX((Expenses!KU$35-$K115/12)*$J115*$F115,0)+MAX((Expenses!KU$36-$K116/12)*$J116*$F115,0)+MAX((Expenses!KU$37-$K117/12)*$J117*$F115,0)+MAX((Expenses!KU$38-$K118/12)*$J118*$F115,0)+MAX((Expenses!KU$39-$K119/12)*$J119*$F115,0)))),0)</f>
        <v>0</v>
      </c>
      <c r="KX281" s="156">
        <f>IF(AND(KX$165&lt;=$E115,KX$165&gt;=EOMONTH($D115,0)),IF($G115="NNN",SUM(Expenses!KV$35:KV$39)*$F115,IF($G115="FSG",0,IF($G115="MG",SUMPRODUCT($I115:$I119,Expenses!KV$35:KV$39)*$F115,MAX((Expenses!KV$35-$K115/12)*$J115*$F115,0)+MAX((Expenses!KV$36-$K116/12)*$J116*$F115,0)+MAX((Expenses!KV$37-$K117/12)*$J117*$F115,0)+MAX((Expenses!KV$38-$K118/12)*$J118*$F115,0)+MAX((Expenses!KV$39-$K119/12)*$J119*$F115,0)))),0)</f>
        <v>0</v>
      </c>
      <c r="KY281" s="156">
        <f>IF(AND(KY$165&lt;=$E115,KY$165&gt;=EOMONTH($D115,0)),IF($G115="NNN",SUM(Expenses!KW$35:KW$39)*$F115,IF($G115="FSG",0,IF($G115="MG",SUMPRODUCT($I115:$I119,Expenses!KW$35:KW$39)*$F115,MAX((Expenses!KW$35-$K115/12)*$J115*$F115,0)+MAX((Expenses!KW$36-$K116/12)*$J116*$F115,0)+MAX((Expenses!KW$37-$K117/12)*$J117*$F115,0)+MAX((Expenses!KW$38-$K118/12)*$J118*$F115,0)+MAX((Expenses!KW$39-$K119/12)*$J119*$F115,0)))),0)</f>
        <v>0</v>
      </c>
      <c r="KZ281" s="156">
        <f>IF(AND(KZ$165&lt;=$E115,KZ$165&gt;=EOMONTH($D115,0)),IF($G115="NNN",SUM(Expenses!KX$35:KX$39)*$F115,IF($G115="FSG",0,IF($G115="MG",SUMPRODUCT($I115:$I119,Expenses!KX$35:KX$39)*$F115,MAX((Expenses!KX$35-$K115/12)*$J115*$F115,0)+MAX((Expenses!KX$36-$K116/12)*$J116*$F115,0)+MAX((Expenses!KX$37-$K117/12)*$J117*$F115,0)+MAX((Expenses!KX$38-$K118/12)*$J118*$F115,0)+MAX((Expenses!KX$39-$K119/12)*$J119*$F115,0)))),0)</f>
        <v>0</v>
      </c>
      <c r="LA281" s="156">
        <f>IF(AND(LA$165&lt;=$E115,LA$165&gt;=EOMONTH($D115,0)),IF($G115="NNN",SUM(Expenses!KY$35:KY$39)*$F115,IF($G115="FSG",0,IF($G115="MG",SUMPRODUCT($I115:$I119,Expenses!KY$35:KY$39)*$F115,MAX((Expenses!KY$35-$K115/12)*$J115*$F115,0)+MAX((Expenses!KY$36-$K116/12)*$J116*$F115,0)+MAX((Expenses!KY$37-$K117/12)*$J117*$F115,0)+MAX((Expenses!KY$38-$K118/12)*$J118*$F115,0)+MAX((Expenses!KY$39-$K119/12)*$J119*$F115,0)))),0)</f>
        <v>0</v>
      </c>
      <c r="LB281" s="156">
        <f>IF(AND(LB$165&lt;=$E115,LB$165&gt;=EOMONTH($D115,0)),IF($G115="NNN",SUM(Expenses!KZ$35:KZ$39)*$F115,IF($G115="FSG",0,IF($G115="MG",SUMPRODUCT($I115:$I119,Expenses!KZ$35:KZ$39)*$F115,MAX((Expenses!KZ$35-$K115/12)*$J115*$F115,0)+MAX((Expenses!KZ$36-$K116/12)*$J116*$F115,0)+MAX((Expenses!KZ$37-$K117/12)*$J117*$F115,0)+MAX((Expenses!KZ$38-$K118/12)*$J118*$F115,0)+MAX((Expenses!KZ$39-$K119/12)*$J119*$F115,0)))),0)</f>
        <v>0</v>
      </c>
      <c r="LC281" s="156">
        <f>IF(AND(LC$165&lt;=$E115,LC$165&gt;=EOMONTH($D115,0)),IF($G115="NNN",SUM(Expenses!LA$35:LA$39)*$F115,IF($G115="FSG",0,IF($G115="MG",SUMPRODUCT($I115:$I119,Expenses!LA$35:LA$39)*$F115,MAX((Expenses!LA$35-$K115/12)*$J115*$F115,0)+MAX((Expenses!LA$36-$K116/12)*$J116*$F115,0)+MAX((Expenses!LA$37-$K117/12)*$J117*$F115,0)+MAX((Expenses!LA$38-$K118/12)*$J118*$F115,0)+MAX((Expenses!LA$39-$K119/12)*$J119*$F115,0)))),0)</f>
        <v>0</v>
      </c>
      <c r="LD281" s="156">
        <f>IF(AND(LD$165&lt;=$E115,LD$165&gt;=EOMONTH($D115,0)),IF($G115="NNN",SUM(Expenses!LB$35:LB$39)*$F115,IF($G115="FSG",0,IF($G115="MG",SUMPRODUCT($I115:$I119,Expenses!LB$35:LB$39)*$F115,MAX((Expenses!LB$35-$K115/12)*$J115*$F115,0)+MAX((Expenses!LB$36-$K116/12)*$J116*$F115,0)+MAX((Expenses!LB$37-$K117/12)*$J117*$F115,0)+MAX((Expenses!LB$38-$K118/12)*$J118*$F115,0)+MAX((Expenses!LB$39-$K119/12)*$J119*$F115,0)))),0)</f>
        <v>0</v>
      </c>
      <c r="LE281" s="156">
        <f>IF(AND(LE$165&lt;=$E115,LE$165&gt;=EOMONTH($D115,0)),IF($G115="NNN",SUM(Expenses!LC$35:LC$39)*$F115,IF($G115="FSG",0,IF($G115="MG",SUMPRODUCT($I115:$I119,Expenses!LC$35:LC$39)*$F115,MAX((Expenses!LC$35-$K115/12)*$J115*$F115,0)+MAX((Expenses!LC$36-$K116/12)*$J116*$F115,0)+MAX((Expenses!LC$37-$K117/12)*$J117*$F115,0)+MAX((Expenses!LC$38-$K118/12)*$J118*$F115,0)+MAX((Expenses!LC$39-$K119/12)*$J119*$F115,0)))),0)</f>
        <v>0</v>
      </c>
      <c r="LF281" s="156">
        <f>IF(AND(LF$165&lt;=$E115,LF$165&gt;=EOMONTH($D115,0)),IF($G115="NNN",SUM(Expenses!LD$35:LD$39)*$F115,IF($G115="FSG",0,IF($G115="MG",SUMPRODUCT($I115:$I119,Expenses!LD$35:LD$39)*$F115,MAX((Expenses!LD$35-$K115/12)*$J115*$F115,0)+MAX((Expenses!LD$36-$K116/12)*$J116*$F115,0)+MAX((Expenses!LD$37-$K117/12)*$J117*$F115,0)+MAX((Expenses!LD$38-$K118/12)*$J118*$F115,0)+MAX((Expenses!LD$39-$K119/12)*$J119*$F115,0)))),0)</f>
        <v>0</v>
      </c>
      <c r="LG281" s="156">
        <f>IF(AND(LG$165&lt;=$E115,LG$165&gt;=EOMONTH($D115,0)),IF($G115="NNN",SUM(Expenses!LE$35:LE$39)*$F115,IF($G115="FSG",0,IF($G115="MG",SUMPRODUCT($I115:$I119,Expenses!LE$35:LE$39)*$F115,MAX((Expenses!LE$35-$K115/12)*$J115*$F115,0)+MAX((Expenses!LE$36-$K116/12)*$J116*$F115,0)+MAX((Expenses!LE$37-$K117/12)*$J117*$F115,0)+MAX((Expenses!LE$38-$K118/12)*$J118*$F115,0)+MAX((Expenses!LE$39-$K119/12)*$J119*$F115,0)))),0)</f>
        <v>0</v>
      </c>
      <c r="LH281" s="156">
        <f>IF(AND(LH$165&lt;=$E115,LH$165&gt;=EOMONTH($D115,0)),IF($G115="NNN",SUM(Expenses!LF$35:LF$39)*$F115,IF($G115="FSG",0,IF($G115="MG",SUMPRODUCT($I115:$I119,Expenses!LF$35:LF$39)*$F115,MAX((Expenses!LF$35-$K115/12)*$J115*$F115,0)+MAX((Expenses!LF$36-$K116/12)*$J116*$F115,0)+MAX((Expenses!LF$37-$K117/12)*$J117*$F115,0)+MAX((Expenses!LF$38-$K118/12)*$J118*$F115,0)+MAX((Expenses!LF$39-$K119/12)*$J119*$F115,0)))),0)</f>
        <v>0</v>
      </c>
      <c r="LI281" s="156">
        <f>IF(AND(LI$165&lt;=$E115,LI$165&gt;=EOMONTH($D115,0)),IF($G115="NNN",SUM(Expenses!LG$35:LG$39)*$F115,IF($G115="FSG",0,IF($G115="MG",SUMPRODUCT($I115:$I119,Expenses!LG$35:LG$39)*$F115,MAX((Expenses!LG$35-$K115/12)*$J115*$F115,0)+MAX((Expenses!LG$36-$K116/12)*$J116*$F115,0)+MAX((Expenses!LG$37-$K117/12)*$J117*$F115,0)+MAX((Expenses!LG$38-$K118/12)*$J118*$F115,0)+MAX((Expenses!LG$39-$K119/12)*$J119*$F115,0)))),0)</f>
        <v>0</v>
      </c>
      <c r="LJ281" s="156">
        <f>IF(AND(LJ$165&lt;=$E115,LJ$165&gt;=EOMONTH($D115,0)),IF($G115="NNN",SUM(Expenses!LH$35:LH$39)*$F115,IF($G115="FSG",0,IF($G115="MG",SUMPRODUCT($I115:$I119,Expenses!LH$35:LH$39)*$F115,MAX((Expenses!LH$35-$K115/12)*$J115*$F115,0)+MAX((Expenses!LH$36-$K116/12)*$J116*$F115,0)+MAX((Expenses!LH$37-$K117/12)*$J117*$F115,0)+MAX((Expenses!LH$38-$K118/12)*$J118*$F115,0)+MAX((Expenses!LH$39-$K119/12)*$J119*$F115,0)))),0)</f>
        <v>0</v>
      </c>
      <c r="LK281" s="156">
        <f>IF(AND(LK$165&lt;=$E115,LK$165&gt;=EOMONTH($D115,0)),IF($G115="NNN",SUM(Expenses!LI$35:LI$39)*$F115,IF($G115="FSG",0,IF($G115="MG",SUMPRODUCT($I115:$I119,Expenses!LI$35:LI$39)*$F115,MAX((Expenses!LI$35-$K115/12)*$J115*$F115,0)+MAX((Expenses!LI$36-$K116/12)*$J116*$F115,0)+MAX((Expenses!LI$37-$K117/12)*$J117*$F115,0)+MAX((Expenses!LI$38-$K118/12)*$J118*$F115,0)+MAX((Expenses!LI$39-$K119/12)*$J119*$F115,0)))),0)</f>
        <v>0</v>
      </c>
      <c r="LL281" s="156">
        <f>IF(AND(LL$165&lt;=$E115,LL$165&gt;=EOMONTH($D115,0)),IF($G115="NNN",SUM(Expenses!LJ$35:LJ$39)*$F115,IF($G115="FSG",0,IF($G115="MG",SUMPRODUCT($I115:$I119,Expenses!LJ$35:LJ$39)*$F115,MAX((Expenses!LJ$35-$K115/12)*$J115*$F115,0)+MAX((Expenses!LJ$36-$K116/12)*$J116*$F115,0)+MAX((Expenses!LJ$37-$K117/12)*$J117*$F115,0)+MAX((Expenses!LJ$38-$K118/12)*$J118*$F115,0)+MAX((Expenses!LJ$39-$K119/12)*$J119*$F115,0)))),0)</f>
        <v>0</v>
      </c>
      <c r="LM281" s="156">
        <f>IF(AND(LM$165&lt;=$E115,LM$165&gt;=EOMONTH($D115,0)),IF($G115="NNN",SUM(Expenses!LK$35:LK$39)*$F115,IF($G115="FSG",0,IF($G115="MG",SUMPRODUCT($I115:$I119,Expenses!LK$35:LK$39)*$F115,MAX((Expenses!LK$35-$K115/12)*$J115*$F115,0)+MAX((Expenses!LK$36-$K116/12)*$J116*$F115,0)+MAX((Expenses!LK$37-$K117/12)*$J117*$F115,0)+MAX((Expenses!LK$38-$K118/12)*$J118*$F115,0)+MAX((Expenses!LK$39-$K119/12)*$J119*$F115,0)))),0)</f>
        <v>0</v>
      </c>
      <c r="LN281" s="156">
        <f>IF(AND(LN$165&lt;=$E115,LN$165&gt;=EOMONTH($D115,0)),IF($G115="NNN",SUM(Expenses!LL$35:LL$39)*$F115,IF($G115="FSG",0,IF($G115="MG",SUMPRODUCT($I115:$I119,Expenses!LL$35:LL$39)*$F115,MAX((Expenses!LL$35-$K115/12)*$J115*$F115,0)+MAX((Expenses!LL$36-$K116/12)*$J116*$F115,0)+MAX((Expenses!LL$37-$K117/12)*$J117*$F115,0)+MAX((Expenses!LL$38-$K118/12)*$J118*$F115,0)+MAX((Expenses!LL$39-$K119/12)*$J119*$F115,0)))),0)</f>
        <v>0</v>
      </c>
      <c r="LO281" s="156">
        <f>IF(AND(LO$165&lt;=$E115,LO$165&gt;=EOMONTH($D115,0)),IF($G115="NNN",SUM(Expenses!LM$35:LM$39)*$F115,IF($G115="FSG",0,IF($G115="MG",SUMPRODUCT($I115:$I119,Expenses!LM$35:LM$39)*$F115,MAX((Expenses!LM$35-$K115/12)*$J115*$F115,0)+MAX((Expenses!LM$36-$K116/12)*$J116*$F115,0)+MAX((Expenses!LM$37-$K117/12)*$J117*$F115,0)+MAX((Expenses!LM$38-$K118/12)*$J118*$F115,0)+MAX((Expenses!LM$39-$K119/12)*$J119*$F115,0)))),0)</f>
        <v>0</v>
      </c>
      <c r="LP281" s="156">
        <f>IF(AND(LP$165&lt;=$E115,LP$165&gt;=EOMONTH($D115,0)),IF($G115="NNN",SUM(Expenses!LN$35:LN$39)*$F115,IF($G115="FSG",0,IF($G115="MG",SUMPRODUCT($I115:$I119,Expenses!LN$35:LN$39)*$F115,MAX((Expenses!LN$35-$K115/12)*$J115*$F115,0)+MAX((Expenses!LN$36-$K116/12)*$J116*$F115,0)+MAX((Expenses!LN$37-$K117/12)*$J117*$F115,0)+MAX((Expenses!LN$38-$K118/12)*$J118*$F115,0)+MAX((Expenses!LN$39-$K119/12)*$J119*$F115,0)))),0)</f>
        <v>0</v>
      </c>
      <c r="LQ281" s="156">
        <f>IF(AND(LQ$165&lt;=$E115,LQ$165&gt;=EOMONTH($D115,0)),IF($G115="NNN",SUM(Expenses!LO$35:LO$39)*$F115,IF($G115="FSG",0,IF($G115="MG",SUMPRODUCT($I115:$I119,Expenses!LO$35:LO$39)*$F115,MAX((Expenses!LO$35-$K115/12)*$J115*$F115,0)+MAX((Expenses!LO$36-$K116/12)*$J116*$F115,0)+MAX((Expenses!LO$37-$K117/12)*$J117*$F115,0)+MAX((Expenses!LO$38-$K118/12)*$J118*$F115,0)+MAX((Expenses!LO$39-$K119/12)*$J119*$F115,0)))),0)</f>
        <v>0</v>
      </c>
      <c r="LR281" s="156">
        <f>IF(AND(LR$165&lt;=$E115,LR$165&gt;=EOMONTH($D115,0)),IF($G115="NNN",SUM(Expenses!LP$35:LP$39)*$F115,IF($G115="FSG",0,IF($G115="MG",SUMPRODUCT($I115:$I119,Expenses!LP$35:LP$39)*$F115,MAX((Expenses!LP$35-$K115/12)*$J115*$F115,0)+MAX((Expenses!LP$36-$K116/12)*$J116*$F115,0)+MAX((Expenses!LP$37-$K117/12)*$J117*$F115,0)+MAX((Expenses!LP$38-$K118/12)*$J118*$F115,0)+MAX((Expenses!LP$39-$K119/12)*$J119*$F115,0)))),0)</f>
        <v>0</v>
      </c>
      <c r="LS281" s="156">
        <f>IF(AND(LS$165&lt;=$E115,LS$165&gt;=EOMONTH($D115,0)),IF($G115="NNN",SUM(Expenses!LQ$35:LQ$39)*$F115,IF($G115="FSG",0,IF($G115="MG",SUMPRODUCT($I115:$I119,Expenses!LQ$35:LQ$39)*$F115,MAX((Expenses!LQ$35-$K115/12)*$J115*$F115,0)+MAX((Expenses!LQ$36-$K116/12)*$J116*$F115,0)+MAX((Expenses!LQ$37-$K117/12)*$J117*$F115,0)+MAX((Expenses!LQ$38-$K118/12)*$J118*$F115,0)+MAX((Expenses!LQ$39-$K119/12)*$J119*$F115,0)))),0)</f>
        <v>0</v>
      </c>
      <c r="LT281" s="156">
        <f>IF(AND(LT$165&lt;=$E115,LT$165&gt;=EOMONTH($D115,0)),IF($G115="NNN",SUM(Expenses!LR$35:LR$39)*$F115,IF($G115="FSG",0,IF($G115="MG",SUMPRODUCT($I115:$I119,Expenses!LR$35:LR$39)*$F115,MAX((Expenses!LR$35-$K115/12)*$J115*$F115,0)+MAX((Expenses!LR$36-$K116/12)*$J116*$F115,0)+MAX((Expenses!LR$37-$K117/12)*$J117*$F115,0)+MAX((Expenses!LR$38-$K118/12)*$J118*$F115,0)+MAX((Expenses!LR$39-$K119/12)*$J119*$F115,0)))),0)</f>
        <v>0</v>
      </c>
      <c r="LU281" s="156">
        <f>IF(AND(LU$165&lt;=$E115,LU$165&gt;=EOMONTH($D115,0)),IF($G115="NNN",SUM(Expenses!LS$35:LS$39)*$F115,IF($G115="FSG",0,IF($G115="MG",SUMPRODUCT($I115:$I119,Expenses!LS$35:LS$39)*$F115,MAX((Expenses!LS$35-$K115/12)*$J115*$F115,0)+MAX((Expenses!LS$36-$K116/12)*$J116*$F115,0)+MAX((Expenses!LS$37-$K117/12)*$J117*$F115,0)+MAX((Expenses!LS$38-$K118/12)*$J118*$F115,0)+MAX((Expenses!LS$39-$K119/12)*$J119*$F115,0)))),0)</f>
        <v>0</v>
      </c>
      <c r="LV281" s="156">
        <f>IF(AND(LV$165&lt;=$E115,LV$165&gt;=EOMONTH($D115,0)),IF($G115="NNN",SUM(Expenses!LT$35:LT$39)*$F115,IF($G115="FSG",0,IF($G115="MG",SUMPRODUCT($I115:$I119,Expenses!LT$35:LT$39)*$F115,MAX((Expenses!LT$35-$K115/12)*$J115*$F115,0)+MAX((Expenses!LT$36-$K116/12)*$J116*$F115,0)+MAX((Expenses!LT$37-$K117/12)*$J117*$F115,0)+MAX((Expenses!LT$38-$K118/12)*$J118*$F115,0)+MAX((Expenses!LT$39-$K119/12)*$J119*$F115,0)))),0)</f>
        <v>0</v>
      </c>
      <c r="LW281" s="156">
        <f>IF(AND(LW$165&lt;=$E115,LW$165&gt;=EOMONTH($D115,0)),IF($G115="NNN",SUM(Expenses!LU$35:LU$39)*$F115,IF($G115="FSG",0,IF($G115="MG",SUMPRODUCT($I115:$I119,Expenses!LU$35:LU$39)*$F115,MAX((Expenses!LU$35-$K115/12)*$J115*$F115,0)+MAX((Expenses!LU$36-$K116/12)*$J116*$F115,0)+MAX((Expenses!LU$37-$K117/12)*$J117*$F115,0)+MAX((Expenses!LU$38-$K118/12)*$J118*$F115,0)+MAX((Expenses!LU$39-$K119/12)*$J119*$F115,0)))),0)</f>
        <v>0</v>
      </c>
      <c r="LX281" s="156">
        <f>IF(AND(LX$165&lt;=$E115,LX$165&gt;=EOMONTH($D115,0)),IF($G115="NNN",SUM(Expenses!LV$35:LV$39)*$F115,IF($G115="FSG",0,IF($G115="MG",SUMPRODUCT($I115:$I119,Expenses!LV$35:LV$39)*$F115,MAX((Expenses!LV$35-$K115/12)*$J115*$F115,0)+MAX((Expenses!LV$36-$K116/12)*$J116*$F115,0)+MAX((Expenses!LV$37-$K117/12)*$J117*$F115,0)+MAX((Expenses!LV$38-$K118/12)*$J118*$F115,0)+MAX((Expenses!LV$39-$K119/12)*$J119*$F115,0)))),0)</f>
        <v>0</v>
      </c>
      <c r="LY281" s="156">
        <f>IF(AND(LY$165&lt;=$E115,LY$165&gt;=EOMONTH($D115,0)),IF($G115="NNN",SUM(Expenses!LW$35:LW$39)*$F115,IF($G115="FSG",0,IF($G115="MG",SUMPRODUCT($I115:$I119,Expenses!LW$35:LW$39)*$F115,MAX((Expenses!LW$35-$K115/12)*$J115*$F115,0)+MAX((Expenses!LW$36-$K116/12)*$J116*$F115,0)+MAX((Expenses!LW$37-$K117/12)*$J117*$F115,0)+MAX((Expenses!LW$38-$K118/12)*$J118*$F115,0)+MAX((Expenses!LW$39-$K119/12)*$J119*$F115,0)))),0)</f>
        <v>0</v>
      </c>
      <c r="LZ281" s="156">
        <f>IF(AND(LZ$165&lt;=$E115,LZ$165&gt;=EOMONTH($D115,0)),IF($G115="NNN",SUM(Expenses!LX$35:LX$39)*$F115,IF($G115="FSG",0,IF($G115="MG",SUMPRODUCT($I115:$I119,Expenses!LX$35:LX$39)*$F115,MAX((Expenses!LX$35-$K115/12)*$J115*$F115,0)+MAX((Expenses!LX$36-$K116/12)*$J116*$F115,0)+MAX((Expenses!LX$37-$K117/12)*$J117*$F115,0)+MAX((Expenses!LX$38-$K118/12)*$J118*$F115,0)+MAX((Expenses!LX$39-$K119/12)*$J119*$F115,0)))),0)</f>
        <v>0</v>
      </c>
      <c r="MA281" s="156">
        <f>IF(AND(MA$165&lt;=$E115,MA$165&gt;=EOMONTH($D115,0)),IF($G115="NNN",SUM(Expenses!LY$35:LY$39)*$F115,IF($G115="FSG",0,IF($G115="MG",SUMPRODUCT($I115:$I119,Expenses!LY$35:LY$39)*$F115,MAX((Expenses!LY$35-$K115/12)*$J115*$F115,0)+MAX((Expenses!LY$36-$K116/12)*$J116*$F115,0)+MAX((Expenses!LY$37-$K117/12)*$J117*$F115,0)+MAX((Expenses!LY$38-$K118/12)*$J118*$F115,0)+MAX((Expenses!LY$39-$K119/12)*$J119*$F115,0)))),0)</f>
        <v>0</v>
      </c>
      <c r="MB281" s="156">
        <f>IF(AND(MB$165&lt;=$E115,MB$165&gt;=EOMONTH($D115,0)),IF($G115="NNN",SUM(Expenses!LZ$35:LZ$39)*$F115,IF($G115="FSG",0,IF($G115="MG",SUMPRODUCT($I115:$I119,Expenses!LZ$35:LZ$39)*$F115,MAX((Expenses!LZ$35-$K115/12)*$J115*$F115,0)+MAX((Expenses!LZ$36-$K116/12)*$J116*$F115,0)+MAX((Expenses!LZ$37-$K117/12)*$J117*$F115,0)+MAX((Expenses!LZ$38-$K118/12)*$J118*$F115,0)+MAX((Expenses!LZ$39-$K119/12)*$J119*$F115,0)))),0)</f>
        <v>0</v>
      </c>
      <c r="MC281" s="156">
        <f>IF(AND(MC$165&lt;=$E115,MC$165&gt;=EOMONTH($D115,0)),IF($G115="NNN",SUM(Expenses!MA$35:MA$39)*$F115,IF($G115="FSG",0,IF($G115="MG",SUMPRODUCT($I115:$I119,Expenses!MA$35:MA$39)*$F115,MAX((Expenses!MA$35-$K115/12)*$J115*$F115,0)+MAX((Expenses!MA$36-$K116/12)*$J116*$F115,0)+MAX((Expenses!MA$37-$K117/12)*$J117*$F115,0)+MAX((Expenses!MA$38-$K118/12)*$J118*$F115,0)+MAX((Expenses!MA$39-$K119/12)*$J119*$F115,0)))),0)</f>
        <v>0</v>
      </c>
      <c r="MD281" s="156">
        <f>IF(AND(MD$165&lt;=$E115,MD$165&gt;=EOMONTH($D115,0)),IF($G115="NNN",SUM(Expenses!MB$35:MB$39)*$F115,IF($G115="FSG",0,IF($G115="MG",SUMPRODUCT($I115:$I119,Expenses!MB$35:MB$39)*$F115,MAX((Expenses!MB$35-$K115/12)*$J115*$F115,0)+MAX((Expenses!MB$36-$K116/12)*$J116*$F115,0)+MAX((Expenses!MB$37-$K117/12)*$J117*$F115,0)+MAX((Expenses!MB$38-$K118/12)*$J118*$F115,0)+MAX((Expenses!MB$39-$K119/12)*$J119*$F115,0)))),0)</f>
        <v>0</v>
      </c>
      <c r="ME281" s="156">
        <f>IF(AND(ME$165&lt;=$E115,ME$165&gt;=EOMONTH($D115,0)),IF($G115="NNN",SUM(Expenses!MC$35:MC$39)*$F115,IF($G115="FSG",0,IF($G115="MG",SUMPRODUCT($I115:$I119,Expenses!MC$35:MC$39)*$F115,MAX((Expenses!MC$35-$K115/12)*$J115*$F115,0)+MAX((Expenses!MC$36-$K116/12)*$J116*$F115,0)+MAX((Expenses!MC$37-$K117/12)*$J117*$F115,0)+MAX((Expenses!MC$38-$K118/12)*$J118*$F115,0)+MAX((Expenses!MC$39-$K119/12)*$J119*$F115,0)))),0)</f>
        <v>0</v>
      </c>
      <c r="MF281" s="156">
        <f>IF(AND(MF$165&lt;=$E115,MF$165&gt;=EOMONTH($D115,0)),IF($G115="NNN",SUM(Expenses!MD$35:MD$39)*$F115,IF($G115="FSG",0,IF($G115="MG",SUMPRODUCT($I115:$I119,Expenses!MD$35:MD$39)*$F115,MAX((Expenses!MD$35-$K115/12)*$J115*$F115,0)+MAX((Expenses!MD$36-$K116/12)*$J116*$F115,0)+MAX((Expenses!MD$37-$K117/12)*$J117*$F115,0)+MAX((Expenses!MD$38-$K118/12)*$J118*$F115,0)+MAX((Expenses!MD$39-$K119/12)*$J119*$F115,0)))),0)</f>
        <v>0</v>
      </c>
      <c r="MG281" s="156">
        <f>IF(AND(MG$165&lt;=$E115,MG$165&gt;=EOMONTH($D115,0)),IF($G115="NNN",SUM(Expenses!ME$35:ME$39)*$F115,IF($G115="FSG",0,IF($G115="MG",SUMPRODUCT($I115:$I119,Expenses!ME$35:ME$39)*$F115,MAX((Expenses!ME$35-$K115/12)*$J115*$F115,0)+MAX((Expenses!ME$36-$K116/12)*$J116*$F115,0)+MAX((Expenses!ME$37-$K117/12)*$J117*$F115,0)+MAX((Expenses!ME$38-$K118/12)*$J118*$F115,0)+MAX((Expenses!ME$39-$K119/12)*$J119*$F115,0)))),0)</f>
        <v>0</v>
      </c>
      <c r="MH281" s="156">
        <f>IF(AND(MH$165&lt;=$E115,MH$165&gt;=EOMONTH($D115,0)),IF($G115="NNN",SUM(Expenses!MF$35:MF$39)*$F115,IF($G115="FSG",0,IF($G115="MG",SUMPRODUCT($I115:$I119,Expenses!MF$35:MF$39)*$F115,MAX((Expenses!MF$35-$K115/12)*$J115*$F115,0)+MAX((Expenses!MF$36-$K116/12)*$J116*$F115,0)+MAX((Expenses!MF$37-$K117/12)*$J117*$F115,0)+MAX((Expenses!MF$38-$K118/12)*$J118*$F115,0)+MAX((Expenses!MF$39-$K119/12)*$J119*$F115,0)))),0)</f>
        <v>0</v>
      </c>
      <c r="MI281" s="156">
        <f>IF(AND(MI$165&lt;=$E115,MI$165&gt;=EOMONTH($D115,0)),IF($G115="NNN",SUM(Expenses!MG$35:MG$39)*$F115,IF($G115="FSG",0,IF($G115="MG",SUMPRODUCT($I115:$I119,Expenses!MG$35:MG$39)*$F115,MAX((Expenses!MG$35-$K115/12)*$J115*$F115,0)+MAX((Expenses!MG$36-$K116/12)*$J116*$F115,0)+MAX((Expenses!MG$37-$K117/12)*$J117*$F115,0)+MAX((Expenses!MG$38-$K118/12)*$J118*$F115,0)+MAX((Expenses!MG$39-$K119/12)*$J119*$F115,0)))),0)</f>
        <v>0</v>
      </c>
      <c r="MJ281" s="156">
        <f>IF(AND(MJ$165&lt;=$E115,MJ$165&gt;=EOMONTH($D115,0)),IF($G115="NNN",SUM(Expenses!MH$35:MH$39)*$F115,IF($G115="FSG",0,IF($G115="MG",SUMPRODUCT($I115:$I119,Expenses!MH$35:MH$39)*$F115,MAX((Expenses!MH$35-$K115/12)*$J115*$F115,0)+MAX((Expenses!MH$36-$K116/12)*$J116*$F115,0)+MAX((Expenses!MH$37-$K117/12)*$J117*$F115,0)+MAX((Expenses!MH$38-$K118/12)*$J118*$F115,0)+MAX((Expenses!MH$39-$K119/12)*$J119*$F115,0)))),0)</f>
        <v>0</v>
      </c>
      <c r="MK281" s="156">
        <f>IF(AND(MK$165&lt;=$E115,MK$165&gt;=EOMONTH($D115,0)),IF($G115="NNN",SUM(Expenses!MI$35:MI$39)*$F115,IF($G115="FSG",0,IF($G115="MG",SUMPRODUCT($I115:$I119,Expenses!MI$35:MI$39)*$F115,MAX((Expenses!MI$35-$K115/12)*$J115*$F115,0)+MAX((Expenses!MI$36-$K116/12)*$J116*$F115,0)+MAX((Expenses!MI$37-$K117/12)*$J117*$F115,0)+MAX((Expenses!MI$38-$K118/12)*$J118*$F115,0)+MAX((Expenses!MI$39-$K119/12)*$J119*$F115,0)))),0)</f>
        <v>0</v>
      </c>
      <c r="ML281" s="156">
        <f>IF(AND(ML$165&lt;=$E115,ML$165&gt;=EOMONTH($D115,0)),IF($G115="NNN",SUM(Expenses!MJ$35:MJ$39)*$F115,IF($G115="FSG",0,IF($G115="MG",SUMPRODUCT($I115:$I119,Expenses!MJ$35:MJ$39)*$F115,MAX((Expenses!MJ$35-$K115/12)*$J115*$F115,0)+MAX((Expenses!MJ$36-$K116/12)*$J116*$F115,0)+MAX((Expenses!MJ$37-$K117/12)*$J117*$F115,0)+MAX((Expenses!MJ$38-$K118/12)*$J118*$F115,0)+MAX((Expenses!MJ$39-$K119/12)*$J119*$F115,0)))),0)</f>
        <v>0</v>
      </c>
      <c r="MM281" s="156">
        <f>IF(AND(MM$165&lt;=$E115,MM$165&gt;=EOMONTH($D115,0)),IF($G115="NNN",SUM(Expenses!MK$35:MK$39)*$F115,IF($G115="FSG",0,IF($G115="MG",SUMPRODUCT($I115:$I119,Expenses!MK$35:MK$39)*$F115,MAX((Expenses!MK$35-$K115/12)*$J115*$F115,0)+MAX((Expenses!MK$36-$K116/12)*$J116*$F115,0)+MAX((Expenses!MK$37-$K117/12)*$J117*$F115,0)+MAX((Expenses!MK$38-$K118/12)*$J118*$F115,0)+MAX((Expenses!MK$39-$K119/12)*$J119*$F115,0)))),0)</f>
        <v>0</v>
      </c>
      <c r="MN281" s="156">
        <f>IF(AND(MN$165&lt;=$E115,MN$165&gt;=EOMONTH($D115,0)),IF($G115="NNN",SUM(Expenses!ML$35:ML$39)*$F115,IF($G115="FSG",0,IF($G115="MG",SUMPRODUCT($I115:$I119,Expenses!ML$35:ML$39)*$F115,MAX((Expenses!ML$35-$K115/12)*$J115*$F115,0)+MAX((Expenses!ML$36-$K116/12)*$J116*$F115,0)+MAX((Expenses!ML$37-$K117/12)*$J117*$F115,0)+MAX((Expenses!ML$38-$K118/12)*$J118*$F115,0)+MAX((Expenses!ML$39-$K119/12)*$J119*$F115,0)))),0)</f>
        <v>0</v>
      </c>
      <c r="MO281" s="156">
        <f>IF(AND(MO$165&lt;=$E115,MO$165&gt;=EOMONTH($D115,0)),IF($G115="NNN",SUM(Expenses!MM$35:MM$39)*$F115,IF($G115="FSG",0,IF($G115="MG",SUMPRODUCT($I115:$I119,Expenses!MM$35:MM$39)*$F115,MAX((Expenses!MM$35-$K115/12)*$J115*$F115,0)+MAX((Expenses!MM$36-$K116/12)*$J116*$F115,0)+MAX((Expenses!MM$37-$K117/12)*$J117*$F115,0)+MAX((Expenses!MM$38-$K118/12)*$J118*$F115,0)+MAX((Expenses!MM$39-$K119/12)*$J119*$F115,0)))),0)</f>
        <v>0</v>
      </c>
      <c r="MP281" s="156">
        <f>IF(AND(MP$165&lt;=$E115,MP$165&gt;=EOMONTH($D115,0)),IF($G115="NNN",SUM(Expenses!MN$35:MN$39)*$F115,IF($G115="FSG",0,IF($G115="MG",SUMPRODUCT($I115:$I119,Expenses!MN$35:MN$39)*$F115,MAX((Expenses!MN$35-$K115/12)*$J115*$F115,0)+MAX((Expenses!MN$36-$K116/12)*$J116*$F115,0)+MAX((Expenses!MN$37-$K117/12)*$J117*$F115,0)+MAX((Expenses!MN$38-$K118/12)*$J118*$F115,0)+MAX((Expenses!MN$39-$K119/12)*$J119*$F115,0)))),0)</f>
        <v>0</v>
      </c>
      <c r="MQ281" s="156">
        <f>IF(AND(MQ$165&lt;=$E115,MQ$165&gt;=EOMONTH($D115,0)),IF($G115="NNN",SUM(Expenses!MO$35:MO$39)*$F115,IF($G115="FSG",0,IF($G115="MG",SUMPRODUCT($I115:$I119,Expenses!MO$35:MO$39)*$F115,MAX((Expenses!MO$35-$K115/12)*$J115*$F115,0)+MAX((Expenses!MO$36-$K116/12)*$J116*$F115,0)+MAX((Expenses!MO$37-$K117/12)*$J117*$F115,0)+MAX((Expenses!MO$38-$K118/12)*$J118*$F115,0)+MAX((Expenses!MO$39-$K119/12)*$J119*$F115,0)))),0)</f>
        <v>0</v>
      </c>
      <c r="MR281" s="156">
        <f>IF(AND(MR$165&lt;=$E115,MR$165&gt;=EOMONTH($D115,0)),IF($G115="NNN",SUM(Expenses!MP$35:MP$39)*$F115,IF($G115="FSG",0,IF($G115="MG",SUMPRODUCT($I115:$I119,Expenses!MP$35:MP$39)*$F115,MAX((Expenses!MP$35-$K115/12)*$J115*$F115,0)+MAX((Expenses!MP$36-$K116/12)*$J116*$F115,0)+MAX((Expenses!MP$37-$K117/12)*$J117*$F115,0)+MAX((Expenses!MP$38-$K118/12)*$J118*$F115,0)+MAX((Expenses!MP$39-$K119/12)*$J119*$F115,0)))),0)</f>
        <v>0</v>
      </c>
      <c r="MS281" s="156">
        <f>IF(AND(MS$165&lt;=$E115,MS$165&gt;=EOMONTH($D115,0)),IF($G115="NNN",SUM(Expenses!MQ$35:MQ$39)*$F115,IF($G115="FSG",0,IF($G115="MG",SUMPRODUCT($I115:$I119,Expenses!MQ$35:MQ$39)*$F115,MAX((Expenses!MQ$35-$K115/12)*$J115*$F115,0)+MAX((Expenses!MQ$36-$K116/12)*$J116*$F115,0)+MAX((Expenses!MQ$37-$K117/12)*$J117*$F115,0)+MAX((Expenses!MQ$38-$K118/12)*$J118*$F115,0)+MAX((Expenses!MQ$39-$K119/12)*$J119*$F115,0)))),0)</f>
        <v>0</v>
      </c>
      <c r="MT281" s="156">
        <f>IF(AND(MT$165&lt;=$E115,MT$165&gt;=EOMONTH($D115,0)),IF($G115="NNN",SUM(Expenses!MR$35:MR$39)*$F115,IF($G115="FSG",0,IF($G115="MG",SUMPRODUCT($I115:$I119,Expenses!MR$35:MR$39)*$F115,MAX((Expenses!MR$35-$K115/12)*$J115*$F115,0)+MAX((Expenses!MR$36-$K116/12)*$J116*$F115,0)+MAX((Expenses!MR$37-$K117/12)*$J117*$F115,0)+MAX((Expenses!MR$38-$K118/12)*$J118*$F115,0)+MAX((Expenses!MR$39-$K119/12)*$J119*$F115,0)))),0)</f>
        <v>0</v>
      </c>
      <c r="MU281" s="156">
        <f>IF(AND(MU$165&lt;=$E115,MU$165&gt;=EOMONTH($D115,0)),IF($G115="NNN",SUM(Expenses!MS$35:MS$39)*$F115,IF($G115="FSG",0,IF($G115="MG",SUMPRODUCT($I115:$I119,Expenses!MS$35:MS$39)*$F115,MAX((Expenses!MS$35-$K115/12)*$J115*$F115,0)+MAX((Expenses!MS$36-$K116/12)*$J116*$F115,0)+MAX((Expenses!MS$37-$K117/12)*$J117*$F115,0)+MAX((Expenses!MS$38-$K118/12)*$J118*$F115,0)+MAX((Expenses!MS$39-$K119/12)*$J119*$F115,0)))),0)</f>
        <v>0</v>
      </c>
      <c r="MV281" s="156">
        <f>IF(AND(MV$165&lt;=$E115,MV$165&gt;=EOMONTH($D115,0)),IF($G115="NNN",SUM(Expenses!MT$35:MT$39)*$F115,IF($G115="FSG",0,IF($G115="MG",SUMPRODUCT($I115:$I119,Expenses!MT$35:MT$39)*$F115,MAX((Expenses!MT$35-$K115/12)*$J115*$F115,0)+MAX((Expenses!MT$36-$K116/12)*$J116*$F115,0)+MAX((Expenses!MT$37-$K117/12)*$J117*$F115,0)+MAX((Expenses!MT$38-$K118/12)*$J118*$F115,0)+MAX((Expenses!MT$39-$K119/12)*$J119*$F115,0)))),0)</f>
        <v>0</v>
      </c>
      <c r="MW281" s="156">
        <f>IF(AND(MW$165&lt;=$E115,MW$165&gt;=EOMONTH($D115,0)),IF($G115="NNN",SUM(Expenses!MU$35:MU$39)*$F115,IF($G115="FSG",0,IF($G115="MG",SUMPRODUCT($I115:$I119,Expenses!MU$35:MU$39)*$F115,MAX((Expenses!MU$35-$K115/12)*$J115*$F115,0)+MAX((Expenses!MU$36-$K116/12)*$J116*$F115,0)+MAX((Expenses!MU$37-$K117/12)*$J117*$F115,0)+MAX((Expenses!MU$38-$K118/12)*$J118*$F115,0)+MAX((Expenses!MU$39-$K119/12)*$J119*$F115,0)))),0)</f>
        <v>0</v>
      </c>
      <c r="MX281" s="156">
        <f>IF(AND(MX$165&lt;=$E115,MX$165&gt;=EOMONTH($D115,0)),IF($G115="NNN",SUM(Expenses!MV$35:MV$39)*$F115,IF($G115="FSG",0,IF($G115="MG",SUMPRODUCT($I115:$I119,Expenses!MV$35:MV$39)*$F115,MAX((Expenses!MV$35-$K115/12)*$J115*$F115,0)+MAX((Expenses!MV$36-$K116/12)*$J116*$F115,0)+MAX((Expenses!MV$37-$K117/12)*$J117*$F115,0)+MAX((Expenses!MV$38-$K118/12)*$J118*$F115,0)+MAX((Expenses!MV$39-$K119/12)*$J119*$F115,0)))),0)</f>
        <v>0</v>
      </c>
      <c r="MY281" s="156">
        <f>IF(AND(MY$165&lt;=$E115,MY$165&gt;=EOMONTH($D115,0)),IF($G115="NNN",SUM(Expenses!MW$35:MW$39)*$F115,IF($G115="FSG",0,IF($G115="MG",SUMPRODUCT($I115:$I119,Expenses!MW$35:MW$39)*$F115,MAX((Expenses!MW$35-$K115/12)*$J115*$F115,0)+MAX((Expenses!MW$36-$K116/12)*$J116*$F115,0)+MAX((Expenses!MW$37-$K117/12)*$J117*$F115,0)+MAX((Expenses!MW$38-$K118/12)*$J118*$F115,0)+MAX((Expenses!MW$39-$K119/12)*$J119*$F115,0)))),0)</f>
        <v>0</v>
      </c>
      <c r="MZ281" s="156">
        <f>IF(AND(MZ$165&lt;=$E115,MZ$165&gt;=EOMONTH($D115,0)),IF($G115="NNN",SUM(Expenses!MX$35:MX$39)*$F115,IF($G115="FSG",0,IF($G115="MG",SUMPRODUCT($I115:$I119,Expenses!MX$35:MX$39)*$F115,MAX((Expenses!MX$35-$K115/12)*$J115*$F115,0)+MAX((Expenses!MX$36-$K116/12)*$J116*$F115,0)+MAX((Expenses!MX$37-$K117/12)*$J117*$F115,0)+MAX((Expenses!MX$38-$K118/12)*$J118*$F115,0)+MAX((Expenses!MX$39-$K119/12)*$J119*$F115,0)))),0)</f>
        <v>0</v>
      </c>
      <c r="NA281" s="156">
        <f>IF(AND(NA$165&lt;=$E115,NA$165&gt;=EOMONTH($D115,0)),IF($G115="NNN",SUM(Expenses!MY$35:MY$39)*$F115,IF($G115="FSG",0,IF($G115="MG",SUMPRODUCT($I115:$I119,Expenses!MY$35:MY$39)*$F115,MAX((Expenses!MY$35-$K115/12)*$J115*$F115,0)+MAX((Expenses!MY$36-$K116/12)*$J116*$F115,0)+MAX((Expenses!MY$37-$K117/12)*$J117*$F115,0)+MAX((Expenses!MY$38-$K118/12)*$J118*$F115,0)+MAX((Expenses!MY$39-$K119/12)*$J119*$F115,0)))),0)</f>
        <v>0</v>
      </c>
      <c r="NB281" s="156">
        <f>IF(AND(NB$165&lt;=$E115,NB$165&gt;=EOMONTH($D115,0)),IF($G115="NNN",SUM(Expenses!MZ$35:MZ$39)*$F115,IF($G115="FSG",0,IF($G115="MG",SUMPRODUCT($I115:$I119,Expenses!MZ$35:MZ$39)*$F115,MAX((Expenses!MZ$35-$K115/12)*$J115*$F115,0)+MAX((Expenses!MZ$36-$K116/12)*$J116*$F115,0)+MAX((Expenses!MZ$37-$K117/12)*$J117*$F115,0)+MAX((Expenses!MZ$38-$K118/12)*$J118*$F115,0)+MAX((Expenses!MZ$39-$K119/12)*$J119*$F115,0)))),0)</f>
        <v>0</v>
      </c>
      <c r="NC281" s="156">
        <f>IF(AND(NC$165&lt;=$E115,NC$165&gt;=EOMONTH($D115,0)),IF($G115="NNN",SUM(Expenses!NA$35:NA$39)*$F115,IF($G115="FSG",0,IF($G115="MG",SUMPRODUCT($I115:$I119,Expenses!NA$35:NA$39)*$F115,MAX((Expenses!NA$35-$K115/12)*$J115*$F115,0)+MAX((Expenses!NA$36-$K116/12)*$J116*$F115,0)+MAX((Expenses!NA$37-$K117/12)*$J117*$F115,0)+MAX((Expenses!NA$38-$K118/12)*$J118*$F115,0)+MAX((Expenses!NA$39-$K119/12)*$J119*$F115,0)))),0)</f>
        <v>0</v>
      </c>
      <c r="ND281" s="156">
        <f>IF(AND(ND$165&lt;=$E115,ND$165&gt;=EOMONTH($D115,0)),IF($G115="NNN",SUM(Expenses!NB$35:NB$39)*$F115,IF($G115="FSG",0,IF($G115="MG",SUMPRODUCT($I115:$I119,Expenses!NB$35:NB$39)*$F115,MAX((Expenses!NB$35-$K115/12)*$J115*$F115,0)+MAX((Expenses!NB$36-$K116/12)*$J116*$F115,0)+MAX((Expenses!NB$37-$K117/12)*$J117*$F115,0)+MAX((Expenses!NB$38-$K118/12)*$J118*$F115,0)+MAX((Expenses!NB$39-$K119/12)*$J119*$F115,0)))),0)</f>
        <v>0</v>
      </c>
      <c r="NE281" s="156">
        <f>IF(AND(NE$165&lt;=$E115,NE$165&gt;=EOMONTH($D115,0)),IF($G115="NNN",SUM(Expenses!NC$35:NC$39)*$F115,IF($G115="FSG",0,IF($G115="MG",SUMPRODUCT($I115:$I119,Expenses!NC$35:NC$39)*$F115,MAX((Expenses!NC$35-$K115/12)*$J115*$F115,0)+MAX((Expenses!NC$36-$K116/12)*$J116*$F115,0)+MAX((Expenses!NC$37-$K117/12)*$J117*$F115,0)+MAX((Expenses!NC$38-$K118/12)*$J118*$F115,0)+MAX((Expenses!NC$39-$K119/12)*$J119*$F115,0)))),0)</f>
        <v>0</v>
      </c>
      <c r="NF281" s="156">
        <f>IF(AND(NF$165&lt;=$E115,NF$165&gt;=EOMONTH($D115,0)),IF($G115="NNN",SUM(Expenses!ND$35:ND$39)*$F115,IF($G115="FSG",0,IF($G115="MG",SUMPRODUCT($I115:$I119,Expenses!ND$35:ND$39)*$F115,MAX((Expenses!ND$35-$K115/12)*$J115*$F115,0)+MAX((Expenses!ND$36-$K116/12)*$J116*$F115,0)+MAX((Expenses!ND$37-$K117/12)*$J117*$F115,0)+MAX((Expenses!ND$38-$K118/12)*$J118*$F115,0)+MAX((Expenses!ND$39-$K119/12)*$J119*$F115,0)))),0)</f>
        <v>0</v>
      </c>
      <c r="NG281" s="156">
        <f>IF(AND(NG$165&lt;=$E115,NG$165&gt;=EOMONTH($D115,0)),IF($G115="NNN",SUM(Expenses!NE$35:NE$39)*$F115,IF($G115="FSG",0,IF($G115="MG",SUMPRODUCT($I115:$I119,Expenses!NE$35:NE$39)*$F115,MAX((Expenses!NE$35-$K115/12)*$J115*$F115,0)+MAX((Expenses!NE$36-$K116/12)*$J116*$F115,0)+MAX((Expenses!NE$37-$K117/12)*$J117*$F115,0)+MAX((Expenses!NE$38-$K118/12)*$J118*$F115,0)+MAX((Expenses!NE$39-$K119/12)*$J119*$F115,0)))),0)</f>
        <v>0</v>
      </c>
      <c r="NH281" s="156">
        <f>IF(AND(NH$165&lt;=$E115,NH$165&gt;=EOMONTH($D115,0)),IF($G115="NNN",SUM(Expenses!NF$35:NF$39)*$F115,IF($G115="FSG",0,IF($G115="MG",SUMPRODUCT($I115:$I119,Expenses!NF$35:NF$39)*$F115,MAX((Expenses!NF$35-$K115/12)*$J115*$F115,0)+MAX((Expenses!NF$36-$K116/12)*$J116*$F115,0)+MAX((Expenses!NF$37-$K117/12)*$J117*$F115,0)+MAX((Expenses!NF$38-$K118/12)*$J118*$F115,0)+MAX((Expenses!NF$39-$K119/12)*$J119*$F115,0)))),0)</f>
        <v>0</v>
      </c>
      <c r="NI281" s="156">
        <f>IF(AND(NI$165&lt;=$E115,NI$165&gt;=EOMONTH($D115,0)),IF($G115="NNN",SUM(Expenses!NG$35:NG$39)*$F115,IF($G115="FSG",0,IF($G115="MG",SUMPRODUCT($I115:$I119,Expenses!NG$35:NG$39)*$F115,MAX((Expenses!NG$35-$K115/12)*$J115*$F115,0)+MAX((Expenses!NG$36-$K116/12)*$J116*$F115,0)+MAX((Expenses!NG$37-$K117/12)*$J117*$F115,0)+MAX((Expenses!NG$38-$K118/12)*$J118*$F115,0)+MAX((Expenses!NG$39-$K119/12)*$J119*$F115,0)))),0)</f>
        <v>0</v>
      </c>
      <c r="NJ281" s="156">
        <f>IF(AND(NJ$165&lt;=$E115,NJ$165&gt;=EOMONTH($D115,0)),IF($G115="NNN",SUM(Expenses!NH$35:NH$39)*$F115,IF($G115="FSG",0,IF($G115="MG",SUMPRODUCT($I115:$I119,Expenses!NH$35:NH$39)*$F115,MAX((Expenses!NH$35-$K115/12)*$J115*$F115,0)+MAX((Expenses!NH$36-$K116/12)*$J116*$F115,0)+MAX((Expenses!NH$37-$K117/12)*$J117*$F115,0)+MAX((Expenses!NH$38-$K118/12)*$J118*$F115,0)+MAX((Expenses!NH$39-$K119/12)*$J119*$F115,0)))),0)</f>
        <v>0</v>
      </c>
      <c r="NK281" s="158">
        <f>IF(AND(NK$165&lt;=$E115,NK$165&gt;=EOMONTH($D115,0)),IF($G115="NNN",SUM(Expenses!NI$35:NI$39)*$F115,IF($G115="FSG",0,IF($G115="MG",SUMPRODUCT($I115:$I119,Expenses!NI$35:NI$39)*$F115,MAX((Expenses!NI$35-$K115/12)*$J115*$F115,0)+MAX((Expenses!NI$36-$K116/12)*$J116*$F115,0)+MAX((Expenses!NI$37-$K117/12)*$J117*$F115,0)+MAX((Expenses!NI$38-$K118/12)*$J118*$F115,0)+MAX((Expenses!NI$39-$K119/12)*$J119*$F115,0)))),0)</f>
        <v>0</v>
      </c>
    </row>
    <row r="282" spans="1:375" x14ac:dyDescent="0.25">
      <c r="A282" s="154">
        <f t="shared" si="496"/>
        <v>0</v>
      </c>
      <c r="B282" s="35" t="s">
        <v>168</v>
      </c>
      <c r="C282" s="89" t="s">
        <v>155</v>
      </c>
      <c r="D282" s="156">
        <f t="shared" ref="D282:BO282" si="497">IF(OR($AL115=0,D$165&gt;$E115,D$165&lt;EOMONTH($D115,0)),0,IF(((($AJ115*((1+$AN115)^(D$163-1))/12))-(D280/$AM115))*$AM115&lt;0,0,((($AJ115*((1+$AN115)^(D$163-1))/12))-(D280/$AM115))*$AM115))</f>
        <v>0</v>
      </c>
      <c r="E282" s="156">
        <f t="shared" si="497"/>
        <v>0</v>
      </c>
      <c r="F282" s="156">
        <f t="shared" si="497"/>
        <v>0</v>
      </c>
      <c r="G282" s="156">
        <f t="shared" si="497"/>
        <v>0</v>
      </c>
      <c r="H282" s="156">
        <f t="shared" si="497"/>
        <v>0</v>
      </c>
      <c r="I282" s="156">
        <f t="shared" si="497"/>
        <v>0</v>
      </c>
      <c r="J282" s="156">
        <f t="shared" si="497"/>
        <v>0</v>
      </c>
      <c r="K282" s="156">
        <f t="shared" si="497"/>
        <v>0</v>
      </c>
      <c r="L282" s="156">
        <f t="shared" si="497"/>
        <v>0</v>
      </c>
      <c r="M282" s="156">
        <f t="shared" si="497"/>
        <v>0</v>
      </c>
      <c r="N282" s="156">
        <f t="shared" si="497"/>
        <v>0</v>
      </c>
      <c r="O282" s="156">
        <f t="shared" si="497"/>
        <v>0</v>
      </c>
      <c r="P282" s="156">
        <f t="shared" si="497"/>
        <v>0</v>
      </c>
      <c r="Q282" s="156">
        <f t="shared" si="497"/>
        <v>0</v>
      </c>
      <c r="R282" s="156">
        <f t="shared" si="497"/>
        <v>0</v>
      </c>
      <c r="S282" s="156">
        <f t="shared" si="497"/>
        <v>0</v>
      </c>
      <c r="T282" s="156">
        <f t="shared" si="497"/>
        <v>0</v>
      </c>
      <c r="U282" s="156">
        <f t="shared" si="497"/>
        <v>0</v>
      </c>
      <c r="V282" s="156">
        <f t="shared" si="497"/>
        <v>0</v>
      </c>
      <c r="W282" s="156">
        <f t="shared" si="497"/>
        <v>0</v>
      </c>
      <c r="X282" s="156">
        <f t="shared" si="497"/>
        <v>0</v>
      </c>
      <c r="Y282" s="156">
        <f t="shared" si="497"/>
        <v>0</v>
      </c>
      <c r="Z282" s="156">
        <f t="shared" si="497"/>
        <v>0</v>
      </c>
      <c r="AA282" s="156">
        <f t="shared" si="497"/>
        <v>0</v>
      </c>
      <c r="AB282" s="156">
        <f t="shared" si="497"/>
        <v>0</v>
      </c>
      <c r="AC282" s="156">
        <f t="shared" si="497"/>
        <v>0</v>
      </c>
      <c r="AD282" s="156">
        <f t="shared" si="497"/>
        <v>0</v>
      </c>
      <c r="AE282" s="156">
        <f t="shared" si="497"/>
        <v>0</v>
      </c>
      <c r="AF282" s="156">
        <f t="shared" si="497"/>
        <v>0</v>
      </c>
      <c r="AG282" s="156">
        <f t="shared" si="497"/>
        <v>0</v>
      </c>
      <c r="AH282" s="156">
        <f t="shared" si="497"/>
        <v>0</v>
      </c>
      <c r="AI282" s="156">
        <f t="shared" si="497"/>
        <v>0</v>
      </c>
      <c r="AJ282" s="156">
        <f t="shared" si="497"/>
        <v>0</v>
      </c>
      <c r="AK282" s="156">
        <f t="shared" si="497"/>
        <v>0</v>
      </c>
      <c r="AL282" s="156">
        <f t="shared" si="497"/>
        <v>0</v>
      </c>
      <c r="AM282" s="156">
        <f t="shared" si="497"/>
        <v>0</v>
      </c>
      <c r="AN282" s="156">
        <f t="shared" si="497"/>
        <v>0</v>
      </c>
      <c r="AO282" s="156">
        <f t="shared" si="497"/>
        <v>0</v>
      </c>
      <c r="AP282" s="156">
        <f t="shared" si="497"/>
        <v>0</v>
      </c>
      <c r="AQ282" s="156">
        <f t="shared" si="497"/>
        <v>0</v>
      </c>
      <c r="AR282" s="156">
        <f t="shared" si="497"/>
        <v>0</v>
      </c>
      <c r="AS282" s="156">
        <f t="shared" si="497"/>
        <v>0</v>
      </c>
      <c r="AT282" s="156">
        <f t="shared" si="497"/>
        <v>0</v>
      </c>
      <c r="AU282" s="156">
        <f t="shared" si="497"/>
        <v>0</v>
      </c>
      <c r="AV282" s="156">
        <f t="shared" si="497"/>
        <v>0</v>
      </c>
      <c r="AW282" s="156">
        <f t="shared" si="497"/>
        <v>0</v>
      </c>
      <c r="AX282" s="156">
        <f t="shared" si="497"/>
        <v>0</v>
      </c>
      <c r="AY282" s="156">
        <f t="shared" si="497"/>
        <v>0</v>
      </c>
      <c r="AZ282" s="156">
        <f t="shared" si="497"/>
        <v>0</v>
      </c>
      <c r="BA282" s="156">
        <f t="shared" si="497"/>
        <v>0</v>
      </c>
      <c r="BB282" s="156">
        <f t="shared" si="497"/>
        <v>0</v>
      </c>
      <c r="BC282" s="156">
        <f t="shared" si="497"/>
        <v>0</v>
      </c>
      <c r="BD282" s="156">
        <f t="shared" si="497"/>
        <v>0</v>
      </c>
      <c r="BE282" s="156">
        <f t="shared" si="497"/>
        <v>0</v>
      </c>
      <c r="BF282" s="156">
        <f t="shared" si="497"/>
        <v>0</v>
      </c>
      <c r="BG282" s="156">
        <f t="shared" si="497"/>
        <v>0</v>
      </c>
      <c r="BH282" s="156">
        <f t="shared" si="497"/>
        <v>0</v>
      </c>
      <c r="BI282" s="156">
        <f t="shared" si="497"/>
        <v>0</v>
      </c>
      <c r="BJ282" s="156">
        <f t="shared" si="497"/>
        <v>0</v>
      </c>
      <c r="BK282" s="156">
        <f t="shared" si="497"/>
        <v>0</v>
      </c>
      <c r="BL282" s="156">
        <f t="shared" si="497"/>
        <v>0</v>
      </c>
      <c r="BM282" s="156">
        <f t="shared" si="497"/>
        <v>0</v>
      </c>
      <c r="BN282" s="156">
        <f t="shared" si="497"/>
        <v>0</v>
      </c>
      <c r="BO282" s="156">
        <f t="shared" si="497"/>
        <v>0</v>
      </c>
      <c r="BP282" s="156">
        <f t="shared" ref="BP282:EA282" si="498">IF(OR($AL115=0,BP$165&gt;$E115,BP$165&lt;EOMONTH($D115,0)),0,IF(((($AJ115*((1+$AN115)^(BP$163-1))/12))-(BP280/$AM115))*$AM115&lt;0,0,((($AJ115*((1+$AN115)^(BP$163-1))/12))-(BP280/$AM115))*$AM115))</f>
        <v>0</v>
      </c>
      <c r="BQ282" s="156">
        <f t="shared" si="498"/>
        <v>0</v>
      </c>
      <c r="BR282" s="156">
        <f t="shared" si="498"/>
        <v>0</v>
      </c>
      <c r="BS282" s="156">
        <f t="shared" si="498"/>
        <v>0</v>
      </c>
      <c r="BT282" s="156">
        <f t="shared" si="498"/>
        <v>0</v>
      </c>
      <c r="BU282" s="156">
        <f t="shared" si="498"/>
        <v>0</v>
      </c>
      <c r="BV282" s="156">
        <f t="shared" si="498"/>
        <v>0</v>
      </c>
      <c r="BW282" s="156">
        <f t="shared" si="498"/>
        <v>0</v>
      </c>
      <c r="BX282" s="156">
        <f t="shared" si="498"/>
        <v>0</v>
      </c>
      <c r="BY282" s="156">
        <f t="shared" si="498"/>
        <v>0</v>
      </c>
      <c r="BZ282" s="156">
        <f t="shared" si="498"/>
        <v>0</v>
      </c>
      <c r="CA282" s="156">
        <f t="shared" si="498"/>
        <v>0</v>
      </c>
      <c r="CB282" s="156">
        <f t="shared" si="498"/>
        <v>0</v>
      </c>
      <c r="CC282" s="156">
        <f t="shared" si="498"/>
        <v>0</v>
      </c>
      <c r="CD282" s="156">
        <f t="shared" si="498"/>
        <v>0</v>
      </c>
      <c r="CE282" s="156">
        <f t="shared" si="498"/>
        <v>0</v>
      </c>
      <c r="CF282" s="156">
        <f t="shared" si="498"/>
        <v>0</v>
      </c>
      <c r="CG282" s="156">
        <f t="shared" si="498"/>
        <v>0</v>
      </c>
      <c r="CH282" s="156">
        <f t="shared" si="498"/>
        <v>0</v>
      </c>
      <c r="CI282" s="156">
        <f t="shared" si="498"/>
        <v>0</v>
      </c>
      <c r="CJ282" s="156">
        <f t="shared" si="498"/>
        <v>0</v>
      </c>
      <c r="CK282" s="156">
        <f t="shared" si="498"/>
        <v>0</v>
      </c>
      <c r="CL282" s="156">
        <f t="shared" si="498"/>
        <v>0</v>
      </c>
      <c r="CM282" s="156">
        <f t="shared" si="498"/>
        <v>0</v>
      </c>
      <c r="CN282" s="156">
        <f t="shared" si="498"/>
        <v>0</v>
      </c>
      <c r="CO282" s="156">
        <f t="shared" si="498"/>
        <v>0</v>
      </c>
      <c r="CP282" s="156">
        <f t="shared" si="498"/>
        <v>0</v>
      </c>
      <c r="CQ282" s="156">
        <f t="shared" si="498"/>
        <v>0</v>
      </c>
      <c r="CR282" s="156">
        <f t="shared" si="498"/>
        <v>0</v>
      </c>
      <c r="CS282" s="156">
        <f t="shared" si="498"/>
        <v>0</v>
      </c>
      <c r="CT282" s="156">
        <f t="shared" si="498"/>
        <v>0</v>
      </c>
      <c r="CU282" s="156">
        <f t="shared" si="498"/>
        <v>0</v>
      </c>
      <c r="CV282" s="156">
        <f t="shared" si="498"/>
        <v>0</v>
      </c>
      <c r="CW282" s="156">
        <f t="shared" si="498"/>
        <v>0</v>
      </c>
      <c r="CX282" s="156">
        <f t="shared" si="498"/>
        <v>0</v>
      </c>
      <c r="CY282" s="156">
        <f t="shared" si="498"/>
        <v>0</v>
      </c>
      <c r="CZ282" s="156">
        <f t="shared" si="498"/>
        <v>0</v>
      </c>
      <c r="DA282" s="156">
        <f t="shared" si="498"/>
        <v>0</v>
      </c>
      <c r="DB282" s="156">
        <f t="shared" si="498"/>
        <v>0</v>
      </c>
      <c r="DC282" s="156">
        <f t="shared" si="498"/>
        <v>0</v>
      </c>
      <c r="DD282" s="156">
        <f t="shared" si="498"/>
        <v>0</v>
      </c>
      <c r="DE282" s="156">
        <f t="shared" si="498"/>
        <v>0</v>
      </c>
      <c r="DF282" s="156">
        <f t="shared" si="498"/>
        <v>0</v>
      </c>
      <c r="DG282" s="156">
        <f t="shared" si="498"/>
        <v>0</v>
      </c>
      <c r="DH282" s="156">
        <f t="shared" si="498"/>
        <v>0</v>
      </c>
      <c r="DI282" s="156">
        <f t="shared" si="498"/>
        <v>0</v>
      </c>
      <c r="DJ282" s="156">
        <f t="shared" si="498"/>
        <v>0</v>
      </c>
      <c r="DK282" s="156">
        <f t="shared" si="498"/>
        <v>0</v>
      </c>
      <c r="DL282" s="156">
        <f t="shared" si="498"/>
        <v>0</v>
      </c>
      <c r="DM282" s="156">
        <f t="shared" si="498"/>
        <v>0</v>
      </c>
      <c r="DN282" s="156">
        <f t="shared" si="498"/>
        <v>0</v>
      </c>
      <c r="DO282" s="156">
        <f t="shared" si="498"/>
        <v>0</v>
      </c>
      <c r="DP282" s="156">
        <f t="shared" si="498"/>
        <v>0</v>
      </c>
      <c r="DQ282" s="156">
        <f t="shared" si="498"/>
        <v>0</v>
      </c>
      <c r="DR282" s="156">
        <f t="shared" si="498"/>
        <v>0</v>
      </c>
      <c r="DS282" s="156">
        <f t="shared" si="498"/>
        <v>0</v>
      </c>
      <c r="DT282" s="156">
        <f t="shared" si="498"/>
        <v>0</v>
      </c>
      <c r="DU282" s="156">
        <f t="shared" si="498"/>
        <v>0</v>
      </c>
      <c r="DV282" s="156">
        <f t="shared" si="498"/>
        <v>0</v>
      </c>
      <c r="DW282" s="156">
        <f t="shared" si="498"/>
        <v>0</v>
      </c>
      <c r="DX282" s="156">
        <f t="shared" si="498"/>
        <v>0</v>
      </c>
      <c r="DY282" s="156">
        <f t="shared" si="498"/>
        <v>0</v>
      </c>
      <c r="DZ282" s="156">
        <f t="shared" si="498"/>
        <v>0</v>
      </c>
      <c r="EA282" s="156">
        <f t="shared" si="498"/>
        <v>0</v>
      </c>
      <c r="EB282" s="156">
        <f t="shared" ref="EB282:GM282" si="499">IF(OR($AL115=0,EB$165&gt;$E115,EB$165&lt;EOMONTH($D115,0)),0,IF(((($AJ115*((1+$AN115)^(EB$163-1))/12))-(EB280/$AM115))*$AM115&lt;0,0,((($AJ115*((1+$AN115)^(EB$163-1))/12))-(EB280/$AM115))*$AM115))</f>
        <v>0</v>
      </c>
      <c r="EC282" s="156">
        <f t="shared" si="499"/>
        <v>0</v>
      </c>
      <c r="ED282" s="156">
        <f t="shared" si="499"/>
        <v>0</v>
      </c>
      <c r="EE282" s="156">
        <f t="shared" si="499"/>
        <v>0</v>
      </c>
      <c r="EF282" s="156">
        <f t="shared" si="499"/>
        <v>0</v>
      </c>
      <c r="EG282" s="156">
        <f t="shared" si="499"/>
        <v>0</v>
      </c>
      <c r="EH282" s="156">
        <f t="shared" si="499"/>
        <v>0</v>
      </c>
      <c r="EI282" s="156">
        <f t="shared" si="499"/>
        <v>0</v>
      </c>
      <c r="EJ282" s="156">
        <f t="shared" si="499"/>
        <v>0</v>
      </c>
      <c r="EK282" s="156">
        <f t="shared" si="499"/>
        <v>0</v>
      </c>
      <c r="EL282" s="156">
        <f t="shared" si="499"/>
        <v>0</v>
      </c>
      <c r="EM282" s="156">
        <f t="shared" si="499"/>
        <v>0</v>
      </c>
      <c r="EN282" s="156">
        <f t="shared" si="499"/>
        <v>0</v>
      </c>
      <c r="EO282" s="156">
        <f t="shared" si="499"/>
        <v>0</v>
      </c>
      <c r="EP282" s="156">
        <f t="shared" si="499"/>
        <v>0</v>
      </c>
      <c r="EQ282" s="156">
        <f t="shared" si="499"/>
        <v>0</v>
      </c>
      <c r="ER282" s="156">
        <f t="shared" si="499"/>
        <v>0</v>
      </c>
      <c r="ES282" s="156">
        <f t="shared" si="499"/>
        <v>0</v>
      </c>
      <c r="ET282" s="156">
        <f t="shared" si="499"/>
        <v>0</v>
      </c>
      <c r="EU282" s="156">
        <f t="shared" si="499"/>
        <v>0</v>
      </c>
      <c r="EV282" s="156">
        <f t="shared" si="499"/>
        <v>0</v>
      </c>
      <c r="EW282" s="156">
        <f t="shared" si="499"/>
        <v>0</v>
      </c>
      <c r="EX282" s="156">
        <f t="shared" si="499"/>
        <v>0</v>
      </c>
      <c r="EY282" s="156">
        <f t="shared" si="499"/>
        <v>0</v>
      </c>
      <c r="EZ282" s="156">
        <f t="shared" si="499"/>
        <v>0</v>
      </c>
      <c r="FA282" s="156">
        <f t="shared" si="499"/>
        <v>0</v>
      </c>
      <c r="FB282" s="156">
        <f t="shared" si="499"/>
        <v>0</v>
      </c>
      <c r="FC282" s="156">
        <f t="shared" si="499"/>
        <v>0</v>
      </c>
      <c r="FD282" s="156">
        <f t="shared" si="499"/>
        <v>0</v>
      </c>
      <c r="FE282" s="156">
        <f t="shared" si="499"/>
        <v>0</v>
      </c>
      <c r="FF282" s="156">
        <f t="shared" si="499"/>
        <v>0</v>
      </c>
      <c r="FG282" s="156">
        <f t="shared" si="499"/>
        <v>0</v>
      </c>
      <c r="FH282" s="156">
        <f t="shared" si="499"/>
        <v>0</v>
      </c>
      <c r="FI282" s="156">
        <f t="shared" si="499"/>
        <v>0</v>
      </c>
      <c r="FJ282" s="156">
        <f t="shared" si="499"/>
        <v>0</v>
      </c>
      <c r="FK282" s="156">
        <f t="shared" si="499"/>
        <v>0</v>
      </c>
      <c r="FL282" s="156">
        <f t="shared" si="499"/>
        <v>0</v>
      </c>
      <c r="FM282" s="156">
        <f t="shared" si="499"/>
        <v>0</v>
      </c>
      <c r="FN282" s="156">
        <f t="shared" si="499"/>
        <v>0</v>
      </c>
      <c r="FO282" s="156">
        <f t="shared" si="499"/>
        <v>0</v>
      </c>
      <c r="FP282" s="156">
        <f t="shared" si="499"/>
        <v>0</v>
      </c>
      <c r="FQ282" s="156">
        <f t="shared" si="499"/>
        <v>0</v>
      </c>
      <c r="FR282" s="156">
        <f t="shared" si="499"/>
        <v>0</v>
      </c>
      <c r="FS282" s="156">
        <f t="shared" si="499"/>
        <v>0</v>
      </c>
      <c r="FT282" s="156">
        <f t="shared" si="499"/>
        <v>0</v>
      </c>
      <c r="FU282" s="156">
        <f t="shared" si="499"/>
        <v>0</v>
      </c>
      <c r="FV282" s="156">
        <f t="shared" si="499"/>
        <v>0</v>
      </c>
      <c r="FW282" s="156">
        <f t="shared" si="499"/>
        <v>0</v>
      </c>
      <c r="FX282" s="156">
        <f t="shared" si="499"/>
        <v>0</v>
      </c>
      <c r="FY282" s="156">
        <f t="shared" si="499"/>
        <v>0</v>
      </c>
      <c r="FZ282" s="156">
        <f t="shared" si="499"/>
        <v>0</v>
      </c>
      <c r="GA282" s="156">
        <f t="shared" si="499"/>
        <v>0</v>
      </c>
      <c r="GB282" s="156">
        <f t="shared" si="499"/>
        <v>0</v>
      </c>
      <c r="GC282" s="156">
        <f t="shared" si="499"/>
        <v>0</v>
      </c>
      <c r="GD282" s="156">
        <f t="shared" si="499"/>
        <v>0</v>
      </c>
      <c r="GE282" s="156">
        <f t="shared" si="499"/>
        <v>0</v>
      </c>
      <c r="GF282" s="156">
        <f t="shared" si="499"/>
        <v>0</v>
      </c>
      <c r="GG282" s="156">
        <f t="shared" si="499"/>
        <v>0</v>
      </c>
      <c r="GH282" s="156">
        <f t="shared" si="499"/>
        <v>0</v>
      </c>
      <c r="GI282" s="156">
        <f t="shared" si="499"/>
        <v>0</v>
      </c>
      <c r="GJ282" s="156">
        <f t="shared" si="499"/>
        <v>0</v>
      </c>
      <c r="GK282" s="156">
        <f t="shared" si="499"/>
        <v>0</v>
      </c>
      <c r="GL282" s="156">
        <f t="shared" si="499"/>
        <v>0</v>
      </c>
      <c r="GM282" s="156">
        <f t="shared" si="499"/>
        <v>0</v>
      </c>
      <c r="GN282" s="156">
        <f t="shared" ref="GN282:IY282" si="500">IF(OR($AL115=0,GN$165&gt;$E115,GN$165&lt;EOMONTH($D115,0)),0,IF(((($AJ115*((1+$AN115)^(GN$163-1))/12))-(GN280/$AM115))*$AM115&lt;0,0,((($AJ115*((1+$AN115)^(GN$163-1))/12))-(GN280/$AM115))*$AM115))</f>
        <v>0</v>
      </c>
      <c r="GO282" s="156">
        <f t="shared" si="500"/>
        <v>0</v>
      </c>
      <c r="GP282" s="156">
        <f t="shared" si="500"/>
        <v>0</v>
      </c>
      <c r="GQ282" s="156">
        <f t="shared" si="500"/>
        <v>0</v>
      </c>
      <c r="GR282" s="156">
        <f t="shared" si="500"/>
        <v>0</v>
      </c>
      <c r="GS282" s="156">
        <f t="shared" si="500"/>
        <v>0</v>
      </c>
      <c r="GT282" s="156">
        <f t="shared" si="500"/>
        <v>0</v>
      </c>
      <c r="GU282" s="156">
        <f t="shared" si="500"/>
        <v>0</v>
      </c>
      <c r="GV282" s="156">
        <f t="shared" si="500"/>
        <v>0</v>
      </c>
      <c r="GW282" s="156">
        <f t="shared" si="500"/>
        <v>0</v>
      </c>
      <c r="GX282" s="156">
        <f t="shared" si="500"/>
        <v>0</v>
      </c>
      <c r="GY282" s="156">
        <f t="shared" si="500"/>
        <v>0</v>
      </c>
      <c r="GZ282" s="156">
        <f t="shared" si="500"/>
        <v>0</v>
      </c>
      <c r="HA282" s="156">
        <f t="shared" si="500"/>
        <v>0</v>
      </c>
      <c r="HB282" s="156">
        <f t="shared" si="500"/>
        <v>0</v>
      </c>
      <c r="HC282" s="156">
        <f t="shared" si="500"/>
        <v>0</v>
      </c>
      <c r="HD282" s="156">
        <f t="shared" si="500"/>
        <v>0</v>
      </c>
      <c r="HE282" s="156">
        <f t="shared" si="500"/>
        <v>0</v>
      </c>
      <c r="HF282" s="156">
        <f t="shared" si="500"/>
        <v>0</v>
      </c>
      <c r="HG282" s="156">
        <f t="shared" si="500"/>
        <v>0</v>
      </c>
      <c r="HH282" s="156">
        <f t="shared" si="500"/>
        <v>0</v>
      </c>
      <c r="HI282" s="156">
        <f t="shared" si="500"/>
        <v>0</v>
      </c>
      <c r="HJ282" s="156">
        <f t="shared" si="500"/>
        <v>0</v>
      </c>
      <c r="HK282" s="156">
        <f t="shared" si="500"/>
        <v>0</v>
      </c>
      <c r="HL282" s="156">
        <f t="shared" si="500"/>
        <v>0</v>
      </c>
      <c r="HM282" s="156">
        <f t="shared" si="500"/>
        <v>0</v>
      </c>
      <c r="HN282" s="156">
        <f t="shared" si="500"/>
        <v>0</v>
      </c>
      <c r="HO282" s="156">
        <f t="shared" si="500"/>
        <v>0</v>
      </c>
      <c r="HP282" s="156">
        <f t="shared" si="500"/>
        <v>0</v>
      </c>
      <c r="HQ282" s="156">
        <f t="shared" si="500"/>
        <v>0</v>
      </c>
      <c r="HR282" s="156">
        <f t="shared" si="500"/>
        <v>0</v>
      </c>
      <c r="HS282" s="156">
        <f t="shared" si="500"/>
        <v>0</v>
      </c>
      <c r="HT282" s="156">
        <f t="shared" si="500"/>
        <v>0</v>
      </c>
      <c r="HU282" s="156">
        <f t="shared" si="500"/>
        <v>0</v>
      </c>
      <c r="HV282" s="156">
        <f t="shared" si="500"/>
        <v>0</v>
      </c>
      <c r="HW282" s="156">
        <f t="shared" si="500"/>
        <v>0</v>
      </c>
      <c r="HX282" s="156">
        <f t="shared" si="500"/>
        <v>0</v>
      </c>
      <c r="HY282" s="156">
        <f t="shared" si="500"/>
        <v>0</v>
      </c>
      <c r="HZ282" s="156">
        <f t="shared" si="500"/>
        <v>0</v>
      </c>
      <c r="IA282" s="156">
        <f t="shared" si="500"/>
        <v>0</v>
      </c>
      <c r="IB282" s="156">
        <f t="shared" si="500"/>
        <v>0</v>
      </c>
      <c r="IC282" s="156">
        <f t="shared" si="500"/>
        <v>0</v>
      </c>
      <c r="ID282" s="156">
        <f t="shared" si="500"/>
        <v>0</v>
      </c>
      <c r="IE282" s="156">
        <f t="shared" si="500"/>
        <v>0</v>
      </c>
      <c r="IF282" s="156">
        <f t="shared" si="500"/>
        <v>0</v>
      </c>
      <c r="IG282" s="156">
        <f t="shared" si="500"/>
        <v>0</v>
      </c>
      <c r="IH282" s="156">
        <f t="shared" si="500"/>
        <v>0</v>
      </c>
      <c r="II282" s="156">
        <f t="shared" si="500"/>
        <v>0</v>
      </c>
      <c r="IJ282" s="156">
        <f t="shared" si="500"/>
        <v>0</v>
      </c>
      <c r="IK282" s="156">
        <f t="shared" si="500"/>
        <v>0</v>
      </c>
      <c r="IL282" s="156">
        <f t="shared" si="500"/>
        <v>0</v>
      </c>
      <c r="IM282" s="156">
        <f t="shared" si="500"/>
        <v>0</v>
      </c>
      <c r="IN282" s="156">
        <f t="shared" si="500"/>
        <v>0</v>
      </c>
      <c r="IO282" s="156">
        <f t="shared" si="500"/>
        <v>0</v>
      </c>
      <c r="IP282" s="156">
        <f t="shared" si="500"/>
        <v>0</v>
      </c>
      <c r="IQ282" s="156">
        <f t="shared" si="500"/>
        <v>0</v>
      </c>
      <c r="IR282" s="156">
        <f t="shared" si="500"/>
        <v>0</v>
      </c>
      <c r="IS282" s="156">
        <f t="shared" si="500"/>
        <v>0</v>
      </c>
      <c r="IT282" s="156">
        <f t="shared" si="500"/>
        <v>0</v>
      </c>
      <c r="IU282" s="156">
        <f t="shared" si="500"/>
        <v>0</v>
      </c>
      <c r="IV282" s="156">
        <f t="shared" si="500"/>
        <v>0</v>
      </c>
      <c r="IW282" s="156">
        <f t="shared" si="500"/>
        <v>0</v>
      </c>
      <c r="IX282" s="156">
        <f t="shared" si="500"/>
        <v>0</v>
      </c>
      <c r="IY282" s="156">
        <f t="shared" si="500"/>
        <v>0</v>
      </c>
      <c r="IZ282" s="156">
        <f t="shared" ref="IZ282:LK282" si="501">IF(OR($AL115=0,IZ$165&gt;$E115,IZ$165&lt;EOMONTH($D115,0)),0,IF(((($AJ115*((1+$AN115)^(IZ$163-1))/12))-(IZ280/$AM115))*$AM115&lt;0,0,((($AJ115*((1+$AN115)^(IZ$163-1))/12))-(IZ280/$AM115))*$AM115))</f>
        <v>0</v>
      </c>
      <c r="JA282" s="156">
        <f t="shared" si="501"/>
        <v>0</v>
      </c>
      <c r="JB282" s="156">
        <f t="shared" si="501"/>
        <v>0</v>
      </c>
      <c r="JC282" s="156">
        <f t="shared" si="501"/>
        <v>0</v>
      </c>
      <c r="JD282" s="156">
        <f t="shared" si="501"/>
        <v>0</v>
      </c>
      <c r="JE282" s="156">
        <f t="shared" si="501"/>
        <v>0</v>
      </c>
      <c r="JF282" s="156">
        <f t="shared" si="501"/>
        <v>0</v>
      </c>
      <c r="JG282" s="156">
        <f t="shared" si="501"/>
        <v>0</v>
      </c>
      <c r="JH282" s="156">
        <f t="shared" si="501"/>
        <v>0</v>
      </c>
      <c r="JI282" s="156">
        <f t="shared" si="501"/>
        <v>0</v>
      </c>
      <c r="JJ282" s="156">
        <f t="shared" si="501"/>
        <v>0</v>
      </c>
      <c r="JK282" s="156">
        <f t="shared" si="501"/>
        <v>0</v>
      </c>
      <c r="JL282" s="156">
        <f t="shared" si="501"/>
        <v>0</v>
      </c>
      <c r="JM282" s="156">
        <f t="shared" si="501"/>
        <v>0</v>
      </c>
      <c r="JN282" s="156">
        <f t="shared" si="501"/>
        <v>0</v>
      </c>
      <c r="JO282" s="156">
        <f t="shared" si="501"/>
        <v>0</v>
      </c>
      <c r="JP282" s="156">
        <f t="shared" si="501"/>
        <v>0</v>
      </c>
      <c r="JQ282" s="156">
        <f t="shared" si="501"/>
        <v>0</v>
      </c>
      <c r="JR282" s="156">
        <f t="shared" si="501"/>
        <v>0</v>
      </c>
      <c r="JS282" s="156">
        <f t="shared" si="501"/>
        <v>0</v>
      </c>
      <c r="JT282" s="156">
        <f t="shared" si="501"/>
        <v>0</v>
      </c>
      <c r="JU282" s="156">
        <f t="shared" si="501"/>
        <v>0</v>
      </c>
      <c r="JV282" s="156">
        <f t="shared" si="501"/>
        <v>0</v>
      </c>
      <c r="JW282" s="156">
        <f t="shared" si="501"/>
        <v>0</v>
      </c>
      <c r="JX282" s="156">
        <f t="shared" si="501"/>
        <v>0</v>
      </c>
      <c r="JY282" s="156">
        <f t="shared" si="501"/>
        <v>0</v>
      </c>
      <c r="JZ282" s="156">
        <f t="shared" si="501"/>
        <v>0</v>
      </c>
      <c r="KA282" s="156">
        <f t="shared" si="501"/>
        <v>0</v>
      </c>
      <c r="KB282" s="156">
        <f t="shared" si="501"/>
        <v>0</v>
      </c>
      <c r="KC282" s="156">
        <f t="shared" si="501"/>
        <v>0</v>
      </c>
      <c r="KD282" s="156">
        <f t="shared" si="501"/>
        <v>0</v>
      </c>
      <c r="KE282" s="156">
        <f t="shared" si="501"/>
        <v>0</v>
      </c>
      <c r="KF282" s="156">
        <f t="shared" si="501"/>
        <v>0</v>
      </c>
      <c r="KG282" s="156">
        <f t="shared" si="501"/>
        <v>0</v>
      </c>
      <c r="KH282" s="156">
        <f t="shared" si="501"/>
        <v>0</v>
      </c>
      <c r="KI282" s="156">
        <f t="shared" si="501"/>
        <v>0</v>
      </c>
      <c r="KJ282" s="156">
        <f t="shared" si="501"/>
        <v>0</v>
      </c>
      <c r="KK282" s="156">
        <f t="shared" si="501"/>
        <v>0</v>
      </c>
      <c r="KL282" s="156">
        <f t="shared" si="501"/>
        <v>0</v>
      </c>
      <c r="KM282" s="156">
        <f t="shared" si="501"/>
        <v>0</v>
      </c>
      <c r="KN282" s="156">
        <f t="shared" si="501"/>
        <v>0</v>
      </c>
      <c r="KO282" s="156">
        <f t="shared" si="501"/>
        <v>0</v>
      </c>
      <c r="KP282" s="156">
        <f t="shared" si="501"/>
        <v>0</v>
      </c>
      <c r="KQ282" s="156">
        <f t="shared" si="501"/>
        <v>0</v>
      </c>
      <c r="KR282" s="156">
        <f t="shared" si="501"/>
        <v>0</v>
      </c>
      <c r="KS282" s="156">
        <f t="shared" si="501"/>
        <v>0</v>
      </c>
      <c r="KT282" s="156">
        <f t="shared" si="501"/>
        <v>0</v>
      </c>
      <c r="KU282" s="156">
        <f t="shared" si="501"/>
        <v>0</v>
      </c>
      <c r="KV282" s="156">
        <f t="shared" si="501"/>
        <v>0</v>
      </c>
      <c r="KW282" s="156">
        <f t="shared" si="501"/>
        <v>0</v>
      </c>
      <c r="KX282" s="156">
        <f t="shared" si="501"/>
        <v>0</v>
      </c>
      <c r="KY282" s="156">
        <f t="shared" si="501"/>
        <v>0</v>
      </c>
      <c r="KZ282" s="156">
        <f t="shared" si="501"/>
        <v>0</v>
      </c>
      <c r="LA282" s="156">
        <f t="shared" si="501"/>
        <v>0</v>
      </c>
      <c r="LB282" s="156">
        <f t="shared" si="501"/>
        <v>0</v>
      </c>
      <c r="LC282" s="156">
        <f t="shared" si="501"/>
        <v>0</v>
      </c>
      <c r="LD282" s="156">
        <f t="shared" si="501"/>
        <v>0</v>
      </c>
      <c r="LE282" s="156">
        <f t="shared" si="501"/>
        <v>0</v>
      </c>
      <c r="LF282" s="156">
        <f t="shared" si="501"/>
        <v>0</v>
      </c>
      <c r="LG282" s="156">
        <f t="shared" si="501"/>
        <v>0</v>
      </c>
      <c r="LH282" s="156">
        <f t="shared" si="501"/>
        <v>0</v>
      </c>
      <c r="LI282" s="156">
        <f t="shared" si="501"/>
        <v>0</v>
      </c>
      <c r="LJ282" s="156">
        <f t="shared" si="501"/>
        <v>0</v>
      </c>
      <c r="LK282" s="156">
        <f t="shared" si="501"/>
        <v>0</v>
      </c>
      <c r="LL282" s="156">
        <f t="shared" ref="LL282:NK282" si="502">IF(OR($AL115=0,LL$165&gt;$E115,LL$165&lt;EOMONTH($D115,0)),0,IF(((($AJ115*((1+$AN115)^(LL$163-1))/12))-(LL280/$AM115))*$AM115&lt;0,0,((($AJ115*((1+$AN115)^(LL$163-1))/12))-(LL280/$AM115))*$AM115))</f>
        <v>0</v>
      </c>
      <c r="LM282" s="156">
        <f t="shared" si="502"/>
        <v>0</v>
      </c>
      <c r="LN282" s="156">
        <f t="shared" si="502"/>
        <v>0</v>
      </c>
      <c r="LO282" s="156">
        <f t="shared" si="502"/>
        <v>0</v>
      </c>
      <c r="LP282" s="156">
        <f t="shared" si="502"/>
        <v>0</v>
      </c>
      <c r="LQ282" s="156">
        <f t="shared" si="502"/>
        <v>0</v>
      </c>
      <c r="LR282" s="156">
        <f t="shared" si="502"/>
        <v>0</v>
      </c>
      <c r="LS282" s="156">
        <f t="shared" si="502"/>
        <v>0</v>
      </c>
      <c r="LT282" s="156">
        <f t="shared" si="502"/>
        <v>0</v>
      </c>
      <c r="LU282" s="156">
        <f t="shared" si="502"/>
        <v>0</v>
      </c>
      <c r="LV282" s="156">
        <f t="shared" si="502"/>
        <v>0</v>
      </c>
      <c r="LW282" s="156">
        <f t="shared" si="502"/>
        <v>0</v>
      </c>
      <c r="LX282" s="156">
        <f t="shared" si="502"/>
        <v>0</v>
      </c>
      <c r="LY282" s="156">
        <f t="shared" si="502"/>
        <v>0</v>
      </c>
      <c r="LZ282" s="156">
        <f t="shared" si="502"/>
        <v>0</v>
      </c>
      <c r="MA282" s="156">
        <f t="shared" si="502"/>
        <v>0</v>
      </c>
      <c r="MB282" s="156">
        <f t="shared" si="502"/>
        <v>0</v>
      </c>
      <c r="MC282" s="156">
        <f t="shared" si="502"/>
        <v>0</v>
      </c>
      <c r="MD282" s="156">
        <f t="shared" si="502"/>
        <v>0</v>
      </c>
      <c r="ME282" s="156">
        <f t="shared" si="502"/>
        <v>0</v>
      </c>
      <c r="MF282" s="156">
        <f t="shared" si="502"/>
        <v>0</v>
      </c>
      <c r="MG282" s="156">
        <f t="shared" si="502"/>
        <v>0</v>
      </c>
      <c r="MH282" s="156">
        <f t="shared" si="502"/>
        <v>0</v>
      </c>
      <c r="MI282" s="156">
        <f t="shared" si="502"/>
        <v>0</v>
      </c>
      <c r="MJ282" s="156">
        <f t="shared" si="502"/>
        <v>0</v>
      </c>
      <c r="MK282" s="156">
        <f t="shared" si="502"/>
        <v>0</v>
      </c>
      <c r="ML282" s="156">
        <f t="shared" si="502"/>
        <v>0</v>
      </c>
      <c r="MM282" s="156">
        <f t="shared" si="502"/>
        <v>0</v>
      </c>
      <c r="MN282" s="156">
        <f t="shared" si="502"/>
        <v>0</v>
      </c>
      <c r="MO282" s="156">
        <f t="shared" si="502"/>
        <v>0</v>
      </c>
      <c r="MP282" s="156">
        <f t="shared" si="502"/>
        <v>0</v>
      </c>
      <c r="MQ282" s="156">
        <f t="shared" si="502"/>
        <v>0</v>
      </c>
      <c r="MR282" s="156">
        <f t="shared" si="502"/>
        <v>0</v>
      </c>
      <c r="MS282" s="156">
        <f t="shared" si="502"/>
        <v>0</v>
      </c>
      <c r="MT282" s="156">
        <f t="shared" si="502"/>
        <v>0</v>
      </c>
      <c r="MU282" s="156">
        <f t="shared" si="502"/>
        <v>0</v>
      </c>
      <c r="MV282" s="156">
        <f t="shared" si="502"/>
        <v>0</v>
      </c>
      <c r="MW282" s="156">
        <f t="shared" si="502"/>
        <v>0</v>
      </c>
      <c r="MX282" s="156">
        <f t="shared" si="502"/>
        <v>0</v>
      </c>
      <c r="MY282" s="156">
        <f t="shared" si="502"/>
        <v>0</v>
      </c>
      <c r="MZ282" s="156">
        <f t="shared" si="502"/>
        <v>0</v>
      </c>
      <c r="NA282" s="156">
        <f t="shared" si="502"/>
        <v>0</v>
      </c>
      <c r="NB282" s="156">
        <f t="shared" si="502"/>
        <v>0</v>
      </c>
      <c r="NC282" s="156">
        <f t="shared" si="502"/>
        <v>0</v>
      </c>
      <c r="ND282" s="156">
        <f t="shared" si="502"/>
        <v>0</v>
      </c>
      <c r="NE282" s="156">
        <f t="shared" si="502"/>
        <v>0</v>
      </c>
      <c r="NF282" s="156">
        <f t="shared" si="502"/>
        <v>0</v>
      </c>
      <c r="NG282" s="156">
        <f t="shared" si="502"/>
        <v>0</v>
      </c>
      <c r="NH282" s="156">
        <f t="shared" si="502"/>
        <v>0</v>
      </c>
      <c r="NI282" s="156">
        <f t="shared" si="502"/>
        <v>0</v>
      </c>
      <c r="NJ282" s="156">
        <f t="shared" si="502"/>
        <v>0</v>
      </c>
      <c r="NK282" s="158">
        <f t="shared" si="502"/>
        <v>0</v>
      </c>
    </row>
    <row r="283" spans="1:375" x14ac:dyDescent="0.25">
      <c r="A283" s="154">
        <f t="shared" si="496"/>
        <v>-90416.666666666657</v>
      </c>
      <c r="B283" s="35" t="s">
        <v>169</v>
      </c>
      <c r="C283" s="89" t="s">
        <v>156</v>
      </c>
      <c r="D283" s="156">
        <f t="shared" ref="D283:BO283" si="503">IF(AND(D$165&gt;=EOMONTH($D115,0),D$165&lt;EOMONTH($D115,$S115)),-D280,0)</f>
        <v>0</v>
      </c>
      <c r="E283" s="156">
        <f t="shared" si="503"/>
        <v>0</v>
      </c>
      <c r="F283" s="156">
        <f t="shared" si="503"/>
        <v>0</v>
      </c>
      <c r="G283" s="156">
        <f t="shared" si="503"/>
        <v>0</v>
      </c>
      <c r="H283" s="156">
        <f t="shared" si="503"/>
        <v>0</v>
      </c>
      <c r="I283" s="156">
        <f t="shared" si="503"/>
        <v>0</v>
      </c>
      <c r="J283" s="156">
        <f t="shared" si="503"/>
        <v>0</v>
      </c>
      <c r="K283" s="156">
        <f t="shared" si="503"/>
        <v>0</v>
      </c>
      <c r="L283" s="156">
        <f t="shared" si="503"/>
        <v>0</v>
      </c>
      <c r="M283" s="156">
        <f t="shared" si="503"/>
        <v>0</v>
      </c>
      <c r="N283" s="156">
        <f t="shared" si="503"/>
        <v>0</v>
      </c>
      <c r="O283" s="156">
        <f t="shared" si="503"/>
        <v>0</v>
      </c>
      <c r="P283" s="156">
        <f t="shared" si="503"/>
        <v>0</v>
      </c>
      <c r="Q283" s="156">
        <f t="shared" si="503"/>
        <v>0</v>
      </c>
      <c r="R283" s="156">
        <f t="shared" si="503"/>
        <v>0</v>
      </c>
      <c r="S283" s="156">
        <f t="shared" si="503"/>
        <v>0</v>
      </c>
      <c r="T283" s="156">
        <f t="shared" si="503"/>
        <v>0</v>
      </c>
      <c r="U283" s="156">
        <f t="shared" si="503"/>
        <v>0</v>
      </c>
      <c r="V283" s="156">
        <f t="shared" si="503"/>
        <v>0</v>
      </c>
      <c r="W283" s="156">
        <f t="shared" si="503"/>
        <v>0</v>
      </c>
      <c r="X283" s="156">
        <f t="shared" si="503"/>
        <v>-18083.333333333332</v>
      </c>
      <c r="Y283" s="156">
        <f t="shared" si="503"/>
        <v>-18083.333333333332</v>
      </c>
      <c r="Z283" s="156">
        <f t="shared" si="503"/>
        <v>-18083.333333333332</v>
      </c>
      <c r="AA283" s="156">
        <f t="shared" si="503"/>
        <v>-18083.333333333332</v>
      </c>
      <c r="AB283" s="156">
        <f t="shared" si="503"/>
        <v>-18083.333333333332</v>
      </c>
      <c r="AC283" s="156">
        <f t="shared" si="503"/>
        <v>0</v>
      </c>
      <c r="AD283" s="156">
        <f t="shared" si="503"/>
        <v>0</v>
      </c>
      <c r="AE283" s="156">
        <f t="shared" si="503"/>
        <v>0</v>
      </c>
      <c r="AF283" s="156">
        <f t="shared" si="503"/>
        <v>0</v>
      </c>
      <c r="AG283" s="156">
        <f t="shared" si="503"/>
        <v>0</v>
      </c>
      <c r="AH283" s="156">
        <f t="shared" si="503"/>
        <v>0</v>
      </c>
      <c r="AI283" s="156">
        <f t="shared" si="503"/>
        <v>0</v>
      </c>
      <c r="AJ283" s="156">
        <f t="shared" si="503"/>
        <v>0</v>
      </c>
      <c r="AK283" s="156">
        <f t="shared" si="503"/>
        <v>0</v>
      </c>
      <c r="AL283" s="156">
        <f t="shared" si="503"/>
        <v>0</v>
      </c>
      <c r="AM283" s="156">
        <f t="shared" si="503"/>
        <v>0</v>
      </c>
      <c r="AN283" s="156">
        <f t="shared" si="503"/>
        <v>0</v>
      </c>
      <c r="AO283" s="156">
        <f t="shared" si="503"/>
        <v>0</v>
      </c>
      <c r="AP283" s="156">
        <f t="shared" si="503"/>
        <v>0</v>
      </c>
      <c r="AQ283" s="156">
        <f t="shared" si="503"/>
        <v>0</v>
      </c>
      <c r="AR283" s="156">
        <f t="shared" si="503"/>
        <v>0</v>
      </c>
      <c r="AS283" s="156">
        <f t="shared" si="503"/>
        <v>0</v>
      </c>
      <c r="AT283" s="156">
        <f t="shared" si="503"/>
        <v>0</v>
      </c>
      <c r="AU283" s="156">
        <f t="shared" si="503"/>
        <v>0</v>
      </c>
      <c r="AV283" s="156">
        <f t="shared" si="503"/>
        <v>0</v>
      </c>
      <c r="AW283" s="156">
        <f t="shared" si="503"/>
        <v>0</v>
      </c>
      <c r="AX283" s="156">
        <f t="shared" si="503"/>
        <v>0</v>
      </c>
      <c r="AY283" s="156">
        <f t="shared" si="503"/>
        <v>0</v>
      </c>
      <c r="AZ283" s="156">
        <f t="shared" si="503"/>
        <v>0</v>
      </c>
      <c r="BA283" s="156">
        <f t="shared" si="503"/>
        <v>0</v>
      </c>
      <c r="BB283" s="156">
        <f t="shared" si="503"/>
        <v>0</v>
      </c>
      <c r="BC283" s="156">
        <f t="shared" si="503"/>
        <v>0</v>
      </c>
      <c r="BD283" s="156">
        <f t="shared" si="503"/>
        <v>0</v>
      </c>
      <c r="BE283" s="156">
        <f t="shared" si="503"/>
        <v>0</v>
      </c>
      <c r="BF283" s="156">
        <f t="shared" si="503"/>
        <v>0</v>
      </c>
      <c r="BG283" s="156">
        <f t="shared" si="503"/>
        <v>0</v>
      </c>
      <c r="BH283" s="156">
        <f t="shared" si="503"/>
        <v>0</v>
      </c>
      <c r="BI283" s="156">
        <f t="shared" si="503"/>
        <v>0</v>
      </c>
      <c r="BJ283" s="156">
        <f t="shared" si="503"/>
        <v>0</v>
      </c>
      <c r="BK283" s="156">
        <f t="shared" si="503"/>
        <v>0</v>
      </c>
      <c r="BL283" s="156">
        <f t="shared" si="503"/>
        <v>0</v>
      </c>
      <c r="BM283" s="156">
        <f t="shared" si="503"/>
        <v>0</v>
      </c>
      <c r="BN283" s="156">
        <f t="shared" si="503"/>
        <v>0</v>
      </c>
      <c r="BO283" s="156">
        <f t="shared" si="503"/>
        <v>0</v>
      </c>
      <c r="BP283" s="156">
        <f t="shared" ref="BP283:EA283" si="504">IF(AND(BP$165&gt;=EOMONTH($D115,0),BP$165&lt;EOMONTH($D115,$S115)),-BP280,0)</f>
        <v>0</v>
      </c>
      <c r="BQ283" s="156">
        <f t="shared" si="504"/>
        <v>0</v>
      </c>
      <c r="BR283" s="156">
        <f t="shared" si="504"/>
        <v>0</v>
      </c>
      <c r="BS283" s="156">
        <f t="shared" si="504"/>
        <v>0</v>
      </c>
      <c r="BT283" s="156">
        <f t="shared" si="504"/>
        <v>0</v>
      </c>
      <c r="BU283" s="156">
        <f t="shared" si="504"/>
        <v>0</v>
      </c>
      <c r="BV283" s="156">
        <f t="shared" si="504"/>
        <v>0</v>
      </c>
      <c r="BW283" s="156">
        <f t="shared" si="504"/>
        <v>0</v>
      </c>
      <c r="BX283" s="156">
        <f t="shared" si="504"/>
        <v>0</v>
      </c>
      <c r="BY283" s="156">
        <f t="shared" si="504"/>
        <v>0</v>
      </c>
      <c r="BZ283" s="156">
        <f t="shared" si="504"/>
        <v>0</v>
      </c>
      <c r="CA283" s="156">
        <f t="shared" si="504"/>
        <v>0</v>
      </c>
      <c r="CB283" s="156">
        <f t="shared" si="504"/>
        <v>0</v>
      </c>
      <c r="CC283" s="156">
        <f t="shared" si="504"/>
        <v>0</v>
      </c>
      <c r="CD283" s="156">
        <f t="shared" si="504"/>
        <v>0</v>
      </c>
      <c r="CE283" s="156">
        <f t="shared" si="504"/>
        <v>0</v>
      </c>
      <c r="CF283" s="156">
        <f t="shared" si="504"/>
        <v>0</v>
      </c>
      <c r="CG283" s="156">
        <f t="shared" si="504"/>
        <v>0</v>
      </c>
      <c r="CH283" s="156">
        <f t="shared" si="504"/>
        <v>0</v>
      </c>
      <c r="CI283" s="156">
        <f t="shared" si="504"/>
        <v>0</v>
      </c>
      <c r="CJ283" s="156">
        <f t="shared" si="504"/>
        <v>0</v>
      </c>
      <c r="CK283" s="156">
        <f t="shared" si="504"/>
        <v>0</v>
      </c>
      <c r="CL283" s="156">
        <f t="shared" si="504"/>
        <v>0</v>
      </c>
      <c r="CM283" s="156">
        <f t="shared" si="504"/>
        <v>0</v>
      </c>
      <c r="CN283" s="156">
        <f t="shared" si="504"/>
        <v>0</v>
      </c>
      <c r="CO283" s="156">
        <f t="shared" si="504"/>
        <v>0</v>
      </c>
      <c r="CP283" s="156">
        <f t="shared" si="504"/>
        <v>0</v>
      </c>
      <c r="CQ283" s="156">
        <f t="shared" si="504"/>
        <v>0</v>
      </c>
      <c r="CR283" s="156">
        <f t="shared" si="504"/>
        <v>0</v>
      </c>
      <c r="CS283" s="156">
        <f t="shared" si="504"/>
        <v>0</v>
      </c>
      <c r="CT283" s="156">
        <f t="shared" si="504"/>
        <v>0</v>
      </c>
      <c r="CU283" s="156">
        <f t="shared" si="504"/>
        <v>0</v>
      </c>
      <c r="CV283" s="156">
        <f t="shared" si="504"/>
        <v>0</v>
      </c>
      <c r="CW283" s="156">
        <f t="shared" si="504"/>
        <v>0</v>
      </c>
      <c r="CX283" s="156">
        <f t="shared" si="504"/>
        <v>0</v>
      </c>
      <c r="CY283" s="156">
        <f t="shared" si="504"/>
        <v>0</v>
      </c>
      <c r="CZ283" s="156">
        <f t="shared" si="504"/>
        <v>0</v>
      </c>
      <c r="DA283" s="156">
        <f t="shared" si="504"/>
        <v>0</v>
      </c>
      <c r="DB283" s="156">
        <f t="shared" si="504"/>
        <v>0</v>
      </c>
      <c r="DC283" s="156">
        <f t="shared" si="504"/>
        <v>0</v>
      </c>
      <c r="DD283" s="156">
        <f t="shared" si="504"/>
        <v>0</v>
      </c>
      <c r="DE283" s="156">
        <f t="shared" si="504"/>
        <v>0</v>
      </c>
      <c r="DF283" s="156">
        <f t="shared" si="504"/>
        <v>0</v>
      </c>
      <c r="DG283" s="156">
        <f t="shared" si="504"/>
        <v>0</v>
      </c>
      <c r="DH283" s="156">
        <f t="shared" si="504"/>
        <v>0</v>
      </c>
      <c r="DI283" s="156">
        <f t="shared" si="504"/>
        <v>0</v>
      </c>
      <c r="DJ283" s="156">
        <f t="shared" si="504"/>
        <v>0</v>
      </c>
      <c r="DK283" s="156">
        <f t="shared" si="504"/>
        <v>0</v>
      </c>
      <c r="DL283" s="156">
        <f t="shared" si="504"/>
        <v>0</v>
      </c>
      <c r="DM283" s="156">
        <f t="shared" si="504"/>
        <v>0</v>
      </c>
      <c r="DN283" s="156">
        <f t="shared" si="504"/>
        <v>0</v>
      </c>
      <c r="DO283" s="156">
        <f t="shared" si="504"/>
        <v>0</v>
      </c>
      <c r="DP283" s="156">
        <f t="shared" si="504"/>
        <v>0</v>
      </c>
      <c r="DQ283" s="156">
        <f t="shared" si="504"/>
        <v>0</v>
      </c>
      <c r="DR283" s="156">
        <f t="shared" si="504"/>
        <v>0</v>
      </c>
      <c r="DS283" s="156">
        <f t="shared" si="504"/>
        <v>0</v>
      </c>
      <c r="DT283" s="156">
        <f t="shared" si="504"/>
        <v>0</v>
      </c>
      <c r="DU283" s="156">
        <f t="shared" si="504"/>
        <v>0</v>
      </c>
      <c r="DV283" s="156">
        <f t="shared" si="504"/>
        <v>0</v>
      </c>
      <c r="DW283" s="156">
        <f t="shared" si="504"/>
        <v>0</v>
      </c>
      <c r="DX283" s="156">
        <f t="shared" si="504"/>
        <v>0</v>
      </c>
      <c r="DY283" s="156">
        <f t="shared" si="504"/>
        <v>0</v>
      </c>
      <c r="DZ283" s="156">
        <f t="shared" si="504"/>
        <v>0</v>
      </c>
      <c r="EA283" s="156">
        <f t="shared" si="504"/>
        <v>0</v>
      </c>
      <c r="EB283" s="156">
        <f t="shared" ref="EB283:GM283" si="505">IF(AND(EB$165&gt;=EOMONTH($D115,0),EB$165&lt;EOMONTH($D115,$S115)),-EB280,0)</f>
        <v>0</v>
      </c>
      <c r="EC283" s="156">
        <f t="shared" si="505"/>
        <v>0</v>
      </c>
      <c r="ED283" s="156">
        <f t="shared" si="505"/>
        <v>0</v>
      </c>
      <c r="EE283" s="156">
        <f t="shared" si="505"/>
        <v>0</v>
      </c>
      <c r="EF283" s="156">
        <f t="shared" si="505"/>
        <v>0</v>
      </c>
      <c r="EG283" s="156">
        <f t="shared" si="505"/>
        <v>0</v>
      </c>
      <c r="EH283" s="156">
        <f t="shared" si="505"/>
        <v>0</v>
      </c>
      <c r="EI283" s="156">
        <f t="shared" si="505"/>
        <v>0</v>
      </c>
      <c r="EJ283" s="156">
        <f t="shared" si="505"/>
        <v>0</v>
      </c>
      <c r="EK283" s="156">
        <f t="shared" si="505"/>
        <v>0</v>
      </c>
      <c r="EL283" s="156">
        <f t="shared" si="505"/>
        <v>0</v>
      </c>
      <c r="EM283" s="156">
        <f t="shared" si="505"/>
        <v>0</v>
      </c>
      <c r="EN283" s="156">
        <f t="shared" si="505"/>
        <v>0</v>
      </c>
      <c r="EO283" s="156">
        <f t="shared" si="505"/>
        <v>0</v>
      </c>
      <c r="EP283" s="156">
        <f t="shared" si="505"/>
        <v>0</v>
      </c>
      <c r="EQ283" s="156">
        <f t="shared" si="505"/>
        <v>0</v>
      </c>
      <c r="ER283" s="156">
        <f t="shared" si="505"/>
        <v>0</v>
      </c>
      <c r="ES283" s="156">
        <f t="shared" si="505"/>
        <v>0</v>
      </c>
      <c r="ET283" s="156">
        <f t="shared" si="505"/>
        <v>0</v>
      </c>
      <c r="EU283" s="156">
        <f t="shared" si="505"/>
        <v>0</v>
      </c>
      <c r="EV283" s="156">
        <f t="shared" si="505"/>
        <v>0</v>
      </c>
      <c r="EW283" s="156">
        <f t="shared" si="505"/>
        <v>0</v>
      </c>
      <c r="EX283" s="156">
        <f t="shared" si="505"/>
        <v>0</v>
      </c>
      <c r="EY283" s="156">
        <f t="shared" si="505"/>
        <v>0</v>
      </c>
      <c r="EZ283" s="156">
        <f t="shared" si="505"/>
        <v>0</v>
      </c>
      <c r="FA283" s="156">
        <f t="shared" si="505"/>
        <v>0</v>
      </c>
      <c r="FB283" s="156">
        <f t="shared" si="505"/>
        <v>0</v>
      </c>
      <c r="FC283" s="156">
        <f t="shared" si="505"/>
        <v>0</v>
      </c>
      <c r="FD283" s="156">
        <f t="shared" si="505"/>
        <v>0</v>
      </c>
      <c r="FE283" s="156">
        <f t="shared" si="505"/>
        <v>0</v>
      </c>
      <c r="FF283" s="156">
        <f t="shared" si="505"/>
        <v>0</v>
      </c>
      <c r="FG283" s="156">
        <f t="shared" si="505"/>
        <v>0</v>
      </c>
      <c r="FH283" s="156">
        <f t="shared" si="505"/>
        <v>0</v>
      </c>
      <c r="FI283" s="156">
        <f t="shared" si="505"/>
        <v>0</v>
      </c>
      <c r="FJ283" s="156">
        <f t="shared" si="505"/>
        <v>0</v>
      </c>
      <c r="FK283" s="156">
        <f t="shared" si="505"/>
        <v>0</v>
      </c>
      <c r="FL283" s="156">
        <f t="shared" si="505"/>
        <v>0</v>
      </c>
      <c r="FM283" s="156">
        <f t="shared" si="505"/>
        <v>0</v>
      </c>
      <c r="FN283" s="156">
        <f t="shared" si="505"/>
        <v>0</v>
      </c>
      <c r="FO283" s="156">
        <f t="shared" si="505"/>
        <v>0</v>
      </c>
      <c r="FP283" s="156">
        <f t="shared" si="505"/>
        <v>0</v>
      </c>
      <c r="FQ283" s="156">
        <f t="shared" si="505"/>
        <v>0</v>
      </c>
      <c r="FR283" s="156">
        <f t="shared" si="505"/>
        <v>0</v>
      </c>
      <c r="FS283" s="156">
        <f t="shared" si="505"/>
        <v>0</v>
      </c>
      <c r="FT283" s="156">
        <f t="shared" si="505"/>
        <v>0</v>
      </c>
      <c r="FU283" s="156">
        <f t="shared" si="505"/>
        <v>0</v>
      </c>
      <c r="FV283" s="156">
        <f t="shared" si="505"/>
        <v>0</v>
      </c>
      <c r="FW283" s="156">
        <f t="shared" si="505"/>
        <v>0</v>
      </c>
      <c r="FX283" s="156">
        <f t="shared" si="505"/>
        <v>0</v>
      </c>
      <c r="FY283" s="156">
        <f t="shared" si="505"/>
        <v>0</v>
      </c>
      <c r="FZ283" s="156">
        <f t="shared" si="505"/>
        <v>0</v>
      </c>
      <c r="GA283" s="156">
        <f t="shared" si="505"/>
        <v>0</v>
      </c>
      <c r="GB283" s="156">
        <f t="shared" si="505"/>
        <v>0</v>
      </c>
      <c r="GC283" s="156">
        <f t="shared" si="505"/>
        <v>0</v>
      </c>
      <c r="GD283" s="156">
        <f t="shared" si="505"/>
        <v>0</v>
      </c>
      <c r="GE283" s="156">
        <f t="shared" si="505"/>
        <v>0</v>
      </c>
      <c r="GF283" s="156">
        <f t="shared" si="505"/>
        <v>0</v>
      </c>
      <c r="GG283" s="156">
        <f t="shared" si="505"/>
        <v>0</v>
      </c>
      <c r="GH283" s="156">
        <f t="shared" si="505"/>
        <v>0</v>
      </c>
      <c r="GI283" s="156">
        <f t="shared" si="505"/>
        <v>0</v>
      </c>
      <c r="GJ283" s="156">
        <f t="shared" si="505"/>
        <v>0</v>
      </c>
      <c r="GK283" s="156">
        <f t="shared" si="505"/>
        <v>0</v>
      </c>
      <c r="GL283" s="156">
        <f t="shared" si="505"/>
        <v>0</v>
      </c>
      <c r="GM283" s="156">
        <f t="shared" si="505"/>
        <v>0</v>
      </c>
      <c r="GN283" s="156">
        <f t="shared" ref="GN283:IY283" si="506">IF(AND(GN$165&gt;=EOMONTH($D115,0),GN$165&lt;EOMONTH($D115,$S115)),-GN280,0)</f>
        <v>0</v>
      </c>
      <c r="GO283" s="156">
        <f t="shared" si="506"/>
        <v>0</v>
      </c>
      <c r="GP283" s="156">
        <f t="shared" si="506"/>
        <v>0</v>
      </c>
      <c r="GQ283" s="156">
        <f t="shared" si="506"/>
        <v>0</v>
      </c>
      <c r="GR283" s="156">
        <f t="shared" si="506"/>
        <v>0</v>
      </c>
      <c r="GS283" s="156">
        <f t="shared" si="506"/>
        <v>0</v>
      </c>
      <c r="GT283" s="156">
        <f t="shared" si="506"/>
        <v>0</v>
      </c>
      <c r="GU283" s="156">
        <f t="shared" si="506"/>
        <v>0</v>
      </c>
      <c r="GV283" s="156">
        <f t="shared" si="506"/>
        <v>0</v>
      </c>
      <c r="GW283" s="156">
        <f t="shared" si="506"/>
        <v>0</v>
      </c>
      <c r="GX283" s="156">
        <f t="shared" si="506"/>
        <v>0</v>
      </c>
      <c r="GY283" s="156">
        <f t="shared" si="506"/>
        <v>0</v>
      </c>
      <c r="GZ283" s="156">
        <f t="shared" si="506"/>
        <v>0</v>
      </c>
      <c r="HA283" s="156">
        <f t="shared" si="506"/>
        <v>0</v>
      </c>
      <c r="HB283" s="156">
        <f t="shared" si="506"/>
        <v>0</v>
      </c>
      <c r="HC283" s="156">
        <f t="shared" si="506"/>
        <v>0</v>
      </c>
      <c r="HD283" s="156">
        <f t="shared" si="506"/>
        <v>0</v>
      </c>
      <c r="HE283" s="156">
        <f t="shared" si="506"/>
        <v>0</v>
      </c>
      <c r="HF283" s="156">
        <f t="shared" si="506"/>
        <v>0</v>
      </c>
      <c r="HG283" s="156">
        <f t="shared" si="506"/>
        <v>0</v>
      </c>
      <c r="HH283" s="156">
        <f t="shared" si="506"/>
        <v>0</v>
      </c>
      <c r="HI283" s="156">
        <f t="shared" si="506"/>
        <v>0</v>
      </c>
      <c r="HJ283" s="156">
        <f t="shared" si="506"/>
        <v>0</v>
      </c>
      <c r="HK283" s="156">
        <f t="shared" si="506"/>
        <v>0</v>
      </c>
      <c r="HL283" s="156">
        <f t="shared" si="506"/>
        <v>0</v>
      </c>
      <c r="HM283" s="156">
        <f t="shared" si="506"/>
        <v>0</v>
      </c>
      <c r="HN283" s="156">
        <f t="shared" si="506"/>
        <v>0</v>
      </c>
      <c r="HO283" s="156">
        <f t="shared" si="506"/>
        <v>0</v>
      </c>
      <c r="HP283" s="156">
        <f t="shared" si="506"/>
        <v>0</v>
      </c>
      <c r="HQ283" s="156">
        <f t="shared" si="506"/>
        <v>0</v>
      </c>
      <c r="HR283" s="156">
        <f t="shared" si="506"/>
        <v>0</v>
      </c>
      <c r="HS283" s="156">
        <f t="shared" si="506"/>
        <v>0</v>
      </c>
      <c r="HT283" s="156">
        <f t="shared" si="506"/>
        <v>0</v>
      </c>
      <c r="HU283" s="156">
        <f t="shared" si="506"/>
        <v>0</v>
      </c>
      <c r="HV283" s="156">
        <f t="shared" si="506"/>
        <v>0</v>
      </c>
      <c r="HW283" s="156">
        <f t="shared" si="506"/>
        <v>0</v>
      </c>
      <c r="HX283" s="156">
        <f t="shared" si="506"/>
        <v>0</v>
      </c>
      <c r="HY283" s="156">
        <f t="shared" si="506"/>
        <v>0</v>
      </c>
      <c r="HZ283" s="156">
        <f t="shared" si="506"/>
        <v>0</v>
      </c>
      <c r="IA283" s="156">
        <f t="shared" si="506"/>
        <v>0</v>
      </c>
      <c r="IB283" s="156">
        <f t="shared" si="506"/>
        <v>0</v>
      </c>
      <c r="IC283" s="156">
        <f t="shared" si="506"/>
        <v>0</v>
      </c>
      <c r="ID283" s="156">
        <f t="shared" si="506"/>
        <v>0</v>
      </c>
      <c r="IE283" s="156">
        <f t="shared" si="506"/>
        <v>0</v>
      </c>
      <c r="IF283" s="156">
        <f t="shared" si="506"/>
        <v>0</v>
      </c>
      <c r="IG283" s="156">
        <f t="shared" si="506"/>
        <v>0</v>
      </c>
      <c r="IH283" s="156">
        <f t="shared" si="506"/>
        <v>0</v>
      </c>
      <c r="II283" s="156">
        <f t="shared" si="506"/>
        <v>0</v>
      </c>
      <c r="IJ283" s="156">
        <f t="shared" si="506"/>
        <v>0</v>
      </c>
      <c r="IK283" s="156">
        <f t="shared" si="506"/>
        <v>0</v>
      </c>
      <c r="IL283" s="156">
        <f t="shared" si="506"/>
        <v>0</v>
      </c>
      <c r="IM283" s="156">
        <f t="shared" si="506"/>
        <v>0</v>
      </c>
      <c r="IN283" s="156">
        <f t="shared" si="506"/>
        <v>0</v>
      </c>
      <c r="IO283" s="156">
        <f t="shared" si="506"/>
        <v>0</v>
      </c>
      <c r="IP283" s="156">
        <f t="shared" si="506"/>
        <v>0</v>
      </c>
      <c r="IQ283" s="156">
        <f t="shared" si="506"/>
        <v>0</v>
      </c>
      <c r="IR283" s="156">
        <f t="shared" si="506"/>
        <v>0</v>
      </c>
      <c r="IS283" s="156">
        <f t="shared" si="506"/>
        <v>0</v>
      </c>
      <c r="IT283" s="156">
        <f t="shared" si="506"/>
        <v>0</v>
      </c>
      <c r="IU283" s="156">
        <f t="shared" si="506"/>
        <v>0</v>
      </c>
      <c r="IV283" s="156">
        <f t="shared" si="506"/>
        <v>0</v>
      </c>
      <c r="IW283" s="156">
        <f t="shared" si="506"/>
        <v>0</v>
      </c>
      <c r="IX283" s="156">
        <f t="shared" si="506"/>
        <v>0</v>
      </c>
      <c r="IY283" s="156">
        <f t="shared" si="506"/>
        <v>0</v>
      </c>
      <c r="IZ283" s="156">
        <f t="shared" ref="IZ283:LK283" si="507">IF(AND(IZ$165&gt;=EOMONTH($D115,0),IZ$165&lt;EOMONTH($D115,$S115)),-IZ280,0)</f>
        <v>0</v>
      </c>
      <c r="JA283" s="156">
        <f t="shared" si="507"/>
        <v>0</v>
      </c>
      <c r="JB283" s="156">
        <f t="shared" si="507"/>
        <v>0</v>
      </c>
      <c r="JC283" s="156">
        <f t="shared" si="507"/>
        <v>0</v>
      </c>
      <c r="JD283" s="156">
        <f t="shared" si="507"/>
        <v>0</v>
      </c>
      <c r="JE283" s="156">
        <f t="shared" si="507"/>
        <v>0</v>
      </c>
      <c r="JF283" s="156">
        <f t="shared" si="507"/>
        <v>0</v>
      </c>
      <c r="JG283" s="156">
        <f t="shared" si="507"/>
        <v>0</v>
      </c>
      <c r="JH283" s="156">
        <f t="shared" si="507"/>
        <v>0</v>
      </c>
      <c r="JI283" s="156">
        <f t="shared" si="507"/>
        <v>0</v>
      </c>
      <c r="JJ283" s="156">
        <f t="shared" si="507"/>
        <v>0</v>
      </c>
      <c r="JK283" s="156">
        <f t="shared" si="507"/>
        <v>0</v>
      </c>
      <c r="JL283" s="156">
        <f t="shared" si="507"/>
        <v>0</v>
      </c>
      <c r="JM283" s="156">
        <f t="shared" si="507"/>
        <v>0</v>
      </c>
      <c r="JN283" s="156">
        <f t="shared" si="507"/>
        <v>0</v>
      </c>
      <c r="JO283" s="156">
        <f t="shared" si="507"/>
        <v>0</v>
      </c>
      <c r="JP283" s="156">
        <f t="shared" si="507"/>
        <v>0</v>
      </c>
      <c r="JQ283" s="156">
        <f t="shared" si="507"/>
        <v>0</v>
      </c>
      <c r="JR283" s="156">
        <f t="shared" si="507"/>
        <v>0</v>
      </c>
      <c r="JS283" s="156">
        <f t="shared" si="507"/>
        <v>0</v>
      </c>
      <c r="JT283" s="156">
        <f t="shared" si="507"/>
        <v>0</v>
      </c>
      <c r="JU283" s="156">
        <f t="shared" si="507"/>
        <v>0</v>
      </c>
      <c r="JV283" s="156">
        <f t="shared" si="507"/>
        <v>0</v>
      </c>
      <c r="JW283" s="156">
        <f t="shared" si="507"/>
        <v>0</v>
      </c>
      <c r="JX283" s="156">
        <f t="shared" si="507"/>
        <v>0</v>
      </c>
      <c r="JY283" s="156">
        <f t="shared" si="507"/>
        <v>0</v>
      </c>
      <c r="JZ283" s="156">
        <f t="shared" si="507"/>
        <v>0</v>
      </c>
      <c r="KA283" s="156">
        <f t="shared" si="507"/>
        <v>0</v>
      </c>
      <c r="KB283" s="156">
        <f t="shared" si="507"/>
        <v>0</v>
      </c>
      <c r="KC283" s="156">
        <f t="shared" si="507"/>
        <v>0</v>
      </c>
      <c r="KD283" s="156">
        <f t="shared" si="507"/>
        <v>0</v>
      </c>
      <c r="KE283" s="156">
        <f t="shared" si="507"/>
        <v>0</v>
      </c>
      <c r="KF283" s="156">
        <f t="shared" si="507"/>
        <v>0</v>
      </c>
      <c r="KG283" s="156">
        <f t="shared" si="507"/>
        <v>0</v>
      </c>
      <c r="KH283" s="156">
        <f t="shared" si="507"/>
        <v>0</v>
      </c>
      <c r="KI283" s="156">
        <f t="shared" si="507"/>
        <v>0</v>
      </c>
      <c r="KJ283" s="156">
        <f t="shared" si="507"/>
        <v>0</v>
      </c>
      <c r="KK283" s="156">
        <f t="shared" si="507"/>
        <v>0</v>
      </c>
      <c r="KL283" s="156">
        <f t="shared" si="507"/>
        <v>0</v>
      </c>
      <c r="KM283" s="156">
        <f t="shared" si="507"/>
        <v>0</v>
      </c>
      <c r="KN283" s="156">
        <f t="shared" si="507"/>
        <v>0</v>
      </c>
      <c r="KO283" s="156">
        <f t="shared" si="507"/>
        <v>0</v>
      </c>
      <c r="KP283" s="156">
        <f t="shared" si="507"/>
        <v>0</v>
      </c>
      <c r="KQ283" s="156">
        <f t="shared" si="507"/>
        <v>0</v>
      </c>
      <c r="KR283" s="156">
        <f t="shared" si="507"/>
        <v>0</v>
      </c>
      <c r="KS283" s="156">
        <f t="shared" si="507"/>
        <v>0</v>
      </c>
      <c r="KT283" s="156">
        <f t="shared" si="507"/>
        <v>0</v>
      </c>
      <c r="KU283" s="156">
        <f t="shared" si="507"/>
        <v>0</v>
      </c>
      <c r="KV283" s="156">
        <f t="shared" si="507"/>
        <v>0</v>
      </c>
      <c r="KW283" s="156">
        <f t="shared" si="507"/>
        <v>0</v>
      </c>
      <c r="KX283" s="156">
        <f t="shared" si="507"/>
        <v>0</v>
      </c>
      <c r="KY283" s="156">
        <f t="shared" si="507"/>
        <v>0</v>
      </c>
      <c r="KZ283" s="156">
        <f t="shared" si="507"/>
        <v>0</v>
      </c>
      <c r="LA283" s="156">
        <f t="shared" si="507"/>
        <v>0</v>
      </c>
      <c r="LB283" s="156">
        <f t="shared" si="507"/>
        <v>0</v>
      </c>
      <c r="LC283" s="156">
        <f t="shared" si="507"/>
        <v>0</v>
      </c>
      <c r="LD283" s="156">
        <f t="shared" si="507"/>
        <v>0</v>
      </c>
      <c r="LE283" s="156">
        <f t="shared" si="507"/>
        <v>0</v>
      </c>
      <c r="LF283" s="156">
        <f t="shared" si="507"/>
        <v>0</v>
      </c>
      <c r="LG283" s="156">
        <f t="shared" si="507"/>
        <v>0</v>
      </c>
      <c r="LH283" s="156">
        <f t="shared" si="507"/>
        <v>0</v>
      </c>
      <c r="LI283" s="156">
        <f t="shared" si="507"/>
        <v>0</v>
      </c>
      <c r="LJ283" s="156">
        <f t="shared" si="507"/>
        <v>0</v>
      </c>
      <c r="LK283" s="156">
        <f t="shared" si="507"/>
        <v>0</v>
      </c>
      <c r="LL283" s="156">
        <f t="shared" ref="LL283:NK283" si="508">IF(AND(LL$165&gt;=EOMONTH($D115,0),LL$165&lt;EOMONTH($D115,$S115)),-LL280,0)</f>
        <v>0</v>
      </c>
      <c r="LM283" s="156">
        <f t="shared" si="508"/>
        <v>0</v>
      </c>
      <c r="LN283" s="156">
        <f t="shared" si="508"/>
        <v>0</v>
      </c>
      <c r="LO283" s="156">
        <f t="shared" si="508"/>
        <v>0</v>
      </c>
      <c r="LP283" s="156">
        <f t="shared" si="508"/>
        <v>0</v>
      </c>
      <c r="LQ283" s="156">
        <f t="shared" si="508"/>
        <v>0</v>
      </c>
      <c r="LR283" s="156">
        <f t="shared" si="508"/>
        <v>0</v>
      </c>
      <c r="LS283" s="156">
        <f t="shared" si="508"/>
        <v>0</v>
      </c>
      <c r="LT283" s="156">
        <f t="shared" si="508"/>
        <v>0</v>
      </c>
      <c r="LU283" s="156">
        <f t="shared" si="508"/>
        <v>0</v>
      </c>
      <c r="LV283" s="156">
        <f t="shared" si="508"/>
        <v>0</v>
      </c>
      <c r="LW283" s="156">
        <f t="shared" si="508"/>
        <v>0</v>
      </c>
      <c r="LX283" s="156">
        <f t="shared" si="508"/>
        <v>0</v>
      </c>
      <c r="LY283" s="156">
        <f t="shared" si="508"/>
        <v>0</v>
      </c>
      <c r="LZ283" s="156">
        <f t="shared" si="508"/>
        <v>0</v>
      </c>
      <c r="MA283" s="156">
        <f t="shared" si="508"/>
        <v>0</v>
      </c>
      <c r="MB283" s="156">
        <f t="shared" si="508"/>
        <v>0</v>
      </c>
      <c r="MC283" s="156">
        <f t="shared" si="508"/>
        <v>0</v>
      </c>
      <c r="MD283" s="156">
        <f t="shared" si="508"/>
        <v>0</v>
      </c>
      <c r="ME283" s="156">
        <f t="shared" si="508"/>
        <v>0</v>
      </c>
      <c r="MF283" s="156">
        <f t="shared" si="508"/>
        <v>0</v>
      </c>
      <c r="MG283" s="156">
        <f t="shared" si="508"/>
        <v>0</v>
      </c>
      <c r="MH283" s="156">
        <f t="shared" si="508"/>
        <v>0</v>
      </c>
      <c r="MI283" s="156">
        <f t="shared" si="508"/>
        <v>0</v>
      </c>
      <c r="MJ283" s="156">
        <f t="shared" si="508"/>
        <v>0</v>
      </c>
      <c r="MK283" s="156">
        <f t="shared" si="508"/>
        <v>0</v>
      </c>
      <c r="ML283" s="156">
        <f t="shared" si="508"/>
        <v>0</v>
      </c>
      <c r="MM283" s="156">
        <f t="shared" si="508"/>
        <v>0</v>
      </c>
      <c r="MN283" s="156">
        <f t="shared" si="508"/>
        <v>0</v>
      </c>
      <c r="MO283" s="156">
        <f t="shared" si="508"/>
        <v>0</v>
      </c>
      <c r="MP283" s="156">
        <f t="shared" si="508"/>
        <v>0</v>
      </c>
      <c r="MQ283" s="156">
        <f t="shared" si="508"/>
        <v>0</v>
      </c>
      <c r="MR283" s="156">
        <f t="shared" si="508"/>
        <v>0</v>
      </c>
      <c r="MS283" s="156">
        <f t="shared" si="508"/>
        <v>0</v>
      </c>
      <c r="MT283" s="156">
        <f t="shared" si="508"/>
        <v>0</v>
      </c>
      <c r="MU283" s="156">
        <f t="shared" si="508"/>
        <v>0</v>
      </c>
      <c r="MV283" s="156">
        <f t="shared" si="508"/>
        <v>0</v>
      </c>
      <c r="MW283" s="156">
        <f t="shared" si="508"/>
        <v>0</v>
      </c>
      <c r="MX283" s="156">
        <f t="shared" si="508"/>
        <v>0</v>
      </c>
      <c r="MY283" s="156">
        <f t="shared" si="508"/>
        <v>0</v>
      </c>
      <c r="MZ283" s="156">
        <f t="shared" si="508"/>
        <v>0</v>
      </c>
      <c r="NA283" s="156">
        <f t="shared" si="508"/>
        <v>0</v>
      </c>
      <c r="NB283" s="156">
        <f t="shared" si="508"/>
        <v>0</v>
      </c>
      <c r="NC283" s="156">
        <f t="shared" si="508"/>
        <v>0</v>
      </c>
      <c r="ND283" s="156">
        <f t="shared" si="508"/>
        <v>0</v>
      </c>
      <c r="NE283" s="156">
        <f t="shared" si="508"/>
        <v>0</v>
      </c>
      <c r="NF283" s="156">
        <f t="shared" si="508"/>
        <v>0</v>
      </c>
      <c r="NG283" s="156">
        <f t="shared" si="508"/>
        <v>0</v>
      </c>
      <c r="NH283" s="156">
        <f t="shared" si="508"/>
        <v>0</v>
      </c>
      <c r="NI283" s="156">
        <f t="shared" si="508"/>
        <v>0</v>
      </c>
      <c r="NJ283" s="156">
        <f t="shared" si="508"/>
        <v>0</v>
      </c>
      <c r="NK283" s="158">
        <f t="shared" si="508"/>
        <v>0</v>
      </c>
    </row>
    <row r="284" spans="1:375" x14ac:dyDescent="0.25">
      <c r="A284" s="154">
        <f t="shared" si="496"/>
        <v>2138244.0088026486</v>
      </c>
      <c r="B284" s="35" t="s">
        <v>167</v>
      </c>
      <c r="C284" s="89" t="s">
        <v>157</v>
      </c>
      <c r="D284" s="156">
        <f t="shared" ref="D284:BO284" si="509">IF(OR(D$165&lt;=EOMONTH($E115,$R115*(1-$O115)),D$165&gt;EOMONTH($E115,$P115*12*(1-$O115)+$Q115*12*$O115+$R115*(1-$O115))),0,FV($W115,ROUNDDOWN(YEARFRAC($D$165,D$165,1),0),0,-($U115*(1-$O115)+$V115*$O115)*$B115/12,0))</f>
        <v>0</v>
      </c>
      <c r="E284" s="156">
        <f t="shared" si="509"/>
        <v>0</v>
      </c>
      <c r="F284" s="156">
        <f t="shared" si="509"/>
        <v>0</v>
      </c>
      <c r="G284" s="156">
        <f t="shared" si="509"/>
        <v>0</v>
      </c>
      <c r="H284" s="156">
        <f t="shared" si="509"/>
        <v>0</v>
      </c>
      <c r="I284" s="156">
        <f t="shared" si="509"/>
        <v>0</v>
      </c>
      <c r="J284" s="156">
        <f t="shared" si="509"/>
        <v>0</v>
      </c>
      <c r="K284" s="156">
        <f t="shared" si="509"/>
        <v>0</v>
      </c>
      <c r="L284" s="156">
        <f t="shared" si="509"/>
        <v>0</v>
      </c>
      <c r="M284" s="156">
        <f t="shared" si="509"/>
        <v>0</v>
      </c>
      <c r="N284" s="156">
        <f t="shared" si="509"/>
        <v>0</v>
      </c>
      <c r="O284" s="156">
        <f t="shared" si="509"/>
        <v>0</v>
      </c>
      <c r="P284" s="156">
        <f t="shared" si="509"/>
        <v>0</v>
      </c>
      <c r="Q284" s="156">
        <f t="shared" si="509"/>
        <v>0</v>
      </c>
      <c r="R284" s="156">
        <f t="shared" si="509"/>
        <v>0</v>
      </c>
      <c r="S284" s="156">
        <f t="shared" si="509"/>
        <v>0</v>
      </c>
      <c r="T284" s="156">
        <f t="shared" si="509"/>
        <v>0</v>
      </c>
      <c r="U284" s="156">
        <f t="shared" si="509"/>
        <v>0</v>
      </c>
      <c r="V284" s="156">
        <f t="shared" si="509"/>
        <v>0</v>
      </c>
      <c r="W284" s="156">
        <f t="shared" si="509"/>
        <v>0</v>
      </c>
      <c r="X284" s="156">
        <f t="shared" si="509"/>
        <v>0</v>
      </c>
      <c r="Y284" s="156">
        <f t="shared" si="509"/>
        <v>0</v>
      </c>
      <c r="Z284" s="156">
        <f t="shared" si="509"/>
        <v>0</v>
      </c>
      <c r="AA284" s="156">
        <f t="shared" si="509"/>
        <v>0</v>
      </c>
      <c r="AB284" s="156">
        <f t="shared" si="509"/>
        <v>0</v>
      </c>
      <c r="AC284" s="156">
        <f t="shared" si="509"/>
        <v>0</v>
      </c>
      <c r="AD284" s="156">
        <f t="shared" si="509"/>
        <v>0</v>
      </c>
      <c r="AE284" s="156">
        <f t="shared" si="509"/>
        <v>0</v>
      </c>
      <c r="AF284" s="156">
        <f t="shared" si="509"/>
        <v>0</v>
      </c>
      <c r="AG284" s="156">
        <f t="shared" si="509"/>
        <v>0</v>
      </c>
      <c r="AH284" s="156">
        <f t="shared" si="509"/>
        <v>0</v>
      </c>
      <c r="AI284" s="156">
        <f t="shared" si="509"/>
        <v>0</v>
      </c>
      <c r="AJ284" s="156">
        <f t="shared" si="509"/>
        <v>0</v>
      </c>
      <c r="AK284" s="156">
        <f t="shared" si="509"/>
        <v>0</v>
      </c>
      <c r="AL284" s="156">
        <f t="shared" si="509"/>
        <v>0</v>
      </c>
      <c r="AM284" s="156">
        <f t="shared" si="509"/>
        <v>0</v>
      </c>
      <c r="AN284" s="156">
        <f t="shared" si="509"/>
        <v>0</v>
      </c>
      <c r="AO284" s="156">
        <f t="shared" si="509"/>
        <v>0</v>
      </c>
      <c r="AP284" s="156">
        <f t="shared" si="509"/>
        <v>0</v>
      </c>
      <c r="AQ284" s="156">
        <f t="shared" si="509"/>
        <v>0</v>
      </c>
      <c r="AR284" s="156">
        <f t="shared" si="509"/>
        <v>0</v>
      </c>
      <c r="AS284" s="156">
        <f t="shared" si="509"/>
        <v>0</v>
      </c>
      <c r="AT284" s="156">
        <f t="shared" si="509"/>
        <v>0</v>
      </c>
      <c r="AU284" s="156">
        <f t="shared" si="509"/>
        <v>0</v>
      </c>
      <c r="AV284" s="156">
        <f t="shared" si="509"/>
        <v>0</v>
      </c>
      <c r="AW284" s="156">
        <f t="shared" si="509"/>
        <v>0</v>
      </c>
      <c r="AX284" s="156">
        <f t="shared" si="509"/>
        <v>0</v>
      </c>
      <c r="AY284" s="156">
        <f t="shared" si="509"/>
        <v>0</v>
      </c>
      <c r="AZ284" s="156">
        <f t="shared" si="509"/>
        <v>0</v>
      </c>
      <c r="BA284" s="156">
        <f t="shared" si="509"/>
        <v>0</v>
      </c>
      <c r="BB284" s="156">
        <f t="shared" si="509"/>
        <v>0</v>
      </c>
      <c r="BC284" s="156">
        <f t="shared" si="509"/>
        <v>0</v>
      </c>
      <c r="BD284" s="156">
        <f t="shared" si="509"/>
        <v>0</v>
      </c>
      <c r="BE284" s="156">
        <f t="shared" si="509"/>
        <v>0</v>
      </c>
      <c r="BF284" s="156">
        <f t="shared" si="509"/>
        <v>0</v>
      </c>
      <c r="BG284" s="156">
        <f t="shared" si="509"/>
        <v>0</v>
      </c>
      <c r="BH284" s="156">
        <f t="shared" si="509"/>
        <v>0</v>
      </c>
      <c r="BI284" s="156">
        <f t="shared" si="509"/>
        <v>0</v>
      </c>
      <c r="BJ284" s="156">
        <f t="shared" si="509"/>
        <v>0</v>
      </c>
      <c r="BK284" s="156">
        <f t="shared" si="509"/>
        <v>21009.497786666667</v>
      </c>
      <c r="BL284" s="156">
        <f t="shared" si="509"/>
        <v>21009.497786666667</v>
      </c>
      <c r="BM284" s="156">
        <f t="shared" si="509"/>
        <v>21639.782720266667</v>
      </c>
      <c r="BN284" s="156">
        <f t="shared" si="509"/>
        <v>21639.782720266667</v>
      </c>
      <c r="BO284" s="156">
        <f t="shared" si="509"/>
        <v>21639.782720266667</v>
      </c>
      <c r="BP284" s="156">
        <f t="shared" ref="BP284:EA284" si="510">IF(OR(BP$165&lt;=EOMONTH($E115,$R115*(1-$O115)),BP$165&gt;EOMONTH($E115,$P115*12*(1-$O115)+$Q115*12*$O115+$R115*(1-$O115))),0,FV($W115,ROUNDDOWN(YEARFRAC($D$165,BP$165,1),0),0,-($U115*(1-$O115)+$V115*$O115)*$B115/12,0))</f>
        <v>21639.782720266667</v>
      </c>
      <c r="BQ284" s="156">
        <f t="shared" si="510"/>
        <v>21639.782720266667</v>
      </c>
      <c r="BR284" s="156">
        <f t="shared" si="510"/>
        <v>21639.782720266667</v>
      </c>
      <c r="BS284" s="156">
        <f t="shared" si="510"/>
        <v>21639.782720266667</v>
      </c>
      <c r="BT284" s="156">
        <f t="shared" si="510"/>
        <v>21639.782720266667</v>
      </c>
      <c r="BU284" s="156">
        <f t="shared" si="510"/>
        <v>21639.782720266667</v>
      </c>
      <c r="BV284" s="156">
        <f t="shared" si="510"/>
        <v>21639.782720266667</v>
      </c>
      <c r="BW284" s="156">
        <f t="shared" si="510"/>
        <v>21639.782720266667</v>
      </c>
      <c r="BX284" s="156">
        <f t="shared" si="510"/>
        <v>21639.782720266667</v>
      </c>
      <c r="BY284" s="156">
        <f t="shared" si="510"/>
        <v>22288.976201874666</v>
      </c>
      <c r="BZ284" s="156">
        <f t="shared" si="510"/>
        <v>22288.976201874666</v>
      </c>
      <c r="CA284" s="156">
        <f t="shared" si="510"/>
        <v>22288.976201874666</v>
      </c>
      <c r="CB284" s="156">
        <f t="shared" si="510"/>
        <v>22288.976201874666</v>
      </c>
      <c r="CC284" s="156">
        <f t="shared" si="510"/>
        <v>22288.976201874666</v>
      </c>
      <c r="CD284" s="156">
        <f t="shared" si="510"/>
        <v>22288.976201874666</v>
      </c>
      <c r="CE284" s="156">
        <f t="shared" si="510"/>
        <v>22288.976201874666</v>
      </c>
      <c r="CF284" s="156">
        <f t="shared" si="510"/>
        <v>22288.976201874666</v>
      </c>
      <c r="CG284" s="156">
        <f t="shared" si="510"/>
        <v>22288.976201874666</v>
      </c>
      <c r="CH284" s="156">
        <f t="shared" si="510"/>
        <v>22288.976201874666</v>
      </c>
      <c r="CI284" s="156">
        <f t="shared" si="510"/>
        <v>22288.976201874666</v>
      </c>
      <c r="CJ284" s="156">
        <f t="shared" si="510"/>
        <v>22288.976201874666</v>
      </c>
      <c r="CK284" s="156">
        <f t="shared" si="510"/>
        <v>22957.645487930909</v>
      </c>
      <c r="CL284" s="156">
        <f t="shared" si="510"/>
        <v>22957.645487930909</v>
      </c>
      <c r="CM284" s="156">
        <f t="shared" si="510"/>
        <v>22957.645487930909</v>
      </c>
      <c r="CN284" s="156">
        <f t="shared" si="510"/>
        <v>22957.645487930909</v>
      </c>
      <c r="CO284" s="156">
        <f t="shared" si="510"/>
        <v>22957.645487930909</v>
      </c>
      <c r="CP284" s="156">
        <f t="shared" si="510"/>
        <v>22957.645487930909</v>
      </c>
      <c r="CQ284" s="156">
        <f t="shared" si="510"/>
        <v>22957.645487930909</v>
      </c>
      <c r="CR284" s="156">
        <f t="shared" si="510"/>
        <v>22957.645487930909</v>
      </c>
      <c r="CS284" s="156">
        <f t="shared" si="510"/>
        <v>22957.645487930909</v>
      </c>
      <c r="CT284" s="156">
        <f t="shared" si="510"/>
        <v>22957.645487930909</v>
      </c>
      <c r="CU284" s="156">
        <f t="shared" si="510"/>
        <v>22957.645487930909</v>
      </c>
      <c r="CV284" s="156">
        <f t="shared" si="510"/>
        <v>22957.645487930909</v>
      </c>
      <c r="CW284" s="156">
        <f t="shared" si="510"/>
        <v>23646.374852568832</v>
      </c>
      <c r="CX284" s="156">
        <f t="shared" si="510"/>
        <v>23646.374852568832</v>
      </c>
      <c r="CY284" s="156">
        <f t="shared" si="510"/>
        <v>23646.374852568832</v>
      </c>
      <c r="CZ284" s="156">
        <f t="shared" si="510"/>
        <v>23646.374852568832</v>
      </c>
      <c r="DA284" s="156">
        <f t="shared" si="510"/>
        <v>23646.374852568832</v>
      </c>
      <c r="DB284" s="156">
        <f t="shared" si="510"/>
        <v>23646.374852568832</v>
      </c>
      <c r="DC284" s="156">
        <f t="shared" si="510"/>
        <v>23646.374852568832</v>
      </c>
      <c r="DD284" s="156">
        <f t="shared" si="510"/>
        <v>23646.374852568832</v>
      </c>
      <c r="DE284" s="156">
        <f t="shared" si="510"/>
        <v>23646.374852568832</v>
      </c>
      <c r="DF284" s="156">
        <f t="shared" si="510"/>
        <v>23646.374852568832</v>
      </c>
      <c r="DG284" s="156">
        <f t="shared" si="510"/>
        <v>23646.374852568832</v>
      </c>
      <c r="DH284" s="156">
        <f t="shared" si="510"/>
        <v>23646.374852568832</v>
      </c>
      <c r="DI284" s="156">
        <f t="shared" si="510"/>
        <v>24355.766098145898</v>
      </c>
      <c r="DJ284" s="156">
        <f t="shared" si="510"/>
        <v>24355.766098145898</v>
      </c>
      <c r="DK284" s="156">
        <f t="shared" si="510"/>
        <v>24355.766098145898</v>
      </c>
      <c r="DL284" s="156">
        <f t="shared" si="510"/>
        <v>24355.766098145898</v>
      </c>
      <c r="DM284" s="156">
        <f t="shared" si="510"/>
        <v>24355.766098145898</v>
      </c>
      <c r="DN284" s="156">
        <f t="shared" si="510"/>
        <v>24355.766098145898</v>
      </c>
      <c r="DO284" s="156">
        <f t="shared" si="510"/>
        <v>24355.766098145898</v>
      </c>
      <c r="DP284" s="156">
        <f t="shared" si="510"/>
        <v>24355.766098145898</v>
      </c>
      <c r="DQ284" s="156">
        <f t="shared" si="510"/>
        <v>24355.766098145898</v>
      </c>
      <c r="DR284" s="156">
        <f t="shared" si="510"/>
        <v>24355.766098145898</v>
      </c>
      <c r="DS284" s="156">
        <f t="shared" si="510"/>
        <v>24355.766098145898</v>
      </c>
      <c r="DT284" s="156">
        <f t="shared" si="510"/>
        <v>24355.766098145898</v>
      </c>
      <c r="DU284" s="156">
        <f t="shared" si="510"/>
        <v>25086.439081090273</v>
      </c>
      <c r="DV284" s="156">
        <f t="shared" si="510"/>
        <v>25086.439081090273</v>
      </c>
      <c r="DW284" s="156">
        <f t="shared" si="510"/>
        <v>25086.439081090273</v>
      </c>
      <c r="DX284" s="156">
        <f t="shared" si="510"/>
        <v>25086.439081090273</v>
      </c>
      <c r="DY284" s="156">
        <f t="shared" si="510"/>
        <v>25086.439081090273</v>
      </c>
      <c r="DZ284" s="156">
        <f t="shared" si="510"/>
        <v>25086.439081090273</v>
      </c>
      <c r="EA284" s="156">
        <f t="shared" si="510"/>
        <v>25086.439081090273</v>
      </c>
      <c r="EB284" s="156">
        <f t="shared" ref="EB284:GM284" si="511">IF(OR(EB$165&lt;=EOMONTH($E115,$R115*(1-$O115)),EB$165&gt;EOMONTH($E115,$P115*12*(1-$O115)+$Q115*12*$O115+$R115*(1-$O115))),0,FV($W115,ROUNDDOWN(YEARFRAC($D$165,EB$165,1),0),0,-($U115*(1-$O115)+$V115*$O115)*$B115/12,0))</f>
        <v>25086.439081090273</v>
      </c>
      <c r="EC284" s="156">
        <f t="shared" si="511"/>
        <v>25086.439081090273</v>
      </c>
      <c r="ED284" s="156">
        <f t="shared" si="511"/>
        <v>25086.439081090273</v>
      </c>
      <c r="EE284" s="156">
        <f t="shared" si="511"/>
        <v>25086.439081090273</v>
      </c>
      <c r="EF284" s="156">
        <f t="shared" si="511"/>
        <v>25086.439081090273</v>
      </c>
      <c r="EG284" s="156">
        <f t="shared" si="511"/>
        <v>25839.032253522983</v>
      </c>
      <c r="EH284" s="156">
        <f t="shared" si="511"/>
        <v>25839.032253522983</v>
      </c>
      <c r="EI284" s="156">
        <f t="shared" si="511"/>
        <v>25839.032253522983</v>
      </c>
      <c r="EJ284" s="156">
        <f t="shared" si="511"/>
        <v>25839.032253522983</v>
      </c>
      <c r="EK284" s="156">
        <f t="shared" si="511"/>
        <v>25839.032253522983</v>
      </c>
      <c r="EL284" s="156">
        <f t="shared" si="511"/>
        <v>25839.032253522983</v>
      </c>
      <c r="EM284" s="156">
        <f t="shared" si="511"/>
        <v>25839.032253522983</v>
      </c>
      <c r="EN284" s="156">
        <f t="shared" si="511"/>
        <v>25839.032253522983</v>
      </c>
      <c r="EO284" s="156">
        <f t="shared" si="511"/>
        <v>25839.032253522983</v>
      </c>
      <c r="EP284" s="156">
        <f t="shared" si="511"/>
        <v>25839.032253522983</v>
      </c>
      <c r="EQ284" s="156">
        <f t="shared" si="511"/>
        <v>25839.032253522983</v>
      </c>
      <c r="ER284" s="156">
        <f t="shared" si="511"/>
        <v>25839.032253522983</v>
      </c>
      <c r="ES284" s="156">
        <f t="shared" si="511"/>
        <v>26614.203221128668</v>
      </c>
      <c r="ET284" s="156">
        <f t="shared" si="511"/>
        <v>26614.203221128668</v>
      </c>
      <c r="EU284" s="156">
        <f t="shared" si="511"/>
        <v>26614.203221128668</v>
      </c>
      <c r="EV284" s="156">
        <f t="shared" si="511"/>
        <v>26614.203221128668</v>
      </c>
      <c r="EW284" s="156">
        <f t="shared" si="511"/>
        <v>0</v>
      </c>
      <c r="EX284" s="156">
        <f t="shared" si="511"/>
        <v>0</v>
      </c>
      <c r="EY284" s="156">
        <f t="shared" si="511"/>
        <v>0</v>
      </c>
      <c r="EZ284" s="156">
        <f t="shared" si="511"/>
        <v>0</v>
      </c>
      <c r="FA284" s="156">
        <f t="shared" si="511"/>
        <v>0</v>
      </c>
      <c r="FB284" s="156">
        <f t="shared" si="511"/>
        <v>0</v>
      </c>
      <c r="FC284" s="156">
        <f t="shared" si="511"/>
        <v>0</v>
      </c>
      <c r="FD284" s="156">
        <f t="shared" si="511"/>
        <v>0</v>
      </c>
      <c r="FE284" s="156">
        <f t="shared" si="511"/>
        <v>0</v>
      </c>
      <c r="FF284" s="156">
        <f t="shared" si="511"/>
        <v>0</v>
      </c>
      <c r="FG284" s="156">
        <f t="shared" si="511"/>
        <v>0</v>
      </c>
      <c r="FH284" s="156">
        <f t="shared" si="511"/>
        <v>0</v>
      </c>
      <c r="FI284" s="156">
        <f t="shared" si="511"/>
        <v>0</v>
      </c>
      <c r="FJ284" s="156">
        <f t="shared" si="511"/>
        <v>0</v>
      </c>
      <c r="FK284" s="156">
        <f t="shared" si="511"/>
        <v>0</v>
      </c>
      <c r="FL284" s="156">
        <f t="shared" si="511"/>
        <v>0</v>
      </c>
      <c r="FM284" s="156">
        <f t="shared" si="511"/>
        <v>0</v>
      </c>
      <c r="FN284" s="156">
        <f t="shared" si="511"/>
        <v>0</v>
      </c>
      <c r="FO284" s="156">
        <f t="shared" si="511"/>
        <v>0</v>
      </c>
      <c r="FP284" s="156">
        <f t="shared" si="511"/>
        <v>0</v>
      </c>
      <c r="FQ284" s="156">
        <f t="shared" si="511"/>
        <v>0</v>
      </c>
      <c r="FR284" s="156">
        <f t="shared" si="511"/>
        <v>0</v>
      </c>
      <c r="FS284" s="156">
        <f t="shared" si="511"/>
        <v>0</v>
      </c>
      <c r="FT284" s="156">
        <f t="shared" si="511"/>
        <v>0</v>
      </c>
      <c r="FU284" s="156">
        <f t="shared" si="511"/>
        <v>0</v>
      </c>
      <c r="FV284" s="156">
        <f t="shared" si="511"/>
        <v>0</v>
      </c>
      <c r="FW284" s="156">
        <f t="shared" si="511"/>
        <v>0</v>
      </c>
      <c r="FX284" s="156">
        <f t="shared" si="511"/>
        <v>0</v>
      </c>
      <c r="FY284" s="156">
        <f t="shared" si="511"/>
        <v>0</v>
      </c>
      <c r="FZ284" s="156">
        <f t="shared" si="511"/>
        <v>0</v>
      </c>
      <c r="GA284" s="156">
        <f t="shared" si="511"/>
        <v>0</v>
      </c>
      <c r="GB284" s="156">
        <f t="shared" si="511"/>
        <v>0</v>
      </c>
      <c r="GC284" s="156">
        <f t="shared" si="511"/>
        <v>0</v>
      </c>
      <c r="GD284" s="156">
        <f t="shared" si="511"/>
        <v>0</v>
      </c>
      <c r="GE284" s="156">
        <f t="shared" si="511"/>
        <v>0</v>
      </c>
      <c r="GF284" s="156">
        <f t="shared" si="511"/>
        <v>0</v>
      </c>
      <c r="GG284" s="156">
        <f t="shared" si="511"/>
        <v>0</v>
      </c>
      <c r="GH284" s="156">
        <f t="shared" si="511"/>
        <v>0</v>
      </c>
      <c r="GI284" s="156">
        <f t="shared" si="511"/>
        <v>0</v>
      </c>
      <c r="GJ284" s="156">
        <f t="shared" si="511"/>
        <v>0</v>
      </c>
      <c r="GK284" s="156">
        <f t="shared" si="511"/>
        <v>0</v>
      </c>
      <c r="GL284" s="156">
        <f t="shared" si="511"/>
        <v>0</v>
      </c>
      <c r="GM284" s="156">
        <f t="shared" si="511"/>
        <v>0</v>
      </c>
      <c r="GN284" s="156">
        <f t="shared" ref="GN284:IY284" si="512">IF(OR(GN$165&lt;=EOMONTH($E115,$R115*(1-$O115)),GN$165&gt;EOMONTH($E115,$P115*12*(1-$O115)+$Q115*12*$O115+$R115*(1-$O115))),0,FV($W115,ROUNDDOWN(YEARFRAC($D$165,GN$165,1),0),0,-($U115*(1-$O115)+$V115*$O115)*$B115/12,0))</f>
        <v>0</v>
      </c>
      <c r="GO284" s="156">
        <f t="shared" si="512"/>
        <v>0</v>
      </c>
      <c r="GP284" s="156">
        <f t="shared" si="512"/>
        <v>0</v>
      </c>
      <c r="GQ284" s="156">
        <f t="shared" si="512"/>
        <v>0</v>
      </c>
      <c r="GR284" s="156">
        <f t="shared" si="512"/>
        <v>0</v>
      </c>
      <c r="GS284" s="156">
        <f t="shared" si="512"/>
        <v>0</v>
      </c>
      <c r="GT284" s="156">
        <f t="shared" si="512"/>
        <v>0</v>
      </c>
      <c r="GU284" s="156">
        <f t="shared" si="512"/>
        <v>0</v>
      </c>
      <c r="GV284" s="156">
        <f t="shared" si="512"/>
        <v>0</v>
      </c>
      <c r="GW284" s="156">
        <f t="shared" si="512"/>
        <v>0</v>
      </c>
      <c r="GX284" s="156">
        <f t="shared" si="512"/>
        <v>0</v>
      </c>
      <c r="GY284" s="156">
        <f t="shared" si="512"/>
        <v>0</v>
      </c>
      <c r="GZ284" s="156">
        <f t="shared" si="512"/>
        <v>0</v>
      </c>
      <c r="HA284" s="156">
        <f t="shared" si="512"/>
        <v>0</v>
      </c>
      <c r="HB284" s="156">
        <f t="shared" si="512"/>
        <v>0</v>
      </c>
      <c r="HC284" s="156">
        <f t="shared" si="512"/>
        <v>0</v>
      </c>
      <c r="HD284" s="156">
        <f t="shared" si="512"/>
        <v>0</v>
      </c>
      <c r="HE284" s="156">
        <f t="shared" si="512"/>
        <v>0</v>
      </c>
      <c r="HF284" s="156">
        <f t="shared" si="512"/>
        <v>0</v>
      </c>
      <c r="HG284" s="156">
        <f t="shared" si="512"/>
        <v>0</v>
      </c>
      <c r="HH284" s="156">
        <f t="shared" si="512"/>
        <v>0</v>
      </c>
      <c r="HI284" s="156">
        <f t="shared" si="512"/>
        <v>0</v>
      </c>
      <c r="HJ284" s="156">
        <f t="shared" si="512"/>
        <v>0</v>
      </c>
      <c r="HK284" s="156">
        <f t="shared" si="512"/>
        <v>0</v>
      </c>
      <c r="HL284" s="156">
        <f t="shared" si="512"/>
        <v>0</v>
      </c>
      <c r="HM284" s="156">
        <f t="shared" si="512"/>
        <v>0</v>
      </c>
      <c r="HN284" s="156">
        <f t="shared" si="512"/>
        <v>0</v>
      </c>
      <c r="HO284" s="156">
        <f t="shared" si="512"/>
        <v>0</v>
      </c>
      <c r="HP284" s="156">
        <f t="shared" si="512"/>
        <v>0</v>
      </c>
      <c r="HQ284" s="156">
        <f t="shared" si="512"/>
        <v>0</v>
      </c>
      <c r="HR284" s="156">
        <f t="shared" si="512"/>
        <v>0</v>
      </c>
      <c r="HS284" s="156">
        <f t="shared" si="512"/>
        <v>0</v>
      </c>
      <c r="HT284" s="156">
        <f t="shared" si="512"/>
        <v>0</v>
      </c>
      <c r="HU284" s="156">
        <f t="shared" si="512"/>
        <v>0</v>
      </c>
      <c r="HV284" s="156">
        <f t="shared" si="512"/>
        <v>0</v>
      </c>
      <c r="HW284" s="156">
        <f t="shared" si="512"/>
        <v>0</v>
      </c>
      <c r="HX284" s="156">
        <f t="shared" si="512"/>
        <v>0</v>
      </c>
      <c r="HY284" s="156">
        <f t="shared" si="512"/>
        <v>0</v>
      </c>
      <c r="HZ284" s="156">
        <f t="shared" si="512"/>
        <v>0</v>
      </c>
      <c r="IA284" s="156">
        <f t="shared" si="512"/>
        <v>0</v>
      </c>
      <c r="IB284" s="156">
        <f t="shared" si="512"/>
        <v>0</v>
      </c>
      <c r="IC284" s="156">
        <f t="shared" si="512"/>
        <v>0</v>
      </c>
      <c r="ID284" s="156">
        <f t="shared" si="512"/>
        <v>0</v>
      </c>
      <c r="IE284" s="156">
        <f t="shared" si="512"/>
        <v>0</v>
      </c>
      <c r="IF284" s="156">
        <f t="shared" si="512"/>
        <v>0</v>
      </c>
      <c r="IG284" s="156">
        <f t="shared" si="512"/>
        <v>0</v>
      </c>
      <c r="IH284" s="156">
        <f t="shared" si="512"/>
        <v>0</v>
      </c>
      <c r="II284" s="156">
        <f t="shared" si="512"/>
        <v>0</v>
      </c>
      <c r="IJ284" s="156">
        <f t="shared" si="512"/>
        <v>0</v>
      </c>
      <c r="IK284" s="156">
        <f t="shared" si="512"/>
        <v>0</v>
      </c>
      <c r="IL284" s="156">
        <f t="shared" si="512"/>
        <v>0</v>
      </c>
      <c r="IM284" s="156">
        <f t="shared" si="512"/>
        <v>0</v>
      </c>
      <c r="IN284" s="156">
        <f t="shared" si="512"/>
        <v>0</v>
      </c>
      <c r="IO284" s="156">
        <f t="shared" si="512"/>
        <v>0</v>
      </c>
      <c r="IP284" s="156">
        <f t="shared" si="512"/>
        <v>0</v>
      </c>
      <c r="IQ284" s="156">
        <f t="shared" si="512"/>
        <v>0</v>
      </c>
      <c r="IR284" s="156">
        <f t="shared" si="512"/>
        <v>0</v>
      </c>
      <c r="IS284" s="156">
        <f t="shared" si="512"/>
        <v>0</v>
      </c>
      <c r="IT284" s="156">
        <f t="shared" si="512"/>
        <v>0</v>
      </c>
      <c r="IU284" s="156">
        <f t="shared" si="512"/>
        <v>0</v>
      </c>
      <c r="IV284" s="156">
        <f t="shared" si="512"/>
        <v>0</v>
      </c>
      <c r="IW284" s="156">
        <f t="shared" si="512"/>
        <v>0</v>
      </c>
      <c r="IX284" s="156">
        <f t="shared" si="512"/>
        <v>0</v>
      </c>
      <c r="IY284" s="156">
        <f t="shared" si="512"/>
        <v>0</v>
      </c>
      <c r="IZ284" s="156">
        <f t="shared" ref="IZ284:LK284" si="513">IF(OR(IZ$165&lt;=EOMONTH($E115,$R115*(1-$O115)),IZ$165&gt;EOMONTH($E115,$P115*12*(1-$O115)+$Q115*12*$O115+$R115*(1-$O115))),0,FV($W115,ROUNDDOWN(YEARFRAC($D$165,IZ$165,1),0),0,-($U115*(1-$O115)+$V115*$O115)*$B115/12,0))</f>
        <v>0</v>
      </c>
      <c r="JA284" s="156">
        <f t="shared" si="513"/>
        <v>0</v>
      </c>
      <c r="JB284" s="156">
        <f t="shared" si="513"/>
        <v>0</v>
      </c>
      <c r="JC284" s="156">
        <f t="shared" si="513"/>
        <v>0</v>
      </c>
      <c r="JD284" s="156">
        <f t="shared" si="513"/>
        <v>0</v>
      </c>
      <c r="JE284" s="156">
        <f t="shared" si="513"/>
        <v>0</v>
      </c>
      <c r="JF284" s="156">
        <f t="shared" si="513"/>
        <v>0</v>
      </c>
      <c r="JG284" s="156">
        <f t="shared" si="513"/>
        <v>0</v>
      </c>
      <c r="JH284" s="156">
        <f t="shared" si="513"/>
        <v>0</v>
      </c>
      <c r="JI284" s="156">
        <f t="shared" si="513"/>
        <v>0</v>
      </c>
      <c r="JJ284" s="156">
        <f t="shared" si="513"/>
        <v>0</v>
      </c>
      <c r="JK284" s="156">
        <f t="shared" si="513"/>
        <v>0</v>
      </c>
      <c r="JL284" s="156">
        <f t="shared" si="513"/>
        <v>0</v>
      </c>
      <c r="JM284" s="156">
        <f t="shared" si="513"/>
        <v>0</v>
      </c>
      <c r="JN284" s="156">
        <f t="shared" si="513"/>
        <v>0</v>
      </c>
      <c r="JO284" s="156">
        <f t="shared" si="513"/>
        <v>0</v>
      </c>
      <c r="JP284" s="156">
        <f t="shared" si="513"/>
        <v>0</v>
      </c>
      <c r="JQ284" s="156">
        <f t="shared" si="513"/>
        <v>0</v>
      </c>
      <c r="JR284" s="156">
        <f t="shared" si="513"/>
        <v>0</v>
      </c>
      <c r="JS284" s="156">
        <f t="shared" si="513"/>
        <v>0</v>
      </c>
      <c r="JT284" s="156">
        <f t="shared" si="513"/>
        <v>0</v>
      </c>
      <c r="JU284" s="156">
        <f t="shared" si="513"/>
        <v>0</v>
      </c>
      <c r="JV284" s="156">
        <f t="shared" si="513"/>
        <v>0</v>
      </c>
      <c r="JW284" s="156">
        <f t="shared" si="513"/>
        <v>0</v>
      </c>
      <c r="JX284" s="156">
        <f t="shared" si="513"/>
        <v>0</v>
      </c>
      <c r="JY284" s="156">
        <f t="shared" si="513"/>
        <v>0</v>
      </c>
      <c r="JZ284" s="156">
        <f t="shared" si="513"/>
        <v>0</v>
      </c>
      <c r="KA284" s="156">
        <f t="shared" si="513"/>
        <v>0</v>
      </c>
      <c r="KB284" s="156">
        <f t="shared" si="513"/>
        <v>0</v>
      </c>
      <c r="KC284" s="156">
        <f t="shared" si="513"/>
        <v>0</v>
      </c>
      <c r="KD284" s="156">
        <f t="shared" si="513"/>
        <v>0</v>
      </c>
      <c r="KE284" s="156">
        <f t="shared" si="513"/>
        <v>0</v>
      </c>
      <c r="KF284" s="156">
        <f t="shared" si="513"/>
        <v>0</v>
      </c>
      <c r="KG284" s="156">
        <f t="shared" si="513"/>
        <v>0</v>
      </c>
      <c r="KH284" s="156">
        <f t="shared" si="513"/>
        <v>0</v>
      </c>
      <c r="KI284" s="156">
        <f t="shared" si="513"/>
        <v>0</v>
      </c>
      <c r="KJ284" s="156">
        <f t="shared" si="513"/>
        <v>0</v>
      </c>
      <c r="KK284" s="156">
        <f t="shared" si="513"/>
        <v>0</v>
      </c>
      <c r="KL284" s="156">
        <f t="shared" si="513"/>
        <v>0</v>
      </c>
      <c r="KM284" s="156">
        <f t="shared" si="513"/>
        <v>0</v>
      </c>
      <c r="KN284" s="156">
        <f t="shared" si="513"/>
        <v>0</v>
      </c>
      <c r="KO284" s="156">
        <f t="shared" si="513"/>
        <v>0</v>
      </c>
      <c r="KP284" s="156">
        <f t="shared" si="513"/>
        <v>0</v>
      </c>
      <c r="KQ284" s="156">
        <f t="shared" si="513"/>
        <v>0</v>
      </c>
      <c r="KR284" s="156">
        <f t="shared" si="513"/>
        <v>0</v>
      </c>
      <c r="KS284" s="156">
        <f t="shared" si="513"/>
        <v>0</v>
      </c>
      <c r="KT284" s="156">
        <f t="shared" si="513"/>
        <v>0</v>
      </c>
      <c r="KU284" s="156">
        <f t="shared" si="513"/>
        <v>0</v>
      </c>
      <c r="KV284" s="156">
        <f t="shared" si="513"/>
        <v>0</v>
      </c>
      <c r="KW284" s="156">
        <f t="shared" si="513"/>
        <v>0</v>
      </c>
      <c r="KX284" s="156">
        <f t="shared" si="513"/>
        <v>0</v>
      </c>
      <c r="KY284" s="156">
        <f t="shared" si="513"/>
        <v>0</v>
      </c>
      <c r="KZ284" s="156">
        <f t="shared" si="513"/>
        <v>0</v>
      </c>
      <c r="LA284" s="156">
        <f t="shared" si="513"/>
        <v>0</v>
      </c>
      <c r="LB284" s="156">
        <f t="shared" si="513"/>
        <v>0</v>
      </c>
      <c r="LC284" s="156">
        <f t="shared" si="513"/>
        <v>0</v>
      </c>
      <c r="LD284" s="156">
        <f t="shared" si="513"/>
        <v>0</v>
      </c>
      <c r="LE284" s="156">
        <f t="shared" si="513"/>
        <v>0</v>
      </c>
      <c r="LF284" s="156">
        <f t="shared" si="513"/>
        <v>0</v>
      </c>
      <c r="LG284" s="156">
        <f t="shared" si="513"/>
        <v>0</v>
      </c>
      <c r="LH284" s="156">
        <f t="shared" si="513"/>
        <v>0</v>
      </c>
      <c r="LI284" s="156">
        <f t="shared" si="513"/>
        <v>0</v>
      </c>
      <c r="LJ284" s="156">
        <f t="shared" si="513"/>
        <v>0</v>
      </c>
      <c r="LK284" s="156">
        <f t="shared" si="513"/>
        <v>0</v>
      </c>
      <c r="LL284" s="156">
        <f t="shared" ref="LL284:NK284" si="514">IF(OR(LL$165&lt;=EOMONTH($E115,$R115*(1-$O115)),LL$165&gt;EOMONTH($E115,$P115*12*(1-$O115)+$Q115*12*$O115+$R115*(1-$O115))),0,FV($W115,ROUNDDOWN(YEARFRAC($D$165,LL$165,1),0),0,-($U115*(1-$O115)+$V115*$O115)*$B115/12,0))</f>
        <v>0</v>
      </c>
      <c r="LM284" s="156">
        <f t="shared" si="514"/>
        <v>0</v>
      </c>
      <c r="LN284" s="156">
        <f t="shared" si="514"/>
        <v>0</v>
      </c>
      <c r="LO284" s="156">
        <f t="shared" si="514"/>
        <v>0</v>
      </c>
      <c r="LP284" s="156">
        <f t="shared" si="514"/>
        <v>0</v>
      </c>
      <c r="LQ284" s="156">
        <f t="shared" si="514"/>
        <v>0</v>
      </c>
      <c r="LR284" s="156">
        <f t="shared" si="514"/>
        <v>0</v>
      </c>
      <c r="LS284" s="156">
        <f t="shared" si="514"/>
        <v>0</v>
      </c>
      <c r="LT284" s="156">
        <f t="shared" si="514"/>
        <v>0</v>
      </c>
      <c r="LU284" s="156">
        <f t="shared" si="514"/>
        <v>0</v>
      </c>
      <c r="LV284" s="156">
        <f t="shared" si="514"/>
        <v>0</v>
      </c>
      <c r="LW284" s="156">
        <f t="shared" si="514"/>
        <v>0</v>
      </c>
      <c r="LX284" s="156">
        <f t="shared" si="514"/>
        <v>0</v>
      </c>
      <c r="LY284" s="156">
        <f t="shared" si="514"/>
        <v>0</v>
      </c>
      <c r="LZ284" s="156">
        <f t="shared" si="514"/>
        <v>0</v>
      </c>
      <c r="MA284" s="156">
        <f t="shared" si="514"/>
        <v>0</v>
      </c>
      <c r="MB284" s="156">
        <f t="shared" si="514"/>
        <v>0</v>
      </c>
      <c r="MC284" s="156">
        <f t="shared" si="514"/>
        <v>0</v>
      </c>
      <c r="MD284" s="156">
        <f t="shared" si="514"/>
        <v>0</v>
      </c>
      <c r="ME284" s="156">
        <f t="shared" si="514"/>
        <v>0</v>
      </c>
      <c r="MF284" s="156">
        <f t="shared" si="514"/>
        <v>0</v>
      </c>
      <c r="MG284" s="156">
        <f t="shared" si="514"/>
        <v>0</v>
      </c>
      <c r="MH284" s="156">
        <f t="shared" si="514"/>
        <v>0</v>
      </c>
      <c r="MI284" s="156">
        <f t="shared" si="514"/>
        <v>0</v>
      </c>
      <c r="MJ284" s="156">
        <f t="shared" si="514"/>
        <v>0</v>
      </c>
      <c r="MK284" s="156">
        <f t="shared" si="514"/>
        <v>0</v>
      </c>
      <c r="ML284" s="156">
        <f t="shared" si="514"/>
        <v>0</v>
      </c>
      <c r="MM284" s="156">
        <f t="shared" si="514"/>
        <v>0</v>
      </c>
      <c r="MN284" s="156">
        <f t="shared" si="514"/>
        <v>0</v>
      </c>
      <c r="MO284" s="156">
        <f t="shared" si="514"/>
        <v>0</v>
      </c>
      <c r="MP284" s="156">
        <f t="shared" si="514"/>
        <v>0</v>
      </c>
      <c r="MQ284" s="156">
        <f t="shared" si="514"/>
        <v>0</v>
      </c>
      <c r="MR284" s="156">
        <f t="shared" si="514"/>
        <v>0</v>
      </c>
      <c r="MS284" s="156">
        <f t="shared" si="514"/>
        <v>0</v>
      </c>
      <c r="MT284" s="156">
        <f t="shared" si="514"/>
        <v>0</v>
      </c>
      <c r="MU284" s="156">
        <f t="shared" si="514"/>
        <v>0</v>
      </c>
      <c r="MV284" s="156">
        <f t="shared" si="514"/>
        <v>0</v>
      </c>
      <c r="MW284" s="156">
        <f t="shared" si="514"/>
        <v>0</v>
      </c>
      <c r="MX284" s="156">
        <f t="shared" si="514"/>
        <v>0</v>
      </c>
      <c r="MY284" s="156">
        <f t="shared" si="514"/>
        <v>0</v>
      </c>
      <c r="MZ284" s="156">
        <f t="shared" si="514"/>
        <v>0</v>
      </c>
      <c r="NA284" s="156">
        <f t="shared" si="514"/>
        <v>0</v>
      </c>
      <c r="NB284" s="156">
        <f t="shared" si="514"/>
        <v>0</v>
      </c>
      <c r="NC284" s="156">
        <f t="shared" si="514"/>
        <v>0</v>
      </c>
      <c r="ND284" s="156">
        <f t="shared" si="514"/>
        <v>0</v>
      </c>
      <c r="NE284" s="156">
        <f t="shared" si="514"/>
        <v>0</v>
      </c>
      <c r="NF284" s="156">
        <f t="shared" si="514"/>
        <v>0</v>
      </c>
      <c r="NG284" s="156">
        <f t="shared" si="514"/>
        <v>0</v>
      </c>
      <c r="NH284" s="156">
        <f t="shared" si="514"/>
        <v>0</v>
      </c>
      <c r="NI284" s="156">
        <f t="shared" si="514"/>
        <v>0</v>
      </c>
      <c r="NJ284" s="156">
        <f t="shared" si="514"/>
        <v>0</v>
      </c>
      <c r="NK284" s="158">
        <f t="shared" si="514"/>
        <v>0</v>
      </c>
    </row>
    <row r="285" spans="1:375" x14ac:dyDescent="0.25">
      <c r="A285" s="154">
        <f t="shared" si="496"/>
        <v>-42018.995573333334</v>
      </c>
      <c r="B285" s="35" t="s">
        <v>169</v>
      </c>
      <c r="C285" s="89" t="s">
        <v>158</v>
      </c>
      <c r="D285" s="156">
        <f t="shared" ref="D285:BO285" si="515">IF(AND(D$165&gt;EOMONTH($E115,$R115*(1-$O115)),D$165&lt;=EOMONTH($E115,$R115*(1-$O115)+$S115*(1-$O115)+$T115*$O115)),-D284,0)</f>
        <v>0</v>
      </c>
      <c r="E285" s="156">
        <f t="shared" si="515"/>
        <v>0</v>
      </c>
      <c r="F285" s="156">
        <f t="shared" si="515"/>
        <v>0</v>
      </c>
      <c r="G285" s="156">
        <f t="shared" si="515"/>
        <v>0</v>
      </c>
      <c r="H285" s="156">
        <f t="shared" si="515"/>
        <v>0</v>
      </c>
      <c r="I285" s="156">
        <f t="shared" si="515"/>
        <v>0</v>
      </c>
      <c r="J285" s="156">
        <f t="shared" si="515"/>
        <v>0</v>
      </c>
      <c r="K285" s="156">
        <f t="shared" si="515"/>
        <v>0</v>
      </c>
      <c r="L285" s="156">
        <f t="shared" si="515"/>
        <v>0</v>
      </c>
      <c r="M285" s="156">
        <f t="shared" si="515"/>
        <v>0</v>
      </c>
      <c r="N285" s="156">
        <f t="shared" si="515"/>
        <v>0</v>
      </c>
      <c r="O285" s="156">
        <f t="shared" si="515"/>
        <v>0</v>
      </c>
      <c r="P285" s="156">
        <f t="shared" si="515"/>
        <v>0</v>
      </c>
      <c r="Q285" s="156">
        <f t="shared" si="515"/>
        <v>0</v>
      </c>
      <c r="R285" s="156">
        <f t="shared" si="515"/>
        <v>0</v>
      </c>
      <c r="S285" s="156">
        <f t="shared" si="515"/>
        <v>0</v>
      </c>
      <c r="T285" s="156">
        <f t="shared" si="515"/>
        <v>0</v>
      </c>
      <c r="U285" s="156">
        <f t="shared" si="515"/>
        <v>0</v>
      </c>
      <c r="V285" s="156">
        <f t="shared" si="515"/>
        <v>0</v>
      </c>
      <c r="W285" s="156">
        <f t="shared" si="515"/>
        <v>0</v>
      </c>
      <c r="X285" s="156">
        <f t="shared" si="515"/>
        <v>0</v>
      </c>
      <c r="Y285" s="156">
        <f t="shared" si="515"/>
        <v>0</v>
      </c>
      <c r="Z285" s="156">
        <f t="shared" si="515"/>
        <v>0</v>
      </c>
      <c r="AA285" s="156">
        <f t="shared" si="515"/>
        <v>0</v>
      </c>
      <c r="AB285" s="156">
        <f t="shared" si="515"/>
        <v>0</v>
      </c>
      <c r="AC285" s="156">
        <f t="shared" si="515"/>
        <v>0</v>
      </c>
      <c r="AD285" s="156">
        <f t="shared" si="515"/>
        <v>0</v>
      </c>
      <c r="AE285" s="156">
        <f t="shared" si="515"/>
        <v>0</v>
      </c>
      <c r="AF285" s="156">
        <f t="shared" si="515"/>
        <v>0</v>
      </c>
      <c r="AG285" s="156">
        <f t="shared" si="515"/>
        <v>0</v>
      </c>
      <c r="AH285" s="156">
        <f t="shared" si="515"/>
        <v>0</v>
      </c>
      <c r="AI285" s="156">
        <f t="shared" si="515"/>
        <v>0</v>
      </c>
      <c r="AJ285" s="156">
        <f t="shared" si="515"/>
        <v>0</v>
      </c>
      <c r="AK285" s="156">
        <f t="shared" si="515"/>
        <v>0</v>
      </c>
      <c r="AL285" s="156">
        <f t="shared" si="515"/>
        <v>0</v>
      </c>
      <c r="AM285" s="156">
        <f t="shared" si="515"/>
        <v>0</v>
      </c>
      <c r="AN285" s="156">
        <f t="shared" si="515"/>
        <v>0</v>
      </c>
      <c r="AO285" s="156">
        <f t="shared" si="515"/>
        <v>0</v>
      </c>
      <c r="AP285" s="156">
        <f t="shared" si="515"/>
        <v>0</v>
      </c>
      <c r="AQ285" s="156">
        <f t="shared" si="515"/>
        <v>0</v>
      </c>
      <c r="AR285" s="156">
        <f t="shared" si="515"/>
        <v>0</v>
      </c>
      <c r="AS285" s="156">
        <f t="shared" si="515"/>
        <v>0</v>
      </c>
      <c r="AT285" s="156">
        <f t="shared" si="515"/>
        <v>0</v>
      </c>
      <c r="AU285" s="156">
        <f t="shared" si="515"/>
        <v>0</v>
      </c>
      <c r="AV285" s="156">
        <f t="shared" si="515"/>
        <v>0</v>
      </c>
      <c r="AW285" s="156">
        <f t="shared" si="515"/>
        <v>0</v>
      </c>
      <c r="AX285" s="156">
        <f t="shared" si="515"/>
        <v>0</v>
      </c>
      <c r="AY285" s="156">
        <f t="shared" si="515"/>
        <v>0</v>
      </c>
      <c r="AZ285" s="156">
        <f t="shared" si="515"/>
        <v>0</v>
      </c>
      <c r="BA285" s="156">
        <f t="shared" si="515"/>
        <v>0</v>
      </c>
      <c r="BB285" s="156">
        <f t="shared" si="515"/>
        <v>0</v>
      </c>
      <c r="BC285" s="156">
        <f t="shared" si="515"/>
        <v>0</v>
      </c>
      <c r="BD285" s="156">
        <f t="shared" si="515"/>
        <v>0</v>
      </c>
      <c r="BE285" s="156">
        <f t="shared" si="515"/>
        <v>0</v>
      </c>
      <c r="BF285" s="156">
        <f t="shared" si="515"/>
        <v>0</v>
      </c>
      <c r="BG285" s="156">
        <f t="shared" si="515"/>
        <v>0</v>
      </c>
      <c r="BH285" s="156">
        <f t="shared" si="515"/>
        <v>0</v>
      </c>
      <c r="BI285" s="156">
        <f t="shared" si="515"/>
        <v>0</v>
      </c>
      <c r="BJ285" s="156">
        <f t="shared" si="515"/>
        <v>0</v>
      </c>
      <c r="BK285" s="156">
        <f t="shared" si="515"/>
        <v>-21009.497786666667</v>
      </c>
      <c r="BL285" s="156">
        <f t="shared" si="515"/>
        <v>-21009.497786666667</v>
      </c>
      <c r="BM285" s="156">
        <f t="shared" si="515"/>
        <v>0</v>
      </c>
      <c r="BN285" s="156">
        <f t="shared" si="515"/>
        <v>0</v>
      </c>
      <c r="BO285" s="156">
        <f t="shared" si="515"/>
        <v>0</v>
      </c>
      <c r="BP285" s="156">
        <f t="shared" ref="BP285:EA285" si="516">IF(AND(BP$165&gt;EOMONTH($E115,$R115*(1-$O115)),BP$165&lt;=EOMONTH($E115,$R115*(1-$O115)+$S115*(1-$O115)+$T115*$O115)),-BP284,0)</f>
        <v>0</v>
      </c>
      <c r="BQ285" s="156">
        <f t="shared" si="516"/>
        <v>0</v>
      </c>
      <c r="BR285" s="156">
        <f t="shared" si="516"/>
        <v>0</v>
      </c>
      <c r="BS285" s="156">
        <f t="shared" si="516"/>
        <v>0</v>
      </c>
      <c r="BT285" s="156">
        <f t="shared" si="516"/>
        <v>0</v>
      </c>
      <c r="BU285" s="156">
        <f t="shared" si="516"/>
        <v>0</v>
      </c>
      <c r="BV285" s="156">
        <f t="shared" si="516"/>
        <v>0</v>
      </c>
      <c r="BW285" s="156">
        <f t="shared" si="516"/>
        <v>0</v>
      </c>
      <c r="BX285" s="156">
        <f t="shared" si="516"/>
        <v>0</v>
      </c>
      <c r="BY285" s="156">
        <f t="shared" si="516"/>
        <v>0</v>
      </c>
      <c r="BZ285" s="156">
        <f t="shared" si="516"/>
        <v>0</v>
      </c>
      <c r="CA285" s="156">
        <f t="shared" si="516"/>
        <v>0</v>
      </c>
      <c r="CB285" s="156">
        <f t="shared" si="516"/>
        <v>0</v>
      </c>
      <c r="CC285" s="156">
        <f t="shared" si="516"/>
        <v>0</v>
      </c>
      <c r="CD285" s="156">
        <f t="shared" si="516"/>
        <v>0</v>
      </c>
      <c r="CE285" s="156">
        <f t="shared" si="516"/>
        <v>0</v>
      </c>
      <c r="CF285" s="156">
        <f t="shared" si="516"/>
        <v>0</v>
      </c>
      <c r="CG285" s="156">
        <f t="shared" si="516"/>
        <v>0</v>
      </c>
      <c r="CH285" s="156">
        <f t="shared" si="516"/>
        <v>0</v>
      </c>
      <c r="CI285" s="156">
        <f t="shared" si="516"/>
        <v>0</v>
      </c>
      <c r="CJ285" s="156">
        <f t="shared" si="516"/>
        <v>0</v>
      </c>
      <c r="CK285" s="156">
        <f t="shared" si="516"/>
        <v>0</v>
      </c>
      <c r="CL285" s="156">
        <f t="shared" si="516"/>
        <v>0</v>
      </c>
      <c r="CM285" s="156">
        <f t="shared" si="516"/>
        <v>0</v>
      </c>
      <c r="CN285" s="156">
        <f t="shared" si="516"/>
        <v>0</v>
      </c>
      <c r="CO285" s="156">
        <f t="shared" si="516"/>
        <v>0</v>
      </c>
      <c r="CP285" s="156">
        <f t="shared" si="516"/>
        <v>0</v>
      </c>
      <c r="CQ285" s="156">
        <f t="shared" si="516"/>
        <v>0</v>
      </c>
      <c r="CR285" s="156">
        <f t="shared" si="516"/>
        <v>0</v>
      </c>
      <c r="CS285" s="156">
        <f t="shared" si="516"/>
        <v>0</v>
      </c>
      <c r="CT285" s="156">
        <f t="shared" si="516"/>
        <v>0</v>
      </c>
      <c r="CU285" s="156">
        <f t="shared" si="516"/>
        <v>0</v>
      </c>
      <c r="CV285" s="156">
        <f t="shared" si="516"/>
        <v>0</v>
      </c>
      <c r="CW285" s="156">
        <f t="shared" si="516"/>
        <v>0</v>
      </c>
      <c r="CX285" s="156">
        <f t="shared" si="516"/>
        <v>0</v>
      </c>
      <c r="CY285" s="156">
        <f t="shared" si="516"/>
        <v>0</v>
      </c>
      <c r="CZ285" s="156">
        <f t="shared" si="516"/>
        <v>0</v>
      </c>
      <c r="DA285" s="156">
        <f t="shared" si="516"/>
        <v>0</v>
      </c>
      <c r="DB285" s="156">
        <f t="shared" si="516"/>
        <v>0</v>
      </c>
      <c r="DC285" s="156">
        <f t="shared" si="516"/>
        <v>0</v>
      </c>
      <c r="DD285" s="156">
        <f t="shared" si="516"/>
        <v>0</v>
      </c>
      <c r="DE285" s="156">
        <f t="shared" si="516"/>
        <v>0</v>
      </c>
      <c r="DF285" s="156">
        <f t="shared" si="516"/>
        <v>0</v>
      </c>
      <c r="DG285" s="156">
        <f t="shared" si="516"/>
        <v>0</v>
      </c>
      <c r="DH285" s="156">
        <f t="shared" si="516"/>
        <v>0</v>
      </c>
      <c r="DI285" s="156">
        <f t="shared" si="516"/>
        <v>0</v>
      </c>
      <c r="DJ285" s="156">
        <f t="shared" si="516"/>
        <v>0</v>
      </c>
      <c r="DK285" s="156">
        <f t="shared" si="516"/>
        <v>0</v>
      </c>
      <c r="DL285" s="156">
        <f t="shared" si="516"/>
        <v>0</v>
      </c>
      <c r="DM285" s="156">
        <f t="shared" si="516"/>
        <v>0</v>
      </c>
      <c r="DN285" s="156">
        <f t="shared" si="516"/>
        <v>0</v>
      </c>
      <c r="DO285" s="156">
        <f t="shared" si="516"/>
        <v>0</v>
      </c>
      <c r="DP285" s="156">
        <f t="shared" si="516"/>
        <v>0</v>
      </c>
      <c r="DQ285" s="156">
        <f t="shared" si="516"/>
        <v>0</v>
      </c>
      <c r="DR285" s="156">
        <f t="shared" si="516"/>
        <v>0</v>
      </c>
      <c r="DS285" s="156">
        <f t="shared" si="516"/>
        <v>0</v>
      </c>
      <c r="DT285" s="156">
        <f t="shared" si="516"/>
        <v>0</v>
      </c>
      <c r="DU285" s="156">
        <f t="shared" si="516"/>
        <v>0</v>
      </c>
      <c r="DV285" s="156">
        <f t="shared" si="516"/>
        <v>0</v>
      </c>
      <c r="DW285" s="156">
        <f t="shared" si="516"/>
        <v>0</v>
      </c>
      <c r="DX285" s="156">
        <f t="shared" si="516"/>
        <v>0</v>
      </c>
      <c r="DY285" s="156">
        <f t="shared" si="516"/>
        <v>0</v>
      </c>
      <c r="DZ285" s="156">
        <f t="shared" si="516"/>
        <v>0</v>
      </c>
      <c r="EA285" s="156">
        <f t="shared" si="516"/>
        <v>0</v>
      </c>
      <c r="EB285" s="156">
        <f t="shared" ref="EB285:GM285" si="517">IF(AND(EB$165&gt;EOMONTH($E115,$R115*(1-$O115)),EB$165&lt;=EOMONTH($E115,$R115*(1-$O115)+$S115*(1-$O115)+$T115*$O115)),-EB284,0)</f>
        <v>0</v>
      </c>
      <c r="EC285" s="156">
        <f t="shared" si="517"/>
        <v>0</v>
      </c>
      <c r="ED285" s="156">
        <f t="shared" si="517"/>
        <v>0</v>
      </c>
      <c r="EE285" s="156">
        <f t="shared" si="517"/>
        <v>0</v>
      </c>
      <c r="EF285" s="156">
        <f t="shared" si="517"/>
        <v>0</v>
      </c>
      <c r="EG285" s="156">
        <f t="shared" si="517"/>
        <v>0</v>
      </c>
      <c r="EH285" s="156">
        <f t="shared" si="517"/>
        <v>0</v>
      </c>
      <c r="EI285" s="156">
        <f t="shared" si="517"/>
        <v>0</v>
      </c>
      <c r="EJ285" s="156">
        <f t="shared" si="517"/>
        <v>0</v>
      </c>
      <c r="EK285" s="156">
        <f t="shared" si="517"/>
        <v>0</v>
      </c>
      <c r="EL285" s="156">
        <f t="shared" si="517"/>
        <v>0</v>
      </c>
      <c r="EM285" s="156">
        <f t="shared" si="517"/>
        <v>0</v>
      </c>
      <c r="EN285" s="156">
        <f t="shared" si="517"/>
        <v>0</v>
      </c>
      <c r="EO285" s="156">
        <f t="shared" si="517"/>
        <v>0</v>
      </c>
      <c r="EP285" s="156">
        <f t="shared" si="517"/>
        <v>0</v>
      </c>
      <c r="EQ285" s="156">
        <f t="shared" si="517"/>
        <v>0</v>
      </c>
      <c r="ER285" s="156">
        <f t="shared" si="517"/>
        <v>0</v>
      </c>
      <c r="ES285" s="156">
        <f t="shared" si="517"/>
        <v>0</v>
      </c>
      <c r="ET285" s="156">
        <f t="shared" si="517"/>
        <v>0</v>
      </c>
      <c r="EU285" s="156">
        <f t="shared" si="517"/>
        <v>0</v>
      </c>
      <c r="EV285" s="156">
        <f t="shared" si="517"/>
        <v>0</v>
      </c>
      <c r="EW285" s="156">
        <f t="shared" si="517"/>
        <v>0</v>
      </c>
      <c r="EX285" s="156">
        <f t="shared" si="517"/>
        <v>0</v>
      </c>
      <c r="EY285" s="156">
        <f t="shared" si="517"/>
        <v>0</v>
      </c>
      <c r="EZ285" s="156">
        <f t="shared" si="517"/>
        <v>0</v>
      </c>
      <c r="FA285" s="156">
        <f t="shared" si="517"/>
        <v>0</v>
      </c>
      <c r="FB285" s="156">
        <f t="shared" si="517"/>
        <v>0</v>
      </c>
      <c r="FC285" s="156">
        <f t="shared" si="517"/>
        <v>0</v>
      </c>
      <c r="FD285" s="156">
        <f t="shared" si="517"/>
        <v>0</v>
      </c>
      <c r="FE285" s="156">
        <f t="shared" si="517"/>
        <v>0</v>
      </c>
      <c r="FF285" s="156">
        <f t="shared" si="517"/>
        <v>0</v>
      </c>
      <c r="FG285" s="156">
        <f t="shared" si="517"/>
        <v>0</v>
      </c>
      <c r="FH285" s="156">
        <f t="shared" si="517"/>
        <v>0</v>
      </c>
      <c r="FI285" s="156">
        <f t="shared" si="517"/>
        <v>0</v>
      </c>
      <c r="FJ285" s="156">
        <f t="shared" si="517"/>
        <v>0</v>
      </c>
      <c r="FK285" s="156">
        <f t="shared" si="517"/>
        <v>0</v>
      </c>
      <c r="FL285" s="156">
        <f t="shared" si="517"/>
        <v>0</v>
      </c>
      <c r="FM285" s="156">
        <f t="shared" si="517"/>
        <v>0</v>
      </c>
      <c r="FN285" s="156">
        <f t="shared" si="517"/>
        <v>0</v>
      </c>
      <c r="FO285" s="156">
        <f t="shared" si="517"/>
        <v>0</v>
      </c>
      <c r="FP285" s="156">
        <f t="shared" si="517"/>
        <v>0</v>
      </c>
      <c r="FQ285" s="156">
        <f t="shared" si="517"/>
        <v>0</v>
      </c>
      <c r="FR285" s="156">
        <f t="shared" si="517"/>
        <v>0</v>
      </c>
      <c r="FS285" s="156">
        <f t="shared" si="517"/>
        <v>0</v>
      </c>
      <c r="FT285" s="156">
        <f t="shared" si="517"/>
        <v>0</v>
      </c>
      <c r="FU285" s="156">
        <f t="shared" si="517"/>
        <v>0</v>
      </c>
      <c r="FV285" s="156">
        <f t="shared" si="517"/>
        <v>0</v>
      </c>
      <c r="FW285" s="156">
        <f t="shared" si="517"/>
        <v>0</v>
      </c>
      <c r="FX285" s="156">
        <f t="shared" si="517"/>
        <v>0</v>
      </c>
      <c r="FY285" s="156">
        <f t="shared" si="517"/>
        <v>0</v>
      </c>
      <c r="FZ285" s="156">
        <f t="shared" si="517"/>
        <v>0</v>
      </c>
      <c r="GA285" s="156">
        <f t="shared" si="517"/>
        <v>0</v>
      </c>
      <c r="GB285" s="156">
        <f t="shared" si="517"/>
        <v>0</v>
      </c>
      <c r="GC285" s="156">
        <f t="shared" si="517"/>
        <v>0</v>
      </c>
      <c r="GD285" s="156">
        <f t="shared" si="517"/>
        <v>0</v>
      </c>
      <c r="GE285" s="156">
        <f t="shared" si="517"/>
        <v>0</v>
      </c>
      <c r="GF285" s="156">
        <f t="shared" si="517"/>
        <v>0</v>
      </c>
      <c r="GG285" s="156">
        <f t="shared" si="517"/>
        <v>0</v>
      </c>
      <c r="GH285" s="156">
        <f t="shared" si="517"/>
        <v>0</v>
      </c>
      <c r="GI285" s="156">
        <f t="shared" si="517"/>
        <v>0</v>
      </c>
      <c r="GJ285" s="156">
        <f t="shared" si="517"/>
        <v>0</v>
      </c>
      <c r="GK285" s="156">
        <f t="shared" si="517"/>
        <v>0</v>
      </c>
      <c r="GL285" s="156">
        <f t="shared" si="517"/>
        <v>0</v>
      </c>
      <c r="GM285" s="156">
        <f t="shared" si="517"/>
        <v>0</v>
      </c>
      <c r="GN285" s="156">
        <f t="shared" ref="GN285:IY285" si="518">IF(AND(GN$165&gt;EOMONTH($E115,$R115*(1-$O115)),GN$165&lt;=EOMONTH($E115,$R115*(1-$O115)+$S115*(1-$O115)+$T115*$O115)),-GN284,0)</f>
        <v>0</v>
      </c>
      <c r="GO285" s="156">
        <f t="shared" si="518"/>
        <v>0</v>
      </c>
      <c r="GP285" s="156">
        <f t="shared" si="518"/>
        <v>0</v>
      </c>
      <c r="GQ285" s="156">
        <f t="shared" si="518"/>
        <v>0</v>
      </c>
      <c r="GR285" s="156">
        <f t="shared" si="518"/>
        <v>0</v>
      </c>
      <c r="GS285" s="156">
        <f t="shared" si="518"/>
        <v>0</v>
      </c>
      <c r="GT285" s="156">
        <f t="shared" si="518"/>
        <v>0</v>
      </c>
      <c r="GU285" s="156">
        <f t="shared" si="518"/>
        <v>0</v>
      </c>
      <c r="GV285" s="156">
        <f t="shared" si="518"/>
        <v>0</v>
      </c>
      <c r="GW285" s="156">
        <f t="shared" si="518"/>
        <v>0</v>
      </c>
      <c r="GX285" s="156">
        <f t="shared" si="518"/>
        <v>0</v>
      </c>
      <c r="GY285" s="156">
        <f t="shared" si="518"/>
        <v>0</v>
      </c>
      <c r="GZ285" s="156">
        <f t="shared" si="518"/>
        <v>0</v>
      </c>
      <c r="HA285" s="156">
        <f t="shared" si="518"/>
        <v>0</v>
      </c>
      <c r="HB285" s="156">
        <f t="shared" si="518"/>
        <v>0</v>
      </c>
      <c r="HC285" s="156">
        <f t="shared" si="518"/>
        <v>0</v>
      </c>
      <c r="HD285" s="156">
        <f t="shared" si="518"/>
        <v>0</v>
      </c>
      <c r="HE285" s="156">
        <f t="shared" si="518"/>
        <v>0</v>
      </c>
      <c r="HF285" s="156">
        <f t="shared" si="518"/>
        <v>0</v>
      </c>
      <c r="HG285" s="156">
        <f t="shared" si="518"/>
        <v>0</v>
      </c>
      <c r="HH285" s="156">
        <f t="shared" si="518"/>
        <v>0</v>
      </c>
      <c r="HI285" s="156">
        <f t="shared" si="518"/>
        <v>0</v>
      </c>
      <c r="HJ285" s="156">
        <f t="shared" si="518"/>
        <v>0</v>
      </c>
      <c r="HK285" s="156">
        <f t="shared" si="518"/>
        <v>0</v>
      </c>
      <c r="HL285" s="156">
        <f t="shared" si="518"/>
        <v>0</v>
      </c>
      <c r="HM285" s="156">
        <f t="shared" si="518"/>
        <v>0</v>
      </c>
      <c r="HN285" s="156">
        <f t="shared" si="518"/>
        <v>0</v>
      </c>
      <c r="HO285" s="156">
        <f t="shared" si="518"/>
        <v>0</v>
      </c>
      <c r="HP285" s="156">
        <f t="shared" si="518"/>
        <v>0</v>
      </c>
      <c r="HQ285" s="156">
        <f t="shared" si="518"/>
        <v>0</v>
      </c>
      <c r="HR285" s="156">
        <f t="shared" si="518"/>
        <v>0</v>
      </c>
      <c r="HS285" s="156">
        <f t="shared" si="518"/>
        <v>0</v>
      </c>
      <c r="HT285" s="156">
        <f t="shared" si="518"/>
        <v>0</v>
      </c>
      <c r="HU285" s="156">
        <f t="shared" si="518"/>
        <v>0</v>
      </c>
      <c r="HV285" s="156">
        <f t="shared" si="518"/>
        <v>0</v>
      </c>
      <c r="HW285" s="156">
        <f t="shared" si="518"/>
        <v>0</v>
      </c>
      <c r="HX285" s="156">
        <f t="shared" si="518"/>
        <v>0</v>
      </c>
      <c r="HY285" s="156">
        <f t="shared" si="518"/>
        <v>0</v>
      </c>
      <c r="HZ285" s="156">
        <f t="shared" si="518"/>
        <v>0</v>
      </c>
      <c r="IA285" s="156">
        <f t="shared" si="518"/>
        <v>0</v>
      </c>
      <c r="IB285" s="156">
        <f t="shared" si="518"/>
        <v>0</v>
      </c>
      <c r="IC285" s="156">
        <f t="shared" si="518"/>
        <v>0</v>
      </c>
      <c r="ID285" s="156">
        <f t="shared" si="518"/>
        <v>0</v>
      </c>
      <c r="IE285" s="156">
        <f t="shared" si="518"/>
        <v>0</v>
      </c>
      <c r="IF285" s="156">
        <f t="shared" si="518"/>
        <v>0</v>
      </c>
      <c r="IG285" s="156">
        <f t="shared" si="518"/>
        <v>0</v>
      </c>
      <c r="IH285" s="156">
        <f t="shared" si="518"/>
        <v>0</v>
      </c>
      <c r="II285" s="156">
        <f t="shared" si="518"/>
        <v>0</v>
      </c>
      <c r="IJ285" s="156">
        <f t="shared" si="518"/>
        <v>0</v>
      </c>
      <c r="IK285" s="156">
        <f t="shared" si="518"/>
        <v>0</v>
      </c>
      <c r="IL285" s="156">
        <f t="shared" si="518"/>
        <v>0</v>
      </c>
      <c r="IM285" s="156">
        <f t="shared" si="518"/>
        <v>0</v>
      </c>
      <c r="IN285" s="156">
        <f t="shared" si="518"/>
        <v>0</v>
      </c>
      <c r="IO285" s="156">
        <f t="shared" si="518"/>
        <v>0</v>
      </c>
      <c r="IP285" s="156">
        <f t="shared" si="518"/>
        <v>0</v>
      </c>
      <c r="IQ285" s="156">
        <f t="shared" si="518"/>
        <v>0</v>
      </c>
      <c r="IR285" s="156">
        <f t="shared" si="518"/>
        <v>0</v>
      </c>
      <c r="IS285" s="156">
        <f t="shared" si="518"/>
        <v>0</v>
      </c>
      <c r="IT285" s="156">
        <f t="shared" si="518"/>
        <v>0</v>
      </c>
      <c r="IU285" s="156">
        <f t="shared" si="518"/>
        <v>0</v>
      </c>
      <c r="IV285" s="156">
        <f t="shared" si="518"/>
        <v>0</v>
      </c>
      <c r="IW285" s="156">
        <f t="shared" si="518"/>
        <v>0</v>
      </c>
      <c r="IX285" s="156">
        <f t="shared" si="518"/>
        <v>0</v>
      </c>
      <c r="IY285" s="156">
        <f t="shared" si="518"/>
        <v>0</v>
      </c>
      <c r="IZ285" s="156">
        <f t="shared" ref="IZ285:LK285" si="519">IF(AND(IZ$165&gt;EOMONTH($E115,$R115*(1-$O115)),IZ$165&lt;=EOMONTH($E115,$R115*(1-$O115)+$S115*(1-$O115)+$T115*$O115)),-IZ284,0)</f>
        <v>0</v>
      </c>
      <c r="JA285" s="156">
        <f t="shared" si="519"/>
        <v>0</v>
      </c>
      <c r="JB285" s="156">
        <f t="shared" si="519"/>
        <v>0</v>
      </c>
      <c r="JC285" s="156">
        <f t="shared" si="519"/>
        <v>0</v>
      </c>
      <c r="JD285" s="156">
        <f t="shared" si="519"/>
        <v>0</v>
      </c>
      <c r="JE285" s="156">
        <f t="shared" si="519"/>
        <v>0</v>
      </c>
      <c r="JF285" s="156">
        <f t="shared" si="519"/>
        <v>0</v>
      </c>
      <c r="JG285" s="156">
        <f t="shared" si="519"/>
        <v>0</v>
      </c>
      <c r="JH285" s="156">
        <f t="shared" si="519"/>
        <v>0</v>
      </c>
      <c r="JI285" s="156">
        <f t="shared" si="519"/>
        <v>0</v>
      </c>
      <c r="JJ285" s="156">
        <f t="shared" si="519"/>
        <v>0</v>
      </c>
      <c r="JK285" s="156">
        <f t="shared" si="519"/>
        <v>0</v>
      </c>
      <c r="JL285" s="156">
        <f t="shared" si="519"/>
        <v>0</v>
      </c>
      <c r="JM285" s="156">
        <f t="shared" si="519"/>
        <v>0</v>
      </c>
      <c r="JN285" s="156">
        <f t="shared" si="519"/>
        <v>0</v>
      </c>
      <c r="JO285" s="156">
        <f t="shared" si="519"/>
        <v>0</v>
      </c>
      <c r="JP285" s="156">
        <f t="shared" si="519"/>
        <v>0</v>
      </c>
      <c r="JQ285" s="156">
        <f t="shared" si="519"/>
        <v>0</v>
      </c>
      <c r="JR285" s="156">
        <f t="shared" si="519"/>
        <v>0</v>
      </c>
      <c r="JS285" s="156">
        <f t="shared" si="519"/>
        <v>0</v>
      </c>
      <c r="JT285" s="156">
        <f t="shared" si="519"/>
        <v>0</v>
      </c>
      <c r="JU285" s="156">
        <f t="shared" si="519"/>
        <v>0</v>
      </c>
      <c r="JV285" s="156">
        <f t="shared" si="519"/>
        <v>0</v>
      </c>
      <c r="JW285" s="156">
        <f t="shared" si="519"/>
        <v>0</v>
      </c>
      <c r="JX285" s="156">
        <f t="shared" si="519"/>
        <v>0</v>
      </c>
      <c r="JY285" s="156">
        <f t="shared" si="519"/>
        <v>0</v>
      </c>
      <c r="JZ285" s="156">
        <f t="shared" si="519"/>
        <v>0</v>
      </c>
      <c r="KA285" s="156">
        <f t="shared" si="519"/>
        <v>0</v>
      </c>
      <c r="KB285" s="156">
        <f t="shared" si="519"/>
        <v>0</v>
      </c>
      <c r="KC285" s="156">
        <f t="shared" si="519"/>
        <v>0</v>
      </c>
      <c r="KD285" s="156">
        <f t="shared" si="519"/>
        <v>0</v>
      </c>
      <c r="KE285" s="156">
        <f t="shared" si="519"/>
        <v>0</v>
      </c>
      <c r="KF285" s="156">
        <f t="shared" si="519"/>
        <v>0</v>
      </c>
      <c r="KG285" s="156">
        <f t="shared" si="519"/>
        <v>0</v>
      </c>
      <c r="KH285" s="156">
        <f t="shared" si="519"/>
        <v>0</v>
      </c>
      <c r="KI285" s="156">
        <f t="shared" si="519"/>
        <v>0</v>
      </c>
      <c r="KJ285" s="156">
        <f t="shared" si="519"/>
        <v>0</v>
      </c>
      <c r="KK285" s="156">
        <f t="shared" si="519"/>
        <v>0</v>
      </c>
      <c r="KL285" s="156">
        <f t="shared" si="519"/>
        <v>0</v>
      </c>
      <c r="KM285" s="156">
        <f t="shared" si="519"/>
        <v>0</v>
      </c>
      <c r="KN285" s="156">
        <f t="shared" si="519"/>
        <v>0</v>
      </c>
      <c r="KO285" s="156">
        <f t="shared" si="519"/>
        <v>0</v>
      </c>
      <c r="KP285" s="156">
        <f t="shared" si="519"/>
        <v>0</v>
      </c>
      <c r="KQ285" s="156">
        <f t="shared" si="519"/>
        <v>0</v>
      </c>
      <c r="KR285" s="156">
        <f t="shared" si="519"/>
        <v>0</v>
      </c>
      <c r="KS285" s="156">
        <f t="shared" si="519"/>
        <v>0</v>
      </c>
      <c r="KT285" s="156">
        <f t="shared" si="519"/>
        <v>0</v>
      </c>
      <c r="KU285" s="156">
        <f t="shared" si="519"/>
        <v>0</v>
      </c>
      <c r="KV285" s="156">
        <f t="shared" si="519"/>
        <v>0</v>
      </c>
      <c r="KW285" s="156">
        <f t="shared" si="519"/>
        <v>0</v>
      </c>
      <c r="KX285" s="156">
        <f t="shared" si="519"/>
        <v>0</v>
      </c>
      <c r="KY285" s="156">
        <f t="shared" si="519"/>
        <v>0</v>
      </c>
      <c r="KZ285" s="156">
        <f t="shared" si="519"/>
        <v>0</v>
      </c>
      <c r="LA285" s="156">
        <f t="shared" si="519"/>
        <v>0</v>
      </c>
      <c r="LB285" s="156">
        <f t="shared" si="519"/>
        <v>0</v>
      </c>
      <c r="LC285" s="156">
        <f t="shared" si="519"/>
        <v>0</v>
      </c>
      <c r="LD285" s="156">
        <f t="shared" si="519"/>
        <v>0</v>
      </c>
      <c r="LE285" s="156">
        <f t="shared" si="519"/>
        <v>0</v>
      </c>
      <c r="LF285" s="156">
        <f t="shared" si="519"/>
        <v>0</v>
      </c>
      <c r="LG285" s="156">
        <f t="shared" si="519"/>
        <v>0</v>
      </c>
      <c r="LH285" s="156">
        <f t="shared" si="519"/>
        <v>0</v>
      </c>
      <c r="LI285" s="156">
        <f t="shared" si="519"/>
        <v>0</v>
      </c>
      <c r="LJ285" s="156">
        <f t="shared" si="519"/>
        <v>0</v>
      </c>
      <c r="LK285" s="156">
        <f t="shared" si="519"/>
        <v>0</v>
      </c>
      <c r="LL285" s="156">
        <f t="shared" ref="LL285:NK285" si="520">IF(AND(LL$165&gt;EOMONTH($E115,$R115*(1-$O115)),LL$165&lt;=EOMONTH($E115,$R115*(1-$O115)+$S115*(1-$O115)+$T115*$O115)),-LL284,0)</f>
        <v>0</v>
      </c>
      <c r="LM285" s="156">
        <f t="shared" si="520"/>
        <v>0</v>
      </c>
      <c r="LN285" s="156">
        <f t="shared" si="520"/>
        <v>0</v>
      </c>
      <c r="LO285" s="156">
        <f t="shared" si="520"/>
        <v>0</v>
      </c>
      <c r="LP285" s="156">
        <f t="shared" si="520"/>
        <v>0</v>
      </c>
      <c r="LQ285" s="156">
        <f t="shared" si="520"/>
        <v>0</v>
      </c>
      <c r="LR285" s="156">
        <f t="shared" si="520"/>
        <v>0</v>
      </c>
      <c r="LS285" s="156">
        <f t="shared" si="520"/>
        <v>0</v>
      </c>
      <c r="LT285" s="156">
        <f t="shared" si="520"/>
        <v>0</v>
      </c>
      <c r="LU285" s="156">
        <f t="shared" si="520"/>
        <v>0</v>
      </c>
      <c r="LV285" s="156">
        <f t="shared" si="520"/>
        <v>0</v>
      </c>
      <c r="LW285" s="156">
        <f t="shared" si="520"/>
        <v>0</v>
      </c>
      <c r="LX285" s="156">
        <f t="shared" si="520"/>
        <v>0</v>
      </c>
      <c r="LY285" s="156">
        <f t="shared" si="520"/>
        <v>0</v>
      </c>
      <c r="LZ285" s="156">
        <f t="shared" si="520"/>
        <v>0</v>
      </c>
      <c r="MA285" s="156">
        <f t="shared" si="520"/>
        <v>0</v>
      </c>
      <c r="MB285" s="156">
        <f t="shared" si="520"/>
        <v>0</v>
      </c>
      <c r="MC285" s="156">
        <f t="shared" si="520"/>
        <v>0</v>
      </c>
      <c r="MD285" s="156">
        <f t="shared" si="520"/>
        <v>0</v>
      </c>
      <c r="ME285" s="156">
        <f t="shared" si="520"/>
        <v>0</v>
      </c>
      <c r="MF285" s="156">
        <f t="shared" si="520"/>
        <v>0</v>
      </c>
      <c r="MG285" s="156">
        <f t="shared" si="520"/>
        <v>0</v>
      </c>
      <c r="MH285" s="156">
        <f t="shared" si="520"/>
        <v>0</v>
      </c>
      <c r="MI285" s="156">
        <f t="shared" si="520"/>
        <v>0</v>
      </c>
      <c r="MJ285" s="156">
        <f t="shared" si="520"/>
        <v>0</v>
      </c>
      <c r="MK285" s="156">
        <f t="shared" si="520"/>
        <v>0</v>
      </c>
      <c r="ML285" s="156">
        <f t="shared" si="520"/>
        <v>0</v>
      </c>
      <c r="MM285" s="156">
        <f t="shared" si="520"/>
        <v>0</v>
      </c>
      <c r="MN285" s="156">
        <f t="shared" si="520"/>
        <v>0</v>
      </c>
      <c r="MO285" s="156">
        <f t="shared" si="520"/>
        <v>0</v>
      </c>
      <c r="MP285" s="156">
        <f t="shared" si="520"/>
        <v>0</v>
      </c>
      <c r="MQ285" s="156">
        <f t="shared" si="520"/>
        <v>0</v>
      </c>
      <c r="MR285" s="156">
        <f t="shared" si="520"/>
        <v>0</v>
      </c>
      <c r="MS285" s="156">
        <f t="shared" si="520"/>
        <v>0</v>
      </c>
      <c r="MT285" s="156">
        <f t="shared" si="520"/>
        <v>0</v>
      </c>
      <c r="MU285" s="156">
        <f t="shared" si="520"/>
        <v>0</v>
      </c>
      <c r="MV285" s="156">
        <f t="shared" si="520"/>
        <v>0</v>
      </c>
      <c r="MW285" s="156">
        <f t="shared" si="520"/>
        <v>0</v>
      </c>
      <c r="MX285" s="156">
        <f t="shared" si="520"/>
        <v>0</v>
      </c>
      <c r="MY285" s="156">
        <f t="shared" si="520"/>
        <v>0</v>
      </c>
      <c r="MZ285" s="156">
        <f t="shared" si="520"/>
        <v>0</v>
      </c>
      <c r="NA285" s="156">
        <f t="shared" si="520"/>
        <v>0</v>
      </c>
      <c r="NB285" s="156">
        <f t="shared" si="520"/>
        <v>0</v>
      </c>
      <c r="NC285" s="156">
        <f t="shared" si="520"/>
        <v>0</v>
      </c>
      <c r="ND285" s="156">
        <f t="shared" si="520"/>
        <v>0</v>
      </c>
      <c r="NE285" s="156">
        <f t="shared" si="520"/>
        <v>0</v>
      </c>
      <c r="NF285" s="156">
        <f t="shared" si="520"/>
        <v>0</v>
      </c>
      <c r="NG285" s="156">
        <f t="shared" si="520"/>
        <v>0</v>
      </c>
      <c r="NH285" s="156">
        <f t="shared" si="520"/>
        <v>0</v>
      </c>
      <c r="NI285" s="156">
        <f t="shared" si="520"/>
        <v>0</v>
      </c>
      <c r="NJ285" s="156">
        <f t="shared" si="520"/>
        <v>0</v>
      </c>
      <c r="NK285" s="158">
        <f t="shared" si="520"/>
        <v>0</v>
      </c>
    </row>
    <row r="286" spans="1:375" x14ac:dyDescent="0.25">
      <c r="A286" s="154">
        <f t="shared" ca="1" si="496"/>
        <v>491542.77193173976</v>
      </c>
      <c r="B286" s="35" t="s">
        <v>119</v>
      </c>
      <c r="C286" s="89" t="s">
        <v>159</v>
      </c>
      <c r="D286" s="156">
        <f>IF(OR(D$165&lt;=EOMONTH($E115,$R115*(1-$O115)),D$165&gt;EOMONTH($E115,$P115*12*(1-$O115)+$Q115*12*$O115+$R115*(1-$O115))),0,IF($X115="NNN",SUM(Expenses!B$35:B$39)*$F115,IF($X115="FSG",0,IF($X115="MG",SUMPRODUCT($Z115:$Z119,Expenses!B$35:B$39)*$F115,MAX((Expenses!B$35-$AB115/12)*$AA115*$F115,0)+MAX((Expenses!B$36-$AB116/12)*$AA116*$F115,0)+MAX((Expenses!B$37-$AB117/12)*$AA117*$F115,0)+MAX((Expenses!B$38-$AB118/12)*$AA118*$F115,0)+MAX((Expenses!B$39-$AB119/12)*$AA119*$F115,0)))))</f>
        <v>0</v>
      </c>
      <c r="E286" s="156">
        <f>IF(OR(E$165&lt;=EOMONTH($E115,$R115*(1-$O115)),E$165&gt;EOMONTH($E115,$P115*12*(1-$O115)+$Q115*12*$O115+$R115*(1-$O115))),0,IF($X115="NNN",SUM(Expenses!C$35:C$39)*$F115,IF($X115="FSG",0,IF($X115="MG",SUMPRODUCT($Z115:$Z119,Expenses!C$35:C$39)*$F115,MAX((Expenses!C$35-$AB115/12)*$AA115*$F115,0)+MAX((Expenses!C$36-$AB116/12)*$AA116*$F115,0)+MAX((Expenses!C$37-$AB117/12)*$AA117*$F115,0)+MAX((Expenses!C$38-$AB118/12)*$AA118*$F115,0)+MAX((Expenses!C$39-$AB119/12)*$AA119*$F115,0)))))</f>
        <v>0</v>
      </c>
      <c r="F286" s="156">
        <f>IF(OR(F$165&lt;=EOMONTH($E115,$R115*(1-$O115)),F$165&gt;EOMONTH($E115,$P115*12*(1-$O115)+$Q115*12*$O115+$R115*(1-$O115))),0,IF($X115="NNN",SUM(Expenses!D$35:D$39)*$F115,IF($X115="FSG",0,IF($X115="MG",SUMPRODUCT($Z115:$Z119,Expenses!D$35:D$39)*$F115,MAX((Expenses!D$35-$AB115/12)*$AA115*$F115,0)+MAX((Expenses!D$36-$AB116/12)*$AA116*$F115,0)+MAX((Expenses!D$37-$AB117/12)*$AA117*$F115,0)+MAX((Expenses!D$38-$AB118/12)*$AA118*$F115,0)+MAX((Expenses!D$39-$AB119/12)*$AA119*$F115,0)))))</f>
        <v>0</v>
      </c>
      <c r="G286" s="156">
        <f>IF(OR(G$165&lt;=EOMONTH($E115,$R115*(1-$O115)),G$165&gt;EOMONTH($E115,$P115*12*(1-$O115)+$Q115*12*$O115+$R115*(1-$O115))),0,IF($X115="NNN",SUM(Expenses!E$35:E$39)*$F115,IF($X115="FSG",0,IF($X115="MG",SUMPRODUCT($Z115:$Z119,Expenses!E$35:E$39)*$F115,MAX((Expenses!E$35-$AB115/12)*$AA115*$F115,0)+MAX((Expenses!E$36-$AB116/12)*$AA116*$F115,0)+MAX((Expenses!E$37-$AB117/12)*$AA117*$F115,0)+MAX((Expenses!E$38-$AB118/12)*$AA118*$F115,0)+MAX((Expenses!E$39-$AB119/12)*$AA119*$F115,0)))))</f>
        <v>0</v>
      </c>
      <c r="H286" s="156">
        <f>IF(OR(H$165&lt;=EOMONTH($E115,$R115*(1-$O115)),H$165&gt;EOMONTH($E115,$P115*12*(1-$O115)+$Q115*12*$O115+$R115*(1-$O115))),0,IF($X115="NNN",SUM(Expenses!F$35:F$39)*$F115,IF($X115="FSG",0,IF($X115="MG",SUMPRODUCT($Z115:$Z119,Expenses!F$35:F$39)*$F115,MAX((Expenses!F$35-$AB115/12)*$AA115*$F115,0)+MAX((Expenses!F$36-$AB116/12)*$AA116*$F115,0)+MAX((Expenses!F$37-$AB117/12)*$AA117*$F115,0)+MAX((Expenses!F$38-$AB118/12)*$AA118*$F115,0)+MAX((Expenses!F$39-$AB119/12)*$AA119*$F115,0)))))</f>
        <v>0</v>
      </c>
      <c r="I286" s="156">
        <f>IF(OR(I$165&lt;=EOMONTH($E115,$R115*(1-$O115)),I$165&gt;EOMONTH($E115,$P115*12*(1-$O115)+$Q115*12*$O115+$R115*(1-$O115))),0,IF($X115="NNN",SUM(Expenses!G$35:G$39)*$F115,IF($X115="FSG",0,IF($X115="MG",SUMPRODUCT($Z115:$Z119,Expenses!G$35:G$39)*$F115,MAX((Expenses!G$35-$AB115/12)*$AA115*$F115,0)+MAX((Expenses!G$36-$AB116/12)*$AA116*$F115,0)+MAX((Expenses!G$37-$AB117/12)*$AA117*$F115,0)+MAX((Expenses!G$38-$AB118/12)*$AA118*$F115,0)+MAX((Expenses!G$39-$AB119/12)*$AA119*$F115,0)))))</f>
        <v>0</v>
      </c>
      <c r="J286" s="156">
        <f>IF(OR(J$165&lt;=EOMONTH($E115,$R115*(1-$O115)),J$165&gt;EOMONTH($E115,$P115*12*(1-$O115)+$Q115*12*$O115+$R115*(1-$O115))),0,IF($X115="NNN",SUM(Expenses!H$35:H$39)*$F115,IF($X115="FSG",0,IF($X115="MG",SUMPRODUCT($Z115:$Z119,Expenses!H$35:H$39)*$F115,MAX((Expenses!H$35-$AB115/12)*$AA115*$F115,0)+MAX((Expenses!H$36-$AB116/12)*$AA116*$F115,0)+MAX((Expenses!H$37-$AB117/12)*$AA117*$F115,0)+MAX((Expenses!H$38-$AB118/12)*$AA118*$F115,0)+MAX((Expenses!H$39-$AB119/12)*$AA119*$F115,0)))))</f>
        <v>0</v>
      </c>
      <c r="K286" s="156">
        <f>IF(OR(K$165&lt;=EOMONTH($E115,$R115*(1-$O115)),K$165&gt;EOMONTH($E115,$P115*12*(1-$O115)+$Q115*12*$O115+$R115*(1-$O115))),0,IF($X115="NNN",SUM(Expenses!I$35:I$39)*$F115,IF($X115="FSG",0,IF($X115="MG",SUMPRODUCT($Z115:$Z119,Expenses!I$35:I$39)*$F115,MAX((Expenses!I$35-$AB115/12)*$AA115*$F115,0)+MAX((Expenses!I$36-$AB116/12)*$AA116*$F115,0)+MAX((Expenses!I$37-$AB117/12)*$AA117*$F115,0)+MAX((Expenses!I$38-$AB118/12)*$AA118*$F115,0)+MAX((Expenses!I$39-$AB119/12)*$AA119*$F115,0)))))</f>
        <v>0</v>
      </c>
      <c r="L286" s="156">
        <f>IF(OR(L$165&lt;=EOMONTH($E115,$R115*(1-$O115)),L$165&gt;EOMONTH($E115,$P115*12*(1-$O115)+$Q115*12*$O115+$R115*(1-$O115))),0,IF($X115="NNN",SUM(Expenses!J$35:J$39)*$F115,IF($X115="FSG",0,IF($X115="MG",SUMPRODUCT($Z115:$Z119,Expenses!J$35:J$39)*$F115,MAX((Expenses!J$35-$AB115/12)*$AA115*$F115,0)+MAX((Expenses!J$36-$AB116/12)*$AA116*$F115,0)+MAX((Expenses!J$37-$AB117/12)*$AA117*$F115,0)+MAX((Expenses!J$38-$AB118/12)*$AA118*$F115,0)+MAX((Expenses!J$39-$AB119/12)*$AA119*$F115,0)))))</f>
        <v>0</v>
      </c>
      <c r="M286" s="156">
        <f>IF(OR(M$165&lt;=EOMONTH($E115,$R115*(1-$O115)),M$165&gt;EOMONTH($E115,$P115*12*(1-$O115)+$Q115*12*$O115+$R115*(1-$O115))),0,IF($X115="NNN",SUM(Expenses!K$35:K$39)*$F115,IF($X115="FSG",0,IF($X115="MG",SUMPRODUCT($Z115:$Z119,Expenses!K$35:K$39)*$F115,MAX((Expenses!K$35-$AB115/12)*$AA115*$F115,0)+MAX((Expenses!K$36-$AB116/12)*$AA116*$F115,0)+MAX((Expenses!K$37-$AB117/12)*$AA117*$F115,0)+MAX((Expenses!K$38-$AB118/12)*$AA118*$F115,0)+MAX((Expenses!K$39-$AB119/12)*$AA119*$F115,0)))))</f>
        <v>0</v>
      </c>
      <c r="N286" s="156">
        <f>IF(OR(N$165&lt;=EOMONTH($E115,$R115*(1-$O115)),N$165&gt;EOMONTH($E115,$P115*12*(1-$O115)+$Q115*12*$O115+$R115*(1-$O115))),0,IF($X115="NNN",SUM(Expenses!L$35:L$39)*$F115,IF($X115="FSG",0,IF($X115="MG",SUMPRODUCT($Z115:$Z119,Expenses!L$35:L$39)*$F115,MAX((Expenses!L$35-$AB115/12)*$AA115*$F115,0)+MAX((Expenses!L$36-$AB116/12)*$AA116*$F115,0)+MAX((Expenses!L$37-$AB117/12)*$AA117*$F115,0)+MAX((Expenses!L$38-$AB118/12)*$AA118*$F115,0)+MAX((Expenses!L$39-$AB119/12)*$AA119*$F115,0)))))</f>
        <v>0</v>
      </c>
      <c r="O286" s="156">
        <f>IF(OR(O$165&lt;=EOMONTH($E115,$R115*(1-$O115)),O$165&gt;EOMONTH($E115,$P115*12*(1-$O115)+$Q115*12*$O115+$R115*(1-$O115))),0,IF($X115="NNN",SUM(Expenses!M$35:M$39)*$F115,IF($X115="FSG",0,IF($X115="MG",SUMPRODUCT($Z115:$Z119,Expenses!M$35:M$39)*$F115,MAX((Expenses!M$35-$AB115/12)*$AA115*$F115,0)+MAX((Expenses!M$36-$AB116/12)*$AA116*$F115,0)+MAX((Expenses!M$37-$AB117/12)*$AA117*$F115,0)+MAX((Expenses!M$38-$AB118/12)*$AA118*$F115,0)+MAX((Expenses!M$39-$AB119/12)*$AA119*$F115,0)))))</f>
        <v>0</v>
      </c>
      <c r="P286" s="156">
        <f>IF(OR(P$165&lt;=EOMONTH($E115,$R115*(1-$O115)),P$165&gt;EOMONTH($E115,$P115*12*(1-$O115)+$Q115*12*$O115+$R115*(1-$O115))),0,IF($X115="NNN",SUM(Expenses!N$35:N$39)*$F115,IF($X115="FSG",0,IF($X115="MG",SUMPRODUCT($Z115:$Z119,Expenses!N$35:N$39)*$F115,MAX((Expenses!N$35-$AB115/12)*$AA115*$F115,0)+MAX((Expenses!N$36-$AB116/12)*$AA116*$F115,0)+MAX((Expenses!N$37-$AB117/12)*$AA117*$F115,0)+MAX((Expenses!N$38-$AB118/12)*$AA118*$F115,0)+MAX((Expenses!N$39-$AB119/12)*$AA119*$F115,0)))))</f>
        <v>0</v>
      </c>
      <c r="Q286" s="156">
        <f>IF(OR(Q$165&lt;=EOMONTH($E115,$R115*(1-$O115)),Q$165&gt;EOMONTH($E115,$P115*12*(1-$O115)+$Q115*12*$O115+$R115*(1-$O115))),0,IF($X115="NNN",SUM(Expenses!O$35:O$39)*$F115,IF($X115="FSG",0,IF($X115="MG",SUMPRODUCT($Z115:$Z119,Expenses!O$35:O$39)*$F115,MAX((Expenses!O$35-$AB115/12)*$AA115*$F115,0)+MAX((Expenses!O$36-$AB116/12)*$AA116*$F115,0)+MAX((Expenses!O$37-$AB117/12)*$AA117*$F115,0)+MAX((Expenses!O$38-$AB118/12)*$AA118*$F115,0)+MAX((Expenses!O$39-$AB119/12)*$AA119*$F115,0)))))</f>
        <v>0</v>
      </c>
      <c r="R286" s="156">
        <f>IF(OR(R$165&lt;=EOMONTH($E115,$R115*(1-$O115)),R$165&gt;EOMONTH($E115,$P115*12*(1-$O115)+$Q115*12*$O115+$R115*(1-$O115))),0,IF($X115="NNN",SUM(Expenses!P$35:P$39)*$F115,IF($X115="FSG",0,IF($X115="MG",SUMPRODUCT($Z115:$Z119,Expenses!P$35:P$39)*$F115,MAX((Expenses!P$35-$AB115/12)*$AA115*$F115,0)+MAX((Expenses!P$36-$AB116/12)*$AA116*$F115,0)+MAX((Expenses!P$37-$AB117/12)*$AA117*$F115,0)+MAX((Expenses!P$38-$AB118/12)*$AA118*$F115,0)+MAX((Expenses!P$39-$AB119/12)*$AA119*$F115,0)))))</f>
        <v>0</v>
      </c>
      <c r="S286" s="156">
        <f>IF(OR(S$165&lt;=EOMONTH($E115,$R115*(1-$O115)),S$165&gt;EOMONTH($E115,$P115*12*(1-$O115)+$Q115*12*$O115+$R115*(1-$O115))),0,IF($X115="NNN",SUM(Expenses!Q$35:Q$39)*$F115,IF($X115="FSG",0,IF($X115="MG",SUMPRODUCT($Z115:$Z119,Expenses!Q$35:Q$39)*$F115,MAX((Expenses!Q$35-$AB115/12)*$AA115*$F115,0)+MAX((Expenses!Q$36-$AB116/12)*$AA116*$F115,0)+MAX((Expenses!Q$37-$AB117/12)*$AA117*$F115,0)+MAX((Expenses!Q$38-$AB118/12)*$AA118*$F115,0)+MAX((Expenses!Q$39-$AB119/12)*$AA119*$F115,0)))))</f>
        <v>0</v>
      </c>
      <c r="T286" s="156">
        <f>IF(OR(T$165&lt;=EOMONTH($E115,$R115*(1-$O115)),T$165&gt;EOMONTH($E115,$P115*12*(1-$O115)+$Q115*12*$O115+$R115*(1-$O115))),0,IF($X115="NNN",SUM(Expenses!R$35:R$39)*$F115,IF($X115="FSG",0,IF($X115="MG",SUMPRODUCT($Z115:$Z119,Expenses!R$35:R$39)*$F115,MAX((Expenses!R$35-$AB115/12)*$AA115*$F115,0)+MAX((Expenses!R$36-$AB116/12)*$AA116*$F115,0)+MAX((Expenses!R$37-$AB117/12)*$AA117*$F115,0)+MAX((Expenses!R$38-$AB118/12)*$AA118*$F115,0)+MAX((Expenses!R$39-$AB119/12)*$AA119*$F115,0)))))</f>
        <v>0</v>
      </c>
      <c r="U286" s="156">
        <f>IF(OR(U$165&lt;=EOMONTH($E115,$R115*(1-$O115)),U$165&gt;EOMONTH($E115,$P115*12*(1-$O115)+$Q115*12*$O115+$R115*(1-$O115))),0,IF($X115="NNN",SUM(Expenses!S$35:S$39)*$F115,IF($X115="FSG",0,IF($X115="MG",SUMPRODUCT($Z115:$Z119,Expenses!S$35:S$39)*$F115,MAX((Expenses!S$35-$AB115/12)*$AA115*$F115,0)+MAX((Expenses!S$36-$AB116/12)*$AA116*$F115,0)+MAX((Expenses!S$37-$AB117/12)*$AA117*$F115,0)+MAX((Expenses!S$38-$AB118/12)*$AA118*$F115,0)+MAX((Expenses!S$39-$AB119/12)*$AA119*$F115,0)))))</f>
        <v>0</v>
      </c>
      <c r="V286" s="156">
        <f>IF(OR(V$165&lt;=EOMONTH($E115,$R115*(1-$O115)),V$165&gt;EOMONTH($E115,$P115*12*(1-$O115)+$Q115*12*$O115+$R115*(1-$O115))),0,IF($X115="NNN",SUM(Expenses!T$35:T$39)*$F115,IF($X115="FSG",0,IF($X115="MG",SUMPRODUCT($Z115:$Z119,Expenses!T$35:T$39)*$F115,MAX((Expenses!T$35-$AB115/12)*$AA115*$F115,0)+MAX((Expenses!T$36-$AB116/12)*$AA116*$F115,0)+MAX((Expenses!T$37-$AB117/12)*$AA117*$F115,0)+MAX((Expenses!T$38-$AB118/12)*$AA118*$F115,0)+MAX((Expenses!T$39-$AB119/12)*$AA119*$F115,0)))))</f>
        <v>0</v>
      </c>
      <c r="W286" s="156">
        <f>IF(OR(W$165&lt;=EOMONTH($E115,$R115*(1-$O115)),W$165&gt;EOMONTH($E115,$P115*12*(1-$O115)+$Q115*12*$O115+$R115*(1-$O115))),0,IF($X115="NNN",SUM(Expenses!U$35:U$39)*$F115,IF($X115="FSG",0,IF($X115="MG",SUMPRODUCT($Z115:$Z119,Expenses!U$35:U$39)*$F115,MAX((Expenses!U$35-$AB115/12)*$AA115*$F115,0)+MAX((Expenses!U$36-$AB116/12)*$AA116*$F115,0)+MAX((Expenses!U$37-$AB117/12)*$AA117*$F115,0)+MAX((Expenses!U$38-$AB118/12)*$AA118*$F115,0)+MAX((Expenses!U$39-$AB119/12)*$AA119*$F115,0)))))</f>
        <v>0</v>
      </c>
      <c r="X286" s="156">
        <f>IF(OR(X$165&lt;=EOMONTH($E115,$R115*(1-$O115)),X$165&gt;EOMONTH($E115,$P115*12*(1-$O115)+$Q115*12*$O115+$R115*(1-$O115))),0,IF($X115="NNN",SUM(Expenses!V$35:V$39)*$F115,IF($X115="FSG",0,IF($X115="MG",SUMPRODUCT($Z115:$Z119,Expenses!V$35:V$39)*$F115,MAX((Expenses!V$35-$AB115/12)*$AA115*$F115,0)+MAX((Expenses!V$36-$AB116/12)*$AA116*$F115,0)+MAX((Expenses!V$37-$AB117/12)*$AA117*$F115,0)+MAX((Expenses!V$38-$AB118/12)*$AA118*$F115,0)+MAX((Expenses!V$39-$AB119/12)*$AA119*$F115,0)))))</f>
        <v>0</v>
      </c>
      <c r="Y286" s="156">
        <f>IF(OR(Y$165&lt;=EOMONTH($E115,$R115*(1-$O115)),Y$165&gt;EOMONTH($E115,$P115*12*(1-$O115)+$Q115*12*$O115+$R115*(1-$O115))),0,IF($X115="NNN",SUM(Expenses!W$35:W$39)*$F115,IF($X115="FSG",0,IF($X115="MG",SUMPRODUCT($Z115:$Z119,Expenses!W$35:W$39)*$F115,MAX((Expenses!W$35-$AB115/12)*$AA115*$F115,0)+MAX((Expenses!W$36-$AB116/12)*$AA116*$F115,0)+MAX((Expenses!W$37-$AB117/12)*$AA117*$F115,0)+MAX((Expenses!W$38-$AB118/12)*$AA118*$F115,0)+MAX((Expenses!W$39-$AB119/12)*$AA119*$F115,0)))))</f>
        <v>0</v>
      </c>
      <c r="Z286" s="156">
        <f>IF(OR(Z$165&lt;=EOMONTH($E115,$R115*(1-$O115)),Z$165&gt;EOMONTH($E115,$P115*12*(1-$O115)+$Q115*12*$O115+$R115*(1-$O115))),0,IF($X115="NNN",SUM(Expenses!X$35:X$39)*$F115,IF($X115="FSG",0,IF($X115="MG",SUMPRODUCT($Z115:$Z119,Expenses!X$35:X$39)*$F115,MAX((Expenses!X$35-$AB115/12)*$AA115*$F115,0)+MAX((Expenses!X$36-$AB116/12)*$AA116*$F115,0)+MAX((Expenses!X$37-$AB117/12)*$AA117*$F115,0)+MAX((Expenses!X$38-$AB118/12)*$AA118*$F115,0)+MAX((Expenses!X$39-$AB119/12)*$AA119*$F115,0)))))</f>
        <v>0</v>
      </c>
      <c r="AA286" s="156">
        <f>IF(OR(AA$165&lt;=EOMONTH($E115,$R115*(1-$O115)),AA$165&gt;EOMONTH($E115,$P115*12*(1-$O115)+$Q115*12*$O115+$R115*(1-$O115))),0,IF($X115="NNN",SUM(Expenses!Y$35:Y$39)*$F115,IF($X115="FSG",0,IF($X115="MG",SUMPRODUCT($Z115:$Z119,Expenses!Y$35:Y$39)*$F115,MAX((Expenses!Y$35-$AB115/12)*$AA115*$F115,0)+MAX((Expenses!Y$36-$AB116/12)*$AA116*$F115,0)+MAX((Expenses!Y$37-$AB117/12)*$AA117*$F115,0)+MAX((Expenses!Y$38-$AB118/12)*$AA118*$F115,0)+MAX((Expenses!Y$39-$AB119/12)*$AA119*$F115,0)))))</f>
        <v>0</v>
      </c>
      <c r="AB286" s="156">
        <f>IF(OR(AB$165&lt;=EOMONTH($E115,$R115*(1-$O115)),AB$165&gt;EOMONTH($E115,$P115*12*(1-$O115)+$Q115*12*$O115+$R115*(1-$O115))),0,IF($X115="NNN",SUM(Expenses!Z$35:Z$39)*$F115,IF($X115="FSG",0,IF($X115="MG",SUMPRODUCT($Z115:$Z119,Expenses!Z$35:Z$39)*$F115,MAX((Expenses!Z$35-$AB115/12)*$AA115*$F115,0)+MAX((Expenses!Z$36-$AB116/12)*$AA116*$F115,0)+MAX((Expenses!Z$37-$AB117/12)*$AA117*$F115,0)+MAX((Expenses!Z$38-$AB118/12)*$AA118*$F115,0)+MAX((Expenses!Z$39-$AB119/12)*$AA119*$F115,0)))))</f>
        <v>0</v>
      </c>
      <c r="AC286" s="156">
        <f>IF(OR(AC$165&lt;=EOMONTH($E115,$R115*(1-$O115)),AC$165&gt;EOMONTH($E115,$P115*12*(1-$O115)+$Q115*12*$O115+$R115*(1-$O115))),0,IF($X115="NNN",SUM(Expenses!AA$35:AA$39)*$F115,IF($X115="FSG",0,IF($X115="MG",SUMPRODUCT($Z115:$Z119,Expenses!AA$35:AA$39)*$F115,MAX((Expenses!AA$35-$AB115/12)*$AA115*$F115,0)+MAX((Expenses!AA$36-$AB116/12)*$AA116*$F115,0)+MAX((Expenses!AA$37-$AB117/12)*$AA117*$F115,0)+MAX((Expenses!AA$38-$AB118/12)*$AA118*$F115,0)+MAX((Expenses!AA$39-$AB119/12)*$AA119*$F115,0)))))</f>
        <v>0</v>
      </c>
      <c r="AD286" s="156">
        <f>IF(OR(AD$165&lt;=EOMONTH($E115,$R115*(1-$O115)),AD$165&gt;EOMONTH($E115,$P115*12*(1-$O115)+$Q115*12*$O115+$R115*(1-$O115))),0,IF($X115="NNN",SUM(Expenses!AB$35:AB$39)*$F115,IF($X115="FSG",0,IF($X115="MG",SUMPRODUCT($Z115:$Z119,Expenses!AB$35:AB$39)*$F115,MAX((Expenses!AB$35-$AB115/12)*$AA115*$F115,0)+MAX((Expenses!AB$36-$AB116/12)*$AA116*$F115,0)+MAX((Expenses!AB$37-$AB117/12)*$AA117*$F115,0)+MAX((Expenses!AB$38-$AB118/12)*$AA118*$F115,0)+MAX((Expenses!AB$39-$AB119/12)*$AA119*$F115,0)))))</f>
        <v>0</v>
      </c>
      <c r="AE286" s="156">
        <f>IF(OR(AE$165&lt;=EOMONTH($E115,$R115*(1-$O115)),AE$165&gt;EOMONTH($E115,$P115*12*(1-$O115)+$Q115*12*$O115+$R115*(1-$O115))),0,IF($X115="NNN",SUM(Expenses!AC$35:AC$39)*$F115,IF($X115="FSG",0,IF($X115="MG",SUMPRODUCT($Z115:$Z119,Expenses!AC$35:AC$39)*$F115,MAX((Expenses!AC$35-$AB115/12)*$AA115*$F115,0)+MAX((Expenses!AC$36-$AB116/12)*$AA116*$F115,0)+MAX((Expenses!AC$37-$AB117/12)*$AA117*$F115,0)+MAX((Expenses!AC$38-$AB118/12)*$AA118*$F115,0)+MAX((Expenses!AC$39-$AB119/12)*$AA119*$F115,0)))))</f>
        <v>0</v>
      </c>
      <c r="AF286" s="156">
        <f>IF(OR(AF$165&lt;=EOMONTH($E115,$R115*(1-$O115)),AF$165&gt;EOMONTH($E115,$P115*12*(1-$O115)+$Q115*12*$O115+$R115*(1-$O115))),0,IF($X115="NNN",SUM(Expenses!AD$35:AD$39)*$F115,IF($X115="FSG",0,IF($X115="MG",SUMPRODUCT($Z115:$Z119,Expenses!AD$35:AD$39)*$F115,MAX((Expenses!AD$35-$AB115/12)*$AA115*$F115,0)+MAX((Expenses!AD$36-$AB116/12)*$AA116*$F115,0)+MAX((Expenses!AD$37-$AB117/12)*$AA117*$F115,0)+MAX((Expenses!AD$38-$AB118/12)*$AA118*$F115,0)+MAX((Expenses!AD$39-$AB119/12)*$AA119*$F115,0)))))</f>
        <v>0</v>
      </c>
      <c r="AG286" s="156">
        <f>IF(OR(AG$165&lt;=EOMONTH($E115,$R115*(1-$O115)),AG$165&gt;EOMONTH($E115,$P115*12*(1-$O115)+$Q115*12*$O115+$R115*(1-$O115))),0,IF($X115="NNN",SUM(Expenses!AE$35:AE$39)*$F115,IF($X115="FSG",0,IF($X115="MG",SUMPRODUCT($Z115:$Z119,Expenses!AE$35:AE$39)*$F115,MAX((Expenses!AE$35-$AB115/12)*$AA115*$F115,0)+MAX((Expenses!AE$36-$AB116/12)*$AA116*$F115,0)+MAX((Expenses!AE$37-$AB117/12)*$AA117*$F115,0)+MAX((Expenses!AE$38-$AB118/12)*$AA118*$F115,0)+MAX((Expenses!AE$39-$AB119/12)*$AA119*$F115,0)))))</f>
        <v>0</v>
      </c>
      <c r="AH286" s="156">
        <f>IF(OR(AH$165&lt;=EOMONTH($E115,$R115*(1-$O115)),AH$165&gt;EOMONTH($E115,$P115*12*(1-$O115)+$Q115*12*$O115+$R115*(1-$O115))),0,IF($X115="NNN",SUM(Expenses!AF$35:AF$39)*$F115,IF($X115="FSG",0,IF($X115="MG",SUMPRODUCT($Z115:$Z119,Expenses!AF$35:AF$39)*$F115,MAX((Expenses!AF$35-$AB115/12)*$AA115*$F115,0)+MAX((Expenses!AF$36-$AB116/12)*$AA116*$F115,0)+MAX((Expenses!AF$37-$AB117/12)*$AA117*$F115,0)+MAX((Expenses!AF$38-$AB118/12)*$AA118*$F115,0)+MAX((Expenses!AF$39-$AB119/12)*$AA119*$F115,0)))))</f>
        <v>0</v>
      </c>
      <c r="AI286" s="156">
        <f>IF(OR(AI$165&lt;=EOMONTH($E115,$R115*(1-$O115)),AI$165&gt;EOMONTH($E115,$P115*12*(1-$O115)+$Q115*12*$O115+$R115*(1-$O115))),0,IF($X115="NNN",SUM(Expenses!AG$35:AG$39)*$F115,IF($X115="FSG",0,IF($X115="MG",SUMPRODUCT($Z115:$Z119,Expenses!AG$35:AG$39)*$F115,MAX((Expenses!AG$35-$AB115/12)*$AA115*$F115,0)+MAX((Expenses!AG$36-$AB116/12)*$AA116*$F115,0)+MAX((Expenses!AG$37-$AB117/12)*$AA117*$F115,0)+MAX((Expenses!AG$38-$AB118/12)*$AA118*$F115,0)+MAX((Expenses!AG$39-$AB119/12)*$AA119*$F115,0)))))</f>
        <v>0</v>
      </c>
      <c r="AJ286" s="156">
        <f>IF(OR(AJ$165&lt;=EOMONTH($E115,$R115*(1-$O115)),AJ$165&gt;EOMONTH($E115,$P115*12*(1-$O115)+$Q115*12*$O115+$R115*(1-$O115))),0,IF($X115="NNN",SUM(Expenses!AH$35:AH$39)*$F115,IF($X115="FSG",0,IF($X115="MG",SUMPRODUCT($Z115:$Z119,Expenses!AH$35:AH$39)*$F115,MAX((Expenses!AH$35-$AB115/12)*$AA115*$F115,0)+MAX((Expenses!AH$36-$AB116/12)*$AA116*$F115,0)+MAX((Expenses!AH$37-$AB117/12)*$AA117*$F115,0)+MAX((Expenses!AH$38-$AB118/12)*$AA118*$F115,0)+MAX((Expenses!AH$39-$AB119/12)*$AA119*$F115,0)))))</f>
        <v>0</v>
      </c>
      <c r="AK286" s="156">
        <f>IF(OR(AK$165&lt;=EOMONTH($E115,$R115*(1-$O115)),AK$165&gt;EOMONTH($E115,$P115*12*(1-$O115)+$Q115*12*$O115+$R115*(1-$O115))),0,IF($X115="NNN",SUM(Expenses!AI$35:AI$39)*$F115,IF($X115="FSG",0,IF($X115="MG",SUMPRODUCT($Z115:$Z119,Expenses!AI$35:AI$39)*$F115,MAX((Expenses!AI$35-$AB115/12)*$AA115*$F115,0)+MAX((Expenses!AI$36-$AB116/12)*$AA116*$F115,0)+MAX((Expenses!AI$37-$AB117/12)*$AA117*$F115,0)+MAX((Expenses!AI$38-$AB118/12)*$AA118*$F115,0)+MAX((Expenses!AI$39-$AB119/12)*$AA119*$F115,0)))))</f>
        <v>0</v>
      </c>
      <c r="AL286" s="156">
        <f>IF(OR(AL$165&lt;=EOMONTH($E115,$R115*(1-$O115)),AL$165&gt;EOMONTH($E115,$P115*12*(1-$O115)+$Q115*12*$O115+$R115*(1-$O115))),0,IF($X115="NNN",SUM(Expenses!AJ$35:AJ$39)*$F115,IF($X115="FSG",0,IF($X115="MG",SUMPRODUCT($Z115:$Z119,Expenses!AJ$35:AJ$39)*$F115,MAX((Expenses!AJ$35-$AB115/12)*$AA115*$F115,0)+MAX((Expenses!AJ$36-$AB116/12)*$AA116*$F115,0)+MAX((Expenses!AJ$37-$AB117/12)*$AA117*$F115,0)+MAX((Expenses!AJ$38-$AB118/12)*$AA118*$F115,0)+MAX((Expenses!AJ$39-$AB119/12)*$AA119*$F115,0)))))</f>
        <v>0</v>
      </c>
      <c r="AM286" s="156">
        <f>IF(OR(AM$165&lt;=EOMONTH($E115,$R115*(1-$O115)),AM$165&gt;EOMONTH($E115,$P115*12*(1-$O115)+$Q115*12*$O115+$R115*(1-$O115))),0,IF($X115="NNN",SUM(Expenses!AK$35:AK$39)*$F115,IF($X115="FSG",0,IF($X115="MG",SUMPRODUCT($Z115:$Z119,Expenses!AK$35:AK$39)*$F115,MAX((Expenses!AK$35-$AB115/12)*$AA115*$F115,0)+MAX((Expenses!AK$36-$AB116/12)*$AA116*$F115,0)+MAX((Expenses!AK$37-$AB117/12)*$AA117*$F115,0)+MAX((Expenses!AK$38-$AB118/12)*$AA118*$F115,0)+MAX((Expenses!AK$39-$AB119/12)*$AA119*$F115,0)))))</f>
        <v>0</v>
      </c>
      <c r="AN286" s="156">
        <f>IF(OR(AN$165&lt;=EOMONTH($E115,$R115*(1-$O115)),AN$165&gt;EOMONTH($E115,$P115*12*(1-$O115)+$Q115*12*$O115+$R115*(1-$O115))),0,IF($X115="NNN",SUM(Expenses!AL$35:AL$39)*$F115,IF($X115="FSG",0,IF($X115="MG",SUMPRODUCT($Z115:$Z119,Expenses!AL$35:AL$39)*$F115,MAX((Expenses!AL$35-$AB115/12)*$AA115*$F115,0)+MAX((Expenses!AL$36-$AB116/12)*$AA116*$F115,0)+MAX((Expenses!AL$37-$AB117/12)*$AA117*$F115,0)+MAX((Expenses!AL$38-$AB118/12)*$AA118*$F115,0)+MAX((Expenses!AL$39-$AB119/12)*$AA119*$F115,0)))))</f>
        <v>0</v>
      </c>
      <c r="AO286" s="156">
        <f>IF(OR(AO$165&lt;=EOMONTH($E115,$R115*(1-$O115)),AO$165&gt;EOMONTH($E115,$P115*12*(1-$O115)+$Q115*12*$O115+$R115*(1-$O115))),0,IF($X115="NNN",SUM(Expenses!AM$35:AM$39)*$F115,IF($X115="FSG",0,IF($X115="MG",SUMPRODUCT($Z115:$Z119,Expenses!AM$35:AM$39)*$F115,MAX((Expenses!AM$35-$AB115/12)*$AA115*$F115,0)+MAX((Expenses!AM$36-$AB116/12)*$AA116*$F115,0)+MAX((Expenses!AM$37-$AB117/12)*$AA117*$F115,0)+MAX((Expenses!AM$38-$AB118/12)*$AA118*$F115,0)+MAX((Expenses!AM$39-$AB119/12)*$AA119*$F115,0)))))</f>
        <v>0</v>
      </c>
      <c r="AP286" s="156">
        <f>IF(OR(AP$165&lt;=EOMONTH($E115,$R115*(1-$O115)),AP$165&gt;EOMONTH($E115,$P115*12*(1-$O115)+$Q115*12*$O115+$R115*(1-$O115))),0,IF($X115="NNN",SUM(Expenses!AN$35:AN$39)*$F115,IF($X115="FSG",0,IF($X115="MG",SUMPRODUCT($Z115:$Z119,Expenses!AN$35:AN$39)*$F115,MAX((Expenses!AN$35-$AB115/12)*$AA115*$F115,0)+MAX((Expenses!AN$36-$AB116/12)*$AA116*$F115,0)+MAX((Expenses!AN$37-$AB117/12)*$AA117*$F115,0)+MAX((Expenses!AN$38-$AB118/12)*$AA118*$F115,0)+MAX((Expenses!AN$39-$AB119/12)*$AA119*$F115,0)))))</f>
        <v>0</v>
      </c>
      <c r="AQ286" s="156">
        <f>IF(OR(AQ$165&lt;=EOMONTH($E115,$R115*(1-$O115)),AQ$165&gt;EOMONTH($E115,$P115*12*(1-$O115)+$Q115*12*$O115+$R115*(1-$O115))),0,IF($X115="NNN",SUM(Expenses!AO$35:AO$39)*$F115,IF($X115="FSG",0,IF($X115="MG",SUMPRODUCT($Z115:$Z119,Expenses!AO$35:AO$39)*$F115,MAX((Expenses!AO$35-$AB115/12)*$AA115*$F115,0)+MAX((Expenses!AO$36-$AB116/12)*$AA116*$F115,0)+MAX((Expenses!AO$37-$AB117/12)*$AA117*$F115,0)+MAX((Expenses!AO$38-$AB118/12)*$AA118*$F115,0)+MAX((Expenses!AO$39-$AB119/12)*$AA119*$F115,0)))))</f>
        <v>0</v>
      </c>
      <c r="AR286" s="156">
        <f>IF(OR(AR$165&lt;=EOMONTH($E115,$R115*(1-$O115)),AR$165&gt;EOMONTH($E115,$P115*12*(1-$O115)+$Q115*12*$O115+$R115*(1-$O115))),0,IF($X115="NNN",SUM(Expenses!AP$35:AP$39)*$F115,IF($X115="FSG",0,IF($X115="MG",SUMPRODUCT($Z115:$Z119,Expenses!AP$35:AP$39)*$F115,MAX((Expenses!AP$35-$AB115/12)*$AA115*$F115,0)+MAX((Expenses!AP$36-$AB116/12)*$AA116*$F115,0)+MAX((Expenses!AP$37-$AB117/12)*$AA117*$F115,0)+MAX((Expenses!AP$38-$AB118/12)*$AA118*$F115,0)+MAX((Expenses!AP$39-$AB119/12)*$AA119*$F115,0)))))</f>
        <v>0</v>
      </c>
      <c r="AS286" s="156">
        <f>IF(OR(AS$165&lt;=EOMONTH($E115,$R115*(1-$O115)),AS$165&gt;EOMONTH($E115,$P115*12*(1-$O115)+$Q115*12*$O115+$R115*(1-$O115))),0,IF($X115="NNN",SUM(Expenses!AQ$35:AQ$39)*$F115,IF($X115="FSG",0,IF($X115="MG",SUMPRODUCT($Z115:$Z119,Expenses!AQ$35:AQ$39)*$F115,MAX((Expenses!AQ$35-$AB115/12)*$AA115*$F115,0)+MAX((Expenses!AQ$36-$AB116/12)*$AA116*$F115,0)+MAX((Expenses!AQ$37-$AB117/12)*$AA117*$F115,0)+MAX((Expenses!AQ$38-$AB118/12)*$AA118*$F115,0)+MAX((Expenses!AQ$39-$AB119/12)*$AA119*$F115,0)))))</f>
        <v>0</v>
      </c>
      <c r="AT286" s="156">
        <f>IF(OR(AT$165&lt;=EOMONTH($E115,$R115*(1-$O115)),AT$165&gt;EOMONTH($E115,$P115*12*(1-$O115)+$Q115*12*$O115+$R115*(1-$O115))),0,IF($X115="NNN",SUM(Expenses!AR$35:AR$39)*$F115,IF($X115="FSG",0,IF($X115="MG",SUMPRODUCT($Z115:$Z119,Expenses!AR$35:AR$39)*$F115,MAX((Expenses!AR$35-$AB115/12)*$AA115*$F115,0)+MAX((Expenses!AR$36-$AB116/12)*$AA116*$F115,0)+MAX((Expenses!AR$37-$AB117/12)*$AA117*$F115,0)+MAX((Expenses!AR$38-$AB118/12)*$AA118*$F115,0)+MAX((Expenses!AR$39-$AB119/12)*$AA119*$F115,0)))))</f>
        <v>0</v>
      </c>
      <c r="AU286" s="156">
        <f>IF(OR(AU$165&lt;=EOMONTH($E115,$R115*(1-$O115)),AU$165&gt;EOMONTH($E115,$P115*12*(1-$O115)+$Q115*12*$O115+$R115*(1-$O115))),0,IF($X115="NNN",SUM(Expenses!AS$35:AS$39)*$F115,IF($X115="FSG",0,IF($X115="MG",SUMPRODUCT($Z115:$Z119,Expenses!AS$35:AS$39)*$F115,MAX((Expenses!AS$35-$AB115/12)*$AA115*$F115,0)+MAX((Expenses!AS$36-$AB116/12)*$AA116*$F115,0)+MAX((Expenses!AS$37-$AB117/12)*$AA117*$F115,0)+MAX((Expenses!AS$38-$AB118/12)*$AA118*$F115,0)+MAX((Expenses!AS$39-$AB119/12)*$AA119*$F115,0)))))</f>
        <v>0</v>
      </c>
      <c r="AV286" s="156">
        <f>IF(OR(AV$165&lt;=EOMONTH($E115,$R115*(1-$O115)),AV$165&gt;EOMONTH($E115,$P115*12*(1-$O115)+$Q115*12*$O115+$R115*(1-$O115))),0,IF($X115="NNN",SUM(Expenses!AT$35:AT$39)*$F115,IF($X115="FSG",0,IF($X115="MG",SUMPRODUCT($Z115:$Z119,Expenses!AT$35:AT$39)*$F115,MAX((Expenses!AT$35-$AB115/12)*$AA115*$F115,0)+MAX((Expenses!AT$36-$AB116/12)*$AA116*$F115,0)+MAX((Expenses!AT$37-$AB117/12)*$AA117*$F115,0)+MAX((Expenses!AT$38-$AB118/12)*$AA118*$F115,0)+MAX((Expenses!AT$39-$AB119/12)*$AA119*$F115,0)))))</f>
        <v>0</v>
      </c>
      <c r="AW286" s="156">
        <f>IF(OR(AW$165&lt;=EOMONTH($E115,$R115*(1-$O115)),AW$165&gt;EOMONTH($E115,$P115*12*(1-$O115)+$Q115*12*$O115+$R115*(1-$O115))),0,IF($X115="NNN",SUM(Expenses!AU$35:AU$39)*$F115,IF($X115="FSG",0,IF($X115="MG",SUMPRODUCT($Z115:$Z119,Expenses!AU$35:AU$39)*$F115,MAX((Expenses!AU$35-$AB115/12)*$AA115*$F115,0)+MAX((Expenses!AU$36-$AB116/12)*$AA116*$F115,0)+MAX((Expenses!AU$37-$AB117/12)*$AA117*$F115,0)+MAX((Expenses!AU$38-$AB118/12)*$AA118*$F115,0)+MAX((Expenses!AU$39-$AB119/12)*$AA119*$F115,0)))))</f>
        <v>0</v>
      </c>
      <c r="AX286" s="156">
        <f>IF(OR(AX$165&lt;=EOMONTH($E115,$R115*(1-$O115)),AX$165&gt;EOMONTH($E115,$P115*12*(1-$O115)+$Q115*12*$O115+$R115*(1-$O115))),0,IF($X115="NNN",SUM(Expenses!AV$35:AV$39)*$F115,IF($X115="FSG",0,IF($X115="MG",SUMPRODUCT($Z115:$Z119,Expenses!AV$35:AV$39)*$F115,MAX((Expenses!AV$35-$AB115/12)*$AA115*$F115,0)+MAX((Expenses!AV$36-$AB116/12)*$AA116*$F115,0)+MAX((Expenses!AV$37-$AB117/12)*$AA117*$F115,0)+MAX((Expenses!AV$38-$AB118/12)*$AA118*$F115,0)+MAX((Expenses!AV$39-$AB119/12)*$AA119*$F115,0)))))</f>
        <v>0</v>
      </c>
      <c r="AY286" s="156">
        <f>IF(OR(AY$165&lt;=EOMONTH($E115,$R115*(1-$O115)),AY$165&gt;EOMONTH($E115,$P115*12*(1-$O115)+$Q115*12*$O115+$R115*(1-$O115))),0,IF($X115="NNN",SUM(Expenses!AW$35:AW$39)*$F115,IF($X115="FSG",0,IF($X115="MG",SUMPRODUCT($Z115:$Z119,Expenses!AW$35:AW$39)*$F115,MAX((Expenses!AW$35-$AB115/12)*$AA115*$F115,0)+MAX((Expenses!AW$36-$AB116/12)*$AA116*$F115,0)+MAX((Expenses!AW$37-$AB117/12)*$AA117*$F115,0)+MAX((Expenses!AW$38-$AB118/12)*$AA118*$F115,0)+MAX((Expenses!AW$39-$AB119/12)*$AA119*$F115,0)))))</f>
        <v>0</v>
      </c>
      <c r="AZ286" s="156">
        <f>IF(OR(AZ$165&lt;=EOMONTH($E115,$R115*(1-$O115)),AZ$165&gt;EOMONTH($E115,$P115*12*(1-$O115)+$Q115*12*$O115+$R115*(1-$O115))),0,IF($X115="NNN",SUM(Expenses!AX$35:AX$39)*$F115,IF($X115="FSG",0,IF($X115="MG",SUMPRODUCT($Z115:$Z119,Expenses!AX$35:AX$39)*$F115,MAX((Expenses!AX$35-$AB115/12)*$AA115*$F115,0)+MAX((Expenses!AX$36-$AB116/12)*$AA116*$F115,0)+MAX((Expenses!AX$37-$AB117/12)*$AA117*$F115,0)+MAX((Expenses!AX$38-$AB118/12)*$AA118*$F115,0)+MAX((Expenses!AX$39-$AB119/12)*$AA119*$F115,0)))))</f>
        <v>0</v>
      </c>
      <c r="BA286" s="156">
        <f>IF(OR(BA$165&lt;=EOMONTH($E115,$R115*(1-$O115)),BA$165&gt;EOMONTH($E115,$P115*12*(1-$O115)+$Q115*12*$O115+$R115*(1-$O115))),0,IF($X115="NNN",SUM(Expenses!AY$35:AY$39)*$F115,IF($X115="FSG",0,IF($X115="MG",SUMPRODUCT($Z115:$Z119,Expenses!AY$35:AY$39)*$F115,MAX((Expenses!AY$35-$AB115/12)*$AA115*$F115,0)+MAX((Expenses!AY$36-$AB116/12)*$AA116*$F115,0)+MAX((Expenses!AY$37-$AB117/12)*$AA117*$F115,0)+MAX((Expenses!AY$38-$AB118/12)*$AA118*$F115,0)+MAX((Expenses!AY$39-$AB119/12)*$AA119*$F115,0)))))</f>
        <v>0</v>
      </c>
      <c r="BB286" s="156">
        <f>IF(OR(BB$165&lt;=EOMONTH($E115,$R115*(1-$O115)),BB$165&gt;EOMONTH($E115,$P115*12*(1-$O115)+$Q115*12*$O115+$R115*(1-$O115))),0,IF($X115="NNN",SUM(Expenses!AZ$35:AZ$39)*$F115,IF($X115="FSG",0,IF($X115="MG",SUMPRODUCT($Z115:$Z119,Expenses!AZ$35:AZ$39)*$F115,MAX((Expenses!AZ$35-$AB115/12)*$AA115*$F115,0)+MAX((Expenses!AZ$36-$AB116/12)*$AA116*$F115,0)+MAX((Expenses!AZ$37-$AB117/12)*$AA117*$F115,0)+MAX((Expenses!AZ$38-$AB118/12)*$AA118*$F115,0)+MAX((Expenses!AZ$39-$AB119/12)*$AA119*$F115,0)))))</f>
        <v>0</v>
      </c>
      <c r="BC286" s="156">
        <f>IF(OR(BC$165&lt;=EOMONTH($E115,$R115*(1-$O115)),BC$165&gt;EOMONTH($E115,$P115*12*(1-$O115)+$Q115*12*$O115+$R115*(1-$O115))),0,IF($X115="NNN",SUM(Expenses!BA$35:BA$39)*$F115,IF($X115="FSG",0,IF($X115="MG",SUMPRODUCT($Z115:$Z119,Expenses!BA$35:BA$39)*$F115,MAX((Expenses!BA$35-$AB115/12)*$AA115*$F115,0)+MAX((Expenses!BA$36-$AB116/12)*$AA116*$F115,0)+MAX((Expenses!BA$37-$AB117/12)*$AA117*$F115,0)+MAX((Expenses!BA$38-$AB118/12)*$AA118*$F115,0)+MAX((Expenses!BA$39-$AB119/12)*$AA119*$F115,0)))))</f>
        <v>0</v>
      </c>
      <c r="BD286" s="156">
        <f>IF(OR(BD$165&lt;=EOMONTH($E115,$R115*(1-$O115)),BD$165&gt;EOMONTH($E115,$P115*12*(1-$O115)+$Q115*12*$O115+$R115*(1-$O115))),0,IF($X115="NNN",SUM(Expenses!BB$35:BB$39)*$F115,IF($X115="FSG",0,IF($X115="MG",SUMPRODUCT($Z115:$Z119,Expenses!BB$35:BB$39)*$F115,MAX((Expenses!BB$35-$AB115/12)*$AA115*$F115,0)+MAX((Expenses!BB$36-$AB116/12)*$AA116*$F115,0)+MAX((Expenses!BB$37-$AB117/12)*$AA117*$F115,0)+MAX((Expenses!BB$38-$AB118/12)*$AA118*$F115,0)+MAX((Expenses!BB$39-$AB119/12)*$AA119*$F115,0)))))</f>
        <v>0</v>
      </c>
      <c r="BE286" s="156">
        <f>IF(OR(BE$165&lt;=EOMONTH($E115,$R115*(1-$O115)),BE$165&gt;EOMONTH($E115,$P115*12*(1-$O115)+$Q115*12*$O115+$R115*(1-$O115))),0,IF($X115="NNN",SUM(Expenses!BC$35:BC$39)*$F115,IF($X115="FSG",0,IF($X115="MG",SUMPRODUCT($Z115:$Z119,Expenses!BC$35:BC$39)*$F115,MAX((Expenses!BC$35-$AB115/12)*$AA115*$F115,0)+MAX((Expenses!BC$36-$AB116/12)*$AA116*$F115,0)+MAX((Expenses!BC$37-$AB117/12)*$AA117*$F115,0)+MAX((Expenses!BC$38-$AB118/12)*$AA118*$F115,0)+MAX((Expenses!BC$39-$AB119/12)*$AA119*$F115,0)))))</f>
        <v>0</v>
      </c>
      <c r="BF286" s="156">
        <f>IF(OR(BF$165&lt;=EOMONTH($E115,$R115*(1-$O115)),BF$165&gt;EOMONTH($E115,$P115*12*(1-$O115)+$Q115*12*$O115+$R115*(1-$O115))),0,IF($X115="NNN",SUM(Expenses!BD$35:BD$39)*$F115,IF($X115="FSG",0,IF($X115="MG",SUMPRODUCT($Z115:$Z119,Expenses!BD$35:BD$39)*$F115,MAX((Expenses!BD$35-$AB115/12)*$AA115*$F115,0)+MAX((Expenses!BD$36-$AB116/12)*$AA116*$F115,0)+MAX((Expenses!BD$37-$AB117/12)*$AA117*$F115,0)+MAX((Expenses!BD$38-$AB118/12)*$AA118*$F115,0)+MAX((Expenses!BD$39-$AB119/12)*$AA119*$F115,0)))))</f>
        <v>0</v>
      </c>
      <c r="BG286" s="156">
        <f>IF(OR(BG$165&lt;=EOMONTH($E115,$R115*(1-$O115)),BG$165&gt;EOMONTH($E115,$P115*12*(1-$O115)+$Q115*12*$O115+$R115*(1-$O115))),0,IF($X115="NNN",SUM(Expenses!BE$35:BE$39)*$F115,IF($X115="FSG",0,IF($X115="MG",SUMPRODUCT($Z115:$Z119,Expenses!BE$35:BE$39)*$F115,MAX((Expenses!BE$35-$AB115/12)*$AA115*$F115,0)+MAX((Expenses!BE$36-$AB116/12)*$AA116*$F115,0)+MAX((Expenses!BE$37-$AB117/12)*$AA117*$F115,0)+MAX((Expenses!BE$38-$AB118/12)*$AA118*$F115,0)+MAX((Expenses!BE$39-$AB119/12)*$AA119*$F115,0)))))</f>
        <v>0</v>
      </c>
      <c r="BH286" s="156">
        <f>IF(OR(BH$165&lt;=EOMONTH($E115,$R115*(1-$O115)),BH$165&gt;EOMONTH($E115,$P115*12*(1-$O115)+$Q115*12*$O115+$R115*(1-$O115))),0,IF($X115="NNN",SUM(Expenses!BF$35:BF$39)*$F115,IF($X115="FSG",0,IF($X115="MG",SUMPRODUCT($Z115:$Z119,Expenses!BF$35:BF$39)*$F115,MAX((Expenses!BF$35-$AB115/12)*$AA115*$F115,0)+MAX((Expenses!BF$36-$AB116/12)*$AA116*$F115,0)+MAX((Expenses!BF$37-$AB117/12)*$AA117*$F115,0)+MAX((Expenses!BF$38-$AB118/12)*$AA118*$F115,0)+MAX((Expenses!BF$39-$AB119/12)*$AA119*$F115,0)))))</f>
        <v>0</v>
      </c>
      <c r="BI286" s="156">
        <f>IF(OR(BI$165&lt;=EOMONTH($E115,$R115*(1-$O115)),BI$165&gt;EOMONTH($E115,$P115*12*(1-$O115)+$Q115*12*$O115+$R115*(1-$O115))),0,IF($X115="NNN",SUM(Expenses!BG$35:BG$39)*$F115,IF($X115="FSG",0,IF($X115="MG",SUMPRODUCT($Z115:$Z119,Expenses!BG$35:BG$39)*$F115,MAX((Expenses!BG$35-$AB115/12)*$AA115*$F115,0)+MAX((Expenses!BG$36-$AB116/12)*$AA116*$F115,0)+MAX((Expenses!BG$37-$AB117/12)*$AA117*$F115,0)+MAX((Expenses!BG$38-$AB118/12)*$AA118*$F115,0)+MAX((Expenses!BG$39-$AB119/12)*$AA119*$F115,0)))))</f>
        <v>0</v>
      </c>
      <c r="BJ286" s="156">
        <f>IF(OR(BJ$165&lt;=EOMONTH($E115,$R115*(1-$O115)),BJ$165&gt;EOMONTH($E115,$P115*12*(1-$O115)+$Q115*12*$O115+$R115*(1-$O115))),0,IF($X115="NNN",SUM(Expenses!BH$35:BH$39)*$F115,IF($X115="FSG",0,IF($X115="MG",SUMPRODUCT($Z115:$Z119,Expenses!BH$35:BH$39)*$F115,MAX((Expenses!BH$35-$AB115/12)*$AA115*$F115,0)+MAX((Expenses!BH$36-$AB116/12)*$AA116*$F115,0)+MAX((Expenses!BH$37-$AB117/12)*$AA117*$F115,0)+MAX((Expenses!BH$38-$AB118/12)*$AA118*$F115,0)+MAX((Expenses!BH$39-$AB119/12)*$AA119*$F115,0)))))</f>
        <v>0</v>
      </c>
      <c r="BK286" s="156">
        <f ca="1">IF(OR(BK$165&lt;=EOMONTH($E115,$R115*(1-$O115)),BK$165&gt;EOMONTH($E115,$P115*12*(1-$O115)+$Q115*12*$O115+$R115*(1-$O115))),0,IF($X115="NNN",SUM(Expenses!BI$35:BI$39)*$F115,IF($X115="FSG",0,IF($X115="MG",SUMPRODUCT($Z115:$Z119,Expenses!BI$35:BI$39)*$F115,MAX((Expenses!BI$35-$AB115/12)*$AA115*$F115,0)+MAX((Expenses!BI$36-$AB116/12)*$AA116*$F115,0)+MAX((Expenses!BI$37-$AB117/12)*$AA117*$F115,0)+MAX((Expenses!BI$38-$AB118/12)*$AA118*$F115,0)+MAX((Expenses!BI$39-$AB119/12)*$AA119*$F115,0)))))</f>
        <v>4779.7030335775662</v>
      </c>
      <c r="BL286" s="156">
        <f ca="1">IF(OR(BL$165&lt;=EOMONTH($E115,$R115*(1-$O115)),BL$165&gt;EOMONTH($E115,$P115*12*(1-$O115)+$Q115*12*$O115+$R115*(1-$O115))),0,IF($X115="NNN",SUM(Expenses!BJ$35:BJ$39)*$F115,IF($X115="FSG",0,IF($X115="MG",SUMPRODUCT($Z115:$Z119,Expenses!BJ$35:BJ$39)*$F115,MAX((Expenses!BJ$35-$AB115/12)*$AA115*$F115,0)+MAX((Expenses!BJ$36-$AB116/12)*$AA116*$F115,0)+MAX((Expenses!BJ$37-$AB117/12)*$AA117*$F115,0)+MAX((Expenses!BJ$38-$AB118/12)*$AA118*$F115,0)+MAX((Expenses!BJ$39-$AB119/12)*$AA119*$F115,0)))))</f>
        <v>4925.6342147479445</v>
      </c>
      <c r="BM286" s="156">
        <f ca="1">IF(OR(BM$165&lt;=EOMONTH($E115,$R115*(1-$O115)),BM$165&gt;EOMONTH($E115,$P115*12*(1-$O115)+$Q115*12*$O115+$R115*(1-$O115))),0,IF($X115="NNN",SUM(Expenses!BK$35:BK$39)*$F115,IF($X115="FSG",0,IF($X115="MG",SUMPRODUCT($Z115:$Z119,Expenses!BK$35:BK$39)*$F115,MAX((Expenses!BK$35-$AB115/12)*$AA115*$F115,0)+MAX((Expenses!BK$36-$AB116/12)*$AA116*$F115,0)+MAX((Expenses!BK$37-$AB117/12)*$AA117*$F115,0)+MAX((Expenses!BK$38-$AB118/12)*$AA118*$F115,0)+MAX((Expenses!BK$39-$AB119/12)*$AA119*$F115,0)))))</f>
        <v>4948.5088095160309</v>
      </c>
      <c r="BN286" s="156">
        <f ca="1">IF(OR(BN$165&lt;=EOMONTH($E115,$R115*(1-$O115)),BN$165&gt;EOMONTH($E115,$P115*12*(1-$O115)+$Q115*12*$O115+$R115*(1-$O115))),0,IF($X115="NNN",SUM(Expenses!BL$35:BL$39)*$F115,IF($X115="FSG",0,IF($X115="MG",SUMPRODUCT($Z115:$Z119,Expenses!BL$35:BL$39)*$F115,MAX((Expenses!BL$35-$AB115/12)*$AA115*$F115,0)+MAX((Expenses!BL$36-$AB116/12)*$AA116*$F115,0)+MAX((Expenses!BL$37-$AB117/12)*$AA117*$F115,0)+MAX((Expenses!BL$38-$AB118/12)*$AA118*$F115,0)+MAX((Expenses!BL$39-$AB119/12)*$AA119*$F115,0)))))</f>
        <v>4980.3836130268828</v>
      </c>
      <c r="BO286" s="156">
        <f ca="1">IF(OR(BO$165&lt;=EOMONTH($E115,$R115*(1-$O115)),BO$165&gt;EOMONTH($E115,$P115*12*(1-$O115)+$Q115*12*$O115+$R115*(1-$O115))),0,IF($X115="NNN",SUM(Expenses!BM$35:BM$39)*$F115,IF($X115="FSG",0,IF($X115="MG",SUMPRODUCT($Z115:$Z119,Expenses!BM$35:BM$39)*$F115,MAX((Expenses!BM$35-$AB115/12)*$AA115*$F115,0)+MAX((Expenses!BM$36-$AB116/12)*$AA116*$F115,0)+MAX((Expenses!BM$37-$AB117/12)*$AA117*$F115,0)+MAX((Expenses!BM$38-$AB118/12)*$AA118*$F115,0)+MAX((Expenses!BM$39-$AB119/12)*$AA119*$F115,0)))))</f>
        <v>4983.0592576946237</v>
      </c>
      <c r="BP286" s="156">
        <f ca="1">IF(OR(BP$165&lt;=EOMONTH($E115,$R115*(1-$O115)),BP$165&gt;EOMONTH($E115,$P115*12*(1-$O115)+$Q115*12*$O115+$R115*(1-$O115))),0,IF($X115="NNN",SUM(Expenses!BN$35:BN$39)*$F115,IF($X115="FSG",0,IF($X115="MG",SUMPRODUCT($Z115:$Z119,Expenses!BN$35:BN$39)*$F115,MAX((Expenses!BN$35-$AB115/12)*$AA115*$F115,0)+MAX((Expenses!BN$36-$AB116/12)*$AA116*$F115,0)+MAX((Expenses!BN$37-$AB117/12)*$AA117*$F115,0)+MAX((Expenses!BN$38-$AB118/12)*$AA118*$F115,0)+MAX((Expenses!BN$39-$AB119/12)*$AA119*$F115,0)))))</f>
        <v>5185.4820335296854</v>
      </c>
      <c r="BQ286" s="156">
        <f ca="1">IF(OR(BQ$165&lt;=EOMONTH($E115,$R115*(1-$O115)),BQ$165&gt;EOMONTH($E115,$P115*12*(1-$O115)+$Q115*12*$O115+$R115*(1-$O115))),0,IF($X115="NNN",SUM(Expenses!BO$35:BO$39)*$F115,IF($X115="FSG",0,IF($X115="MG",SUMPRODUCT($Z115:$Z119,Expenses!BO$35:BO$39)*$F115,MAX((Expenses!BO$35-$AB115/12)*$AA115*$F115,0)+MAX((Expenses!BO$36-$AB116/12)*$AA116*$F115,0)+MAX((Expenses!BO$37-$AB117/12)*$AA117*$F115,0)+MAX((Expenses!BO$38-$AB118/12)*$AA118*$F115,0)+MAX((Expenses!BO$39-$AB119/12)*$AA119*$F115,0)))))</f>
        <v>5191.2190454974761</v>
      </c>
      <c r="BR286" s="156">
        <f ca="1">IF(OR(BR$165&lt;=EOMONTH($E115,$R115*(1-$O115)),BR$165&gt;EOMONTH($E115,$P115*12*(1-$O115)+$Q115*12*$O115+$R115*(1-$O115))),0,IF($X115="NNN",SUM(Expenses!BP$35:BP$39)*$F115,IF($X115="FSG",0,IF($X115="MG",SUMPRODUCT($Z115:$Z119,Expenses!BP$35:BP$39)*$F115,MAX((Expenses!BP$35-$AB115/12)*$AA115*$F115,0)+MAX((Expenses!BP$36-$AB116/12)*$AA116*$F115,0)+MAX((Expenses!BP$37-$AB117/12)*$AA117*$F115,0)+MAX((Expenses!BP$38-$AB118/12)*$AA118*$F115,0)+MAX((Expenses!BP$39-$AB119/12)*$AA119*$F115,0)))))</f>
        <v>5276.3969281199452</v>
      </c>
      <c r="BS286" s="156">
        <f ca="1">IF(OR(BS$165&lt;=EOMONTH($E115,$R115*(1-$O115)),BS$165&gt;EOMONTH($E115,$P115*12*(1-$O115)+$Q115*12*$O115+$R115*(1-$O115))),0,IF($X115="NNN",SUM(Expenses!BQ$35:BQ$39)*$F115,IF($X115="FSG",0,IF($X115="MG",SUMPRODUCT($Z115:$Z119,Expenses!BQ$35:BQ$39)*$F115,MAX((Expenses!BQ$35-$AB115/12)*$AA115*$F115,0)+MAX((Expenses!BQ$36-$AB116/12)*$AA116*$F115,0)+MAX((Expenses!BQ$37-$AB117/12)*$AA117*$F115,0)+MAX((Expenses!BQ$38-$AB118/12)*$AA118*$F115,0)+MAX((Expenses!BQ$39-$AB119/12)*$AA119*$F115,0)))))</f>
        <v>5279.4930047165044</v>
      </c>
      <c r="BT286" s="156">
        <f ca="1">IF(OR(BT$165&lt;=EOMONTH($E115,$R115*(1-$O115)),BT$165&gt;EOMONTH($E115,$P115*12*(1-$O115)+$Q115*12*$O115+$R115*(1-$O115))),0,IF($X115="NNN",SUM(Expenses!BR$35:BR$39)*$F115,IF($X115="FSG",0,IF($X115="MG",SUMPRODUCT($Z115:$Z119,Expenses!BR$35:BR$39)*$F115,MAX((Expenses!BR$35-$AB115/12)*$AA115*$F115,0)+MAX((Expenses!BR$36-$AB116/12)*$AA116*$F115,0)+MAX((Expenses!BR$37-$AB117/12)*$AA117*$F115,0)+MAX((Expenses!BR$38-$AB118/12)*$AA118*$F115,0)+MAX((Expenses!BR$39-$AB119/12)*$AA119*$F115,0)))))</f>
        <v>5282.5967170731856</v>
      </c>
      <c r="BU286" s="156">
        <f ca="1">IF(OR(BU$165&lt;=EOMONTH($E115,$R115*(1-$O115)),BU$165&gt;EOMONTH($E115,$P115*12*(1-$O115)+$Q115*12*$O115+$R115*(1-$O115))),0,IF($X115="NNN",SUM(Expenses!BS$35:BS$39)*$F115,IF($X115="FSG",0,IF($X115="MG",SUMPRODUCT($Z115:$Z119,Expenses!BS$35:BS$39)*$F115,MAX((Expenses!BS$35-$AB115/12)*$AA115*$F115,0)+MAX((Expenses!BS$36-$AB116/12)*$AA116*$F115,0)+MAX((Expenses!BS$37-$AB117/12)*$AA117*$F115,0)+MAX((Expenses!BS$38-$AB118/12)*$AA118*$F115,0)+MAX((Expenses!BS$39-$AB119/12)*$AA119*$F115,0)))))</f>
        <v>5285.7080840218332</v>
      </c>
      <c r="BV286" s="156">
        <f ca="1">IF(OR(BV$165&lt;=EOMONTH($E115,$R115*(1-$O115)),BV$165&gt;EOMONTH($E115,$P115*12*(1-$O115)+$Q115*12*$O115+$R115*(1-$O115))),0,IF($X115="NNN",SUM(Expenses!BT$35:BT$39)*$F115,IF($X115="FSG",0,IF($X115="MG",SUMPRODUCT($Z115:$Z119,Expenses!BT$35:BT$39)*$F115,MAX((Expenses!BT$35-$AB115/12)*$AA115*$F115,0)+MAX((Expenses!BT$36-$AB116/12)*$AA116*$F115,0)+MAX((Expenses!BT$37-$AB117/12)*$AA117*$F115,0)+MAX((Expenses!BT$38-$AB118/12)*$AA118*$F115,0)+MAX((Expenses!BT$39-$AB119/12)*$AA119*$F115,0)))))</f>
        <v>5289.2779154513009</v>
      </c>
      <c r="BW286" s="156">
        <f ca="1">IF(OR(BW$165&lt;=EOMONTH($E115,$R115*(1-$O115)),BW$165&gt;EOMONTH($E115,$P115*12*(1-$O115)+$Q115*12*$O115+$R115*(1-$O115))),0,IF($X115="NNN",SUM(Expenses!BU$35:BU$39)*$F115,IF($X115="FSG",0,IF($X115="MG",SUMPRODUCT($Z115:$Z119,Expenses!BU$35:BU$39)*$F115,MAX((Expenses!BU$35-$AB115/12)*$AA115*$F115,0)+MAX((Expenses!BU$36-$AB116/12)*$AA116*$F115,0)+MAX((Expenses!BU$37-$AB117/12)*$AA117*$F115,0)+MAX((Expenses!BU$38-$AB118/12)*$AA118*$F115,0)+MAX((Expenses!BU$39-$AB119/12)*$AA119*$F115,0)))))</f>
        <v>5292.4046482653093</v>
      </c>
      <c r="BX286" s="156">
        <f ca="1">IF(OR(BX$165&lt;=EOMONTH($E115,$R115*(1-$O115)),BX$165&gt;EOMONTH($E115,$P115*12*(1-$O115)+$Q115*12*$O115+$R115*(1-$O115))),0,IF($X115="NNN",SUM(Expenses!BV$35:BV$39)*$F115,IF($X115="FSG",0,IF($X115="MG",SUMPRODUCT($Z115:$Z119,Expenses!BV$35:BV$39)*$F115,MAX((Expenses!BV$35-$AB115/12)*$AA115*$F115,0)+MAX((Expenses!BV$36-$AB116/12)*$AA116*$F115,0)+MAX((Expenses!BV$37-$AB117/12)*$AA117*$F115,0)+MAX((Expenses!BV$38-$AB118/12)*$AA118*$F115,0)+MAX((Expenses!BV$39-$AB119/12)*$AA119*$F115,0)))))</f>
        <v>5370.441037383106</v>
      </c>
      <c r="BY286" s="156">
        <f ca="1">IF(OR(BY$165&lt;=EOMONTH($E115,$R115*(1-$O115)),BY$165&gt;EOMONTH($E115,$P115*12*(1-$O115)+$Q115*12*$O115+$R115*(1-$O115))),0,IF($X115="NNN",SUM(Expenses!BW$35:BW$39)*$F115,IF($X115="FSG",0,IF($X115="MG",SUMPRODUCT($Z115:$Z119,Expenses!BW$35:BW$39)*$F115,MAX((Expenses!BW$35-$AB115/12)*$AA115*$F115,0)+MAX((Expenses!BW$36-$AB116/12)*$AA116*$F115,0)+MAX((Expenses!BW$37-$AB117/12)*$AA117*$F115,0)+MAX((Expenses!BW$38-$AB118/12)*$AA118*$F115,0)+MAX((Expenses!BW$39-$AB119/12)*$AA119*$F115,0)))))</f>
        <v>5385.8966253987519</v>
      </c>
      <c r="BZ286" s="156">
        <f ca="1">IF(OR(BZ$165&lt;=EOMONTH($E115,$R115*(1-$O115)),BZ$165&gt;EOMONTH($E115,$P115*12*(1-$O115)+$Q115*12*$O115+$R115*(1-$O115))),0,IF($X115="NNN",SUM(Expenses!BX$35:BX$39)*$F115,IF($X115="FSG",0,IF($X115="MG",SUMPRODUCT($Z115:$Z119,Expenses!BX$35:BX$39)*$F115,MAX((Expenses!BX$35-$AB115/12)*$AA115*$F115,0)+MAX((Expenses!BX$36-$AB116/12)*$AA116*$F115,0)+MAX((Expenses!BX$37-$AB117/12)*$AA117*$F115,0)+MAX((Expenses!BX$38-$AB118/12)*$AA118*$F115,0)+MAX((Expenses!BX$39-$AB119/12)*$AA119*$F115,0)))))</f>
        <v>5389.0465494144728</v>
      </c>
      <c r="CA286" s="156">
        <f ca="1">IF(OR(CA$165&lt;=EOMONTH($E115,$R115*(1-$O115)),CA$165&gt;EOMONTH($E115,$P115*12*(1-$O115)+$Q115*12*$O115+$R115*(1-$O115))),0,IF($X115="NNN",SUM(Expenses!BY$35:BY$39)*$F115,IF($X115="FSG",0,IF($X115="MG",SUMPRODUCT($Z115:$Z119,Expenses!BY$35:BY$39)*$F115,MAX((Expenses!BY$35-$AB115/12)*$AA115*$F115,0)+MAX((Expenses!BY$36-$AB116/12)*$AA116*$F115,0)+MAX((Expenses!BY$37-$AB117/12)*$AA117*$F115,0)+MAX((Expenses!BY$38-$AB118/12)*$AA118*$F115,0)+MAX((Expenses!BY$39-$AB119/12)*$AA119*$F115,0)))))</f>
        <v>5392.2042419925774</v>
      </c>
      <c r="CB286" s="156">
        <f ca="1">IF(OR(CB$165&lt;=EOMONTH($E115,$R115*(1-$O115)),CB$165&gt;EOMONTH($E115,$P115*12*(1-$O115)+$Q115*12*$O115+$R115*(1-$O115))),0,IF($X115="NNN",SUM(Expenses!BZ$35:BZ$39)*$F115,IF($X115="FSG",0,IF($X115="MG",SUMPRODUCT($Z115:$Z119,Expenses!BZ$35:BZ$39)*$F115,MAX((Expenses!BZ$35-$AB115/12)*$AA115*$F115,0)+MAX((Expenses!BZ$36-$AB116/12)*$AA116*$F115,0)+MAX((Expenses!BZ$37-$AB117/12)*$AA117*$F115,0)+MAX((Expenses!BZ$38-$AB118/12)*$AA118*$F115,0)+MAX((Expenses!BZ$39-$AB119/12)*$AA119*$F115,0)))))</f>
        <v>5396.820543935627</v>
      </c>
      <c r="CC286" s="156">
        <f ca="1">IF(OR(CC$165&lt;=EOMONTH($E115,$R115*(1-$O115)),CC$165&gt;EOMONTH($E115,$P115*12*(1-$O115)+$Q115*12*$O115+$R115*(1-$O115))),0,IF($X115="NNN",SUM(Expenses!CA$35:CA$39)*$F115,IF($X115="FSG",0,IF($X115="MG",SUMPRODUCT($Z115:$Z119,Expenses!CA$35:CA$39)*$F115,MAX((Expenses!CA$35-$AB115/12)*$AA115*$F115,0)+MAX((Expenses!CA$36-$AB116/12)*$AA116*$F115,0)+MAX((Expenses!CA$37-$AB117/12)*$AA117*$F115,0)+MAX((Expenses!CA$38-$AB118/12)*$AA118*$F115,0)+MAX((Expenses!CA$39-$AB119/12)*$AA119*$F115,0)))))</f>
        <v>5402.7296662624512</v>
      </c>
      <c r="CD286" s="156">
        <f ca="1">IF(OR(CD$165&lt;=EOMONTH($E115,$R115*(1-$O115)),CD$165&gt;EOMONTH($E115,$P115*12*(1-$O115)+$Q115*12*$O115+$R115*(1-$O115))),0,IF($X115="NNN",SUM(Expenses!CB$35:CB$39)*$F115,IF($X115="FSG",0,IF($X115="MG",SUMPRODUCT($Z115:$Z119,Expenses!CB$35:CB$39)*$F115,MAX((Expenses!CB$35-$AB115/12)*$AA115*$F115,0)+MAX((Expenses!CB$36-$AB116/12)*$AA116*$F115,0)+MAX((Expenses!CB$37-$AB117/12)*$AA117*$F115,0)+MAX((Expenses!CB$38-$AB118/12)*$AA118*$F115,0)+MAX((Expenses!CB$39-$AB119/12)*$AA119*$F115,0)))))</f>
        <v>5405.9107796730596</v>
      </c>
      <c r="CE286" s="156">
        <f ca="1">IF(OR(CE$165&lt;=EOMONTH($E115,$R115*(1-$O115)),CE$165&gt;EOMONTH($E115,$P115*12*(1-$O115)+$Q115*12*$O115+$R115*(1-$O115))),0,IF($X115="NNN",SUM(Expenses!CC$35:CC$39)*$F115,IF($X115="FSG",0,IF($X115="MG",SUMPRODUCT($Z115:$Z119,Expenses!CC$35:CC$39)*$F115,MAX((Expenses!CC$35-$AB115/12)*$AA115*$F115,0)+MAX((Expenses!CC$36-$AB116/12)*$AA116*$F115,0)+MAX((Expenses!CC$37-$AB117/12)*$AA117*$F115,0)+MAX((Expenses!CC$38-$AB118/12)*$AA118*$F115,0)+MAX((Expenses!CC$39-$AB119/12)*$AA119*$F115,0)))))</f>
        <v>5409.0997385675146</v>
      </c>
      <c r="CF286" s="156">
        <f ca="1">IF(OR(CF$165&lt;=EOMONTH($E115,$R115*(1-$O115)),CF$165&gt;EOMONTH($E115,$P115*12*(1-$O115)+$Q115*12*$O115+$R115*(1-$O115))),0,IF($X115="NNN",SUM(Expenses!CD$35:CD$39)*$F115,IF($X115="FSG",0,IF($X115="MG",SUMPRODUCT($Z115:$Z119,Expenses!CD$35:CD$39)*$F115,MAX((Expenses!CD$35-$AB115/12)*$AA115*$F115,0)+MAX((Expenses!CD$36-$AB116/12)*$AA116*$F115,0)+MAX((Expenses!CD$37-$AB117/12)*$AA117*$F115,0)+MAX((Expenses!CD$38-$AB118/12)*$AA118*$F115,0)+MAX((Expenses!CD$39-$AB119/12)*$AA119*$F115,0)))))</f>
        <v>5412.2965622948959</v>
      </c>
      <c r="CG286" s="156">
        <f ca="1">IF(OR(CG$165&lt;=EOMONTH($E115,$R115*(1-$O115)),CG$165&gt;EOMONTH($E115,$P115*12*(1-$O115)+$Q115*12*$O115+$R115*(1-$O115))),0,IF($X115="NNN",SUM(Expenses!CE$35:CE$39)*$F115,IF($X115="FSG",0,IF($X115="MG",SUMPRODUCT($Z115:$Z119,Expenses!CE$35:CE$39)*$F115,MAX((Expenses!CE$35-$AB115/12)*$AA115*$F115,0)+MAX((Expenses!CE$36-$AB116/12)*$AA116*$F115,0)+MAX((Expenses!CE$37-$AB117/12)*$AA117*$F115,0)+MAX((Expenses!CE$38-$AB118/12)*$AA118*$F115,0)+MAX((Expenses!CE$39-$AB119/12)*$AA119*$F115,0)))))</f>
        <v>5415.5012702520044</v>
      </c>
      <c r="CH286" s="156">
        <f ca="1">IF(OR(CH$165&lt;=EOMONTH($E115,$R115*(1-$O115)),CH$165&gt;EOMONTH($E115,$P115*12*(1-$O115)+$Q115*12*$O115+$R115*(1-$O115))),0,IF($X115="NNN",SUM(Expenses!CF$35:CF$39)*$F115,IF($X115="FSG",0,IF($X115="MG",SUMPRODUCT($Z115:$Z119,Expenses!CF$35:CF$39)*$F115,MAX((Expenses!CF$35-$AB115/12)*$AA115*$F115,0)+MAX((Expenses!CF$36-$AB116/12)*$AA116*$F115,0)+MAX((Expenses!CF$37-$AB117/12)*$AA117*$F115,0)+MAX((Expenses!CF$38-$AB118/12)*$AA118*$F115,0)+MAX((Expenses!CF$39-$AB119/12)*$AA119*$F115,0)))))</f>
        <v>5419.1781966243552</v>
      </c>
      <c r="CI286" s="156">
        <f ca="1">IF(OR(CI$165&lt;=EOMONTH($E115,$R115*(1-$O115)),CI$165&gt;EOMONTH($E115,$P115*12*(1-$O115)+$Q115*12*$O115+$R115*(1-$O115))),0,IF($X115="NNN",SUM(Expenses!CG$35:CG$39)*$F115,IF($X115="FSG",0,IF($X115="MG",SUMPRODUCT($Z115:$Z119,Expenses!CG$35:CG$39)*$F115,MAX((Expenses!CG$35-$AB115/12)*$AA115*$F115,0)+MAX((Expenses!CG$36-$AB116/12)*$AA116*$F115,0)+MAX((Expenses!CG$37-$AB117/12)*$AA117*$F115,0)+MAX((Expenses!CG$38-$AB118/12)*$AA118*$F115,0)+MAX((Expenses!CG$39-$AB119/12)*$AA119*$F115,0)))))</f>
        <v>5422.3987314227834</v>
      </c>
      <c r="CJ286" s="156">
        <f ca="1">IF(OR(CJ$165&lt;=EOMONTH($E115,$R115*(1-$O115)),CJ$165&gt;EOMONTH($E115,$P115*12*(1-$O115)+$Q115*12*$O115+$R115*(1-$O115))),0,IF($X115="NNN",SUM(Expenses!CH$35:CH$39)*$F115,IF($X115="FSG",0,IF($X115="MG",SUMPRODUCT($Z115:$Z119,Expenses!CH$35:CH$39)*$F115,MAX((Expenses!CH$35-$AB115/12)*$AA115*$F115,0)+MAX((Expenses!CH$36-$AB116/12)*$AA116*$F115,0)+MAX((Expenses!CH$37-$AB117/12)*$AA117*$F115,0)+MAX((Expenses!CH$38-$AB118/12)*$AA118*$F115,0)+MAX((Expenses!CH$39-$AB119/12)*$AA119*$F115,0)))))</f>
        <v>5502.2006510883066</v>
      </c>
      <c r="CK286" s="156">
        <f ca="1">IF(OR(CK$165&lt;=EOMONTH($E115,$R115*(1-$O115)),CK$165&gt;EOMONTH($E115,$P115*12*(1-$O115)+$Q115*12*$O115+$R115*(1-$O115))),0,IF($X115="NNN",SUM(Expenses!CI$35:CI$39)*$F115,IF($X115="FSG",0,IF($X115="MG",SUMPRODUCT($Z115:$Z119,Expenses!CI$35:CI$39)*$F115,MAX((Expenses!CI$35-$AB115/12)*$AA115*$F115,0)+MAX((Expenses!CI$36-$AB116/12)*$AA116*$F115,0)+MAX((Expenses!CI$37-$AB117/12)*$AA117*$F115,0)+MAX((Expenses!CI$38-$AB118/12)*$AA118*$F115,0)+MAX((Expenses!CI$39-$AB119/12)*$AA119*$F115,0)))))</f>
        <v>5518.1199067444213</v>
      </c>
      <c r="CL286" s="156">
        <f ca="1">IF(OR(CL$165&lt;=EOMONTH($E115,$R115*(1-$O115)),CL$165&gt;EOMONTH($E115,$P115*12*(1-$O115)+$Q115*12*$O115+$R115*(1-$O115))),0,IF($X115="NNN",SUM(Expenses!CJ$35:CJ$39)*$F115,IF($X115="FSG",0,IF($X115="MG",SUMPRODUCT($Z115:$Z119,Expenses!CJ$35:CJ$39)*$F115,MAX((Expenses!CJ$35-$AB115/12)*$AA115*$F115,0)+MAX((Expenses!CJ$36-$AB116/12)*$AA116*$F115,0)+MAX((Expenses!CJ$37-$AB117/12)*$AA117*$F115,0)+MAX((Expenses!CJ$38-$AB118/12)*$AA118*$F115,0)+MAX((Expenses!CJ$39-$AB119/12)*$AA119*$F115,0)))))</f>
        <v>5521.364328480613</v>
      </c>
      <c r="CM286" s="156">
        <f ca="1">IF(OR(CM$165&lt;=EOMONTH($E115,$R115*(1-$O115)),CM$165&gt;EOMONTH($E115,$P115*12*(1-$O115)+$Q115*12*$O115+$R115*(1-$O115))),0,IF($X115="NNN",SUM(Expenses!CK$35:CK$39)*$F115,IF($X115="FSG",0,IF($X115="MG",SUMPRODUCT($Z115:$Z119,Expenses!CK$35:CK$39)*$F115,MAX((Expenses!CK$35-$AB115/12)*$AA115*$F115,0)+MAX((Expenses!CK$36-$AB116/12)*$AA116*$F115,0)+MAX((Expenses!CK$37-$AB117/12)*$AA117*$F115,0)+MAX((Expenses!CK$38-$AB118/12)*$AA118*$F115,0)+MAX((Expenses!CK$39-$AB119/12)*$AA119*$F115,0)))))</f>
        <v>5524.6167518360608</v>
      </c>
      <c r="CN286" s="156">
        <f ca="1">IF(OR(CN$165&lt;=EOMONTH($E115,$R115*(1-$O115)),CN$165&gt;EOMONTH($E115,$P115*12*(1-$O115)+$Q115*12*$O115+$R115*(1-$O115))),0,IF($X115="NNN",SUM(Expenses!CL$35:CL$39)*$F115,IF($X115="FSG",0,IF($X115="MG",SUMPRODUCT($Z115:$Z119,Expenses!CL$35:CL$39)*$F115,MAX((Expenses!CL$35-$AB115/12)*$AA115*$F115,0)+MAX((Expenses!CL$36-$AB116/12)*$AA116*$F115,0)+MAX((Expenses!CL$37-$AB117/12)*$AA117*$F115,0)+MAX((Expenses!CL$38-$AB118/12)*$AA118*$F115,0)+MAX((Expenses!CL$39-$AB119/12)*$AA119*$F115,0)))))</f>
        <v>5529.3715428374007</v>
      </c>
      <c r="CO286" s="156">
        <f ca="1">IF(OR(CO$165&lt;=EOMONTH($E115,$R115*(1-$O115)),CO$165&gt;EOMONTH($E115,$P115*12*(1-$O115)+$Q115*12*$O115+$R115*(1-$O115))),0,IF($X115="NNN",SUM(Expenses!CM$35:CM$39)*$F115,IF($X115="FSG",0,IF($X115="MG",SUMPRODUCT($Z115:$Z119,Expenses!CM$35:CM$39)*$F115,MAX((Expenses!CM$35-$AB115/12)*$AA115*$F115,0)+MAX((Expenses!CM$36-$AB116/12)*$AA116*$F115,0)+MAX((Expenses!CM$37-$AB117/12)*$AA117*$F115,0)+MAX((Expenses!CM$38-$AB118/12)*$AA118*$F115,0)+MAX((Expenses!CM$39-$AB119/12)*$AA119*$F115,0)))))</f>
        <v>5535.4579388340317</v>
      </c>
      <c r="CP286" s="156">
        <f ca="1">IF(OR(CP$165&lt;=EOMONTH($E115,$R115*(1-$O115)),CP$165&gt;EOMONTH($E115,$P115*12*(1-$O115)+$Q115*12*$O115+$R115*(1-$O115))),0,IF($X115="NNN",SUM(Expenses!CN$35:CN$39)*$F115,IF($X115="FSG",0,IF($X115="MG",SUMPRODUCT($Z115:$Z119,Expenses!CN$35:CN$39)*$F115,MAX((Expenses!CN$35-$AB115/12)*$AA115*$F115,0)+MAX((Expenses!CN$36-$AB116/12)*$AA116*$F115,0)+MAX((Expenses!CN$37-$AB117/12)*$AA117*$F115,0)+MAX((Expenses!CN$38-$AB118/12)*$AA118*$F115,0)+MAX((Expenses!CN$39-$AB119/12)*$AA119*$F115,0)))))</f>
        <v>5538.7344856469572</v>
      </c>
      <c r="CQ286" s="156">
        <f ca="1">IF(OR(CQ$165&lt;=EOMONTH($E115,$R115*(1-$O115)),CQ$165&gt;EOMONTH($E115,$P115*12*(1-$O115)+$Q115*12*$O115+$R115*(1-$O115))),0,IF($X115="NNN",SUM(Expenses!CO$35:CO$39)*$F115,IF($X115="FSG",0,IF($X115="MG",SUMPRODUCT($Z115:$Z119,Expenses!CO$35:CO$39)*$F115,MAX((Expenses!CO$35-$AB115/12)*$AA115*$F115,0)+MAX((Expenses!CO$36-$AB116/12)*$AA116*$F115,0)+MAX((Expenses!CO$37-$AB117/12)*$AA117*$F115,0)+MAX((Expenses!CO$38-$AB118/12)*$AA118*$F115,0)+MAX((Expenses!CO$39-$AB119/12)*$AA119*$F115,0)))))</f>
        <v>5542.0191133082453</v>
      </c>
      <c r="CR286" s="156">
        <f ca="1">IF(OR(CR$165&lt;=EOMONTH($E115,$R115*(1-$O115)),CR$165&gt;EOMONTH($E115,$P115*12*(1-$O115)+$Q115*12*$O115+$R115*(1-$O115))),0,IF($X115="NNN",SUM(Expenses!CP$35:CP$39)*$F115,IF($X115="FSG",0,IF($X115="MG",SUMPRODUCT($Z115:$Z119,Expenses!CP$35:CP$39)*$F115,MAX((Expenses!CP$35-$AB115/12)*$AA115*$F115,0)+MAX((Expenses!CP$36-$AB116/12)*$AA116*$F115,0)+MAX((Expenses!CP$37-$AB117/12)*$AA117*$F115,0)+MAX((Expenses!CP$38-$AB118/12)*$AA118*$F115,0)+MAX((Expenses!CP$39-$AB119/12)*$AA119*$F115,0)))))</f>
        <v>5545.3118417474498</v>
      </c>
      <c r="CS286" s="156">
        <f ca="1">IF(OR(CS$165&lt;=EOMONTH($E115,$R115*(1-$O115)),CS$165&gt;EOMONTH($E115,$P115*12*(1-$O115)+$Q115*12*$O115+$R115*(1-$O115))),0,IF($X115="NNN",SUM(Expenses!CQ$35:CQ$39)*$F115,IF($X115="FSG",0,IF($X115="MG",SUMPRODUCT($Z115:$Z119,Expenses!CQ$35:CQ$39)*$F115,MAX((Expenses!CQ$35-$AB115/12)*$AA115*$F115,0)+MAX((Expenses!CQ$36-$AB116/12)*$AA116*$F115,0)+MAX((Expenses!CQ$37-$AB117/12)*$AA117*$F115,0)+MAX((Expenses!CQ$38-$AB118/12)*$AA118*$F115,0)+MAX((Expenses!CQ$39-$AB119/12)*$AA119*$F115,0)))))</f>
        <v>5548.6126909432714</v>
      </c>
      <c r="CT286" s="156">
        <f ca="1">IF(OR(CT$165&lt;=EOMONTH($E115,$R115*(1-$O115)),CT$165&gt;EOMONTH($E115,$P115*12*(1-$O115)+$Q115*12*$O115+$R115*(1-$O115))),0,IF($X115="NNN",SUM(Expenses!CR$35:CR$39)*$F115,IF($X115="FSG",0,IF($X115="MG",SUMPRODUCT($Z115:$Z119,Expenses!CR$35:CR$39)*$F115,MAX((Expenses!CR$35-$AB115/12)*$AA115*$F115,0)+MAX((Expenses!CR$36-$AB116/12)*$AA116*$F115,0)+MAX((Expenses!CR$37-$AB117/12)*$AA117*$F115,0)+MAX((Expenses!CR$38-$AB118/12)*$AA118*$F115,0)+MAX((Expenses!CR$39-$AB119/12)*$AA119*$F115,0)))))</f>
        <v>5490.2035037904398</v>
      </c>
      <c r="CU286" s="156">
        <f ca="1">IF(OR(CU$165&lt;=EOMONTH($E115,$R115*(1-$O115)),CU$165&gt;EOMONTH($E115,$P115*12*(1-$O115)+$Q115*12*$O115+$R115*(1-$O115))),0,IF($X115="NNN",SUM(Expenses!CS$35:CS$39)*$F115,IF($X115="FSG",0,IF($X115="MG",SUMPRODUCT($Z115:$Z119,Expenses!CS$35:CS$39)*$F115,MAX((Expenses!CS$35-$AB115/12)*$AA115*$F115,0)+MAX((Expenses!CS$36-$AB116/12)*$AA116*$F115,0)+MAX((Expenses!CS$37-$AB117/12)*$AA117*$F115,0)+MAX((Expenses!CS$38-$AB118/12)*$AA118*$F115,0)+MAX((Expenses!CS$39-$AB119/12)*$AA119*$F115,0)))))</f>
        <v>5493.4299394776053</v>
      </c>
      <c r="CV286" s="156">
        <f ca="1">IF(OR(CV$165&lt;=EOMONTH($E115,$R115*(1-$O115)),CV$165&gt;EOMONTH($E115,$P115*12*(1-$O115)+$Q115*12*$O115+$R115*(1-$O115))),0,IF($X115="NNN",SUM(Expenses!CT$35:CT$39)*$F115,IF($X115="FSG",0,IF($X115="MG",SUMPRODUCT($Z115:$Z119,Expenses!CT$35:CT$39)*$F115,MAX((Expenses!CT$35-$AB115/12)*$AA115*$F115,0)+MAX((Expenses!CT$36-$AB116/12)*$AA116*$F115,0)+MAX((Expenses!CT$37-$AB117/12)*$AA117*$F115,0)+MAX((Expenses!CT$38-$AB118/12)*$AA118*$F115,0)+MAX((Expenses!CT$39-$AB119/12)*$AA119*$F115,0)))))</f>
        <v>5268.1148113017653</v>
      </c>
      <c r="CW286" s="156">
        <f ca="1">IF(OR(CW$165&lt;=EOMONTH($E115,$R115*(1-$O115)),CW$165&gt;EOMONTH($E115,$P115*12*(1-$O115)+$Q115*12*$O115+$R115*(1-$O115))),0,IF($X115="NNN",SUM(Expenses!CU$35:CU$39)*$F115,IF($X115="FSG",0,IF($X115="MG",SUMPRODUCT($Z115:$Z119,Expenses!CU$35:CU$39)*$F115,MAX((Expenses!CU$35-$AB115/12)*$AA115*$F115,0)+MAX((Expenses!CU$36-$AB116/12)*$AA116*$F115,0)+MAX((Expenses!CU$37-$AB117/12)*$AA117*$F115,0)+MAX((Expenses!CU$38-$AB118/12)*$AA118*$F115,0)+MAX((Expenses!CU$39-$AB119/12)*$AA119*$F115,0)))))</f>
        <v>5329.7997934032501</v>
      </c>
      <c r="CX286" s="156">
        <f ca="1">IF(OR(CX$165&lt;=EOMONTH($E115,$R115*(1-$O115)),CX$165&gt;EOMONTH($E115,$P115*12*(1-$O115)+$Q115*12*$O115+$R115*(1-$O115))),0,IF($X115="NNN",SUM(Expenses!CV$35:CV$39)*$F115,IF($X115="FSG",0,IF($X115="MG",SUMPRODUCT($Z115:$Z119,Expenses!CV$35:CV$39)*$F115,MAX((Expenses!CV$35-$AB115/12)*$AA115*$F115,0)+MAX((Expenses!CV$36-$AB116/12)*$AA116*$F115,0)+MAX((Expenses!CV$37-$AB117/12)*$AA117*$F115,0)+MAX((Expenses!CV$38-$AB118/12)*$AA118*$F115,0)+MAX((Expenses!CV$39-$AB119/12)*$AA119*$F115,0)))))</f>
        <v>5332.7163495598079</v>
      </c>
      <c r="CY286" s="156">
        <f ca="1">IF(OR(CY$165&lt;=EOMONTH($E115,$R115*(1-$O115)),CY$165&gt;EOMONTH($E115,$P115*12*(1-$O115)+$Q115*12*$O115+$R115*(1-$O115))),0,IF($X115="NNN",SUM(Expenses!CW$35:CW$39)*$F115,IF($X115="FSG",0,IF($X115="MG",SUMPRODUCT($Z115:$Z119,Expenses!CW$35:CW$39)*$F115,MAX((Expenses!CW$35-$AB115/12)*$AA115*$F115,0)+MAX((Expenses!CW$36-$AB116/12)*$AA116*$F115,0)+MAX((Expenses!CW$37-$AB117/12)*$AA117*$F115,0)+MAX((Expenses!CW$38-$AB118/12)*$AA118*$F115,0)+MAX((Expenses!CW$39-$AB119/12)*$AA119*$F115,0)))))</f>
        <v>5570.7376954157226</v>
      </c>
      <c r="CZ286" s="156">
        <f ca="1">IF(OR(CZ$165&lt;=EOMONTH($E115,$R115*(1-$O115)),CZ$165&gt;EOMONTH($E115,$P115*12*(1-$O115)+$Q115*12*$O115+$R115*(1-$O115))),0,IF($X115="NNN",SUM(Expenses!CX$35:CX$39)*$F115,IF($X115="FSG",0,IF($X115="MG",SUMPRODUCT($Z115:$Z119,Expenses!CX$35:CX$39)*$F115,MAX((Expenses!CX$35-$AB115/12)*$AA115*$F115,0)+MAX((Expenses!CX$36-$AB116/12)*$AA116*$F115,0)+MAX((Expenses!CX$37-$AB117/12)*$AA117*$F115,0)+MAX((Expenses!CX$38-$AB118/12)*$AA118*$F115,0)+MAX((Expenses!CX$39-$AB119/12)*$AA119*$F115,0)))))</f>
        <v>5575.6351301471041</v>
      </c>
      <c r="DA286" s="156">
        <f ca="1">IF(OR(DA$165&lt;=EOMONTH($E115,$R115*(1-$O115)),DA$165&gt;EOMONTH($E115,$P115*12*(1-$O115)+$Q115*12*$O115+$R115*(1-$O115))),0,IF($X115="NNN",SUM(Expenses!CY$35:CY$39)*$F115,IF($X115="FSG",0,IF($X115="MG",SUMPRODUCT($Z115:$Z119,Expenses!CY$35:CY$39)*$F115,MAX((Expenses!CY$35-$AB115/12)*$AA115*$F115,0)+MAX((Expenses!CY$36-$AB116/12)*$AA116*$F115,0)+MAX((Expenses!CY$37-$AB117/12)*$AA117*$F115,0)+MAX((Expenses!CY$38-$AB118/12)*$AA118*$F115,0)+MAX((Expenses!CY$39-$AB119/12)*$AA119*$F115,0)))))</f>
        <v>5671.6054469507199</v>
      </c>
      <c r="DB286" s="156">
        <f ca="1">IF(OR(DB$165&lt;=EOMONTH($E115,$R115*(1-$O115)),DB$165&gt;EOMONTH($E115,$P115*12*(1-$O115)+$Q115*12*$O115+$R115*(1-$O115))),0,IF($X115="NNN",SUM(Expenses!CZ$35:CZ$39)*$F115,IF($X115="FSG",0,IF($X115="MG",SUMPRODUCT($Z115:$Z119,Expenses!CZ$35:CZ$39)*$F115,MAX((Expenses!CZ$35-$AB115/12)*$AA115*$F115,0)+MAX((Expenses!CZ$36-$AB116/12)*$AA116*$F115,0)+MAX((Expenses!CZ$37-$AB117/12)*$AA117*$F115,0)+MAX((Expenses!CZ$38-$AB118/12)*$AA118*$F115,0)+MAX((Expenses!CZ$39-$AB119/12)*$AA119*$F115,0)))))</f>
        <v>5674.980290168035</v>
      </c>
      <c r="DC286" s="156">
        <f ca="1">IF(OR(DC$165&lt;=EOMONTH($E115,$R115*(1-$O115)),DC$165&gt;EOMONTH($E115,$P115*12*(1-$O115)+$Q115*12*$O115+$R115*(1-$O115))),0,IF($X115="NNN",SUM(Expenses!DA$35:DA$39)*$F115,IF($X115="FSG",0,IF($X115="MG",SUMPRODUCT($Z115:$Z119,Expenses!DA$35:DA$39)*$F115,MAX((Expenses!DA$35-$AB115/12)*$AA115*$F115,0)+MAX((Expenses!DA$36-$AB116/12)*$AA116*$F115,0)+MAX((Expenses!DA$37-$AB117/12)*$AA117*$F115,0)+MAX((Expenses!DA$38-$AB118/12)*$AA118*$F115,0)+MAX((Expenses!DA$39-$AB119/12)*$AA119*$F115,0)))))</f>
        <v>5678.3634566591627</v>
      </c>
      <c r="DD286" s="156">
        <f ca="1">IF(OR(DD$165&lt;=EOMONTH($E115,$R115*(1-$O115)),DD$165&gt;EOMONTH($E115,$P115*12*(1-$O115)+$Q115*12*$O115+$R115*(1-$O115))),0,IF($X115="NNN",SUM(Expenses!DB$35:DB$39)*$F115,IF($X115="FSG",0,IF($X115="MG",SUMPRODUCT($Z115:$Z119,Expenses!DB$35:DB$39)*$F115,MAX((Expenses!DB$35-$AB115/12)*$AA115*$F115,0)+MAX((Expenses!DB$36-$AB116/12)*$AA116*$F115,0)+MAX((Expenses!DB$37-$AB117/12)*$AA117*$F115,0)+MAX((Expenses!DB$38-$AB118/12)*$AA118*$F115,0)+MAX((Expenses!DB$39-$AB119/12)*$AA119*$F115,0)))))</f>
        <v>5681.7549669515411</v>
      </c>
      <c r="DE286" s="156">
        <f ca="1">IF(OR(DE$165&lt;=EOMONTH($E115,$R115*(1-$O115)),DE$165&gt;EOMONTH($E115,$P115*12*(1-$O115)+$Q115*12*$O115+$R115*(1-$O115))),0,IF($X115="NNN",SUM(Expenses!DC$35:DC$39)*$F115,IF($X115="FSG",0,IF($X115="MG",SUMPRODUCT($Z115:$Z119,Expenses!DC$35:DC$39)*$F115,MAX((Expenses!DC$35-$AB115/12)*$AA115*$F115,0)+MAX((Expenses!DC$36-$AB116/12)*$AA116*$F115,0)+MAX((Expenses!DC$37-$AB117/12)*$AA117*$F115,0)+MAX((Expenses!DC$38-$AB118/12)*$AA118*$F115,0)+MAX((Expenses!DC$39-$AB119/12)*$AA119*$F115,0)))))</f>
        <v>5685.1548416232372</v>
      </c>
      <c r="DF286" s="156">
        <f ca="1">IF(OR(DF$165&lt;=EOMONTH($E115,$R115*(1-$O115)),DF$165&gt;EOMONTH($E115,$P115*12*(1-$O115)+$Q115*12*$O115+$R115*(1-$O115))),0,IF($X115="NNN",SUM(Expenses!DD$35:DD$39)*$F115,IF($X115="FSG",0,IF($X115="MG",SUMPRODUCT($Z115:$Z119,Expenses!DD$35:DD$39)*$F115,MAX((Expenses!DD$35-$AB115/12)*$AA115*$F115,0)+MAX((Expenses!DD$36-$AB116/12)*$AA116*$F115,0)+MAX((Expenses!DD$37-$AB117/12)*$AA117*$F115,0)+MAX((Expenses!DD$38-$AB118/12)*$AA118*$F115,0)+MAX((Expenses!DD$39-$AB119/12)*$AA119*$F115,0)))))</f>
        <v>5688.5631013030652</v>
      </c>
      <c r="DG286" s="156">
        <f ca="1">IF(OR(DG$165&lt;=EOMONTH($E115,$R115*(1-$O115)),DG$165&gt;EOMONTH($E115,$P115*12*(1-$O115)+$Q115*12*$O115+$R115*(1-$O115))),0,IF($X115="NNN",SUM(Expenses!DE$35:DE$39)*$F115,IF($X115="FSG",0,IF($X115="MG",SUMPRODUCT($Z115:$Z119,Expenses!DE$35:DE$39)*$F115,MAX((Expenses!DE$35-$AB115/12)*$AA115*$F115,0)+MAX((Expenses!DE$36-$AB116/12)*$AA116*$F115,0)+MAX((Expenses!DE$37-$AB117/12)*$AA117*$F115,0)+MAX((Expenses!DE$38-$AB118/12)*$AA118*$F115,0)+MAX((Expenses!DE$39-$AB119/12)*$AA119*$F115,0)))))</f>
        <v>5691.9797666707173</v>
      </c>
      <c r="DH286" s="156">
        <f ca="1">IF(OR(DH$165&lt;=EOMONTH($E115,$R115*(1-$O115)),DH$165&gt;EOMONTH($E115,$P115*12*(1-$O115)+$Q115*12*$O115+$R115*(1-$O115))),0,IF($X115="NNN",SUM(Expenses!DF$35:DF$39)*$F115,IF($X115="FSG",0,IF($X115="MG",SUMPRODUCT($Z115:$Z119,Expenses!DF$35:DF$39)*$F115,MAX((Expenses!DF$35-$AB115/12)*$AA115*$F115,0)+MAX((Expenses!DF$36-$AB116/12)*$AA116*$F115,0)+MAX((Expenses!DF$37-$AB117/12)*$AA117*$F115,0)+MAX((Expenses!DF$38-$AB118/12)*$AA118*$F115,0)+MAX((Expenses!DF$39-$AB119/12)*$AA119*$F115,0)))))</f>
        <v>5772.6637589618322</v>
      </c>
      <c r="DI286" s="156">
        <f ca="1">IF(OR(DI$165&lt;=EOMONTH($E115,$R115*(1-$O115)),DI$165&gt;EOMONTH($E115,$P115*12*(1-$O115)+$Q115*12*$O115+$R115*(1-$O115))),0,IF($X115="NNN",SUM(Expenses!DG$35:DG$39)*$F115,IF($X115="FSG",0,IF($X115="MG",SUMPRODUCT($Z115:$Z119,Expenses!DG$35:DG$39)*$F115,MAX((Expenses!DG$35-$AB115/12)*$AA115*$F115,0)+MAX((Expenses!DG$36-$AB116/12)*$AA116*$F115,0)+MAX((Expenses!DG$37-$AB117/12)*$AA117*$F115,0)+MAX((Expenses!DG$38-$AB118/12)*$AA118*$F115,0)+MAX((Expenses!DG$39-$AB119/12)*$AA119*$F115,0)))))</f>
        <v>5792.8201885554636</v>
      </c>
      <c r="DJ286" s="156">
        <f ca="1">IF(OR(DJ$165&lt;=EOMONTH($E115,$R115*(1-$O115)),DJ$165&gt;EOMONTH($E115,$P115*12*(1-$O115)+$Q115*12*$O115+$R115*(1-$O115))),0,IF($X115="NNN",SUM(Expenses!DH$35:DH$39)*$F115,IF($X115="FSG",0,IF($X115="MG",SUMPRODUCT($Z115:$Z119,Expenses!DH$35:DH$39)*$F115,MAX((Expenses!DH$35-$AB115/12)*$AA115*$F115,0)+MAX((Expenses!DH$36-$AB116/12)*$AA116*$F115,0)+MAX((Expenses!DH$37-$AB117/12)*$AA117*$F115,0)+MAX((Expenses!DH$38-$AB118/12)*$AA118*$F115,0)+MAX((Expenses!DH$39-$AB119/12)*$AA119*$F115,0)))))</f>
        <v>5796.2621955753875</v>
      </c>
      <c r="DK286" s="156">
        <f ca="1">IF(OR(DK$165&lt;=EOMONTH($E115,$R115*(1-$O115)),DK$165&gt;EOMONTH($E115,$P115*12*(1-$O115)+$Q115*12*$O115+$R115*(1-$O115))),0,IF($X115="NNN",SUM(Expenses!DI$35:DI$39)*$F115,IF($X115="FSG",0,IF($X115="MG",SUMPRODUCT($Z115:$Z119,Expenses!DI$35:DI$39)*$F115,MAX((Expenses!DI$35-$AB115/12)*$AA115*$F115,0)+MAX((Expenses!DI$36-$AB116/12)*$AA116*$F115,0)+MAX((Expenses!DI$37-$AB117/12)*$AA117*$F115,0)+MAX((Expenses!DI$38-$AB118/12)*$AA118*$F115,0)+MAX((Expenses!DI$39-$AB119/12)*$AA119*$F115,0)))))</f>
        <v>5799.712691513183</v>
      </c>
      <c r="DL286" s="156">
        <f ca="1">IF(OR(DL$165&lt;=EOMONTH($E115,$R115*(1-$O115)),DL$165&gt;EOMONTH($E115,$P115*12*(1-$O115)+$Q115*12*$O115+$R115*(1-$O115))),0,IF($X115="NNN",SUM(Expenses!DJ$35:DJ$39)*$F115,IF($X115="FSG",0,IF($X115="MG",SUMPRODUCT($Z115:$Z119,Expenses!DJ$35:DJ$39)*$F115,MAX((Expenses!DJ$35-$AB115/12)*$AA115*$F115,0)+MAX((Expenses!DJ$36-$AB116/12)*$AA116*$F115,0)+MAX((Expenses!DJ$37-$AB117/12)*$AA117*$F115,0)+MAX((Expenses!DJ$38-$AB118/12)*$AA118*$F115,0)+MAX((Expenses!DJ$39-$AB119/12)*$AA119*$F115,0)))))</f>
        <v>5804.7570492865061</v>
      </c>
      <c r="DM286" s="156">
        <f ca="1">IF(OR(DM$165&lt;=EOMONTH($E115,$R115*(1-$O115)),DM$165&gt;EOMONTH($E115,$P115*12*(1-$O115)+$Q115*12*$O115+$R115*(1-$O115))),0,IF($X115="NNN",SUM(Expenses!DK$35:DK$39)*$F115,IF($X115="FSG",0,IF($X115="MG",SUMPRODUCT($Z115:$Z119,Expenses!DK$35:DK$39)*$F115,MAX((Expenses!DK$35-$AB115/12)*$AA115*$F115,0)+MAX((Expenses!DK$36-$AB116/12)*$AA116*$F115,0)+MAX((Expenses!DK$37-$AB117/12)*$AA117*$F115,0)+MAX((Expenses!DK$38-$AB118/12)*$AA118*$F115,0)+MAX((Expenses!DK$39-$AB119/12)*$AA119*$F115,0)))))</f>
        <v>5811.2141067993289</v>
      </c>
      <c r="DN286" s="156">
        <f ca="1">IF(OR(DN$165&lt;=EOMONTH($E115,$R115*(1-$O115)),DN$165&gt;EOMONTH($E115,$P115*12*(1-$O115)+$Q115*12*$O115+$R115*(1-$O115))),0,IF($X115="NNN",SUM(Expenses!DL$35:DL$39)*$F115,IF($X115="FSG",0,IF($X115="MG",SUMPRODUCT($Z115:$Z119,Expenses!DL$35:DL$39)*$F115,MAX((Expenses!DL$35-$AB115/12)*$AA115*$F115,0)+MAX((Expenses!DL$36-$AB116/12)*$AA116*$F115,0)+MAX((Expenses!DL$37-$AB117/12)*$AA117*$F115,0)+MAX((Expenses!DL$38-$AB118/12)*$AA118*$F115,0)+MAX((Expenses!DL$39-$AB119/12)*$AA119*$F115,0)))))</f>
        <v>5814.6901953131628</v>
      </c>
      <c r="DO286" s="156">
        <f ca="1">IF(OR(DO$165&lt;=EOMONTH($E115,$R115*(1-$O115)),DO$165&gt;EOMONTH($E115,$P115*12*(1-$O115)+$Q115*12*$O115+$R115*(1-$O115))),0,IF($X115="NNN",SUM(Expenses!DM$35:DM$39)*$F115,IF($X115="FSG",0,IF($X115="MG",SUMPRODUCT($Z115:$Z119,Expenses!DM$35:DM$39)*$F115,MAX((Expenses!DM$35-$AB115/12)*$AA115*$F115,0)+MAX((Expenses!DM$36-$AB116/12)*$AA116*$F115,0)+MAX((Expenses!DM$37-$AB117/12)*$AA117*$F115,0)+MAX((Expenses!DM$38-$AB118/12)*$AA118*$F115,0)+MAX((Expenses!DM$39-$AB119/12)*$AA119*$F115,0)))))</f>
        <v>5818.1748567990253</v>
      </c>
      <c r="DP286" s="156">
        <f ca="1">IF(OR(DP$165&lt;=EOMONTH($E115,$R115*(1-$O115)),DP$165&gt;EOMONTH($E115,$P115*12*(1-$O115)+$Q115*12*$O115+$R115*(1-$O115))),0,IF($X115="NNN",SUM(Expenses!DN$35:DN$39)*$F115,IF($X115="FSG",0,IF($X115="MG",SUMPRODUCT($Z115:$Z119,Expenses!DN$35:DN$39)*$F115,MAX((Expenses!DN$35-$AB115/12)*$AA115*$F115,0)+MAX((Expenses!DN$36-$AB116/12)*$AA116*$F115,0)+MAX((Expenses!DN$37-$AB117/12)*$AA117*$F115,0)+MAX((Expenses!DN$38-$AB118/12)*$AA118*$F115,0)+MAX((Expenses!DN$39-$AB119/12)*$AA119*$F115,0)))))</f>
        <v>5821.6681124001761</v>
      </c>
      <c r="DQ286" s="156">
        <f ca="1">IF(OR(DQ$165&lt;=EOMONTH($E115,$R115*(1-$O115)),DQ$165&gt;EOMONTH($E115,$P115*12*(1-$O115)+$Q115*12*$O115+$R115*(1-$O115))),0,IF($X115="NNN",SUM(Expenses!DO$35:DO$39)*$F115,IF($X115="FSG",0,IF($X115="MG",SUMPRODUCT($Z115:$Z119,Expenses!DO$35:DO$39)*$F115,MAX((Expenses!DO$35-$AB115/12)*$AA115*$F115,0)+MAX((Expenses!DO$36-$AB116/12)*$AA116*$F115,0)+MAX((Expenses!DO$37-$AB117/12)*$AA117*$F115,0)+MAX((Expenses!DO$38-$AB118/12)*$AA118*$F115,0)+MAX((Expenses!DO$39-$AB119/12)*$AA119*$F115,0)))))</f>
        <v>5825.1699833120238</v>
      </c>
      <c r="DR286" s="156">
        <f ca="1">IF(OR(DR$165&lt;=EOMONTH($E115,$R115*(1-$O115)),DR$165&gt;EOMONTH($E115,$P115*12*(1-$O115)+$Q115*12*$O115+$R115*(1-$O115))),0,IF($X115="NNN",SUM(Expenses!DP$35:DP$39)*$F115,IF($X115="FSG",0,IF($X115="MG",SUMPRODUCT($Z115:$Z119,Expenses!DP$35:DP$39)*$F115,MAX((Expenses!DP$35-$AB115/12)*$AA115*$F115,0)+MAX((Expenses!DP$36-$AB116/12)*$AA116*$F115,0)+MAX((Expenses!DP$37-$AB117/12)*$AA117*$F115,0)+MAX((Expenses!DP$38-$AB118/12)*$AA118*$F115,0)+MAX((Expenses!DP$39-$AB119/12)*$AA119*$F115,0)))))</f>
        <v>5828.6804907822452</v>
      </c>
      <c r="DS286" s="156">
        <f ca="1">IF(OR(DS$165&lt;=EOMONTH($E115,$R115*(1-$O115)),DS$165&gt;EOMONTH($E115,$P115*12*(1-$O115)+$Q115*12*$O115+$R115*(1-$O115))),0,IF($X115="NNN",SUM(Expenses!DQ$35:DQ$39)*$F115,IF($X115="FSG",0,IF($X115="MG",SUMPRODUCT($Z115:$Z119,Expenses!DQ$35:DQ$39)*$F115,MAX((Expenses!DQ$35-$AB115/12)*$AA115*$F115,0)+MAX((Expenses!DQ$36-$AB116/12)*$AA116*$F115,0)+MAX((Expenses!DQ$37-$AB117/12)*$AA117*$F115,0)+MAX((Expenses!DQ$38-$AB118/12)*$AA118*$F115,0)+MAX((Expenses!DQ$39-$AB119/12)*$AA119*$F115,0)))))</f>
        <v>5832.1996561109263</v>
      </c>
      <c r="DT286" s="156">
        <f ca="1">IF(OR(DT$165&lt;=EOMONTH($E115,$R115*(1-$O115)),DT$165&gt;EOMONTH($E115,$P115*12*(1-$O115)+$Q115*12*$O115+$R115*(1-$O115))),0,IF($X115="NNN",SUM(Expenses!DR$35:DR$39)*$F115,IF($X115="FSG",0,IF($X115="MG",SUMPRODUCT($Z115:$Z119,Expenses!DR$35:DR$39)*$F115,MAX((Expenses!DR$35-$AB115/12)*$AA115*$F115,0)+MAX((Expenses!DR$36-$AB116/12)*$AA116*$F115,0)+MAX((Expenses!DR$37-$AB117/12)*$AA117*$F115,0)+MAX((Expenses!DR$38-$AB118/12)*$AA118*$F115,0)+MAX((Expenses!DR$39-$AB119/12)*$AA119*$F115,0)))))</f>
        <v>5914.693378099576</v>
      </c>
      <c r="DU286" s="156">
        <f ca="1">IF(OR(DU$165&lt;=EOMONTH($E115,$R115*(1-$O115)),DU$165&gt;EOMONTH($E115,$P115*12*(1-$O115)+$Q115*12*$O115+$R115*(1-$O115))),0,IF($X115="NNN",SUM(Expenses!DS$35:DS$39)*$F115,IF($X115="FSG",0,IF($X115="MG",SUMPRODUCT($Z115:$Z119,Expenses!DS$35:DS$39)*$F115,MAX((Expenses!DS$35-$AB115/12)*$AA115*$F115,0)+MAX((Expenses!DS$36-$AB116/12)*$AA116*$F115,0)+MAX((Expenses!DS$37-$AB117/12)*$AA117*$F115,0)+MAX((Expenses!DS$38-$AB118/12)*$AA118*$F115,0)+MAX((Expenses!DS$39-$AB119/12)*$AA119*$F115,0)))))</f>
        <v>5935.4545005810178</v>
      </c>
      <c r="DV286" s="156">
        <f ca="1">IF(OR(DV$165&lt;=EOMONTH($E115,$R115*(1-$O115)),DV$165&gt;EOMONTH($E115,$P115*12*(1-$O115)+$Q115*12*$O115+$R115*(1-$O115))),0,IF($X115="NNN",SUM(Expenses!DT$35:DT$39)*$F115,IF($X115="FSG",0,IF($X115="MG",SUMPRODUCT($Z115:$Z119,Expenses!DT$35:DT$39)*$F115,MAX((Expenses!DT$35-$AB115/12)*$AA115*$F115,0)+MAX((Expenses!DT$36-$AB116/12)*$AA116*$F115,0)+MAX((Expenses!DT$37-$AB117/12)*$AA117*$F115,0)+MAX((Expenses!DT$38-$AB118/12)*$AA118*$F115,0)+MAX((Expenses!DT$39-$AB119/12)*$AA119*$F115,0)))))</f>
        <v>5938.9997678115396</v>
      </c>
      <c r="DW286" s="156">
        <f ca="1">IF(OR(DW$165&lt;=EOMONTH($E115,$R115*(1-$O115)),DW$165&gt;EOMONTH($E115,$P115*12*(1-$O115)+$Q115*12*$O115+$R115*(1-$O115))),0,IF($X115="NNN",SUM(Expenses!DU$35:DU$39)*$F115,IF($X115="FSG",0,IF($X115="MG",SUMPRODUCT($Z115:$Z119,Expenses!DU$35:DU$39)*$F115,MAX((Expenses!DU$35-$AB115/12)*$AA115*$F115,0)+MAX((Expenses!DU$36-$AB116/12)*$AA116*$F115,0)+MAX((Expenses!DU$37-$AB117/12)*$AA117*$F115,0)+MAX((Expenses!DU$38-$AB118/12)*$AA118*$F115,0)+MAX((Expenses!DU$39-$AB119/12)*$AA119*$F115,0)))))</f>
        <v>5942.553778627469</v>
      </c>
      <c r="DX286" s="156">
        <f ca="1">IF(OR(DX$165&lt;=EOMONTH($E115,$R115*(1-$O115)),DX$165&gt;EOMONTH($E115,$P115*12*(1-$O115)+$Q115*12*$O115+$R115*(1-$O115))),0,IF($X115="NNN",SUM(Expenses!DV$35:DV$39)*$F115,IF($X115="FSG",0,IF($X115="MG",SUMPRODUCT($Z115:$Z119,Expenses!DV$35:DV$39)*$F115,MAX((Expenses!DV$35-$AB115/12)*$AA115*$F115,0)+MAX((Expenses!DV$36-$AB116/12)*$AA116*$F115,0)+MAX((Expenses!DV$37-$AB117/12)*$AA117*$F115,0)+MAX((Expenses!DV$38-$AB118/12)*$AA118*$F115,0)+MAX((Expenses!DV$39-$AB119/12)*$AA119*$F115,0)))))</f>
        <v>5947.74946713399</v>
      </c>
      <c r="DY286" s="156">
        <f ca="1">IF(OR(DY$165&lt;=EOMONTH($E115,$R115*(1-$O115)),DY$165&gt;EOMONTH($E115,$P115*12*(1-$O115)+$Q115*12*$O115+$R115*(1-$O115))),0,IF($X115="NNN",SUM(Expenses!DW$35:DW$39)*$F115,IF($X115="FSG",0,IF($X115="MG",SUMPRODUCT($Z115:$Z119,Expenses!DW$35:DW$39)*$F115,MAX((Expenses!DW$35-$AB115/12)*$AA115*$F115,0)+MAX((Expenses!DW$36-$AB116/12)*$AA116*$F115,0)+MAX((Expenses!DW$37-$AB117/12)*$AA117*$F115,0)+MAX((Expenses!DW$38-$AB118/12)*$AA118*$F115,0)+MAX((Expenses!DW$39-$AB119/12)*$AA119*$F115,0)))))</f>
        <v>5586.2558644218407</v>
      </c>
      <c r="DZ286" s="156">
        <f ca="1">IF(OR(DZ$165&lt;=EOMONTH($E115,$R115*(1-$O115)),DZ$165&gt;EOMONTH($E115,$P115*12*(1-$O115)+$Q115*12*$O115+$R115*(1-$O115))),0,IF($X115="NNN",SUM(Expenses!DX$35:DX$39)*$F115,IF($X115="FSG",0,IF($X115="MG",SUMPRODUCT($Z115:$Z119,Expenses!DX$35:DX$39)*$F115,MAX((Expenses!DX$35-$AB115/12)*$AA115*$F115,0)+MAX((Expenses!DX$36-$AB116/12)*$AA116*$F115,0)+MAX((Expenses!DX$37-$AB117/12)*$AA117*$F115,0)+MAX((Expenses!DX$38-$AB118/12)*$AA118*$F115,0)+MAX((Expenses!DX$39-$AB119/12)*$AA119*$F115,0)))))</f>
        <v>5589.3158800755291</v>
      </c>
      <c r="EA286" s="156">
        <f ca="1">IF(OR(EA$165&lt;=EOMONTH($E115,$R115*(1-$O115)),EA$165&gt;EOMONTH($E115,$P115*12*(1-$O115)+$Q115*12*$O115+$R115*(1-$O115))),0,IF($X115="NNN",SUM(Expenses!DY$35:DY$39)*$F115,IF($X115="FSG",0,IF($X115="MG",SUMPRODUCT($Z115:$Z119,Expenses!DY$35:DY$39)*$F115,MAX((Expenses!DY$35-$AB115/12)*$AA115*$F115,0)+MAX((Expenses!DY$36-$AB116/12)*$AA116*$F115,0)+MAX((Expenses!DY$37-$AB117/12)*$AA117*$F115,0)+MAX((Expenses!DY$38-$AB118/12)*$AA118*$F115,0)+MAX((Expenses!DY$39-$AB119/12)*$AA119*$F115,0)))))</f>
        <v>5592.3834425533287</v>
      </c>
      <c r="EB286" s="156">
        <f ca="1">IF(OR(EB$165&lt;=EOMONTH($E115,$R115*(1-$O115)),EB$165&gt;EOMONTH($E115,$P115*12*(1-$O115)+$Q115*12*$O115+$R115*(1-$O115))),0,IF($X115="NNN",SUM(Expenses!DZ$35:DZ$39)*$F115,IF($X115="FSG",0,IF($X115="MG",SUMPRODUCT($Z115:$Z119,Expenses!DZ$35:DZ$39)*$F115,MAX((Expenses!DZ$35-$AB115/12)*$AA115*$F115,0)+MAX((Expenses!DZ$36-$AB116/12)*$AA116*$F115,0)+MAX((Expenses!DZ$37-$AB117/12)*$AA117*$F115,0)+MAX((Expenses!DZ$38-$AB118/12)*$AA118*$F115,0)+MAX((Expenses!DZ$39-$AB119/12)*$AA119*$F115,0)))))</f>
        <v>5859.4484387627163</v>
      </c>
      <c r="EC286" s="156">
        <f ca="1">IF(OR(EC$165&lt;=EOMONTH($E115,$R115*(1-$O115)),EC$165&gt;EOMONTH($E115,$P115*12*(1-$O115)+$Q115*12*$O115+$R115*(1-$O115))),0,IF($X115="NNN",SUM(Expenses!EA$35:EA$39)*$F115,IF($X115="FSG",0,IF($X115="MG",SUMPRODUCT($Z115:$Z119,Expenses!EA$35:EA$39)*$F115,MAX((Expenses!EA$35-$AB115/12)*$AA115*$F115,0)+MAX((Expenses!EA$36-$AB116/12)*$AA116*$F115,0)+MAX((Expenses!EA$37-$AB117/12)*$AA117*$F115,0)+MAX((Expenses!EA$38-$AB118/12)*$AA118*$F115,0)+MAX((Expenses!EA$39-$AB119/12)*$AA119*$F115,0)))))</f>
        <v>5863.0553658019189</v>
      </c>
      <c r="ED286" s="156">
        <f ca="1">IF(OR(ED$165&lt;=EOMONTH($E115,$R115*(1-$O115)),ED$165&gt;EOMONTH($E115,$P115*12*(1-$O115)+$Q115*12*$O115+$R115*(1-$O115))),0,IF($X115="NNN",SUM(Expenses!EB$35:EB$39)*$F115,IF($X115="FSG",0,IF($X115="MG",SUMPRODUCT($Z115:$Z119,Expenses!EB$35:EB$39)*$F115,MAX((Expenses!EB$35-$AB115/12)*$AA115*$F115,0)+MAX((Expenses!EB$36-$AB116/12)*$AA116*$F115,0)+MAX((Expenses!EB$37-$AB117/12)*$AA117*$F115,0)+MAX((Expenses!EB$38-$AB118/12)*$AA118*$F115,0)+MAX((Expenses!EB$39-$AB119/12)*$AA119*$F115,0)))))</f>
        <v>5975.4302054776745</v>
      </c>
      <c r="EE286" s="156">
        <f ca="1">IF(OR(EE$165&lt;=EOMONTH($E115,$R115*(1-$O115)),EE$165&gt;EOMONTH($E115,$P115*12*(1-$O115)+$Q115*12*$O115+$R115*(1-$O115))),0,IF($X115="NNN",SUM(Expenses!EC$35:EC$39)*$F115,IF($X115="FSG",0,IF($X115="MG",SUMPRODUCT($Z115:$Z119,Expenses!EC$35:EC$39)*$F115,MAX((Expenses!EC$35-$AB115/12)*$AA115*$F115,0)+MAX((Expenses!EC$36-$AB116/12)*$AA116*$F115,0)+MAX((Expenses!EC$37-$AB117/12)*$AA117*$F115,0)+MAX((Expenses!EC$38-$AB118/12)*$AA118*$F115,0)+MAX((Expenses!EC$39-$AB119/12)*$AA119*$F115,0)))))</f>
        <v>5979.0549457662164</v>
      </c>
      <c r="EF286" s="156">
        <f>IF(OR(EF$165&lt;=EOMONTH($E115,$R115*(1-$O115)),EF$165&gt;EOMONTH($E115,$P115*12*(1-$O115)+$Q115*12*$O115+$R115*(1-$O115))),0,IF($X115="NNN",SUM(Expenses!ED$35:ED$39)*$F115,IF($X115="FSG",0,IF($X115="MG",SUMPRODUCT($Z115:$Z119,Expenses!ED$35:ED$39)*$F115,MAX((Expenses!ED$35-$AB115/12)*$AA115*$F115,0)+MAX((Expenses!ED$36-$AB116/12)*$AA116*$F115,0)+MAX((Expenses!ED$37-$AB117/12)*$AA117*$F115,0)+MAX((Expenses!ED$38-$AB118/12)*$AA118*$F115,0)+MAX((Expenses!ED$39-$AB119/12)*$AA119*$F115,0)))))</f>
        <v>5086.3447409729652</v>
      </c>
      <c r="EG286" s="156">
        <f>IF(OR(EG$165&lt;=EOMONTH($E115,$R115*(1-$O115)),EG$165&gt;EOMONTH($E115,$P115*12*(1-$O115)+$Q115*12*$O115+$R115*(1-$O115))),0,IF($X115="NNN",SUM(Expenses!EE$35:EE$39)*$F115,IF($X115="FSG",0,IF($X115="MG",SUMPRODUCT($Z115:$Z119,Expenses!EE$35:EE$39)*$F115,MAX((Expenses!EE$35-$AB115/12)*$AA115*$F115,0)+MAX((Expenses!EE$36-$AB116/12)*$AA116*$F115,0)+MAX((Expenses!EE$37-$AB117/12)*$AA117*$F115,0)+MAX((Expenses!EE$38-$AB118/12)*$AA118*$F115,0)+MAX((Expenses!EE$39-$AB119/12)*$AA119*$F115,0)))))</f>
        <v>5089.8781032384304</v>
      </c>
      <c r="EH286" s="156">
        <f>IF(OR(EH$165&lt;=EOMONTH($E115,$R115*(1-$O115)),EH$165&gt;EOMONTH($E115,$P115*12*(1-$O115)+$Q115*12*$O115+$R115*(1-$O115))),0,IF($X115="NNN",SUM(Expenses!EF$35:EF$39)*$F115,IF($X115="FSG",0,IF($X115="MG",SUMPRODUCT($Z115:$Z119,Expenses!EF$35:EF$39)*$F115,MAX((Expenses!EF$35-$AB115/12)*$AA115*$F115,0)+MAX((Expenses!EF$36-$AB116/12)*$AA116*$F115,0)+MAX((Expenses!EF$37-$AB117/12)*$AA117*$F115,0)+MAX((Expenses!EF$38-$AB118/12)*$AA118*$F115,0)+MAX((Expenses!EF$39-$AB119/12)*$AA119*$F115,0)))))</f>
        <v>5093.4201797284468</v>
      </c>
      <c r="EI286" s="156">
        <f>IF(OR(EI$165&lt;=EOMONTH($E115,$R115*(1-$O115)),EI$165&gt;EOMONTH($E115,$P115*12*(1-$O115)+$Q115*12*$O115+$R115*(1-$O115))),0,IF($X115="NNN",SUM(Expenses!EG$35:EG$39)*$F115,IF($X115="FSG",0,IF($X115="MG",SUMPRODUCT($Z115:$Z119,Expenses!EG$35:EG$39)*$F115,MAX((Expenses!EG$35-$AB115/12)*$AA115*$F115,0)+MAX((Expenses!EG$36-$AB116/12)*$AA116*$F115,0)+MAX((Expenses!EG$37-$AB117/12)*$AA117*$F115,0)+MAX((Expenses!EG$38-$AB118/12)*$AA118*$F115,0)+MAX((Expenses!EG$39-$AB119/12)*$AA119*$F115,0)))))</f>
        <v>5096.9709919346396</v>
      </c>
      <c r="EJ286" s="156">
        <f>IF(OR(EJ$165&lt;=EOMONTH($E115,$R115*(1-$O115)),EJ$165&gt;EOMONTH($E115,$P115*12*(1-$O115)+$Q115*12*$O115+$R115*(1-$O115))),0,IF($X115="NNN",SUM(Expenses!EH$35:EH$39)*$F115,IF($X115="FSG",0,IF($X115="MG",SUMPRODUCT($Z115:$Z119,Expenses!EH$35:EH$39)*$F115,MAX((Expenses!EH$35-$AB115/12)*$AA115*$F115,0)+MAX((Expenses!EH$36-$AB116/12)*$AA116*$F115,0)+MAX((Expenses!EH$37-$AB117/12)*$AA117*$F115,0)+MAX((Expenses!EH$38-$AB118/12)*$AA118*$F115,0)+MAX((Expenses!EH$39-$AB119/12)*$AA119*$F115,0)))))</f>
        <v>5100.5305614016452</v>
      </c>
      <c r="EK286" s="156">
        <f>IF(OR(EK$165&lt;=EOMONTH($E115,$R115*(1-$O115)),EK$165&gt;EOMONTH($E115,$P115*12*(1-$O115)+$Q115*12*$O115+$R115*(1-$O115))),0,IF($X115="NNN",SUM(Expenses!EI$35:EI$39)*$F115,IF($X115="FSG",0,IF($X115="MG",SUMPRODUCT($Z115:$Z119,Expenses!EI$35:EI$39)*$F115,MAX((Expenses!EI$35-$AB115/12)*$AA115*$F115,0)+MAX((Expenses!EI$36-$AB116/12)*$AA116*$F115,0)+MAX((Expenses!EI$37-$AB117/12)*$AA117*$F115,0)+MAX((Expenses!EI$38-$AB118/12)*$AA118*$F115,0)+MAX((Expenses!EI$39-$AB119/12)*$AA119*$F115,0)))))</f>
        <v>5104.0989097272286</v>
      </c>
      <c r="EL286" s="156">
        <f>IF(OR(EL$165&lt;=EOMONTH($E115,$R115*(1-$O115)),EL$165&gt;EOMONTH($E115,$P115*12*(1-$O115)+$Q115*12*$O115+$R115*(1-$O115))),0,IF($X115="NNN",SUM(Expenses!EJ$35:EJ$39)*$F115,IF($X115="FSG",0,IF($X115="MG",SUMPRODUCT($Z115:$Z119,Expenses!EJ$35:EJ$39)*$F115,MAX((Expenses!EJ$35-$AB115/12)*$AA115*$F115,0)+MAX((Expenses!EJ$36-$AB116/12)*$AA116*$F115,0)+MAX((Expenses!EJ$37-$AB117/12)*$AA117*$F115,0)+MAX((Expenses!EJ$38-$AB118/12)*$AA118*$F115,0)+MAX((Expenses!EJ$39-$AB119/12)*$AA119*$F115,0)))))</f>
        <v>5107.6760585624261</v>
      </c>
      <c r="EM286" s="156">
        <f>IF(OR(EM$165&lt;=EOMONTH($E115,$R115*(1-$O115)),EM$165&gt;EOMONTH($E115,$P115*12*(1-$O115)+$Q115*12*$O115+$R115*(1-$O115))),0,IF($X115="NNN",SUM(Expenses!EK$35:EK$39)*$F115,IF($X115="FSG",0,IF($X115="MG",SUMPRODUCT($Z115:$Z119,Expenses!EK$35:EK$39)*$F115,MAX((Expenses!EK$35-$AB115/12)*$AA115*$F115,0)+MAX((Expenses!EK$36-$AB116/12)*$AA116*$F115,0)+MAX((Expenses!EK$37-$AB117/12)*$AA117*$F115,0)+MAX((Expenses!EK$38-$AB118/12)*$AA118*$F115,0)+MAX((Expenses!EK$39-$AB119/12)*$AA119*$F115,0)))))</f>
        <v>5111.2620296116656</v>
      </c>
      <c r="EN286" s="156">
        <f>IF(OR(EN$165&lt;=EOMONTH($E115,$R115*(1-$O115)),EN$165&gt;EOMONTH($E115,$P115*12*(1-$O115)+$Q115*12*$O115+$R115*(1-$O115))),0,IF($X115="NNN",SUM(Expenses!EL$35:EL$39)*$F115,IF($X115="FSG",0,IF($X115="MG",SUMPRODUCT($Z115:$Z119,Expenses!EL$35:EL$39)*$F115,MAX((Expenses!EL$35-$AB115/12)*$AA115*$F115,0)+MAX((Expenses!EL$36-$AB116/12)*$AA116*$F115,0)+MAX((Expenses!EL$37-$AB117/12)*$AA117*$F115,0)+MAX((Expenses!EL$38-$AB118/12)*$AA118*$F115,0)+MAX((Expenses!EL$39-$AB119/12)*$AA119*$F115,0)))))</f>
        <v>5114.8568446329091</v>
      </c>
      <c r="EO286" s="156">
        <f>IF(OR(EO$165&lt;=EOMONTH($E115,$R115*(1-$O115)),EO$165&gt;EOMONTH($E115,$P115*12*(1-$O115)+$Q115*12*$O115+$R115*(1-$O115))),0,IF($X115="NNN",SUM(Expenses!EM$35:EM$39)*$F115,IF($X115="FSG",0,IF($X115="MG",SUMPRODUCT($Z115:$Z119,Expenses!EM$35:EM$39)*$F115,MAX((Expenses!EM$35-$AB115/12)*$AA115*$F115,0)+MAX((Expenses!EM$36-$AB116/12)*$AA116*$F115,0)+MAX((Expenses!EM$37-$AB117/12)*$AA117*$F115,0)+MAX((Expenses!EM$38-$AB118/12)*$AA118*$F115,0)+MAX((Expenses!EM$39-$AB119/12)*$AA119*$F115,0)))))</f>
        <v>5118.4605254377757</v>
      </c>
      <c r="EP286" s="156">
        <f>IF(OR(EP$165&lt;=EOMONTH($E115,$R115*(1-$O115)),EP$165&gt;EOMONTH($E115,$P115*12*(1-$O115)+$Q115*12*$O115+$R115*(1-$O115))),0,IF($X115="NNN",SUM(Expenses!EN$35:EN$39)*$F115,IF($X115="FSG",0,IF($X115="MG",SUMPRODUCT($Z115:$Z119,Expenses!EN$35:EN$39)*$F115,MAX((Expenses!EN$35-$AB115/12)*$AA115*$F115,0)+MAX((Expenses!EN$36-$AB116/12)*$AA116*$F115,0)+MAX((Expenses!EN$37-$AB117/12)*$AA117*$F115,0)+MAX((Expenses!EN$38-$AB118/12)*$AA118*$F115,0)+MAX((Expenses!EN$39-$AB119/12)*$AA119*$F115,0)))))</f>
        <v>5122.0730938916804</v>
      </c>
      <c r="EQ286" s="156">
        <f>IF(OR(EQ$165&lt;=EOMONTH($E115,$R115*(1-$O115)),EQ$165&gt;EOMONTH($E115,$P115*12*(1-$O115)+$Q115*12*$O115+$R115*(1-$O115))),0,IF($X115="NNN",SUM(Expenses!EO$35:EO$39)*$F115,IF($X115="FSG",0,IF($X115="MG",SUMPRODUCT($Z115:$Z119,Expenses!EO$35:EO$39)*$F115,MAX((Expenses!EO$35-$AB115/12)*$AA115*$F115,0)+MAX((Expenses!EO$36-$AB116/12)*$AA116*$F115,0)+MAX((Expenses!EO$37-$AB117/12)*$AA117*$F115,0)+MAX((Expenses!EO$38-$AB118/12)*$AA118*$F115,0)+MAX((Expenses!EO$39-$AB119/12)*$AA119*$F115,0)))))</f>
        <v>5125.6945719139621</v>
      </c>
      <c r="ER286" s="156">
        <f>IF(OR(ER$165&lt;=EOMONTH($E115,$R115*(1-$O115)),ER$165&gt;EOMONTH($E115,$P115*12*(1-$O115)+$Q115*12*$O115+$R115*(1-$O115))),0,IF($X115="NNN",SUM(Expenses!EP$35:EP$39)*$F115,IF($X115="FSG",0,IF($X115="MG",SUMPRODUCT($Z115:$Z119,Expenses!EP$35:EP$39)*$F115,MAX((Expenses!EP$35-$AB115/12)*$AA115*$F115,0)+MAX((Expenses!EP$36-$AB116/12)*$AA116*$F115,0)+MAX((Expenses!EP$37-$AB117/12)*$AA117*$F115,0)+MAX((Expenses!EP$38-$AB118/12)*$AA118*$F115,0)+MAX((Expenses!EP$39-$AB119/12)*$AA119*$F115,0)))))</f>
        <v>5146.4747816462914</v>
      </c>
      <c r="ES286" s="156">
        <f>IF(OR(ES$165&lt;=EOMONTH($E115,$R115*(1-$O115)),ES$165&gt;EOMONTH($E115,$P115*12*(1-$O115)+$Q115*12*$O115+$R115*(1-$O115))),0,IF($X115="NNN",SUM(Expenses!EQ$35:EQ$39)*$F115,IF($X115="FSG",0,IF($X115="MG",SUMPRODUCT($Z115:$Z119,Expenses!EQ$35:EQ$39)*$F115,MAX((Expenses!EQ$35-$AB115/12)*$AA115*$F115,0)+MAX((Expenses!EQ$36-$AB116/12)*$AA116*$F115,0)+MAX((Expenses!EQ$37-$AB117/12)*$AA117*$F115,0)+MAX((Expenses!EQ$38-$AB118/12)*$AA118*$F115,0)+MAX((Expenses!EQ$39-$AB119/12)*$AA119*$F115,0)))))</f>
        <v>5150.1141447797208</v>
      </c>
      <c r="ET286" s="156">
        <f>IF(OR(ET$165&lt;=EOMONTH($E115,$R115*(1-$O115)),ET$165&gt;EOMONTH($E115,$P115*12*(1-$O115)+$Q115*12*$O115+$R115*(1-$O115))),0,IF($X115="NNN",SUM(Expenses!ER$35:ER$39)*$F115,IF($X115="FSG",0,IF($X115="MG",SUMPRODUCT($Z115:$Z119,Expenses!ER$35:ER$39)*$F115,MAX((Expenses!ER$35-$AB115/12)*$AA115*$F115,0)+MAX((Expenses!ER$36-$AB116/12)*$AA116*$F115,0)+MAX((Expenses!ER$37-$AB117/12)*$AA117*$F115,0)+MAX((Expenses!ER$38-$AB118/12)*$AA118*$F115,0)+MAX((Expenses!ER$39-$AB119/12)*$AA119*$F115,0)))))</f>
        <v>5153.7624835644374</v>
      </c>
      <c r="EU286" s="156">
        <f>IF(OR(EU$165&lt;=EOMONTH($E115,$R115*(1-$O115)),EU$165&gt;EOMONTH($E115,$P115*12*(1-$O115)+$Q115*12*$O115+$R115*(1-$O115))),0,IF($X115="NNN",SUM(Expenses!ES$35:ES$39)*$F115,IF($X115="FSG",0,IF($X115="MG",SUMPRODUCT($Z115:$Z119,Expenses!ES$35:ES$39)*$F115,MAX((Expenses!ES$35-$AB115/12)*$AA115*$F115,0)+MAX((Expenses!ES$36-$AB116/12)*$AA116*$F115,0)+MAX((Expenses!ES$37-$AB117/12)*$AA117*$F115,0)+MAX((Expenses!ES$38-$AB118/12)*$AA118*$F115,0)+MAX((Expenses!ES$39-$AB119/12)*$AA119*$F115,0)))))</f>
        <v>5157.4198201368163</v>
      </c>
      <c r="EV286" s="156">
        <f>IF(OR(EV$165&lt;=EOMONTH($E115,$R115*(1-$O115)),EV$165&gt;EOMONTH($E115,$P115*12*(1-$O115)+$Q115*12*$O115+$R115*(1-$O115))),0,IF($X115="NNN",SUM(Expenses!ET$35:ET$39)*$F115,IF($X115="FSG",0,IF($X115="MG",SUMPRODUCT($Z115:$Z119,Expenses!ET$35:ET$39)*$F115,MAX((Expenses!ET$35-$AB115/12)*$AA115*$F115,0)+MAX((Expenses!ET$36-$AB116/12)*$AA116*$F115,0)+MAX((Expenses!ET$37-$AB117/12)*$AA117*$F115,0)+MAX((Expenses!ET$38-$AB118/12)*$AA118*$F115,0)+MAX((Expenses!ET$39-$AB119/12)*$AA119*$F115,0)))))</f>
        <v>5161.0861766878324</v>
      </c>
      <c r="EW286" s="156">
        <f>IF(OR(EW$165&lt;=EOMONTH($E115,$R115*(1-$O115)),EW$165&gt;EOMONTH($E115,$P115*12*(1-$O115)+$Q115*12*$O115+$R115*(1-$O115))),0,IF($X115="NNN",SUM(Expenses!EU$35:EU$39)*$F115,IF($X115="FSG",0,IF($X115="MG",SUMPRODUCT($Z115:$Z119,Expenses!EU$35:EU$39)*$F115,MAX((Expenses!EU$35-$AB115/12)*$AA115*$F115,0)+MAX((Expenses!EU$36-$AB116/12)*$AA116*$F115,0)+MAX((Expenses!EU$37-$AB117/12)*$AA117*$F115,0)+MAX((Expenses!EU$38-$AB118/12)*$AA118*$F115,0)+MAX((Expenses!EU$39-$AB119/12)*$AA119*$F115,0)))))</f>
        <v>0</v>
      </c>
      <c r="EX286" s="156">
        <f>IF(OR(EX$165&lt;=EOMONTH($E115,$R115*(1-$O115)),EX$165&gt;EOMONTH($E115,$P115*12*(1-$O115)+$Q115*12*$O115+$R115*(1-$O115))),0,IF($X115="NNN",SUM(Expenses!EV$35:EV$39)*$F115,IF($X115="FSG",0,IF($X115="MG",SUMPRODUCT($Z115:$Z119,Expenses!EV$35:EV$39)*$F115,MAX((Expenses!EV$35-$AB115/12)*$AA115*$F115,0)+MAX((Expenses!EV$36-$AB116/12)*$AA116*$F115,0)+MAX((Expenses!EV$37-$AB117/12)*$AA117*$F115,0)+MAX((Expenses!EV$38-$AB118/12)*$AA118*$F115,0)+MAX((Expenses!EV$39-$AB119/12)*$AA119*$F115,0)))))</f>
        <v>0</v>
      </c>
      <c r="EY286" s="156">
        <f>IF(OR(EY$165&lt;=EOMONTH($E115,$R115*(1-$O115)),EY$165&gt;EOMONTH($E115,$P115*12*(1-$O115)+$Q115*12*$O115+$R115*(1-$O115))),0,IF($X115="NNN",SUM(Expenses!EW$35:EW$39)*$F115,IF($X115="FSG",0,IF($X115="MG",SUMPRODUCT($Z115:$Z119,Expenses!EW$35:EW$39)*$F115,MAX((Expenses!EW$35-$AB115/12)*$AA115*$F115,0)+MAX((Expenses!EW$36-$AB116/12)*$AA116*$F115,0)+MAX((Expenses!EW$37-$AB117/12)*$AA117*$F115,0)+MAX((Expenses!EW$38-$AB118/12)*$AA118*$F115,0)+MAX((Expenses!EW$39-$AB119/12)*$AA119*$F115,0)))))</f>
        <v>0</v>
      </c>
      <c r="EZ286" s="156">
        <f>IF(OR(EZ$165&lt;=EOMONTH($E115,$R115*(1-$O115)),EZ$165&gt;EOMONTH($E115,$P115*12*(1-$O115)+$Q115*12*$O115+$R115*(1-$O115))),0,IF($X115="NNN",SUM(Expenses!EX$35:EX$39)*$F115,IF($X115="FSG",0,IF($X115="MG",SUMPRODUCT($Z115:$Z119,Expenses!EX$35:EX$39)*$F115,MAX((Expenses!EX$35-$AB115/12)*$AA115*$F115,0)+MAX((Expenses!EX$36-$AB116/12)*$AA116*$F115,0)+MAX((Expenses!EX$37-$AB117/12)*$AA117*$F115,0)+MAX((Expenses!EX$38-$AB118/12)*$AA118*$F115,0)+MAX((Expenses!EX$39-$AB119/12)*$AA119*$F115,0)))))</f>
        <v>0</v>
      </c>
      <c r="FA286" s="156">
        <f>IF(OR(FA$165&lt;=EOMONTH($E115,$R115*(1-$O115)),FA$165&gt;EOMONTH($E115,$P115*12*(1-$O115)+$Q115*12*$O115+$R115*(1-$O115))),0,IF($X115="NNN",SUM(Expenses!EY$35:EY$39)*$F115,IF($X115="FSG",0,IF($X115="MG",SUMPRODUCT($Z115:$Z119,Expenses!EY$35:EY$39)*$F115,MAX((Expenses!EY$35-$AB115/12)*$AA115*$F115,0)+MAX((Expenses!EY$36-$AB116/12)*$AA116*$F115,0)+MAX((Expenses!EY$37-$AB117/12)*$AA117*$F115,0)+MAX((Expenses!EY$38-$AB118/12)*$AA118*$F115,0)+MAX((Expenses!EY$39-$AB119/12)*$AA119*$F115,0)))))</f>
        <v>0</v>
      </c>
      <c r="FB286" s="156">
        <f>IF(OR(FB$165&lt;=EOMONTH($E115,$R115*(1-$O115)),FB$165&gt;EOMONTH($E115,$P115*12*(1-$O115)+$Q115*12*$O115+$R115*(1-$O115))),0,IF($X115="NNN",SUM(Expenses!EZ$35:EZ$39)*$F115,IF($X115="FSG",0,IF($X115="MG",SUMPRODUCT($Z115:$Z119,Expenses!EZ$35:EZ$39)*$F115,MAX((Expenses!EZ$35-$AB115/12)*$AA115*$F115,0)+MAX((Expenses!EZ$36-$AB116/12)*$AA116*$F115,0)+MAX((Expenses!EZ$37-$AB117/12)*$AA117*$F115,0)+MAX((Expenses!EZ$38-$AB118/12)*$AA118*$F115,0)+MAX((Expenses!EZ$39-$AB119/12)*$AA119*$F115,0)))))</f>
        <v>0</v>
      </c>
      <c r="FC286" s="156">
        <f>IF(OR(FC$165&lt;=EOMONTH($E115,$R115*(1-$O115)),FC$165&gt;EOMONTH($E115,$P115*12*(1-$O115)+$Q115*12*$O115+$R115*(1-$O115))),0,IF($X115="NNN",SUM(Expenses!FA$35:FA$39)*$F115,IF($X115="FSG",0,IF($X115="MG",SUMPRODUCT($Z115:$Z119,Expenses!FA$35:FA$39)*$F115,MAX((Expenses!FA$35-$AB115/12)*$AA115*$F115,0)+MAX((Expenses!FA$36-$AB116/12)*$AA116*$F115,0)+MAX((Expenses!FA$37-$AB117/12)*$AA117*$F115,0)+MAX((Expenses!FA$38-$AB118/12)*$AA118*$F115,0)+MAX((Expenses!FA$39-$AB119/12)*$AA119*$F115,0)))))</f>
        <v>0</v>
      </c>
      <c r="FD286" s="156">
        <f>IF(OR(FD$165&lt;=EOMONTH($E115,$R115*(1-$O115)),FD$165&gt;EOMONTH($E115,$P115*12*(1-$O115)+$Q115*12*$O115+$R115*(1-$O115))),0,IF($X115="NNN",SUM(Expenses!FB$35:FB$39)*$F115,IF($X115="FSG",0,IF($X115="MG",SUMPRODUCT($Z115:$Z119,Expenses!FB$35:FB$39)*$F115,MAX((Expenses!FB$35-$AB115/12)*$AA115*$F115,0)+MAX((Expenses!FB$36-$AB116/12)*$AA116*$F115,0)+MAX((Expenses!FB$37-$AB117/12)*$AA117*$F115,0)+MAX((Expenses!FB$38-$AB118/12)*$AA118*$F115,0)+MAX((Expenses!FB$39-$AB119/12)*$AA119*$F115,0)))))</f>
        <v>0</v>
      </c>
      <c r="FE286" s="156">
        <f>IF(OR(FE$165&lt;=EOMONTH($E115,$R115*(1-$O115)),FE$165&gt;EOMONTH($E115,$P115*12*(1-$O115)+$Q115*12*$O115+$R115*(1-$O115))),0,IF($X115="NNN",SUM(Expenses!FC$35:FC$39)*$F115,IF($X115="FSG",0,IF($X115="MG",SUMPRODUCT($Z115:$Z119,Expenses!FC$35:FC$39)*$F115,MAX((Expenses!FC$35-$AB115/12)*$AA115*$F115,0)+MAX((Expenses!FC$36-$AB116/12)*$AA116*$F115,0)+MAX((Expenses!FC$37-$AB117/12)*$AA117*$F115,0)+MAX((Expenses!FC$38-$AB118/12)*$AA118*$F115,0)+MAX((Expenses!FC$39-$AB119/12)*$AA119*$F115,0)))))</f>
        <v>0</v>
      </c>
      <c r="FF286" s="156">
        <f>IF(OR(FF$165&lt;=EOMONTH($E115,$R115*(1-$O115)),FF$165&gt;EOMONTH($E115,$P115*12*(1-$O115)+$Q115*12*$O115+$R115*(1-$O115))),0,IF($X115="NNN",SUM(Expenses!FD$35:FD$39)*$F115,IF($X115="FSG",0,IF($X115="MG",SUMPRODUCT($Z115:$Z119,Expenses!FD$35:FD$39)*$F115,MAX((Expenses!FD$35-$AB115/12)*$AA115*$F115,0)+MAX((Expenses!FD$36-$AB116/12)*$AA116*$F115,0)+MAX((Expenses!FD$37-$AB117/12)*$AA117*$F115,0)+MAX((Expenses!FD$38-$AB118/12)*$AA118*$F115,0)+MAX((Expenses!FD$39-$AB119/12)*$AA119*$F115,0)))))</f>
        <v>0</v>
      </c>
      <c r="FG286" s="156">
        <f>IF(OR(FG$165&lt;=EOMONTH($E115,$R115*(1-$O115)),FG$165&gt;EOMONTH($E115,$P115*12*(1-$O115)+$Q115*12*$O115+$R115*(1-$O115))),0,IF($X115="NNN",SUM(Expenses!FE$35:FE$39)*$F115,IF($X115="FSG",0,IF($X115="MG",SUMPRODUCT($Z115:$Z119,Expenses!FE$35:FE$39)*$F115,MAX((Expenses!FE$35-$AB115/12)*$AA115*$F115,0)+MAX((Expenses!FE$36-$AB116/12)*$AA116*$F115,0)+MAX((Expenses!FE$37-$AB117/12)*$AA117*$F115,0)+MAX((Expenses!FE$38-$AB118/12)*$AA118*$F115,0)+MAX((Expenses!FE$39-$AB119/12)*$AA119*$F115,0)))))</f>
        <v>0</v>
      </c>
      <c r="FH286" s="156">
        <f>IF(OR(FH$165&lt;=EOMONTH($E115,$R115*(1-$O115)),FH$165&gt;EOMONTH($E115,$P115*12*(1-$O115)+$Q115*12*$O115+$R115*(1-$O115))),0,IF($X115="NNN",SUM(Expenses!FF$35:FF$39)*$F115,IF($X115="FSG",0,IF($X115="MG",SUMPRODUCT($Z115:$Z119,Expenses!FF$35:FF$39)*$F115,MAX((Expenses!FF$35-$AB115/12)*$AA115*$F115,0)+MAX((Expenses!FF$36-$AB116/12)*$AA116*$F115,0)+MAX((Expenses!FF$37-$AB117/12)*$AA117*$F115,0)+MAX((Expenses!FF$38-$AB118/12)*$AA118*$F115,0)+MAX((Expenses!FF$39-$AB119/12)*$AA119*$F115,0)))))</f>
        <v>0</v>
      </c>
      <c r="FI286" s="156">
        <f>IF(OR(FI$165&lt;=EOMONTH($E115,$R115*(1-$O115)),FI$165&gt;EOMONTH($E115,$P115*12*(1-$O115)+$Q115*12*$O115+$R115*(1-$O115))),0,IF($X115="NNN",SUM(Expenses!FG$35:FG$39)*$F115,IF($X115="FSG",0,IF($X115="MG",SUMPRODUCT($Z115:$Z119,Expenses!FG$35:FG$39)*$F115,MAX((Expenses!FG$35-$AB115/12)*$AA115*$F115,0)+MAX((Expenses!FG$36-$AB116/12)*$AA116*$F115,0)+MAX((Expenses!FG$37-$AB117/12)*$AA117*$F115,0)+MAX((Expenses!FG$38-$AB118/12)*$AA118*$F115,0)+MAX((Expenses!FG$39-$AB119/12)*$AA119*$F115,0)))))</f>
        <v>0</v>
      </c>
      <c r="FJ286" s="156">
        <f>IF(OR(FJ$165&lt;=EOMONTH($E115,$R115*(1-$O115)),FJ$165&gt;EOMONTH($E115,$P115*12*(1-$O115)+$Q115*12*$O115+$R115*(1-$O115))),0,IF($X115="NNN",SUM(Expenses!FH$35:FH$39)*$F115,IF($X115="FSG",0,IF($X115="MG",SUMPRODUCT($Z115:$Z119,Expenses!FH$35:FH$39)*$F115,MAX((Expenses!FH$35-$AB115/12)*$AA115*$F115,0)+MAX((Expenses!FH$36-$AB116/12)*$AA116*$F115,0)+MAX((Expenses!FH$37-$AB117/12)*$AA117*$F115,0)+MAX((Expenses!FH$38-$AB118/12)*$AA118*$F115,0)+MAX((Expenses!FH$39-$AB119/12)*$AA119*$F115,0)))))</f>
        <v>0</v>
      </c>
      <c r="FK286" s="156">
        <f>IF(OR(FK$165&lt;=EOMONTH($E115,$R115*(1-$O115)),FK$165&gt;EOMONTH($E115,$P115*12*(1-$O115)+$Q115*12*$O115+$R115*(1-$O115))),0,IF($X115="NNN",SUM(Expenses!FI$35:FI$39)*$F115,IF($X115="FSG",0,IF($X115="MG",SUMPRODUCT($Z115:$Z119,Expenses!FI$35:FI$39)*$F115,MAX((Expenses!FI$35-$AB115/12)*$AA115*$F115,0)+MAX((Expenses!FI$36-$AB116/12)*$AA116*$F115,0)+MAX((Expenses!FI$37-$AB117/12)*$AA117*$F115,0)+MAX((Expenses!FI$38-$AB118/12)*$AA118*$F115,0)+MAX((Expenses!FI$39-$AB119/12)*$AA119*$F115,0)))))</f>
        <v>0</v>
      </c>
      <c r="FL286" s="156">
        <f>IF(OR(FL$165&lt;=EOMONTH($E115,$R115*(1-$O115)),FL$165&gt;EOMONTH($E115,$P115*12*(1-$O115)+$Q115*12*$O115+$R115*(1-$O115))),0,IF($X115="NNN",SUM(Expenses!FJ$35:FJ$39)*$F115,IF($X115="FSG",0,IF($X115="MG",SUMPRODUCT($Z115:$Z119,Expenses!FJ$35:FJ$39)*$F115,MAX((Expenses!FJ$35-$AB115/12)*$AA115*$F115,0)+MAX((Expenses!FJ$36-$AB116/12)*$AA116*$F115,0)+MAX((Expenses!FJ$37-$AB117/12)*$AA117*$F115,0)+MAX((Expenses!FJ$38-$AB118/12)*$AA118*$F115,0)+MAX((Expenses!FJ$39-$AB119/12)*$AA119*$F115,0)))))</f>
        <v>0</v>
      </c>
      <c r="FM286" s="156">
        <f>IF(OR(FM$165&lt;=EOMONTH($E115,$R115*(1-$O115)),FM$165&gt;EOMONTH($E115,$P115*12*(1-$O115)+$Q115*12*$O115+$R115*(1-$O115))),0,IF($X115="NNN",SUM(Expenses!FK$35:FK$39)*$F115,IF($X115="FSG",0,IF($X115="MG",SUMPRODUCT($Z115:$Z119,Expenses!FK$35:FK$39)*$F115,MAX((Expenses!FK$35-$AB115/12)*$AA115*$F115,0)+MAX((Expenses!FK$36-$AB116/12)*$AA116*$F115,0)+MAX((Expenses!FK$37-$AB117/12)*$AA117*$F115,0)+MAX((Expenses!FK$38-$AB118/12)*$AA118*$F115,0)+MAX((Expenses!FK$39-$AB119/12)*$AA119*$F115,0)))))</f>
        <v>0</v>
      </c>
      <c r="FN286" s="156">
        <f>IF(OR(FN$165&lt;=EOMONTH($E115,$R115*(1-$O115)),FN$165&gt;EOMONTH($E115,$P115*12*(1-$O115)+$Q115*12*$O115+$R115*(1-$O115))),0,IF($X115="NNN",SUM(Expenses!FL$35:FL$39)*$F115,IF($X115="FSG",0,IF($X115="MG",SUMPRODUCT($Z115:$Z119,Expenses!FL$35:FL$39)*$F115,MAX((Expenses!FL$35-$AB115/12)*$AA115*$F115,0)+MAX((Expenses!FL$36-$AB116/12)*$AA116*$F115,0)+MAX((Expenses!FL$37-$AB117/12)*$AA117*$F115,0)+MAX((Expenses!FL$38-$AB118/12)*$AA118*$F115,0)+MAX((Expenses!FL$39-$AB119/12)*$AA119*$F115,0)))))</f>
        <v>0</v>
      </c>
      <c r="FO286" s="156">
        <f>IF(OR(FO$165&lt;=EOMONTH($E115,$R115*(1-$O115)),FO$165&gt;EOMONTH($E115,$P115*12*(1-$O115)+$Q115*12*$O115+$R115*(1-$O115))),0,IF($X115="NNN",SUM(Expenses!FM$35:FM$39)*$F115,IF($X115="FSG",0,IF($X115="MG",SUMPRODUCT($Z115:$Z119,Expenses!FM$35:FM$39)*$F115,MAX((Expenses!FM$35-$AB115/12)*$AA115*$F115,0)+MAX((Expenses!FM$36-$AB116/12)*$AA116*$F115,0)+MAX((Expenses!FM$37-$AB117/12)*$AA117*$F115,0)+MAX((Expenses!FM$38-$AB118/12)*$AA118*$F115,0)+MAX((Expenses!FM$39-$AB119/12)*$AA119*$F115,0)))))</f>
        <v>0</v>
      </c>
      <c r="FP286" s="156">
        <f>IF(OR(FP$165&lt;=EOMONTH($E115,$R115*(1-$O115)),FP$165&gt;EOMONTH($E115,$P115*12*(1-$O115)+$Q115*12*$O115+$R115*(1-$O115))),0,IF($X115="NNN",SUM(Expenses!FN$35:FN$39)*$F115,IF($X115="FSG",0,IF($X115="MG",SUMPRODUCT($Z115:$Z119,Expenses!FN$35:FN$39)*$F115,MAX((Expenses!FN$35-$AB115/12)*$AA115*$F115,0)+MAX((Expenses!FN$36-$AB116/12)*$AA116*$F115,0)+MAX((Expenses!FN$37-$AB117/12)*$AA117*$F115,0)+MAX((Expenses!FN$38-$AB118/12)*$AA118*$F115,0)+MAX((Expenses!FN$39-$AB119/12)*$AA119*$F115,0)))))</f>
        <v>0</v>
      </c>
      <c r="FQ286" s="156">
        <f>IF(OR(FQ$165&lt;=EOMONTH($E115,$R115*(1-$O115)),FQ$165&gt;EOMONTH($E115,$P115*12*(1-$O115)+$Q115*12*$O115+$R115*(1-$O115))),0,IF($X115="NNN",SUM(Expenses!FO$35:FO$39)*$F115,IF($X115="FSG",0,IF($X115="MG",SUMPRODUCT($Z115:$Z119,Expenses!FO$35:FO$39)*$F115,MAX((Expenses!FO$35-$AB115/12)*$AA115*$F115,0)+MAX((Expenses!FO$36-$AB116/12)*$AA116*$F115,0)+MAX((Expenses!FO$37-$AB117/12)*$AA117*$F115,0)+MAX((Expenses!FO$38-$AB118/12)*$AA118*$F115,0)+MAX((Expenses!FO$39-$AB119/12)*$AA119*$F115,0)))))</f>
        <v>0</v>
      </c>
      <c r="FR286" s="156">
        <f>IF(OR(FR$165&lt;=EOMONTH($E115,$R115*(1-$O115)),FR$165&gt;EOMONTH($E115,$P115*12*(1-$O115)+$Q115*12*$O115+$R115*(1-$O115))),0,IF($X115="NNN",SUM(Expenses!FP$35:FP$39)*$F115,IF($X115="FSG",0,IF($X115="MG",SUMPRODUCT($Z115:$Z119,Expenses!FP$35:FP$39)*$F115,MAX((Expenses!FP$35-$AB115/12)*$AA115*$F115,0)+MAX((Expenses!FP$36-$AB116/12)*$AA116*$F115,0)+MAX((Expenses!FP$37-$AB117/12)*$AA117*$F115,0)+MAX((Expenses!FP$38-$AB118/12)*$AA118*$F115,0)+MAX((Expenses!FP$39-$AB119/12)*$AA119*$F115,0)))))</f>
        <v>0</v>
      </c>
      <c r="FS286" s="156">
        <f>IF(OR(FS$165&lt;=EOMONTH($E115,$R115*(1-$O115)),FS$165&gt;EOMONTH($E115,$P115*12*(1-$O115)+$Q115*12*$O115+$R115*(1-$O115))),0,IF($X115="NNN",SUM(Expenses!FQ$35:FQ$39)*$F115,IF($X115="FSG",0,IF($X115="MG",SUMPRODUCT($Z115:$Z119,Expenses!FQ$35:FQ$39)*$F115,MAX((Expenses!FQ$35-$AB115/12)*$AA115*$F115,0)+MAX((Expenses!FQ$36-$AB116/12)*$AA116*$F115,0)+MAX((Expenses!FQ$37-$AB117/12)*$AA117*$F115,0)+MAX((Expenses!FQ$38-$AB118/12)*$AA118*$F115,0)+MAX((Expenses!FQ$39-$AB119/12)*$AA119*$F115,0)))))</f>
        <v>0</v>
      </c>
      <c r="FT286" s="156">
        <f>IF(OR(FT$165&lt;=EOMONTH($E115,$R115*(1-$O115)),FT$165&gt;EOMONTH($E115,$P115*12*(1-$O115)+$Q115*12*$O115+$R115*(1-$O115))),0,IF($X115="NNN",SUM(Expenses!FR$35:FR$39)*$F115,IF($X115="FSG",0,IF($X115="MG",SUMPRODUCT($Z115:$Z119,Expenses!FR$35:FR$39)*$F115,MAX((Expenses!FR$35-$AB115/12)*$AA115*$F115,0)+MAX((Expenses!FR$36-$AB116/12)*$AA116*$F115,0)+MAX((Expenses!FR$37-$AB117/12)*$AA117*$F115,0)+MAX((Expenses!FR$38-$AB118/12)*$AA118*$F115,0)+MAX((Expenses!FR$39-$AB119/12)*$AA119*$F115,0)))))</f>
        <v>0</v>
      </c>
      <c r="FU286" s="156">
        <f>IF(OR(FU$165&lt;=EOMONTH($E115,$R115*(1-$O115)),FU$165&gt;EOMONTH($E115,$P115*12*(1-$O115)+$Q115*12*$O115+$R115*(1-$O115))),0,IF($X115="NNN",SUM(Expenses!FS$35:FS$39)*$F115,IF($X115="FSG",0,IF($X115="MG",SUMPRODUCT($Z115:$Z119,Expenses!FS$35:FS$39)*$F115,MAX((Expenses!FS$35-$AB115/12)*$AA115*$F115,0)+MAX((Expenses!FS$36-$AB116/12)*$AA116*$F115,0)+MAX((Expenses!FS$37-$AB117/12)*$AA117*$F115,0)+MAX((Expenses!FS$38-$AB118/12)*$AA118*$F115,0)+MAX((Expenses!FS$39-$AB119/12)*$AA119*$F115,0)))))</f>
        <v>0</v>
      </c>
      <c r="FV286" s="156">
        <f>IF(OR(FV$165&lt;=EOMONTH($E115,$R115*(1-$O115)),FV$165&gt;EOMONTH($E115,$P115*12*(1-$O115)+$Q115*12*$O115+$R115*(1-$O115))),0,IF($X115="NNN",SUM(Expenses!FT$35:FT$39)*$F115,IF($X115="FSG",0,IF($X115="MG",SUMPRODUCT($Z115:$Z119,Expenses!FT$35:FT$39)*$F115,MAX((Expenses!FT$35-$AB115/12)*$AA115*$F115,0)+MAX((Expenses!FT$36-$AB116/12)*$AA116*$F115,0)+MAX((Expenses!FT$37-$AB117/12)*$AA117*$F115,0)+MAX((Expenses!FT$38-$AB118/12)*$AA118*$F115,0)+MAX((Expenses!FT$39-$AB119/12)*$AA119*$F115,0)))))</f>
        <v>0</v>
      </c>
      <c r="FW286" s="156">
        <f>IF(OR(FW$165&lt;=EOMONTH($E115,$R115*(1-$O115)),FW$165&gt;EOMONTH($E115,$P115*12*(1-$O115)+$Q115*12*$O115+$R115*(1-$O115))),0,IF($X115="NNN",SUM(Expenses!FU$35:FU$39)*$F115,IF($X115="FSG",0,IF($X115="MG",SUMPRODUCT($Z115:$Z119,Expenses!FU$35:FU$39)*$F115,MAX((Expenses!FU$35-$AB115/12)*$AA115*$F115,0)+MAX((Expenses!FU$36-$AB116/12)*$AA116*$F115,0)+MAX((Expenses!FU$37-$AB117/12)*$AA117*$F115,0)+MAX((Expenses!FU$38-$AB118/12)*$AA118*$F115,0)+MAX((Expenses!FU$39-$AB119/12)*$AA119*$F115,0)))))</f>
        <v>0</v>
      </c>
      <c r="FX286" s="156">
        <f>IF(OR(FX$165&lt;=EOMONTH($E115,$R115*(1-$O115)),FX$165&gt;EOMONTH($E115,$P115*12*(1-$O115)+$Q115*12*$O115+$R115*(1-$O115))),0,IF($X115="NNN",SUM(Expenses!FV$35:FV$39)*$F115,IF($X115="FSG",0,IF($X115="MG",SUMPRODUCT($Z115:$Z119,Expenses!FV$35:FV$39)*$F115,MAX((Expenses!FV$35-$AB115/12)*$AA115*$F115,0)+MAX((Expenses!FV$36-$AB116/12)*$AA116*$F115,0)+MAX((Expenses!FV$37-$AB117/12)*$AA117*$F115,0)+MAX((Expenses!FV$38-$AB118/12)*$AA118*$F115,0)+MAX((Expenses!FV$39-$AB119/12)*$AA119*$F115,0)))))</f>
        <v>0</v>
      </c>
      <c r="FY286" s="156">
        <f>IF(OR(FY$165&lt;=EOMONTH($E115,$R115*(1-$O115)),FY$165&gt;EOMONTH($E115,$P115*12*(1-$O115)+$Q115*12*$O115+$R115*(1-$O115))),0,IF($X115="NNN",SUM(Expenses!FW$35:FW$39)*$F115,IF($X115="FSG",0,IF($X115="MG",SUMPRODUCT($Z115:$Z119,Expenses!FW$35:FW$39)*$F115,MAX((Expenses!FW$35-$AB115/12)*$AA115*$F115,0)+MAX((Expenses!FW$36-$AB116/12)*$AA116*$F115,0)+MAX((Expenses!FW$37-$AB117/12)*$AA117*$F115,0)+MAX((Expenses!FW$38-$AB118/12)*$AA118*$F115,0)+MAX((Expenses!FW$39-$AB119/12)*$AA119*$F115,0)))))</f>
        <v>0</v>
      </c>
      <c r="FZ286" s="156">
        <f>IF(OR(FZ$165&lt;=EOMONTH($E115,$R115*(1-$O115)),FZ$165&gt;EOMONTH($E115,$P115*12*(1-$O115)+$Q115*12*$O115+$R115*(1-$O115))),0,IF($X115="NNN",SUM(Expenses!FX$35:FX$39)*$F115,IF($X115="FSG",0,IF($X115="MG",SUMPRODUCT($Z115:$Z119,Expenses!FX$35:FX$39)*$F115,MAX((Expenses!FX$35-$AB115/12)*$AA115*$F115,0)+MAX((Expenses!FX$36-$AB116/12)*$AA116*$F115,0)+MAX((Expenses!FX$37-$AB117/12)*$AA117*$F115,0)+MAX((Expenses!FX$38-$AB118/12)*$AA118*$F115,0)+MAX((Expenses!FX$39-$AB119/12)*$AA119*$F115,0)))))</f>
        <v>0</v>
      </c>
      <c r="GA286" s="156">
        <f>IF(OR(GA$165&lt;=EOMONTH($E115,$R115*(1-$O115)),GA$165&gt;EOMONTH($E115,$P115*12*(1-$O115)+$Q115*12*$O115+$R115*(1-$O115))),0,IF($X115="NNN",SUM(Expenses!FY$35:FY$39)*$F115,IF($X115="FSG",0,IF($X115="MG",SUMPRODUCT($Z115:$Z119,Expenses!FY$35:FY$39)*$F115,MAX((Expenses!FY$35-$AB115/12)*$AA115*$F115,0)+MAX((Expenses!FY$36-$AB116/12)*$AA116*$F115,0)+MAX((Expenses!FY$37-$AB117/12)*$AA117*$F115,0)+MAX((Expenses!FY$38-$AB118/12)*$AA118*$F115,0)+MAX((Expenses!FY$39-$AB119/12)*$AA119*$F115,0)))))</f>
        <v>0</v>
      </c>
      <c r="GB286" s="156">
        <f>IF(OR(GB$165&lt;=EOMONTH($E115,$R115*(1-$O115)),GB$165&gt;EOMONTH($E115,$P115*12*(1-$O115)+$Q115*12*$O115+$R115*(1-$O115))),0,IF($X115="NNN",SUM(Expenses!FZ$35:FZ$39)*$F115,IF($X115="FSG",0,IF($X115="MG",SUMPRODUCT($Z115:$Z119,Expenses!FZ$35:FZ$39)*$F115,MAX((Expenses!FZ$35-$AB115/12)*$AA115*$F115,0)+MAX((Expenses!FZ$36-$AB116/12)*$AA116*$F115,0)+MAX((Expenses!FZ$37-$AB117/12)*$AA117*$F115,0)+MAX((Expenses!FZ$38-$AB118/12)*$AA118*$F115,0)+MAX((Expenses!FZ$39-$AB119/12)*$AA119*$F115,0)))))</f>
        <v>0</v>
      </c>
      <c r="GC286" s="156">
        <f>IF(OR(GC$165&lt;=EOMONTH($E115,$R115*(1-$O115)),GC$165&gt;EOMONTH($E115,$P115*12*(1-$O115)+$Q115*12*$O115+$R115*(1-$O115))),0,IF($X115="NNN",SUM(Expenses!GA$35:GA$39)*$F115,IF($X115="FSG",0,IF($X115="MG",SUMPRODUCT($Z115:$Z119,Expenses!GA$35:GA$39)*$F115,MAX((Expenses!GA$35-$AB115/12)*$AA115*$F115,0)+MAX((Expenses!GA$36-$AB116/12)*$AA116*$F115,0)+MAX((Expenses!GA$37-$AB117/12)*$AA117*$F115,0)+MAX((Expenses!GA$38-$AB118/12)*$AA118*$F115,0)+MAX((Expenses!GA$39-$AB119/12)*$AA119*$F115,0)))))</f>
        <v>0</v>
      </c>
      <c r="GD286" s="156">
        <f>IF(OR(GD$165&lt;=EOMONTH($E115,$R115*(1-$O115)),GD$165&gt;EOMONTH($E115,$P115*12*(1-$O115)+$Q115*12*$O115+$R115*(1-$O115))),0,IF($X115="NNN",SUM(Expenses!GB$35:GB$39)*$F115,IF($X115="FSG",0,IF($X115="MG",SUMPRODUCT($Z115:$Z119,Expenses!GB$35:GB$39)*$F115,MAX((Expenses!GB$35-$AB115/12)*$AA115*$F115,0)+MAX((Expenses!GB$36-$AB116/12)*$AA116*$F115,0)+MAX((Expenses!GB$37-$AB117/12)*$AA117*$F115,0)+MAX((Expenses!GB$38-$AB118/12)*$AA118*$F115,0)+MAX((Expenses!GB$39-$AB119/12)*$AA119*$F115,0)))))</f>
        <v>0</v>
      </c>
      <c r="GE286" s="156">
        <f>IF(OR(GE$165&lt;=EOMONTH($E115,$R115*(1-$O115)),GE$165&gt;EOMONTH($E115,$P115*12*(1-$O115)+$Q115*12*$O115+$R115*(1-$O115))),0,IF($X115="NNN",SUM(Expenses!GC$35:GC$39)*$F115,IF($X115="FSG",0,IF($X115="MG",SUMPRODUCT($Z115:$Z119,Expenses!GC$35:GC$39)*$F115,MAX((Expenses!GC$35-$AB115/12)*$AA115*$F115,0)+MAX((Expenses!GC$36-$AB116/12)*$AA116*$F115,0)+MAX((Expenses!GC$37-$AB117/12)*$AA117*$F115,0)+MAX((Expenses!GC$38-$AB118/12)*$AA118*$F115,0)+MAX((Expenses!GC$39-$AB119/12)*$AA119*$F115,0)))))</f>
        <v>0</v>
      </c>
      <c r="GF286" s="156">
        <f>IF(OR(GF$165&lt;=EOMONTH($E115,$R115*(1-$O115)),GF$165&gt;EOMONTH($E115,$P115*12*(1-$O115)+$Q115*12*$O115+$R115*(1-$O115))),0,IF($X115="NNN",SUM(Expenses!GD$35:GD$39)*$F115,IF($X115="FSG",0,IF($X115="MG",SUMPRODUCT($Z115:$Z119,Expenses!GD$35:GD$39)*$F115,MAX((Expenses!GD$35-$AB115/12)*$AA115*$F115,0)+MAX((Expenses!GD$36-$AB116/12)*$AA116*$F115,0)+MAX((Expenses!GD$37-$AB117/12)*$AA117*$F115,0)+MAX((Expenses!GD$38-$AB118/12)*$AA118*$F115,0)+MAX((Expenses!GD$39-$AB119/12)*$AA119*$F115,0)))))</f>
        <v>0</v>
      </c>
      <c r="GG286" s="156">
        <f>IF(OR(GG$165&lt;=EOMONTH($E115,$R115*(1-$O115)),GG$165&gt;EOMONTH($E115,$P115*12*(1-$O115)+$Q115*12*$O115+$R115*(1-$O115))),0,IF($X115="NNN",SUM(Expenses!GE$35:GE$39)*$F115,IF($X115="FSG",0,IF($X115="MG",SUMPRODUCT($Z115:$Z119,Expenses!GE$35:GE$39)*$F115,MAX((Expenses!GE$35-$AB115/12)*$AA115*$F115,0)+MAX((Expenses!GE$36-$AB116/12)*$AA116*$F115,0)+MAX((Expenses!GE$37-$AB117/12)*$AA117*$F115,0)+MAX((Expenses!GE$38-$AB118/12)*$AA118*$F115,0)+MAX((Expenses!GE$39-$AB119/12)*$AA119*$F115,0)))))</f>
        <v>0</v>
      </c>
      <c r="GH286" s="156">
        <f>IF(OR(GH$165&lt;=EOMONTH($E115,$R115*(1-$O115)),GH$165&gt;EOMONTH($E115,$P115*12*(1-$O115)+$Q115*12*$O115+$R115*(1-$O115))),0,IF($X115="NNN",SUM(Expenses!GF$35:GF$39)*$F115,IF($X115="FSG",0,IF($X115="MG",SUMPRODUCT($Z115:$Z119,Expenses!GF$35:GF$39)*$F115,MAX((Expenses!GF$35-$AB115/12)*$AA115*$F115,0)+MAX((Expenses!GF$36-$AB116/12)*$AA116*$F115,0)+MAX((Expenses!GF$37-$AB117/12)*$AA117*$F115,0)+MAX((Expenses!GF$38-$AB118/12)*$AA118*$F115,0)+MAX((Expenses!GF$39-$AB119/12)*$AA119*$F115,0)))))</f>
        <v>0</v>
      </c>
      <c r="GI286" s="156">
        <f>IF(OR(GI$165&lt;=EOMONTH($E115,$R115*(1-$O115)),GI$165&gt;EOMONTH($E115,$P115*12*(1-$O115)+$Q115*12*$O115+$R115*(1-$O115))),0,IF($X115="NNN",SUM(Expenses!GG$35:GG$39)*$F115,IF($X115="FSG",0,IF($X115="MG",SUMPRODUCT($Z115:$Z119,Expenses!GG$35:GG$39)*$F115,MAX((Expenses!GG$35-$AB115/12)*$AA115*$F115,0)+MAX((Expenses!GG$36-$AB116/12)*$AA116*$F115,0)+MAX((Expenses!GG$37-$AB117/12)*$AA117*$F115,0)+MAX((Expenses!GG$38-$AB118/12)*$AA118*$F115,0)+MAX((Expenses!GG$39-$AB119/12)*$AA119*$F115,0)))))</f>
        <v>0</v>
      </c>
      <c r="GJ286" s="156">
        <f>IF(OR(GJ$165&lt;=EOMONTH($E115,$R115*(1-$O115)),GJ$165&gt;EOMONTH($E115,$P115*12*(1-$O115)+$Q115*12*$O115+$R115*(1-$O115))),0,IF($X115="NNN",SUM(Expenses!GH$35:GH$39)*$F115,IF($X115="FSG",0,IF($X115="MG",SUMPRODUCT($Z115:$Z119,Expenses!GH$35:GH$39)*$F115,MAX((Expenses!GH$35-$AB115/12)*$AA115*$F115,0)+MAX((Expenses!GH$36-$AB116/12)*$AA116*$F115,0)+MAX((Expenses!GH$37-$AB117/12)*$AA117*$F115,0)+MAX((Expenses!GH$38-$AB118/12)*$AA118*$F115,0)+MAX((Expenses!GH$39-$AB119/12)*$AA119*$F115,0)))))</f>
        <v>0</v>
      </c>
      <c r="GK286" s="156">
        <f>IF(OR(GK$165&lt;=EOMONTH($E115,$R115*(1-$O115)),GK$165&gt;EOMONTH($E115,$P115*12*(1-$O115)+$Q115*12*$O115+$R115*(1-$O115))),0,IF($X115="NNN",SUM(Expenses!GI$35:GI$39)*$F115,IF($X115="FSG",0,IF($X115="MG",SUMPRODUCT($Z115:$Z119,Expenses!GI$35:GI$39)*$F115,MAX((Expenses!GI$35-$AB115/12)*$AA115*$F115,0)+MAX((Expenses!GI$36-$AB116/12)*$AA116*$F115,0)+MAX((Expenses!GI$37-$AB117/12)*$AA117*$F115,0)+MAX((Expenses!GI$38-$AB118/12)*$AA118*$F115,0)+MAX((Expenses!GI$39-$AB119/12)*$AA119*$F115,0)))))</f>
        <v>0</v>
      </c>
      <c r="GL286" s="156">
        <f>IF(OR(GL$165&lt;=EOMONTH($E115,$R115*(1-$O115)),GL$165&gt;EOMONTH($E115,$P115*12*(1-$O115)+$Q115*12*$O115+$R115*(1-$O115))),0,IF($X115="NNN",SUM(Expenses!GJ$35:GJ$39)*$F115,IF($X115="FSG",0,IF($X115="MG",SUMPRODUCT($Z115:$Z119,Expenses!GJ$35:GJ$39)*$F115,MAX((Expenses!GJ$35-$AB115/12)*$AA115*$F115,0)+MAX((Expenses!GJ$36-$AB116/12)*$AA116*$F115,0)+MAX((Expenses!GJ$37-$AB117/12)*$AA117*$F115,0)+MAX((Expenses!GJ$38-$AB118/12)*$AA118*$F115,0)+MAX((Expenses!GJ$39-$AB119/12)*$AA119*$F115,0)))))</f>
        <v>0</v>
      </c>
      <c r="GM286" s="156">
        <f>IF(OR(GM$165&lt;=EOMONTH($E115,$R115*(1-$O115)),GM$165&gt;EOMONTH($E115,$P115*12*(1-$O115)+$Q115*12*$O115+$R115*(1-$O115))),0,IF($X115="NNN",SUM(Expenses!GK$35:GK$39)*$F115,IF($X115="FSG",0,IF($X115="MG",SUMPRODUCT($Z115:$Z119,Expenses!GK$35:GK$39)*$F115,MAX((Expenses!GK$35-$AB115/12)*$AA115*$F115,0)+MAX((Expenses!GK$36-$AB116/12)*$AA116*$F115,0)+MAX((Expenses!GK$37-$AB117/12)*$AA117*$F115,0)+MAX((Expenses!GK$38-$AB118/12)*$AA118*$F115,0)+MAX((Expenses!GK$39-$AB119/12)*$AA119*$F115,0)))))</f>
        <v>0</v>
      </c>
      <c r="GN286" s="156">
        <f>IF(OR(GN$165&lt;=EOMONTH($E115,$R115*(1-$O115)),GN$165&gt;EOMONTH($E115,$P115*12*(1-$O115)+$Q115*12*$O115+$R115*(1-$O115))),0,IF($X115="NNN",SUM(Expenses!GL$35:GL$39)*$F115,IF($X115="FSG",0,IF($X115="MG",SUMPRODUCT($Z115:$Z119,Expenses!GL$35:GL$39)*$F115,MAX((Expenses!GL$35-$AB115/12)*$AA115*$F115,0)+MAX((Expenses!GL$36-$AB116/12)*$AA116*$F115,0)+MAX((Expenses!GL$37-$AB117/12)*$AA117*$F115,0)+MAX((Expenses!GL$38-$AB118/12)*$AA118*$F115,0)+MAX((Expenses!GL$39-$AB119/12)*$AA119*$F115,0)))))</f>
        <v>0</v>
      </c>
      <c r="GO286" s="156">
        <f>IF(OR(GO$165&lt;=EOMONTH($E115,$R115*(1-$O115)),GO$165&gt;EOMONTH($E115,$P115*12*(1-$O115)+$Q115*12*$O115+$R115*(1-$O115))),0,IF($X115="NNN",SUM(Expenses!GM$35:GM$39)*$F115,IF($X115="FSG",0,IF($X115="MG",SUMPRODUCT($Z115:$Z119,Expenses!GM$35:GM$39)*$F115,MAX((Expenses!GM$35-$AB115/12)*$AA115*$F115,0)+MAX((Expenses!GM$36-$AB116/12)*$AA116*$F115,0)+MAX((Expenses!GM$37-$AB117/12)*$AA117*$F115,0)+MAX((Expenses!GM$38-$AB118/12)*$AA118*$F115,0)+MAX((Expenses!GM$39-$AB119/12)*$AA119*$F115,0)))))</f>
        <v>0</v>
      </c>
      <c r="GP286" s="156">
        <f>IF(OR(GP$165&lt;=EOMONTH($E115,$R115*(1-$O115)),GP$165&gt;EOMONTH($E115,$P115*12*(1-$O115)+$Q115*12*$O115+$R115*(1-$O115))),0,IF($X115="NNN",SUM(Expenses!GN$35:GN$39)*$F115,IF($X115="FSG",0,IF($X115="MG",SUMPRODUCT($Z115:$Z119,Expenses!GN$35:GN$39)*$F115,MAX((Expenses!GN$35-$AB115/12)*$AA115*$F115,0)+MAX((Expenses!GN$36-$AB116/12)*$AA116*$F115,0)+MAX((Expenses!GN$37-$AB117/12)*$AA117*$F115,0)+MAX((Expenses!GN$38-$AB118/12)*$AA118*$F115,0)+MAX((Expenses!GN$39-$AB119/12)*$AA119*$F115,0)))))</f>
        <v>0</v>
      </c>
      <c r="GQ286" s="156">
        <f>IF(OR(GQ$165&lt;=EOMONTH($E115,$R115*(1-$O115)),GQ$165&gt;EOMONTH($E115,$P115*12*(1-$O115)+$Q115*12*$O115+$R115*(1-$O115))),0,IF($X115="NNN",SUM(Expenses!GO$35:GO$39)*$F115,IF($X115="FSG",0,IF($X115="MG",SUMPRODUCT($Z115:$Z119,Expenses!GO$35:GO$39)*$F115,MAX((Expenses!GO$35-$AB115/12)*$AA115*$F115,0)+MAX((Expenses!GO$36-$AB116/12)*$AA116*$F115,0)+MAX((Expenses!GO$37-$AB117/12)*$AA117*$F115,0)+MAX((Expenses!GO$38-$AB118/12)*$AA118*$F115,0)+MAX((Expenses!GO$39-$AB119/12)*$AA119*$F115,0)))))</f>
        <v>0</v>
      </c>
      <c r="GR286" s="156">
        <f>IF(OR(GR$165&lt;=EOMONTH($E115,$R115*(1-$O115)),GR$165&gt;EOMONTH($E115,$P115*12*(1-$O115)+$Q115*12*$O115+$R115*(1-$O115))),0,IF($X115="NNN",SUM(Expenses!GP$35:GP$39)*$F115,IF($X115="FSG",0,IF($X115="MG",SUMPRODUCT($Z115:$Z119,Expenses!GP$35:GP$39)*$F115,MAX((Expenses!GP$35-$AB115/12)*$AA115*$F115,0)+MAX((Expenses!GP$36-$AB116/12)*$AA116*$F115,0)+MAX((Expenses!GP$37-$AB117/12)*$AA117*$F115,0)+MAX((Expenses!GP$38-$AB118/12)*$AA118*$F115,0)+MAX((Expenses!GP$39-$AB119/12)*$AA119*$F115,0)))))</f>
        <v>0</v>
      </c>
      <c r="GS286" s="156">
        <f>IF(OR(GS$165&lt;=EOMONTH($E115,$R115*(1-$O115)),GS$165&gt;EOMONTH($E115,$P115*12*(1-$O115)+$Q115*12*$O115+$R115*(1-$O115))),0,IF($X115="NNN",SUM(Expenses!GQ$35:GQ$39)*$F115,IF($X115="FSG",0,IF($X115="MG",SUMPRODUCT($Z115:$Z119,Expenses!GQ$35:GQ$39)*$F115,MAX((Expenses!GQ$35-$AB115/12)*$AA115*$F115,0)+MAX((Expenses!GQ$36-$AB116/12)*$AA116*$F115,0)+MAX((Expenses!GQ$37-$AB117/12)*$AA117*$F115,0)+MAX((Expenses!GQ$38-$AB118/12)*$AA118*$F115,0)+MAX((Expenses!GQ$39-$AB119/12)*$AA119*$F115,0)))))</f>
        <v>0</v>
      </c>
      <c r="GT286" s="156">
        <f>IF(OR(GT$165&lt;=EOMONTH($E115,$R115*(1-$O115)),GT$165&gt;EOMONTH($E115,$P115*12*(1-$O115)+$Q115*12*$O115+$R115*(1-$O115))),0,IF($X115="NNN",SUM(Expenses!GR$35:GR$39)*$F115,IF($X115="FSG",0,IF($X115="MG",SUMPRODUCT($Z115:$Z119,Expenses!GR$35:GR$39)*$F115,MAX((Expenses!GR$35-$AB115/12)*$AA115*$F115,0)+MAX((Expenses!GR$36-$AB116/12)*$AA116*$F115,0)+MAX((Expenses!GR$37-$AB117/12)*$AA117*$F115,0)+MAX((Expenses!GR$38-$AB118/12)*$AA118*$F115,0)+MAX((Expenses!GR$39-$AB119/12)*$AA119*$F115,0)))))</f>
        <v>0</v>
      </c>
      <c r="GU286" s="156">
        <f>IF(OR(GU$165&lt;=EOMONTH($E115,$R115*(1-$O115)),GU$165&gt;EOMONTH($E115,$P115*12*(1-$O115)+$Q115*12*$O115+$R115*(1-$O115))),0,IF($X115="NNN",SUM(Expenses!GS$35:GS$39)*$F115,IF($X115="FSG",0,IF($X115="MG",SUMPRODUCT($Z115:$Z119,Expenses!GS$35:GS$39)*$F115,MAX((Expenses!GS$35-$AB115/12)*$AA115*$F115,0)+MAX((Expenses!GS$36-$AB116/12)*$AA116*$F115,0)+MAX((Expenses!GS$37-$AB117/12)*$AA117*$F115,0)+MAX((Expenses!GS$38-$AB118/12)*$AA118*$F115,0)+MAX((Expenses!GS$39-$AB119/12)*$AA119*$F115,0)))))</f>
        <v>0</v>
      </c>
      <c r="GV286" s="156">
        <f>IF(OR(GV$165&lt;=EOMONTH($E115,$R115*(1-$O115)),GV$165&gt;EOMONTH($E115,$P115*12*(1-$O115)+$Q115*12*$O115+$R115*(1-$O115))),0,IF($X115="NNN",SUM(Expenses!GT$35:GT$39)*$F115,IF($X115="FSG",0,IF($X115="MG",SUMPRODUCT($Z115:$Z119,Expenses!GT$35:GT$39)*$F115,MAX((Expenses!GT$35-$AB115/12)*$AA115*$F115,0)+MAX((Expenses!GT$36-$AB116/12)*$AA116*$F115,0)+MAX((Expenses!GT$37-$AB117/12)*$AA117*$F115,0)+MAX((Expenses!GT$38-$AB118/12)*$AA118*$F115,0)+MAX((Expenses!GT$39-$AB119/12)*$AA119*$F115,0)))))</f>
        <v>0</v>
      </c>
      <c r="GW286" s="156">
        <f>IF(OR(GW$165&lt;=EOMONTH($E115,$R115*(1-$O115)),GW$165&gt;EOMONTH($E115,$P115*12*(1-$O115)+$Q115*12*$O115+$R115*(1-$O115))),0,IF($X115="NNN",SUM(Expenses!GU$35:GU$39)*$F115,IF($X115="FSG",0,IF($X115="MG",SUMPRODUCT($Z115:$Z119,Expenses!GU$35:GU$39)*$F115,MAX((Expenses!GU$35-$AB115/12)*$AA115*$F115,0)+MAX((Expenses!GU$36-$AB116/12)*$AA116*$F115,0)+MAX((Expenses!GU$37-$AB117/12)*$AA117*$F115,0)+MAX((Expenses!GU$38-$AB118/12)*$AA118*$F115,0)+MAX((Expenses!GU$39-$AB119/12)*$AA119*$F115,0)))))</f>
        <v>0</v>
      </c>
      <c r="GX286" s="156">
        <f>IF(OR(GX$165&lt;=EOMONTH($E115,$R115*(1-$O115)),GX$165&gt;EOMONTH($E115,$P115*12*(1-$O115)+$Q115*12*$O115+$R115*(1-$O115))),0,IF($X115="NNN",SUM(Expenses!GV$35:GV$39)*$F115,IF($X115="FSG",0,IF($X115="MG",SUMPRODUCT($Z115:$Z119,Expenses!GV$35:GV$39)*$F115,MAX((Expenses!GV$35-$AB115/12)*$AA115*$F115,0)+MAX((Expenses!GV$36-$AB116/12)*$AA116*$F115,0)+MAX((Expenses!GV$37-$AB117/12)*$AA117*$F115,0)+MAX((Expenses!GV$38-$AB118/12)*$AA118*$F115,0)+MAX((Expenses!GV$39-$AB119/12)*$AA119*$F115,0)))))</f>
        <v>0</v>
      </c>
      <c r="GY286" s="156">
        <f>IF(OR(GY$165&lt;=EOMONTH($E115,$R115*(1-$O115)),GY$165&gt;EOMONTH($E115,$P115*12*(1-$O115)+$Q115*12*$O115+$R115*(1-$O115))),0,IF($X115="NNN",SUM(Expenses!GW$35:GW$39)*$F115,IF($X115="FSG",0,IF($X115="MG",SUMPRODUCT($Z115:$Z119,Expenses!GW$35:GW$39)*$F115,MAX((Expenses!GW$35-$AB115/12)*$AA115*$F115,0)+MAX((Expenses!GW$36-$AB116/12)*$AA116*$F115,0)+MAX((Expenses!GW$37-$AB117/12)*$AA117*$F115,0)+MAX((Expenses!GW$38-$AB118/12)*$AA118*$F115,0)+MAX((Expenses!GW$39-$AB119/12)*$AA119*$F115,0)))))</f>
        <v>0</v>
      </c>
      <c r="GZ286" s="156">
        <f>IF(OR(GZ$165&lt;=EOMONTH($E115,$R115*(1-$O115)),GZ$165&gt;EOMONTH($E115,$P115*12*(1-$O115)+$Q115*12*$O115+$R115*(1-$O115))),0,IF($X115="NNN",SUM(Expenses!GX$35:GX$39)*$F115,IF($X115="FSG",0,IF($X115="MG",SUMPRODUCT($Z115:$Z119,Expenses!GX$35:GX$39)*$F115,MAX((Expenses!GX$35-$AB115/12)*$AA115*$F115,0)+MAX((Expenses!GX$36-$AB116/12)*$AA116*$F115,0)+MAX((Expenses!GX$37-$AB117/12)*$AA117*$F115,0)+MAX((Expenses!GX$38-$AB118/12)*$AA118*$F115,0)+MAX((Expenses!GX$39-$AB119/12)*$AA119*$F115,0)))))</f>
        <v>0</v>
      </c>
      <c r="HA286" s="156">
        <f>IF(OR(HA$165&lt;=EOMONTH($E115,$R115*(1-$O115)),HA$165&gt;EOMONTH($E115,$P115*12*(1-$O115)+$Q115*12*$O115+$R115*(1-$O115))),0,IF($X115="NNN",SUM(Expenses!GY$35:GY$39)*$F115,IF($X115="FSG",0,IF($X115="MG",SUMPRODUCT($Z115:$Z119,Expenses!GY$35:GY$39)*$F115,MAX((Expenses!GY$35-$AB115/12)*$AA115*$F115,0)+MAX((Expenses!GY$36-$AB116/12)*$AA116*$F115,0)+MAX((Expenses!GY$37-$AB117/12)*$AA117*$F115,0)+MAX((Expenses!GY$38-$AB118/12)*$AA118*$F115,0)+MAX((Expenses!GY$39-$AB119/12)*$AA119*$F115,0)))))</f>
        <v>0</v>
      </c>
      <c r="HB286" s="156">
        <f>IF(OR(HB$165&lt;=EOMONTH($E115,$R115*(1-$O115)),HB$165&gt;EOMONTH($E115,$P115*12*(1-$O115)+$Q115*12*$O115+$R115*(1-$O115))),0,IF($X115="NNN",SUM(Expenses!GZ$35:GZ$39)*$F115,IF($X115="FSG",0,IF($X115="MG",SUMPRODUCT($Z115:$Z119,Expenses!GZ$35:GZ$39)*$F115,MAX((Expenses!GZ$35-$AB115/12)*$AA115*$F115,0)+MAX((Expenses!GZ$36-$AB116/12)*$AA116*$F115,0)+MAX((Expenses!GZ$37-$AB117/12)*$AA117*$F115,0)+MAX((Expenses!GZ$38-$AB118/12)*$AA118*$F115,0)+MAX((Expenses!GZ$39-$AB119/12)*$AA119*$F115,0)))))</f>
        <v>0</v>
      </c>
      <c r="HC286" s="156">
        <f>IF(OR(HC$165&lt;=EOMONTH($E115,$R115*(1-$O115)),HC$165&gt;EOMONTH($E115,$P115*12*(1-$O115)+$Q115*12*$O115+$R115*(1-$O115))),0,IF($X115="NNN",SUM(Expenses!HA$35:HA$39)*$F115,IF($X115="FSG",0,IF($X115="MG",SUMPRODUCT($Z115:$Z119,Expenses!HA$35:HA$39)*$F115,MAX((Expenses!HA$35-$AB115/12)*$AA115*$F115,0)+MAX((Expenses!HA$36-$AB116/12)*$AA116*$F115,0)+MAX((Expenses!HA$37-$AB117/12)*$AA117*$F115,0)+MAX((Expenses!HA$38-$AB118/12)*$AA118*$F115,0)+MAX((Expenses!HA$39-$AB119/12)*$AA119*$F115,0)))))</f>
        <v>0</v>
      </c>
      <c r="HD286" s="156">
        <f>IF(OR(HD$165&lt;=EOMONTH($E115,$R115*(1-$O115)),HD$165&gt;EOMONTH($E115,$P115*12*(1-$O115)+$Q115*12*$O115+$R115*(1-$O115))),0,IF($X115="NNN",SUM(Expenses!HB$35:HB$39)*$F115,IF($X115="FSG",0,IF($X115="MG",SUMPRODUCT($Z115:$Z119,Expenses!HB$35:HB$39)*$F115,MAX((Expenses!HB$35-$AB115/12)*$AA115*$F115,0)+MAX((Expenses!HB$36-$AB116/12)*$AA116*$F115,0)+MAX((Expenses!HB$37-$AB117/12)*$AA117*$F115,0)+MAX((Expenses!HB$38-$AB118/12)*$AA118*$F115,0)+MAX((Expenses!HB$39-$AB119/12)*$AA119*$F115,0)))))</f>
        <v>0</v>
      </c>
      <c r="HE286" s="156">
        <f>IF(OR(HE$165&lt;=EOMONTH($E115,$R115*(1-$O115)),HE$165&gt;EOMONTH($E115,$P115*12*(1-$O115)+$Q115*12*$O115+$R115*(1-$O115))),0,IF($X115="NNN",SUM(Expenses!HC$35:HC$39)*$F115,IF($X115="FSG",0,IF($X115="MG",SUMPRODUCT($Z115:$Z119,Expenses!HC$35:HC$39)*$F115,MAX((Expenses!HC$35-$AB115/12)*$AA115*$F115,0)+MAX((Expenses!HC$36-$AB116/12)*$AA116*$F115,0)+MAX((Expenses!HC$37-$AB117/12)*$AA117*$F115,0)+MAX((Expenses!HC$38-$AB118/12)*$AA118*$F115,0)+MAX((Expenses!HC$39-$AB119/12)*$AA119*$F115,0)))))</f>
        <v>0</v>
      </c>
      <c r="HF286" s="156">
        <f>IF(OR(HF$165&lt;=EOMONTH($E115,$R115*(1-$O115)),HF$165&gt;EOMONTH($E115,$P115*12*(1-$O115)+$Q115*12*$O115+$R115*(1-$O115))),0,IF($X115="NNN",SUM(Expenses!HD$35:HD$39)*$F115,IF($X115="FSG",0,IF($X115="MG",SUMPRODUCT($Z115:$Z119,Expenses!HD$35:HD$39)*$F115,MAX((Expenses!HD$35-$AB115/12)*$AA115*$F115,0)+MAX((Expenses!HD$36-$AB116/12)*$AA116*$F115,0)+MAX((Expenses!HD$37-$AB117/12)*$AA117*$F115,0)+MAX((Expenses!HD$38-$AB118/12)*$AA118*$F115,0)+MAX((Expenses!HD$39-$AB119/12)*$AA119*$F115,0)))))</f>
        <v>0</v>
      </c>
      <c r="HG286" s="156">
        <f>IF(OR(HG$165&lt;=EOMONTH($E115,$R115*(1-$O115)),HG$165&gt;EOMONTH($E115,$P115*12*(1-$O115)+$Q115*12*$O115+$R115*(1-$O115))),0,IF($X115="NNN",SUM(Expenses!HE$35:HE$39)*$F115,IF($X115="FSG",0,IF($X115="MG",SUMPRODUCT($Z115:$Z119,Expenses!HE$35:HE$39)*$F115,MAX((Expenses!HE$35-$AB115/12)*$AA115*$F115,0)+MAX((Expenses!HE$36-$AB116/12)*$AA116*$F115,0)+MAX((Expenses!HE$37-$AB117/12)*$AA117*$F115,0)+MAX((Expenses!HE$38-$AB118/12)*$AA118*$F115,0)+MAX((Expenses!HE$39-$AB119/12)*$AA119*$F115,0)))))</f>
        <v>0</v>
      </c>
      <c r="HH286" s="156">
        <f>IF(OR(HH$165&lt;=EOMONTH($E115,$R115*(1-$O115)),HH$165&gt;EOMONTH($E115,$P115*12*(1-$O115)+$Q115*12*$O115+$R115*(1-$O115))),0,IF($X115="NNN",SUM(Expenses!HF$35:HF$39)*$F115,IF($X115="FSG",0,IF($X115="MG",SUMPRODUCT($Z115:$Z119,Expenses!HF$35:HF$39)*$F115,MAX((Expenses!HF$35-$AB115/12)*$AA115*$F115,0)+MAX((Expenses!HF$36-$AB116/12)*$AA116*$F115,0)+MAX((Expenses!HF$37-$AB117/12)*$AA117*$F115,0)+MAX((Expenses!HF$38-$AB118/12)*$AA118*$F115,0)+MAX((Expenses!HF$39-$AB119/12)*$AA119*$F115,0)))))</f>
        <v>0</v>
      </c>
      <c r="HI286" s="156">
        <f>IF(OR(HI$165&lt;=EOMONTH($E115,$R115*(1-$O115)),HI$165&gt;EOMONTH($E115,$P115*12*(1-$O115)+$Q115*12*$O115+$R115*(1-$O115))),0,IF($X115="NNN",SUM(Expenses!HG$35:HG$39)*$F115,IF($X115="FSG",0,IF($X115="MG",SUMPRODUCT($Z115:$Z119,Expenses!HG$35:HG$39)*$F115,MAX((Expenses!HG$35-$AB115/12)*$AA115*$F115,0)+MAX((Expenses!HG$36-$AB116/12)*$AA116*$F115,0)+MAX((Expenses!HG$37-$AB117/12)*$AA117*$F115,0)+MAX((Expenses!HG$38-$AB118/12)*$AA118*$F115,0)+MAX((Expenses!HG$39-$AB119/12)*$AA119*$F115,0)))))</f>
        <v>0</v>
      </c>
      <c r="HJ286" s="156">
        <f>IF(OR(HJ$165&lt;=EOMONTH($E115,$R115*(1-$O115)),HJ$165&gt;EOMONTH($E115,$P115*12*(1-$O115)+$Q115*12*$O115+$R115*(1-$O115))),0,IF($X115="NNN",SUM(Expenses!HH$35:HH$39)*$F115,IF($X115="FSG",0,IF($X115="MG",SUMPRODUCT($Z115:$Z119,Expenses!HH$35:HH$39)*$F115,MAX((Expenses!HH$35-$AB115/12)*$AA115*$F115,0)+MAX((Expenses!HH$36-$AB116/12)*$AA116*$F115,0)+MAX((Expenses!HH$37-$AB117/12)*$AA117*$F115,0)+MAX((Expenses!HH$38-$AB118/12)*$AA118*$F115,0)+MAX((Expenses!HH$39-$AB119/12)*$AA119*$F115,0)))))</f>
        <v>0</v>
      </c>
      <c r="HK286" s="156">
        <f>IF(OR(HK$165&lt;=EOMONTH($E115,$R115*(1-$O115)),HK$165&gt;EOMONTH($E115,$P115*12*(1-$O115)+$Q115*12*$O115+$R115*(1-$O115))),0,IF($X115="NNN",SUM(Expenses!HI$35:HI$39)*$F115,IF($X115="FSG",0,IF($X115="MG",SUMPRODUCT($Z115:$Z119,Expenses!HI$35:HI$39)*$F115,MAX((Expenses!HI$35-$AB115/12)*$AA115*$F115,0)+MAX((Expenses!HI$36-$AB116/12)*$AA116*$F115,0)+MAX((Expenses!HI$37-$AB117/12)*$AA117*$F115,0)+MAX((Expenses!HI$38-$AB118/12)*$AA118*$F115,0)+MAX((Expenses!HI$39-$AB119/12)*$AA119*$F115,0)))))</f>
        <v>0</v>
      </c>
      <c r="HL286" s="156">
        <f>IF(OR(HL$165&lt;=EOMONTH($E115,$R115*(1-$O115)),HL$165&gt;EOMONTH($E115,$P115*12*(1-$O115)+$Q115*12*$O115+$R115*(1-$O115))),0,IF($X115="NNN",SUM(Expenses!HJ$35:HJ$39)*$F115,IF($X115="FSG",0,IF($X115="MG",SUMPRODUCT($Z115:$Z119,Expenses!HJ$35:HJ$39)*$F115,MAX((Expenses!HJ$35-$AB115/12)*$AA115*$F115,0)+MAX((Expenses!HJ$36-$AB116/12)*$AA116*$F115,0)+MAX((Expenses!HJ$37-$AB117/12)*$AA117*$F115,0)+MAX((Expenses!HJ$38-$AB118/12)*$AA118*$F115,0)+MAX((Expenses!HJ$39-$AB119/12)*$AA119*$F115,0)))))</f>
        <v>0</v>
      </c>
      <c r="HM286" s="156">
        <f>IF(OR(HM$165&lt;=EOMONTH($E115,$R115*(1-$O115)),HM$165&gt;EOMONTH($E115,$P115*12*(1-$O115)+$Q115*12*$O115+$R115*(1-$O115))),0,IF($X115="NNN",SUM(Expenses!HK$35:HK$39)*$F115,IF($X115="FSG",0,IF($X115="MG",SUMPRODUCT($Z115:$Z119,Expenses!HK$35:HK$39)*$F115,MAX((Expenses!HK$35-$AB115/12)*$AA115*$F115,0)+MAX((Expenses!HK$36-$AB116/12)*$AA116*$F115,0)+MAX((Expenses!HK$37-$AB117/12)*$AA117*$F115,0)+MAX((Expenses!HK$38-$AB118/12)*$AA118*$F115,0)+MAX((Expenses!HK$39-$AB119/12)*$AA119*$F115,0)))))</f>
        <v>0</v>
      </c>
      <c r="HN286" s="156">
        <f>IF(OR(HN$165&lt;=EOMONTH($E115,$R115*(1-$O115)),HN$165&gt;EOMONTH($E115,$P115*12*(1-$O115)+$Q115*12*$O115+$R115*(1-$O115))),0,IF($X115="NNN",SUM(Expenses!HL$35:HL$39)*$F115,IF($X115="FSG",0,IF($X115="MG",SUMPRODUCT($Z115:$Z119,Expenses!HL$35:HL$39)*$F115,MAX((Expenses!HL$35-$AB115/12)*$AA115*$F115,0)+MAX((Expenses!HL$36-$AB116/12)*$AA116*$F115,0)+MAX((Expenses!HL$37-$AB117/12)*$AA117*$F115,0)+MAX((Expenses!HL$38-$AB118/12)*$AA118*$F115,0)+MAX((Expenses!HL$39-$AB119/12)*$AA119*$F115,0)))))</f>
        <v>0</v>
      </c>
      <c r="HO286" s="156">
        <f>IF(OR(HO$165&lt;=EOMONTH($E115,$R115*(1-$O115)),HO$165&gt;EOMONTH($E115,$P115*12*(1-$O115)+$Q115*12*$O115+$R115*(1-$O115))),0,IF($X115="NNN",SUM(Expenses!HM$35:HM$39)*$F115,IF($X115="FSG",0,IF($X115="MG",SUMPRODUCT($Z115:$Z119,Expenses!HM$35:HM$39)*$F115,MAX((Expenses!HM$35-$AB115/12)*$AA115*$F115,0)+MAX((Expenses!HM$36-$AB116/12)*$AA116*$F115,0)+MAX((Expenses!HM$37-$AB117/12)*$AA117*$F115,0)+MAX((Expenses!HM$38-$AB118/12)*$AA118*$F115,0)+MAX((Expenses!HM$39-$AB119/12)*$AA119*$F115,0)))))</f>
        <v>0</v>
      </c>
      <c r="HP286" s="156">
        <f>IF(OR(HP$165&lt;=EOMONTH($E115,$R115*(1-$O115)),HP$165&gt;EOMONTH($E115,$P115*12*(1-$O115)+$Q115*12*$O115+$R115*(1-$O115))),0,IF($X115="NNN",SUM(Expenses!HN$35:HN$39)*$F115,IF($X115="FSG",0,IF($X115="MG",SUMPRODUCT($Z115:$Z119,Expenses!HN$35:HN$39)*$F115,MAX((Expenses!HN$35-$AB115/12)*$AA115*$F115,0)+MAX((Expenses!HN$36-$AB116/12)*$AA116*$F115,0)+MAX((Expenses!HN$37-$AB117/12)*$AA117*$F115,0)+MAX((Expenses!HN$38-$AB118/12)*$AA118*$F115,0)+MAX((Expenses!HN$39-$AB119/12)*$AA119*$F115,0)))))</f>
        <v>0</v>
      </c>
      <c r="HQ286" s="156">
        <f>IF(OR(HQ$165&lt;=EOMONTH($E115,$R115*(1-$O115)),HQ$165&gt;EOMONTH($E115,$P115*12*(1-$O115)+$Q115*12*$O115+$R115*(1-$O115))),0,IF($X115="NNN",SUM(Expenses!HO$35:HO$39)*$F115,IF($X115="FSG",0,IF($X115="MG",SUMPRODUCT($Z115:$Z119,Expenses!HO$35:HO$39)*$F115,MAX((Expenses!HO$35-$AB115/12)*$AA115*$F115,0)+MAX((Expenses!HO$36-$AB116/12)*$AA116*$F115,0)+MAX((Expenses!HO$37-$AB117/12)*$AA117*$F115,0)+MAX((Expenses!HO$38-$AB118/12)*$AA118*$F115,0)+MAX((Expenses!HO$39-$AB119/12)*$AA119*$F115,0)))))</f>
        <v>0</v>
      </c>
      <c r="HR286" s="156">
        <f>IF(OR(HR$165&lt;=EOMONTH($E115,$R115*(1-$O115)),HR$165&gt;EOMONTH($E115,$P115*12*(1-$O115)+$Q115*12*$O115+$R115*(1-$O115))),0,IF($X115="NNN",SUM(Expenses!HP$35:HP$39)*$F115,IF($X115="FSG",0,IF($X115="MG",SUMPRODUCT($Z115:$Z119,Expenses!HP$35:HP$39)*$F115,MAX((Expenses!HP$35-$AB115/12)*$AA115*$F115,0)+MAX((Expenses!HP$36-$AB116/12)*$AA116*$F115,0)+MAX((Expenses!HP$37-$AB117/12)*$AA117*$F115,0)+MAX((Expenses!HP$38-$AB118/12)*$AA118*$F115,0)+MAX((Expenses!HP$39-$AB119/12)*$AA119*$F115,0)))))</f>
        <v>0</v>
      </c>
      <c r="HS286" s="156">
        <f>IF(OR(HS$165&lt;=EOMONTH($E115,$R115*(1-$O115)),HS$165&gt;EOMONTH($E115,$P115*12*(1-$O115)+$Q115*12*$O115+$R115*(1-$O115))),0,IF($X115="NNN",SUM(Expenses!HQ$35:HQ$39)*$F115,IF($X115="FSG",0,IF($X115="MG",SUMPRODUCT($Z115:$Z119,Expenses!HQ$35:HQ$39)*$F115,MAX((Expenses!HQ$35-$AB115/12)*$AA115*$F115,0)+MAX((Expenses!HQ$36-$AB116/12)*$AA116*$F115,0)+MAX((Expenses!HQ$37-$AB117/12)*$AA117*$F115,0)+MAX((Expenses!HQ$38-$AB118/12)*$AA118*$F115,0)+MAX((Expenses!HQ$39-$AB119/12)*$AA119*$F115,0)))))</f>
        <v>0</v>
      </c>
      <c r="HT286" s="156">
        <f>IF(OR(HT$165&lt;=EOMONTH($E115,$R115*(1-$O115)),HT$165&gt;EOMONTH($E115,$P115*12*(1-$O115)+$Q115*12*$O115+$R115*(1-$O115))),0,IF($X115="NNN",SUM(Expenses!HR$35:HR$39)*$F115,IF($X115="FSG",0,IF($X115="MG",SUMPRODUCT($Z115:$Z119,Expenses!HR$35:HR$39)*$F115,MAX((Expenses!HR$35-$AB115/12)*$AA115*$F115,0)+MAX((Expenses!HR$36-$AB116/12)*$AA116*$F115,0)+MAX((Expenses!HR$37-$AB117/12)*$AA117*$F115,0)+MAX((Expenses!HR$38-$AB118/12)*$AA118*$F115,0)+MAX((Expenses!HR$39-$AB119/12)*$AA119*$F115,0)))))</f>
        <v>0</v>
      </c>
      <c r="HU286" s="156">
        <f>IF(OR(HU$165&lt;=EOMONTH($E115,$R115*(1-$O115)),HU$165&gt;EOMONTH($E115,$P115*12*(1-$O115)+$Q115*12*$O115+$R115*(1-$O115))),0,IF($X115="NNN",SUM(Expenses!HS$35:HS$39)*$F115,IF($X115="FSG",0,IF($X115="MG",SUMPRODUCT($Z115:$Z119,Expenses!HS$35:HS$39)*$F115,MAX((Expenses!HS$35-$AB115/12)*$AA115*$F115,0)+MAX((Expenses!HS$36-$AB116/12)*$AA116*$F115,0)+MAX((Expenses!HS$37-$AB117/12)*$AA117*$F115,0)+MAX((Expenses!HS$38-$AB118/12)*$AA118*$F115,0)+MAX((Expenses!HS$39-$AB119/12)*$AA119*$F115,0)))))</f>
        <v>0</v>
      </c>
      <c r="HV286" s="156">
        <f>IF(OR(HV$165&lt;=EOMONTH($E115,$R115*(1-$O115)),HV$165&gt;EOMONTH($E115,$P115*12*(1-$O115)+$Q115*12*$O115+$R115*(1-$O115))),0,IF($X115="NNN",SUM(Expenses!HT$35:HT$39)*$F115,IF($X115="FSG",0,IF($X115="MG",SUMPRODUCT($Z115:$Z119,Expenses!HT$35:HT$39)*$F115,MAX((Expenses!HT$35-$AB115/12)*$AA115*$F115,0)+MAX((Expenses!HT$36-$AB116/12)*$AA116*$F115,0)+MAX((Expenses!HT$37-$AB117/12)*$AA117*$F115,0)+MAX((Expenses!HT$38-$AB118/12)*$AA118*$F115,0)+MAX((Expenses!HT$39-$AB119/12)*$AA119*$F115,0)))))</f>
        <v>0</v>
      </c>
      <c r="HW286" s="156">
        <f>IF(OR(HW$165&lt;=EOMONTH($E115,$R115*(1-$O115)),HW$165&gt;EOMONTH($E115,$P115*12*(1-$O115)+$Q115*12*$O115+$R115*(1-$O115))),0,IF($X115="NNN",SUM(Expenses!HU$35:HU$39)*$F115,IF($X115="FSG",0,IF($X115="MG",SUMPRODUCT($Z115:$Z119,Expenses!HU$35:HU$39)*$F115,MAX((Expenses!HU$35-$AB115/12)*$AA115*$F115,0)+MAX((Expenses!HU$36-$AB116/12)*$AA116*$F115,0)+MAX((Expenses!HU$37-$AB117/12)*$AA117*$F115,0)+MAX((Expenses!HU$38-$AB118/12)*$AA118*$F115,0)+MAX((Expenses!HU$39-$AB119/12)*$AA119*$F115,0)))))</f>
        <v>0</v>
      </c>
      <c r="HX286" s="156">
        <f>IF(OR(HX$165&lt;=EOMONTH($E115,$R115*(1-$O115)),HX$165&gt;EOMONTH($E115,$P115*12*(1-$O115)+$Q115*12*$O115+$R115*(1-$O115))),0,IF($X115="NNN",SUM(Expenses!HV$35:HV$39)*$F115,IF($X115="FSG",0,IF($X115="MG",SUMPRODUCT($Z115:$Z119,Expenses!HV$35:HV$39)*$F115,MAX((Expenses!HV$35-$AB115/12)*$AA115*$F115,0)+MAX((Expenses!HV$36-$AB116/12)*$AA116*$F115,0)+MAX((Expenses!HV$37-$AB117/12)*$AA117*$F115,0)+MAX((Expenses!HV$38-$AB118/12)*$AA118*$F115,0)+MAX((Expenses!HV$39-$AB119/12)*$AA119*$F115,0)))))</f>
        <v>0</v>
      </c>
      <c r="HY286" s="156">
        <f>IF(OR(HY$165&lt;=EOMONTH($E115,$R115*(1-$O115)),HY$165&gt;EOMONTH($E115,$P115*12*(1-$O115)+$Q115*12*$O115+$R115*(1-$O115))),0,IF($X115="NNN",SUM(Expenses!HW$35:HW$39)*$F115,IF($X115="FSG",0,IF($X115="MG",SUMPRODUCT($Z115:$Z119,Expenses!HW$35:HW$39)*$F115,MAX((Expenses!HW$35-$AB115/12)*$AA115*$F115,0)+MAX((Expenses!HW$36-$AB116/12)*$AA116*$F115,0)+MAX((Expenses!HW$37-$AB117/12)*$AA117*$F115,0)+MAX((Expenses!HW$38-$AB118/12)*$AA118*$F115,0)+MAX((Expenses!HW$39-$AB119/12)*$AA119*$F115,0)))))</f>
        <v>0</v>
      </c>
      <c r="HZ286" s="156">
        <f>IF(OR(HZ$165&lt;=EOMONTH($E115,$R115*(1-$O115)),HZ$165&gt;EOMONTH($E115,$P115*12*(1-$O115)+$Q115*12*$O115+$R115*(1-$O115))),0,IF($X115="NNN",SUM(Expenses!HX$35:HX$39)*$F115,IF($X115="FSG",0,IF($X115="MG",SUMPRODUCT($Z115:$Z119,Expenses!HX$35:HX$39)*$F115,MAX((Expenses!HX$35-$AB115/12)*$AA115*$F115,0)+MAX((Expenses!HX$36-$AB116/12)*$AA116*$F115,0)+MAX((Expenses!HX$37-$AB117/12)*$AA117*$F115,0)+MAX((Expenses!HX$38-$AB118/12)*$AA118*$F115,0)+MAX((Expenses!HX$39-$AB119/12)*$AA119*$F115,0)))))</f>
        <v>0</v>
      </c>
      <c r="IA286" s="156">
        <f>IF(OR(IA$165&lt;=EOMONTH($E115,$R115*(1-$O115)),IA$165&gt;EOMONTH($E115,$P115*12*(1-$O115)+$Q115*12*$O115+$R115*(1-$O115))),0,IF($X115="NNN",SUM(Expenses!HY$35:HY$39)*$F115,IF($X115="FSG",0,IF($X115="MG",SUMPRODUCT($Z115:$Z119,Expenses!HY$35:HY$39)*$F115,MAX((Expenses!HY$35-$AB115/12)*$AA115*$F115,0)+MAX((Expenses!HY$36-$AB116/12)*$AA116*$F115,0)+MAX((Expenses!HY$37-$AB117/12)*$AA117*$F115,0)+MAX((Expenses!HY$38-$AB118/12)*$AA118*$F115,0)+MAX((Expenses!HY$39-$AB119/12)*$AA119*$F115,0)))))</f>
        <v>0</v>
      </c>
      <c r="IB286" s="156">
        <f>IF(OR(IB$165&lt;=EOMONTH($E115,$R115*(1-$O115)),IB$165&gt;EOMONTH($E115,$P115*12*(1-$O115)+$Q115*12*$O115+$R115*(1-$O115))),0,IF($X115="NNN",SUM(Expenses!HZ$35:HZ$39)*$F115,IF($X115="FSG",0,IF($X115="MG",SUMPRODUCT($Z115:$Z119,Expenses!HZ$35:HZ$39)*$F115,MAX((Expenses!HZ$35-$AB115/12)*$AA115*$F115,0)+MAX((Expenses!HZ$36-$AB116/12)*$AA116*$F115,0)+MAX((Expenses!HZ$37-$AB117/12)*$AA117*$F115,0)+MAX((Expenses!HZ$38-$AB118/12)*$AA118*$F115,0)+MAX((Expenses!HZ$39-$AB119/12)*$AA119*$F115,0)))))</f>
        <v>0</v>
      </c>
      <c r="IC286" s="156">
        <f>IF(OR(IC$165&lt;=EOMONTH($E115,$R115*(1-$O115)),IC$165&gt;EOMONTH($E115,$P115*12*(1-$O115)+$Q115*12*$O115+$R115*(1-$O115))),0,IF($X115="NNN",SUM(Expenses!IA$35:IA$39)*$F115,IF($X115="FSG",0,IF($X115="MG",SUMPRODUCT($Z115:$Z119,Expenses!IA$35:IA$39)*$F115,MAX((Expenses!IA$35-$AB115/12)*$AA115*$F115,0)+MAX((Expenses!IA$36-$AB116/12)*$AA116*$F115,0)+MAX((Expenses!IA$37-$AB117/12)*$AA117*$F115,0)+MAX((Expenses!IA$38-$AB118/12)*$AA118*$F115,0)+MAX((Expenses!IA$39-$AB119/12)*$AA119*$F115,0)))))</f>
        <v>0</v>
      </c>
      <c r="ID286" s="156">
        <f>IF(OR(ID$165&lt;=EOMONTH($E115,$R115*(1-$O115)),ID$165&gt;EOMONTH($E115,$P115*12*(1-$O115)+$Q115*12*$O115+$R115*(1-$O115))),0,IF($X115="NNN",SUM(Expenses!IB$35:IB$39)*$F115,IF($X115="FSG",0,IF($X115="MG",SUMPRODUCT($Z115:$Z119,Expenses!IB$35:IB$39)*$F115,MAX((Expenses!IB$35-$AB115/12)*$AA115*$F115,0)+MAX((Expenses!IB$36-$AB116/12)*$AA116*$F115,0)+MAX((Expenses!IB$37-$AB117/12)*$AA117*$F115,0)+MAX((Expenses!IB$38-$AB118/12)*$AA118*$F115,0)+MAX((Expenses!IB$39-$AB119/12)*$AA119*$F115,0)))))</f>
        <v>0</v>
      </c>
      <c r="IE286" s="156">
        <f>IF(OR(IE$165&lt;=EOMONTH($E115,$R115*(1-$O115)),IE$165&gt;EOMONTH($E115,$P115*12*(1-$O115)+$Q115*12*$O115+$R115*(1-$O115))),0,IF($X115="NNN",SUM(Expenses!IC$35:IC$39)*$F115,IF($X115="FSG",0,IF($X115="MG",SUMPRODUCT($Z115:$Z119,Expenses!IC$35:IC$39)*$F115,MAX((Expenses!IC$35-$AB115/12)*$AA115*$F115,0)+MAX((Expenses!IC$36-$AB116/12)*$AA116*$F115,0)+MAX((Expenses!IC$37-$AB117/12)*$AA117*$F115,0)+MAX((Expenses!IC$38-$AB118/12)*$AA118*$F115,0)+MAX((Expenses!IC$39-$AB119/12)*$AA119*$F115,0)))))</f>
        <v>0</v>
      </c>
      <c r="IF286" s="156">
        <f>IF(OR(IF$165&lt;=EOMONTH($E115,$R115*(1-$O115)),IF$165&gt;EOMONTH($E115,$P115*12*(1-$O115)+$Q115*12*$O115+$R115*(1-$O115))),0,IF($X115="NNN",SUM(Expenses!ID$35:ID$39)*$F115,IF($X115="FSG",0,IF($X115="MG",SUMPRODUCT($Z115:$Z119,Expenses!ID$35:ID$39)*$F115,MAX((Expenses!ID$35-$AB115/12)*$AA115*$F115,0)+MAX((Expenses!ID$36-$AB116/12)*$AA116*$F115,0)+MAX((Expenses!ID$37-$AB117/12)*$AA117*$F115,0)+MAX((Expenses!ID$38-$AB118/12)*$AA118*$F115,0)+MAX((Expenses!ID$39-$AB119/12)*$AA119*$F115,0)))))</f>
        <v>0</v>
      </c>
      <c r="IG286" s="156">
        <f>IF(OR(IG$165&lt;=EOMONTH($E115,$R115*(1-$O115)),IG$165&gt;EOMONTH($E115,$P115*12*(1-$O115)+$Q115*12*$O115+$R115*(1-$O115))),0,IF($X115="NNN",SUM(Expenses!IE$35:IE$39)*$F115,IF($X115="FSG",0,IF($X115="MG",SUMPRODUCT($Z115:$Z119,Expenses!IE$35:IE$39)*$F115,MAX((Expenses!IE$35-$AB115/12)*$AA115*$F115,0)+MAX((Expenses!IE$36-$AB116/12)*$AA116*$F115,0)+MAX((Expenses!IE$37-$AB117/12)*$AA117*$F115,0)+MAX((Expenses!IE$38-$AB118/12)*$AA118*$F115,0)+MAX((Expenses!IE$39-$AB119/12)*$AA119*$F115,0)))))</f>
        <v>0</v>
      </c>
      <c r="IH286" s="156">
        <f>IF(OR(IH$165&lt;=EOMONTH($E115,$R115*(1-$O115)),IH$165&gt;EOMONTH($E115,$P115*12*(1-$O115)+$Q115*12*$O115+$R115*(1-$O115))),0,IF($X115="NNN",SUM(Expenses!IF$35:IF$39)*$F115,IF($X115="FSG",0,IF($X115="MG",SUMPRODUCT($Z115:$Z119,Expenses!IF$35:IF$39)*$F115,MAX((Expenses!IF$35-$AB115/12)*$AA115*$F115,0)+MAX((Expenses!IF$36-$AB116/12)*$AA116*$F115,0)+MAX((Expenses!IF$37-$AB117/12)*$AA117*$F115,0)+MAX((Expenses!IF$38-$AB118/12)*$AA118*$F115,0)+MAX((Expenses!IF$39-$AB119/12)*$AA119*$F115,0)))))</f>
        <v>0</v>
      </c>
      <c r="II286" s="156">
        <f>IF(OR(II$165&lt;=EOMONTH($E115,$R115*(1-$O115)),II$165&gt;EOMONTH($E115,$P115*12*(1-$O115)+$Q115*12*$O115+$R115*(1-$O115))),0,IF($X115="NNN",SUM(Expenses!IG$35:IG$39)*$F115,IF($X115="FSG",0,IF($X115="MG",SUMPRODUCT($Z115:$Z119,Expenses!IG$35:IG$39)*$F115,MAX((Expenses!IG$35-$AB115/12)*$AA115*$F115,0)+MAX((Expenses!IG$36-$AB116/12)*$AA116*$F115,0)+MAX((Expenses!IG$37-$AB117/12)*$AA117*$F115,0)+MAX((Expenses!IG$38-$AB118/12)*$AA118*$F115,0)+MAX((Expenses!IG$39-$AB119/12)*$AA119*$F115,0)))))</f>
        <v>0</v>
      </c>
      <c r="IJ286" s="156">
        <f>IF(OR(IJ$165&lt;=EOMONTH($E115,$R115*(1-$O115)),IJ$165&gt;EOMONTH($E115,$P115*12*(1-$O115)+$Q115*12*$O115+$R115*(1-$O115))),0,IF($X115="NNN",SUM(Expenses!IH$35:IH$39)*$F115,IF($X115="FSG",0,IF($X115="MG",SUMPRODUCT($Z115:$Z119,Expenses!IH$35:IH$39)*$F115,MAX((Expenses!IH$35-$AB115/12)*$AA115*$F115,0)+MAX((Expenses!IH$36-$AB116/12)*$AA116*$F115,0)+MAX((Expenses!IH$37-$AB117/12)*$AA117*$F115,0)+MAX((Expenses!IH$38-$AB118/12)*$AA118*$F115,0)+MAX((Expenses!IH$39-$AB119/12)*$AA119*$F115,0)))))</f>
        <v>0</v>
      </c>
      <c r="IK286" s="156">
        <f>IF(OR(IK$165&lt;=EOMONTH($E115,$R115*(1-$O115)),IK$165&gt;EOMONTH($E115,$P115*12*(1-$O115)+$Q115*12*$O115+$R115*(1-$O115))),0,IF($X115="NNN",SUM(Expenses!II$35:II$39)*$F115,IF($X115="FSG",0,IF($X115="MG",SUMPRODUCT($Z115:$Z119,Expenses!II$35:II$39)*$F115,MAX((Expenses!II$35-$AB115/12)*$AA115*$F115,0)+MAX((Expenses!II$36-$AB116/12)*$AA116*$F115,0)+MAX((Expenses!II$37-$AB117/12)*$AA117*$F115,0)+MAX((Expenses!II$38-$AB118/12)*$AA118*$F115,0)+MAX((Expenses!II$39-$AB119/12)*$AA119*$F115,0)))))</f>
        <v>0</v>
      </c>
      <c r="IL286" s="156">
        <f>IF(OR(IL$165&lt;=EOMONTH($E115,$R115*(1-$O115)),IL$165&gt;EOMONTH($E115,$P115*12*(1-$O115)+$Q115*12*$O115+$R115*(1-$O115))),0,IF($X115="NNN",SUM(Expenses!IJ$35:IJ$39)*$F115,IF($X115="FSG",0,IF($X115="MG",SUMPRODUCT($Z115:$Z119,Expenses!IJ$35:IJ$39)*$F115,MAX((Expenses!IJ$35-$AB115/12)*$AA115*$F115,0)+MAX((Expenses!IJ$36-$AB116/12)*$AA116*$F115,0)+MAX((Expenses!IJ$37-$AB117/12)*$AA117*$F115,0)+MAX((Expenses!IJ$38-$AB118/12)*$AA118*$F115,0)+MAX((Expenses!IJ$39-$AB119/12)*$AA119*$F115,0)))))</f>
        <v>0</v>
      </c>
      <c r="IM286" s="156">
        <f>IF(OR(IM$165&lt;=EOMONTH($E115,$R115*(1-$O115)),IM$165&gt;EOMONTH($E115,$P115*12*(1-$O115)+$Q115*12*$O115+$R115*(1-$O115))),0,IF($X115="NNN",SUM(Expenses!IK$35:IK$39)*$F115,IF($X115="FSG",0,IF($X115="MG",SUMPRODUCT($Z115:$Z119,Expenses!IK$35:IK$39)*$F115,MAX((Expenses!IK$35-$AB115/12)*$AA115*$F115,0)+MAX((Expenses!IK$36-$AB116/12)*$AA116*$F115,0)+MAX((Expenses!IK$37-$AB117/12)*$AA117*$F115,0)+MAX((Expenses!IK$38-$AB118/12)*$AA118*$F115,0)+MAX((Expenses!IK$39-$AB119/12)*$AA119*$F115,0)))))</f>
        <v>0</v>
      </c>
      <c r="IN286" s="156">
        <f>IF(OR(IN$165&lt;=EOMONTH($E115,$R115*(1-$O115)),IN$165&gt;EOMONTH($E115,$P115*12*(1-$O115)+$Q115*12*$O115+$R115*(1-$O115))),0,IF($X115="NNN",SUM(Expenses!IL$35:IL$39)*$F115,IF($X115="FSG",0,IF($X115="MG",SUMPRODUCT($Z115:$Z119,Expenses!IL$35:IL$39)*$F115,MAX((Expenses!IL$35-$AB115/12)*$AA115*$F115,0)+MAX((Expenses!IL$36-$AB116/12)*$AA116*$F115,0)+MAX((Expenses!IL$37-$AB117/12)*$AA117*$F115,0)+MAX((Expenses!IL$38-$AB118/12)*$AA118*$F115,0)+MAX((Expenses!IL$39-$AB119/12)*$AA119*$F115,0)))))</f>
        <v>0</v>
      </c>
      <c r="IO286" s="156">
        <f>IF(OR(IO$165&lt;=EOMONTH($E115,$R115*(1-$O115)),IO$165&gt;EOMONTH($E115,$P115*12*(1-$O115)+$Q115*12*$O115+$R115*(1-$O115))),0,IF($X115="NNN",SUM(Expenses!IM$35:IM$39)*$F115,IF($X115="FSG",0,IF($X115="MG",SUMPRODUCT($Z115:$Z119,Expenses!IM$35:IM$39)*$F115,MAX((Expenses!IM$35-$AB115/12)*$AA115*$F115,0)+MAX((Expenses!IM$36-$AB116/12)*$AA116*$F115,0)+MAX((Expenses!IM$37-$AB117/12)*$AA117*$F115,0)+MAX((Expenses!IM$38-$AB118/12)*$AA118*$F115,0)+MAX((Expenses!IM$39-$AB119/12)*$AA119*$F115,0)))))</f>
        <v>0</v>
      </c>
      <c r="IP286" s="156">
        <f>IF(OR(IP$165&lt;=EOMONTH($E115,$R115*(1-$O115)),IP$165&gt;EOMONTH($E115,$P115*12*(1-$O115)+$Q115*12*$O115+$R115*(1-$O115))),0,IF($X115="NNN",SUM(Expenses!IN$35:IN$39)*$F115,IF($X115="FSG",0,IF($X115="MG",SUMPRODUCT($Z115:$Z119,Expenses!IN$35:IN$39)*$F115,MAX((Expenses!IN$35-$AB115/12)*$AA115*$F115,0)+MAX((Expenses!IN$36-$AB116/12)*$AA116*$F115,0)+MAX((Expenses!IN$37-$AB117/12)*$AA117*$F115,0)+MAX((Expenses!IN$38-$AB118/12)*$AA118*$F115,0)+MAX((Expenses!IN$39-$AB119/12)*$AA119*$F115,0)))))</f>
        <v>0</v>
      </c>
      <c r="IQ286" s="156">
        <f>IF(OR(IQ$165&lt;=EOMONTH($E115,$R115*(1-$O115)),IQ$165&gt;EOMONTH($E115,$P115*12*(1-$O115)+$Q115*12*$O115+$R115*(1-$O115))),0,IF($X115="NNN",SUM(Expenses!IO$35:IO$39)*$F115,IF($X115="FSG",0,IF($X115="MG",SUMPRODUCT($Z115:$Z119,Expenses!IO$35:IO$39)*$F115,MAX((Expenses!IO$35-$AB115/12)*$AA115*$F115,0)+MAX((Expenses!IO$36-$AB116/12)*$AA116*$F115,0)+MAX((Expenses!IO$37-$AB117/12)*$AA117*$F115,0)+MAX((Expenses!IO$38-$AB118/12)*$AA118*$F115,0)+MAX((Expenses!IO$39-$AB119/12)*$AA119*$F115,0)))))</f>
        <v>0</v>
      </c>
      <c r="IR286" s="156">
        <f>IF(OR(IR$165&lt;=EOMONTH($E115,$R115*(1-$O115)),IR$165&gt;EOMONTH($E115,$P115*12*(1-$O115)+$Q115*12*$O115+$R115*(1-$O115))),0,IF($X115="NNN",SUM(Expenses!IP$35:IP$39)*$F115,IF($X115="FSG",0,IF($X115="MG",SUMPRODUCT($Z115:$Z119,Expenses!IP$35:IP$39)*$F115,MAX((Expenses!IP$35-$AB115/12)*$AA115*$F115,0)+MAX((Expenses!IP$36-$AB116/12)*$AA116*$F115,0)+MAX((Expenses!IP$37-$AB117/12)*$AA117*$F115,0)+MAX((Expenses!IP$38-$AB118/12)*$AA118*$F115,0)+MAX((Expenses!IP$39-$AB119/12)*$AA119*$F115,0)))))</f>
        <v>0</v>
      </c>
      <c r="IS286" s="156">
        <f>IF(OR(IS$165&lt;=EOMONTH($E115,$R115*(1-$O115)),IS$165&gt;EOMONTH($E115,$P115*12*(1-$O115)+$Q115*12*$O115+$R115*(1-$O115))),0,IF($X115="NNN",SUM(Expenses!IQ$35:IQ$39)*$F115,IF($X115="FSG",0,IF($X115="MG",SUMPRODUCT($Z115:$Z119,Expenses!IQ$35:IQ$39)*$F115,MAX((Expenses!IQ$35-$AB115/12)*$AA115*$F115,0)+MAX((Expenses!IQ$36-$AB116/12)*$AA116*$F115,0)+MAX((Expenses!IQ$37-$AB117/12)*$AA117*$F115,0)+MAX((Expenses!IQ$38-$AB118/12)*$AA118*$F115,0)+MAX((Expenses!IQ$39-$AB119/12)*$AA119*$F115,0)))))</f>
        <v>0</v>
      </c>
      <c r="IT286" s="156">
        <f>IF(OR(IT$165&lt;=EOMONTH($E115,$R115*(1-$O115)),IT$165&gt;EOMONTH($E115,$P115*12*(1-$O115)+$Q115*12*$O115+$R115*(1-$O115))),0,IF($X115="NNN",SUM(Expenses!IR$35:IR$39)*$F115,IF($X115="FSG",0,IF($X115="MG",SUMPRODUCT($Z115:$Z119,Expenses!IR$35:IR$39)*$F115,MAX((Expenses!IR$35-$AB115/12)*$AA115*$F115,0)+MAX((Expenses!IR$36-$AB116/12)*$AA116*$F115,0)+MAX((Expenses!IR$37-$AB117/12)*$AA117*$F115,0)+MAX((Expenses!IR$38-$AB118/12)*$AA118*$F115,0)+MAX((Expenses!IR$39-$AB119/12)*$AA119*$F115,0)))))</f>
        <v>0</v>
      </c>
      <c r="IU286" s="156">
        <f>IF(OR(IU$165&lt;=EOMONTH($E115,$R115*(1-$O115)),IU$165&gt;EOMONTH($E115,$P115*12*(1-$O115)+$Q115*12*$O115+$R115*(1-$O115))),0,IF($X115="NNN",SUM(Expenses!IS$35:IS$39)*$F115,IF($X115="FSG",0,IF($X115="MG",SUMPRODUCT($Z115:$Z119,Expenses!IS$35:IS$39)*$F115,MAX((Expenses!IS$35-$AB115/12)*$AA115*$F115,0)+MAX((Expenses!IS$36-$AB116/12)*$AA116*$F115,0)+MAX((Expenses!IS$37-$AB117/12)*$AA117*$F115,0)+MAX((Expenses!IS$38-$AB118/12)*$AA118*$F115,0)+MAX((Expenses!IS$39-$AB119/12)*$AA119*$F115,0)))))</f>
        <v>0</v>
      </c>
      <c r="IV286" s="156">
        <f>IF(OR(IV$165&lt;=EOMONTH($E115,$R115*(1-$O115)),IV$165&gt;EOMONTH($E115,$P115*12*(1-$O115)+$Q115*12*$O115+$R115*(1-$O115))),0,IF($X115="NNN",SUM(Expenses!IT$35:IT$39)*$F115,IF($X115="FSG",0,IF($X115="MG",SUMPRODUCT($Z115:$Z119,Expenses!IT$35:IT$39)*$F115,MAX((Expenses!IT$35-$AB115/12)*$AA115*$F115,0)+MAX((Expenses!IT$36-$AB116/12)*$AA116*$F115,0)+MAX((Expenses!IT$37-$AB117/12)*$AA117*$F115,0)+MAX((Expenses!IT$38-$AB118/12)*$AA118*$F115,0)+MAX((Expenses!IT$39-$AB119/12)*$AA119*$F115,0)))))</f>
        <v>0</v>
      </c>
      <c r="IW286" s="156">
        <f>IF(OR(IW$165&lt;=EOMONTH($E115,$R115*(1-$O115)),IW$165&gt;EOMONTH($E115,$P115*12*(1-$O115)+$Q115*12*$O115+$R115*(1-$O115))),0,IF($X115="NNN",SUM(Expenses!IU$35:IU$39)*$F115,IF($X115="FSG",0,IF($X115="MG",SUMPRODUCT($Z115:$Z119,Expenses!IU$35:IU$39)*$F115,MAX((Expenses!IU$35-$AB115/12)*$AA115*$F115,0)+MAX((Expenses!IU$36-$AB116/12)*$AA116*$F115,0)+MAX((Expenses!IU$37-$AB117/12)*$AA117*$F115,0)+MAX((Expenses!IU$38-$AB118/12)*$AA118*$F115,0)+MAX((Expenses!IU$39-$AB119/12)*$AA119*$F115,0)))))</f>
        <v>0</v>
      </c>
      <c r="IX286" s="156">
        <f>IF(OR(IX$165&lt;=EOMONTH($E115,$R115*(1-$O115)),IX$165&gt;EOMONTH($E115,$P115*12*(1-$O115)+$Q115*12*$O115+$R115*(1-$O115))),0,IF($X115="NNN",SUM(Expenses!IV$35:IV$39)*$F115,IF($X115="FSG",0,IF($X115="MG",SUMPRODUCT($Z115:$Z119,Expenses!IV$35:IV$39)*$F115,MAX((Expenses!IV$35-$AB115/12)*$AA115*$F115,0)+MAX((Expenses!IV$36-$AB116/12)*$AA116*$F115,0)+MAX((Expenses!IV$37-$AB117/12)*$AA117*$F115,0)+MAX((Expenses!IV$38-$AB118/12)*$AA118*$F115,0)+MAX((Expenses!IV$39-$AB119/12)*$AA119*$F115,0)))))</f>
        <v>0</v>
      </c>
      <c r="IY286" s="156">
        <f>IF(OR(IY$165&lt;=EOMONTH($E115,$R115*(1-$O115)),IY$165&gt;EOMONTH($E115,$P115*12*(1-$O115)+$Q115*12*$O115+$R115*(1-$O115))),0,IF($X115="NNN",SUM(Expenses!IW$35:IW$39)*$F115,IF($X115="FSG",0,IF($X115="MG",SUMPRODUCT($Z115:$Z119,Expenses!IW$35:IW$39)*$F115,MAX((Expenses!IW$35-$AB115/12)*$AA115*$F115,0)+MAX((Expenses!IW$36-$AB116/12)*$AA116*$F115,0)+MAX((Expenses!IW$37-$AB117/12)*$AA117*$F115,0)+MAX((Expenses!IW$38-$AB118/12)*$AA118*$F115,0)+MAX((Expenses!IW$39-$AB119/12)*$AA119*$F115,0)))))</f>
        <v>0</v>
      </c>
      <c r="IZ286" s="156">
        <f>IF(OR(IZ$165&lt;=EOMONTH($E115,$R115*(1-$O115)),IZ$165&gt;EOMONTH($E115,$P115*12*(1-$O115)+$Q115*12*$O115+$R115*(1-$O115))),0,IF($X115="NNN",SUM(Expenses!IX$35:IX$39)*$F115,IF($X115="FSG",0,IF($X115="MG",SUMPRODUCT($Z115:$Z119,Expenses!IX$35:IX$39)*$F115,MAX((Expenses!IX$35-$AB115/12)*$AA115*$F115,0)+MAX((Expenses!IX$36-$AB116/12)*$AA116*$F115,0)+MAX((Expenses!IX$37-$AB117/12)*$AA117*$F115,0)+MAX((Expenses!IX$38-$AB118/12)*$AA118*$F115,0)+MAX((Expenses!IX$39-$AB119/12)*$AA119*$F115,0)))))</f>
        <v>0</v>
      </c>
      <c r="JA286" s="156">
        <f>IF(OR(JA$165&lt;=EOMONTH($E115,$R115*(1-$O115)),JA$165&gt;EOMONTH($E115,$P115*12*(1-$O115)+$Q115*12*$O115+$R115*(1-$O115))),0,IF($X115="NNN",SUM(Expenses!IY$35:IY$39)*$F115,IF($X115="FSG",0,IF($X115="MG",SUMPRODUCT($Z115:$Z119,Expenses!IY$35:IY$39)*$F115,MAX((Expenses!IY$35-$AB115/12)*$AA115*$F115,0)+MAX((Expenses!IY$36-$AB116/12)*$AA116*$F115,0)+MAX((Expenses!IY$37-$AB117/12)*$AA117*$F115,0)+MAX((Expenses!IY$38-$AB118/12)*$AA118*$F115,0)+MAX((Expenses!IY$39-$AB119/12)*$AA119*$F115,0)))))</f>
        <v>0</v>
      </c>
      <c r="JB286" s="156">
        <f>IF(OR(JB$165&lt;=EOMONTH($E115,$R115*(1-$O115)),JB$165&gt;EOMONTH($E115,$P115*12*(1-$O115)+$Q115*12*$O115+$R115*(1-$O115))),0,IF($X115="NNN",SUM(Expenses!IZ$35:IZ$39)*$F115,IF($X115="FSG",0,IF($X115="MG",SUMPRODUCT($Z115:$Z119,Expenses!IZ$35:IZ$39)*$F115,MAX((Expenses!IZ$35-$AB115/12)*$AA115*$F115,0)+MAX((Expenses!IZ$36-$AB116/12)*$AA116*$F115,0)+MAX((Expenses!IZ$37-$AB117/12)*$AA117*$F115,0)+MAX((Expenses!IZ$38-$AB118/12)*$AA118*$F115,0)+MAX((Expenses!IZ$39-$AB119/12)*$AA119*$F115,0)))))</f>
        <v>0</v>
      </c>
      <c r="JC286" s="156">
        <f>IF(OR(JC$165&lt;=EOMONTH($E115,$R115*(1-$O115)),JC$165&gt;EOMONTH($E115,$P115*12*(1-$O115)+$Q115*12*$O115+$R115*(1-$O115))),0,IF($X115="NNN",SUM(Expenses!JA$35:JA$39)*$F115,IF($X115="FSG",0,IF($X115="MG",SUMPRODUCT($Z115:$Z119,Expenses!JA$35:JA$39)*$F115,MAX((Expenses!JA$35-$AB115/12)*$AA115*$F115,0)+MAX((Expenses!JA$36-$AB116/12)*$AA116*$F115,0)+MAX((Expenses!JA$37-$AB117/12)*$AA117*$F115,0)+MAX((Expenses!JA$38-$AB118/12)*$AA118*$F115,0)+MAX((Expenses!JA$39-$AB119/12)*$AA119*$F115,0)))))</f>
        <v>0</v>
      </c>
      <c r="JD286" s="156">
        <f>IF(OR(JD$165&lt;=EOMONTH($E115,$R115*(1-$O115)),JD$165&gt;EOMONTH($E115,$P115*12*(1-$O115)+$Q115*12*$O115+$R115*(1-$O115))),0,IF($X115="NNN",SUM(Expenses!JB$35:JB$39)*$F115,IF($X115="FSG",0,IF($X115="MG",SUMPRODUCT($Z115:$Z119,Expenses!JB$35:JB$39)*$F115,MAX((Expenses!JB$35-$AB115/12)*$AA115*$F115,0)+MAX((Expenses!JB$36-$AB116/12)*$AA116*$F115,0)+MAX((Expenses!JB$37-$AB117/12)*$AA117*$F115,0)+MAX((Expenses!JB$38-$AB118/12)*$AA118*$F115,0)+MAX((Expenses!JB$39-$AB119/12)*$AA119*$F115,0)))))</f>
        <v>0</v>
      </c>
      <c r="JE286" s="156">
        <f>IF(OR(JE$165&lt;=EOMONTH($E115,$R115*(1-$O115)),JE$165&gt;EOMONTH($E115,$P115*12*(1-$O115)+$Q115*12*$O115+$R115*(1-$O115))),0,IF($X115="NNN",SUM(Expenses!JC$35:JC$39)*$F115,IF($X115="FSG",0,IF($X115="MG",SUMPRODUCT($Z115:$Z119,Expenses!JC$35:JC$39)*$F115,MAX((Expenses!JC$35-$AB115/12)*$AA115*$F115,0)+MAX((Expenses!JC$36-$AB116/12)*$AA116*$F115,0)+MAX((Expenses!JC$37-$AB117/12)*$AA117*$F115,0)+MAX((Expenses!JC$38-$AB118/12)*$AA118*$F115,0)+MAX((Expenses!JC$39-$AB119/12)*$AA119*$F115,0)))))</f>
        <v>0</v>
      </c>
      <c r="JF286" s="156">
        <f>IF(OR(JF$165&lt;=EOMONTH($E115,$R115*(1-$O115)),JF$165&gt;EOMONTH($E115,$P115*12*(1-$O115)+$Q115*12*$O115+$R115*(1-$O115))),0,IF($X115="NNN",SUM(Expenses!JD$35:JD$39)*$F115,IF($X115="FSG",0,IF($X115="MG",SUMPRODUCT($Z115:$Z119,Expenses!JD$35:JD$39)*$F115,MAX((Expenses!JD$35-$AB115/12)*$AA115*$F115,0)+MAX((Expenses!JD$36-$AB116/12)*$AA116*$F115,0)+MAX((Expenses!JD$37-$AB117/12)*$AA117*$F115,0)+MAX((Expenses!JD$38-$AB118/12)*$AA118*$F115,0)+MAX((Expenses!JD$39-$AB119/12)*$AA119*$F115,0)))))</f>
        <v>0</v>
      </c>
      <c r="JG286" s="156">
        <f>IF(OR(JG$165&lt;=EOMONTH($E115,$R115*(1-$O115)),JG$165&gt;EOMONTH($E115,$P115*12*(1-$O115)+$Q115*12*$O115+$R115*(1-$O115))),0,IF($X115="NNN",SUM(Expenses!JE$35:JE$39)*$F115,IF($X115="FSG",0,IF($X115="MG",SUMPRODUCT($Z115:$Z119,Expenses!JE$35:JE$39)*$F115,MAX((Expenses!JE$35-$AB115/12)*$AA115*$F115,0)+MAX((Expenses!JE$36-$AB116/12)*$AA116*$F115,0)+MAX((Expenses!JE$37-$AB117/12)*$AA117*$F115,0)+MAX((Expenses!JE$38-$AB118/12)*$AA118*$F115,0)+MAX((Expenses!JE$39-$AB119/12)*$AA119*$F115,0)))))</f>
        <v>0</v>
      </c>
      <c r="JH286" s="156">
        <f>IF(OR(JH$165&lt;=EOMONTH($E115,$R115*(1-$O115)),JH$165&gt;EOMONTH($E115,$P115*12*(1-$O115)+$Q115*12*$O115+$R115*(1-$O115))),0,IF($X115="NNN",SUM(Expenses!JF$35:JF$39)*$F115,IF($X115="FSG",0,IF($X115="MG",SUMPRODUCT($Z115:$Z119,Expenses!JF$35:JF$39)*$F115,MAX((Expenses!JF$35-$AB115/12)*$AA115*$F115,0)+MAX((Expenses!JF$36-$AB116/12)*$AA116*$F115,0)+MAX((Expenses!JF$37-$AB117/12)*$AA117*$F115,0)+MAX((Expenses!JF$38-$AB118/12)*$AA118*$F115,0)+MAX((Expenses!JF$39-$AB119/12)*$AA119*$F115,0)))))</f>
        <v>0</v>
      </c>
      <c r="JI286" s="156">
        <f>IF(OR(JI$165&lt;=EOMONTH($E115,$R115*(1-$O115)),JI$165&gt;EOMONTH($E115,$P115*12*(1-$O115)+$Q115*12*$O115+$R115*(1-$O115))),0,IF($X115="NNN",SUM(Expenses!JG$35:JG$39)*$F115,IF($X115="FSG",0,IF($X115="MG",SUMPRODUCT($Z115:$Z119,Expenses!JG$35:JG$39)*$F115,MAX((Expenses!JG$35-$AB115/12)*$AA115*$F115,0)+MAX((Expenses!JG$36-$AB116/12)*$AA116*$F115,0)+MAX((Expenses!JG$37-$AB117/12)*$AA117*$F115,0)+MAX((Expenses!JG$38-$AB118/12)*$AA118*$F115,0)+MAX((Expenses!JG$39-$AB119/12)*$AA119*$F115,0)))))</f>
        <v>0</v>
      </c>
      <c r="JJ286" s="156">
        <f>IF(OR(JJ$165&lt;=EOMONTH($E115,$R115*(1-$O115)),JJ$165&gt;EOMONTH($E115,$P115*12*(1-$O115)+$Q115*12*$O115+$R115*(1-$O115))),0,IF($X115="NNN",SUM(Expenses!JH$35:JH$39)*$F115,IF($X115="FSG",0,IF($X115="MG",SUMPRODUCT($Z115:$Z119,Expenses!JH$35:JH$39)*$F115,MAX((Expenses!JH$35-$AB115/12)*$AA115*$F115,0)+MAX((Expenses!JH$36-$AB116/12)*$AA116*$F115,0)+MAX((Expenses!JH$37-$AB117/12)*$AA117*$F115,0)+MAX((Expenses!JH$38-$AB118/12)*$AA118*$F115,0)+MAX((Expenses!JH$39-$AB119/12)*$AA119*$F115,0)))))</f>
        <v>0</v>
      </c>
      <c r="JK286" s="156">
        <f>IF(OR(JK$165&lt;=EOMONTH($E115,$R115*(1-$O115)),JK$165&gt;EOMONTH($E115,$P115*12*(1-$O115)+$Q115*12*$O115+$R115*(1-$O115))),0,IF($X115="NNN",SUM(Expenses!JI$35:JI$39)*$F115,IF($X115="FSG",0,IF($X115="MG",SUMPRODUCT($Z115:$Z119,Expenses!JI$35:JI$39)*$F115,MAX((Expenses!JI$35-$AB115/12)*$AA115*$F115,0)+MAX((Expenses!JI$36-$AB116/12)*$AA116*$F115,0)+MAX((Expenses!JI$37-$AB117/12)*$AA117*$F115,0)+MAX((Expenses!JI$38-$AB118/12)*$AA118*$F115,0)+MAX((Expenses!JI$39-$AB119/12)*$AA119*$F115,0)))))</f>
        <v>0</v>
      </c>
      <c r="JL286" s="156">
        <f>IF(OR(JL$165&lt;=EOMONTH($E115,$R115*(1-$O115)),JL$165&gt;EOMONTH($E115,$P115*12*(1-$O115)+$Q115*12*$O115+$R115*(1-$O115))),0,IF($X115="NNN",SUM(Expenses!JJ$35:JJ$39)*$F115,IF($X115="FSG",0,IF($X115="MG",SUMPRODUCT($Z115:$Z119,Expenses!JJ$35:JJ$39)*$F115,MAX((Expenses!JJ$35-$AB115/12)*$AA115*$F115,0)+MAX((Expenses!JJ$36-$AB116/12)*$AA116*$F115,0)+MAX((Expenses!JJ$37-$AB117/12)*$AA117*$F115,0)+MAX((Expenses!JJ$38-$AB118/12)*$AA118*$F115,0)+MAX((Expenses!JJ$39-$AB119/12)*$AA119*$F115,0)))))</f>
        <v>0</v>
      </c>
      <c r="JM286" s="156">
        <f>IF(OR(JM$165&lt;=EOMONTH($E115,$R115*(1-$O115)),JM$165&gt;EOMONTH($E115,$P115*12*(1-$O115)+$Q115*12*$O115+$R115*(1-$O115))),0,IF($X115="NNN",SUM(Expenses!JK$35:JK$39)*$F115,IF($X115="FSG",0,IF($X115="MG",SUMPRODUCT($Z115:$Z119,Expenses!JK$35:JK$39)*$F115,MAX((Expenses!JK$35-$AB115/12)*$AA115*$F115,0)+MAX((Expenses!JK$36-$AB116/12)*$AA116*$F115,0)+MAX((Expenses!JK$37-$AB117/12)*$AA117*$F115,0)+MAX((Expenses!JK$38-$AB118/12)*$AA118*$F115,0)+MAX((Expenses!JK$39-$AB119/12)*$AA119*$F115,0)))))</f>
        <v>0</v>
      </c>
      <c r="JN286" s="156">
        <f>IF(OR(JN$165&lt;=EOMONTH($E115,$R115*(1-$O115)),JN$165&gt;EOMONTH($E115,$P115*12*(1-$O115)+$Q115*12*$O115+$R115*(1-$O115))),0,IF($X115="NNN",SUM(Expenses!JL$35:JL$39)*$F115,IF($X115="FSG",0,IF($X115="MG",SUMPRODUCT($Z115:$Z119,Expenses!JL$35:JL$39)*$F115,MAX((Expenses!JL$35-$AB115/12)*$AA115*$F115,0)+MAX((Expenses!JL$36-$AB116/12)*$AA116*$F115,0)+MAX((Expenses!JL$37-$AB117/12)*$AA117*$F115,0)+MAX((Expenses!JL$38-$AB118/12)*$AA118*$F115,0)+MAX((Expenses!JL$39-$AB119/12)*$AA119*$F115,0)))))</f>
        <v>0</v>
      </c>
      <c r="JO286" s="156">
        <f>IF(OR(JO$165&lt;=EOMONTH($E115,$R115*(1-$O115)),JO$165&gt;EOMONTH($E115,$P115*12*(1-$O115)+$Q115*12*$O115+$R115*(1-$O115))),0,IF($X115="NNN",SUM(Expenses!JM$35:JM$39)*$F115,IF($X115="FSG",0,IF($X115="MG",SUMPRODUCT($Z115:$Z119,Expenses!JM$35:JM$39)*$F115,MAX((Expenses!JM$35-$AB115/12)*$AA115*$F115,0)+MAX((Expenses!JM$36-$AB116/12)*$AA116*$F115,0)+MAX((Expenses!JM$37-$AB117/12)*$AA117*$F115,0)+MAX((Expenses!JM$38-$AB118/12)*$AA118*$F115,0)+MAX((Expenses!JM$39-$AB119/12)*$AA119*$F115,0)))))</f>
        <v>0</v>
      </c>
      <c r="JP286" s="156">
        <f>IF(OR(JP$165&lt;=EOMONTH($E115,$R115*(1-$O115)),JP$165&gt;EOMONTH($E115,$P115*12*(1-$O115)+$Q115*12*$O115+$R115*(1-$O115))),0,IF($X115="NNN",SUM(Expenses!JN$35:JN$39)*$F115,IF($X115="FSG",0,IF($X115="MG",SUMPRODUCT($Z115:$Z119,Expenses!JN$35:JN$39)*$F115,MAX((Expenses!JN$35-$AB115/12)*$AA115*$F115,0)+MAX((Expenses!JN$36-$AB116/12)*$AA116*$F115,0)+MAX((Expenses!JN$37-$AB117/12)*$AA117*$F115,0)+MAX((Expenses!JN$38-$AB118/12)*$AA118*$F115,0)+MAX((Expenses!JN$39-$AB119/12)*$AA119*$F115,0)))))</f>
        <v>0</v>
      </c>
      <c r="JQ286" s="156">
        <f>IF(OR(JQ$165&lt;=EOMONTH($E115,$R115*(1-$O115)),JQ$165&gt;EOMONTH($E115,$P115*12*(1-$O115)+$Q115*12*$O115+$R115*(1-$O115))),0,IF($X115="NNN",SUM(Expenses!JO$35:JO$39)*$F115,IF($X115="FSG",0,IF($X115="MG",SUMPRODUCT($Z115:$Z119,Expenses!JO$35:JO$39)*$F115,MAX((Expenses!JO$35-$AB115/12)*$AA115*$F115,0)+MAX((Expenses!JO$36-$AB116/12)*$AA116*$F115,0)+MAX((Expenses!JO$37-$AB117/12)*$AA117*$F115,0)+MAX((Expenses!JO$38-$AB118/12)*$AA118*$F115,0)+MAX((Expenses!JO$39-$AB119/12)*$AA119*$F115,0)))))</f>
        <v>0</v>
      </c>
      <c r="JR286" s="156">
        <f>IF(OR(JR$165&lt;=EOMONTH($E115,$R115*(1-$O115)),JR$165&gt;EOMONTH($E115,$P115*12*(1-$O115)+$Q115*12*$O115+$R115*(1-$O115))),0,IF($X115="NNN",SUM(Expenses!JP$35:JP$39)*$F115,IF($X115="FSG",0,IF($X115="MG",SUMPRODUCT($Z115:$Z119,Expenses!JP$35:JP$39)*$F115,MAX((Expenses!JP$35-$AB115/12)*$AA115*$F115,0)+MAX((Expenses!JP$36-$AB116/12)*$AA116*$F115,0)+MAX((Expenses!JP$37-$AB117/12)*$AA117*$F115,0)+MAX((Expenses!JP$38-$AB118/12)*$AA118*$F115,0)+MAX((Expenses!JP$39-$AB119/12)*$AA119*$F115,0)))))</f>
        <v>0</v>
      </c>
      <c r="JS286" s="156">
        <f>IF(OR(JS$165&lt;=EOMONTH($E115,$R115*(1-$O115)),JS$165&gt;EOMONTH($E115,$P115*12*(1-$O115)+$Q115*12*$O115+$R115*(1-$O115))),0,IF($X115="NNN",SUM(Expenses!JQ$35:JQ$39)*$F115,IF($X115="FSG",0,IF($X115="MG",SUMPRODUCT($Z115:$Z119,Expenses!JQ$35:JQ$39)*$F115,MAX((Expenses!JQ$35-$AB115/12)*$AA115*$F115,0)+MAX((Expenses!JQ$36-$AB116/12)*$AA116*$F115,0)+MAX((Expenses!JQ$37-$AB117/12)*$AA117*$F115,0)+MAX((Expenses!JQ$38-$AB118/12)*$AA118*$F115,0)+MAX((Expenses!JQ$39-$AB119/12)*$AA119*$F115,0)))))</f>
        <v>0</v>
      </c>
      <c r="JT286" s="156">
        <f>IF(OR(JT$165&lt;=EOMONTH($E115,$R115*(1-$O115)),JT$165&gt;EOMONTH($E115,$P115*12*(1-$O115)+$Q115*12*$O115+$R115*(1-$O115))),0,IF($X115="NNN",SUM(Expenses!JR$35:JR$39)*$F115,IF($X115="FSG",0,IF($X115="MG",SUMPRODUCT($Z115:$Z119,Expenses!JR$35:JR$39)*$F115,MAX((Expenses!JR$35-$AB115/12)*$AA115*$F115,0)+MAX((Expenses!JR$36-$AB116/12)*$AA116*$F115,0)+MAX((Expenses!JR$37-$AB117/12)*$AA117*$F115,0)+MAX((Expenses!JR$38-$AB118/12)*$AA118*$F115,0)+MAX((Expenses!JR$39-$AB119/12)*$AA119*$F115,0)))))</f>
        <v>0</v>
      </c>
      <c r="JU286" s="156">
        <f>IF(OR(JU$165&lt;=EOMONTH($E115,$R115*(1-$O115)),JU$165&gt;EOMONTH($E115,$P115*12*(1-$O115)+$Q115*12*$O115+$R115*(1-$O115))),0,IF($X115="NNN",SUM(Expenses!JS$35:JS$39)*$F115,IF($X115="FSG",0,IF($X115="MG",SUMPRODUCT($Z115:$Z119,Expenses!JS$35:JS$39)*$F115,MAX((Expenses!JS$35-$AB115/12)*$AA115*$F115,0)+MAX((Expenses!JS$36-$AB116/12)*$AA116*$F115,0)+MAX((Expenses!JS$37-$AB117/12)*$AA117*$F115,0)+MAX((Expenses!JS$38-$AB118/12)*$AA118*$F115,0)+MAX((Expenses!JS$39-$AB119/12)*$AA119*$F115,0)))))</f>
        <v>0</v>
      </c>
      <c r="JV286" s="156">
        <f>IF(OR(JV$165&lt;=EOMONTH($E115,$R115*(1-$O115)),JV$165&gt;EOMONTH($E115,$P115*12*(1-$O115)+$Q115*12*$O115+$R115*(1-$O115))),0,IF($X115="NNN",SUM(Expenses!JT$35:JT$39)*$F115,IF($X115="FSG",0,IF($X115="MG",SUMPRODUCT($Z115:$Z119,Expenses!JT$35:JT$39)*$F115,MAX((Expenses!JT$35-$AB115/12)*$AA115*$F115,0)+MAX((Expenses!JT$36-$AB116/12)*$AA116*$F115,0)+MAX((Expenses!JT$37-$AB117/12)*$AA117*$F115,0)+MAX((Expenses!JT$38-$AB118/12)*$AA118*$F115,0)+MAX((Expenses!JT$39-$AB119/12)*$AA119*$F115,0)))))</f>
        <v>0</v>
      </c>
      <c r="JW286" s="156">
        <f>IF(OR(JW$165&lt;=EOMONTH($E115,$R115*(1-$O115)),JW$165&gt;EOMONTH($E115,$P115*12*(1-$O115)+$Q115*12*$O115+$R115*(1-$O115))),0,IF($X115="NNN",SUM(Expenses!JU$35:JU$39)*$F115,IF($X115="FSG",0,IF($X115="MG",SUMPRODUCT($Z115:$Z119,Expenses!JU$35:JU$39)*$F115,MAX((Expenses!JU$35-$AB115/12)*$AA115*$F115,0)+MAX((Expenses!JU$36-$AB116/12)*$AA116*$F115,0)+MAX((Expenses!JU$37-$AB117/12)*$AA117*$F115,0)+MAX((Expenses!JU$38-$AB118/12)*$AA118*$F115,0)+MAX((Expenses!JU$39-$AB119/12)*$AA119*$F115,0)))))</f>
        <v>0</v>
      </c>
      <c r="JX286" s="156">
        <f>IF(OR(JX$165&lt;=EOMONTH($E115,$R115*(1-$O115)),JX$165&gt;EOMONTH($E115,$P115*12*(1-$O115)+$Q115*12*$O115+$R115*(1-$O115))),0,IF($X115="NNN",SUM(Expenses!JV$35:JV$39)*$F115,IF($X115="FSG",0,IF($X115="MG",SUMPRODUCT($Z115:$Z119,Expenses!JV$35:JV$39)*$F115,MAX((Expenses!JV$35-$AB115/12)*$AA115*$F115,0)+MAX((Expenses!JV$36-$AB116/12)*$AA116*$F115,0)+MAX((Expenses!JV$37-$AB117/12)*$AA117*$F115,0)+MAX((Expenses!JV$38-$AB118/12)*$AA118*$F115,0)+MAX((Expenses!JV$39-$AB119/12)*$AA119*$F115,0)))))</f>
        <v>0</v>
      </c>
      <c r="JY286" s="156">
        <f>IF(OR(JY$165&lt;=EOMONTH($E115,$R115*(1-$O115)),JY$165&gt;EOMONTH($E115,$P115*12*(1-$O115)+$Q115*12*$O115+$R115*(1-$O115))),0,IF($X115="NNN",SUM(Expenses!JW$35:JW$39)*$F115,IF($X115="FSG",0,IF($X115="MG",SUMPRODUCT($Z115:$Z119,Expenses!JW$35:JW$39)*$F115,MAX((Expenses!JW$35-$AB115/12)*$AA115*$F115,0)+MAX((Expenses!JW$36-$AB116/12)*$AA116*$F115,0)+MAX((Expenses!JW$37-$AB117/12)*$AA117*$F115,0)+MAX((Expenses!JW$38-$AB118/12)*$AA118*$F115,0)+MAX((Expenses!JW$39-$AB119/12)*$AA119*$F115,0)))))</f>
        <v>0</v>
      </c>
      <c r="JZ286" s="156">
        <f>IF(OR(JZ$165&lt;=EOMONTH($E115,$R115*(1-$O115)),JZ$165&gt;EOMONTH($E115,$P115*12*(1-$O115)+$Q115*12*$O115+$R115*(1-$O115))),0,IF($X115="NNN",SUM(Expenses!JX$35:JX$39)*$F115,IF($X115="FSG",0,IF($X115="MG",SUMPRODUCT($Z115:$Z119,Expenses!JX$35:JX$39)*$F115,MAX((Expenses!JX$35-$AB115/12)*$AA115*$F115,0)+MAX((Expenses!JX$36-$AB116/12)*$AA116*$F115,0)+MAX((Expenses!JX$37-$AB117/12)*$AA117*$F115,0)+MAX((Expenses!JX$38-$AB118/12)*$AA118*$F115,0)+MAX((Expenses!JX$39-$AB119/12)*$AA119*$F115,0)))))</f>
        <v>0</v>
      </c>
      <c r="KA286" s="156">
        <f>IF(OR(KA$165&lt;=EOMONTH($E115,$R115*(1-$O115)),KA$165&gt;EOMONTH($E115,$P115*12*(1-$O115)+$Q115*12*$O115+$R115*(1-$O115))),0,IF($X115="NNN",SUM(Expenses!JY$35:JY$39)*$F115,IF($X115="FSG",0,IF($X115="MG",SUMPRODUCT($Z115:$Z119,Expenses!JY$35:JY$39)*$F115,MAX((Expenses!JY$35-$AB115/12)*$AA115*$F115,0)+MAX((Expenses!JY$36-$AB116/12)*$AA116*$F115,0)+MAX((Expenses!JY$37-$AB117/12)*$AA117*$F115,0)+MAX((Expenses!JY$38-$AB118/12)*$AA118*$F115,0)+MAX((Expenses!JY$39-$AB119/12)*$AA119*$F115,0)))))</f>
        <v>0</v>
      </c>
      <c r="KB286" s="156">
        <f>IF(OR(KB$165&lt;=EOMONTH($E115,$R115*(1-$O115)),KB$165&gt;EOMONTH($E115,$P115*12*(1-$O115)+$Q115*12*$O115+$R115*(1-$O115))),0,IF($X115="NNN",SUM(Expenses!JZ$35:JZ$39)*$F115,IF($X115="FSG",0,IF($X115="MG",SUMPRODUCT($Z115:$Z119,Expenses!JZ$35:JZ$39)*$F115,MAX((Expenses!JZ$35-$AB115/12)*$AA115*$F115,0)+MAX((Expenses!JZ$36-$AB116/12)*$AA116*$F115,0)+MAX((Expenses!JZ$37-$AB117/12)*$AA117*$F115,0)+MAX((Expenses!JZ$38-$AB118/12)*$AA118*$F115,0)+MAX((Expenses!JZ$39-$AB119/12)*$AA119*$F115,0)))))</f>
        <v>0</v>
      </c>
      <c r="KC286" s="156">
        <f>IF(OR(KC$165&lt;=EOMONTH($E115,$R115*(1-$O115)),KC$165&gt;EOMONTH($E115,$P115*12*(1-$O115)+$Q115*12*$O115+$R115*(1-$O115))),0,IF($X115="NNN",SUM(Expenses!KA$35:KA$39)*$F115,IF($X115="FSG",0,IF($X115="MG",SUMPRODUCT($Z115:$Z119,Expenses!KA$35:KA$39)*$F115,MAX((Expenses!KA$35-$AB115/12)*$AA115*$F115,0)+MAX((Expenses!KA$36-$AB116/12)*$AA116*$F115,0)+MAX((Expenses!KA$37-$AB117/12)*$AA117*$F115,0)+MAX((Expenses!KA$38-$AB118/12)*$AA118*$F115,0)+MAX((Expenses!KA$39-$AB119/12)*$AA119*$F115,0)))))</f>
        <v>0</v>
      </c>
      <c r="KD286" s="156">
        <f>IF(OR(KD$165&lt;=EOMONTH($E115,$R115*(1-$O115)),KD$165&gt;EOMONTH($E115,$P115*12*(1-$O115)+$Q115*12*$O115+$R115*(1-$O115))),0,IF($X115="NNN",SUM(Expenses!KB$35:KB$39)*$F115,IF($X115="FSG",0,IF($X115="MG",SUMPRODUCT($Z115:$Z119,Expenses!KB$35:KB$39)*$F115,MAX((Expenses!KB$35-$AB115/12)*$AA115*$F115,0)+MAX((Expenses!KB$36-$AB116/12)*$AA116*$F115,0)+MAX((Expenses!KB$37-$AB117/12)*$AA117*$F115,0)+MAX((Expenses!KB$38-$AB118/12)*$AA118*$F115,0)+MAX((Expenses!KB$39-$AB119/12)*$AA119*$F115,0)))))</f>
        <v>0</v>
      </c>
      <c r="KE286" s="156">
        <f>IF(OR(KE$165&lt;=EOMONTH($E115,$R115*(1-$O115)),KE$165&gt;EOMONTH($E115,$P115*12*(1-$O115)+$Q115*12*$O115+$R115*(1-$O115))),0,IF($X115="NNN",SUM(Expenses!KC$35:KC$39)*$F115,IF($X115="FSG",0,IF($X115="MG",SUMPRODUCT($Z115:$Z119,Expenses!KC$35:KC$39)*$F115,MAX((Expenses!KC$35-$AB115/12)*$AA115*$F115,0)+MAX((Expenses!KC$36-$AB116/12)*$AA116*$F115,0)+MAX((Expenses!KC$37-$AB117/12)*$AA117*$F115,0)+MAX((Expenses!KC$38-$AB118/12)*$AA118*$F115,0)+MAX((Expenses!KC$39-$AB119/12)*$AA119*$F115,0)))))</f>
        <v>0</v>
      </c>
      <c r="KF286" s="156">
        <f>IF(OR(KF$165&lt;=EOMONTH($E115,$R115*(1-$O115)),KF$165&gt;EOMONTH($E115,$P115*12*(1-$O115)+$Q115*12*$O115+$R115*(1-$O115))),0,IF($X115="NNN",SUM(Expenses!KD$35:KD$39)*$F115,IF($X115="FSG",0,IF($X115="MG",SUMPRODUCT($Z115:$Z119,Expenses!KD$35:KD$39)*$F115,MAX((Expenses!KD$35-$AB115/12)*$AA115*$F115,0)+MAX((Expenses!KD$36-$AB116/12)*$AA116*$F115,0)+MAX((Expenses!KD$37-$AB117/12)*$AA117*$F115,0)+MAX((Expenses!KD$38-$AB118/12)*$AA118*$F115,0)+MAX((Expenses!KD$39-$AB119/12)*$AA119*$F115,0)))))</f>
        <v>0</v>
      </c>
      <c r="KG286" s="156">
        <f>IF(OR(KG$165&lt;=EOMONTH($E115,$R115*(1-$O115)),KG$165&gt;EOMONTH($E115,$P115*12*(1-$O115)+$Q115*12*$O115+$R115*(1-$O115))),0,IF($X115="NNN",SUM(Expenses!KE$35:KE$39)*$F115,IF($X115="FSG",0,IF($X115="MG",SUMPRODUCT($Z115:$Z119,Expenses!KE$35:KE$39)*$F115,MAX((Expenses!KE$35-$AB115/12)*$AA115*$F115,0)+MAX((Expenses!KE$36-$AB116/12)*$AA116*$F115,0)+MAX((Expenses!KE$37-$AB117/12)*$AA117*$F115,0)+MAX((Expenses!KE$38-$AB118/12)*$AA118*$F115,0)+MAX((Expenses!KE$39-$AB119/12)*$AA119*$F115,0)))))</f>
        <v>0</v>
      </c>
      <c r="KH286" s="156">
        <f>IF(OR(KH$165&lt;=EOMONTH($E115,$R115*(1-$O115)),KH$165&gt;EOMONTH($E115,$P115*12*(1-$O115)+$Q115*12*$O115+$R115*(1-$O115))),0,IF($X115="NNN",SUM(Expenses!KF$35:KF$39)*$F115,IF($X115="FSG",0,IF($X115="MG",SUMPRODUCT($Z115:$Z119,Expenses!KF$35:KF$39)*$F115,MAX((Expenses!KF$35-$AB115/12)*$AA115*$F115,0)+MAX((Expenses!KF$36-$AB116/12)*$AA116*$F115,0)+MAX((Expenses!KF$37-$AB117/12)*$AA117*$F115,0)+MAX((Expenses!KF$38-$AB118/12)*$AA118*$F115,0)+MAX((Expenses!KF$39-$AB119/12)*$AA119*$F115,0)))))</f>
        <v>0</v>
      </c>
      <c r="KI286" s="156">
        <f>IF(OR(KI$165&lt;=EOMONTH($E115,$R115*(1-$O115)),KI$165&gt;EOMONTH($E115,$P115*12*(1-$O115)+$Q115*12*$O115+$R115*(1-$O115))),0,IF($X115="NNN",SUM(Expenses!KG$35:KG$39)*$F115,IF($X115="FSG",0,IF($X115="MG",SUMPRODUCT($Z115:$Z119,Expenses!KG$35:KG$39)*$F115,MAX((Expenses!KG$35-$AB115/12)*$AA115*$F115,0)+MAX((Expenses!KG$36-$AB116/12)*$AA116*$F115,0)+MAX((Expenses!KG$37-$AB117/12)*$AA117*$F115,0)+MAX((Expenses!KG$38-$AB118/12)*$AA118*$F115,0)+MAX((Expenses!KG$39-$AB119/12)*$AA119*$F115,0)))))</f>
        <v>0</v>
      </c>
      <c r="KJ286" s="156">
        <f>IF(OR(KJ$165&lt;=EOMONTH($E115,$R115*(1-$O115)),KJ$165&gt;EOMONTH($E115,$P115*12*(1-$O115)+$Q115*12*$O115+$R115*(1-$O115))),0,IF($X115="NNN",SUM(Expenses!KH$35:KH$39)*$F115,IF($X115="FSG",0,IF($X115="MG",SUMPRODUCT($Z115:$Z119,Expenses!KH$35:KH$39)*$F115,MAX((Expenses!KH$35-$AB115/12)*$AA115*$F115,0)+MAX((Expenses!KH$36-$AB116/12)*$AA116*$F115,0)+MAX((Expenses!KH$37-$AB117/12)*$AA117*$F115,0)+MAX((Expenses!KH$38-$AB118/12)*$AA118*$F115,0)+MAX((Expenses!KH$39-$AB119/12)*$AA119*$F115,0)))))</f>
        <v>0</v>
      </c>
      <c r="KK286" s="156">
        <f>IF(OR(KK$165&lt;=EOMONTH($E115,$R115*(1-$O115)),KK$165&gt;EOMONTH($E115,$P115*12*(1-$O115)+$Q115*12*$O115+$R115*(1-$O115))),0,IF($X115="NNN",SUM(Expenses!KI$35:KI$39)*$F115,IF($X115="FSG",0,IF($X115="MG",SUMPRODUCT($Z115:$Z119,Expenses!KI$35:KI$39)*$F115,MAX((Expenses!KI$35-$AB115/12)*$AA115*$F115,0)+MAX((Expenses!KI$36-$AB116/12)*$AA116*$F115,0)+MAX((Expenses!KI$37-$AB117/12)*$AA117*$F115,0)+MAX((Expenses!KI$38-$AB118/12)*$AA118*$F115,0)+MAX((Expenses!KI$39-$AB119/12)*$AA119*$F115,0)))))</f>
        <v>0</v>
      </c>
      <c r="KL286" s="156">
        <f>IF(OR(KL$165&lt;=EOMONTH($E115,$R115*(1-$O115)),KL$165&gt;EOMONTH($E115,$P115*12*(1-$O115)+$Q115*12*$O115+$R115*(1-$O115))),0,IF($X115="NNN",SUM(Expenses!KJ$35:KJ$39)*$F115,IF($X115="FSG",0,IF($X115="MG",SUMPRODUCT($Z115:$Z119,Expenses!KJ$35:KJ$39)*$F115,MAX((Expenses!KJ$35-$AB115/12)*$AA115*$F115,0)+MAX((Expenses!KJ$36-$AB116/12)*$AA116*$F115,0)+MAX((Expenses!KJ$37-$AB117/12)*$AA117*$F115,0)+MAX((Expenses!KJ$38-$AB118/12)*$AA118*$F115,0)+MAX((Expenses!KJ$39-$AB119/12)*$AA119*$F115,0)))))</f>
        <v>0</v>
      </c>
      <c r="KM286" s="156">
        <f>IF(OR(KM$165&lt;=EOMONTH($E115,$R115*(1-$O115)),KM$165&gt;EOMONTH($E115,$P115*12*(1-$O115)+$Q115*12*$O115+$R115*(1-$O115))),0,IF($X115="NNN",SUM(Expenses!KK$35:KK$39)*$F115,IF($X115="FSG",0,IF($X115="MG",SUMPRODUCT($Z115:$Z119,Expenses!KK$35:KK$39)*$F115,MAX((Expenses!KK$35-$AB115/12)*$AA115*$F115,0)+MAX((Expenses!KK$36-$AB116/12)*$AA116*$F115,0)+MAX((Expenses!KK$37-$AB117/12)*$AA117*$F115,0)+MAX((Expenses!KK$38-$AB118/12)*$AA118*$F115,0)+MAX((Expenses!KK$39-$AB119/12)*$AA119*$F115,0)))))</f>
        <v>0</v>
      </c>
      <c r="KN286" s="156">
        <f>IF(OR(KN$165&lt;=EOMONTH($E115,$R115*(1-$O115)),KN$165&gt;EOMONTH($E115,$P115*12*(1-$O115)+$Q115*12*$O115+$R115*(1-$O115))),0,IF($X115="NNN",SUM(Expenses!KL$35:KL$39)*$F115,IF($X115="FSG",0,IF($X115="MG",SUMPRODUCT($Z115:$Z119,Expenses!KL$35:KL$39)*$F115,MAX((Expenses!KL$35-$AB115/12)*$AA115*$F115,0)+MAX((Expenses!KL$36-$AB116/12)*$AA116*$F115,0)+MAX((Expenses!KL$37-$AB117/12)*$AA117*$F115,0)+MAX((Expenses!KL$38-$AB118/12)*$AA118*$F115,0)+MAX((Expenses!KL$39-$AB119/12)*$AA119*$F115,0)))))</f>
        <v>0</v>
      </c>
      <c r="KO286" s="156">
        <f>IF(OR(KO$165&lt;=EOMONTH($E115,$R115*(1-$O115)),KO$165&gt;EOMONTH($E115,$P115*12*(1-$O115)+$Q115*12*$O115+$R115*(1-$O115))),0,IF($X115="NNN",SUM(Expenses!KM$35:KM$39)*$F115,IF($X115="FSG",0,IF($X115="MG",SUMPRODUCT($Z115:$Z119,Expenses!KM$35:KM$39)*$F115,MAX((Expenses!KM$35-$AB115/12)*$AA115*$F115,0)+MAX((Expenses!KM$36-$AB116/12)*$AA116*$F115,0)+MAX((Expenses!KM$37-$AB117/12)*$AA117*$F115,0)+MAX((Expenses!KM$38-$AB118/12)*$AA118*$F115,0)+MAX((Expenses!KM$39-$AB119/12)*$AA119*$F115,0)))))</f>
        <v>0</v>
      </c>
      <c r="KP286" s="156">
        <f>IF(OR(KP$165&lt;=EOMONTH($E115,$R115*(1-$O115)),KP$165&gt;EOMONTH($E115,$P115*12*(1-$O115)+$Q115*12*$O115+$R115*(1-$O115))),0,IF($X115="NNN",SUM(Expenses!KN$35:KN$39)*$F115,IF($X115="FSG",0,IF($X115="MG",SUMPRODUCT($Z115:$Z119,Expenses!KN$35:KN$39)*$F115,MAX((Expenses!KN$35-$AB115/12)*$AA115*$F115,0)+MAX((Expenses!KN$36-$AB116/12)*$AA116*$F115,0)+MAX((Expenses!KN$37-$AB117/12)*$AA117*$F115,0)+MAX((Expenses!KN$38-$AB118/12)*$AA118*$F115,0)+MAX((Expenses!KN$39-$AB119/12)*$AA119*$F115,0)))))</f>
        <v>0</v>
      </c>
      <c r="KQ286" s="156">
        <f>IF(OR(KQ$165&lt;=EOMONTH($E115,$R115*(1-$O115)),KQ$165&gt;EOMONTH($E115,$P115*12*(1-$O115)+$Q115*12*$O115+$R115*(1-$O115))),0,IF($X115="NNN",SUM(Expenses!KO$35:KO$39)*$F115,IF($X115="FSG",0,IF($X115="MG",SUMPRODUCT($Z115:$Z119,Expenses!KO$35:KO$39)*$F115,MAX((Expenses!KO$35-$AB115/12)*$AA115*$F115,0)+MAX((Expenses!KO$36-$AB116/12)*$AA116*$F115,0)+MAX((Expenses!KO$37-$AB117/12)*$AA117*$F115,0)+MAX((Expenses!KO$38-$AB118/12)*$AA118*$F115,0)+MAX((Expenses!KO$39-$AB119/12)*$AA119*$F115,0)))))</f>
        <v>0</v>
      </c>
      <c r="KR286" s="156">
        <f>IF(OR(KR$165&lt;=EOMONTH($E115,$R115*(1-$O115)),KR$165&gt;EOMONTH($E115,$P115*12*(1-$O115)+$Q115*12*$O115+$R115*(1-$O115))),0,IF($X115="NNN",SUM(Expenses!KP$35:KP$39)*$F115,IF($X115="FSG",0,IF($X115="MG",SUMPRODUCT($Z115:$Z119,Expenses!KP$35:KP$39)*$F115,MAX((Expenses!KP$35-$AB115/12)*$AA115*$F115,0)+MAX((Expenses!KP$36-$AB116/12)*$AA116*$F115,0)+MAX((Expenses!KP$37-$AB117/12)*$AA117*$F115,0)+MAX((Expenses!KP$38-$AB118/12)*$AA118*$F115,0)+MAX((Expenses!KP$39-$AB119/12)*$AA119*$F115,0)))))</f>
        <v>0</v>
      </c>
      <c r="KS286" s="156">
        <f>IF(OR(KS$165&lt;=EOMONTH($E115,$R115*(1-$O115)),KS$165&gt;EOMONTH($E115,$P115*12*(1-$O115)+$Q115*12*$O115+$R115*(1-$O115))),0,IF($X115="NNN",SUM(Expenses!KQ$35:KQ$39)*$F115,IF($X115="FSG",0,IF($X115="MG",SUMPRODUCT($Z115:$Z119,Expenses!KQ$35:KQ$39)*$F115,MAX((Expenses!KQ$35-$AB115/12)*$AA115*$F115,0)+MAX((Expenses!KQ$36-$AB116/12)*$AA116*$F115,0)+MAX((Expenses!KQ$37-$AB117/12)*$AA117*$F115,0)+MAX((Expenses!KQ$38-$AB118/12)*$AA118*$F115,0)+MAX((Expenses!KQ$39-$AB119/12)*$AA119*$F115,0)))))</f>
        <v>0</v>
      </c>
      <c r="KT286" s="156">
        <f>IF(OR(KT$165&lt;=EOMONTH($E115,$R115*(1-$O115)),KT$165&gt;EOMONTH($E115,$P115*12*(1-$O115)+$Q115*12*$O115+$R115*(1-$O115))),0,IF($X115="NNN",SUM(Expenses!KR$35:KR$39)*$F115,IF($X115="FSG",0,IF($X115="MG",SUMPRODUCT($Z115:$Z119,Expenses!KR$35:KR$39)*$F115,MAX((Expenses!KR$35-$AB115/12)*$AA115*$F115,0)+MAX((Expenses!KR$36-$AB116/12)*$AA116*$F115,0)+MAX((Expenses!KR$37-$AB117/12)*$AA117*$F115,0)+MAX((Expenses!KR$38-$AB118/12)*$AA118*$F115,0)+MAX((Expenses!KR$39-$AB119/12)*$AA119*$F115,0)))))</f>
        <v>0</v>
      </c>
      <c r="KU286" s="156">
        <f>IF(OR(KU$165&lt;=EOMONTH($E115,$R115*(1-$O115)),KU$165&gt;EOMONTH($E115,$P115*12*(1-$O115)+$Q115*12*$O115+$R115*(1-$O115))),0,IF($X115="NNN",SUM(Expenses!KS$35:KS$39)*$F115,IF($X115="FSG",0,IF($X115="MG",SUMPRODUCT($Z115:$Z119,Expenses!KS$35:KS$39)*$F115,MAX((Expenses!KS$35-$AB115/12)*$AA115*$F115,0)+MAX((Expenses!KS$36-$AB116/12)*$AA116*$F115,0)+MAX((Expenses!KS$37-$AB117/12)*$AA117*$F115,0)+MAX((Expenses!KS$38-$AB118/12)*$AA118*$F115,0)+MAX((Expenses!KS$39-$AB119/12)*$AA119*$F115,0)))))</f>
        <v>0</v>
      </c>
      <c r="KV286" s="156">
        <f>IF(OR(KV$165&lt;=EOMONTH($E115,$R115*(1-$O115)),KV$165&gt;EOMONTH($E115,$P115*12*(1-$O115)+$Q115*12*$O115+$R115*(1-$O115))),0,IF($X115="NNN",SUM(Expenses!KT$35:KT$39)*$F115,IF($X115="FSG",0,IF($X115="MG",SUMPRODUCT($Z115:$Z119,Expenses!KT$35:KT$39)*$F115,MAX((Expenses!KT$35-$AB115/12)*$AA115*$F115,0)+MAX((Expenses!KT$36-$AB116/12)*$AA116*$F115,0)+MAX((Expenses!KT$37-$AB117/12)*$AA117*$F115,0)+MAX((Expenses!KT$38-$AB118/12)*$AA118*$F115,0)+MAX((Expenses!KT$39-$AB119/12)*$AA119*$F115,0)))))</f>
        <v>0</v>
      </c>
      <c r="KW286" s="156">
        <f>IF(OR(KW$165&lt;=EOMONTH($E115,$R115*(1-$O115)),KW$165&gt;EOMONTH($E115,$P115*12*(1-$O115)+$Q115*12*$O115+$R115*(1-$O115))),0,IF($X115="NNN",SUM(Expenses!KU$35:KU$39)*$F115,IF($X115="FSG",0,IF($X115="MG",SUMPRODUCT($Z115:$Z119,Expenses!KU$35:KU$39)*$F115,MAX((Expenses!KU$35-$AB115/12)*$AA115*$F115,0)+MAX((Expenses!KU$36-$AB116/12)*$AA116*$F115,0)+MAX((Expenses!KU$37-$AB117/12)*$AA117*$F115,0)+MAX((Expenses!KU$38-$AB118/12)*$AA118*$F115,0)+MAX((Expenses!KU$39-$AB119/12)*$AA119*$F115,0)))))</f>
        <v>0</v>
      </c>
      <c r="KX286" s="156">
        <f>IF(OR(KX$165&lt;=EOMONTH($E115,$R115*(1-$O115)),KX$165&gt;EOMONTH($E115,$P115*12*(1-$O115)+$Q115*12*$O115+$R115*(1-$O115))),0,IF($X115="NNN",SUM(Expenses!KV$35:KV$39)*$F115,IF($X115="FSG",0,IF($X115="MG",SUMPRODUCT($Z115:$Z119,Expenses!KV$35:KV$39)*$F115,MAX((Expenses!KV$35-$AB115/12)*$AA115*$F115,0)+MAX((Expenses!KV$36-$AB116/12)*$AA116*$F115,0)+MAX((Expenses!KV$37-$AB117/12)*$AA117*$F115,0)+MAX((Expenses!KV$38-$AB118/12)*$AA118*$F115,0)+MAX((Expenses!KV$39-$AB119/12)*$AA119*$F115,0)))))</f>
        <v>0</v>
      </c>
      <c r="KY286" s="156">
        <f>IF(OR(KY$165&lt;=EOMONTH($E115,$R115*(1-$O115)),KY$165&gt;EOMONTH($E115,$P115*12*(1-$O115)+$Q115*12*$O115+$R115*(1-$O115))),0,IF($X115="NNN",SUM(Expenses!KW$35:KW$39)*$F115,IF($X115="FSG",0,IF($X115="MG",SUMPRODUCT($Z115:$Z119,Expenses!KW$35:KW$39)*$F115,MAX((Expenses!KW$35-$AB115/12)*$AA115*$F115,0)+MAX((Expenses!KW$36-$AB116/12)*$AA116*$F115,0)+MAX((Expenses!KW$37-$AB117/12)*$AA117*$F115,0)+MAX((Expenses!KW$38-$AB118/12)*$AA118*$F115,0)+MAX((Expenses!KW$39-$AB119/12)*$AA119*$F115,0)))))</f>
        <v>0</v>
      </c>
      <c r="KZ286" s="156">
        <f>IF(OR(KZ$165&lt;=EOMONTH($E115,$R115*(1-$O115)),KZ$165&gt;EOMONTH($E115,$P115*12*(1-$O115)+$Q115*12*$O115+$R115*(1-$O115))),0,IF($X115="NNN",SUM(Expenses!KX$35:KX$39)*$F115,IF($X115="FSG",0,IF($X115="MG",SUMPRODUCT($Z115:$Z119,Expenses!KX$35:KX$39)*$F115,MAX((Expenses!KX$35-$AB115/12)*$AA115*$F115,0)+MAX((Expenses!KX$36-$AB116/12)*$AA116*$F115,0)+MAX((Expenses!KX$37-$AB117/12)*$AA117*$F115,0)+MAX((Expenses!KX$38-$AB118/12)*$AA118*$F115,0)+MAX((Expenses!KX$39-$AB119/12)*$AA119*$F115,0)))))</f>
        <v>0</v>
      </c>
      <c r="LA286" s="156">
        <f>IF(OR(LA$165&lt;=EOMONTH($E115,$R115*(1-$O115)),LA$165&gt;EOMONTH($E115,$P115*12*(1-$O115)+$Q115*12*$O115+$R115*(1-$O115))),0,IF($X115="NNN",SUM(Expenses!KY$35:KY$39)*$F115,IF($X115="FSG",0,IF($X115="MG",SUMPRODUCT($Z115:$Z119,Expenses!KY$35:KY$39)*$F115,MAX((Expenses!KY$35-$AB115/12)*$AA115*$F115,0)+MAX((Expenses!KY$36-$AB116/12)*$AA116*$F115,0)+MAX((Expenses!KY$37-$AB117/12)*$AA117*$F115,0)+MAX((Expenses!KY$38-$AB118/12)*$AA118*$F115,0)+MAX((Expenses!KY$39-$AB119/12)*$AA119*$F115,0)))))</f>
        <v>0</v>
      </c>
      <c r="LB286" s="156">
        <f>IF(OR(LB$165&lt;=EOMONTH($E115,$R115*(1-$O115)),LB$165&gt;EOMONTH($E115,$P115*12*(1-$O115)+$Q115*12*$O115+$R115*(1-$O115))),0,IF($X115="NNN",SUM(Expenses!KZ$35:KZ$39)*$F115,IF($X115="FSG",0,IF($X115="MG",SUMPRODUCT($Z115:$Z119,Expenses!KZ$35:KZ$39)*$F115,MAX((Expenses!KZ$35-$AB115/12)*$AA115*$F115,0)+MAX((Expenses!KZ$36-$AB116/12)*$AA116*$F115,0)+MAX((Expenses!KZ$37-$AB117/12)*$AA117*$F115,0)+MAX((Expenses!KZ$38-$AB118/12)*$AA118*$F115,0)+MAX((Expenses!KZ$39-$AB119/12)*$AA119*$F115,0)))))</f>
        <v>0</v>
      </c>
      <c r="LC286" s="156">
        <f>IF(OR(LC$165&lt;=EOMONTH($E115,$R115*(1-$O115)),LC$165&gt;EOMONTH($E115,$P115*12*(1-$O115)+$Q115*12*$O115+$R115*(1-$O115))),0,IF($X115="NNN",SUM(Expenses!LA$35:LA$39)*$F115,IF($X115="FSG",0,IF($X115="MG",SUMPRODUCT($Z115:$Z119,Expenses!LA$35:LA$39)*$F115,MAX((Expenses!LA$35-$AB115/12)*$AA115*$F115,0)+MAX((Expenses!LA$36-$AB116/12)*$AA116*$F115,0)+MAX((Expenses!LA$37-$AB117/12)*$AA117*$F115,0)+MAX((Expenses!LA$38-$AB118/12)*$AA118*$F115,0)+MAX((Expenses!LA$39-$AB119/12)*$AA119*$F115,0)))))</f>
        <v>0</v>
      </c>
      <c r="LD286" s="156">
        <f>IF(OR(LD$165&lt;=EOMONTH($E115,$R115*(1-$O115)),LD$165&gt;EOMONTH($E115,$P115*12*(1-$O115)+$Q115*12*$O115+$R115*(1-$O115))),0,IF($X115="NNN",SUM(Expenses!LB$35:LB$39)*$F115,IF($X115="FSG",0,IF($X115="MG",SUMPRODUCT($Z115:$Z119,Expenses!LB$35:LB$39)*$F115,MAX((Expenses!LB$35-$AB115/12)*$AA115*$F115,0)+MAX((Expenses!LB$36-$AB116/12)*$AA116*$F115,0)+MAX((Expenses!LB$37-$AB117/12)*$AA117*$F115,0)+MAX((Expenses!LB$38-$AB118/12)*$AA118*$F115,0)+MAX((Expenses!LB$39-$AB119/12)*$AA119*$F115,0)))))</f>
        <v>0</v>
      </c>
      <c r="LE286" s="156">
        <f>IF(OR(LE$165&lt;=EOMONTH($E115,$R115*(1-$O115)),LE$165&gt;EOMONTH($E115,$P115*12*(1-$O115)+$Q115*12*$O115+$R115*(1-$O115))),0,IF($X115="NNN",SUM(Expenses!LC$35:LC$39)*$F115,IF($X115="FSG",0,IF($X115="MG",SUMPRODUCT($Z115:$Z119,Expenses!LC$35:LC$39)*$F115,MAX((Expenses!LC$35-$AB115/12)*$AA115*$F115,0)+MAX((Expenses!LC$36-$AB116/12)*$AA116*$F115,0)+MAX((Expenses!LC$37-$AB117/12)*$AA117*$F115,0)+MAX((Expenses!LC$38-$AB118/12)*$AA118*$F115,0)+MAX((Expenses!LC$39-$AB119/12)*$AA119*$F115,0)))))</f>
        <v>0</v>
      </c>
      <c r="LF286" s="156">
        <f>IF(OR(LF$165&lt;=EOMONTH($E115,$R115*(1-$O115)),LF$165&gt;EOMONTH($E115,$P115*12*(1-$O115)+$Q115*12*$O115+$R115*(1-$O115))),0,IF($X115="NNN",SUM(Expenses!LD$35:LD$39)*$F115,IF($X115="FSG",0,IF($X115="MG",SUMPRODUCT($Z115:$Z119,Expenses!LD$35:LD$39)*$F115,MAX((Expenses!LD$35-$AB115/12)*$AA115*$F115,0)+MAX((Expenses!LD$36-$AB116/12)*$AA116*$F115,0)+MAX((Expenses!LD$37-$AB117/12)*$AA117*$F115,0)+MAX((Expenses!LD$38-$AB118/12)*$AA118*$F115,0)+MAX((Expenses!LD$39-$AB119/12)*$AA119*$F115,0)))))</f>
        <v>0</v>
      </c>
      <c r="LG286" s="156">
        <f>IF(OR(LG$165&lt;=EOMONTH($E115,$R115*(1-$O115)),LG$165&gt;EOMONTH($E115,$P115*12*(1-$O115)+$Q115*12*$O115+$R115*(1-$O115))),0,IF($X115="NNN",SUM(Expenses!LE$35:LE$39)*$F115,IF($X115="FSG",0,IF($X115="MG",SUMPRODUCT($Z115:$Z119,Expenses!LE$35:LE$39)*$F115,MAX((Expenses!LE$35-$AB115/12)*$AA115*$F115,0)+MAX((Expenses!LE$36-$AB116/12)*$AA116*$F115,0)+MAX((Expenses!LE$37-$AB117/12)*$AA117*$F115,0)+MAX((Expenses!LE$38-$AB118/12)*$AA118*$F115,0)+MAX((Expenses!LE$39-$AB119/12)*$AA119*$F115,0)))))</f>
        <v>0</v>
      </c>
      <c r="LH286" s="156">
        <f>IF(OR(LH$165&lt;=EOMONTH($E115,$R115*(1-$O115)),LH$165&gt;EOMONTH($E115,$P115*12*(1-$O115)+$Q115*12*$O115+$R115*(1-$O115))),0,IF($X115="NNN",SUM(Expenses!LF$35:LF$39)*$F115,IF($X115="FSG",0,IF($X115="MG",SUMPRODUCT($Z115:$Z119,Expenses!LF$35:LF$39)*$F115,MAX((Expenses!LF$35-$AB115/12)*$AA115*$F115,0)+MAX((Expenses!LF$36-$AB116/12)*$AA116*$F115,0)+MAX((Expenses!LF$37-$AB117/12)*$AA117*$F115,0)+MAX((Expenses!LF$38-$AB118/12)*$AA118*$F115,0)+MAX((Expenses!LF$39-$AB119/12)*$AA119*$F115,0)))))</f>
        <v>0</v>
      </c>
      <c r="LI286" s="156">
        <f>IF(OR(LI$165&lt;=EOMONTH($E115,$R115*(1-$O115)),LI$165&gt;EOMONTH($E115,$P115*12*(1-$O115)+$Q115*12*$O115+$R115*(1-$O115))),0,IF($X115="NNN",SUM(Expenses!LG$35:LG$39)*$F115,IF($X115="FSG",0,IF($X115="MG",SUMPRODUCT($Z115:$Z119,Expenses!LG$35:LG$39)*$F115,MAX((Expenses!LG$35-$AB115/12)*$AA115*$F115,0)+MAX((Expenses!LG$36-$AB116/12)*$AA116*$F115,0)+MAX((Expenses!LG$37-$AB117/12)*$AA117*$F115,0)+MAX((Expenses!LG$38-$AB118/12)*$AA118*$F115,0)+MAX((Expenses!LG$39-$AB119/12)*$AA119*$F115,0)))))</f>
        <v>0</v>
      </c>
      <c r="LJ286" s="156">
        <f>IF(OR(LJ$165&lt;=EOMONTH($E115,$R115*(1-$O115)),LJ$165&gt;EOMONTH($E115,$P115*12*(1-$O115)+$Q115*12*$O115+$R115*(1-$O115))),0,IF($X115="NNN",SUM(Expenses!LH$35:LH$39)*$F115,IF($X115="FSG",0,IF($X115="MG",SUMPRODUCT($Z115:$Z119,Expenses!LH$35:LH$39)*$F115,MAX((Expenses!LH$35-$AB115/12)*$AA115*$F115,0)+MAX((Expenses!LH$36-$AB116/12)*$AA116*$F115,0)+MAX((Expenses!LH$37-$AB117/12)*$AA117*$F115,0)+MAX((Expenses!LH$38-$AB118/12)*$AA118*$F115,0)+MAX((Expenses!LH$39-$AB119/12)*$AA119*$F115,0)))))</f>
        <v>0</v>
      </c>
      <c r="LK286" s="156">
        <f>IF(OR(LK$165&lt;=EOMONTH($E115,$R115*(1-$O115)),LK$165&gt;EOMONTH($E115,$P115*12*(1-$O115)+$Q115*12*$O115+$R115*(1-$O115))),0,IF($X115="NNN",SUM(Expenses!LI$35:LI$39)*$F115,IF($X115="FSG",0,IF($X115="MG",SUMPRODUCT($Z115:$Z119,Expenses!LI$35:LI$39)*$F115,MAX((Expenses!LI$35-$AB115/12)*$AA115*$F115,0)+MAX((Expenses!LI$36-$AB116/12)*$AA116*$F115,0)+MAX((Expenses!LI$37-$AB117/12)*$AA117*$F115,0)+MAX((Expenses!LI$38-$AB118/12)*$AA118*$F115,0)+MAX((Expenses!LI$39-$AB119/12)*$AA119*$F115,0)))))</f>
        <v>0</v>
      </c>
      <c r="LL286" s="156">
        <f>IF(OR(LL$165&lt;=EOMONTH($E115,$R115*(1-$O115)),LL$165&gt;EOMONTH($E115,$P115*12*(1-$O115)+$Q115*12*$O115+$R115*(1-$O115))),0,IF($X115="NNN",SUM(Expenses!LJ$35:LJ$39)*$F115,IF($X115="FSG",0,IF($X115="MG",SUMPRODUCT($Z115:$Z119,Expenses!LJ$35:LJ$39)*$F115,MAX((Expenses!LJ$35-$AB115/12)*$AA115*$F115,0)+MAX((Expenses!LJ$36-$AB116/12)*$AA116*$F115,0)+MAX((Expenses!LJ$37-$AB117/12)*$AA117*$F115,0)+MAX((Expenses!LJ$38-$AB118/12)*$AA118*$F115,0)+MAX((Expenses!LJ$39-$AB119/12)*$AA119*$F115,0)))))</f>
        <v>0</v>
      </c>
      <c r="LM286" s="156">
        <f>IF(OR(LM$165&lt;=EOMONTH($E115,$R115*(1-$O115)),LM$165&gt;EOMONTH($E115,$P115*12*(1-$O115)+$Q115*12*$O115+$R115*(1-$O115))),0,IF($X115="NNN",SUM(Expenses!LK$35:LK$39)*$F115,IF($X115="FSG",0,IF($X115="MG",SUMPRODUCT($Z115:$Z119,Expenses!LK$35:LK$39)*$F115,MAX((Expenses!LK$35-$AB115/12)*$AA115*$F115,0)+MAX((Expenses!LK$36-$AB116/12)*$AA116*$F115,0)+MAX((Expenses!LK$37-$AB117/12)*$AA117*$F115,0)+MAX((Expenses!LK$38-$AB118/12)*$AA118*$F115,0)+MAX((Expenses!LK$39-$AB119/12)*$AA119*$F115,0)))))</f>
        <v>0</v>
      </c>
      <c r="LN286" s="156">
        <f>IF(OR(LN$165&lt;=EOMONTH($E115,$R115*(1-$O115)),LN$165&gt;EOMONTH($E115,$P115*12*(1-$O115)+$Q115*12*$O115+$R115*(1-$O115))),0,IF($X115="NNN",SUM(Expenses!LL$35:LL$39)*$F115,IF($X115="FSG",0,IF($X115="MG",SUMPRODUCT($Z115:$Z119,Expenses!LL$35:LL$39)*$F115,MAX((Expenses!LL$35-$AB115/12)*$AA115*$F115,0)+MAX((Expenses!LL$36-$AB116/12)*$AA116*$F115,0)+MAX((Expenses!LL$37-$AB117/12)*$AA117*$F115,0)+MAX((Expenses!LL$38-$AB118/12)*$AA118*$F115,0)+MAX((Expenses!LL$39-$AB119/12)*$AA119*$F115,0)))))</f>
        <v>0</v>
      </c>
      <c r="LO286" s="156">
        <f>IF(OR(LO$165&lt;=EOMONTH($E115,$R115*(1-$O115)),LO$165&gt;EOMONTH($E115,$P115*12*(1-$O115)+$Q115*12*$O115+$R115*(1-$O115))),0,IF($X115="NNN",SUM(Expenses!LM$35:LM$39)*$F115,IF($X115="FSG",0,IF($X115="MG",SUMPRODUCT($Z115:$Z119,Expenses!LM$35:LM$39)*$F115,MAX((Expenses!LM$35-$AB115/12)*$AA115*$F115,0)+MAX((Expenses!LM$36-$AB116/12)*$AA116*$F115,0)+MAX((Expenses!LM$37-$AB117/12)*$AA117*$F115,0)+MAX((Expenses!LM$38-$AB118/12)*$AA118*$F115,0)+MAX((Expenses!LM$39-$AB119/12)*$AA119*$F115,0)))))</f>
        <v>0</v>
      </c>
      <c r="LP286" s="156">
        <f>IF(OR(LP$165&lt;=EOMONTH($E115,$R115*(1-$O115)),LP$165&gt;EOMONTH($E115,$P115*12*(1-$O115)+$Q115*12*$O115+$R115*(1-$O115))),0,IF($X115="NNN",SUM(Expenses!LN$35:LN$39)*$F115,IF($X115="FSG",0,IF($X115="MG",SUMPRODUCT($Z115:$Z119,Expenses!LN$35:LN$39)*$F115,MAX((Expenses!LN$35-$AB115/12)*$AA115*$F115,0)+MAX((Expenses!LN$36-$AB116/12)*$AA116*$F115,0)+MAX((Expenses!LN$37-$AB117/12)*$AA117*$F115,0)+MAX((Expenses!LN$38-$AB118/12)*$AA118*$F115,0)+MAX((Expenses!LN$39-$AB119/12)*$AA119*$F115,0)))))</f>
        <v>0</v>
      </c>
      <c r="LQ286" s="156">
        <f>IF(OR(LQ$165&lt;=EOMONTH($E115,$R115*(1-$O115)),LQ$165&gt;EOMONTH($E115,$P115*12*(1-$O115)+$Q115*12*$O115+$R115*(1-$O115))),0,IF($X115="NNN",SUM(Expenses!LO$35:LO$39)*$F115,IF($X115="FSG",0,IF($X115="MG",SUMPRODUCT($Z115:$Z119,Expenses!LO$35:LO$39)*$F115,MAX((Expenses!LO$35-$AB115/12)*$AA115*$F115,0)+MAX((Expenses!LO$36-$AB116/12)*$AA116*$F115,0)+MAX((Expenses!LO$37-$AB117/12)*$AA117*$F115,0)+MAX((Expenses!LO$38-$AB118/12)*$AA118*$F115,0)+MAX((Expenses!LO$39-$AB119/12)*$AA119*$F115,0)))))</f>
        <v>0</v>
      </c>
      <c r="LR286" s="156">
        <f>IF(OR(LR$165&lt;=EOMONTH($E115,$R115*(1-$O115)),LR$165&gt;EOMONTH($E115,$P115*12*(1-$O115)+$Q115*12*$O115+$R115*(1-$O115))),0,IF($X115="NNN",SUM(Expenses!LP$35:LP$39)*$F115,IF($X115="FSG",0,IF($X115="MG",SUMPRODUCT($Z115:$Z119,Expenses!LP$35:LP$39)*$F115,MAX((Expenses!LP$35-$AB115/12)*$AA115*$F115,0)+MAX((Expenses!LP$36-$AB116/12)*$AA116*$F115,0)+MAX((Expenses!LP$37-$AB117/12)*$AA117*$F115,0)+MAX((Expenses!LP$38-$AB118/12)*$AA118*$F115,0)+MAX((Expenses!LP$39-$AB119/12)*$AA119*$F115,0)))))</f>
        <v>0</v>
      </c>
      <c r="LS286" s="156">
        <f>IF(OR(LS$165&lt;=EOMONTH($E115,$R115*(1-$O115)),LS$165&gt;EOMONTH($E115,$P115*12*(1-$O115)+$Q115*12*$O115+$R115*(1-$O115))),0,IF($X115="NNN",SUM(Expenses!LQ$35:LQ$39)*$F115,IF($X115="FSG",0,IF($X115="MG",SUMPRODUCT($Z115:$Z119,Expenses!LQ$35:LQ$39)*$F115,MAX((Expenses!LQ$35-$AB115/12)*$AA115*$F115,0)+MAX((Expenses!LQ$36-$AB116/12)*$AA116*$F115,0)+MAX((Expenses!LQ$37-$AB117/12)*$AA117*$F115,0)+MAX((Expenses!LQ$38-$AB118/12)*$AA118*$F115,0)+MAX((Expenses!LQ$39-$AB119/12)*$AA119*$F115,0)))))</f>
        <v>0</v>
      </c>
      <c r="LT286" s="156">
        <f>IF(OR(LT$165&lt;=EOMONTH($E115,$R115*(1-$O115)),LT$165&gt;EOMONTH($E115,$P115*12*(1-$O115)+$Q115*12*$O115+$R115*(1-$O115))),0,IF($X115="NNN",SUM(Expenses!LR$35:LR$39)*$F115,IF($X115="FSG",0,IF($X115="MG",SUMPRODUCT($Z115:$Z119,Expenses!LR$35:LR$39)*$F115,MAX((Expenses!LR$35-$AB115/12)*$AA115*$F115,0)+MAX((Expenses!LR$36-$AB116/12)*$AA116*$F115,0)+MAX((Expenses!LR$37-$AB117/12)*$AA117*$F115,0)+MAX((Expenses!LR$38-$AB118/12)*$AA118*$F115,0)+MAX((Expenses!LR$39-$AB119/12)*$AA119*$F115,0)))))</f>
        <v>0</v>
      </c>
      <c r="LU286" s="156">
        <f>IF(OR(LU$165&lt;=EOMONTH($E115,$R115*(1-$O115)),LU$165&gt;EOMONTH($E115,$P115*12*(1-$O115)+$Q115*12*$O115+$R115*(1-$O115))),0,IF($X115="NNN",SUM(Expenses!LS$35:LS$39)*$F115,IF($X115="FSG",0,IF($X115="MG",SUMPRODUCT($Z115:$Z119,Expenses!LS$35:LS$39)*$F115,MAX((Expenses!LS$35-$AB115/12)*$AA115*$F115,0)+MAX((Expenses!LS$36-$AB116/12)*$AA116*$F115,0)+MAX((Expenses!LS$37-$AB117/12)*$AA117*$F115,0)+MAX((Expenses!LS$38-$AB118/12)*$AA118*$F115,0)+MAX((Expenses!LS$39-$AB119/12)*$AA119*$F115,0)))))</f>
        <v>0</v>
      </c>
      <c r="LV286" s="156">
        <f>IF(OR(LV$165&lt;=EOMONTH($E115,$R115*(1-$O115)),LV$165&gt;EOMONTH($E115,$P115*12*(1-$O115)+$Q115*12*$O115+$R115*(1-$O115))),0,IF($X115="NNN",SUM(Expenses!LT$35:LT$39)*$F115,IF($X115="FSG",0,IF($X115="MG",SUMPRODUCT($Z115:$Z119,Expenses!LT$35:LT$39)*$F115,MAX((Expenses!LT$35-$AB115/12)*$AA115*$F115,0)+MAX((Expenses!LT$36-$AB116/12)*$AA116*$F115,0)+MAX((Expenses!LT$37-$AB117/12)*$AA117*$F115,0)+MAX((Expenses!LT$38-$AB118/12)*$AA118*$F115,0)+MAX((Expenses!LT$39-$AB119/12)*$AA119*$F115,0)))))</f>
        <v>0</v>
      </c>
      <c r="LW286" s="156">
        <f>IF(OR(LW$165&lt;=EOMONTH($E115,$R115*(1-$O115)),LW$165&gt;EOMONTH($E115,$P115*12*(1-$O115)+$Q115*12*$O115+$R115*(1-$O115))),0,IF($X115="NNN",SUM(Expenses!LU$35:LU$39)*$F115,IF($X115="FSG",0,IF($X115="MG",SUMPRODUCT($Z115:$Z119,Expenses!LU$35:LU$39)*$F115,MAX((Expenses!LU$35-$AB115/12)*$AA115*$F115,0)+MAX((Expenses!LU$36-$AB116/12)*$AA116*$F115,0)+MAX((Expenses!LU$37-$AB117/12)*$AA117*$F115,0)+MAX((Expenses!LU$38-$AB118/12)*$AA118*$F115,0)+MAX((Expenses!LU$39-$AB119/12)*$AA119*$F115,0)))))</f>
        <v>0</v>
      </c>
      <c r="LX286" s="156">
        <f>IF(OR(LX$165&lt;=EOMONTH($E115,$R115*(1-$O115)),LX$165&gt;EOMONTH($E115,$P115*12*(1-$O115)+$Q115*12*$O115+$R115*(1-$O115))),0,IF($X115="NNN",SUM(Expenses!LV$35:LV$39)*$F115,IF($X115="FSG",0,IF($X115="MG",SUMPRODUCT($Z115:$Z119,Expenses!LV$35:LV$39)*$F115,MAX((Expenses!LV$35-$AB115/12)*$AA115*$F115,0)+MAX((Expenses!LV$36-$AB116/12)*$AA116*$F115,0)+MAX((Expenses!LV$37-$AB117/12)*$AA117*$F115,0)+MAX((Expenses!LV$38-$AB118/12)*$AA118*$F115,0)+MAX((Expenses!LV$39-$AB119/12)*$AA119*$F115,0)))))</f>
        <v>0</v>
      </c>
      <c r="LY286" s="156">
        <f>IF(OR(LY$165&lt;=EOMONTH($E115,$R115*(1-$O115)),LY$165&gt;EOMONTH($E115,$P115*12*(1-$O115)+$Q115*12*$O115+$R115*(1-$O115))),0,IF($X115="NNN",SUM(Expenses!LW$35:LW$39)*$F115,IF($X115="FSG",0,IF($X115="MG",SUMPRODUCT($Z115:$Z119,Expenses!LW$35:LW$39)*$F115,MAX((Expenses!LW$35-$AB115/12)*$AA115*$F115,0)+MAX((Expenses!LW$36-$AB116/12)*$AA116*$F115,0)+MAX((Expenses!LW$37-$AB117/12)*$AA117*$F115,0)+MAX((Expenses!LW$38-$AB118/12)*$AA118*$F115,0)+MAX((Expenses!LW$39-$AB119/12)*$AA119*$F115,0)))))</f>
        <v>0</v>
      </c>
      <c r="LZ286" s="156">
        <f>IF(OR(LZ$165&lt;=EOMONTH($E115,$R115*(1-$O115)),LZ$165&gt;EOMONTH($E115,$P115*12*(1-$O115)+$Q115*12*$O115+$R115*(1-$O115))),0,IF($X115="NNN",SUM(Expenses!LX$35:LX$39)*$F115,IF($X115="FSG",0,IF($X115="MG",SUMPRODUCT($Z115:$Z119,Expenses!LX$35:LX$39)*$F115,MAX((Expenses!LX$35-$AB115/12)*$AA115*$F115,0)+MAX((Expenses!LX$36-$AB116/12)*$AA116*$F115,0)+MAX((Expenses!LX$37-$AB117/12)*$AA117*$F115,0)+MAX((Expenses!LX$38-$AB118/12)*$AA118*$F115,0)+MAX((Expenses!LX$39-$AB119/12)*$AA119*$F115,0)))))</f>
        <v>0</v>
      </c>
      <c r="MA286" s="156">
        <f>IF(OR(MA$165&lt;=EOMONTH($E115,$R115*(1-$O115)),MA$165&gt;EOMONTH($E115,$P115*12*(1-$O115)+$Q115*12*$O115+$R115*(1-$O115))),0,IF($X115="NNN",SUM(Expenses!LY$35:LY$39)*$F115,IF($X115="FSG",0,IF($X115="MG",SUMPRODUCT($Z115:$Z119,Expenses!LY$35:LY$39)*$F115,MAX((Expenses!LY$35-$AB115/12)*$AA115*$F115,0)+MAX((Expenses!LY$36-$AB116/12)*$AA116*$F115,0)+MAX((Expenses!LY$37-$AB117/12)*$AA117*$F115,0)+MAX((Expenses!LY$38-$AB118/12)*$AA118*$F115,0)+MAX((Expenses!LY$39-$AB119/12)*$AA119*$F115,0)))))</f>
        <v>0</v>
      </c>
      <c r="MB286" s="156">
        <f>IF(OR(MB$165&lt;=EOMONTH($E115,$R115*(1-$O115)),MB$165&gt;EOMONTH($E115,$P115*12*(1-$O115)+$Q115*12*$O115+$R115*(1-$O115))),0,IF($X115="NNN",SUM(Expenses!LZ$35:LZ$39)*$F115,IF($X115="FSG",0,IF($X115="MG",SUMPRODUCT($Z115:$Z119,Expenses!LZ$35:LZ$39)*$F115,MAX((Expenses!LZ$35-$AB115/12)*$AA115*$F115,0)+MAX((Expenses!LZ$36-$AB116/12)*$AA116*$F115,0)+MAX((Expenses!LZ$37-$AB117/12)*$AA117*$F115,0)+MAX((Expenses!LZ$38-$AB118/12)*$AA118*$F115,0)+MAX((Expenses!LZ$39-$AB119/12)*$AA119*$F115,0)))))</f>
        <v>0</v>
      </c>
      <c r="MC286" s="156">
        <f>IF(OR(MC$165&lt;=EOMONTH($E115,$R115*(1-$O115)),MC$165&gt;EOMONTH($E115,$P115*12*(1-$O115)+$Q115*12*$O115+$R115*(1-$O115))),0,IF($X115="NNN",SUM(Expenses!MA$35:MA$39)*$F115,IF($X115="FSG",0,IF($X115="MG",SUMPRODUCT($Z115:$Z119,Expenses!MA$35:MA$39)*$F115,MAX((Expenses!MA$35-$AB115/12)*$AA115*$F115,0)+MAX((Expenses!MA$36-$AB116/12)*$AA116*$F115,0)+MAX((Expenses!MA$37-$AB117/12)*$AA117*$F115,0)+MAX((Expenses!MA$38-$AB118/12)*$AA118*$F115,0)+MAX((Expenses!MA$39-$AB119/12)*$AA119*$F115,0)))))</f>
        <v>0</v>
      </c>
      <c r="MD286" s="156">
        <f>IF(OR(MD$165&lt;=EOMONTH($E115,$R115*(1-$O115)),MD$165&gt;EOMONTH($E115,$P115*12*(1-$O115)+$Q115*12*$O115+$R115*(1-$O115))),0,IF($X115="NNN",SUM(Expenses!MB$35:MB$39)*$F115,IF($X115="FSG",0,IF($X115="MG",SUMPRODUCT($Z115:$Z119,Expenses!MB$35:MB$39)*$F115,MAX((Expenses!MB$35-$AB115/12)*$AA115*$F115,0)+MAX((Expenses!MB$36-$AB116/12)*$AA116*$F115,0)+MAX((Expenses!MB$37-$AB117/12)*$AA117*$F115,0)+MAX((Expenses!MB$38-$AB118/12)*$AA118*$F115,0)+MAX((Expenses!MB$39-$AB119/12)*$AA119*$F115,0)))))</f>
        <v>0</v>
      </c>
      <c r="ME286" s="156">
        <f>IF(OR(ME$165&lt;=EOMONTH($E115,$R115*(1-$O115)),ME$165&gt;EOMONTH($E115,$P115*12*(1-$O115)+$Q115*12*$O115+$R115*(1-$O115))),0,IF($X115="NNN",SUM(Expenses!MC$35:MC$39)*$F115,IF($X115="FSG",0,IF($X115="MG",SUMPRODUCT($Z115:$Z119,Expenses!MC$35:MC$39)*$F115,MAX((Expenses!MC$35-$AB115/12)*$AA115*$F115,0)+MAX((Expenses!MC$36-$AB116/12)*$AA116*$F115,0)+MAX((Expenses!MC$37-$AB117/12)*$AA117*$F115,0)+MAX((Expenses!MC$38-$AB118/12)*$AA118*$F115,0)+MAX((Expenses!MC$39-$AB119/12)*$AA119*$F115,0)))))</f>
        <v>0</v>
      </c>
      <c r="MF286" s="156">
        <f>IF(OR(MF$165&lt;=EOMONTH($E115,$R115*(1-$O115)),MF$165&gt;EOMONTH($E115,$P115*12*(1-$O115)+$Q115*12*$O115+$R115*(1-$O115))),0,IF($X115="NNN",SUM(Expenses!MD$35:MD$39)*$F115,IF($X115="FSG",0,IF($X115="MG",SUMPRODUCT($Z115:$Z119,Expenses!MD$35:MD$39)*$F115,MAX((Expenses!MD$35-$AB115/12)*$AA115*$F115,0)+MAX((Expenses!MD$36-$AB116/12)*$AA116*$F115,0)+MAX((Expenses!MD$37-$AB117/12)*$AA117*$F115,0)+MAX((Expenses!MD$38-$AB118/12)*$AA118*$F115,0)+MAX((Expenses!MD$39-$AB119/12)*$AA119*$F115,0)))))</f>
        <v>0</v>
      </c>
      <c r="MG286" s="156">
        <f>IF(OR(MG$165&lt;=EOMONTH($E115,$R115*(1-$O115)),MG$165&gt;EOMONTH($E115,$P115*12*(1-$O115)+$Q115*12*$O115+$R115*(1-$O115))),0,IF($X115="NNN",SUM(Expenses!ME$35:ME$39)*$F115,IF($X115="FSG",0,IF($X115="MG",SUMPRODUCT($Z115:$Z119,Expenses!ME$35:ME$39)*$F115,MAX((Expenses!ME$35-$AB115/12)*$AA115*$F115,0)+MAX((Expenses!ME$36-$AB116/12)*$AA116*$F115,0)+MAX((Expenses!ME$37-$AB117/12)*$AA117*$F115,0)+MAX((Expenses!ME$38-$AB118/12)*$AA118*$F115,0)+MAX((Expenses!ME$39-$AB119/12)*$AA119*$F115,0)))))</f>
        <v>0</v>
      </c>
      <c r="MH286" s="156">
        <f>IF(OR(MH$165&lt;=EOMONTH($E115,$R115*(1-$O115)),MH$165&gt;EOMONTH($E115,$P115*12*(1-$O115)+$Q115*12*$O115+$R115*(1-$O115))),0,IF($X115="NNN",SUM(Expenses!MF$35:MF$39)*$F115,IF($X115="FSG",0,IF($X115="MG",SUMPRODUCT($Z115:$Z119,Expenses!MF$35:MF$39)*$F115,MAX((Expenses!MF$35-$AB115/12)*$AA115*$F115,0)+MAX((Expenses!MF$36-$AB116/12)*$AA116*$F115,0)+MAX((Expenses!MF$37-$AB117/12)*$AA117*$F115,0)+MAX((Expenses!MF$38-$AB118/12)*$AA118*$F115,0)+MAX((Expenses!MF$39-$AB119/12)*$AA119*$F115,0)))))</f>
        <v>0</v>
      </c>
      <c r="MI286" s="156">
        <f>IF(OR(MI$165&lt;=EOMONTH($E115,$R115*(1-$O115)),MI$165&gt;EOMONTH($E115,$P115*12*(1-$O115)+$Q115*12*$O115+$R115*(1-$O115))),0,IF($X115="NNN",SUM(Expenses!MG$35:MG$39)*$F115,IF($X115="FSG",0,IF($X115="MG",SUMPRODUCT($Z115:$Z119,Expenses!MG$35:MG$39)*$F115,MAX((Expenses!MG$35-$AB115/12)*$AA115*$F115,0)+MAX((Expenses!MG$36-$AB116/12)*$AA116*$F115,0)+MAX((Expenses!MG$37-$AB117/12)*$AA117*$F115,0)+MAX((Expenses!MG$38-$AB118/12)*$AA118*$F115,0)+MAX((Expenses!MG$39-$AB119/12)*$AA119*$F115,0)))))</f>
        <v>0</v>
      </c>
      <c r="MJ286" s="156">
        <f>IF(OR(MJ$165&lt;=EOMONTH($E115,$R115*(1-$O115)),MJ$165&gt;EOMONTH($E115,$P115*12*(1-$O115)+$Q115*12*$O115+$R115*(1-$O115))),0,IF($X115="NNN",SUM(Expenses!MH$35:MH$39)*$F115,IF($X115="FSG",0,IF($X115="MG",SUMPRODUCT($Z115:$Z119,Expenses!MH$35:MH$39)*$F115,MAX((Expenses!MH$35-$AB115/12)*$AA115*$F115,0)+MAX((Expenses!MH$36-$AB116/12)*$AA116*$F115,0)+MAX((Expenses!MH$37-$AB117/12)*$AA117*$F115,0)+MAX((Expenses!MH$38-$AB118/12)*$AA118*$F115,0)+MAX((Expenses!MH$39-$AB119/12)*$AA119*$F115,0)))))</f>
        <v>0</v>
      </c>
      <c r="MK286" s="156">
        <f>IF(OR(MK$165&lt;=EOMONTH($E115,$R115*(1-$O115)),MK$165&gt;EOMONTH($E115,$P115*12*(1-$O115)+$Q115*12*$O115+$R115*(1-$O115))),0,IF($X115="NNN",SUM(Expenses!MI$35:MI$39)*$F115,IF($X115="FSG",0,IF($X115="MG",SUMPRODUCT($Z115:$Z119,Expenses!MI$35:MI$39)*$F115,MAX((Expenses!MI$35-$AB115/12)*$AA115*$F115,0)+MAX((Expenses!MI$36-$AB116/12)*$AA116*$F115,0)+MAX((Expenses!MI$37-$AB117/12)*$AA117*$F115,0)+MAX((Expenses!MI$38-$AB118/12)*$AA118*$F115,0)+MAX((Expenses!MI$39-$AB119/12)*$AA119*$F115,0)))))</f>
        <v>0</v>
      </c>
      <c r="ML286" s="156">
        <f>IF(OR(ML$165&lt;=EOMONTH($E115,$R115*(1-$O115)),ML$165&gt;EOMONTH($E115,$P115*12*(1-$O115)+$Q115*12*$O115+$R115*(1-$O115))),0,IF($X115="NNN",SUM(Expenses!MJ$35:MJ$39)*$F115,IF($X115="FSG",0,IF($X115="MG",SUMPRODUCT($Z115:$Z119,Expenses!MJ$35:MJ$39)*$F115,MAX((Expenses!MJ$35-$AB115/12)*$AA115*$F115,0)+MAX((Expenses!MJ$36-$AB116/12)*$AA116*$F115,0)+MAX((Expenses!MJ$37-$AB117/12)*$AA117*$F115,0)+MAX((Expenses!MJ$38-$AB118/12)*$AA118*$F115,0)+MAX((Expenses!MJ$39-$AB119/12)*$AA119*$F115,0)))))</f>
        <v>0</v>
      </c>
      <c r="MM286" s="156">
        <f>IF(OR(MM$165&lt;=EOMONTH($E115,$R115*(1-$O115)),MM$165&gt;EOMONTH($E115,$P115*12*(1-$O115)+$Q115*12*$O115+$R115*(1-$O115))),0,IF($X115="NNN",SUM(Expenses!MK$35:MK$39)*$F115,IF($X115="FSG",0,IF($X115="MG",SUMPRODUCT($Z115:$Z119,Expenses!MK$35:MK$39)*$F115,MAX((Expenses!MK$35-$AB115/12)*$AA115*$F115,0)+MAX((Expenses!MK$36-$AB116/12)*$AA116*$F115,0)+MAX((Expenses!MK$37-$AB117/12)*$AA117*$F115,0)+MAX((Expenses!MK$38-$AB118/12)*$AA118*$F115,0)+MAX((Expenses!MK$39-$AB119/12)*$AA119*$F115,0)))))</f>
        <v>0</v>
      </c>
      <c r="MN286" s="156">
        <f>IF(OR(MN$165&lt;=EOMONTH($E115,$R115*(1-$O115)),MN$165&gt;EOMONTH($E115,$P115*12*(1-$O115)+$Q115*12*$O115+$R115*(1-$O115))),0,IF($X115="NNN",SUM(Expenses!ML$35:ML$39)*$F115,IF($X115="FSG",0,IF($X115="MG",SUMPRODUCT($Z115:$Z119,Expenses!ML$35:ML$39)*$F115,MAX((Expenses!ML$35-$AB115/12)*$AA115*$F115,0)+MAX((Expenses!ML$36-$AB116/12)*$AA116*$F115,0)+MAX((Expenses!ML$37-$AB117/12)*$AA117*$F115,0)+MAX((Expenses!ML$38-$AB118/12)*$AA118*$F115,0)+MAX((Expenses!ML$39-$AB119/12)*$AA119*$F115,0)))))</f>
        <v>0</v>
      </c>
      <c r="MO286" s="156">
        <f>IF(OR(MO$165&lt;=EOMONTH($E115,$R115*(1-$O115)),MO$165&gt;EOMONTH($E115,$P115*12*(1-$O115)+$Q115*12*$O115+$R115*(1-$O115))),0,IF($X115="NNN",SUM(Expenses!MM$35:MM$39)*$F115,IF($X115="FSG",0,IF($X115="MG",SUMPRODUCT($Z115:$Z119,Expenses!MM$35:MM$39)*$F115,MAX((Expenses!MM$35-$AB115/12)*$AA115*$F115,0)+MAX((Expenses!MM$36-$AB116/12)*$AA116*$F115,0)+MAX((Expenses!MM$37-$AB117/12)*$AA117*$F115,0)+MAX((Expenses!MM$38-$AB118/12)*$AA118*$F115,0)+MAX((Expenses!MM$39-$AB119/12)*$AA119*$F115,0)))))</f>
        <v>0</v>
      </c>
      <c r="MP286" s="156">
        <f>IF(OR(MP$165&lt;=EOMONTH($E115,$R115*(1-$O115)),MP$165&gt;EOMONTH($E115,$P115*12*(1-$O115)+$Q115*12*$O115+$R115*(1-$O115))),0,IF($X115="NNN",SUM(Expenses!MN$35:MN$39)*$F115,IF($X115="FSG",0,IF($X115="MG",SUMPRODUCT($Z115:$Z119,Expenses!MN$35:MN$39)*$F115,MAX((Expenses!MN$35-$AB115/12)*$AA115*$F115,0)+MAX((Expenses!MN$36-$AB116/12)*$AA116*$F115,0)+MAX((Expenses!MN$37-$AB117/12)*$AA117*$F115,0)+MAX((Expenses!MN$38-$AB118/12)*$AA118*$F115,0)+MAX((Expenses!MN$39-$AB119/12)*$AA119*$F115,0)))))</f>
        <v>0</v>
      </c>
      <c r="MQ286" s="156">
        <f>IF(OR(MQ$165&lt;=EOMONTH($E115,$R115*(1-$O115)),MQ$165&gt;EOMONTH($E115,$P115*12*(1-$O115)+$Q115*12*$O115+$R115*(1-$O115))),0,IF($X115="NNN",SUM(Expenses!MO$35:MO$39)*$F115,IF($X115="FSG",0,IF($X115="MG",SUMPRODUCT($Z115:$Z119,Expenses!MO$35:MO$39)*$F115,MAX((Expenses!MO$35-$AB115/12)*$AA115*$F115,0)+MAX((Expenses!MO$36-$AB116/12)*$AA116*$F115,0)+MAX((Expenses!MO$37-$AB117/12)*$AA117*$F115,0)+MAX((Expenses!MO$38-$AB118/12)*$AA118*$F115,0)+MAX((Expenses!MO$39-$AB119/12)*$AA119*$F115,0)))))</f>
        <v>0</v>
      </c>
      <c r="MR286" s="156">
        <f>IF(OR(MR$165&lt;=EOMONTH($E115,$R115*(1-$O115)),MR$165&gt;EOMONTH($E115,$P115*12*(1-$O115)+$Q115*12*$O115+$R115*(1-$O115))),0,IF($X115="NNN",SUM(Expenses!MP$35:MP$39)*$F115,IF($X115="FSG",0,IF($X115="MG",SUMPRODUCT($Z115:$Z119,Expenses!MP$35:MP$39)*$F115,MAX((Expenses!MP$35-$AB115/12)*$AA115*$F115,0)+MAX((Expenses!MP$36-$AB116/12)*$AA116*$F115,0)+MAX((Expenses!MP$37-$AB117/12)*$AA117*$F115,0)+MAX((Expenses!MP$38-$AB118/12)*$AA118*$F115,0)+MAX((Expenses!MP$39-$AB119/12)*$AA119*$F115,0)))))</f>
        <v>0</v>
      </c>
      <c r="MS286" s="156">
        <f>IF(OR(MS$165&lt;=EOMONTH($E115,$R115*(1-$O115)),MS$165&gt;EOMONTH($E115,$P115*12*(1-$O115)+$Q115*12*$O115+$R115*(1-$O115))),0,IF($X115="NNN",SUM(Expenses!MQ$35:MQ$39)*$F115,IF($X115="FSG",0,IF($X115="MG",SUMPRODUCT($Z115:$Z119,Expenses!MQ$35:MQ$39)*$F115,MAX((Expenses!MQ$35-$AB115/12)*$AA115*$F115,0)+MAX((Expenses!MQ$36-$AB116/12)*$AA116*$F115,0)+MAX((Expenses!MQ$37-$AB117/12)*$AA117*$F115,0)+MAX((Expenses!MQ$38-$AB118/12)*$AA118*$F115,0)+MAX((Expenses!MQ$39-$AB119/12)*$AA119*$F115,0)))))</f>
        <v>0</v>
      </c>
      <c r="MT286" s="156">
        <f>IF(OR(MT$165&lt;=EOMONTH($E115,$R115*(1-$O115)),MT$165&gt;EOMONTH($E115,$P115*12*(1-$O115)+$Q115*12*$O115+$R115*(1-$O115))),0,IF($X115="NNN",SUM(Expenses!MR$35:MR$39)*$F115,IF($X115="FSG",0,IF($X115="MG",SUMPRODUCT($Z115:$Z119,Expenses!MR$35:MR$39)*$F115,MAX((Expenses!MR$35-$AB115/12)*$AA115*$F115,0)+MAX((Expenses!MR$36-$AB116/12)*$AA116*$F115,0)+MAX((Expenses!MR$37-$AB117/12)*$AA117*$F115,0)+MAX((Expenses!MR$38-$AB118/12)*$AA118*$F115,0)+MAX((Expenses!MR$39-$AB119/12)*$AA119*$F115,0)))))</f>
        <v>0</v>
      </c>
      <c r="MU286" s="156">
        <f>IF(OR(MU$165&lt;=EOMONTH($E115,$R115*(1-$O115)),MU$165&gt;EOMONTH($E115,$P115*12*(1-$O115)+$Q115*12*$O115+$R115*(1-$O115))),0,IF($X115="NNN",SUM(Expenses!MS$35:MS$39)*$F115,IF($X115="FSG",0,IF($X115="MG",SUMPRODUCT($Z115:$Z119,Expenses!MS$35:MS$39)*$F115,MAX((Expenses!MS$35-$AB115/12)*$AA115*$F115,0)+MAX((Expenses!MS$36-$AB116/12)*$AA116*$F115,0)+MAX((Expenses!MS$37-$AB117/12)*$AA117*$F115,0)+MAX((Expenses!MS$38-$AB118/12)*$AA118*$F115,0)+MAX((Expenses!MS$39-$AB119/12)*$AA119*$F115,0)))))</f>
        <v>0</v>
      </c>
      <c r="MV286" s="156">
        <f>IF(OR(MV$165&lt;=EOMONTH($E115,$R115*(1-$O115)),MV$165&gt;EOMONTH($E115,$P115*12*(1-$O115)+$Q115*12*$O115+$R115*(1-$O115))),0,IF($X115="NNN",SUM(Expenses!MT$35:MT$39)*$F115,IF($X115="FSG",0,IF($X115="MG",SUMPRODUCT($Z115:$Z119,Expenses!MT$35:MT$39)*$F115,MAX((Expenses!MT$35-$AB115/12)*$AA115*$F115,0)+MAX((Expenses!MT$36-$AB116/12)*$AA116*$F115,0)+MAX((Expenses!MT$37-$AB117/12)*$AA117*$F115,0)+MAX((Expenses!MT$38-$AB118/12)*$AA118*$F115,0)+MAX((Expenses!MT$39-$AB119/12)*$AA119*$F115,0)))))</f>
        <v>0</v>
      </c>
      <c r="MW286" s="156">
        <f>IF(OR(MW$165&lt;=EOMONTH($E115,$R115*(1-$O115)),MW$165&gt;EOMONTH($E115,$P115*12*(1-$O115)+$Q115*12*$O115+$R115*(1-$O115))),0,IF($X115="NNN",SUM(Expenses!MU$35:MU$39)*$F115,IF($X115="FSG",0,IF($X115="MG",SUMPRODUCT($Z115:$Z119,Expenses!MU$35:MU$39)*$F115,MAX((Expenses!MU$35-$AB115/12)*$AA115*$F115,0)+MAX((Expenses!MU$36-$AB116/12)*$AA116*$F115,0)+MAX((Expenses!MU$37-$AB117/12)*$AA117*$F115,0)+MAX((Expenses!MU$38-$AB118/12)*$AA118*$F115,0)+MAX((Expenses!MU$39-$AB119/12)*$AA119*$F115,0)))))</f>
        <v>0</v>
      </c>
      <c r="MX286" s="156">
        <f>IF(OR(MX$165&lt;=EOMONTH($E115,$R115*(1-$O115)),MX$165&gt;EOMONTH($E115,$P115*12*(1-$O115)+$Q115*12*$O115+$R115*(1-$O115))),0,IF($X115="NNN",SUM(Expenses!MV$35:MV$39)*$F115,IF($X115="FSG",0,IF($X115="MG",SUMPRODUCT($Z115:$Z119,Expenses!MV$35:MV$39)*$F115,MAX((Expenses!MV$35-$AB115/12)*$AA115*$F115,0)+MAX((Expenses!MV$36-$AB116/12)*$AA116*$F115,0)+MAX((Expenses!MV$37-$AB117/12)*$AA117*$F115,0)+MAX((Expenses!MV$38-$AB118/12)*$AA118*$F115,0)+MAX((Expenses!MV$39-$AB119/12)*$AA119*$F115,0)))))</f>
        <v>0</v>
      </c>
      <c r="MY286" s="156">
        <f>IF(OR(MY$165&lt;=EOMONTH($E115,$R115*(1-$O115)),MY$165&gt;EOMONTH($E115,$P115*12*(1-$O115)+$Q115*12*$O115+$R115*(1-$O115))),0,IF($X115="NNN",SUM(Expenses!MW$35:MW$39)*$F115,IF($X115="FSG",0,IF($X115="MG",SUMPRODUCT($Z115:$Z119,Expenses!MW$35:MW$39)*$F115,MAX((Expenses!MW$35-$AB115/12)*$AA115*$F115,0)+MAX((Expenses!MW$36-$AB116/12)*$AA116*$F115,0)+MAX((Expenses!MW$37-$AB117/12)*$AA117*$F115,0)+MAX((Expenses!MW$38-$AB118/12)*$AA118*$F115,0)+MAX((Expenses!MW$39-$AB119/12)*$AA119*$F115,0)))))</f>
        <v>0</v>
      </c>
      <c r="MZ286" s="156">
        <f>IF(OR(MZ$165&lt;=EOMONTH($E115,$R115*(1-$O115)),MZ$165&gt;EOMONTH($E115,$P115*12*(1-$O115)+$Q115*12*$O115+$R115*(1-$O115))),0,IF($X115="NNN",SUM(Expenses!MX$35:MX$39)*$F115,IF($X115="FSG",0,IF($X115="MG",SUMPRODUCT($Z115:$Z119,Expenses!MX$35:MX$39)*$F115,MAX((Expenses!MX$35-$AB115/12)*$AA115*$F115,0)+MAX((Expenses!MX$36-$AB116/12)*$AA116*$F115,0)+MAX((Expenses!MX$37-$AB117/12)*$AA117*$F115,0)+MAX((Expenses!MX$38-$AB118/12)*$AA118*$F115,0)+MAX((Expenses!MX$39-$AB119/12)*$AA119*$F115,0)))))</f>
        <v>0</v>
      </c>
      <c r="NA286" s="156">
        <f>IF(OR(NA$165&lt;=EOMONTH($E115,$R115*(1-$O115)),NA$165&gt;EOMONTH($E115,$P115*12*(1-$O115)+$Q115*12*$O115+$R115*(1-$O115))),0,IF($X115="NNN",SUM(Expenses!MY$35:MY$39)*$F115,IF($X115="FSG",0,IF($X115="MG",SUMPRODUCT($Z115:$Z119,Expenses!MY$35:MY$39)*$F115,MAX((Expenses!MY$35-$AB115/12)*$AA115*$F115,0)+MAX((Expenses!MY$36-$AB116/12)*$AA116*$F115,0)+MAX((Expenses!MY$37-$AB117/12)*$AA117*$F115,0)+MAX((Expenses!MY$38-$AB118/12)*$AA118*$F115,0)+MAX((Expenses!MY$39-$AB119/12)*$AA119*$F115,0)))))</f>
        <v>0</v>
      </c>
      <c r="NB286" s="156">
        <f>IF(OR(NB$165&lt;=EOMONTH($E115,$R115*(1-$O115)),NB$165&gt;EOMONTH($E115,$P115*12*(1-$O115)+$Q115*12*$O115+$R115*(1-$O115))),0,IF($X115="NNN",SUM(Expenses!MZ$35:MZ$39)*$F115,IF($X115="FSG",0,IF($X115="MG",SUMPRODUCT($Z115:$Z119,Expenses!MZ$35:MZ$39)*$F115,MAX((Expenses!MZ$35-$AB115/12)*$AA115*$F115,0)+MAX((Expenses!MZ$36-$AB116/12)*$AA116*$F115,0)+MAX((Expenses!MZ$37-$AB117/12)*$AA117*$F115,0)+MAX((Expenses!MZ$38-$AB118/12)*$AA118*$F115,0)+MAX((Expenses!MZ$39-$AB119/12)*$AA119*$F115,0)))))</f>
        <v>0</v>
      </c>
      <c r="NC286" s="156">
        <f>IF(OR(NC$165&lt;=EOMONTH($E115,$R115*(1-$O115)),NC$165&gt;EOMONTH($E115,$P115*12*(1-$O115)+$Q115*12*$O115+$R115*(1-$O115))),0,IF($X115="NNN",SUM(Expenses!NA$35:NA$39)*$F115,IF($X115="FSG",0,IF($X115="MG",SUMPRODUCT($Z115:$Z119,Expenses!NA$35:NA$39)*$F115,MAX((Expenses!NA$35-$AB115/12)*$AA115*$F115,0)+MAX((Expenses!NA$36-$AB116/12)*$AA116*$F115,0)+MAX((Expenses!NA$37-$AB117/12)*$AA117*$F115,0)+MAX((Expenses!NA$38-$AB118/12)*$AA118*$F115,0)+MAX((Expenses!NA$39-$AB119/12)*$AA119*$F115,0)))))</f>
        <v>0</v>
      </c>
      <c r="ND286" s="156">
        <f>IF(OR(ND$165&lt;=EOMONTH($E115,$R115*(1-$O115)),ND$165&gt;EOMONTH($E115,$P115*12*(1-$O115)+$Q115*12*$O115+$R115*(1-$O115))),0,IF($X115="NNN",SUM(Expenses!NB$35:NB$39)*$F115,IF($X115="FSG",0,IF($X115="MG",SUMPRODUCT($Z115:$Z119,Expenses!NB$35:NB$39)*$F115,MAX((Expenses!NB$35-$AB115/12)*$AA115*$F115,0)+MAX((Expenses!NB$36-$AB116/12)*$AA116*$F115,0)+MAX((Expenses!NB$37-$AB117/12)*$AA117*$F115,0)+MAX((Expenses!NB$38-$AB118/12)*$AA118*$F115,0)+MAX((Expenses!NB$39-$AB119/12)*$AA119*$F115,0)))))</f>
        <v>0</v>
      </c>
      <c r="NE286" s="156">
        <f>IF(OR(NE$165&lt;=EOMONTH($E115,$R115*(1-$O115)),NE$165&gt;EOMONTH($E115,$P115*12*(1-$O115)+$Q115*12*$O115+$R115*(1-$O115))),0,IF($X115="NNN",SUM(Expenses!NC$35:NC$39)*$F115,IF($X115="FSG",0,IF($X115="MG",SUMPRODUCT($Z115:$Z119,Expenses!NC$35:NC$39)*$F115,MAX((Expenses!NC$35-$AB115/12)*$AA115*$F115,0)+MAX((Expenses!NC$36-$AB116/12)*$AA116*$F115,0)+MAX((Expenses!NC$37-$AB117/12)*$AA117*$F115,0)+MAX((Expenses!NC$38-$AB118/12)*$AA118*$F115,0)+MAX((Expenses!NC$39-$AB119/12)*$AA119*$F115,0)))))</f>
        <v>0</v>
      </c>
      <c r="NF286" s="156">
        <f>IF(OR(NF$165&lt;=EOMONTH($E115,$R115*(1-$O115)),NF$165&gt;EOMONTH($E115,$P115*12*(1-$O115)+$Q115*12*$O115+$R115*(1-$O115))),0,IF($X115="NNN",SUM(Expenses!ND$35:ND$39)*$F115,IF($X115="FSG",0,IF($X115="MG",SUMPRODUCT($Z115:$Z119,Expenses!ND$35:ND$39)*$F115,MAX((Expenses!ND$35-$AB115/12)*$AA115*$F115,0)+MAX((Expenses!ND$36-$AB116/12)*$AA116*$F115,0)+MAX((Expenses!ND$37-$AB117/12)*$AA117*$F115,0)+MAX((Expenses!ND$38-$AB118/12)*$AA118*$F115,0)+MAX((Expenses!ND$39-$AB119/12)*$AA119*$F115,0)))))</f>
        <v>0</v>
      </c>
      <c r="NG286" s="156">
        <f>IF(OR(NG$165&lt;=EOMONTH($E115,$R115*(1-$O115)),NG$165&gt;EOMONTH($E115,$P115*12*(1-$O115)+$Q115*12*$O115+$R115*(1-$O115))),0,IF($X115="NNN",SUM(Expenses!NE$35:NE$39)*$F115,IF($X115="FSG",0,IF($X115="MG",SUMPRODUCT($Z115:$Z119,Expenses!NE$35:NE$39)*$F115,MAX((Expenses!NE$35-$AB115/12)*$AA115*$F115,0)+MAX((Expenses!NE$36-$AB116/12)*$AA116*$F115,0)+MAX((Expenses!NE$37-$AB117/12)*$AA117*$F115,0)+MAX((Expenses!NE$38-$AB118/12)*$AA118*$F115,0)+MAX((Expenses!NE$39-$AB119/12)*$AA119*$F115,0)))))</f>
        <v>0</v>
      </c>
      <c r="NH286" s="156">
        <f>IF(OR(NH$165&lt;=EOMONTH($E115,$R115*(1-$O115)),NH$165&gt;EOMONTH($E115,$P115*12*(1-$O115)+$Q115*12*$O115+$R115*(1-$O115))),0,IF($X115="NNN",SUM(Expenses!NF$35:NF$39)*$F115,IF($X115="FSG",0,IF($X115="MG",SUMPRODUCT($Z115:$Z119,Expenses!NF$35:NF$39)*$F115,MAX((Expenses!NF$35-$AB115/12)*$AA115*$F115,0)+MAX((Expenses!NF$36-$AB116/12)*$AA116*$F115,0)+MAX((Expenses!NF$37-$AB117/12)*$AA117*$F115,0)+MAX((Expenses!NF$38-$AB118/12)*$AA118*$F115,0)+MAX((Expenses!NF$39-$AB119/12)*$AA119*$F115,0)))))</f>
        <v>0</v>
      </c>
      <c r="NI286" s="156">
        <f>IF(OR(NI$165&lt;=EOMONTH($E115,$R115*(1-$O115)),NI$165&gt;EOMONTH($E115,$P115*12*(1-$O115)+$Q115*12*$O115+$R115*(1-$O115))),0,IF($X115="NNN",SUM(Expenses!NG$35:NG$39)*$F115,IF($X115="FSG",0,IF($X115="MG",SUMPRODUCT($Z115:$Z119,Expenses!NG$35:NG$39)*$F115,MAX((Expenses!NG$35-$AB115/12)*$AA115*$F115,0)+MAX((Expenses!NG$36-$AB116/12)*$AA116*$F115,0)+MAX((Expenses!NG$37-$AB117/12)*$AA117*$F115,0)+MAX((Expenses!NG$38-$AB118/12)*$AA118*$F115,0)+MAX((Expenses!NG$39-$AB119/12)*$AA119*$F115,0)))))</f>
        <v>0</v>
      </c>
      <c r="NJ286" s="156">
        <f>IF(OR(NJ$165&lt;=EOMONTH($E115,$R115*(1-$O115)),NJ$165&gt;EOMONTH($E115,$P115*12*(1-$O115)+$Q115*12*$O115+$R115*(1-$O115))),0,IF($X115="NNN",SUM(Expenses!NH$35:NH$39)*$F115,IF($X115="FSG",0,IF($X115="MG",SUMPRODUCT($Z115:$Z119,Expenses!NH$35:NH$39)*$F115,MAX((Expenses!NH$35-$AB115/12)*$AA115*$F115,0)+MAX((Expenses!NH$36-$AB116/12)*$AA116*$F115,0)+MAX((Expenses!NH$37-$AB117/12)*$AA117*$F115,0)+MAX((Expenses!NH$38-$AB118/12)*$AA118*$F115,0)+MAX((Expenses!NH$39-$AB119/12)*$AA119*$F115,0)))))</f>
        <v>0</v>
      </c>
      <c r="NK286" s="158">
        <f>IF(OR(NK$165&lt;=EOMONTH($E115,$R115*(1-$O115)),NK$165&gt;EOMONTH($E115,$P115*12*(1-$O115)+$Q115*12*$O115+$R115*(1-$O115))),0,IF($X115="NNN",SUM(Expenses!NI$35:NI$39)*$F115,IF($X115="FSG",0,IF($X115="MG",SUMPRODUCT($Z115:$Z119,Expenses!NI$35:NI$39)*$F115,MAX((Expenses!NI$35-$AB115/12)*$AA115*$F115,0)+MAX((Expenses!NI$36-$AB116/12)*$AA116*$F115,0)+MAX((Expenses!NI$37-$AB117/12)*$AA117*$F115,0)+MAX((Expenses!NI$38-$AB118/12)*$AA118*$F115,0)+MAX((Expenses!NI$39-$AB119/12)*$AA119*$F115,0)))))</f>
        <v>0</v>
      </c>
    </row>
    <row r="287" spans="1:375" x14ac:dyDescent="0.25">
      <c r="A287" s="159">
        <f t="shared" ca="1" si="496"/>
        <v>3321473.1554673379</v>
      </c>
      <c r="B287" s="160"/>
      <c r="C287" s="161" t="s">
        <v>160</v>
      </c>
      <c r="D287" s="162">
        <f>SUM(D280:D286)</f>
        <v>0</v>
      </c>
      <c r="E287" s="162">
        <f t="shared" ref="E287:BP287" si="521">SUM(E280:E286)</f>
        <v>0</v>
      </c>
      <c r="F287" s="162">
        <f t="shared" si="521"/>
        <v>0</v>
      </c>
      <c r="G287" s="162">
        <f t="shared" si="521"/>
        <v>0</v>
      </c>
      <c r="H287" s="162">
        <f t="shared" si="521"/>
        <v>0</v>
      </c>
      <c r="I287" s="162">
        <f t="shared" si="521"/>
        <v>0</v>
      </c>
      <c r="J287" s="162">
        <f t="shared" si="521"/>
        <v>0</v>
      </c>
      <c r="K287" s="162">
        <f t="shared" si="521"/>
        <v>0</v>
      </c>
      <c r="L287" s="162">
        <f t="shared" si="521"/>
        <v>0</v>
      </c>
      <c r="M287" s="162">
        <f t="shared" si="521"/>
        <v>0</v>
      </c>
      <c r="N287" s="162">
        <f t="shared" si="521"/>
        <v>0</v>
      </c>
      <c r="O287" s="162">
        <f t="shared" si="521"/>
        <v>0</v>
      </c>
      <c r="P287" s="162">
        <f t="shared" si="521"/>
        <v>0</v>
      </c>
      <c r="Q287" s="162">
        <f t="shared" si="521"/>
        <v>0</v>
      </c>
      <c r="R287" s="162">
        <f t="shared" si="521"/>
        <v>0</v>
      </c>
      <c r="S287" s="162">
        <f t="shared" si="521"/>
        <v>0</v>
      </c>
      <c r="T287" s="162">
        <f t="shared" si="521"/>
        <v>0</v>
      </c>
      <c r="U287" s="162">
        <f t="shared" si="521"/>
        <v>0</v>
      </c>
      <c r="V287" s="162">
        <f t="shared" si="521"/>
        <v>0</v>
      </c>
      <c r="W287" s="162">
        <f t="shared" si="521"/>
        <v>0</v>
      </c>
      <c r="X287" s="162">
        <f t="shared" ca="1" si="521"/>
        <v>2042.8616862248309</v>
      </c>
      <c r="Y287" s="162">
        <f t="shared" ca="1" si="521"/>
        <v>2103.4404717978578</v>
      </c>
      <c r="Z287" s="162">
        <f t="shared" ca="1" si="521"/>
        <v>2140.5543301435791</v>
      </c>
      <c r="AA287" s="162">
        <f t="shared" ca="1" si="521"/>
        <v>2141.9836969133285</v>
      </c>
      <c r="AB287" s="162">
        <f t="shared" ca="1" si="521"/>
        <v>2930.9581895108313</v>
      </c>
      <c r="AC287" s="162">
        <f t="shared" ca="1" si="521"/>
        <v>21434.988729186163</v>
      </c>
      <c r="AD287" s="162">
        <f t="shared" ca="1" si="521"/>
        <v>21461.454482261252</v>
      </c>
      <c r="AE287" s="162">
        <f t="shared" ca="1" si="521"/>
        <v>21477.253349588696</v>
      </c>
      <c r="AF287" s="162">
        <f t="shared" ca="1" si="521"/>
        <v>21605.303327405629</v>
      </c>
      <c r="AG287" s="162">
        <f t="shared" ca="1" si="521"/>
        <v>21888.445677551383</v>
      </c>
      <c r="AH287" s="162">
        <f t="shared" ca="1" si="521"/>
        <v>21968.721649629806</v>
      </c>
      <c r="AI287" s="162">
        <f t="shared" ca="1" si="521"/>
        <v>21971.554998303865</v>
      </c>
      <c r="AJ287" s="162">
        <f t="shared" ca="1" si="521"/>
        <v>22524.325753993689</v>
      </c>
      <c r="AK287" s="162">
        <f t="shared" ca="1" si="521"/>
        <v>22572.164987212891</v>
      </c>
      <c r="AL287" s="162">
        <f t="shared" ca="1" si="521"/>
        <v>22658.887777732081</v>
      </c>
      <c r="AM287" s="162">
        <f t="shared" ca="1" si="521"/>
        <v>22661.749181187846</v>
      </c>
      <c r="AN287" s="162">
        <f t="shared" ca="1" si="521"/>
        <v>23602.510511812539</v>
      </c>
      <c r="AO287" s="162">
        <f t="shared" ca="1" si="521"/>
        <v>23607.709534478905</v>
      </c>
      <c r="AP287" s="162">
        <f t="shared" ca="1" si="521"/>
        <v>23610.592161169487</v>
      </c>
      <c r="AQ287" s="162">
        <f t="shared" ca="1" si="521"/>
        <v>23613.481897195143</v>
      </c>
      <c r="AR287" s="162">
        <f t="shared" ca="1" si="521"/>
        <v>23617.706467415381</v>
      </c>
      <c r="AS287" s="162">
        <f t="shared" ca="1" si="521"/>
        <v>23623.114151426871</v>
      </c>
      <c r="AT287" s="162">
        <f t="shared" ca="1" si="521"/>
        <v>23626.025320832046</v>
      </c>
      <c r="AU287" s="162">
        <f t="shared" ca="1" si="521"/>
        <v>23628.943669966327</v>
      </c>
      <c r="AV287" s="162">
        <f t="shared" ca="1" si="521"/>
        <v>24198.297548326846</v>
      </c>
      <c r="AW287" s="162">
        <f t="shared" ca="1" si="521"/>
        <v>24201.987340350854</v>
      </c>
      <c r="AX287" s="162">
        <f t="shared" ca="1" si="521"/>
        <v>24205.35224885257</v>
      </c>
      <c r="AY287" s="162">
        <f t="shared" ca="1" si="521"/>
        <v>24208.299494412007</v>
      </c>
      <c r="AZ287" s="162">
        <f t="shared" ca="1" si="521"/>
        <v>24282.925257875795</v>
      </c>
      <c r="BA287" s="162">
        <f t="shared" ca="1" si="521"/>
        <v>24288.280251222153</v>
      </c>
      <c r="BB287" s="162">
        <f t="shared" ca="1" si="521"/>
        <v>24291.249356713452</v>
      </c>
      <c r="BC287" s="162">
        <f t="shared" ca="1" si="521"/>
        <v>24294.225784819875</v>
      </c>
      <c r="BD287" s="162">
        <f t="shared" ca="1" si="521"/>
        <v>24298.577092146719</v>
      </c>
      <c r="BE287" s="162">
        <f t="shared" ca="1" si="521"/>
        <v>24304.147006678555</v>
      </c>
      <c r="BF287" s="162">
        <f t="shared" ca="1" si="521"/>
        <v>24307.145511165887</v>
      </c>
      <c r="BG287" s="162">
        <f t="shared" ca="1" si="521"/>
        <v>24310.151410774193</v>
      </c>
      <c r="BH287" s="162">
        <f t="shared" si="521"/>
        <v>0</v>
      </c>
      <c r="BI287" s="162">
        <f t="shared" si="521"/>
        <v>0</v>
      </c>
      <c r="BJ287" s="162">
        <f t="shared" si="521"/>
        <v>0</v>
      </c>
      <c r="BK287" s="162">
        <f t="shared" ca="1" si="521"/>
        <v>4779.7030335775662</v>
      </c>
      <c r="BL287" s="162">
        <f t="shared" ca="1" si="521"/>
        <v>4925.6342147479445</v>
      </c>
      <c r="BM287" s="162">
        <f t="shared" ca="1" si="521"/>
        <v>26588.291529782698</v>
      </c>
      <c r="BN287" s="162">
        <f t="shared" ca="1" si="521"/>
        <v>26620.16633329355</v>
      </c>
      <c r="BO287" s="162">
        <f t="shared" ca="1" si="521"/>
        <v>26622.841977961289</v>
      </c>
      <c r="BP287" s="162">
        <f t="shared" ca="1" si="521"/>
        <v>26825.264753796353</v>
      </c>
      <c r="BQ287" s="162">
        <f t="shared" ref="BQ287:EB287" ca="1" si="522">SUM(BQ280:BQ286)</f>
        <v>26831.001765764144</v>
      </c>
      <c r="BR287" s="162">
        <f t="shared" ca="1" si="522"/>
        <v>26916.179648386613</v>
      </c>
      <c r="BS287" s="162">
        <f t="shared" ca="1" si="522"/>
        <v>26919.27572498317</v>
      </c>
      <c r="BT287" s="162">
        <f t="shared" ca="1" si="522"/>
        <v>26922.379437339852</v>
      </c>
      <c r="BU287" s="162">
        <f t="shared" ca="1" si="522"/>
        <v>26925.4908042885</v>
      </c>
      <c r="BV287" s="162">
        <f t="shared" ca="1" si="522"/>
        <v>26929.060635717968</v>
      </c>
      <c r="BW287" s="162">
        <f t="shared" ca="1" si="522"/>
        <v>26932.187368531977</v>
      </c>
      <c r="BX287" s="162">
        <f t="shared" ca="1" si="522"/>
        <v>27010.223757649772</v>
      </c>
      <c r="BY287" s="162">
        <f t="shared" ca="1" si="522"/>
        <v>27674.872827273419</v>
      </c>
      <c r="BZ287" s="162">
        <f t="shared" ca="1" si="522"/>
        <v>27678.02275128914</v>
      </c>
      <c r="CA287" s="162">
        <f t="shared" ca="1" si="522"/>
        <v>27681.180443867244</v>
      </c>
      <c r="CB287" s="162">
        <f t="shared" ca="1" si="522"/>
        <v>27685.796745810294</v>
      </c>
      <c r="CC287" s="162">
        <f t="shared" ca="1" si="522"/>
        <v>27691.705868137116</v>
      </c>
      <c r="CD287" s="162">
        <f t="shared" ca="1" si="522"/>
        <v>27694.886981547726</v>
      </c>
      <c r="CE287" s="162">
        <f t="shared" ca="1" si="522"/>
        <v>27698.075940442181</v>
      </c>
      <c r="CF287" s="162">
        <f t="shared" ca="1" si="522"/>
        <v>27701.27276416956</v>
      </c>
      <c r="CG287" s="162">
        <f t="shared" ca="1" si="522"/>
        <v>27704.477472126669</v>
      </c>
      <c r="CH287" s="162">
        <f t="shared" ca="1" si="522"/>
        <v>27708.15439849902</v>
      </c>
      <c r="CI287" s="162">
        <f t="shared" ca="1" si="522"/>
        <v>27711.374933297448</v>
      </c>
      <c r="CJ287" s="162">
        <f t="shared" ca="1" si="522"/>
        <v>27791.176852962973</v>
      </c>
      <c r="CK287" s="162">
        <f t="shared" ca="1" si="522"/>
        <v>28475.765394675331</v>
      </c>
      <c r="CL287" s="162">
        <f t="shared" ca="1" si="522"/>
        <v>28479.009816411522</v>
      </c>
      <c r="CM287" s="162">
        <f t="shared" ca="1" si="522"/>
        <v>28482.262239766969</v>
      </c>
      <c r="CN287" s="162">
        <f t="shared" ca="1" si="522"/>
        <v>28487.017030768311</v>
      </c>
      <c r="CO287" s="162">
        <f t="shared" ca="1" si="522"/>
        <v>28493.103426764941</v>
      </c>
      <c r="CP287" s="162">
        <f t="shared" ca="1" si="522"/>
        <v>28496.379973577867</v>
      </c>
      <c r="CQ287" s="162">
        <f t="shared" ca="1" si="522"/>
        <v>28499.664601239154</v>
      </c>
      <c r="CR287" s="162">
        <f t="shared" ca="1" si="522"/>
        <v>28502.95732967836</v>
      </c>
      <c r="CS287" s="162">
        <f t="shared" ca="1" si="522"/>
        <v>28506.258178874181</v>
      </c>
      <c r="CT287" s="162">
        <f t="shared" ca="1" si="522"/>
        <v>28447.848991721348</v>
      </c>
      <c r="CU287" s="162">
        <f t="shared" ca="1" si="522"/>
        <v>28451.075427408516</v>
      </c>
      <c r="CV287" s="162">
        <f t="shared" ca="1" si="522"/>
        <v>28225.760299232676</v>
      </c>
      <c r="CW287" s="162">
        <f t="shared" ca="1" si="522"/>
        <v>28976.174645972082</v>
      </c>
      <c r="CX287" s="162">
        <f t="shared" ca="1" si="522"/>
        <v>28979.091202128639</v>
      </c>
      <c r="CY287" s="162">
        <f t="shared" ca="1" si="522"/>
        <v>29217.112547984554</v>
      </c>
      <c r="CZ287" s="162">
        <f t="shared" ca="1" si="522"/>
        <v>29222.009982715936</v>
      </c>
      <c r="DA287" s="162">
        <f t="shared" ca="1" si="522"/>
        <v>29317.98029951955</v>
      </c>
      <c r="DB287" s="162">
        <f t="shared" ca="1" si="522"/>
        <v>29321.355142736866</v>
      </c>
      <c r="DC287" s="162">
        <f t="shared" ca="1" si="522"/>
        <v>29324.738309227992</v>
      </c>
      <c r="DD287" s="162">
        <f t="shared" ca="1" si="522"/>
        <v>29328.129819520371</v>
      </c>
      <c r="DE287" s="162">
        <f t="shared" ca="1" si="522"/>
        <v>29331.529694192068</v>
      </c>
      <c r="DF287" s="162">
        <f t="shared" ca="1" si="522"/>
        <v>29334.937953871897</v>
      </c>
      <c r="DG287" s="162">
        <f t="shared" ca="1" si="522"/>
        <v>29338.354619239548</v>
      </c>
      <c r="DH287" s="162">
        <f t="shared" ca="1" si="522"/>
        <v>29419.038611530665</v>
      </c>
      <c r="DI287" s="162">
        <f t="shared" ca="1" si="522"/>
        <v>30148.58628670136</v>
      </c>
      <c r="DJ287" s="162">
        <f t="shared" ca="1" si="522"/>
        <v>30152.028293721283</v>
      </c>
      <c r="DK287" s="162">
        <f t="shared" ca="1" si="522"/>
        <v>30155.478789659079</v>
      </c>
      <c r="DL287" s="162">
        <f t="shared" ca="1" si="522"/>
        <v>30160.523147432403</v>
      </c>
      <c r="DM287" s="162">
        <f t="shared" ca="1" si="522"/>
        <v>30166.980204945226</v>
      </c>
      <c r="DN287" s="162">
        <f t="shared" ca="1" si="522"/>
        <v>30170.456293459061</v>
      </c>
      <c r="DO287" s="162">
        <f t="shared" ca="1" si="522"/>
        <v>30173.940954944923</v>
      </c>
      <c r="DP287" s="162">
        <f t="shared" ca="1" si="522"/>
        <v>30177.434210546075</v>
      </c>
      <c r="DQ287" s="162">
        <f t="shared" ca="1" si="522"/>
        <v>30180.936081457919</v>
      </c>
      <c r="DR287" s="162">
        <f t="shared" ca="1" si="522"/>
        <v>30184.446588928142</v>
      </c>
      <c r="DS287" s="162">
        <f t="shared" ca="1" si="522"/>
        <v>30187.965754256824</v>
      </c>
      <c r="DT287" s="162">
        <f t="shared" ca="1" si="522"/>
        <v>30270.459476245473</v>
      </c>
      <c r="DU287" s="162">
        <f t="shared" ca="1" si="522"/>
        <v>31021.893581671291</v>
      </c>
      <c r="DV287" s="162">
        <f t="shared" ca="1" si="522"/>
        <v>31025.438848901813</v>
      </c>
      <c r="DW287" s="162">
        <f t="shared" ca="1" si="522"/>
        <v>31028.992859717742</v>
      </c>
      <c r="DX287" s="162">
        <f t="shared" ca="1" si="522"/>
        <v>31034.188548224265</v>
      </c>
      <c r="DY287" s="162">
        <f t="shared" ca="1" si="522"/>
        <v>30672.694945512114</v>
      </c>
      <c r="DZ287" s="162">
        <f t="shared" ca="1" si="522"/>
        <v>30675.754961165803</v>
      </c>
      <c r="EA287" s="162">
        <f t="shared" ca="1" si="522"/>
        <v>30678.822523643601</v>
      </c>
      <c r="EB287" s="162">
        <f t="shared" ca="1" si="522"/>
        <v>30945.887519852989</v>
      </c>
      <c r="EC287" s="162">
        <f t="shared" ref="EC287:GN287" ca="1" si="523">SUM(EC280:EC286)</f>
        <v>30949.494446892193</v>
      </c>
      <c r="ED287" s="162">
        <f t="shared" ca="1" si="523"/>
        <v>31061.869286567948</v>
      </c>
      <c r="EE287" s="162">
        <f t="shared" ca="1" si="523"/>
        <v>31065.49402685649</v>
      </c>
      <c r="EF287" s="162">
        <f t="shared" si="523"/>
        <v>30172.78382206324</v>
      </c>
      <c r="EG287" s="162">
        <f t="shared" si="523"/>
        <v>30928.910356761415</v>
      </c>
      <c r="EH287" s="162">
        <f t="shared" si="523"/>
        <v>30932.45243325143</v>
      </c>
      <c r="EI287" s="162">
        <f t="shared" si="523"/>
        <v>30936.003245457621</v>
      </c>
      <c r="EJ287" s="162">
        <f t="shared" si="523"/>
        <v>30939.562814924626</v>
      </c>
      <c r="EK287" s="162">
        <f t="shared" si="523"/>
        <v>30943.131163250211</v>
      </c>
      <c r="EL287" s="162">
        <f t="shared" si="523"/>
        <v>30946.708312085408</v>
      </c>
      <c r="EM287" s="162">
        <f t="shared" si="523"/>
        <v>30950.294283134648</v>
      </c>
      <c r="EN287" s="162">
        <f t="shared" si="523"/>
        <v>30953.889098155891</v>
      </c>
      <c r="EO287" s="162">
        <f t="shared" si="523"/>
        <v>30957.492778960757</v>
      </c>
      <c r="EP287" s="162">
        <f t="shared" si="523"/>
        <v>30961.105347414661</v>
      </c>
      <c r="EQ287" s="162">
        <f t="shared" si="523"/>
        <v>30964.726825436945</v>
      </c>
      <c r="ER287" s="162">
        <f t="shared" si="523"/>
        <v>30985.507035169274</v>
      </c>
      <c r="ES287" s="162">
        <f t="shared" si="523"/>
        <v>31764.317365908388</v>
      </c>
      <c r="ET287" s="162">
        <f t="shared" si="523"/>
        <v>31767.965704693106</v>
      </c>
      <c r="EU287" s="162">
        <f t="shared" si="523"/>
        <v>31771.623041265484</v>
      </c>
      <c r="EV287" s="162">
        <f t="shared" si="523"/>
        <v>31775.289397816501</v>
      </c>
      <c r="EW287" s="162">
        <f t="shared" si="523"/>
        <v>0</v>
      </c>
      <c r="EX287" s="162">
        <f t="shared" si="523"/>
        <v>0</v>
      </c>
      <c r="EY287" s="162">
        <f t="shared" si="523"/>
        <v>0</v>
      </c>
      <c r="EZ287" s="162">
        <f t="shared" si="523"/>
        <v>0</v>
      </c>
      <c r="FA287" s="162">
        <f t="shared" si="523"/>
        <v>0</v>
      </c>
      <c r="FB287" s="162">
        <f t="shared" si="523"/>
        <v>0</v>
      </c>
      <c r="FC287" s="162">
        <f t="shared" si="523"/>
        <v>0</v>
      </c>
      <c r="FD287" s="162">
        <f t="shared" si="523"/>
        <v>0</v>
      </c>
      <c r="FE287" s="162">
        <f t="shared" si="523"/>
        <v>0</v>
      </c>
      <c r="FF287" s="162">
        <f t="shared" si="523"/>
        <v>0</v>
      </c>
      <c r="FG287" s="162">
        <f t="shared" si="523"/>
        <v>0</v>
      </c>
      <c r="FH287" s="162">
        <f t="shared" si="523"/>
        <v>0</v>
      </c>
      <c r="FI287" s="162">
        <f t="shared" si="523"/>
        <v>0</v>
      </c>
      <c r="FJ287" s="162">
        <f t="shared" si="523"/>
        <v>0</v>
      </c>
      <c r="FK287" s="162">
        <f t="shared" si="523"/>
        <v>0</v>
      </c>
      <c r="FL287" s="162">
        <f t="shared" si="523"/>
        <v>0</v>
      </c>
      <c r="FM287" s="162">
        <f t="shared" si="523"/>
        <v>0</v>
      </c>
      <c r="FN287" s="162">
        <f t="shared" si="523"/>
        <v>0</v>
      </c>
      <c r="FO287" s="162">
        <f t="shared" si="523"/>
        <v>0</v>
      </c>
      <c r="FP287" s="162">
        <f t="shared" si="523"/>
        <v>0</v>
      </c>
      <c r="FQ287" s="162">
        <f t="shared" si="523"/>
        <v>0</v>
      </c>
      <c r="FR287" s="162">
        <f t="shared" si="523"/>
        <v>0</v>
      </c>
      <c r="FS287" s="162">
        <f t="shared" si="523"/>
        <v>0</v>
      </c>
      <c r="FT287" s="162">
        <f t="shared" si="523"/>
        <v>0</v>
      </c>
      <c r="FU287" s="162">
        <f t="shared" si="523"/>
        <v>0</v>
      </c>
      <c r="FV287" s="162">
        <f t="shared" si="523"/>
        <v>0</v>
      </c>
      <c r="FW287" s="162">
        <f t="shared" si="523"/>
        <v>0</v>
      </c>
      <c r="FX287" s="162">
        <f t="shared" si="523"/>
        <v>0</v>
      </c>
      <c r="FY287" s="162">
        <f t="shared" si="523"/>
        <v>0</v>
      </c>
      <c r="FZ287" s="162">
        <f t="shared" si="523"/>
        <v>0</v>
      </c>
      <c r="GA287" s="162">
        <f t="shared" si="523"/>
        <v>0</v>
      </c>
      <c r="GB287" s="162">
        <f t="shared" si="523"/>
        <v>0</v>
      </c>
      <c r="GC287" s="162">
        <f t="shared" si="523"/>
        <v>0</v>
      </c>
      <c r="GD287" s="162">
        <f t="shared" si="523"/>
        <v>0</v>
      </c>
      <c r="GE287" s="162">
        <f t="shared" si="523"/>
        <v>0</v>
      </c>
      <c r="GF287" s="162">
        <f t="shared" si="523"/>
        <v>0</v>
      </c>
      <c r="GG287" s="162">
        <f t="shared" si="523"/>
        <v>0</v>
      </c>
      <c r="GH287" s="162">
        <f t="shared" si="523"/>
        <v>0</v>
      </c>
      <c r="GI287" s="162">
        <f t="shared" si="523"/>
        <v>0</v>
      </c>
      <c r="GJ287" s="162">
        <f t="shared" si="523"/>
        <v>0</v>
      </c>
      <c r="GK287" s="162">
        <f t="shared" si="523"/>
        <v>0</v>
      </c>
      <c r="GL287" s="162">
        <f t="shared" si="523"/>
        <v>0</v>
      </c>
      <c r="GM287" s="162">
        <f t="shared" si="523"/>
        <v>0</v>
      </c>
      <c r="GN287" s="162">
        <f t="shared" si="523"/>
        <v>0</v>
      </c>
      <c r="GO287" s="162">
        <f t="shared" ref="GO287:IZ287" si="524">SUM(GO280:GO286)</f>
        <v>0</v>
      </c>
      <c r="GP287" s="162">
        <f t="shared" si="524"/>
        <v>0</v>
      </c>
      <c r="GQ287" s="162">
        <f t="shared" si="524"/>
        <v>0</v>
      </c>
      <c r="GR287" s="162">
        <f t="shared" si="524"/>
        <v>0</v>
      </c>
      <c r="GS287" s="162">
        <f t="shared" si="524"/>
        <v>0</v>
      </c>
      <c r="GT287" s="162">
        <f t="shared" si="524"/>
        <v>0</v>
      </c>
      <c r="GU287" s="162">
        <f t="shared" si="524"/>
        <v>0</v>
      </c>
      <c r="GV287" s="162">
        <f t="shared" si="524"/>
        <v>0</v>
      </c>
      <c r="GW287" s="162">
        <f t="shared" si="524"/>
        <v>0</v>
      </c>
      <c r="GX287" s="162">
        <f t="shared" si="524"/>
        <v>0</v>
      </c>
      <c r="GY287" s="162">
        <f t="shared" si="524"/>
        <v>0</v>
      </c>
      <c r="GZ287" s="162">
        <f t="shared" si="524"/>
        <v>0</v>
      </c>
      <c r="HA287" s="162">
        <f t="shared" si="524"/>
        <v>0</v>
      </c>
      <c r="HB287" s="162">
        <f t="shared" si="524"/>
        <v>0</v>
      </c>
      <c r="HC287" s="162">
        <f t="shared" si="524"/>
        <v>0</v>
      </c>
      <c r="HD287" s="162">
        <f t="shared" si="524"/>
        <v>0</v>
      </c>
      <c r="HE287" s="162">
        <f t="shared" si="524"/>
        <v>0</v>
      </c>
      <c r="HF287" s="162">
        <f t="shared" si="524"/>
        <v>0</v>
      </c>
      <c r="HG287" s="162">
        <f t="shared" si="524"/>
        <v>0</v>
      </c>
      <c r="HH287" s="162">
        <f t="shared" si="524"/>
        <v>0</v>
      </c>
      <c r="HI287" s="162">
        <f t="shared" si="524"/>
        <v>0</v>
      </c>
      <c r="HJ287" s="162">
        <f t="shared" si="524"/>
        <v>0</v>
      </c>
      <c r="HK287" s="162">
        <f t="shared" si="524"/>
        <v>0</v>
      </c>
      <c r="HL287" s="162">
        <f t="shared" si="524"/>
        <v>0</v>
      </c>
      <c r="HM287" s="162">
        <f t="shared" si="524"/>
        <v>0</v>
      </c>
      <c r="HN287" s="162">
        <f t="shared" si="524"/>
        <v>0</v>
      </c>
      <c r="HO287" s="162">
        <f t="shared" si="524"/>
        <v>0</v>
      </c>
      <c r="HP287" s="162">
        <f t="shared" si="524"/>
        <v>0</v>
      </c>
      <c r="HQ287" s="162">
        <f t="shared" si="524"/>
        <v>0</v>
      </c>
      <c r="HR287" s="162">
        <f t="shared" si="524"/>
        <v>0</v>
      </c>
      <c r="HS287" s="162">
        <f t="shared" si="524"/>
        <v>0</v>
      </c>
      <c r="HT287" s="162">
        <f t="shared" si="524"/>
        <v>0</v>
      </c>
      <c r="HU287" s="162">
        <f t="shared" si="524"/>
        <v>0</v>
      </c>
      <c r="HV287" s="162">
        <f t="shared" si="524"/>
        <v>0</v>
      </c>
      <c r="HW287" s="162">
        <f t="shared" si="524"/>
        <v>0</v>
      </c>
      <c r="HX287" s="162">
        <f t="shared" si="524"/>
        <v>0</v>
      </c>
      <c r="HY287" s="162">
        <f t="shared" si="524"/>
        <v>0</v>
      </c>
      <c r="HZ287" s="162">
        <f t="shared" si="524"/>
        <v>0</v>
      </c>
      <c r="IA287" s="162">
        <f t="shared" si="524"/>
        <v>0</v>
      </c>
      <c r="IB287" s="162">
        <f t="shared" si="524"/>
        <v>0</v>
      </c>
      <c r="IC287" s="162">
        <f t="shared" si="524"/>
        <v>0</v>
      </c>
      <c r="ID287" s="162">
        <f t="shared" si="524"/>
        <v>0</v>
      </c>
      <c r="IE287" s="162">
        <f t="shared" si="524"/>
        <v>0</v>
      </c>
      <c r="IF287" s="162">
        <f t="shared" si="524"/>
        <v>0</v>
      </c>
      <c r="IG287" s="162">
        <f t="shared" si="524"/>
        <v>0</v>
      </c>
      <c r="IH287" s="162">
        <f t="shared" si="524"/>
        <v>0</v>
      </c>
      <c r="II287" s="162">
        <f t="shared" si="524"/>
        <v>0</v>
      </c>
      <c r="IJ287" s="162">
        <f t="shared" si="524"/>
        <v>0</v>
      </c>
      <c r="IK287" s="162">
        <f t="shared" si="524"/>
        <v>0</v>
      </c>
      <c r="IL287" s="162">
        <f t="shared" si="524"/>
        <v>0</v>
      </c>
      <c r="IM287" s="162">
        <f t="shared" si="524"/>
        <v>0</v>
      </c>
      <c r="IN287" s="162">
        <f t="shared" si="524"/>
        <v>0</v>
      </c>
      <c r="IO287" s="162">
        <f t="shared" si="524"/>
        <v>0</v>
      </c>
      <c r="IP287" s="162">
        <f t="shared" si="524"/>
        <v>0</v>
      </c>
      <c r="IQ287" s="162">
        <f t="shared" si="524"/>
        <v>0</v>
      </c>
      <c r="IR287" s="162">
        <f t="shared" si="524"/>
        <v>0</v>
      </c>
      <c r="IS287" s="162">
        <f t="shared" si="524"/>
        <v>0</v>
      </c>
      <c r="IT287" s="162">
        <f t="shared" si="524"/>
        <v>0</v>
      </c>
      <c r="IU287" s="162">
        <f t="shared" si="524"/>
        <v>0</v>
      </c>
      <c r="IV287" s="162">
        <f t="shared" si="524"/>
        <v>0</v>
      </c>
      <c r="IW287" s="162">
        <f t="shared" si="524"/>
        <v>0</v>
      </c>
      <c r="IX287" s="162">
        <f t="shared" si="524"/>
        <v>0</v>
      </c>
      <c r="IY287" s="162">
        <f t="shared" si="524"/>
        <v>0</v>
      </c>
      <c r="IZ287" s="162">
        <f t="shared" si="524"/>
        <v>0</v>
      </c>
      <c r="JA287" s="162">
        <f t="shared" ref="JA287:LL287" si="525">SUM(JA280:JA286)</f>
        <v>0</v>
      </c>
      <c r="JB287" s="162">
        <f t="shared" si="525"/>
        <v>0</v>
      </c>
      <c r="JC287" s="162">
        <f t="shared" si="525"/>
        <v>0</v>
      </c>
      <c r="JD287" s="162">
        <f t="shared" si="525"/>
        <v>0</v>
      </c>
      <c r="JE287" s="162">
        <f t="shared" si="525"/>
        <v>0</v>
      </c>
      <c r="JF287" s="162">
        <f t="shared" si="525"/>
        <v>0</v>
      </c>
      <c r="JG287" s="162">
        <f t="shared" si="525"/>
        <v>0</v>
      </c>
      <c r="JH287" s="162">
        <f t="shared" si="525"/>
        <v>0</v>
      </c>
      <c r="JI287" s="162">
        <f t="shared" si="525"/>
        <v>0</v>
      </c>
      <c r="JJ287" s="162">
        <f t="shared" si="525"/>
        <v>0</v>
      </c>
      <c r="JK287" s="162">
        <f t="shared" si="525"/>
        <v>0</v>
      </c>
      <c r="JL287" s="162">
        <f t="shared" si="525"/>
        <v>0</v>
      </c>
      <c r="JM287" s="162">
        <f t="shared" si="525"/>
        <v>0</v>
      </c>
      <c r="JN287" s="162">
        <f t="shared" si="525"/>
        <v>0</v>
      </c>
      <c r="JO287" s="162">
        <f t="shared" si="525"/>
        <v>0</v>
      </c>
      <c r="JP287" s="162">
        <f t="shared" si="525"/>
        <v>0</v>
      </c>
      <c r="JQ287" s="162">
        <f t="shared" si="525"/>
        <v>0</v>
      </c>
      <c r="JR287" s="162">
        <f t="shared" si="525"/>
        <v>0</v>
      </c>
      <c r="JS287" s="162">
        <f t="shared" si="525"/>
        <v>0</v>
      </c>
      <c r="JT287" s="162">
        <f t="shared" si="525"/>
        <v>0</v>
      </c>
      <c r="JU287" s="162">
        <f t="shared" si="525"/>
        <v>0</v>
      </c>
      <c r="JV287" s="162">
        <f t="shared" si="525"/>
        <v>0</v>
      </c>
      <c r="JW287" s="162">
        <f t="shared" si="525"/>
        <v>0</v>
      </c>
      <c r="JX287" s="162">
        <f t="shared" si="525"/>
        <v>0</v>
      </c>
      <c r="JY287" s="162">
        <f t="shared" si="525"/>
        <v>0</v>
      </c>
      <c r="JZ287" s="162">
        <f t="shared" si="525"/>
        <v>0</v>
      </c>
      <c r="KA287" s="162">
        <f t="shared" si="525"/>
        <v>0</v>
      </c>
      <c r="KB287" s="162">
        <f t="shared" si="525"/>
        <v>0</v>
      </c>
      <c r="KC287" s="162">
        <f t="shared" si="525"/>
        <v>0</v>
      </c>
      <c r="KD287" s="162">
        <f t="shared" si="525"/>
        <v>0</v>
      </c>
      <c r="KE287" s="162">
        <f t="shared" si="525"/>
        <v>0</v>
      </c>
      <c r="KF287" s="162">
        <f t="shared" si="525"/>
        <v>0</v>
      </c>
      <c r="KG287" s="162">
        <f t="shared" si="525"/>
        <v>0</v>
      </c>
      <c r="KH287" s="162">
        <f t="shared" si="525"/>
        <v>0</v>
      </c>
      <c r="KI287" s="162">
        <f t="shared" si="525"/>
        <v>0</v>
      </c>
      <c r="KJ287" s="162">
        <f t="shared" si="525"/>
        <v>0</v>
      </c>
      <c r="KK287" s="162">
        <f t="shared" si="525"/>
        <v>0</v>
      </c>
      <c r="KL287" s="162">
        <f t="shared" si="525"/>
        <v>0</v>
      </c>
      <c r="KM287" s="162">
        <f t="shared" si="525"/>
        <v>0</v>
      </c>
      <c r="KN287" s="162">
        <f t="shared" si="525"/>
        <v>0</v>
      </c>
      <c r="KO287" s="162">
        <f t="shared" si="525"/>
        <v>0</v>
      </c>
      <c r="KP287" s="162">
        <f t="shared" si="525"/>
        <v>0</v>
      </c>
      <c r="KQ287" s="162">
        <f t="shared" si="525"/>
        <v>0</v>
      </c>
      <c r="KR287" s="162">
        <f t="shared" si="525"/>
        <v>0</v>
      </c>
      <c r="KS287" s="162">
        <f t="shared" si="525"/>
        <v>0</v>
      </c>
      <c r="KT287" s="162">
        <f t="shared" si="525"/>
        <v>0</v>
      </c>
      <c r="KU287" s="162">
        <f t="shared" si="525"/>
        <v>0</v>
      </c>
      <c r="KV287" s="162">
        <f t="shared" si="525"/>
        <v>0</v>
      </c>
      <c r="KW287" s="162">
        <f t="shared" si="525"/>
        <v>0</v>
      </c>
      <c r="KX287" s="162">
        <f t="shared" si="525"/>
        <v>0</v>
      </c>
      <c r="KY287" s="162">
        <f t="shared" si="525"/>
        <v>0</v>
      </c>
      <c r="KZ287" s="162">
        <f t="shared" si="525"/>
        <v>0</v>
      </c>
      <c r="LA287" s="162">
        <f t="shared" si="525"/>
        <v>0</v>
      </c>
      <c r="LB287" s="162">
        <f t="shared" si="525"/>
        <v>0</v>
      </c>
      <c r="LC287" s="162">
        <f t="shared" si="525"/>
        <v>0</v>
      </c>
      <c r="LD287" s="162">
        <f t="shared" si="525"/>
        <v>0</v>
      </c>
      <c r="LE287" s="162">
        <f t="shared" si="525"/>
        <v>0</v>
      </c>
      <c r="LF287" s="162">
        <f t="shared" si="525"/>
        <v>0</v>
      </c>
      <c r="LG287" s="162">
        <f t="shared" si="525"/>
        <v>0</v>
      </c>
      <c r="LH287" s="162">
        <f t="shared" si="525"/>
        <v>0</v>
      </c>
      <c r="LI287" s="162">
        <f t="shared" si="525"/>
        <v>0</v>
      </c>
      <c r="LJ287" s="162">
        <f t="shared" si="525"/>
        <v>0</v>
      </c>
      <c r="LK287" s="162">
        <f t="shared" si="525"/>
        <v>0</v>
      </c>
      <c r="LL287" s="162">
        <f t="shared" si="525"/>
        <v>0</v>
      </c>
      <c r="LM287" s="162">
        <f t="shared" ref="LM287:NK287" si="526">SUM(LM280:LM286)</f>
        <v>0</v>
      </c>
      <c r="LN287" s="162">
        <f t="shared" si="526"/>
        <v>0</v>
      </c>
      <c r="LO287" s="162">
        <f t="shared" si="526"/>
        <v>0</v>
      </c>
      <c r="LP287" s="162">
        <f t="shared" si="526"/>
        <v>0</v>
      </c>
      <c r="LQ287" s="162">
        <f t="shared" si="526"/>
        <v>0</v>
      </c>
      <c r="LR287" s="162">
        <f t="shared" si="526"/>
        <v>0</v>
      </c>
      <c r="LS287" s="162">
        <f t="shared" si="526"/>
        <v>0</v>
      </c>
      <c r="LT287" s="162">
        <f t="shared" si="526"/>
        <v>0</v>
      </c>
      <c r="LU287" s="162">
        <f t="shared" si="526"/>
        <v>0</v>
      </c>
      <c r="LV287" s="162">
        <f t="shared" si="526"/>
        <v>0</v>
      </c>
      <c r="LW287" s="162">
        <f t="shared" si="526"/>
        <v>0</v>
      </c>
      <c r="LX287" s="162">
        <f t="shared" si="526"/>
        <v>0</v>
      </c>
      <c r="LY287" s="162">
        <f t="shared" si="526"/>
        <v>0</v>
      </c>
      <c r="LZ287" s="162">
        <f t="shared" si="526"/>
        <v>0</v>
      </c>
      <c r="MA287" s="162">
        <f t="shared" si="526"/>
        <v>0</v>
      </c>
      <c r="MB287" s="162">
        <f t="shared" si="526"/>
        <v>0</v>
      </c>
      <c r="MC287" s="162">
        <f t="shared" si="526"/>
        <v>0</v>
      </c>
      <c r="MD287" s="162">
        <f t="shared" si="526"/>
        <v>0</v>
      </c>
      <c r="ME287" s="162">
        <f t="shared" si="526"/>
        <v>0</v>
      </c>
      <c r="MF287" s="162">
        <f t="shared" si="526"/>
        <v>0</v>
      </c>
      <c r="MG287" s="162">
        <f t="shared" si="526"/>
        <v>0</v>
      </c>
      <c r="MH287" s="162">
        <f t="shared" si="526"/>
        <v>0</v>
      </c>
      <c r="MI287" s="162">
        <f t="shared" si="526"/>
        <v>0</v>
      </c>
      <c r="MJ287" s="162">
        <f t="shared" si="526"/>
        <v>0</v>
      </c>
      <c r="MK287" s="162">
        <f t="shared" si="526"/>
        <v>0</v>
      </c>
      <c r="ML287" s="162">
        <f t="shared" si="526"/>
        <v>0</v>
      </c>
      <c r="MM287" s="162">
        <f t="shared" si="526"/>
        <v>0</v>
      </c>
      <c r="MN287" s="162">
        <f t="shared" si="526"/>
        <v>0</v>
      </c>
      <c r="MO287" s="162">
        <f t="shared" si="526"/>
        <v>0</v>
      </c>
      <c r="MP287" s="162">
        <f t="shared" si="526"/>
        <v>0</v>
      </c>
      <c r="MQ287" s="162">
        <f t="shared" si="526"/>
        <v>0</v>
      </c>
      <c r="MR287" s="162">
        <f t="shared" si="526"/>
        <v>0</v>
      </c>
      <c r="MS287" s="162">
        <f t="shared" si="526"/>
        <v>0</v>
      </c>
      <c r="MT287" s="162">
        <f t="shared" si="526"/>
        <v>0</v>
      </c>
      <c r="MU287" s="162">
        <f t="shared" si="526"/>
        <v>0</v>
      </c>
      <c r="MV287" s="162">
        <f t="shared" si="526"/>
        <v>0</v>
      </c>
      <c r="MW287" s="162">
        <f t="shared" si="526"/>
        <v>0</v>
      </c>
      <c r="MX287" s="162">
        <f t="shared" si="526"/>
        <v>0</v>
      </c>
      <c r="MY287" s="162">
        <f t="shared" si="526"/>
        <v>0</v>
      </c>
      <c r="MZ287" s="162">
        <f t="shared" si="526"/>
        <v>0</v>
      </c>
      <c r="NA287" s="162">
        <f t="shared" si="526"/>
        <v>0</v>
      </c>
      <c r="NB287" s="162">
        <f t="shared" si="526"/>
        <v>0</v>
      </c>
      <c r="NC287" s="162">
        <f t="shared" si="526"/>
        <v>0</v>
      </c>
      <c r="ND287" s="162">
        <f t="shared" si="526"/>
        <v>0</v>
      </c>
      <c r="NE287" s="162">
        <f t="shared" si="526"/>
        <v>0</v>
      </c>
      <c r="NF287" s="162">
        <f t="shared" si="526"/>
        <v>0</v>
      </c>
      <c r="NG287" s="162">
        <f t="shared" si="526"/>
        <v>0</v>
      </c>
      <c r="NH287" s="162">
        <f t="shared" si="526"/>
        <v>0</v>
      </c>
      <c r="NI287" s="162">
        <f t="shared" si="526"/>
        <v>0</v>
      </c>
      <c r="NJ287" s="162">
        <f t="shared" si="526"/>
        <v>0</v>
      </c>
      <c r="NK287" s="163">
        <f t="shared" si="526"/>
        <v>0</v>
      </c>
    </row>
    <row r="288" spans="1:375" x14ac:dyDescent="0.25">
      <c r="A288" s="154">
        <f t="shared" ref="A288:A291" si="527">SUM(D288:NK288)</f>
        <v>-180250</v>
      </c>
      <c r="B288" s="35" t="s">
        <v>171</v>
      </c>
      <c r="C288" s="89" t="s">
        <v>161</v>
      </c>
      <c r="D288" s="156">
        <f t="shared" ref="D288:BO288" si="528">IF(D$165=EOMONTH($D115,-1),FV($AE115,ROUNDDOWN(YEARFRAC($D$165,D$165,1),0),0,$AC115*$B115,0),0)</f>
        <v>0</v>
      </c>
      <c r="E288" s="156">
        <f t="shared" si="528"/>
        <v>0</v>
      </c>
      <c r="F288" s="156">
        <f t="shared" si="528"/>
        <v>0</v>
      </c>
      <c r="G288" s="156">
        <f t="shared" si="528"/>
        <v>0</v>
      </c>
      <c r="H288" s="156">
        <f t="shared" si="528"/>
        <v>0</v>
      </c>
      <c r="I288" s="156">
        <f t="shared" si="528"/>
        <v>0</v>
      </c>
      <c r="J288" s="156">
        <f t="shared" si="528"/>
        <v>0</v>
      </c>
      <c r="K288" s="156">
        <f t="shared" si="528"/>
        <v>0</v>
      </c>
      <c r="L288" s="156">
        <f t="shared" si="528"/>
        <v>0</v>
      </c>
      <c r="M288" s="156">
        <f t="shared" si="528"/>
        <v>0</v>
      </c>
      <c r="N288" s="156">
        <f t="shared" si="528"/>
        <v>0</v>
      </c>
      <c r="O288" s="156">
        <f t="shared" si="528"/>
        <v>0</v>
      </c>
      <c r="P288" s="156">
        <f t="shared" si="528"/>
        <v>0</v>
      </c>
      <c r="Q288" s="156">
        <f t="shared" si="528"/>
        <v>0</v>
      </c>
      <c r="R288" s="156">
        <f t="shared" si="528"/>
        <v>0</v>
      </c>
      <c r="S288" s="156">
        <f t="shared" si="528"/>
        <v>0</v>
      </c>
      <c r="T288" s="156">
        <f t="shared" si="528"/>
        <v>0</v>
      </c>
      <c r="U288" s="156">
        <f t="shared" si="528"/>
        <v>0</v>
      </c>
      <c r="V288" s="156">
        <f t="shared" si="528"/>
        <v>0</v>
      </c>
      <c r="W288" s="156">
        <f t="shared" si="528"/>
        <v>-180250</v>
      </c>
      <c r="X288" s="156">
        <f t="shared" si="528"/>
        <v>0</v>
      </c>
      <c r="Y288" s="156">
        <f t="shared" si="528"/>
        <v>0</v>
      </c>
      <c r="Z288" s="156">
        <f t="shared" si="528"/>
        <v>0</v>
      </c>
      <c r="AA288" s="156">
        <f t="shared" si="528"/>
        <v>0</v>
      </c>
      <c r="AB288" s="156">
        <f t="shared" si="528"/>
        <v>0</v>
      </c>
      <c r="AC288" s="156">
        <f t="shared" si="528"/>
        <v>0</v>
      </c>
      <c r="AD288" s="156">
        <f t="shared" si="528"/>
        <v>0</v>
      </c>
      <c r="AE288" s="156">
        <f t="shared" si="528"/>
        <v>0</v>
      </c>
      <c r="AF288" s="156">
        <f t="shared" si="528"/>
        <v>0</v>
      </c>
      <c r="AG288" s="156">
        <f t="shared" si="528"/>
        <v>0</v>
      </c>
      <c r="AH288" s="156">
        <f t="shared" si="528"/>
        <v>0</v>
      </c>
      <c r="AI288" s="156">
        <f t="shared" si="528"/>
        <v>0</v>
      </c>
      <c r="AJ288" s="156">
        <f t="shared" si="528"/>
        <v>0</v>
      </c>
      <c r="AK288" s="156">
        <f t="shared" si="528"/>
        <v>0</v>
      </c>
      <c r="AL288" s="156">
        <f t="shared" si="528"/>
        <v>0</v>
      </c>
      <c r="AM288" s="156">
        <f t="shared" si="528"/>
        <v>0</v>
      </c>
      <c r="AN288" s="156">
        <f t="shared" si="528"/>
        <v>0</v>
      </c>
      <c r="AO288" s="156">
        <f t="shared" si="528"/>
        <v>0</v>
      </c>
      <c r="AP288" s="156">
        <f t="shared" si="528"/>
        <v>0</v>
      </c>
      <c r="AQ288" s="156">
        <f t="shared" si="528"/>
        <v>0</v>
      </c>
      <c r="AR288" s="156">
        <f t="shared" si="528"/>
        <v>0</v>
      </c>
      <c r="AS288" s="156">
        <f t="shared" si="528"/>
        <v>0</v>
      </c>
      <c r="AT288" s="156">
        <f t="shared" si="528"/>
        <v>0</v>
      </c>
      <c r="AU288" s="156">
        <f t="shared" si="528"/>
        <v>0</v>
      </c>
      <c r="AV288" s="156">
        <f t="shared" si="528"/>
        <v>0</v>
      </c>
      <c r="AW288" s="156">
        <f t="shared" si="528"/>
        <v>0</v>
      </c>
      <c r="AX288" s="156">
        <f t="shared" si="528"/>
        <v>0</v>
      </c>
      <c r="AY288" s="156">
        <f t="shared" si="528"/>
        <v>0</v>
      </c>
      <c r="AZ288" s="156">
        <f t="shared" si="528"/>
        <v>0</v>
      </c>
      <c r="BA288" s="156">
        <f t="shared" si="528"/>
        <v>0</v>
      </c>
      <c r="BB288" s="156">
        <f t="shared" si="528"/>
        <v>0</v>
      </c>
      <c r="BC288" s="156">
        <f t="shared" si="528"/>
        <v>0</v>
      </c>
      <c r="BD288" s="156">
        <f t="shared" si="528"/>
        <v>0</v>
      </c>
      <c r="BE288" s="156">
        <f t="shared" si="528"/>
        <v>0</v>
      </c>
      <c r="BF288" s="156">
        <f t="shared" si="528"/>
        <v>0</v>
      </c>
      <c r="BG288" s="156">
        <f t="shared" si="528"/>
        <v>0</v>
      </c>
      <c r="BH288" s="156">
        <f t="shared" si="528"/>
        <v>0</v>
      </c>
      <c r="BI288" s="156">
        <f t="shared" si="528"/>
        <v>0</v>
      </c>
      <c r="BJ288" s="156">
        <f t="shared" si="528"/>
        <v>0</v>
      </c>
      <c r="BK288" s="156">
        <f t="shared" si="528"/>
        <v>0</v>
      </c>
      <c r="BL288" s="156">
        <f t="shared" si="528"/>
        <v>0</v>
      </c>
      <c r="BM288" s="156">
        <f t="shared" si="528"/>
        <v>0</v>
      </c>
      <c r="BN288" s="156">
        <f t="shared" si="528"/>
        <v>0</v>
      </c>
      <c r="BO288" s="156">
        <f t="shared" si="528"/>
        <v>0</v>
      </c>
      <c r="BP288" s="156">
        <f t="shared" ref="BP288:EA288" si="529">IF(BP$165=EOMONTH($D115,-1),FV($AE115,ROUNDDOWN(YEARFRAC($D$165,BP$165,1),0),0,$AC115*$B115,0),0)</f>
        <v>0</v>
      </c>
      <c r="BQ288" s="156">
        <f t="shared" si="529"/>
        <v>0</v>
      </c>
      <c r="BR288" s="156">
        <f t="shared" si="529"/>
        <v>0</v>
      </c>
      <c r="BS288" s="156">
        <f t="shared" si="529"/>
        <v>0</v>
      </c>
      <c r="BT288" s="156">
        <f t="shared" si="529"/>
        <v>0</v>
      </c>
      <c r="BU288" s="156">
        <f t="shared" si="529"/>
        <v>0</v>
      </c>
      <c r="BV288" s="156">
        <f t="shared" si="529"/>
        <v>0</v>
      </c>
      <c r="BW288" s="156">
        <f t="shared" si="529"/>
        <v>0</v>
      </c>
      <c r="BX288" s="156">
        <f t="shared" si="529"/>
        <v>0</v>
      </c>
      <c r="BY288" s="156">
        <f t="shared" si="529"/>
        <v>0</v>
      </c>
      <c r="BZ288" s="156">
        <f t="shared" si="529"/>
        <v>0</v>
      </c>
      <c r="CA288" s="156">
        <f t="shared" si="529"/>
        <v>0</v>
      </c>
      <c r="CB288" s="156">
        <f t="shared" si="529"/>
        <v>0</v>
      </c>
      <c r="CC288" s="156">
        <f t="shared" si="529"/>
        <v>0</v>
      </c>
      <c r="CD288" s="156">
        <f t="shared" si="529"/>
        <v>0</v>
      </c>
      <c r="CE288" s="156">
        <f t="shared" si="529"/>
        <v>0</v>
      </c>
      <c r="CF288" s="156">
        <f t="shared" si="529"/>
        <v>0</v>
      </c>
      <c r="CG288" s="156">
        <f t="shared" si="529"/>
        <v>0</v>
      </c>
      <c r="CH288" s="156">
        <f t="shared" si="529"/>
        <v>0</v>
      </c>
      <c r="CI288" s="156">
        <f t="shared" si="529"/>
        <v>0</v>
      </c>
      <c r="CJ288" s="156">
        <f t="shared" si="529"/>
        <v>0</v>
      </c>
      <c r="CK288" s="156">
        <f t="shared" si="529"/>
        <v>0</v>
      </c>
      <c r="CL288" s="156">
        <f t="shared" si="529"/>
        <v>0</v>
      </c>
      <c r="CM288" s="156">
        <f t="shared" si="529"/>
        <v>0</v>
      </c>
      <c r="CN288" s="156">
        <f t="shared" si="529"/>
        <v>0</v>
      </c>
      <c r="CO288" s="156">
        <f t="shared" si="529"/>
        <v>0</v>
      </c>
      <c r="CP288" s="156">
        <f t="shared" si="529"/>
        <v>0</v>
      </c>
      <c r="CQ288" s="156">
        <f t="shared" si="529"/>
        <v>0</v>
      </c>
      <c r="CR288" s="156">
        <f t="shared" si="529"/>
        <v>0</v>
      </c>
      <c r="CS288" s="156">
        <f t="shared" si="529"/>
        <v>0</v>
      </c>
      <c r="CT288" s="156">
        <f t="shared" si="529"/>
        <v>0</v>
      </c>
      <c r="CU288" s="156">
        <f t="shared" si="529"/>
        <v>0</v>
      </c>
      <c r="CV288" s="156">
        <f t="shared" si="529"/>
        <v>0</v>
      </c>
      <c r="CW288" s="156">
        <f t="shared" si="529"/>
        <v>0</v>
      </c>
      <c r="CX288" s="156">
        <f t="shared" si="529"/>
        <v>0</v>
      </c>
      <c r="CY288" s="156">
        <f t="shared" si="529"/>
        <v>0</v>
      </c>
      <c r="CZ288" s="156">
        <f t="shared" si="529"/>
        <v>0</v>
      </c>
      <c r="DA288" s="156">
        <f t="shared" si="529"/>
        <v>0</v>
      </c>
      <c r="DB288" s="156">
        <f t="shared" si="529"/>
        <v>0</v>
      </c>
      <c r="DC288" s="156">
        <f t="shared" si="529"/>
        <v>0</v>
      </c>
      <c r="DD288" s="156">
        <f t="shared" si="529"/>
        <v>0</v>
      </c>
      <c r="DE288" s="156">
        <f t="shared" si="529"/>
        <v>0</v>
      </c>
      <c r="DF288" s="156">
        <f t="shared" si="529"/>
        <v>0</v>
      </c>
      <c r="DG288" s="156">
        <f t="shared" si="529"/>
        <v>0</v>
      </c>
      <c r="DH288" s="156">
        <f t="shared" si="529"/>
        <v>0</v>
      </c>
      <c r="DI288" s="156">
        <f t="shared" si="529"/>
        <v>0</v>
      </c>
      <c r="DJ288" s="156">
        <f t="shared" si="529"/>
        <v>0</v>
      </c>
      <c r="DK288" s="156">
        <f t="shared" si="529"/>
        <v>0</v>
      </c>
      <c r="DL288" s="156">
        <f t="shared" si="529"/>
        <v>0</v>
      </c>
      <c r="DM288" s="156">
        <f t="shared" si="529"/>
        <v>0</v>
      </c>
      <c r="DN288" s="156">
        <f t="shared" si="529"/>
        <v>0</v>
      </c>
      <c r="DO288" s="156">
        <f t="shared" si="529"/>
        <v>0</v>
      </c>
      <c r="DP288" s="156">
        <f t="shared" si="529"/>
        <v>0</v>
      </c>
      <c r="DQ288" s="156">
        <f t="shared" si="529"/>
        <v>0</v>
      </c>
      <c r="DR288" s="156">
        <f t="shared" si="529"/>
        <v>0</v>
      </c>
      <c r="DS288" s="156">
        <f t="shared" si="529"/>
        <v>0</v>
      </c>
      <c r="DT288" s="156">
        <f t="shared" si="529"/>
        <v>0</v>
      </c>
      <c r="DU288" s="156">
        <f t="shared" si="529"/>
        <v>0</v>
      </c>
      <c r="DV288" s="156">
        <f t="shared" si="529"/>
        <v>0</v>
      </c>
      <c r="DW288" s="156">
        <f t="shared" si="529"/>
        <v>0</v>
      </c>
      <c r="DX288" s="156">
        <f t="shared" si="529"/>
        <v>0</v>
      </c>
      <c r="DY288" s="156">
        <f t="shared" si="529"/>
        <v>0</v>
      </c>
      <c r="DZ288" s="156">
        <f t="shared" si="529"/>
        <v>0</v>
      </c>
      <c r="EA288" s="156">
        <f t="shared" si="529"/>
        <v>0</v>
      </c>
      <c r="EB288" s="156">
        <f t="shared" ref="EB288:GM288" si="530">IF(EB$165=EOMONTH($D115,-1),FV($AE115,ROUNDDOWN(YEARFRAC($D$165,EB$165,1),0),0,$AC115*$B115,0),0)</f>
        <v>0</v>
      </c>
      <c r="EC288" s="156">
        <f t="shared" si="530"/>
        <v>0</v>
      </c>
      <c r="ED288" s="156">
        <f t="shared" si="530"/>
        <v>0</v>
      </c>
      <c r="EE288" s="156">
        <f t="shared" si="530"/>
        <v>0</v>
      </c>
      <c r="EF288" s="156">
        <f t="shared" si="530"/>
        <v>0</v>
      </c>
      <c r="EG288" s="156">
        <f t="shared" si="530"/>
        <v>0</v>
      </c>
      <c r="EH288" s="156">
        <f t="shared" si="530"/>
        <v>0</v>
      </c>
      <c r="EI288" s="156">
        <f t="shared" si="530"/>
        <v>0</v>
      </c>
      <c r="EJ288" s="156">
        <f t="shared" si="530"/>
        <v>0</v>
      </c>
      <c r="EK288" s="156">
        <f t="shared" si="530"/>
        <v>0</v>
      </c>
      <c r="EL288" s="156">
        <f t="shared" si="530"/>
        <v>0</v>
      </c>
      <c r="EM288" s="156">
        <f t="shared" si="530"/>
        <v>0</v>
      </c>
      <c r="EN288" s="156">
        <f t="shared" si="530"/>
        <v>0</v>
      </c>
      <c r="EO288" s="156">
        <f t="shared" si="530"/>
        <v>0</v>
      </c>
      <c r="EP288" s="156">
        <f t="shared" si="530"/>
        <v>0</v>
      </c>
      <c r="EQ288" s="156">
        <f t="shared" si="530"/>
        <v>0</v>
      </c>
      <c r="ER288" s="156">
        <f t="shared" si="530"/>
        <v>0</v>
      </c>
      <c r="ES288" s="156">
        <f t="shared" si="530"/>
        <v>0</v>
      </c>
      <c r="ET288" s="156">
        <f t="shared" si="530"/>
        <v>0</v>
      </c>
      <c r="EU288" s="156">
        <f t="shared" si="530"/>
        <v>0</v>
      </c>
      <c r="EV288" s="156">
        <f t="shared" si="530"/>
        <v>0</v>
      </c>
      <c r="EW288" s="156">
        <f t="shared" si="530"/>
        <v>0</v>
      </c>
      <c r="EX288" s="156">
        <f t="shared" si="530"/>
        <v>0</v>
      </c>
      <c r="EY288" s="156">
        <f t="shared" si="530"/>
        <v>0</v>
      </c>
      <c r="EZ288" s="156">
        <f t="shared" si="530"/>
        <v>0</v>
      </c>
      <c r="FA288" s="156">
        <f t="shared" si="530"/>
        <v>0</v>
      </c>
      <c r="FB288" s="156">
        <f t="shared" si="530"/>
        <v>0</v>
      </c>
      <c r="FC288" s="156">
        <f t="shared" si="530"/>
        <v>0</v>
      </c>
      <c r="FD288" s="156">
        <f t="shared" si="530"/>
        <v>0</v>
      </c>
      <c r="FE288" s="156">
        <f t="shared" si="530"/>
        <v>0</v>
      </c>
      <c r="FF288" s="156">
        <f t="shared" si="530"/>
        <v>0</v>
      </c>
      <c r="FG288" s="156">
        <f t="shared" si="530"/>
        <v>0</v>
      </c>
      <c r="FH288" s="156">
        <f t="shared" si="530"/>
        <v>0</v>
      </c>
      <c r="FI288" s="156">
        <f t="shared" si="530"/>
        <v>0</v>
      </c>
      <c r="FJ288" s="156">
        <f t="shared" si="530"/>
        <v>0</v>
      </c>
      <c r="FK288" s="156">
        <f t="shared" si="530"/>
        <v>0</v>
      </c>
      <c r="FL288" s="156">
        <f t="shared" si="530"/>
        <v>0</v>
      </c>
      <c r="FM288" s="156">
        <f t="shared" si="530"/>
        <v>0</v>
      </c>
      <c r="FN288" s="156">
        <f t="shared" si="530"/>
        <v>0</v>
      </c>
      <c r="FO288" s="156">
        <f t="shared" si="530"/>
        <v>0</v>
      </c>
      <c r="FP288" s="156">
        <f t="shared" si="530"/>
        <v>0</v>
      </c>
      <c r="FQ288" s="156">
        <f t="shared" si="530"/>
        <v>0</v>
      </c>
      <c r="FR288" s="156">
        <f t="shared" si="530"/>
        <v>0</v>
      </c>
      <c r="FS288" s="156">
        <f t="shared" si="530"/>
        <v>0</v>
      </c>
      <c r="FT288" s="156">
        <f t="shared" si="530"/>
        <v>0</v>
      </c>
      <c r="FU288" s="156">
        <f t="shared" si="530"/>
        <v>0</v>
      </c>
      <c r="FV288" s="156">
        <f t="shared" si="530"/>
        <v>0</v>
      </c>
      <c r="FW288" s="156">
        <f t="shared" si="530"/>
        <v>0</v>
      </c>
      <c r="FX288" s="156">
        <f t="shared" si="530"/>
        <v>0</v>
      </c>
      <c r="FY288" s="156">
        <f t="shared" si="530"/>
        <v>0</v>
      </c>
      <c r="FZ288" s="156">
        <f t="shared" si="530"/>
        <v>0</v>
      </c>
      <c r="GA288" s="156">
        <f t="shared" si="530"/>
        <v>0</v>
      </c>
      <c r="GB288" s="156">
        <f t="shared" si="530"/>
        <v>0</v>
      </c>
      <c r="GC288" s="156">
        <f t="shared" si="530"/>
        <v>0</v>
      </c>
      <c r="GD288" s="156">
        <f t="shared" si="530"/>
        <v>0</v>
      </c>
      <c r="GE288" s="156">
        <f t="shared" si="530"/>
        <v>0</v>
      </c>
      <c r="GF288" s="156">
        <f t="shared" si="530"/>
        <v>0</v>
      </c>
      <c r="GG288" s="156">
        <f t="shared" si="530"/>
        <v>0</v>
      </c>
      <c r="GH288" s="156">
        <f t="shared" si="530"/>
        <v>0</v>
      </c>
      <c r="GI288" s="156">
        <f t="shared" si="530"/>
        <v>0</v>
      </c>
      <c r="GJ288" s="156">
        <f t="shared" si="530"/>
        <v>0</v>
      </c>
      <c r="GK288" s="156">
        <f t="shared" si="530"/>
        <v>0</v>
      </c>
      <c r="GL288" s="156">
        <f t="shared" si="530"/>
        <v>0</v>
      </c>
      <c r="GM288" s="156">
        <f t="shared" si="530"/>
        <v>0</v>
      </c>
      <c r="GN288" s="156">
        <f t="shared" ref="GN288:IY288" si="531">IF(GN$165=EOMONTH($D115,-1),FV($AE115,ROUNDDOWN(YEARFRAC($D$165,GN$165,1),0),0,$AC115*$B115,0),0)</f>
        <v>0</v>
      </c>
      <c r="GO288" s="156">
        <f t="shared" si="531"/>
        <v>0</v>
      </c>
      <c r="GP288" s="156">
        <f t="shared" si="531"/>
        <v>0</v>
      </c>
      <c r="GQ288" s="156">
        <f t="shared" si="531"/>
        <v>0</v>
      </c>
      <c r="GR288" s="156">
        <f t="shared" si="531"/>
        <v>0</v>
      </c>
      <c r="GS288" s="156">
        <f t="shared" si="531"/>
        <v>0</v>
      </c>
      <c r="GT288" s="156">
        <f t="shared" si="531"/>
        <v>0</v>
      </c>
      <c r="GU288" s="156">
        <f t="shared" si="531"/>
        <v>0</v>
      </c>
      <c r="GV288" s="156">
        <f t="shared" si="531"/>
        <v>0</v>
      </c>
      <c r="GW288" s="156">
        <f t="shared" si="531"/>
        <v>0</v>
      </c>
      <c r="GX288" s="156">
        <f t="shared" si="531"/>
        <v>0</v>
      </c>
      <c r="GY288" s="156">
        <f t="shared" si="531"/>
        <v>0</v>
      </c>
      <c r="GZ288" s="156">
        <f t="shared" si="531"/>
        <v>0</v>
      </c>
      <c r="HA288" s="156">
        <f t="shared" si="531"/>
        <v>0</v>
      </c>
      <c r="HB288" s="156">
        <f t="shared" si="531"/>
        <v>0</v>
      </c>
      <c r="HC288" s="156">
        <f t="shared" si="531"/>
        <v>0</v>
      </c>
      <c r="HD288" s="156">
        <f t="shared" si="531"/>
        <v>0</v>
      </c>
      <c r="HE288" s="156">
        <f t="shared" si="531"/>
        <v>0</v>
      </c>
      <c r="HF288" s="156">
        <f t="shared" si="531"/>
        <v>0</v>
      </c>
      <c r="HG288" s="156">
        <f t="shared" si="531"/>
        <v>0</v>
      </c>
      <c r="HH288" s="156">
        <f t="shared" si="531"/>
        <v>0</v>
      </c>
      <c r="HI288" s="156">
        <f t="shared" si="531"/>
        <v>0</v>
      </c>
      <c r="HJ288" s="156">
        <f t="shared" si="531"/>
        <v>0</v>
      </c>
      <c r="HK288" s="156">
        <f t="shared" si="531"/>
        <v>0</v>
      </c>
      <c r="HL288" s="156">
        <f t="shared" si="531"/>
        <v>0</v>
      </c>
      <c r="HM288" s="156">
        <f t="shared" si="531"/>
        <v>0</v>
      </c>
      <c r="HN288" s="156">
        <f t="shared" si="531"/>
        <v>0</v>
      </c>
      <c r="HO288" s="156">
        <f t="shared" si="531"/>
        <v>0</v>
      </c>
      <c r="HP288" s="156">
        <f t="shared" si="531"/>
        <v>0</v>
      </c>
      <c r="HQ288" s="156">
        <f t="shared" si="531"/>
        <v>0</v>
      </c>
      <c r="HR288" s="156">
        <f t="shared" si="531"/>
        <v>0</v>
      </c>
      <c r="HS288" s="156">
        <f t="shared" si="531"/>
        <v>0</v>
      </c>
      <c r="HT288" s="156">
        <f t="shared" si="531"/>
        <v>0</v>
      </c>
      <c r="HU288" s="156">
        <f t="shared" si="531"/>
        <v>0</v>
      </c>
      <c r="HV288" s="156">
        <f t="shared" si="531"/>
        <v>0</v>
      </c>
      <c r="HW288" s="156">
        <f t="shared" si="531"/>
        <v>0</v>
      </c>
      <c r="HX288" s="156">
        <f t="shared" si="531"/>
        <v>0</v>
      </c>
      <c r="HY288" s="156">
        <f t="shared" si="531"/>
        <v>0</v>
      </c>
      <c r="HZ288" s="156">
        <f t="shared" si="531"/>
        <v>0</v>
      </c>
      <c r="IA288" s="156">
        <f t="shared" si="531"/>
        <v>0</v>
      </c>
      <c r="IB288" s="156">
        <f t="shared" si="531"/>
        <v>0</v>
      </c>
      <c r="IC288" s="156">
        <f t="shared" si="531"/>
        <v>0</v>
      </c>
      <c r="ID288" s="156">
        <f t="shared" si="531"/>
        <v>0</v>
      </c>
      <c r="IE288" s="156">
        <f t="shared" si="531"/>
        <v>0</v>
      </c>
      <c r="IF288" s="156">
        <f t="shared" si="531"/>
        <v>0</v>
      </c>
      <c r="IG288" s="156">
        <f t="shared" si="531"/>
        <v>0</v>
      </c>
      <c r="IH288" s="156">
        <f t="shared" si="531"/>
        <v>0</v>
      </c>
      <c r="II288" s="156">
        <f t="shared" si="531"/>
        <v>0</v>
      </c>
      <c r="IJ288" s="156">
        <f t="shared" si="531"/>
        <v>0</v>
      </c>
      <c r="IK288" s="156">
        <f t="shared" si="531"/>
        <v>0</v>
      </c>
      <c r="IL288" s="156">
        <f t="shared" si="531"/>
        <v>0</v>
      </c>
      <c r="IM288" s="156">
        <f t="shared" si="531"/>
        <v>0</v>
      </c>
      <c r="IN288" s="156">
        <f t="shared" si="531"/>
        <v>0</v>
      </c>
      <c r="IO288" s="156">
        <f t="shared" si="531"/>
        <v>0</v>
      </c>
      <c r="IP288" s="156">
        <f t="shared" si="531"/>
        <v>0</v>
      </c>
      <c r="IQ288" s="156">
        <f t="shared" si="531"/>
        <v>0</v>
      </c>
      <c r="IR288" s="156">
        <f t="shared" si="531"/>
        <v>0</v>
      </c>
      <c r="IS288" s="156">
        <f t="shared" si="531"/>
        <v>0</v>
      </c>
      <c r="IT288" s="156">
        <f t="shared" si="531"/>
        <v>0</v>
      </c>
      <c r="IU288" s="156">
        <f t="shared" si="531"/>
        <v>0</v>
      </c>
      <c r="IV288" s="156">
        <f t="shared" si="531"/>
        <v>0</v>
      </c>
      <c r="IW288" s="156">
        <f t="shared" si="531"/>
        <v>0</v>
      </c>
      <c r="IX288" s="156">
        <f t="shared" si="531"/>
        <v>0</v>
      </c>
      <c r="IY288" s="156">
        <f t="shared" si="531"/>
        <v>0</v>
      </c>
      <c r="IZ288" s="156">
        <f t="shared" ref="IZ288:LK288" si="532">IF(IZ$165=EOMONTH($D115,-1),FV($AE115,ROUNDDOWN(YEARFRAC($D$165,IZ$165,1),0),0,$AC115*$B115,0),0)</f>
        <v>0</v>
      </c>
      <c r="JA288" s="156">
        <f t="shared" si="532"/>
        <v>0</v>
      </c>
      <c r="JB288" s="156">
        <f t="shared" si="532"/>
        <v>0</v>
      </c>
      <c r="JC288" s="156">
        <f t="shared" si="532"/>
        <v>0</v>
      </c>
      <c r="JD288" s="156">
        <f t="shared" si="532"/>
        <v>0</v>
      </c>
      <c r="JE288" s="156">
        <f t="shared" si="532"/>
        <v>0</v>
      </c>
      <c r="JF288" s="156">
        <f t="shared" si="532"/>
        <v>0</v>
      </c>
      <c r="JG288" s="156">
        <f t="shared" si="532"/>
        <v>0</v>
      </c>
      <c r="JH288" s="156">
        <f t="shared" si="532"/>
        <v>0</v>
      </c>
      <c r="JI288" s="156">
        <f t="shared" si="532"/>
        <v>0</v>
      </c>
      <c r="JJ288" s="156">
        <f t="shared" si="532"/>
        <v>0</v>
      </c>
      <c r="JK288" s="156">
        <f t="shared" si="532"/>
        <v>0</v>
      </c>
      <c r="JL288" s="156">
        <f t="shared" si="532"/>
        <v>0</v>
      </c>
      <c r="JM288" s="156">
        <f t="shared" si="532"/>
        <v>0</v>
      </c>
      <c r="JN288" s="156">
        <f t="shared" si="532"/>
        <v>0</v>
      </c>
      <c r="JO288" s="156">
        <f t="shared" si="532"/>
        <v>0</v>
      </c>
      <c r="JP288" s="156">
        <f t="shared" si="532"/>
        <v>0</v>
      </c>
      <c r="JQ288" s="156">
        <f t="shared" si="532"/>
        <v>0</v>
      </c>
      <c r="JR288" s="156">
        <f t="shared" si="532"/>
        <v>0</v>
      </c>
      <c r="JS288" s="156">
        <f t="shared" si="532"/>
        <v>0</v>
      </c>
      <c r="JT288" s="156">
        <f t="shared" si="532"/>
        <v>0</v>
      </c>
      <c r="JU288" s="156">
        <f t="shared" si="532"/>
        <v>0</v>
      </c>
      <c r="JV288" s="156">
        <f t="shared" si="532"/>
        <v>0</v>
      </c>
      <c r="JW288" s="156">
        <f t="shared" si="532"/>
        <v>0</v>
      </c>
      <c r="JX288" s="156">
        <f t="shared" si="532"/>
        <v>0</v>
      </c>
      <c r="JY288" s="156">
        <f t="shared" si="532"/>
        <v>0</v>
      </c>
      <c r="JZ288" s="156">
        <f t="shared" si="532"/>
        <v>0</v>
      </c>
      <c r="KA288" s="156">
        <f t="shared" si="532"/>
        <v>0</v>
      </c>
      <c r="KB288" s="156">
        <f t="shared" si="532"/>
        <v>0</v>
      </c>
      <c r="KC288" s="156">
        <f t="shared" si="532"/>
        <v>0</v>
      </c>
      <c r="KD288" s="156">
        <f t="shared" si="532"/>
        <v>0</v>
      </c>
      <c r="KE288" s="156">
        <f t="shared" si="532"/>
        <v>0</v>
      </c>
      <c r="KF288" s="156">
        <f t="shared" si="532"/>
        <v>0</v>
      </c>
      <c r="KG288" s="156">
        <f t="shared" si="532"/>
        <v>0</v>
      </c>
      <c r="KH288" s="156">
        <f t="shared" si="532"/>
        <v>0</v>
      </c>
      <c r="KI288" s="156">
        <f t="shared" si="532"/>
        <v>0</v>
      </c>
      <c r="KJ288" s="156">
        <f t="shared" si="532"/>
        <v>0</v>
      </c>
      <c r="KK288" s="156">
        <f t="shared" si="532"/>
        <v>0</v>
      </c>
      <c r="KL288" s="156">
        <f t="shared" si="532"/>
        <v>0</v>
      </c>
      <c r="KM288" s="156">
        <f t="shared" si="532"/>
        <v>0</v>
      </c>
      <c r="KN288" s="156">
        <f t="shared" si="532"/>
        <v>0</v>
      </c>
      <c r="KO288" s="156">
        <f t="shared" si="532"/>
        <v>0</v>
      </c>
      <c r="KP288" s="156">
        <f t="shared" si="532"/>
        <v>0</v>
      </c>
      <c r="KQ288" s="156">
        <f t="shared" si="532"/>
        <v>0</v>
      </c>
      <c r="KR288" s="156">
        <f t="shared" si="532"/>
        <v>0</v>
      </c>
      <c r="KS288" s="156">
        <f t="shared" si="532"/>
        <v>0</v>
      </c>
      <c r="KT288" s="156">
        <f t="shared" si="532"/>
        <v>0</v>
      </c>
      <c r="KU288" s="156">
        <f t="shared" si="532"/>
        <v>0</v>
      </c>
      <c r="KV288" s="156">
        <f t="shared" si="532"/>
        <v>0</v>
      </c>
      <c r="KW288" s="156">
        <f t="shared" si="532"/>
        <v>0</v>
      </c>
      <c r="KX288" s="156">
        <f t="shared" si="532"/>
        <v>0</v>
      </c>
      <c r="KY288" s="156">
        <f t="shared" si="532"/>
        <v>0</v>
      </c>
      <c r="KZ288" s="156">
        <f t="shared" si="532"/>
        <v>0</v>
      </c>
      <c r="LA288" s="156">
        <f t="shared" si="532"/>
        <v>0</v>
      </c>
      <c r="LB288" s="156">
        <f t="shared" si="532"/>
        <v>0</v>
      </c>
      <c r="LC288" s="156">
        <f t="shared" si="532"/>
        <v>0</v>
      </c>
      <c r="LD288" s="156">
        <f t="shared" si="532"/>
        <v>0</v>
      </c>
      <c r="LE288" s="156">
        <f t="shared" si="532"/>
        <v>0</v>
      </c>
      <c r="LF288" s="156">
        <f t="shared" si="532"/>
        <v>0</v>
      </c>
      <c r="LG288" s="156">
        <f t="shared" si="532"/>
        <v>0</v>
      </c>
      <c r="LH288" s="156">
        <f t="shared" si="532"/>
        <v>0</v>
      </c>
      <c r="LI288" s="156">
        <f t="shared" si="532"/>
        <v>0</v>
      </c>
      <c r="LJ288" s="156">
        <f t="shared" si="532"/>
        <v>0</v>
      </c>
      <c r="LK288" s="156">
        <f t="shared" si="532"/>
        <v>0</v>
      </c>
      <c r="LL288" s="156">
        <f t="shared" ref="LL288:NK288" si="533">IF(LL$165=EOMONTH($D115,-1),FV($AE115,ROUNDDOWN(YEARFRAC($D$165,LL$165,1),0),0,$AC115*$B115,0),0)</f>
        <v>0</v>
      </c>
      <c r="LM288" s="156">
        <f t="shared" si="533"/>
        <v>0</v>
      </c>
      <c r="LN288" s="156">
        <f t="shared" si="533"/>
        <v>0</v>
      </c>
      <c r="LO288" s="156">
        <f t="shared" si="533"/>
        <v>0</v>
      </c>
      <c r="LP288" s="156">
        <f t="shared" si="533"/>
        <v>0</v>
      </c>
      <c r="LQ288" s="156">
        <f t="shared" si="533"/>
        <v>0</v>
      </c>
      <c r="LR288" s="156">
        <f t="shared" si="533"/>
        <v>0</v>
      </c>
      <c r="LS288" s="156">
        <f t="shared" si="533"/>
        <v>0</v>
      </c>
      <c r="LT288" s="156">
        <f t="shared" si="533"/>
        <v>0</v>
      </c>
      <c r="LU288" s="156">
        <f t="shared" si="533"/>
        <v>0</v>
      </c>
      <c r="LV288" s="156">
        <f t="shared" si="533"/>
        <v>0</v>
      </c>
      <c r="LW288" s="156">
        <f t="shared" si="533"/>
        <v>0</v>
      </c>
      <c r="LX288" s="156">
        <f t="shared" si="533"/>
        <v>0</v>
      </c>
      <c r="LY288" s="156">
        <f t="shared" si="533"/>
        <v>0</v>
      </c>
      <c r="LZ288" s="156">
        <f t="shared" si="533"/>
        <v>0</v>
      </c>
      <c r="MA288" s="156">
        <f t="shared" si="533"/>
        <v>0</v>
      </c>
      <c r="MB288" s="156">
        <f t="shared" si="533"/>
        <v>0</v>
      </c>
      <c r="MC288" s="156">
        <f t="shared" si="533"/>
        <v>0</v>
      </c>
      <c r="MD288" s="156">
        <f t="shared" si="533"/>
        <v>0</v>
      </c>
      <c r="ME288" s="156">
        <f t="shared" si="533"/>
        <v>0</v>
      </c>
      <c r="MF288" s="156">
        <f t="shared" si="533"/>
        <v>0</v>
      </c>
      <c r="MG288" s="156">
        <f t="shared" si="533"/>
        <v>0</v>
      </c>
      <c r="MH288" s="156">
        <f t="shared" si="533"/>
        <v>0</v>
      </c>
      <c r="MI288" s="156">
        <f t="shared" si="533"/>
        <v>0</v>
      </c>
      <c r="MJ288" s="156">
        <f t="shared" si="533"/>
        <v>0</v>
      </c>
      <c r="MK288" s="156">
        <f t="shared" si="533"/>
        <v>0</v>
      </c>
      <c r="ML288" s="156">
        <f t="shared" si="533"/>
        <v>0</v>
      </c>
      <c r="MM288" s="156">
        <f t="shared" si="533"/>
        <v>0</v>
      </c>
      <c r="MN288" s="156">
        <f t="shared" si="533"/>
        <v>0</v>
      </c>
      <c r="MO288" s="156">
        <f t="shared" si="533"/>
        <v>0</v>
      </c>
      <c r="MP288" s="156">
        <f t="shared" si="533"/>
        <v>0</v>
      </c>
      <c r="MQ288" s="156">
        <f t="shared" si="533"/>
        <v>0</v>
      </c>
      <c r="MR288" s="156">
        <f t="shared" si="533"/>
        <v>0</v>
      </c>
      <c r="MS288" s="156">
        <f t="shared" si="533"/>
        <v>0</v>
      </c>
      <c r="MT288" s="156">
        <f t="shared" si="533"/>
        <v>0</v>
      </c>
      <c r="MU288" s="156">
        <f t="shared" si="533"/>
        <v>0</v>
      </c>
      <c r="MV288" s="156">
        <f t="shared" si="533"/>
        <v>0</v>
      </c>
      <c r="MW288" s="156">
        <f t="shared" si="533"/>
        <v>0</v>
      </c>
      <c r="MX288" s="156">
        <f t="shared" si="533"/>
        <v>0</v>
      </c>
      <c r="MY288" s="156">
        <f t="shared" si="533"/>
        <v>0</v>
      </c>
      <c r="MZ288" s="156">
        <f t="shared" si="533"/>
        <v>0</v>
      </c>
      <c r="NA288" s="156">
        <f t="shared" si="533"/>
        <v>0</v>
      </c>
      <c r="NB288" s="156">
        <f t="shared" si="533"/>
        <v>0</v>
      </c>
      <c r="NC288" s="156">
        <f t="shared" si="533"/>
        <v>0</v>
      </c>
      <c r="ND288" s="156">
        <f t="shared" si="533"/>
        <v>0</v>
      </c>
      <c r="NE288" s="156">
        <f t="shared" si="533"/>
        <v>0</v>
      </c>
      <c r="NF288" s="156">
        <f t="shared" si="533"/>
        <v>0</v>
      </c>
      <c r="NG288" s="156">
        <f t="shared" si="533"/>
        <v>0</v>
      </c>
      <c r="NH288" s="156">
        <f t="shared" si="533"/>
        <v>0</v>
      </c>
      <c r="NI288" s="156">
        <f t="shared" si="533"/>
        <v>0</v>
      </c>
      <c r="NJ288" s="156">
        <f t="shared" si="533"/>
        <v>0</v>
      </c>
      <c r="NK288" s="158">
        <f t="shared" si="533"/>
        <v>0</v>
      </c>
    </row>
    <row r="289" spans="1:375" x14ac:dyDescent="0.25">
      <c r="A289" s="154">
        <f t="shared" si="527"/>
        <v>-34818.517999999989</v>
      </c>
      <c r="B289" s="35" t="s">
        <v>170</v>
      </c>
      <c r="C289" s="89" t="s">
        <v>162</v>
      </c>
      <c r="D289" s="156">
        <f>IF(D$165=EOMONTH($D115,-1),SUMIFS($D280:$NK280,$D$165:$NK$165,"&gt;="&amp;EOMONTH($D115,$S115),$D$165:$NK$165,"&lt;"&amp;EOMONTH($D115,60))*-$AF115+SUMIFS($D280:$NK280,$D$165:$NK$165,"&gt;="&amp;EOMONTH($D115,60),$D$165:$NK$165,"&lt;"&amp;EOMONTH($D115,372))*-$AG115,0)</f>
        <v>0</v>
      </c>
      <c r="E289" s="156">
        <f t="shared" ref="E289:BP289" si="534">IF(E$165=EOMONTH($D115,-1),SUMIFS($D280:$NK280,$D$165:$NK$165,"&gt;="&amp;EOMONTH($D115,$S115),$D$165:$NK$165,"&lt;"&amp;EOMONTH($D115,60))*-$AF115+SUMIFS($D280:$NK280,$D$165:$NK$165,"&gt;="&amp;EOMONTH($D115,60),$D$165:$NK$165,"&lt;"&amp;EOMONTH($D115,372))*-$AG115,0)</f>
        <v>0</v>
      </c>
      <c r="F289" s="156">
        <f t="shared" si="534"/>
        <v>0</v>
      </c>
      <c r="G289" s="156">
        <f t="shared" si="534"/>
        <v>0</v>
      </c>
      <c r="H289" s="156">
        <f t="shared" si="534"/>
        <v>0</v>
      </c>
      <c r="I289" s="156">
        <f t="shared" si="534"/>
        <v>0</v>
      </c>
      <c r="J289" s="156">
        <f t="shared" si="534"/>
        <v>0</v>
      </c>
      <c r="K289" s="156">
        <f t="shared" si="534"/>
        <v>0</v>
      </c>
      <c r="L289" s="156">
        <f t="shared" si="534"/>
        <v>0</v>
      </c>
      <c r="M289" s="156">
        <f t="shared" si="534"/>
        <v>0</v>
      </c>
      <c r="N289" s="156">
        <f t="shared" si="534"/>
        <v>0</v>
      </c>
      <c r="O289" s="156">
        <f t="shared" si="534"/>
        <v>0</v>
      </c>
      <c r="P289" s="156">
        <f t="shared" si="534"/>
        <v>0</v>
      </c>
      <c r="Q289" s="156">
        <f t="shared" si="534"/>
        <v>0</v>
      </c>
      <c r="R289" s="156">
        <f t="shared" si="534"/>
        <v>0</v>
      </c>
      <c r="S289" s="156">
        <f t="shared" si="534"/>
        <v>0</v>
      </c>
      <c r="T289" s="156">
        <f t="shared" si="534"/>
        <v>0</v>
      </c>
      <c r="U289" s="156">
        <f t="shared" si="534"/>
        <v>0</v>
      </c>
      <c r="V289" s="156">
        <f t="shared" si="534"/>
        <v>0</v>
      </c>
      <c r="W289" s="156">
        <f t="shared" si="534"/>
        <v>-34818.517999999989</v>
      </c>
      <c r="X289" s="156">
        <f t="shared" si="534"/>
        <v>0</v>
      </c>
      <c r="Y289" s="156">
        <f t="shared" si="534"/>
        <v>0</v>
      </c>
      <c r="Z289" s="156">
        <f t="shared" si="534"/>
        <v>0</v>
      </c>
      <c r="AA289" s="156">
        <f t="shared" si="534"/>
        <v>0</v>
      </c>
      <c r="AB289" s="156">
        <f t="shared" si="534"/>
        <v>0</v>
      </c>
      <c r="AC289" s="156">
        <f t="shared" si="534"/>
        <v>0</v>
      </c>
      <c r="AD289" s="156">
        <f t="shared" si="534"/>
        <v>0</v>
      </c>
      <c r="AE289" s="156">
        <f t="shared" si="534"/>
        <v>0</v>
      </c>
      <c r="AF289" s="156">
        <f t="shared" si="534"/>
        <v>0</v>
      </c>
      <c r="AG289" s="156">
        <f t="shared" si="534"/>
        <v>0</v>
      </c>
      <c r="AH289" s="156">
        <f t="shared" si="534"/>
        <v>0</v>
      </c>
      <c r="AI289" s="156">
        <f t="shared" si="534"/>
        <v>0</v>
      </c>
      <c r="AJ289" s="156">
        <f t="shared" si="534"/>
        <v>0</v>
      </c>
      <c r="AK289" s="156">
        <f t="shared" si="534"/>
        <v>0</v>
      </c>
      <c r="AL289" s="156">
        <f t="shared" si="534"/>
        <v>0</v>
      </c>
      <c r="AM289" s="156">
        <f t="shared" si="534"/>
        <v>0</v>
      </c>
      <c r="AN289" s="156">
        <f t="shared" si="534"/>
        <v>0</v>
      </c>
      <c r="AO289" s="156">
        <f t="shared" si="534"/>
        <v>0</v>
      </c>
      <c r="AP289" s="156">
        <f t="shared" si="534"/>
        <v>0</v>
      </c>
      <c r="AQ289" s="156">
        <f t="shared" si="534"/>
        <v>0</v>
      </c>
      <c r="AR289" s="156">
        <f t="shared" si="534"/>
        <v>0</v>
      </c>
      <c r="AS289" s="156">
        <f t="shared" si="534"/>
        <v>0</v>
      </c>
      <c r="AT289" s="156">
        <f t="shared" si="534"/>
        <v>0</v>
      </c>
      <c r="AU289" s="156">
        <f t="shared" si="534"/>
        <v>0</v>
      </c>
      <c r="AV289" s="156">
        <f t="shared" si="534"/>
        <v>0</v>
      </c>
      <c r="AW289" s="156">
        <f t="shared" si="534"/>
        <v>0</v>
      </c>
      <c r="AX289" s="156">
        <f t="shared" si="534"/>
        <v>0</v>
      </c>
      <c r="AY289" s="156">
        <f t="shared" si="534"/>
        <v>0</v>
      </c>
      <c r="AZ289" s="156">
        <f t="shared" si="534"/>
        <v>0</v>
      </c>
      <c r="BA289" s="156">
        <f t="shared" si="534"/>
        <v>0</v>
      </c>
      <c r="BB289" s="156">
        <f t="shared" si="534"/>
        <v>0</v>
      </c>
      <c r="BC289" s="156">
        <f t="shared" si="534"/>
        <v>0</v>
      </c>
      <c r="BD289" s="156">
        <f t="shared" si="534"/>
        <v>0</v>
      </c>
      <c r="BE289" s="156">
        <f t="shared" si="534"/>
        <v>0</v>
      </c>
      <c r="BF289" s="156">
        <f t="shared" si="534"/>
        <v>0</v>
      </c>
      <c r="BG289" s="156">
        <f t="shared" si="534"/>
        <v>0</v>
      </c>
      <c r="BH289" s="156">
        <f t="shared" si="534"/>
        <v>0</v>
      </c>
      <c r="BI289" s="156">
        <f t="shared" si="534"/>
        <v>0</v>
      </c>
      <c r="BJ289" s="156">
        <f t="shared" si="534"/>
        <v>0</v>
      </c>
      <c r="BK289" s="156">
        <f t="shared" si="534"/>
        <v>0</v>
      </c>
      <c r="BL289" s="156">
        <f t="shared" si="534"/>
        <v>0</v>
      </c>
      <c r="BM289" s="156">
        <f t="shared" si="534"/>
        <v>0</v>
      </c>
      <c r="BN289" s="156">
        <f t="shared" si="534"/>
        <v>0</v>
      </c>
      <c r="BO289" s="156">
        <f t="shared" si="534"/>
        <v>0</v>
      </c>
      <c r="BP289" s="156">
        <f t="shared" si="534"/>
        <v>0</v>
      </c>
      <c r="BQ289" s="156">
        <f t="shared" ref="BQ289:EB289" si="535">IF(BQ$165=EOMONTH($D115,-1),SUMIFS($D280:$NK280,$D$165:$NK$165,"&gt;="&amp;EOMONTH($D115,$S115),$D$165:$NK$165,"&lt;"&amp;EOMONTH($D115,60))*-$AF115+SUMIFS($D280:$NK280,$D$165:$NK$165,"&gt;="&amp;EOMONTH($D115,60),$D$165:$NK$165,"&lt;"&amp;EOMONTH($D115,372))*-$AG115,0)</f>
        <v>0</v>
      </c>
      <c r="BR289" s="156">
        <f t="shared" si="535"/>
        <v>0</v>
      </c>
      <c r="BS289" s="156">
        <f t="shared" si="535"/>
        <v>0</v>
      </c>
      <c r="BT289" s="156">
        <f t="shared" si="535"/>
        <v>0</v>
      </c>
      <c r="BU289" s="156">
        <f t="shared" si="535"/>
        <v>0</v>
      </c>
      <c r="BV289" s="156">
        <f t="shared" si="535"/>
        <v>0</v>
      </c>
      <c r="BW289" s="156">
        <f t="shared" si="535"/>
        <v>0</v>
      </c>
      <c r="BX289" s="156">
        <f t="shared" si="535"/>
        <v>0</v>
      </c>
      <c r="BY289" s="156">
        <f t="shared" si="535"/>
        <v>0</v>
      </c>
      <c r="BZ289" s="156">
        <f t="shared" si="535"/>
        <v>0</v>
      </c>
      <c r="CA289" s="156">
        <f t="shared" si="535"/>
        <v>0</v>
      </c>
      <c r="CB289" s="156">
        <f t="shared" si="535"/>
        <v>0</v>
      </c>
      <c r="CC289" s="156">
        <f t="shared" si="535"/>
        <v>0</v>
      </c>
      <c r="CD289" s="156">
        <f t="shared" si="535"/>
        <v>0</v>
      </c>
      <c r="CE289" s="156">
        <f t="shared" si="535"/>
        <v>0</v>
      </c>
      <c r="CF289" s="156">
        <f t="shared" si="535"/>
        <v>0</v>
      </c>
      <c r="CG289" s="156">
        <f t="shared" si="535"/>
        <v>0</v>
      </c>
      <c r="CH289" s="156">
        <f t="shared" si="535"/>
        <v>0</v>
      </c>
      <c r="CI289" s="156">
        <f t="shared" si="535"/>
        <v>0</v>
      </c>
      <c r="CJ289" s="156">
        <f t="shared" si="535"/>
        <v>0</v>
      </c>
      <c r="CK289" s="156">
        <f t="shared" si="535"/>
        <v>0</v>
      </c>
      <c r="CL289" s="156">
        <f t="shared" si="535"/>
        <v>0</v>
      </c>
      <c r="CM289" s="156">
        <f t="shared" si="535"/>
        <v>0</v>
      </c>
      <c r="CN289" s="156">
        <f t="shared" si="535"/>
        <v>0</v>
      </c>
      <c r="CO289" s="156">
        <f t="shared" si="535"/>
        <v>0</v>
      </c>
      <c r="CP289" s="156">
        <f t="shared" si="535"/>
        <v>0</v>
      </c>
      <c r="CQ289" s="156">
        <f t="shared" si="535"/>
        <v>0</v>
      </c>
      <c r="CR289" s="156">
        <f t="shared" si="535"/>
        <v>0</v>
      </c>
      <c r="CS289" s="156">
        <f t="shared" si="535"/>
        <v>0</v>
      </c>
      <c r="CT289" s="156">
        <f t="shared" si="535"/>
        <v>0</v>
      </c>
      <c r="CU289" s="156">
        <f t="shared" si="535"/>
        <v>0</v>
      </c>
      <c r="CV289" s="156">
        <f t="shared" si="535"/>
        <v>0</v>
      </c>
      <c r="CW289" s="156">
        <f t="shared" si="535"/>
        <v>0</v>
      </c>
      <c r="CX289" s="156">
        <f t="shared" si="535"/>
        <v>0</v>
      </c>
      <c r="CY289" s="156">
        <f t="shared" si="535"/>
        <v>0</v>
      </c>
      <c r="CZ289" s="156">
        <f t="shared" si="535"/>
        <v>0</v>
      </c>
      <c r="DA289" s="156">
        <f t="shared" si="535"/>
        <v>0</v>
      </c>
      <c r="DB289" s="156">
        <f t="shared" si="535"/>
        <v>0</v>
      </c>
      <c r="DC289" s="156">
        <f t="shared" si="535"/>
        <v>0</v>
      </c>
      <c r="DD289" s="156">
        <f t="shared" si="535"/>
        <v>0</v>
      </c>
      <c r="DE289" s="156">
        <f t="shared" si="535"/>
        <v>0</v>
      </c>
      <c r="DF289" s="156">
        <f t="shared" si="535"/>
        <v>0</v>
      </c>
      <c r="DG289" s="156">
        <f t="shared" si="535"/>
        <v>0</v>
      </c>
      <c r="DH289" s="156">
        <f t="shared" si="535"/>
        <v>0</v>
      </c>
      <c r="DI289" s="156">
        <f t="shared" si="535"/>
        <v>0</v>
      </c>
      <c r="DJ289" s="156">
        <f t="shared" si="535"/>
        <v>0</v>
      </c>
      <c r="DK289" s="156">
        <f t="shared" si="535"/>
        <v>0</v>
      </c>
      <c r="DL289" s="156">
        <f t="shared" si="535"/>
        <v>0</v>
      </c>
      <c r="DM289" s="156">
        <f t="shared" si="535"/>
        <v>0</v>
      </c>
      <c r="DN289" s="156">
        <f t="shared" si="535"/>
        <v>0</v>
      </c>
      <c r="DO289" s="156">
        <f t="shared" si="535"/>
        <v>0</v>
      </c>
      <c r="DP289" s="156">
        <f t="shared" si="535"/>
        <v>0</v>
      </c>
      <c r="DQ289" s="156">
        <f t="shared" si="535"/>
        <v>0</v>
      </c>
      <c r="DR289" s="156">
        <f t="shared" si="535"/>
        <v>0</v>
      </c>
      <c r="DS289" s="156">
        <f t="shared" si="535"/>
        <v>0</v>
      </c>
      <c r="DT289" s="156">
        <f t="shared" si="535"/>
        <v>0</v>
      </c>
      <c r="DU289" s="156">
        <f t="shared" si="535"/>
        <v>0</v>
      </c>
      <c r="DV289" s="156">
        <f t="shared" si="535"/>
        <v>0</v>
      </c>
      <c r="DW289" s="156">
        <f t="shared" si="535"/>
        <v>0</v>
      </c>
      <c r="DX289" s="156">
        <f t="shared" si="535"/>
        <v>0</v>
      </c>
      <c r="DY289" s="156">
        <f t="shared" si="535"/>
        <v>0</v>
      </c>
      <c r="DZ289" s="156">
        <f t="shared" si="535"/>
        <v>0</v>
      </c>
      <c r="EA289" s="156">
        <f t="shared" si="535"/>
        <v>0</v>
      </c>
      <c r="EB289" s="156">
        <f t="shared" si="535"/>
        <v>0</v>
      </c>
      <c r="EC289" s="156">
        <f t="shared" ref="EC289:GN289" si="536">IF(EC$165=EOMONTH($D115,-1),SUMIFS($D280:$NK280,$D$165:$NK$165,"&gt;="&amp;EOMONTH($D115,$S115),$D$165:$NK$165,"&lt;"&amp;EOMONTH($D115,60))*-$AF115+SUMIFS($D280:$NK280,$D$165:$NK$165,"&gt;="&amp;EOMONTH($D115,60),$D$165:$NK$165,"&lt;"&amp;EOMONTH($D115,372))*-$AG115,0)</f>
        <v>0</v>
      </c>
      <c r="ED289" s="156">
        <f t="shared" si="536"/>
        <v>0</v>
      </c>
      <c r="EE289" s="156">
        <f t="shared" si="536"/>
        <v>0</v>
      </c>
      <c r="EF289" s="156">
        <f t="shared" si="536"/>
        <v>0</v>
      </c>
      <c r="EG289" s="156">
        <f t="shared" si="536"/>
        <v>0</v>
      </c>
      <c r="EH289" s="156">
        <f t="shared" si="536"/>
        <v>0</v>
      </c>
      <c r="EI289" s="156">
        <f t="shared" si="536"/>
        <v>0</v>
      </c>
      <c r="EJ289" s="156">
        <f t="shared" si="536"/>
        <v>0</v>
      </c>
      <c r="EK289" s="156">
        <f t="shared" si="536"/>
        <v>0</v>
      </c>
      <c r="EL289" s="156">
        <f t="shared" si="536"/>
        <v>0</v>
      </c>
      <c r="EM289" s="156">
        <f t="shared" si="536"/>
        <v>0</v>
      </c>
      <c r="EN289" s="156">
        <f t="shared" si="536"/>
        <v>0</v>
      </c>
      <c r="EO289" s="156">
        <f t="shared" si="536"/>
        <v>0</v>
      </c>
      <c r="EP289" s="156">
        <f t="shared" si="536"/>
        <v>0</v>
      </c>
      <c r="EQ289" s="156">
        <f t="shared" si="536"/>
        <v>0</v>
      </c>
      <c r="ER289" s="156">
        <f t="shared" si="536"/>
        <v>0</v>
      </c>
      <c r="ES289" s="156">
        <f t="shared" si="536"/>
        <v>0</v>
      </c>
      <c r="ET289" s="156">
        <f t="shared" si="536"/>
        <v>0</v>
      </c>
      <c r="EU289" s="156">
        <f t="shared" si="536"/>
        <v>0</v>
      </c>
      <c r="EV289" s="156">
        <f t="shared" si="536"/>
        <v>0</v>
      </c>
      <c r="EW289" s="156">
        <f t="shared" si="536"/>
        <v>0</v>
      </c>
      <c r="EX289" s="156">
        <f t="shared" si="536"/>
        <v>0</v>
      </c>
      <c r="EY289" s="156">
        <f t="shared" si="536"/>
        <v>0</v>
      </c>
      <c r="EZ289" s="156">
        <f t="shared" si="536"/>
        <v>0</v>
      </c>
      <c r="FA289" s="156">
        <f t="shared" si="536"/>
        <v>0</v>
      </c>
      <c r="FB289" s="156">
        <f t="shared" si="536"/>
        <v>0</v>
      </c>
      <c r="FC289" s="156">
        <f t="shared" si="536"/>
        <v>0</v>
      </c>
      <c r="FD289" s="156">
        <f t="shared" si="536"/>
        <v>0</v>
      </c>
      <c r="FE289" s="156">
        <f t="shared" si="536"/>
        <v>0</v>
      </c>
      <c r="FF289" s="156">
        <f t="shared" si="536"/>
        <v>0</v>
      </c>
      <c r="FG289" s="156">
        <f t="shared" si="536"/>
        <v>0</v>
      </c>
      <c r="FH289" s="156">
        <f t="shared" si="536"/>
        <v>0</v>
      </c>
      <c r="FI289" s="156">
        <f t="shared" si="536"/>
        <v>0</v>
      </c>
      <c r="FJ289" s="156">
        <f t="shared" si="536"/>
        <v>0</v>
      </c>
      <c r="FK289" s="156">
        <f t="shared" si="536"/>
        <v>0</v>
      </c>
      <c r="FL289" s="156">
        <f t="shared" si="536"/>
        <v>0</v>
      </c>
      <c r="FM289" s="156">
        <f t="shared" si="536"/>
        <v>0</v>
      </c>
      <c r="FN289" s="156">
        <f t="shared" si="536"/>
        <v>0</v>
      </c>
      <c r="FO289" s="156">
        <f t="shared" si="536"/>
        <v>0</v>
      </c>
      <c r="FP289" s="156">
        <f t="shared" si="536"/>
        <v>0</v>
      </c>
      <c r="FQ289" s="156">
        <f t="shared" si="536"/>
        <v>0</v>
      </c>
      <c r="FR289" s="156">
        <f t="shared" si="536"/>
        <v>0</v>
      </c>
      <c r="FS289" s="156">
        <f t="shared" si="536"/>
        <v>0</v>
      </c>
      <c r="FT289" s="156">
        <f t="shared" si="536"/>
        <v>0</v>
      </c>
      <c r="FU289" s="156">
        <f t="shared" si="536"/>
        <v>0</v>
      </c>
      <c r="FV289" s="156">
        <f t="shared" si="536"/>
        <v>0</v>
      </c>
      <c r="FW289" s="156">
        <f t="shared" si="536"/>
        <v>0</v>
      </c>
      <c r="FX289" s="156">
        <f t="shared" si="536"/>
        <v>0</v>
      </c>
      <c r="FY289" s="156">
        <f t="shared" si="536"/>
        <v>0</v>
      </c>
      <c r="FZ289" s="156">
        <f t="shared" si="536"/>
        <v>0</v>
      </c>
      <c r="GA289" s="156">
        <f t="shared" si="536"/>
        <v>0</v>
      </c>
      <c r="GB289" s="156">
        <f t="shared" si="536"/>
        <v>0</v>
      </c>
      <c r="GC289" s="156">
        <f t="shared" si="536"/>
        <v>0</v>
      </c>
      <c r="GD289" s="156">
        <f t="shared" si="536"/>
        <v>0</v>
      </c>
      <c r="GE289" s="156">
        <f t="shared" si="536"/>
        <v>0</v>
      </c>
      <c r="GF289" s="156">
        <f t="shared" si="536"/>
        <v>0</v>
      </c>
      <c r="GG289" s="156">
        <f t="shared" si="536"/>
        <v>0</v>
      </c>
      <c r="GH289" s="156">
        <f t="shared" si="536"/>
        <v>0</v>
      </c>
      <c r="GI289" s="156">
        <f t="shared" si="536"/>
        <v>0</v>
      </c>
      <c r="GJ289" s="156">
        <f t="shared" si="536"/>
        <v>0</v>
      </c>
      <c r="GK289" s="156">
        <f t="shared" si="536"/>
        <v>0</v>
      </c>
      <c r="GL289" s="156">
        <f t="shared" si="536"/>
        <v>0</v>
      </c>
      <c r="GM289" s="156">
        <f t="shared" si="536"/>
        <v>0</v>
      </c>
      <c r="GN289" s="156">
        <f t="shared" si="536"/>
        <v>0</v>
      </c>
      <c r="GO289" s="156">
        <f t="shared" ref="GO289:IZ289" si="537">IF(GO$165=EOMONTH($D115,-1),SUMIFS($D280:$NK280,$D$165:$NK$165,"&gt;="&amp;EOMONTH($D115,$S115),$D$165:$NK$165,"&lt;"&amp;EOMONTH($D115,60))*-$AF115+SUMIFS($D280:$NK280,$D$165:$NK$165,"&gt;="&amp;EOMONTH($D115,60),$D$165:$NK$165,"&lt;"&amp;EOMONTH($D115,372))*-$AG115,0)</f>
        <v>0</v>
      </c>
      <c r="GP289" s="156">
        <f t="shared" si="537"/>
        <v>0</v>
      </c>
      <c r="GQ289" s="156">
        <f t="shared" si="537"/>
        <v>0</v>
      </c>
      <c r="GR289" s="156">
        <f t="shared" si="537"/>
        <v>0</v>
      </c>
      <c r="GS289" s="156">
        <f t="shared" si="537"/>
        <v>0</v>
      </c>
      <c r="GT289" s="156">
        <f t="shared" si="537"/>
        <v>0</v>
      </c>
      <c r="GU289" s="156">
        <f t="shared" si="537"/>
        <v>0</v>
      </c>
      <c r="GV289" s="156">
        <f t="shared" si="537"/>
        <v>0</v>
      </c>
      <c r="GW289" s="156">
        <f t="shared" si="537"/>
        <v>0</v>
      </c>
      <c r="GX289" s="156">
        <f t="shared" si="537"/>
        <v>0</v>
      </c>
      <c r="GY289" s="156">
        <f t="shared" si="537"/>
        <v>0</v>
      </c>
      <c r="GZ289" s="156">
        <f t="shared" si="537"/>
        <v>0</v>
      </c>
      <c r="HA289" s="156">
        <f t="shared" si="537"/>
        <v>0</v>
      </c>
      <c r="HB289" s="156">
        <f t="shared" si="537"/>
        <v>0</v>
      </c>
      <c r="HC289" s="156">
        <f t="shared" si="537"/>
        <v>0</v>
      </c>
      <c r="HD289" s="156">
        <f t="shared" si="537"/>
        <v>0</v>
      </c>
      <c r="HE289" s="156">
        <f t="shared" si="537"/>
        <v>0</v>
      </c>
      <c r="HF289" s="156">
        <f t="shared" si="537"/>
        <v>0</v>
      </c>
      <c r="HG289" s="156">
        <f t="shared" si="537"/>
        <v>0</v>
      </c>
      <c r="HH289" s="156">
        <f t="shared" si="537"/>
        <v>0</v>
      </c>
      <c r="HI289" s="156">
        <f t="shared" si="537"/>
        <v>0</v>
      </c>
      <c r="HJ289" s="156">
        <f t="shared" si="537"/>
        <v>0</v>
      </c>
      <c r="HK289" s="156">
        <f t="shared" si="537"/>
        <v>0</v>
      </c>
      <c r="HL289" s="156">
        <f t="shared" si="537"/>
        <v>0</v>
      </c>
      <c r="HM289" s="156">
        <f t="shared" si="537"/>
        <v>0</v>
      </c>
      <c r="HN289" s="156">
        <f t="shared" si="537"/>
        <v>0</v>
      </c>
      <c r="HO289" s="156">
        <f t="shared" si="537"/>
        <v>0</v>
      </c>
      <c r="HP289" s="156">
        <f t="shared" si="537"/>
        <v>0</v>
      </c>
      <c r="HQ289" s="156">
        <f t="shared" si="537"/>
        <v>0</v>
      </c>
      <c r="HR289" s="156">
        <f t="shared" si="537"/>
        <v>0</v>
      </c>
      <c r="HS289" s="156">
        <f t="shared" si="537"/>
        <v>0</v>
      </c>
      <c r="HT289" s="156">
        <f t="shared" si="537"/>
        <v>0</v>
      </c>
      <c r="HU289" s="156">
        <f t="shared" si="537"/>
        <v>0</v>
      </c>
      <c r="HV289" s="156">
        <f t="shared" si="537"/>
        <v>0</v>
      </c>
      <c r="HW289" s="156">
        <f t="shared" si="537"/>
        <v>0</v>
      </c>
      <c r="HX289" s="156">
        <f t="shared" si="537"/>
        <v>0</v>
      </c>
      <c r="HY289" s="156">
        <f t="shared" si="537"/>
        <v>0</v>
      </c>
      <c r="HZ289" s="156">
        <f t="shared" si="537"/>
        <v>0</v>
      </c>
      <c r="IA289" s="156">
        <f t="shared" si="537"/>
        <v>0</v>
      </c>
      <c r="IB289" s="156">
        <f t="shared" si="537"/>
        <v>0</v>
      </c>
      <c r="IC289" s="156">
        <f t="shared" si="537"/>
        <v>0</v>
      </c>
      <c r="ID289" s="156">
        <f t="shared" si="537"/>
        <v>0</v>
      </c>
      <c r="IE289" s="156">
        <f t="shared" si="537"/>
        <v>0</v>
      </c>
      <c r="IF289" s="156">
        <f t="shared" si="537"/>
        <v>0</v>
      </c>
      <c r="IG289" s="156">
        <f t="shared" si="537"/>
        <v>0</v>
      </c>
      <c r="IH289" s="156">
        <f t="shared" si="537"/>
        <v>0</v>
      </c>
      <c r="II289" s="156">
        <f t="shared" si="537"/>
        <v>0</v>
      </c>
      <c r="IJ289" s="156">
        <f t="shared" si="537"/>
        <v>0</v>
      </c>
      <c r="IK289" s="156">
        <f t="shared" si="537"/>
        <v>0</v>
      </c>
      <c r="IL289" s="156">
        <f t="shared" si="537"/>
        <v>0</v>
      </c>
      <c r="IM289" s="156">
        <f t="shared" si="537"/>
        <v>0</v>
      </c>
      <c r="IN289" s="156">
        <f t="shared" si="537"/>
        <v>0</v>
      </c>
      <c r="IO289" s="156">
        <f t="shared" si="537"/>
        <v>0</v>
      </c>
      <c r="IP289" s="156">
        <f t="shared" si="537"/>
        <v>0</v>
      </c>
      <c r="IQ289" s="156">
        <f t="shared" si="537"/>
        <v>0</v>
      </c>
      <c r="IR289" s="156">
        <f t="shared" si="537"/>
        <v>0</v>
      </c>
      <c r="IS289" s="156">
        <f t="shared" si="537"/>
        <v>0</v>
      </c>
      <c r="IT289" s="156">
        <f t="shared" si="537"/>
        <v>0</v>
      </c>
      <c r="IU289" s="156">
        <f t="shared" si="537"/>
        <v>0</v>
      </c>
      <c r="IV289" s="156">
        <f t="shared" si="537"/>
        <v>0</v>
      </c>
      <c r="IW289" s="156">
        <f t="shared" si="537"/>
        <v>0</v>
      </c>
      <c r="IX289" s="156">
        <f t="shared" si="537"/>
        <v>0</v>
      </c>
      <c r="IY289" s="156">
        <f t="shared" si="537"/>
        <v>0</v>
      </c>
      <c r="IZ289" s="156">
        <f t="shared" si="537"/>
        <v>0</v>
      </c>
      <c r="JA289" s="156">
        <f t="shared" ref="JA289:LL289" si="538">IF(JA$165=EOMONTH($D115,-1),SUMIFS($D280:$NK280,$D$165:$NK$165,"&gt;="&amp;EOMONTH($D115,$S115),$D$165:$NK$165,"&lt;"&amp;EOMONTH($D115,60))*-$AF115+SUMIFS($D280:$NK280,$D$165:$NK$165,"&gt;="&amp;EOMONTH($D115,60),$D$165:$NK$165,"&lt;"&amp;EOMONTH($D115,372))*-$AG115,0)</f>
        <v>0</v>
      </c>
      <c r="JB289" s="156">
        <f t="shared" si="538"/>
        <v>0</v>
      </c>
      <c r="JC289" s="156">
        <f t="shared" si="538"/>
        <v>0</v>
      </c>
      <c r="JD289" s="156">
        <f t="shared" si="538"/>
        <v>0</v>
      </c>
      <c r="JE289" s="156">
        <f t="shared" si="538"/>
        <v>0</v>
      </c>
      <c r="JF289" s="156">
        <f t="shared" si="538"/>
        <v>0</v>
      </c>
      <c r="JG289" s="156">
        <f t="shared" si="538"/>
        <v>0</v>
      </c>
      <c r="JH289" s="156">
        <f t="shared" si="538"/>
        <v>0</v>
      </c>
      <c r="JI289" s="156">
        <f t="shared" si="538"/>
        <v>0</v>
      </c>
      <c r="JJ289" s="156">
        <f t="shared" si="538"/>
        <v>0</v>
      </c>
      <c r="JK289" s="156">
        <f t="shared" si="538"/>
        <v>0</v>
      </c>
      <c r="JL289" s="156">
        <f t="shared" si="538"/>
        <v>0</v>
      </c>
      <c r="JM289" s="156">
        <f t="shared" si="538"/>
        <v>0</v>
      </c>
      <c r="JN289" s="156">
        <f t="shared" si="538"/>
        <v>0</v>
      </c>
      <c r="JO289" s="156">
        <f t="shared" si="538"/>
        <v>0</v>
      </c>
      <c r="JP289" s="156">
        <f t="shared" si="538"/>
        <v>0</v>
      </c>
      <c r="JQ289" s="156">
        <f t="shared" si="538"/>
        <v>0</v>
      </c>
      <c r="JR289" s="156">
        <f t="shared" si="538"/>
        <v>0</v>
      </c>
      <c r="JS289" s="156">
        <f t="shared" si="538"/>
        <v>0</v>
      </c>
      <c r="JT289" s="156">
        <f t="shared" si="538"/>
        <v>0</v>
      </c>
      <c r="JU289" s="156">
        <f t="shared" si="538"/>
        <v>0</v>
      </c>
      <c r="JV289" s="156">
        <f t="shared" si="538"/>
        <v>0</v>
      </c>
      <c r="JW289" s="156">
        <f t="shared" si="538"/>
        <v>0</v>
      </c>
      <c r="JX289" s="156">
        <f t="shared" si="538"/>
        <v>0</v>
      </c>
      <c r="JY289" s="156">
        <f t="shared" si="538"/>
        <v>0</v>
      </c>
      <c r="JZ289" s="156">
        <f t="shared" si="538"/>
        <v>0</v>
      </c>
      <c r="KA289" s="156">
        <f t="shared" si="538"/>
        <v>0</v>
      </c>
      <c r="KB289" s="156">
        <f t="shared" si="538"/>
        <v>0</v>
      </c>
      <c r="KC289" s="156">
        <f t="shared" si="538"/>
        <v>0</v>
      </c>
      <c r="KD289" s="156">
        <f t="shared" si="538"/>
        <v>0</v>
      </c>
      <c r="KE289" s="156">
        <f t="shared" si="538"/>
        <v>0</v>
      </c>
      <c r="KF289" s="156">
        <f t="shared" si="538"/>
        <v>0</v>
      </c>
      <c r="KG289" s="156">
        <f t="shared" si="538"/>
        <v>0</v>
      </c>
      <c r="KH289" s="156">
        <f t="shared" si="538"/>
        <v>0</v>
      </c>
      <c r="KI289" s="156">
        <f t="shared" si="538"/>
        <v>0</v>
      </c>
      <c r="KJ289" s="156">
        <f t="shared" si="538"/>
        <v>0</v>
      </c>
      <c r="KK289" s="156">
        <f t="shared" si="538"/>
        <v>0</v>
      </c>
      <c r="KL289" s="156">
        <f t="shared" si="538"/>
        <v>0</v>
      </c>
      <c r="KM289" s="156">
        <f t="shared" si="538"/>
        <v>0</v>
      </c>
      <c r="KN289" s="156">
        <f t="shared" si="538"/>
        <v>0</v>
      </c>
      <c r="KO289" s="156">
        <f t="shared" si="538"/>
        <v>0</v>
      </c>
      <c r="KP289" s="156">
        <f t="shared" si="538"/>
        <v>0</v>
      </c>
      <c r="KQ289" s="156">
        <f t="shared" si="538"/>
        <v>0</v>
      </c>
      <c r="KR289" s="156">
        <f t="shared" si="538"/>
        <v>0</v>
      </c>
      <c r="KS289" s="156">
        <f t="shared" si="538"/>
        <v>0</v>
      </c>
      <c r="KT289" s="156">
        <f t="shared" si="538"/>
        <v>0</v>
      </c>
      <c r="KU289" s="156">
        <f t="shared" si="538"/>
        <v>0</v>
      </c>
      <c r="KV289" s="156">
        <f t="shared" si="538"/>
        <v>0</v>
      </c>
      <c r="KW289" s="156">
        <f t="shared" si="538"/>
        <v>0</v>
      </c>
      <c r="KX289" s="156">
        <f t="shared" si="538"/>
        <v>0</v>
      </c>
      <c r="KY289" s="156">
        <f t="shared" si="538"/>
        <v>0</v>
      </c>
      <c r="KZ289" s="156">
        <f t="shared" si="538"/>
        <v>0</v>
      </c>
      <c r="LA289" s="156">
        <f t="shared" si="538"/>
        <v>0</v>
      </c>
      <c r="LB289" s="156">
        <f t="shared" si="538"/>
        <v>0</v>
      </c>
      <c r="LC289" s="156">
        <f t="shared" si="538"/>
        <v>0</v>
      </c>
      <c r="LD289" s="156">
        <f t="shared" si="538"/>
        <v>0</v>
      </c>
      <c r="LE289" s="156">
        <f t="shared" si="538"/>
        <v>0</v>
      </c>
      <c r="LF289" s="156">
        <f t="shared" si="538"/>
        <v>0</v>
      </c>
      <c r="LG289" s="156">
        <f t="shared" si="538"/>
        <v>0</v>
      </c>
      <c r="LH289" s="156">
        <f t="shared" si="538"/>
        <v>0</v>
      </c>
      <c r="LI289" s="156">
        <f t="shared" si="538"/>
        <v>0</v>
      </c>
      <c r="LJ289" s="156">
        <f t="shared" si="538"/>
        <v>0</v>
      </c>
      <c r="LK289" s="156">
        <f t="shared" si="538"/>
        <v>0</v>
      </c>
      <c r="LL289" s="156">
        <f t="shared" si="538"/>
        <v>0</v>
      </c>
      <c r="LM289" s="156">
        <f t="shared" ref="LM289:NK289" si="539">IF(LM$165=EOMONTH($D115,-1),SUMIFS($D280:$NK280,$D$165:$NK$165,"&gt;="&amp;EOMONTH($D115,$S115),$D$165:$NK$165,"&lt;"&amp;EOMONTH($D115,60))*-$AF115+SUMIFS($D280:$NK280,$D$165:$NK$165,"&gt;="&amp;EOMONTH($D115,60),$D$165:$NK$165,"&lt;"&amp;EOMONTH($D115,372))*-$AG115,0)</f>
        <v>0</v>
      </c>
      <c r="LN289" s="156">
        <f t="shared" si="539"/>
        <v>0</v>
      </c>
      <c r="LO289" s="156">
        <f t="shared" si="539"/>
        <v>0</v>
      </c>
      <c r="LP289" s="156">
        <f t="shared" si="539"/>
        <v>0</v>
      </c>
      <c r="LQ289" s="156">
        <f t="shared" si="539"/>
        <v>0</v>
      </c>
      <c r="LR289" s="156">
        <f t="shared" si="539"/>
        <v>0</v>
      </c>
      <c r="LS289" s="156">
        <f t="shared" si="539"/>
        <v>0</v>
      </c>
      <c r="LT289" s="156">
        <f t="shared" si="539"/>
        <v>0</v>
      </c>
      <c r="LU289" s="156">
        <f t="shared" si="539"/>
        <v>0</v>
      </c>
      <c r="LV289" s="156">
        <f t="shared" si="539"/>
        <v>0</v>
      </c>
      <c r="LW289" s="156">
        <f t="shared" si="539"/>
        <v>0</v>
      </c>
      <c r="LX289" s="156">
        <f t="shared" si="539"/>
        <v>0</v>
      </c>
      <c r="LY289" s="156">
        <f t="shared" si="539"/>
        <v>0</v>
      </c>
      <c r="LZ289" s="156">
        <f t="shared" si="539"/>
        <v>0</v>
      </c>
      <c r="MA289" s="156">
        <f t="shared" si="539"/>
        <v>0</v>
      </c>
      <c r="MB289" s="156">
        <f t="shared" si="539"/>
        <v>0</v>
      </c>
      <c r="MC289" s="156">
        <f t="shared" si="539"/>
        <v>0</v>
      </c>
      <c r="MD289" s="156">
        <f t="shared" si="539"/>
        <v>0</v>
      </c>
      <c r="ME289" s="156">
        <f t="shared" si="539"/>
        <v>0</v>
      </c>
      <c r="MF289" s="156">
        <f t="shared" si="539"/>
        <v>0</v>
      </c>
      <c r="MG289" s="156">
        <f t="shared" si="539"/>
        <v>0</v>
      </c>
      <c r="MH289" s="156">
        <f t="shared" si="539"/>
        <v>0</v>
      </c>
      <c r="MI289" s="156">
        <f t="shared" si="539"/>
        <v>0</v>
      </c>
      <c r="MJ289" s="156">
        <f t="shared" si="539"/>
        <v>0</v>
      </c>
      <c r="MK289" s="156">
        <f t="shared" si="539"/>
        <v>0</v>
      </c>
      <c r="ML289" s="156">
        <f t="shared" si="539"/>
        <v>0</v>
      </c>
      <c r="MM289" s="156">
        <f t="shared" si="539"/>
        <v>0</v>
      </c>
      <c r="MN289" s="156">
        <f t="shared" si="539"/>
        <v>0</v>
      </c>
      <c r="MO289" s="156">
        <f t="shared" si="539"/>
        <v>0</v>
      </c>
      <c r="MP289" s="156">
        <f t="shared" si="539"/>
        <v>0</v>
      </c>
      <c r="MQ289" s="156">
        <f t="shared" si="539"/>
        <v>0</v>
      </c>
      <c r="MR289" s="156">
        <f t="shared" si="539"/>
        <v>0</v>
      </c>
      <c r="MS289" s="156">
        <f t="shared" si="539"/>
        <v>0</v>
      </c>
      <c r="MT289" s="156">
        <f t="shared" si="539"/>
        <v>0</v>
      </c>
      <c r="MU289" s="156">
        <f t="shared" si="539"/>
        <v>0</v>
      </c>
      <c r="MV289" s="156">
        <f t="shared" si="539"/>
        <v>0</v>
      </c>
      <c r="MW289" s="156">
        <f t="shared" si="539"/>
        <v>0</v>
      </c>
      <c r="MX289" s="156">
        <f t="shared" si="539"/>
        <v>0</v>
      </c>
      <c r="MY289" s="156">
        <f t="shared" si="539"/>
        <v>0</v>
      </c>
      <c r="MZ289" s="156">
        <f t="shared" si="539"/>
        <v>0</v>
      </c>
      <c r="NA289" s="156">
        <f t="shared" si="539"/>
        <v>0</v>
      </c>
      <c r="NB289" s="156">
        <f t="shared" si="539"/>
        <v>0</v>
      </c>
      <c r="NC289" s="156">
        <f t="shared" si="539"/>
        <v>0</v>
      </c>
      <c r="ND289" s="156">
        <f t="shared" si="539"/>
        <v>0</v>
      </c>
      <c r="NE289" s="156">
        <f t="shared" si="539"/>
        <v>0</v>
      </c>
      <c r="NF289" s="156">
        <f t="shared" si="539"/>
        <v>0</v>
      </c>
      <c r="NG289" s="156">
        <f t="shared" si="539"/>
        <v>0</v>
      </c>
      <c r="NH289" s="156">
        <f t="shared" si="539"/>
        <v>0</v>
      </c>
      <c r="NI289" s="156">
        <f t="shared" si="539"/>
        <v>0</v>
      </c>
      <c r="NJ289" s="156">
        <f t="shared" si="539"/>
        <v>0</v>
      </c>
      <c r="NK289" s="158">
        <f t="shared" si="539"/>
        <v>0</v>
      </c>
    </row>
    <row r="290" spans="1:375" x14ac:dyDescent="0.25">
      <c r="A290" s="154">
        <f t="shared" si="527"/>
        <v>-157571.2334</v>
      </c>
      <c r="B290" s="35" t="s">
        <v>171</v>
      </c>
      <c r="C290" s="89" t="s">
        <v>163</v>
      </c>
      <c r="D290" s="156">
        <f t="shared" ref="D290:BO290" si="540">IF(D$165=EOMONTH($E115,$R115*(1-$O115)),FV($AE115,ROUNDDOWN(YEARFRAC($D$165,D$165,1),0),0,($AC115*(1-$O115)+$AD115*$O115)*$B115,0),0)</f>
        <v>0</v>
      </c>
      <c r="E290" s="156">
        <f t="shared" si="540"/>
        <v>0</v>
      </c>
      <c r="F290" s="156">
        <f t="shared" si="540"/>
        <v>0</v>
      </c>
      <c r="G290" s="156">
        <f t="shared" si="540"/>
        <v>0</v>
      </c>
      <c r="H290" s="156">
        <f t="shared" si="540"/>
        <v>0</v>
      </c>
      <c r="I290" s="156">
        <f t="shared" si="540"/>
        <v>0</v>
      </c>
      <c r="J290" s="156">
        <f t="shared" si="540"/>
        <v>0</v>
      </c>
      <c r="K290" s="156">
        <f t="shared" si="540"/>
        <v>0</v>
      </c>
      <c r="L290" s="156">
        <f t="shared" si="540"/>
        <v>0</v>
      </c>
      <c r="M290" s="156">
        <f t="shared" si="540"/>
        <v>0</v>
      </c>
      <c r="N290" s="156">
        <f t="shared" si="540"/>
        <v>0</v>
      </c>
      <c r="O290" s="156">
        <f t="shared" si="540"/>
        <v>0</v>
      </c>
      <c r="P290" s="156">
        <f t="shared" si="540"/>
        <v>0</v>
      </c>
      <c r="Q290" s="156">
        <f t="shared" si="540"/>
        <v>0</v>
      </c>
      <c r="R290" s="156">
        <f t="shared" si="540"/>
        <v>0</v>
      </c>
      <c r="S290" s="156">
        <f t="shared" si="540"/>
        <v>0</v>
      </c>
      <c r="T290" s="156">
        <f t="shared" si="540"/>
        <v>0</v>
      </c>
      <c r="U290" s="156">
        <f t="shared" si="540"/>
        <v>0</v>
      </c>
      <c r="V290" s="156">
        <f t="shared" si="540"/>
        <v>0</v>
      </c>
      <c r="W290" s="156">
        <f t="shared" si="540"/>
        <v>0</v>
      </c>
      <c r="X290" s="156">
        <f t="shared" si="540"/>
        <v>0</v>
      </c>
      <c r="Y290" s="156">
        <f t="shared" si="540"/>
        <v>0</v>
      </c>
      <c r="Z290" s="156">
        <f t="shared" si="540"/>
        <v>0</v>
      </c>
      <c r="AA290" s="156">
        <f t="shared" si="540"/>
        <v>0</v>
      </c>
      <c r="AB290" s="156">
        <f t="shared" si="540"/>
        <v>0</v>
      </c>
      <c r="AC290" s="156">
        <f t="shared" si="540"/>
        <v>0</v>
      </c>
      <c r="AD290" s="156">
        <f t="shared" si="540"/>
        <v>0</v>
      </c>
      <c r="AE290" s="156">
        <f t="shared" si="540"/>
        <v>0</v>
      </c>
      <c r="AF290" s="156">
        <f t="shared" si="540"/>
        <v>0</v>
      </c>
      <c r="AG290" s="156">
        <f t="shared" si="540"/>
        <v>0</v>
      </c>
      <c r="AH290" s="156">
        <f t="shared" si="540"/>
        <v>0</v>
      </c>
      <c r="AI290" s="156">
        <f t="shared" si="540"/>
        <v>0</v>
      </c>
      <c r="AJ290" s="156">
        <f t="shared" si="540"/>
        <v>0</v>
      </c>
      <c r="AK290" s="156">
        <f t="shared" si="540"/>
        <v>0</v>
      </c>
      <c r="AL290" s="156">
        <f t="shared" si="540"/>
        <v>0</v>
      </c>
      <c r="AM290" s="156">
        <f t="shared" si="540"/>
        <v>0</v>
      </c>
      <c r="AN290" s="156">
        <f t="shared" si="540"/>
        <v>0</v>
      </c>
      <c r="AO290" s="156">
        <f t="shared" si="540"/>
        <v>0</v>
      </c>
      <c r="AP290" s="156">
        <f t="shared" si="540"/>
        <v>0</v>
      </c>
      <c r="AQ290" s="156">
        <f t="shared" si="540"/>
        <v>0</v>
      </c>
      <c r="AR290" s="156">
        <f t="shared" si="540"/>
        <v>0</v>
      </c>
      <c r="AS290" s="156">
        <f t="shared" si="540"/>
        <v>0</v>
      </c>
      <c r="AT290" s="156">
        <f t="shared" si="540"/>
        <v>0</v>
      </c>
      <c r="AU290" s="156">
        <f t="shared" si="540"/>
        <v>0</v>
      </c>
      <c r="AV290" s="156">
        <f t="shared" si="540"/>
        <v>0</v>
      </c>
      <c r="AW290" s="156">
        <f t="shared" si="540"/>
        <v>0</v>
      </c>
      <c r="AX290" s="156">
        <f t="shared" si="540"/>
        <v>0</v>
      </c>
      <c r="AY290" s="156">
        <f t="shared" si="540"/>
        <v>0</v>
      </c>
      <c r="AZ290" s="156">
        <f t="shared" si="540"/>
        <v>0</v>
      </c>
      <c r="BA290" s="156">
        <f t="shared" si="540"/>
        <v>0</v>
      </c>
      <c r="BB290" s="156">
        <f t="shared" si="540"/>
        <v>0</v>
      </c>
      <c r="BC290" s="156">
        <f t="shared" si="540"/>
        <v>0</v>
      </c>
      <c r="BD290" s="156">
        <f t="shared" si="540"/>
        <v>0</v>
      </c>
      <c r="BE290" s="156">
        <f t="shared" si="540"/>
        <v>0</v>
      </c>
      <c r="BF290" s="156">
        <f t="shared" si="540"/>
        <v>0</v>
      </c>
      <c r="BG290" s="156">
        <f t="shared" si="540"/>
        <v>0</v>
      </c>
      <c r="BH290" s="156">
        <f t="shared" si="540"/>
        <v>0</v>
      </c>
      <c r="BI290" s="156">
        <f t="shared" si="540"/>
        <v>0</v>
      </c>
      <c r="BJ290" s="156">
        <f t="shared" si="540"/>
        <v>-157571.2334</v>
      </c>
      <c r="BK290" s="156">
        <f t="shared" si="540"/>
        <v>0</v>
      </c>
      <c r="BL290" s="156">
        <f t="shared" si="540"/>
        <v>0</v>
      </c>
      <c r="BM290" s="156">
        <f t="shared" si="540"/>
        <v>0</v>
      </c>
      <c r="BN290" s="156">
        <f t="shared" si="540"/>
        <v>0</v>
      </c>
      <c r="BO290" s="156">
        <f t="shared" si="540"/>
        <v>0</v>
      </c>
      <c r="BP290" s="156">
        <f t="shared" ref="BP290:EA290" si="541">IF(BP$165=EOMONTH($E115,$R115*(1-$O115)),FV($AE115,ROUNDDOWN(YEARFRAC($D$165,BP$165,1),0),0,($AC115*(1-$O115)+$AD115*$O115)*$B115,0),0)</f>
        <v>0</v>
      </c>
      <c r="BQ290" s="156">
        <f t="shared" si="541"/>
        <v>0</v>
      </c>
      <c r="BR290" s="156">
        <f t="shared" si="541"/>
        <v>0</v>
      </c>
      <c r="BS290" s="156">
        <f t="shared" si="541"/>
        <v>0</v>
      </c>
      <c r="BT290" s="156">
        <f t="shared" si="541"/>
        <v>0</v>
      </c>
      <c r="BU290" s="156">
        <f t="shared" si="541"/>
        <v>0</v>
      </c>
      <c r="BV290" s="156">
        <f t="shared" si="541"/>
        <v>0</v>
      </c>
      <c r="BW290" s="156">
        <f t="shared" si="541"/>
        <v>0</v>
      </c>
      <c r="BX290" s="156">
        <f t="shared" si="541"/>
        <v>0</v>
      </c>
      <c r="BY290" s="156">
        <f t="shared" si="541"/>
        <v>0</v>
      </c>
      <c r="BZ290" s="156">
        <f t="shared" si="541"/>
        <v>0</v>
      </c>
      <c r="CA290" s="156">
        <f t="shared" si="541"/>
        <v>0</v>
      </c>
      <c r="CB290" s="156">
        <f t="shared" si="541"/>
        <v>0</v>
      </c>
      <c r="CC290" s="156">
        <f t="shared" si="541"/>
        <v>0</v>
      </c>
      <c r="CD290" s="156">
        <f t="shared" si="541"/>
        <v>0</v>
      </c>
      <c r="CE290" s="156">
        <f t="shared" si="541"/>
        <v>0</v>
      </c>
      <c r="CF290" s="156">
        <f t="shared" si="541"/>
        <v>0</v>
      </c>
      <c r="CG290" s="156">
        <f t="shared" si="541"/>
        <v>0</v>
      </c>
      <c r="CH290" s="156">
        <f t="shared" si="541"/>
        <v>0</v>
      </c>
      <c r="CI290" s="156">
        <f t="shared" si="541"/>
        <v>0</v>
      </c>
      <c r="CJ290" s="156">
        <f t="shared" si="541"/>
        <v>0</v>
      </c>
      <c r="CK290" s="156">
        <f t="shared" si="541"/>
        <v>0</v>
      </c>
      <c r="CL290" s="156">
        <f t="shared" si="541"/>
        <v>0</v>
      </c>
      <c r="CM290" s="156">
        <f t="shared" si="541"/>
        <v>0</v>
      </c>
      <c r="CN290" s="156">
        <f t="shared" si="541"/>
        <v>0</v>
      </c>
      <c r="CO290" s="156">
        <f t="shared" si="541"/>
        <v>0</v>
      </c>
      <c r="CP290" s="156">
        <f t="shared" si="541"/>
        <v>0</v>
      </c>
      <c r="CQ290" s="156">
        <f t="shared" si="541"/>
        <v>0</v>
      </c>
      <c r="CR290" s="156">
        <f t="shared" si="541"/>
        <v>0</v>
      </c>
      <c r="CS290" s="156">
        <f t="shared" si="541"/>
        <v>0</v>
      </c>
      <c r="CT290" s="156">
        <f t="shared" si="541"/>
        <v>0</v>
      </c>
      <c r="CU290" s="156">
        <f t="shared" si="541"/>
        <v>0</v>
      </c>
      <c r="CV290" s="156">
        <f t="shared" si="541"/>
        <v>0</v>
      </c>
      <c r="CW290" s="156">
        <f t="shared" si="541"/>
        <v>0</v>
      </c>
      <c r="CX290" s="156">
        <f t="shared" si="541"/>
        <v>0</v>
      </c>
      <c r="CY290" s="156">
        <f t="shared" si="541"/>
        <v>0</v>
      </c>
      <c r="CZ290" s="156">
        <f t="shared" si="541"/>
        <v>0</v>
      </c>
      <c r="DA290" s="156">
        <f t="shared" si="541"/>
        <v>0</v>
      </c>
      <c r="DB290" s="156">
        <f t="shared" si="541"/>
        <v>0</v>
      </c>
      <c r="DC290" s="156">
        <f t="shared" si="541"/>
        <v>0</v>
      </c>
      <c r="DD290" s="156">
        <f t="shared" si="541"/>
        <v>0</v>
      </c>
      <c r="DE290" s="156">
        <f t="shared" si="541"/>
        <v>0</v>
      </c>
      <c r="DF290" s="156">
        <f t="shared" si="541"/>
        <v>0</v>
      </c>
      <c r="DG290" s="156">
        <f t="shared" si="541"/>
        <v>0</v>
      </c>
      <c r="DH290" s="156">
        <f t="shared" si="541"/>
        <v>0</v>
      </c>
      <c r="DI290" s="156">
        <f t="shared" si="541"/>
        <v>0</v>
      </c>
      <c r="DJ290" s="156">
        <f t="shared" si="541"/>
        <v>0</v>
      </c>
      <c r="DK290" s="156">
        <f t="shared" si="541"/>
        <v>0</v>
      </c>
      <c r="DL290" s="156">
        <f t="shared" si="541"/>
        <v>0</v>
      </c>
      <c r="DM290" s="156">
        <f t="shared" si="541"/>
        <v>0</v>
      </c>
      <c r="DN290" s="156">
        <f t="shared" si="541"/>
        <v>0</v>
      </c>
      <c r="DO290" s="156">
        <f t="shared" si="541"/>
        <v>0</v>
      </c>
      <c r="DP290" s="156">
        <f t="shared" si="541"/>
        <v>0</v>
      </c>
      <c r="DQ290" s="156">
        <f t="shared" si="541"/>
        <v>0</v>
      </c>
      <c r="DR290" s="156">
        <f t="shared" si="541"/>
        <v>0</v>
      </c>
      <c r="DS290" s="156">
        <f t="shared" si="541"/>
        <v>0</v>
      </c>
      <c r="DT290" s="156">
        <f t="shared" si="541"/>
        <v>0</v>
      </c>
      <c r="DU290" s="156">
        <f t="shared" si="541"/>
        <v>0</v>
      </c>
      <c r="DV290" s="156">
        <f t="shared" si="541"/>
        <v>0</v>
      </c>
      <c r="DW290" s="156">
        <f t="shared" si="541"/>
        <v>0</v>
      </c>
      <c r="DX290" s="156">
        <f t="shared" si="541"/>
        <v>0</v>
      </c>
      <c r="DY290" s="156">
        <f t="shared" si="541"/>
        <v>0</v>
      </c>
      <c r="DZ290" s="156">
        <f t="shared" si="541"/>
        <v>0</v>
      </c>
      <c r="EA290" s="156">
        <f t="shared" si="541"/>
        <v>0</v>
      </c>
      <c r="EB290" s="156">
        <f t="shared" ref="EB290:GM290" si="542">IF(EB$165=EOMONTH($E115,$R115*(1-$O115)),FV($AE115,ROUNDDOWN(YEARFRAC($D$165,EB$165,1),0),0,($AC115*(1-$O115)+$AD115*$O115)*$B115,0),0)</f>
        <v>0</v>
      </c>
      <c r="EC290" s="156">
        <f t="shared" si="542"/>
        <v>0</v>
      </c>
      <c r="ED290" s="156">
        <f t="shared" si="542"/>
        <v>0</v>
      </c>
      <c r="EE290" s="156">
        <f t="shared" si="542"/>
        <v>0</v>
      </c>
      <c r="EF290" s="156">
        <f t="shared" si="542"/>
        <v>0</v>
      </c>
      <c r="EG290" s="156">
        <f t="shared" si="542"/>
        <v>0</v>
      </c>
      <c r="EH290" s="156">
        <f t="shared" si="542"/>
        <v>0</v>
      </c>
      <c r="EI290" s="156">
        <f t="shared" si="542"/>
        <v>0</v>
      </c>
      <c r="EJ290" s="156">
        <f t="shared" si="542"/>
        <v>0</v>
      </c>
      <c r="EK290" s="156">
        <f t="shared" si="542"/>
        <v>0</v>
      </c>
      <c r="EL290" s="156">
        <f t="shared" si="542"/>
        <v>0</v>
      </c>
      <c r="EM290" s="156">
        <f t="shared" si="542"/>
        <v>0</v>
      </c>
      <c r="EN290" s="156">
        <f t="shared" si="542"/>
        <v>0</v>
      </c>
      <c r="EO290" s="156">
        <f t="shared" si="542"/>
        <v>0</v>
      </c>
      <c r="EP290" s="156">
        <f t="shared" si="542"/>
        <v>0</v>
      </c>
      <c r="EQ290" s="156">
        <f t="shared" si="542"/>
        <v>0</v>
      </c>
      <c r="ER290" s="156">
        <f t="shared" si="542"/>
        <v>0</v>
      </c>
      <c r="ES290" s="156">
        <f t="shared" si="542"/>
        <v>0</v>
      </c>
      <c r="ET290" s="156">
        <f t="shared" si="542"/>
        <v>0</v>
      </c>
      <c r="EU290" s="156">
        <f t="shared" si="542"/>
        <v>0</v>
      </c>
      <c r="EV290" s="156">
        <f t="shared" si="542"/>
        <v>0</v>
      </c>
      <c r="EW290" s="156">
        <f t="shared" si="542"/>
        <v>0</v>
      </c>
      <c r="EX290" s="156">
        <f t="shared" si="542"/>
        <v>0</v>
      </c>
      <c r="EY290" s="156">
        <f t="shared" si="542"/>
        <v>0</v>
      </c>
      <c r="EZ290" s="156">
        <f t="shared" si="542"/>
        <v>0</v>
      </c>
      <c r="FA290" s="156">
        <f t="shared" si="542"/>
        <v>0</v>
      </c>
      <c r="FB290" s="156">
        <f t="shared" si="542"/>
        <v>0</v>
      </c>
      <c r="FC290" s="156">
        <f t="shared" si="542"/>
        <v>0</v>
      </c>
      <c r="FD290" s="156">
        <f t="shared" si="542"/>
        <v>0</v>
      </c>
      <c r="FE290" s="156">
        <f t="shared" si="542"/>
        <v>0</v>
      </c>
      <c r="FF290" s="156">
        <f t="shared" si="542"/>
        <v>0</v>
      </c>
      <c r="FG290" s="156">
        <f t="shared" si="542"/>
        <v>0</v>
      </c>
      <c r="FH290" s="156">
        <f t="shared" si="542"/>
        <v>0</v>
      </c>
      <c r="FI290" s="156">
        <f t="shared" si="542"/>
        <v>0</v>
      </c>
      <c r="FJ290" s="156">
        <f t="shared" si="542"/>
        <v>0</v>
      </c>
      <c r="FK290" s="156">
        <f t="shared" si="542"/>
        <v>0</v>
      </c>
      <c r="FL290" s="156">
        <f t="shared" si="542"/>
        <v>0</v>
      </c>
      <c r="FM290" s="156">
        <f t="shared" si="542"/>
        <v>0</v>
      </c>
      <c r="FN290" s="156">
        <f t="shared" si="542"/>
        <v>0</v>
      </c>
      <c r="FO290" s="156">
        <f t="shared" si="542"/>
        <v>0</v>
      </c>
      <c r="FP290" s="156">
        <f t="shared" si="542"/>
        <v>0</v>
      </c>
      <c r="FQ290" s="156">
        <f t="shared" si="542"/>
        <v>0</v>
      </c>
      <c r="FR290" s="156">
        <f t="shared" si="542"/>
        <v>0</v>
      </c>
      <c r="FS290" s="156">
        <f t="shared" si="542"/>
        <v>0</v>
      </c>
      <c r="FT290" s="156">
        <f t="shared" si="542"/>
        <v>0</v>
      </c>
      <c r="FU290" s="156">
        <f t="shared" si="542"/>
        <v>0</v>
      </c>
      <c r="FV290" s="156">
        <f t="shared" si="542"/>
        <v>0</v>
      </c>
      <c r="FW290" s="156">
        <f t="shared" si="542"/>
        <v>0</v>
      </c>
      <c r="FX290" s="156">
        <f t="shared" si="542"/>
        <v>0</v>
      </c>
      <c r="FY290" s="156">
        <f t="shared" si="542"/>
        <v>0</v>
      </c>
      <c r="FZ290" s="156">
        <f t="shared" si="542"/>
        <v>0</v>
      </c>
      <c r="GA290" s="156">
        <f t="shared" si="542"/>
        <v>0</v>
      </c>
      <c r="GB290" s="156">
        <f t="shared" si="542"/>
        <v>0</v>
      </c>
      <c r="GC290" s="156">
        <f t="shared" si="542"/>
        <v>0</v>
      </c>
      <c r="GD290" s="156">
        <f t="shared" si="542"/>
        <v>0</v>
      </c>
      <c r="GE290" s="156">
        <f t="shared" si="542"/>
        <v>0</v>
      </c>
      <c r="GF290" s="156">
        <f t="shared" si="542"/>
        <v>0</v>
      </c>
      <c r="GG290" s="156">
        <f t="shared" si="542"/>
        <v>0</v>
      </c>
      <c r="GH290" s="156">
        <f t="shared" si="542"/>
        <v>0</v>
      </c>
      <c r="GI290" s="156">
        <f t="shared" si="542"/>
        <v>0</v>
      </c>
      <c r="GJ290" s="156">
        <f t="shared" si="542"/>
        <v>0</v>
      </c>
      <c r="GK290" s="156">
        <f t="shared" si="542"/>
        <v>0</v>
      </c>
      <c r="GL290" s="156">
        <f t="shared" si="542"/>
        <v>0</v>
      </c>
      <c r="GM290" s="156">
        <f t="shared" si="542"/>
        <v>0</v>
      </c>
      <c r="GN290" s="156">
        <f t="shared" ref="GN290:IY290" si="543">IF(GN$165=EOMONTH($E115,$R115*(1-$O115)),FV($AE115,ROUNDDOWN(YEARFRAC($D$165,GN$165,1),0),0,($AC115*(1-$O115)+$AD115*$O115)*$B115,0),0)</f>
        <v>0</v>
      </c>
      <c r="GO290" s="156">
        <f t="shared" si="543"/>
        <v>0</v>
      </c>
      <c r="GP290" s="156">
        <f t="shared" si="543"/>
        <v>0</v>
      </c>
      <c r="GQ290" s="156">
        <f t="shared" si="543"/>
        <v>0</v>
      </c>
      <c r="GR290" s="156">
        <f t="shared" si="543"/>
        <v>0</v>
      </c>
      <c r="GS290" s="156">
        <f t="shared" si="543"/>
        <v>0</v>
      </c>
      <c r="GT290" s="156">
        <f t="shared" si="543"/>
        <v>0</v>
      </c>
      <c r="GU290" s="156">
        <f t="shared" si="543"/>
        <v>0</v>
      </c>
      <c r="GV290" s="156">
        <f t="shared" si="543"/>
        <v>0</v>
      </c>
      <c r="GW290" s="156">
        <f t="shared" si="543"/>
        <v>0</v>
      </c>
      <c r="GX290" s="156">
        <f t="shared" si="543"/>
        <v>0</v>
      </c>
      <c r="GY290" s="156">
        <f t="shared" si="543"/>
        <v>0</v>
      </c>
      <c r="GZ290" s="156">
        <f t="shared" si="543"/>
        <v>0</v>
      </c>
      <c r="HA290" s="156">
        <f t="shared" si="543"/>
        <v>0</v>
      </c>
      <c r="HB290" s="156">
        <f t="shared" si="543"/>
        <v>0</v>
      </c>
      <c r="HC290" s="156">
        <f t="shared" si="543"/>
        <v>0</v>
      </c>
      <c r="HD290" s="156">
        <f t="shared" si="543"/>
        <v>0</v>
      </c>
      <c r="HE290" s="156">
        <f t="shared" si="543"/>
        <v>0</v>
      </c>
      <c r="HF290" s="156">
        <f t="shared" si="543"/>
        <v>0</v>
      </c>
      <c r="HG290" s="156">
        <f t="shared" si="543"/>
        <v>0</v>
      </c>
      <c r="HH290" s="156">
        <f t="shared" si="543"/>
        <v>0</v>
      </c>
      <c r="HI290" s="156">
        <f t="shared" si="543"/>
        <v>0</v>
      </c>
      <c r="HJ290" s="156">
        <f t="shared" si="543"/>
        <v>0</v>
      </c>
      <c r="HK290" s="156">
        <f t="shared" si="543"/>
        <v>0</v>
      </c>
      <c r="HL290" s="156">
        <f t="shared" si="543"/>
        <v>0</v>
      </c>
      <c r="HM290" s="156">
        <f t="shared" si="543"/>
        <v>0</v>
      </c>
      <c r="HN290" s="156">
        <f t="shared" si="543"/>
        <v>0</v>
      </c>
      <c r="HO290" s="156">
        <f t="shared" si="543"/>
        <v>0</v>
      </c>
      <c r="HP290" s="156">
        <f t="shared" si="543"/>
        <v>0</v>
      </c>
      <c r="HQ290" s="156">
        <f t="shared" si="543"/>
        <v>0</v>
      </c>
      <c r="HR290" s="156">
        <f t="shared" si="543"/>
        <v>0</v>
      </c>
      <c r="HS290" s="156">
        <f t="shared" si="543"/>
        <v>0</v>
      </c>
      <c r="HT290" s="156">
        <f t="shared" si="543"/>
        <v>0</v>
      </c>
      <c r="HU290" s="156">
        <f t="shared" si="543"/>
        <v>0</v>
      </c>
      <c r="HV290" s="156">
        <f t="shared" si="543"/>
        <v>0</v>
      </c>
      <c r="HW290" s="156">
        <f t="shared" si="543"/>
        <v>0</v>
      </c>
      <c r="HX290" s="156">
        <f t="shared" si="543"/>
        <v>0</v>
      </c>
      <c r="HY290" s="156">
        <f t="shared" si="543"/>
        <v>0</v>
      </c>
      <c r="HZ290" s="156">
        <f t="shared" si="543"/>
        <v>0</v>
      </c>
      <c r="IA290" s="156">
        <f t="shared" si="543"/>
        <v>0</v>
      </c>
      <c r="IB290" s="156">
        <f t="shared" si="543"/>
        <v>0</v>
      </c>
      <c r="IC290" s="156">
        <f t="shared" si="543"/>
        <v>0</v>
      </c>
      <c r="ID290" s="156">
        <f t="shared" si="543"/>
        <v>0</v>
      </c>
      <c r="IE290" s="156">
        <f t="shared" si="543"/>
        <v>0</v>
      </c>
      <c r="IF290" s="156">
        <f t="shared" si="543"/>
        <v>0</v>
      </c>
      <c r="IG290" s="156">
        <f t="shared" si="543"/>
        <v>0</v>
      </c>
      <c r="IH290" s="156">
        <f t="shared" si="543"/>
        <v>0</v>
      </c>
      <c r="II290" s="156">
        <f t="shared" si="543"/>
        <v>0</v>
      </c>
      <c r="IJ290" s="156">
        <f t="shared" si="543"/>
        <v>0</v>
      </c>
      <c r="IK290" s="156">
        <f t="shared" si="543"/>
        <v>0</v>
      </c>
      <c r="IL290" s="156">
        <f t="shared" si="543"/>
        <v>0</v>
      </c>
      <c r="IM290" s="156">
        <f t="shared" si="543"/>
        <v>0</v>
      </c>
      <c r="IN290" s="156">
        <f t="shared" si="543"/>
        <v>0</v>
      </c>
      <c r="IO290" s="156">
        <f t="shared" si="543"/>
        <v>0</v>
      </c>
      <c r="IP290" s="156">
        <f t="shared" si="543"/>
        <v>0</v>
      </c>
      <c r="IQ290" s="156">
        <f t="shared" si="543"/>
        <v>0</v>
      </c>
      <c r="IR290" s="156">
        <f t="shared" si="543"/>
        <v>0</v>
      </c>
      <c r="IS290" s="156">
        <f t="shared" si="543"/>
        <v>0</v>
      </c>
      <c r="IT290" s="156">
        <f t="shared" si="543"/>
        <v>0</v>
      </c>
      <c r="IU290" s="156">
        <f t="shared" si="543"/>
        <v>0</v>
      </c>
      <c r="IV290" s="156">
        <f t="shared" si="543"/>
        <v>0</v>
      </c>
      <c r="IW290" s="156">
        <f t="shared" si="543"/>
        <v>0</v>
      </c>
      <c r="IX290" s="156">
        <f t="shared" si="543"/>
        <v>0</v>
      </c>
      <c r="IY290" s="156">
        <f t="shared" si="543"/>
        <v>0</v>
      </c>
      <c r="IZ290" s="156">
        <f t="shared" ref="IZ290:LK290" si="544">IF(IZ$165=EOMONTH($E115,$R115*(1-$O115)),FV($AE115,ROUNDDOWN(YEARFRAC($D$165,IZ$165,1),0),0,($AC115*(1-$O115)+$AD115*$O115)*$B115,0),0)</f>
        <v>0</v>
      </c>
      <c r="JA290" s="156">
        <f t="shared" si="544"/>
        <v>0</v>
      </c>
      <c r="JB290" s="156">
        <f t="shared" si="544"/>
        <v>0</v>
      </c>
      <c r="JC290" s="156">
        <f t="shared" si="544"/>
        <v>0</v>
      </c>
      <c r="JD290" s="156">
        <f t="shared" si="544"/>
        <v>0</v>
      </c>
      <c r="JE290" s="156">
        <f t="shared" si="544"/>
        <v>0</v>
      </c>
      <c r="JF290" s="156">
        <f t="shared" si="544"/>
        <v>0</v>
      </c>
      <c r="JG290" s="156">
        <f t="shared" si="544"/>
        <v>0</v>
      </c>
      <c r="JH290" s="156">
        <f t="shared" si="544"/>
        <v>0</v>
      </c>
      <c r="JI290" s="156">
        <f t="shared" si="544"/>
        <v>0</v>
      </c>
      <c r="JJ290" s="156">
        <f t="shared" si="544"/>
        <v>0</v>
      </c>
      <c r="JK290" s="156">
        <f t="shared" si="544"/>
        <v>0</v>
      </c>
      <c r="JL290" s="156">
        <f t="shared" si="544"/>
        <v>0</v>
      </c>
      <c r="JM290" s="156">
        <f t="shared" si="544"/>
        <v>0</v>
      </c>
      <c r="JN290" s="156">
        <f t="shared" si="544"/>
        <v>0</v>
      </c>
      <c r="JO290" s="156">
        <f t="shared" si="544"/>
        <v>0</v>
      </c>
      <c r="JP290" s="156">
        <f t="shared" si="544"/>
        <v>0</v>
      </c>
      <c r="JQ290" s="156">
        <f t="shared" si="544"/>
        <v>0</v>
      </c>
      <c r="JR290" s="156">
        <f t="shared" si="544"/>
        <v>0</v>
      </c>
      <c r="JS290" s="156">
        <f t="shared" si="544"/>
        <v>0</v>
      </c>
      <c r="JT290" s="156">
        <f t="shared" si="544"/>
        <v>0</v>
      </c>
      <c r="JU290" s="156">
        <f t="shared" si="544"/>
        <v>0</v>
      </c>
      <c r="JV290" s="156">
        <f t="shared" si="544"/>
        <v>0</v>
      </c>
      <c r="JW290" s="156">
        <f t="shared" si="544"/>
        <v>0</v>
      </c>
      <c r="JX290" s="156">
        <f t="shared" si="544"/>
        <v>0</v>
      </c>
      <c r="JY290" s="156">
        <f t="shared" si="544"/>
        <v>0</v>
      </c>
      <c r="JZ290" s="156">
        <f t="shared" si="544"/>
        <v>0</v>
      </c>
      <c r="KA290" s="156">
        <f t="shared" si="544"/>
        <v>0</v>
      </c>
      <c r="KB290" s="156">
        <f t="shared" si="544"/>
        <v>0</v>
      </c>
      <c r="KC290" s="156">
        <f t="shared" si="544"/>
        <v>0</v>
      </c>
      <c r="KD290" s="156">
        <f t="shared" si="544"/>
        <v>0</v>
      </c>
      <c r="KE290" s="156">
        <f t="shared" si="544"/>
        <v>0</v>
      </c>
      <c r="KF290" s="156">
        <f t="shared" si="544"/>
        <v>0</v>
      </c>
      <c r="KG290" s="156">
        <f t="shared" si="544"/>
        <v>0</v>
      </c>
      <c r="KH290" s="156">
        <f t="shared" si="544"/>
        <v>0</v>
      </c>
      <c r="KI290" s="156">
        <f t="shared" si="544"/>
        <v>0</v>
      </c>
      <c r="KJ290" s="156">
        <f t="shared" si="544"/>
        <v>0</v>
      </c>
      <c r="KK290" s="156">
        <f t="shared" si="544"/>
        <v>0</v>
      </c>
      <c r="KL290" s="156">
        <f t="shared" si="544"/>
        <v>0</v>
      </c>
      <c r="KM290" s="156">
        <f t="shared" si="544"/>
        <v>0</v>
      </c>
      <c r="KN290" s="156">
        <f t="shared" si="544"/>
        <v>0</v>
      </c>
      <c r="KO290" s="156">
        <f t="shared" si="544"/>
        <v>0</v>
      </c>
      <c r="KP290" s="156">
        <f t="shared" si="544"/>
        <v>0</v>
      </c>
      <c r="KQ290" s="156">
        <f t="shared" si="544"/>
        <v>0</v>
      </c>
      <c r="KR290" s="156">
        <f t="shared" si="544"/>
        <v>0</v>
      </c>
      <c r="KS290" s="156">
        <f t="shared" si="544"/>
        <v>0</v>
      </c>
      <c r="KT290" s="156">
        <f t="shared" si="544"/>
        <v>0</v>
      </c>
      <c r="KU290" s="156">
        <f t="shared" si="544"/>
        <v>0</v>
      </c>
      <c r="KV290" s="156">
        <f t="shared" si="544"/>
        <v>0</v>
      </c>
      <c r="KW290" s="156">
        <f t="shared" si="544"/>
        <v>0</v>
      </c>
      <c r="KX290" s="156">
        <f t="shared" si="544"/>
        <v>0</v>
      </c>
      <c r="KY290" s="156">
        <f t="shared" si="544"/>
        <v>0</v>
      </c>
      <c r="KZ290" s="156">
        <f t="shared" si="544"/>
        <v>0</v>
      </c>
      <c r="LA290" s="156">
        <f t="shared" si="544"/>
        <v>0</v>
      </c>
      <c r="LB290" s="156">
        <f t="shared" si="544"/>
        <v>0</v>
      </c>
      <c r="LC290" s="156">
        <f t="shared" si="544"/>
        <v>0</v>
      </c>
      <c r="LD290" s="156">
        <f t="shared" si="544"/>
        <v>0</v>
      </c>
      <c r="LE290" s="156">
        <f t="shared" si="544"/>
        <v>0</v>
      </c>
      <c r="LF290" s="156">
        <f t="shared" si="544"/>
        <v>0</v>
      </c>
      <c r="LG290" s="156">
        <f t="shared" si="544"/>
        <v>0</v>
      </c>
      <c r="LH290" s="156">
        <f t="shared" si="544"/>
        <v>0</v>
      </c>
      <c r="LI290" s="156">
        <f t="shared" si="544"/>
        <v>0</v>
      </c>
      <c r="LJ290" s="156">
        <f t="shared" si="544"/>
        <v>0</v>
      </c>
      <c r="LK290" s="156">
        <f t="shared" si="544"/>
        <v>0</v>
      </c>
      <c r="LL290" s="156">
        <f t="shared" ref="LL290:NK290" si="545">IF(LL$165=EOMONTH($E115,$R115*(1-$O115)),FV($AE115,ROUNDDOWN(YEARFRAC($D$165,LL$165,1),0),0,($AC115*(1-$O115)+$AD115*$O115)*$B115,0),0)</f>
        <v>0</v>
      </c>
      <c r="LM290" s="156">
        <f t="shared" si="545"/>
        <v>0</v>
      </c>
      <c r="LN290" s="156">
        <f t="shared" si="545"/>
        <v>0</v>
      </c>
      <c r="LO290" s="156">
        <f t="shared" si="545"/>
        <v>0</v>
      </c>
      <c r="LP290" s="156">
        <f t="shared" si="545"/>
        <v>0</v>
      </c>
      <c r="LQ290" s="156">
        <f t="shared" si="545"/>
        <v>0</v>
      </c>
      <c r="LR290" s="156">
        <f t="shared" si="545"/>
        <v>0</v>
      </c>
      <c r="LS290" s="156">
        <f t="shared" si="545"/>
        <v>0</v>
      </c>
      <c r="LT290" s="156">
        <f t="shared" si="545"/>
        <v>0</v>
      </c>
      <c r="LU290" s="156">
        <f t="shared" si="545"/>
        <v>0</v>
      </c>
      <c r="LV290" s="156">
        <f t="shared" si="545"/>
        <v>0</v>
      </c>
      <c r="LW290" s="156">
        <f t="shared" si="545"/>
        <v>0</v>
      </c>
      <c r="LX290" s="156">
        <f t="shared" si="545"/>
        <v>0</v>
      </c>
      <c r="LY290" s="156">
        <f t="shared" si="545"/>
        <v>0</v>
      </c>
      <c r="LZ290" s="156">
        <f t="shared" si="545"/>
        <v>0</v>
      </c>
      <c r="MA290" s="156">
        <f t="shared" si="545"/>
        <v>0</v>
      </c>
      <c r="MB290" s="156">
        <f t="shared" si="545"/>
        <v>0</v>
      </c>
      <c r="MC290" s="156">
        <f t="shared" si="545"/>
        <v>0</v>
      </c>
      <c r="MD290" s="156">
        <f t="shared" si="545"/>
        <v>0</v>
      </c>
      <c r="ME290" s="156">
        <f t="shared" si="545"/>
        <v>0</v>
      </c>
      <c r="MF290" s="156">
        <f t="shared" si="545"/>
        <v>0</v>
      </c>
      <c r="MG290" s="156">
        <f t="shared" si="545"/>
        <v>0</v>
      </c>
      <c r="MH290" s="156">
        <f t="shared" si="545"/>
        <v>0</v>
      </c>
      <c r="MI290" s="156">
        <f t="shared" si="545"/>
        <v>0</v>
      </c>
      <c r="MJ290" s="156">
        <f t="shared" si="545"/>
        <v>0</v>
      </c>
      <c r="MK290" s="156">
        <f t="shared" si="545"/>
        <v>0</v>
      </c>
      <c r="ML290" s="156">
        <f t="shared" si="545"/>
        <v>0</v>
      </c>
      <c r="MM290" s="156">
        <f t="shared" si="545"/>
        <v>0</v>
      </c>
      <c r="MN290" s="156">
        <f t="shared" si="545"/>
        <v>0</v>
      </c>
      <c r="MO290" s="156">
        <f t="shared" si="545"/>
        <v>0</v>
      </c>
      <c r="MP290" s="156">
        <f t="shared" si="545"/>
        <v>0</v>
      </c>
      <c r="MQ290" s="156">
        <f t="shared" si="545"/>
        <v>0</v>
      </c>
      <c r="MR290" s="156">
        <f t="shared" si="545"/>
        <v>0</v>
      </c>
      <c r="MS290" s="156">
        <f t="shared" si="545"/>
        <v>0</v>
      </c>
      <c r="MT290" s="156">
        <f t="shared" si="545"/>
        <v>0</v>
      </c>
      <c r="MU290" s="156">
        <f t="shared" si="545"/>
        <v>0</v>
      </c>
      <c r="MV290" s="156">
        <f t="shared" si="545"/>
        <v>0</v>
      </c>
      <c r="MW290" s="156">
        <f t="shared" si="545"/>
        <v>0</v>
      </c>
      <c r="MX290" s="156">
        <f t="shared" si="545"/>
        <v>0</v>
      </c>
      <c r="MY290" s="156">
        <f t="shared" si="545"/>
        <v>0</v>
      </c>
      <c r="MZ290" s="156">
        <f t="shared" si="545"/>
        <v>0</v>
      </c>
      <c r="NA290" s="156">
        <f t="shared" si="545"/>
        <v>0</v>
      </c>
      <c r="NB290" s="156">
        <f t="shared" si="545"/>
        <v>0</v>
      </c>
      <c r="NC290" s="156">
        <f t="shared" si="545"/>
        <v>0</v>
      </c>
      <c r="ND290" s="156">
        <f t="shared" si="545"/>
        <v>0</v>
      </c>
      <c r="NE290" s="156">
        <f t="shared" si="545"/>
        <v>0</v>
      </c>
      <c r="NF290" s="156">
        <f t="shared" si="545"/>
        <v>0</v>
      </c>
      <c r="NG290" s="156">
        <f t="shared" si="545"/>
        <v>0</v>
      </c>
      <c r="NH290" s="156">
        <f t="shared" si="545"/>
        <v>0</v>
      </c>
      <c r="NI290" s="156">
        <f t="shared" si="545"/>
        <v>0</v>
      </c>
      <c r="NJ290" s="156">
        <f t="shared" si="545"/>
        <v>0</v>
      </c>
      <c r="NK290" s="158">
        <f t="shared" si="545"/>
        <v>0</v>
      </c>
    </row>
    <row r="291" spans="1:375" x14ac:dyDescent="0.25">
      <c r="A291" s="154">
        <f t="shared" si="527"/>
        <v>-85654.400634061705</v>
      </c>
      <c r="B291" s="35" t="s">
        <v>170</v>
      </c>
      <c r="C291" s="89" t="s">
        <v>164</v>
      </c>
      <c r="D291" s="156">
        <f>IF(D$165=EOMONTH($E115,$R115*(1-$O115)),SUMIFS($D284:$NK284,$D$165:$NK$165,"&gt;"&amp;EOMONTH($E115,$R115*(1-$O115)+$S115*(1-$O115)+$T115*$O115),$D$165:$NK$165,"&lt;="&amp;EOMONTH($E115,$R115*(1-$O115)+60))*-($AF115*(1-$O115)+$AH115*$O115)+SUMIFS($D284:$NK284,$D$165:$NK$165,"&gt;"&amp;EOMONTH($E115,$R115*(1-$O115)+60),$D$165:$NK$165,"&lt;="&amp;EOMONTH($E115,$R115*(1-$O115)+372))*-($AG115*(1-$O115)+$AI115*$O115),0)</f>
        <v>0</v>
      </c>
      <c r="E291" s="156">
        <f t="shared" ref="E291:BP291" si="546">IF(E$165=EOMONTH($E115,$R115*(1-$O115)),SUMIFS($D284:$NK284,$D$165:$NK$165,"&gt;"&amp;EOMONTH($E115,$R115*(1-$O115)+$S115*(1-$O115)+$T115*$O115),$D$165:$NK$165,"&lt;="&amp;EOMONTH($E115,$R115*(1-$O115)+60))*-($AF115*(1-$O115)+$AH115*$O115)+SUMIFS($D284:$NK284,$D$165:$NK$165,"&gt;"&amp;EOMONTH($E115,$R115*(1-$O115)+60),$D$165:$NK$165,"&lt;="&amp;EOMONTH($E115,$R115*(1-$O115)+372))*-($AG115*(1-$O115)+$AI115*$O115),0)</f>
        <v>0</v>
      </c>
      <c r="F291" s="156">
        <f t="shared" si="546"/>
        <v>0</v>
      </c>
      <c r="G291" s="156">
        <f t="shared" si="546"/>
        <v>0</v>
      </c>
      <c r="H291" s="156">
        <f t="shared" si="546"/>
        <v>0</v>
      </c>
      <c r="I291" s="156">
        <f t="shared" si="546"/>
        <v>0</v>
      </c>
      <c r="J291" s="156">
        <f t="shared" si="546"/>
        <v>0</v>
      </c>
      <c r="K291" s="156">
        <f t="shared" si="546"/>
        <v>0</v>
      </c>
      <c r="L291" s="156">
        <f t="shared" si="546"/>
        <v>0</v>
      </c>
      <c r="M291" s="156">
        <f t="shared" si="546"/>
        <v>0</v>
      </c>
      <c r="N291" s="156">
        <f t="shared" si="546"/>
        <v>0</v>
      </c>
      <c r="O291" s="156">
        <f t="shared" si="546"/>
        <v>0</v>
      </c>
      <c r="P291" s="156">
        <f t="shared" si="546"/>
        <v>0</v>
      </c>
      <c r="Q291" s="156">
        <f t="shared" si="546"/>
        <v>0</v>
      </c>
      <c r="R291" s="156">
        <f t="shared" si="546"/>
        <v>0</v>
      </c>
      <c r="S291" s="156">
        <f t="shared" si="546"/>
        <v>0</v>
      </c>
      <c r="T291" s="156">
        <f t="shared" si="546"/>
        <v>0</v>
      </c>
      <c r="U291" s="156">
        <f t="shared" si="546"/>
        <v>0</v>
      </c>
      <c r="V291" s="156">
        <f t="shared" si="546"/>
        <v>0</v>
      </c>
      <c r="W291" s="156">
        <f t="shared" si="546"/>
        <v>0</v>
      </c>
      <c r="X291" s="156">
        <f t="shared" si="546"/>
        <v>0</v>
      </c>
      <c r="Y291" s="156">
        <f t="shared" si="546"/>
        <v>0</v>
      </c>
      <c r="Z291" s="156">
        <f t="shared" si="546"/>
        <v>0</v>
      </c>
      <c r="AA291" s="156">
        <f t="shared" si="546"/>
        <v>0</v>
      </c>
      <c r="AB291" s="156">
        <f t="shared" si="546"/>
        <v>0</v>
      </c>
      <c r="AC291" s="156">
        <f t="shared" si="546"/>
        <v>0</v>
      </c>
      <c r="AD291" s="156">
        <f t="shared" si="546"/>
        <v>0</v>
      </c>
      <c r="AE291" s="156">
        <f t="shared" si="546"/>
        <v>0</v>
      </c>
      <c r="AF291" s="156">
        <f t="shared" si="546"/>
        <v>0</v>
      </c>
      <c r="AG291" s="156">
        <f t="shared" si="546"/>
        <v>0</v>
      </c>
      <c r="AH291" s="156">
        <f t="shared" si="546"/>
        <v>0</v>
      </c>
      <c r="AI291" s="156">
        <f t="shared" si="546"/>
        <v>0</v>
      </c>
      <c r="AJ291" s="156">
        <f t="shared" si="546"/>
        <v>0</v>
      </c>
      <c r="AK291" s="156">
        <f t="shared" si="546"/>
        <v>0</v>
      </c>
      <c r="AL291" s="156">
        <f t="shared" si="546"/>
        <v>0</v>
      </c>
      <c r="AM291" s="156">
        <f t="shared" si="546"/>
        <v>0</v>
      </c>
      <c r="AN291" s="156">
        <f t="shared" si="546"/>
        <v>0</v>
      </c>
      <c r="AO291" s="156">
        <f t="shared" si="546"/>
        <v>0</v>
      </c>
      <c r="AP291" s="156">
        <f t="shared" si="546"/>
        <v>0</v>
      </c>
      <c r="AQ291" s="156">
        <f t="shared" si="546"/>
        <v>0</v>
      </c>
      <c r="AR291" s="156">
        <f t="shared" si="546"/>
        <v>0</v>
      </c>
      <c r="AS291" s="156">
        <f t="shared" si="546"/>
        <v>0</v>
      </c>
      <c r="AT291" s="156">
        <f t="shared" si="546"/>
        <v>0</v>
      </c>
      <c r="AU291" s="156">
        <f t="shared" si="546"/>
        <v>0</v>
      </c>
      <c r="AV291" s="156">
        <f t="shared" si="546"/>
        <v>0</v>
      </c>
      <c r="AW291" s="156">
        <f t="shared" si="546"/>
        <v>0</v>
      </c>
      <c r="AX291" s="156">
        <f t="shared" si="546"/>
        <v>0</v>
      </c>
      <c r="AY291" s="156">
        <f t="shared" si="546"/>
        <v>0</v>
      </c>
      <c r="AZ291" s="156">
        <f t="shared" si="546"/>
        <v>0</v>
      </c>
      <c r="BA291" s="156">
        <f t="shared" si="546"/>
        <v>0</v>
      </c>
      <c r="BB291" s="156">
        <f t="shared" si="546"/>
        <v>0</v>
      </c>
      <c r="BC291" s="156">
        <f t="shared" si="546"/>
        <v>0</v>
      </c>
      <c r="BD291" s="156">
        <f t="shared" si="546"/>
        <v>0</v>
      </c>
      <c r="BE291" s="156">
        <f t="shared" si="546"/>
        <v>0</v>
      </c>
      <c r="BF291" s="156">
        <f t="shared" si="546"/>
        <v>0</v>
      </c>
      <c r="BG291" s="156">
        <f t="shared" si="546"/>
        <v>0</v>
      </c>
      <c r="BH291" s="156">
        <f t="shared" si="546"/>
        <v>0</v>
      </c>
      <c r="BI291" s="156">
        <f t="shared" si="546"/>
        <v>0</v>
      </c>
      <c r="BJ291" s="156">
        <f t="shared" si="546"/>
        <v>-85654.400634061705</v>
      </c>
      <c r="BK291" s="156">
        <f t="shared" si="546"/>
        <v>0</v>
      </c>
      <c r="BL291" s="156">
        <f t="shared" si="546"/>
        <v>0</v>
      </c>
      <c r="BM291" s="156">
        <f t="shared" si="546"/>
        <v>0</v>
      </c>
      <c r="BN291" s="156">
        <f t="shared" si="546"/>
        <v>0</v>
      </c>
      <c r="BO291" s="156">
        <f t="shared" si="546"/>
        <v>0</v>
      </c>
      <c r="BP291" s="156">
        <f t="shared" si="546"/>
        <v>0</v>
      </c>
      <c r="BQ291" s="156">
        <f t="shared" ref="BQ291:EB291" si="547">IF(BQ$165=EOMONTH($E115,$R115*(1-$O115)),SUMIFS($D284:$NK284,$D$165:$NK$165,"&gt;"&amp;EOMONTH($E115,$R115*(1-$O115)+$S115*(1-$O115)+$T115*$O115),$D$165:$NK$165,"&lt;="&amp;EOMONTH($E115,$R115*(1-$O115)+60))*-($AF115*(1-$O115)+$AH115*$O115)+SUMIFS($D284:$NK284,$D$165:$NK$165,"&gt;"&amp;EOMONTH($E115,$R115*(1-$O115)+60),$D$165:$NK$165,"&lt;="&amp;EOMONTH($E115,$R115*(1-$O115)+372))*-($AG115*(1-$O115)+$AI115*$O115),0)</f>
        <v>0</v>
      </c>
      <c r="BR291" s="156">
        <f t="shared" si="547"/>
        <v>0</v>
      </c>
      <c r="BS291" s="156">
        <f t="shared" si="547"/>
        <v>0</v>
      </c>
      <c r="BT291" s="156">
        <f t="shared" si="547"/>
        <v>0</v>
      </c>
      <c r="BU291" s="156">
        <f t="shared" si="547"/>
        <v>0</v>
      </c>
      <c r="BV291" s="156">
        <f t="shared" si="547"/>
        <v>0</v>
      </c>
      <c r="BW291" s="156">
        <f t="shared" si="547"/>
        <v>0</v>
      </c>
      <c r="BX291" s="156">
        <f t="shared" si="547"/>
        <v>0</v>
      </c>
      <c r="BY291" s="156">
        <f t="shared" si="547"/>
        <v>0</v>
      </c>
      <c r="BZ291" s="156">
        <f t="shared" si="547"/>
        <v>0</v>
      </c>
      <c r="CA291" s="156">
        <f t="shared" si="547"/>
        <v>0</v>
      </c>
      <c r="CB291" s="156">
        <f t="shared" si="547"/>
        <v>0</v>
      </c>
      <c r="CC291" s="156">
        <f t="shared" si="547"/>
        <v>0</v>
      </c>
      <c r="CD291" s="156">
        <f t="shared" si="547"/>
        <v>0</v>
      </c>
      <c r="CE291" s="156">
        <f t="shared" si="547"/>
        <v>0</v>
      </c>
      <c r="CF291" s="156">
        <f t="shared" si="547"/>
        <v>0</v>
      </c>
      <c r="CG291" s="156">
        <f t="shared" si="547"/>
        <v>0</v>
      </c>
      <c r="CH291" s="156">
        <f t="shared" si="547"/>
        <v>0</v>
      </c>
      <c r="CI291" s="156">
        <f t="shared" si="547"/>
        <v>0</v>
      </c>
      <c r="CJ291" s="156">
        <f t="shared" si="547"/>
        <v>0</v>
      </c>
      <c r="CK291" s="156">
        <f t="shared" si="547"/>
        <v>0</v>
      </c>
      <c r="CL291" s="156">
        <f t="shared" si="547"/>
        <v>0</v>
      </c>
      <c r="CM291" s="156">
        <f t="shared" si="547"/>
        <v>0</v>
      </c>
      <c r="CN291" s="156">
        <f t="shared" si="547"/>
        <v>0</v>
      </c>
      <c r="CO291" s="156">
        <f t="shared" si="547"/>
        <v>0</v>
      </c>
      <c r="CP291" s="156">
        <f t="shared" si="547"/>
        <v>0</v>
      </c>
      <c r="CQ291" s="156">
        <f t="shared" si="547"/>
        <v>0</v>
      </c>
      <c r="CR291" s="156">
        <f t="shared" si="547"/>
        <v>0</v>
      </c>
      <c r="CS291" s="156">
        <f t="shared" si="547"/>
        <v>0</v>
      </c>
      <c r="CT291" s="156">
        <f t="shared" si="547"/>
        <v>0</v>
      </c>
      <c r="CU291" s="156">
        <f t="shared" si="547"/>
        <v>0</v>
      </c>
      <c r="CV291" s="156">
        <f t="shared" si="547"/>
        <v>0</v>
      </c>
      <c r="CW291" s="156">
        <f t="shared" si="547"/>
        <v>0</v>
      </c>
      <c r="CX291" s="156">
        <f t="shared" si="547"/>
        <v>0</v>
      </c>
      <c r="CY291" s="156">
        <f t="shared" si="547"/>
        <v>0</v>
      </c>
      <c r="CZ291" s="156">
        <f t="shared" si="547"/>
        <v>0</v>
      </c>
      <c r="DA291" s="156">
        <f t="shared" si="547"/>
        <v>0</v>
      </c>
      <c r="DB291" s="156">
        <f t="shared" si="547"/>
        <v>0</v>
      </c>
      <c r="DC291" s="156">
        <f t="shared" si="547"/>
        <v>0</v>
      </c>
      <c r="DD291" s="156">
        <f t="shared" si="547"/>
        <v>0</v>
      </c>
      <c r="DE291" s="156">
        <f t="shared" si="547"/>
        <v>0</v>
      </c>
      <c r="DF291" s="156">
        <f t="shared" si="547"/>
        <v>0</v>
      </c>
      <c r="DG291" s="156">
        <f t="shared" si="547"/>
        <v>0</v>
      </c>
      <c r="DH291" s="156">
        <f t="shared" si="547"/>
        <v>0</v>
      </c>
      <c r="DI291" s="156">
        <f t="shared" si="547"/>
        <v>0</v>
      </c>
      <c r="DJ291" s="156">
        <f t="shared" si="547"/>
        <v>0</v>
      </c>
      <c r="DK291" s="156">
        <f t="shared" si="547"/>
        <v>0</v>
      </c>
      <c r="DL291" s="156">
        <f t="shared" si="547"/>
        <v>0</v>
      </c>
      <c r="DM291" s="156">
        <f t="shared" si="547"/>
        <v>0</v>
      </c>
      <c r="DN291" s="156">
        <f t="shared" si="547"/>
        <v>0</v>
      </c>
      <c r="DO291" s="156">
        <f t="shared" si="547"/>
        <v>0</v>
      </c>
      <c r="DP291" s="156">
        <f t="shared" si="547"/>
        <v>0</v>
      </c>
      <c r="DQ291" s="156">
        <f t="shared" si="547"/>
        <v>0</v>
      </c>
      <c r="DR291" s="156">
        <f t="shared" si="547"/>
        <v>0</v>
      </c>
      <c r="DS291" s="156">
        <f t="shared" si="547"/>
        <v>0</v>
      </c>
      <c r="DT291" s="156">
        <f t="shared" si="547"/>
        <v>0</v>
      </c>
      <c r="DU291" s="156">
        <f t="shared" si="547"/>
        <v>0</v>
      </c>
      <c r="DV291" s="156">
        <f t="shared" si="547"/>
        <v>0</v>
      </c>
      <c r="DW291" s="156">
        <f t="shared" si="547"/>
        <v>0</v>
      </c>
      <c r="DX291" s="156">
        <f t="shared" si="547"/>
        <v>0</v>
      </c>
      <c r="DY291" s="156">
        <f t="shared" si="547"/>
        <v>0</v>
      </c>
      <c r="DZ291" s="156">
        <f t="shared" si="547"/>
        <v>0</v>
      </c>
      <c r="EA291" s="156">
        <f t="shared" si="547"/>
        <v>0</v>
      </c>
      <c r="EB291" s="156">
        <f t="shared" si="547"/>
        <v>0</v>
      </c>
      <c r="EC291" s="156">
        <f t="shared" ref="EC291:GN291" si="548">IF(EC$165=EOMONTH($E115,$R115*(1-$O115)),SUMIFS($D284:$NK284,$D$165:$NK$165,"&gt;"&amp;EOMONTH($E115,$R115*(1-$O115)+$S115*(1-$O115)+$T115*$O115),$D$165:$NK$165,"&lt;="&amp;EOMONTH($E115,$R115*(1-$O115)+60))*-($AF115*(1-$O115)+$AH115*$O115)+SUMIFS($D284:$NK284,$D$165:$NK$165,"&gt;"&amp;EOMONTH($E115,$R115*(1-$O115)+60),$D$165:$NK$165,"&lt;="&amp;EOMONTH($E115,$R115*(1-$O115)+372))*-($AG115*(1-$O115)+$AI115*$O115),0)</f>
        <v>0</v>
      </c>
      <c r="ED291" s="156">
        <f t="shared" si="548"/>
        <v>0</v>
      </c>
      <c r="EE291" s="156">
        <f t="shared" si="548"/>
        <v>0</v>
      </c>
      <c r="EF291" s="156">
        <f t="shared" si="548"/>
        <v>0</v>
      </c>
      <c r="EG291" s="156">
        <f t="shared" si="548"/>
        <v>0</v>
      </c>
      <c r="EH291" s="156">
        <f t="shared" si="548"/>
        <v>0</v>
      </c>
      <c r="EI291" s="156">
        <f t="shared" si="548"/>
        <v>0</v>
      </c>
      <c r="EJ291" s="156">
        <f t="shared" si="548"/>
        <v>0</v>
      </c>
      <c r="EK291" s="156">
        <f t="shared" si="548"/>
        <v>0</v>
      </c>
      <c r="EL291" s="156">
        <f t="shared" si="548"/>
        <v>0</v>
      </c>
      <c r="EM291" s="156">
        <f t="shared" si="548"/>
        <v>0</v>
      </c>
      <c r="EN291" s="156">
        <f t="shared" si="548"/>
        <v>0</v>
      </c>
      <c r="EO291" s="156">
        <f t="shared" si="548"/>
        <v>0</v>
      </c>
      <c r="EP291" s="156">
        <f t="shared" si="548"/>
        <v>0</v>
      </c>
      <c r="EQ291" s="156">
        <f t="shared" si="548"/>
        <v>0</v>
      </c>
      <c r="ER291" s="156">
        <f t="shared" si="548"/>
        <v>0</v>
      </c>
      <c r="ES291" s="156">
        <f t="shared" si="548"/>
        <v>0</v>
      </c>
      <c r="ET291" s="156">
        <f t="shared" si="548"/>
        <v>0</v>
      </c>
      <c r="EU291" s="156">
        <f t="shared" si="548"/>
        <v>0</v>
      </c>
      <c r="EV291" s="156">
        <f t="shared" si="548"/>
        <v>0</v>
      </c>
      <c r="EW291" s="156">
        <f t="shared" si="548"/>
        <v>0</v>
      </c>
      <c r="EX291" s="156">
        <f t="shared" si="548"/>
        <v>0</v>
      </c>
      <c r="EY291" s="156">
        <f t="shared" si="548"/>
        <v>0</v>
      </c>
      <c r="EZ291" s="156">
        <f t="shared" si="548"/>
        <v>0</v>
      </c>
      <c r="FA291" s="156">
        <f t="shared" si="548"/>
        <v>0</v>
      </c>
      <c r="FB291" s="156">
        <f t="shared" si="548"/>
        <v>0</v>
      </c>
      <c r="FC291" s="156">
        <f t="shared" si="548"/>
        <v>0</v>
      </c>
      <c r="FD291" s="156">
        <f t="shared" si="548"/>
        <v>0</v>
      </c>
      <c r="FE291" s="156">
        <f t="shared" si="548"/>
        <v>0</v>
      </c>
      <c r="FF291" s="156">
        <f t="shared" si="548"/>
        <v>0</v>
      </c>
      <c r="FG291" s="156">
        <f t="shared" si="548"/>
        <v>0</v>
      </c>
      <c r="FH291" s="156">
        <f t="shared" si="548"/>
        <v>0</v>
      </c>
      <c r="FI291" s="156">
        <f t="shared" si="548"/>
        <v>0</v>
      </c>
      <c r="FJ291" s="156">
        <f t="shared" si="548"/>
        <v>0</v>
      </c>
      <c r="FK291" s="156">
        <f t="shared" si="548"/>
        <v>0</v>
      </c>
      <c r="FL291" s="156">
        <f t="shared" si="548"/>
        <v>0</v>
      </c>
      <c r="FM291" s="156">
        <f t="shared" si="548"/>
        <v>0</v>
      </c>
      <c r="FN291" s="156">
        <f t="shared" si="548"/>
        <v>0</v>
      </c>
      <c r="FO291" s="156">
        <f t="shared" si="548"/>
        <v>0</v>
      </c>
      <c r="FP291" s="156">
        <f t="shared" si="548"/>
        <v>0</v>
      </c>
      <c r="FQ291" s="156">
        <f t="shared" si="548"/>
        <v>0</v>
      </c>
      <c r="FR291" s="156">
        <f t="shared" si="548"/>
        <v>0</v>
      </c>
      <c r="FS291" s="156">
        <f t="shared" si="548"/>
        <v>0</v>
      </c>
      <c r="FT291" s="156">
        <f t="shared" si="548"/>
        <v>0</v>
      </c>
      <c r="FU291" s="156">
        <f t="shared" si="548"/>
        <v>0</v>
      </c>
      <c r="FV291" s="156">
        <f t="shared" si="548"/>
        <v>0</v>
      </c>
      <c r="FW291" s="156">
        <f t="shared" si="548"/>
        <v>0</v>
      </c>
      <c r="FX291" s="156">
        <f t="shared" si="548"/>
        <v>0</v>
      </c>
      <c r="FY291" s="156">
        <f t="shared" si="548"/>
        <v>0</v>
      </c>
      <c r="FZ291" s="156">
        <f t="shared" si="548"/>
        <v>0</v>
      </c>
      <c r="GA291" s="156">
        <f t="shared" si="548"/>
        <v>0</v>
      </c>
      <c r="GB291" s="156">
        <f t="shared" si="548"/>
        <v>0</v>
      </c>
      <c r="GC291" s="156">
        <f t="shared" si="548"/>
        <v>0</v>
      </c>
      <c r="GD291" s="156">
        <f t="shared" si="548"/>
        <v>0</v>
      </c>
      <c r="GE291" s="156">
        <f t="shared" si="548"/>
        <v>0</v>
      </c>
      <c r="GF291" s="156">
        <f t="shared" si="548"/>
        <v>0</v>
      </c>
      <c r="GG291" s="156">
        <f t="shared" si="548"/>
        <v>0</v>
      </c>
      <c r="GH291" s="156">
        <f t="shared" si="548"/>
        <v>0</v>
      </c>
      <c r="GI291" s="156">
        <f t="shared" si="548"/>
        <v>0</v>
      </c>
      <c r="GJ291" s="156">
        <f t="shared" si="548"/>
        <v>0</v>
      </c>
      <c r="GK291" s="156">
        <f t="shared" si="548"/>
        <v>0</v>
      </c>
      <c r="GL291" s="156">
        <f t="shared" si="548"/>
        <v>0</v>
      </c>
      <c r="GM291" s="156">
        <f t="shared" si="548"/>
        <v>0</v>
      </c>
      <c r="GN291" s="156">
        <f t="shared" si="548"/>
        <v>0</v>
      </c>
      <c r="GO291" s="156">
        <f t="shared" ref="GO291:IZ291" si="549">IF(GO$165=EOMONTH($E115,$R115*(1-$O115)),SUMIFS($D284:$NK284,$D$165:$NK$165,"&gt;"&amp;EOMONTH($E115,$R115*(1-$O115)+$S115*(1-$O115)+$T115*$O115),$D$165:$NK$165,"&lt;="&amp;EOMONTH($E115,$R115*(1-$O115)+60))*-($AF115*(1-$O115)+$AH115*$O115)+SUMIFS($D284:$NK284,$D$165:$NK$165,"&gt;"&amp;EOMONTH($E115,$R115*(1-$O115)+60),$D$165:$NK$165,"&lt;="&amp;EOMONTH($E115,$R115*(1-$O115)+372))*-($AG115*(1-$O115)+$AI115*$O115),0)</f>
        <v>0</v>
      </c>
      <c r="GP291" s="156">
        <f t="shared" si="549"/>
        <v>0</v>
      </c>
      <c r="GQ291" s="156">
        <f t="shared" si="549"/>
        <v>0</v>
      </c>
      <c r="GR291" s="156">
        <f t="shared" si="549"/>
        <v>0</v>
      </c>
      <c r="GS291" s="156">
        <f t="shared" si="549"/>
        <v>0</v>
      </c>
      <c r="GT291" s="156">
        <f t="shared" si="549"/>
        <v>0</v>
      </c>
      <c r="GU291" s="156">
        <f t="shared" si="549"/>
        <v>0</v>
      </c>
      <c r="GV291" s="156">
        <f t="shared" si="549"/>
        <v>0</v>
      </c>
      <c r="GW291" s="156">
        <f t="shared" si="549"/>
        <v>0</v>
      </c>
      <c r="GX291" s="156">
        <f t="shared" si="549"/>
        <v>0</v>
      </c>
      <c r="GY291" s="156">
        <f t="shared" si="549"/>
        <v>0</v>
      </c>
      <c r="GZ291" s="156">
        <f t="shared" si="549"/>
        <v>0</v>
      </c>
      <c r="HA291" s="156">
        <f t="shared" si="549"/>
        <v>0</v>
      </c>
      <c r="HB291" s="156">
        <f t="shared" si="549"/>
        <v>0</v>
      </c>
      <c r="HC291" s="156">
        <f t="shared" si="549"/>
        <v>0</v>
      </c>
      <c r="HD291" s="156">
        <f t="shared" si="549"/>
        <v>0</v>
      </c>
      <c r="HE291" s="156">
        <f t="shared" si="549"/>
        <v>0</v>
      </c>
      <c r="HF291" s="156">
        <f t="shared" si="549"/>
        <v>0</v>
      </c>
      <c r="HG291" s="156">
        <f t="shared" si="549"/>
        <v>0</v>
      </c>
      <c r="HH291" s="156">
        <f t="shared" si="549"/>
        <v>0</v>
      </c>
      <c r="HI291" s="156">
        <f t="shared" si="549"/>
        <v>0</v>
      </c>
      <c r="HJ291" s="156">
        <f t="shared" si="549"/>
        <v>0</v>
      </c>
      <c r="HK291" s="156">
        <f t="shared" si="549"/>
        <v>0</v>
      </c>
      <c r="HL291" s="156">
        <f t="shared" si="549"/>
        <v>0</v>
      </c>
      <c r="HM291" s="156">
        <f t="shared" si="549"/>
        <v>0</v>
      </c>
      <c r="HN291" s="156">
        <f t="shared" si="549"/>
        <v>0</v>
      </c>
      <c r="HO291" s="156">
        <f t="shared" si="549"/>
        <v>0</v>
      </c>
      <c r="HP291" s="156">
        <f t="shared" si="549"/>
        <v>0</v>
      </c>
      <c r="HQ291" s="156">
        <f t="shared" si="549"/>
        <v>0</v>
      </c>
      <c r="HR291" s="156">
        <f t="shared" si="549"/>
        <v>0</v>
      </c>
      <c r="HS291" s="156">
        <f t="shared" si="549"/>
        <v>0</v>
      </c>
      <c r="HT291" s="156">
        <f t="shared" si="549"/>
        <v>0</v>
      </c>
      <c r="HU291" s="156">
        <f t="shared" si="549"/>
        <v>0</v>
      </c>
      <c r="HV291" s="156">
        <f t="shared" si="549"/>
        <v>0</v>
      </c>
      <c r="HW291" s="156">
        <f t="shared" si="549"/>
        <v>0</v>
      </c>
      <c r="HX291" s="156">
        <f t="shared" si="549"/>
        <v>0</v>
      </c>
      <c r="HY291" s="156">
        <f t="shared" si="549"/>
        <v>0</v>
      </c>
      <c r="HZ291" s="156">
        <f t="shared" si="549"/>
        <v>0</v>
      </c>
      <c r="IA291" s="156">
        <f t="shared" si="549"/>
        <v>0</v>
      </c>
      <c r="IB291" s="156">
        <f t="shared" si="549"/>
        <v>0</v>
      </c>
      <c r="IC291" s="156">
        <f t="shared" si="549"/>
        <v>0</v>
      </c>
      <c r="ID291" s="156">
        <f t="shared" si="549"/>
        <v>0</v>
      </c>
      <c r="IE291" s="156">
        <f t="shared" si="549"/>
        <v>0</v>
      </c>
      <c r="IF291" s="156">
        <f t="shared" si="549"/>
        <v>0</v>
      </c>
      <c r="IG291" s="156">
        <f t="shared" si="549"/>
        <v>0</v>
      </c>
      <c r="IH291" s="156">
        <f t="shared" si="549"/>
        <v>0</v>
      </c>
      <c r="II291" s="156">
        <f t="shared" si="549"/>
        <v>0</v>
      </c>
      <c r="IJ291" s="156">
        <f t="shared" si="549"/>
        <v>0</v>
      </c>
      <c r="IK291" s="156">
        <f t="shared" si="549"/>
        <v>0</v>
      </c>
      <c r="IL291" s="156">
        <f t="shared" si="549"/>
        <v>0</v>
      </c>
      <c r="IM291" s="156">
        <f t="shared" si="549"/>
        <v>0</v>
      </c>
      <c r="IN291" s="156">
        <f t="shared" si="549"/>
        <v>0</v>
      </c>
      <c r="IO291" s="156">
        <f t="shared" si="549"/>
        <v>0</v>
      </c>
      <c r="IP291" s="156">
        <f t="shared" si="549"/>
        <v>0</v>
      </c>
      <c r="IQ291" s="156">
        <f t="shared" si="549"/>
        <v>0</v>
      </c>
      <c r="IR291" s="156">
        <f t="shared" si="549"/>
        <v>0</v>
      </c>
      <c r="IS291" s="156">
        <f t="shared" si="549"/>
        <v>0</v>
      </c>
      <c r="IT291" s="156">
        <f t="shared" si="549"/>
        <v>0</v>
      </c>
      <c r="IU291" s="156">
        <f t="shared" si="549"/>
        <v>0</v>
      </c>
      <c r="IV291" s="156">
        <f t="shared" si="549"/>
        <v>0</v>
      </c>
      <c r="IW291" s="156">
        <f t="shared" si="549"/>
        <v>0</v>
      </c>
      <c r="IX291" s="156">
        <f t="shared" si="549"/>
        <v>0</v>
      </c>
      <c r="IY291" s="156">
        <f t="shared" si="549"/>
        <v>0</v>
      </c>
      <c r="IZ291" s="156">
        <f t="shared" si="549"/>
        <v>0</v>
      </c>
      <c r="JA291" s="156">
        <f t="shared" ref="JA291:LL291" si="550">IF(JA$165=EOMONTH($E115,$R115*(1-$O115)),SUMIFS($D284:$NK284,$D$165:$NK$165,"&gt;"&amp;EOMONTH($E115,$R115*(1-$O115)+$S115*(1-$O115)+$T115*$O115),$D$165:$NK$165,"&lt;="&amp;EOMONTH($E115,$R115*(1-$O115)+60))*-($AF115*(1-$O115)+$AH115*$O115)+SUMIFS($D284:$NK284,$D$165:$NK$165,"&gt;"&amp;EOMONTH($E115,$R115*(1-$O115)+60),$D$165:$NK$165,"&lt;="&amp;EOMONTH($E115,$R115*(1-$O115)+372))*-($AG115*(1-$O115)+$AI115*$O115),0)</f>
        <v>0</v>
      </c>
      <c r="JB291" s="156">
        <f t="shared" si="550"/>
        <v>0</v>
      </c>
      <c r="JC291" s="156">
        <f t="shared" si="550"/>
        <v>0</v>
      </c>
      <c r="JD291" s="156">
        <f t="shared" si="550"/>
        <v>0</v>
      </c>
      <c r="JE291" s="156">
        <f t="shared" si="550"/>
        <v>0</v>
      </c>
      <c r="JF291" s="156">
        <f t="shared" si="550"/>
        <v>0</v>
      </c>
      <c r="JG291" s="156">
        <f t="shared" si="550"/>
        <v>0</v>
      </c>
      <c r="JH291" s="156">
        <f t="shared" si="550"/>
        <v>0</v>
      </c>
      <c r="JI291" s="156">
        <f t="shared" si="550"/>
        <v>0</v>
      </c>
      <c r="JJ291" s="156">
        <f t="shared" si="550"/>
        <v>0</v>
      </c>
      <c r="JK291" s="156">
        <f t="shared" si="550"/>
        <v>0</v>
      </c>
      <c r="JL291" s="156">
        <f t="shared" si="550"/>
        <v>0</v>
      </c>
      <c r="JM291" s="156">
        <f t="shared" si="550"/>
        <v>0</v>
      </c>
      <c r="JN291" s="156">
        <f t="shared" si="550"/>
        <v>0</v>
      </c>
      <c r="JO291" s="156">
        <f t="shared" si="550"/>
        <v>0</v>
      </c>
      <c r="JP291" s="156">
        <f t="shared" si="550"/>
        <v>0</v>
      </c>
      <c r="JQ291" s="156">
        <f t="shared" si="550"/>
        <v>0</v>
      </c>
      <c r="JR291" s="156">
        <f t="shared" si="550"/>
        <v>0</v>
      </c>
      <c r="JS291" s="156">
        <f t="shared" si="550"/>
        <v>0</v>
      </c>
      <c r="JT291" s="156">
        <f t="shared" si="550"/>
        <v>0</v>
      </c>
      <c r="JU291" s="156">
        <f t="shared" si="550"/>
        <v>0</v>
      </c>
      <c r="JV291" s="156">
        <f t="shared" si="550"/>
        <v>0</v>
      </c>
      <c r="JW291" s="156">
        <f t="shared" si="550"/>
        <v>0</v>
      </c>
      <c r="JX291" s="156">
        <f t="shared" si="550"/>
        <v>0</v>
      </c>
      <c r="JY291" s="156">
        <f t="shared" si="550"/>
        <v>0</v>
      </c>
      <c r="JZ291" s="156">
        <f t="shared" si="550"/>
        <v>0</v>
      </c>
      <c r="KA291" s="156">
        <f t="shared" si="550"/>
        <v>0</v>
      </c>
      <c r="KB291" s="156">
        <f t="shared" si="550"/>
        <v>0</v>
      </c>
      <c r="KC291" s="156">
        <f t="shared" si="550"/>
        <v>0</v>
      </c>
      <c r="KD291" s="156">
        <f t="shared" si="550"/>
        <v>0</v>
      </c>
      <c r="KE291" s="156">
        <f t="shared" si="550"/>
        <v>0</v>
      </c>
      <c r="KF291" s="156">
        <f t="shared" si="550"/>
        <v>0</v>
      </c>
      <c r="KG291" s="156">
        <f t="shared" si="550"/>
        <v>0</v>
      </c>
      <c r="KH291" s="156">
        <f t="shared" si="550"/>
        <v>0</v>
      </c>
      <c r="KI291" s="156">
        <f t="shared" si="550"/>
        <v>0</v>
      </c>
      <c r="KJ291" s="156">
        <f t="shared" si="550"/>
        <v>0</v>
      </c>
      <c r="KK291" s="156">
        <f t="shared" si="550"/>
        <v>0</v>
      </c>
      <c r="KL291" s="156">
        <f t="shared" si="550"/>
        <v>0</v>
      </c>
      <c r="KM291" s="156">
        <f t="shared" si="550"/>
        <v>0</v>
      </c>
      <c r="KN291" s="156">
        <f t="shared" si="550"/>
        <v>0</v>
      </c>
      <c r="KO291" s="156">
        <f t="shared" si="550"/>
        <v>0</v>
      </c>
      <c r="KP291" s="156">
        <f t="shared" si="550"/>
        <v>0</v>
      </c>
      <c r="KQ291" s="156">
        <f t="shared" si="550"/>
        <v>0</v>
      </c>
      <c r="KR291" s="156">
        <f t="shared" si="550"/>
        <v>0</v>
      </c>
      <c r="KS291" s="156">
        <f t="shared" si="550"/>
        <v>0</v>
      </c>
      <c r="KT291" s="156">
        <f t="shared" si="550"/>
        <v>0</v>
      </c>
      <c r="KU291" s="156">
        <f t="shared" si="550"/>
        <v>0</v>
      </c>
      <c r="KV291" s="156">
        <f t="shared" si="550"/>
        <v>0</v>
      </c>
      <c r="KW291" s="156">
        <f t="shared" si="550"/>
        <v>0</v>
      </c>
      <c r="KX291" s="156">
        <f t="shared" si="550"/>
        <v>0</v>
      </c>
      <c r="KY291" s="156">
        <f t="shared" si="550"/>
        <v>0</v>
      </c>
      <c r="KZ291" s="156">
        <f t="shared" si="550"/>
        <v>0</v>
      </c>
      <c r="LA291" s="156">
        <f t="shared" si="550"/>
        <v>0</v>
      </c>
      <c r="LB291" s="156">
        <f t="shared" si="550"/>
        <v>0</v>
      </c>
      <c r="LC291" s="156">
        <f t="shared" si="550"/>
        <v>0</v>
      </c>
      <c r="LD291" s="156">
        <f t="shared" si="550"/>
        <v>0</v>
      </c>
      <c r="LE291" s="156">
        <f t="shared" si="550"/>
        <v>0</v>
      </c>
      <c r="LF291" s="156">
        <f t="shared" si="550"/>
        <v>0</v>
      </c>
      <c r="LG291" s="156">
        <f t="shared" si="550"/>
        <v>0</v>
      </c>
      <c r="LH291" s="156">
        <f t="shared" si="550"/>
        <v>0</v>
      </c>
      <c r="LI291" s="156">
        <f t="shared" si="550"/>
        <v>0</v>
      </c>
      <c r="LJ291" s="156">
        <f t="shared" si="550"/>
        <v>0</v>
      </c>
      <c r="LK291" s="156">
        <f t="shared" si="550"/>
        <v>0</v>
      </c>
      <c r="LL291" s="156">
        <f t="shared" si="550"/>
        <v>0</v>
      </c>
      <c r="LM291" s="156">
        <f t="shared" ref="LM291:NK291" si="551">IF(LM$165=EOMONTH($E115,$R115*(1-$O115)),SUMIFS($D284:$NK284,$D$165:$NK$165,"&gt;"&amp;EOMONTH($E115,$R115*(1-$O115)+$S115*(1-$O115)+$T115*$O115),$D$165:$NK$165,"&lt;="&amp;EOMONTH($E115,$R115*(1-$O115)+60))*-($AF115*(1-$O115)+$AH115*$O115)+SUMIFS($D284:$NK284,$D$165:$NK$165,"&gt;"&amp;EOMONTH($E115,$R115*(1-$O115)+60),$D$165:$NK$165,"&lt;="&amp;EOMONTH($E115,$R115*(1-$O115)+372))*-($AG115*(1-$O115)+$AI115*$O115),0)</f>
        <v>0</v>
      </c>
      <c r="LN291" s="156">
        <f t="shared" si="551"/>
        <v>0</v>
      </c>
      <c r="LO291" s="156">
        <f t="shared" si="551"/>
        <v>0</v>
      </c>
      <c r="LP291" s="156">
        <f t="shared" si="551"/>
        <v>0</v>
      </c>
      <c r="LQ291" s="156">
        <f t="shared" si="551"/>
        <v>0</v>
      </c>
      <c r="LR291" s="156">
        <f t="shared" si="551"/>
        <v>0</v>
      </c>
      <c r="LS291" s="156">
        <f t="shared" si="551"/>
        <v>0</v>
      </c>
      <c r="LT291" s="156">
        <f t="shared" si="551"/>
        <v>0</v>
      </c>
      <c r="LU291" s="156">
        <f t="shared" si="551"/>
        <v>0</v>
      </c>
      <c r="LV291" s="156">
        <f t="shared" si="551"/>
        <v>0</v>
      </c>
      <c r="LW291" s="156">
        <f t="shared" si="551"/>
        <v>0</v>
      </c>
      <c r="LX291" s="156">
        <f t="shared" si="551"/>
        <v>0</v>
      </c>
      <c r="LY291" s="156">
        <f t="shared" si="551"/>
        <v>0</v>
      </c>
      <c r="LZ291" s="156">
        <f t="shared" si="551"/>
        <v>0</v>
      </c>
      <c r="MA291" s="156">
        <f t="shared" si="551"/>
        <v>0</v>
      </c>
      <c r="MB291" s="156">
        <f t="shared" si="551"/>
        <v>0</v>
      </c>
      <c r="MC291" s="156">
        <f t="shared" si="551"/>
        <v>0</v>
      </c>
      <c r="MD291" s="156">
        <f t="shared" si="551"/>
        <v>0</v>
      </c>
      <c r="ME291" s="156">
        <f t="shared" si="551"/>
        <v>0</v>
      </c>
      <c r="MF291" s="156">
        <f t="shared" si="551"/>
        <v>0</v>
      </c>
      <c r="MG291" s="156">
        <f t="shared" si="551"/>
        <v>0</v>
      </c>
      <c r="MH291" s="156">
        <f t="shared" si="551"/>
        <v>0</v>
      </c>
      <c r="MI291" s="156">
        <f t="shared" si="551"/>
        <v>0</v>
      </c>
      <c r="MJ291" s="156">
        <f t="shared" si="551"/>
        <v>0</v>
      </c>
      <c r="MK291" s="156">
        <f t="shared" si="551"/>
        <v>0</v>
      </c>
      <c r="ML291" s="156">
        <f t="shared" si="551"/>
        <v>0</v>
      </c>
      <c r="MM291" s="156">
        <f t="shared" si="551"/>
        <v>0</v>
      </c>
      <c r="MN291" s="156">
        <f t="shared" si="551"/>
        <v>0</v>
      </c>
      <c r="MO291" s="156">
        <f t="shared" si="551"/>
        <v>0</v>
      </c>
      <c r="MP291" s="156">
        <f t="shared" si="551"/>
        <v>0</v>
      </c>
      <c r="MQ291" s="156">
        <f t="shared" si="551"/>
        <v>0</v>
      </c>
      <c r="MR291" s="156">
        <f t="shared" si="551"/>
        <v>0</v>
      </c>
      <c r="MS291" s="156">
        <f t="shared" si="551"/>
        <v>0</v>
      </c>
      <c r="MT291" s="156">
        <f t="shared" si="551"/>
        <v>0</v>
      </c>
      <c r="MU291" s="156">
        <f t="shared" si="551"/>
        <v>0</v>
      </c>
      <c r="MV291" s="156">
        <f t="shared" si="551"/>
        <v>0</v>
      </c>
      <c r="MW291" s="156">
        <f t="shared" si="551"/>
        <v>0</v>
      </c>
      <c r="MX291" s="156">
        <f t="shared" si="551"/>
        <v>0</v>
      </c>
      <c r="MY291" s="156">
        <f t="shared" si="551"/>
        <v>0</v>
      </c>
      <c r="MZ291" s="156">
        <f t="shared" si="551"/>
        <v>0</v>
      </c>
      <c r="NA291" s="156">
        <f t="shared" si="551"/>
        <v>0</v>
      </c>
      <c r="NB291" s="156">
        <f t="shared" si="551"/>
        <v>0</v>
      </c>
      <c r="NC291" s="156">
        <f t="shared" si="551"/>
        <v>0</v>
      </c>
      <c r="ND291" s="156">
        <f t="shared" si="551"/>
        <v>0</v>
      </c>
      <c r="NE291" s="156">
        <f t="shared" si="551"/>
        <v>0</v>
      </c>
      <c r="NF291" s="156">
        <f t="shared" si="551"/>
        <v>0</v>
      </c>
      <c r="NG291" s="156">
        <f t="shared" si="551"/>
        <v>0</v>
      </c>
      <c r="NH291" s="156">
        <f t="shared" si="551"/>
        <v>0</v>
      </c>
      <c r="NI291" s="156">
        <f t="shared" si="551"/>
        <v>0</v>
      </c>
      <c r="NJ291" s="156">
        <f t="shared" si="551"/>
        <v>0</v>
      </c>
      <c r="NK291" s="158">
        <f t="shared" si="551"/>
        <v>0</v>
      </c>
    </row>
    <row r="292" spans="1:375" x14ac:dyDescent="0.25">
      <c r="A292" s="159">
        <f t="shared" ref="A292" ca="1" si="552">SUM(D292:NK292)</f>
        <v>2863179.0034332741</v>
      </c>
      <c r="B292" s="164"/>
      <c r="C292" s="161" t="s">
        <v>165</v>
      </c>
      <c r="D292" s="162">
        <f>SUM(D287:D291)</f>
        <v>0</v>
      </c>
      <c r="E292" s="162">
        <f t="shared" ref="E292:BP292" si="553">SUM(E287:E291)</f>
        <v>0</v>
      </c>
      <c r="F292" s="162">
        <f t="shared" si="553"/>
        <v>0</v>
      </c>
      <c r="G292" s="162">
        <f t="shared" si="553"/>
        <v>0</v>
      </c>
      <c r="H292" s="162">
        <f t="shared" si="553"/>
        <v>0</v>
      </c>
      <c r="I292" s="162">
        <f t="shared" si="553"/>
        <v>0</v>
      </c>
      <c r="J292" s="162">
        <f t="shared" si="553"/>
        <v>0</v>
      </c>
      <c r="K292" s="162">
        <f t="shared" si="553"/>
        <v>0</v>
      </c>
      <c r="L292" s="162">
        <f t="shared" si="553"/>
        <v>0</v>
      </c>
      <c r="M292" s="162">
        <f t="shared" si="553"/>
        <v>0</v>
      </c>
      <c r="N292" s="162">
        <f t="shared" si="553"/>
        <v>0</v>
      </c>
      <c r="O292" s="162">
        <f t="shared" si="553"/>
        <v>0</v>
      </c>
      <c r="P292" s="162">
        <f t="shared" si="553"/>
        <v>0</v>
      </c>
      <c r="Q292" s="162">
        <f t="shared" si="553"/>
        <v>0</v>
      </c>
      <c r="R292" s="162">
        <f t="shared" si="553"/>
        <v>0</v>
      </c>
      <c r="S292" s="162">
        <f t="shared" si="553"/>
        <v>0</v>
      </c>
      <c r="T292" s="162">
        <f t="shared" si="553"/>
        <v>0</v>
      </c>
      <c r="U292" s="162">
        <f t="shared" si="553"/>
        <v>0</v>
      </c>
      <c r="V292" s="162">
        <f t="shared" si="553"/>
        <v>0</v>
      </c>
      <c r="W292" s="162">
        <f t="shared" si="553"/>
        <v>-215068.51799999998</v>
      </c>
      <c r="X292" s="162">
        <f t="shared" ca="1" si="553"/>
        <v>2042.8616862248309</v>
      </c>
      <c r="Y292" s="162">
        <f t="shared" ca="1" si="553"/>
        <v>2103.4404717978578</v>
      </c>
      <c r="Z292" s="162">
        <f t="shared" ca="1" si="553"/>
        <v>2140.5543301435791</v>
      </c>
      <c r="AA292" s="162">
        <f t="shared" ca="1" si="553"/>
        <v>2141.9836969133285</v>
      </c>
      <c r="AB292" s="162">
        <f t="shared" ca="1" si="553"/>
        <v>2930.9581895108313</v>
      </c>
      <c r="AC292" s="162">
        <f t="shared" ca="1" si="553"/>
        <v>21434.988729186163</v>
      </c>
      <c r="AD292" s="162">
        <f t="shared" ca="1" si="553"/>
        <v>21461.454482261252</v>
      </c>
      <c r="AE292" s="162">
        <f t="shared" ca="1" si="553"/>
        <v>21477.253349588696</v>
      </c>
      <c r="AF292" s="162">
        <f t="shared" ca="1" si="553"/>
        <v>21605.303327405629</v>
      </c>
      <c r="AG292" s="162">
        <f t="shared" ca="1" si="553"/>
        <v>21888.445677551383</v>
      </c>
      <c r="AH292" s="162">
        <f t="shared" ca="1" si="553"/>
        <v>21968.721649629806</v>
      </c>
      <c r="AI292" s="162">
        <f t="shared" ca="1" si="553"/>
        <v>21971.554998303865</v>
      </c>
      <c r="AJ292" s="162">
        <f t="shared" ca="1" si="553"/>
        <v>22524.325753993689</v>
      </c>
      <c r="AK292" s="162">
        <f t="shared" ca="1" si="553"/>
        <v>22572.164987212891</v>
      </c>
      <c r="AL292" s="162">
        <f t="shared" ca="1" si="553"/>
        <v>22658.887777732081</v>
      </c>
      <c r="AM292" s="162">
        <f t="shared" ca="1" si="553"/>
        <v>22661.749181187846</v>
      </c>
      <c r="AN292" s="162">
        <f t="shared" ca="1" si="553"/>
        <v>23602.510511812539</v>
      </c>
      <c r="AO292" s="162">
        <f t="shared" ca="1" si="553"/>
        <v>23607.709534478905</v>
      </c>
      <c r="AP292" s="162">
        <f t="shared" ca="1" si="553"/>
        <v>23610.592161169487</v>
      </c>
      <c r="AQ292" s="162">
        <f t="shared" ca="1" si="553"/>
        <v>23613.481897195143</v>
      </c>
      <c r="AR292" s="162">
        <f t="shared" ca="1" si="553"/>
        <v>23617.706467415381</v>
      </c>
      <c r="AS292" s="162">
        <f t="shared" ca="1" si="553"/>
        <v>23623.114151426871</v>
      </c>
      <c r="AT292" s="162">
        <f t="shared" ca="1" si="553"/>
        <v>23626.025320832046</v>
      </c>
      <c r="AU292" s="162">
        <f t="shared" ca="1" si="553"/>
        <v>23628.943669966327</v>
      </c>
      <c r="AV292" s="162">
        <f t="shared" ca="1" si="553"/>
        <v>24198.297548326846</v>
      </c>
      <c r="AW292" s="162">
        <f t="shared" ca="1" si="553"/>
        <v>24201.987340350854</v>
      </c>
      <c r="AX292" s="162">
        <f t="shared" ca="1" si="553"/>
        <v>24205.35224885257</v>
      </c>
      <c r="AY292" s="162">
        <f t="shared" ca="1" si="553"/>
        <v>24208.299494412007</v>
      </c>
      <c r="AZ292" s="162">
        <f t="shared" ca="1" si="553"/>
        <v>24282.925257875795</v>
      </c>
      <c r="BA292" s="162">
        <f t="shared" ca="1" si="553"/>
        <v>24288.280251222153</v>
      </c>
      <c r="BB292" s="162">
        <f t="shared" ca="1" si="553"/>
        <v>24291.249356713452</v>
      </c>
      <c r="BC292" s="162">
        <f t="shared" ca="1" si="553"/>
        <v>24294.225784819875</v>
      </c>
      <c r="BD292" s="162">
        <f t="shared" ca="1" si="553"/>
        <v>24298.577092146719</v>
      </c>
      <c r="BE292" s="162">
        <f t="shared" ca="1" si="553"/>
        <v>24304.147006678555</v>
      </c>
      <c r="BF292" s="162">
        <f t="shared" ca="1" si="553"/>
        <v>24307.145511165887</v>
      </c>
      <c r="BG292" s="162">
        <f t="shared" ca="1" si="553"/>
        <v>24310.151410774193</v>
      </c>
      <c r="BH292" s="162">
        <f t="shared" si="553"/>
        <v>0</v>
      </c>
      <c r="BI292" s="162">
        <f t="shared" si="553"/>
        <v>0</v>
      </c>
      <c r="BJ292" s="162">
        <f t="shared" si="553"/>
        <v>-243225.63403406169</v>
      </c>
      <c r="BK292" s="162">
        <f t="shared" ca="1" si="553"/>
        <v>4779.7030335775662</v>
      </c>
      <c r="BL292" s="162">
        <f t="shared" ca="1" si="553"/>
        <v>4925.6342147479445</v>
      </c>
      <c r="BM292" s="162">
        <f t="shared" ca="1" si="553"/>
        <v>26588.291529782698</v>
      </c>
      <c r="BN292" s="162">
        <f t="shared" ca="1" si="553"/>
        <v>26620.16633329355</v>
      </c>
      <c r="BO292" s="162">
        <f t="shared" ca="1" si="553"/>
        <v>26622.841977961289</v>
      </c>
      <c r="BP292" s="162">
        <f t="shared" ca="1" si="553"/>
        <v>26825.264753796353</v>
      </c>
      <c r="BQ292" s="162">
        <f t="shared" ref="BQ292:EB292" ca="1" si="554">SUM(BQ287:BQ291)</f>
        <v>26831.001765764144</v>
      </c>
      <c r="BR292" s="162">
        <f t="shared" ca="1" si="554"/>
        <v>26916.179648386613</v>
      </c>
      <c r="BS292" s="162">
        <f t="shared" ca="1" si="554"/>
        <v>26919.27572498317</v>
      </c>
      <c r="BT292" s="162">
        <f t="shared" ca="1" si="554"/>
        <v>26922.379437339852</v>
      </c>
      <c r="BU292" s="162">
        <f t="shared" ca="1" si="554"/>
        <v>26925.4908042885</v>
      </c>
      <c r="BV292" s="162">
        <f t="shared" ca="1" si="554"/>
        <v>26929.060635717968</v>
      </c>
      <c r="BW292" s="162">
        <f t="shared" ca="1" si="554"/>
        <v>26932.187368531977</v>
      </c>
      <c r="BX292" s="162">
        <f t="shared" ca="1" si="554"/>
        <v>27010.223757649772</v>
      </c>
      <c r="BY292" s="162">
        <f t="shared" ca="1" si="554"/>
        <v>27674.872827273419</v>
      </c>
      <c r="BZ292" s="162">
        <f t="shared" ca="1" si="554"/>
        <v>27678.02275128914</v>
      </c>
      <c r="CA292" s="162">
        <f t="shared" ca="1" si="554"/>
        <v>27681.180443867244</v>
      </c>
      <c r="CB292" s="162">
        <f t="shared" ca="1" si="554"/>
        <v>27685.796745810294</v>
      </c>
      <c r="CC292" s="162">
        <f t="shared" ca="1" si="554"/>
        <v>27691.705868137116</v>
      </c>
      <c r="CD292" s="162">
        <f t="shared" ca="1" si="554"/>
        <v>27694.886981547726</v>
      </c>
      <c r="CE292" s="162">
        <f t="shared" ca="1" si="554"/>
        <v>27698.075940442181</v>
      </c>
      <c r="CF292" s="162">
        <f t="shared" ca="1" si="554"/>
        <v>27701.27276416956</v>
      </c>
      <c r="CG292" s="162">
        <f t="shared" ca="1" si="554"/>
        <v>27704.477472126669</v>
      </c>
      <c r="CH292" s="162">
        <f t="shared" ca="1" si="554"/>
        <v>27708.15439849902</v>
      </c>
      <c r="CI292" s="162">
        <f t="shared" ca="1" si="554"/>
        <v>27711.374933297448</v>
      </c>
      <c r="CJ292" s="162">
        <f t="shared" ca="1" si="554"/>
        <v>27791.176852962973</v>
      </c>
      <c r="CK292" s="162">
        <f t="shared" ca="1" si="554"/>
        <v>28475.765394675331</v>
      </c>
      <c r="CL292" s="162">
        <f t="shared" ca="1" si="554"/>
        <v>28479.009816411522</v>
      </c>
      <c r="CM292" s="162">
        <f t="shared" ca="1" si="554"/>
        <v>28482.262239766969</v>
      </c>
      <c r="CN292" s="162">
        <f t="shared" ca="1" si="554"/>
        <v>28487.017030768311</v>
      </c>
      <c r="CO292" s="162">
        <f t="shared" ca="1" si="554"/>
        <v>28493.103426764941</v>
      </c>
      <c r="CP292" s="162">
        <f t="shared" ca="1" si="554"/>
        <v>28496.379973577867</v>
      </c>
      <c r="CQ292" s="162">
        <f t="shared" ca="1" si="554"/>
        <v>28499.664601239154</v>
      </c>
      <c r="CR292" s="162">
        <f t="shared" ca="1" si="554"/>
        <v>28502.95732967836</v>
      </c>
      <c r="CS292" s="162">
        <f t="shared" ca="1" si="554"/>
        <v>28506.258178874181</v>
      </c>
      <c r="CT292" s="162">
        <f t="shared" ca="1" si="554"/>
        <v>28447.848991721348</v>
      </c>
      <c r="CU292" s="162">
        <f t="shared" ca="1" si="554"/>
        <v>28451.075427408516</v>
      </c>
      <c r="CV292" s="162">
        <f t="shared" ca="1" si="554"/>
        <v>28225.760299232676</v>
      </c>
      <c r="CW292" s="162">
        <f t="shared" ca="1" si="554"/>
        <v>28976.174645972082</v>
      </c>
      <c r="CX292" s="162">
        <f t="shared" ca="1" si="554"/>
        <v>28979.091202128639</v>
      </c>
      <c r="CY292" s="162">
        <f t="shared" ca="1" si="554"/>
        <v>29217.112547984554</v>
      </c>
      <c r="CZ292" s="162">
        <f t="shared" ca="1" si="554"/>
        <v>29222.009982715936</v>
      </c>
      <c r="DA292" s="162">
        <f t="shared" ca="1" si="554"/>
        <v>29317.98029951955</v>
      </c>
      <c r="DB292" s="162">
        <f t="shared" ca="1" si="554"/>
        <v>29321.355142736866</v>
      </c>
      <c r="DC292" s="162">
        <f t="shared" ca="1" si="554"/>
        <v>29324.738309227992</v>
      </c>
      <c r="DD292" s="162">
        <f t="shared" ca="1" si="554"/>
        <v>29328.129819520371</v>
      </c>
      <c r="DE292" s="162">
        <f t="shared" ca="1" si="554"/>
        <v>29331.529694192068</v>
      </c>
      <c r="DF292" s="162">
        <f t="shared" ca="1" si="554"/>
        <v>29334.937953871897</v>
      </c>
      <c r="DG292" s="162">
        <f t="shared" ca="1" si="554"/>
        <v>29338.354619239548</v>
      </c>
      <c r="DH292" s="162">
        <f t="shared" ca="1" si="554"/>
        <v>29419.038611530665</v>
      </c>
      <c r="DI292" s="162">
        <f t="shared" ca="1" si="554"/>
        <v>30148.58628670136</v>
      </c>
      <c r="DJ292" s="162">
        <f t="shared" ca="1" si="554"/>
        <v>30152.028293721283</v>
      </c>
      <c r="DK292" s="162">
        <f t="shared" ca="1" si="554"/>
        <v>30155.478789659079</v>
      </c>
      <c r="DL292" s="162">
        <f t="shared" ca="1" si="554"/>
        <v>30160.523147432403</v>
      </c>
      <c r="DM292" s="162">
        <f t="shared" ca="1" si="554"/>
        <v>30166.980204945226</v>
      </c>
      <c r="DN292" s="162">
        <f t="shared" ca="1" si="554"/>
        <v>30170.456293459061</v>
      </c>
      <c r="DO292" s="162">
        <f t="shared" ca="1" si="554"/>
        <v>30173.940954944923</v>
      </c>
      <c r="DP292" s="162">
        <f t="shared" ca="1" si="554"/>
        <v>30177.434210546075</v>
      </c>
      <c r="DQ292" s="162">
        <f t="shared" ca="1" si="554"/>
        <v>30180.936081457919</v>
      </c>
      <c r="DR292" s="162">
        <f t="shared" ca="1" si="554"/>
        <v>30184.446588928142</v>
      </c>
      <c r="DS292" s="162">
        <f t="shared" ca="1" si="554"/>
        <v>30187.965754256824</v>
      </c>
      <c r="DT292" s="162">
        <f t="shared" ca="1" si="554"/>
        <v>30270.459476245473</v>
      </c>
      <c r="DU292" s="162">
        <f t="shared" ca="1" si="554"/>
        <v>31021.893581671291</v>
      </c>
      <c r="DV292" s="162">
        <f t="shared" ca="1" si="554"/>
        <v>31025.438848901813</v>
      </c>
      <c r="DW292" s="162">
        <f t="shared" ca="1" si="554"/>
        <v>31028.992859717742</v>
      </c>
      <c r="DX292" s="162">
        <f t="shared" ca="1" si="554"/>
        <v>31034.188548224265</v>
      </c>
      <c r="DY292" s="162">
        <f t="shared" ca="1" si="554"/>
        <v>30672.694945512114</v>
      </c>
      <c r="DZ292" s="162">
        <f t="shared" ca="1" si="554"/>
        <v>30675.754961165803</v>
      </c>
      <c r="EA292" s="162">
        <f t="shared" ca="1" si="554"/>
        <v>30678.822523643601</v>
      </c>
      <c r="EB292" s="162">
        <f t="shared" ca="1" si="554"/>
        <v>30945.887519852989</v>
      </c>
      <c r="EC292" s="162">
        <f t="shared" ref="EC292:GN292" ca="1" si="555">SUM(EC287:EC291)</f>
        <v>30949.494446892193</v>
      </c>
      <c r="ED292" s="162">
        <f t="shared" ca="1" si="555"/>
        <v>31061.869286567948</v>
      </c>
      <c r="EE292" s="162">
        <f t="shared" ca="1" si="555"/>
        <v>31065.49402685649</v>
      </c>
      <c r="EF292" s="162">
        <f t="shared" si="555"/>
        <v>30172.78382206324</v>
      </c>
      <c r="EG292" s="162">
        <f t="shared" si="555"/>
        <v>30928.910356761415</v>
      </c>
      <c r="EH292" s="162">
        <f t="shared" si="555"/>
        <v>30932.45243325143</v>
      </c>
      <c r="EI292" s="162">
        <f t="shared" si="555"/>
        <v>30936.003245457621</v>
      </c>
      <c r="EJ292" s="162">
        <f t="shared" si="555"/>
        <v>30939.562814924626</v>
      </c>
      <c r="EK292" s="162">
        <f t="shared" si="555"/>
        <v>30943.131163250211</v>
      </c>
      <c r="EL292" s="162">
        <f t="shared" si="555"/>
        <v>30946.708312085408</v>
      </c>
      <c r="EM292" s="162">
        <f t="shared" si="555"/>
        <v>30950.294283134648</v>
      </c>
      <c r="EN292" s="162">
        <f t="shared" si="555"/>
        <v>30953.889098155891</v>
      </c>
      <c r="EO292" s="162">
        <f t="shared" si="555"/>
        <v>30957.492778960757</v>
      </c>
      <c r="EP292" s="162">
        <f t="shared" si="555"/>
        <v>30961.105347414661</v>
      </c>
      <c r="EQ292" s="162">
        <f t="shared" si="555"/>
        <v>30964.726825436945</v>
      </c>
      <c r="ER292" s="162">
        <f t="shared" si="555"/>
        <v>30985.507035169274</v>
      </c>
      <c r="ES292" s="162">
        <f t="shared" si="555"/>
        <v>31764.317365908388</v>
      </c>
      <c r="ET292" s="162">
        <f t="shared" si="555"/>
        <v>31767.965704693106</v>
      </c>
      <c r="EU292" s="162">
        <f t="shared" si="555"/>
        <v>31771.623041265484</v>
      </c>
      <c r="EV292" s="162">
        <f t="shared" si="555"/>
        <v>31775.289397816501</v>
      </c>
      <c r="EW292" s="162">
        <f t="shared" si="555"/>
        <v>0</v>
      </c>
      <c r="EX292" s="162">
        <f t="shared" si="555"/>
        <v>0</v>
      </c>
      <c r="EY292" s="162">
        <f t="shared" si="555"/>
        <v>0</v>
      </c>
      <c r="EZ292" s="162">
        <f t="shared" si="555"/>
        <v>0</v>
      </c>
      <c r="FA292" s="162">
        <f t="shared" si="555"/>
        <v>0</v>
      </c>
      <c r="FB292" s="162">
        <f t="shared" si="555"/>
        <v>0</v>
      </c>
      <c r="FC292" s="162">
        <f t="shared" si="555"/>
        <v>0</v>
      </c>
      <c r="FD292" s="162">
        <f t="shared" si="555"/>
        <v>0</v>
      </c>
      <c r="FE292" s="162">
        <f t="shared" si="555"/>
        <v>0</v>
      </c>
      <c r="FF292" s="162">
        <f t="shared" si="555"/>
        <v>0</v>
      </c>
      <c r="FG292" s="162">
        <f t="shared" si="555"/>
        <v>0</v>
      </c>
      <c r="FH292" s="162">
        <f t="shared" si="555"/>
        <v>0</v>
      </c>
      <c r="FI292" s="162">
        <f t="shared" si="555"/>
        <v>0</v>
      </c>
      <c r="FJ292" s="162">
        <f t="shared" si="555"/>
        <v>0</v>
      </c>
      <c r="FK292" s="162">
        <f t="shared" si="555"/>
        <v>0</v>
      </c>
      <c r="FL292" s="162">
        <f t="shared" si="555"/>
        <v>0</v>
      </c>
      <c r="FM292" s="162">
        <f t="shared" si="555"/>
        <v>0</v>
      </c>
      <c r="FN292" s="162">
        <f t="shared" si="555"/>
        <v>0</v>
      </c>
      <c r="FO292" s="162">
        <f t="shared" si="555"/>
        <v>0</v>
      </c>
      <c r="FP292" s="162">
        <f t="shared" si="555"/>
        <v>0</v>
      </c>
      <c r="FQ292" s="162">
        <f t="shared" si="555"/>
        <v>0</v>
      </c>
      <c r="FR292" s="162">
        <f t="shared" si="555"/>
        <v>0</v>
      </c>
      <c r="FS292" s="162">
        <f t="shared" si="555"/>
        <v>0</v>
      </c>
      <c r="FT292" s="162">
        <f t="shared" si="555"/>
        <v>0</v>
      </c>
      <c r="FU292" s="162">
        <f t="shared" si="555"/>
        <v>0</v>
      </c>
      <c r="FV292" s="162">
        <f t="shared" si="555"/>
        <v>0</v>
      </c>
      <c r="FW292" s="162">
        <f t="shared" si="555"/>
        <v>0</v>
      </c>
      <c r="FX292" s="162">
        <f t="shared" si="555"/>
        <v>0</v>
      </c>
      <c r="FY292" s="162">
        <f t="shared" si="555"/>
        <v>0</v>
      </c>
      <c r="FZ292" s="162">
        <f t="shared" si="555"/>
        <v>0</v>
      </c>
      <c r="GA292" s="162">
        <f t="shared" si="555"/>
        <v>0</v>
      </c>
      <c r="GB292" s="162">
        <f t="shared" si="555"/>
        <v>0</v>
      </c>
      <c r="GC292" s="162">
        <f t="shared" si="555"/>
        <v>0</v>
      </c>
      <c r="GD292" s="162">
        <f t="shared" si="555"/>
        <v>0</v>
      </c>
      <c r="GE292" s="162">
        <f t="shared" si="555"/>
        <v>0</v>
      </c>
      <c r="GF292" s="162">
        <f t="shared" si="555"/>
        <v>0</v>
      </c>
      <c r="GG292" s="162">
        <f t="shared" si="555"/>
        <v>0</v>
      </c>
      <c r="GH292" s="162">
        <f t="shared" si="555"/>
        <v>0</v>
      </c>
      <c r="GI292" s="162">
        <f t="shared" si="555"/>
        <v>0</v>
      </c>
      <c r="GJ292" s="162">
        <f t="shared" si="555"/>
        <v>0</v>
      </c>
      <c r="GK292" s="162">
        <f t="shared" si="555"/>
        <v>0</v>
      </c>
      <c r="GL292" s="162">
        <f t="shared" si="555"/>
        <v>0</v>
      </c>
      <c r="GM292" s="162">
        <f t="shared" si="555"/>
        <v>0</v>
      </c>
      <c r="GN292" s="162">
        <f t="shared" si="555"/>
        <v>0</v>
      </c>
      <c r="GO292" s="162">
        <f t="shared" ref="GO292:IZ292" si="556">SUM(GO287:GO291)</f>
        <v>0</v>
      </c>
      <c r="GP292" s="162">
        <f t="shared" si="556"/>
        <v>0</v>
      </c>
      <c r="GQ292" s="162">
        <f t="shared" si="556"/>
        <v>0</v>
      </c>
      <c r="GR292" s="162">
        <f t="shared" si="556"/>
        <v>0</v>
      </c>
      <c r="GS292" s="162">
        <f t="shared" si="556"/>
        <v>0</v>
      </c>
      <c r="GT292" s="162">
        <f t="shared" si="556"/>
        <v>0</v>
      </c>
      <c r="GU292" s="162">
        <f t="shared" si="556"/>
        <v>0</v>
      </c>
      <c r="GV292" s="162">
        <f t="shared" si="556"/>
        <v>0</v>
      </c>
      <c r="GW292" s="162">
        <f t="shared" si="556"/>
        <v>0</v>
      </c>
      <c r="GX292" s="162">
        <f t="shared" si="556"/>
        <v>0</v>
      </c>
      <c r="GY292" s="162">
        <f t="shared" si="556"/>
        <v>0</v>
      </c>
      <c r="GZ292" s="162">
        <f t="shared" si="556"/>
        <v>0</v>
      </c>
      <c r="HA292" s="162">
        <f t="shared" si="556"/>
        <v>0</v>
      </c>
      <c r="HB292" s="162">
        <f t="shared" si="556"/>
        <v>0</v>
      </c>
      <c r="HC292" s="162">
        <f t="shared" si="556"/>
        <v>0</v>
      </c>
      <c r="HD292" s="162">
        <f t="shared" si="556"/>
        <v>0</v>
      </c>
      <c r="HE292" s="162">
        <f t="shared" si="556"/>
        <v>0</v>
      </c>
      <c r="HF292" s="162">
        <f t="shared" si="556"/>
        <v>0</v>
      </c>
      <c r="HG292" s="162">
        <f t="shared" si="556"/>
        <v>0</v>
      </c>
      <c r="HH292" s="162">
        <f t="shared" si="556"/>
        <v>0</v>
      </c>
      <c r="HI292" s="162">
        <f t="shared" si="556"/>
        <v>0</v>
      </c>
      <c r="HJ292" s="162">
        <f t="shared" si="556"/>
        <v>0</v>
      </c>
      <c r="HK292" s="162">
        <f t="shared" si="556"/>
        <v>0</v>
      </c>
      <c r="HL292" s="162">
        <f t="shared" si="556"/>
        <v>0</v>
      </c>
      <c r="HM292" s="162">
        <f t="shared" si="556"/>
        <v>0</v>
      </c>
      <c r="HN292" s="162">
        <f t="shared" si="556"/>
        <v>0</v>
      </c>
      <c r="HO292" s="162">
        <f t="shared" si="556"/>
        <v>0</v>
      </c>
      <c r="HP292" s="162">
        <f t="shared" si="556"/>
        <v>0</v>
      </c>
      <c r="HQ292" s="162">
        <f t="shared" si="556"/>
        <v>0</v>
      </c>
      <c r="HR292" s="162">
        <f t="shared" si="556"/>
        <v>0</v>
      </c>
      <c r="HS292" s="162">
        <f t="shared" si="556"/>
        <v>0</v>
      </c>
      <c r="HT292" s="162">
        <f t="shared" si="556"/>
        <v>0</v>
      </c>
      <c r="HU292" s="162">
        <f t="shared" si="556"/>
        <v>0</v>
      </c>
      <c r="HV292" s="162">
        <f t="shared" si="556"/>
        <v>0</v>
      </c>
      <c r="HW292" s="162">
        <f t="shared" si="556"/>
        <v>0</v>
      </c>
      <c r="HX292" s="162">
        <f t="shared" si="556"/>
        <v>0</v>
      </c>
      <c r="HY292" s="162">
        <f t="shared" si="556"/>
        <v>0</v>
      </c>
      <c r="HZ292" s="162">
        <f t="shared" si="556"/>
        <v>0</v>
      </c>
      <c r="IA292" s="162">
        <f t="shared" si="556"/>
        <v>0</v>
      </c>
      <c r="IB292" s="162">
        <f t="shared" si="556"/>
        <v>0</v>
      </c>
      <c r="IC292" s="162">
        <f t="shared" si="556"/>
        <v>0</v>
      </c>
      <c r="ID292" s="162">
        <f t="shared" si="556"/>
        <v>0</v>
      </c>
      <c r="IE292" s="162">
        <f t="shared" si="556"/>
        <v>0</v>
      </c>
      <c r="IF292" s="162">
        <f t="shared" si="556"/>
        <v>0</v>
      </c>
      <c r="IG292" s="162">
        <f t="shared" si="556"/>
        <v>0</v>
      </c>
      <c r="IH292" s="162">
        <f t="shared" si="556"/>
        <v>0</v>
      </c>
      <c r="II292" s="162">
        <f t="shared" si="556"/>
        <v>0</v>
      </c>
      <c r="IJ292" s="162">
        <f t="shared" si="556"/>
        <v>0</v>
      </c>
      <c r="IK292" s="162">
        <f t="shared" si="556"/>
        <v>0</v>
      </c>
      <c r="IL292" s="162">
        <f t="shared" si="556"/>
        <v>0</v>
      </c>
      <c r="IM292" s="162">
        <f t="shared" si="556"/>
        <v>0</v>
      </c>
      <c r="IN292" s="162">
        <f t="shared" si="556"/>
        <v>0</v>
      </c>
      <c r="IO292" s="162">
        <f t="shared" si="556"/>
        <v>0</v>
      </c>
      <c r="IP292" s="162">
        <f t="shared" si="556"/>
        <v>0</v>
      </c>
      <c r="IQ292" s="162">
        <f t="shared" si="556"/>
        <v>0</v>
      </c>
      <c r="IR292" s="162">
        <f t="shared" si="556"/>
        <v>0</v>
      </c>
      <c r="IS292" s="162">
        <f t="shared" si="556"/>
        <v>0</v>
      </c>
      <c r="IT292" s="162">
        <f t="shared" si="556"/>
        <v>0</v>
      </c>
      <c r="IU292" s="162">
        <f t="shared" si="556"/>
        <v>0</v>
      </c>
      <c r="IV292" s="162">
        <f t="shared" si="556"/>
        <v>0</v>
      </c>
      <c r="IW292" s="162">
        <f t="shared" si="556"/>
        <v>0</v>
      </c>
      <c r="IX292" s="162">
        <f t="shared" si="556"/>
        <v>0</v>
      </c>
      <c r="IY292" s="162">
        <f t="shared" si="556"/>
        <v>0</v>
      </c>
      <c r="IZ292" s="162">
        <f t="shared" si="556"/>
        <v>0</v>
      </c>
      <c r="JA292" s="162">
        <f t="shared" ref="JA292:LL292" si="557">SUM(JA287:JA291)</f>
        <v>0</v>
      </c>
      <c r="JB292" s="162">
        <f t="shared" si="557"/>
        <v>0</v>
      </c>
      <c r="JC292" s="162">
        <f t="shared" si="557"/>
        <v>0</v>
      </c>
      <c r="JD292" s="162">
        <f t="shared" si="557"/>
        <v>0</v>
      </c>
      <c r="JE292" s="162">
        <f t="shared" si="557"/>
        <v>0</v>
      </c>
      <c r="JF292" s="162">
        <f t="shared" si="557"/>
        <v>0</v>
      </c>
      <c r="JG292" s="162">
        <f t="shared" si="557"/>
        <v>0</v>
      </c>
      <c r="JH292" s="162">
        <f t="shared" si="557"/>
        <v>0</v>
      </c>
      <c r="JI292" s="162">
        <f t="shared" si="557"/>
        <v>0</v>
      </c>
      <c r="JJ292" s="162">
        <f t="shared" si="557"/>
        <v>0</v>
      </c>
      <c r="JK292" s="162">
        <f t="shared" si="557"/>
        <v>0</v>
      </c>
      <c r="JL292" s="162">
        <f t="shared" si="557"/>
        <v>0</v>
      </c>
      <c r="JM292" s="162">
        <f t="shared" si="557"/>
        <v>0</v>
      </c>
      <c r="JN292" s="162">
        <f t="shared" si="557"/>
        <v>0</v>
      </c>
      <c r="JO292" s="162">
        <f t="shared" si="557"/>
        <v>0</v>
      </c>
      <c r="JP292" s="162">
        <f t="shared" si="557"/>
        <v>0</v>
      </c>
      <c r="JQ292" s="162">
        <f t="shared" si="557"/>
        <v>0</v>
      </c>
      <c r="JR292" s="162">
        <f t="shared" si="557"/>
        <v>0</v>
      </c>
      <c r="JS292" s="162">
        <f t="shared" si="557"/>
        <v>0</v>
      </c>
      <c r="JT292" s="162">
        <f t="shared" si="557"/>
        <v>0</v>
      </c>
      <c r="JU292" s="162">
        <f t="shared" si="557"/>
        <v>0</v>
      </c>
      <c r="JV292" s="162">
        <f t="shared" si="557"/>
        <v>0</v>
      </c>
      <c r="JW292" s="162">
        <f t="shared" si="557"/>
        <v>0</v>
      </c>
      <c r="JX292" s="162">
        <f t="shared" si="557"/>
        <v>0</v>
      </c>
      <c r="JY292" s="162">
        <f t="shared" si="557"/>
        <v>0</v>
      </c>
      <c r="JZ292" s="162">
        <f t="shared" si="557"/>
        <v>0</v>
      </c>
      <c r="KA292" s="162">
        <f t="shared" si="557"/>
        <v>0</v>
      </c>
      <c r="KB292" s="162">
        <f t="shared" si="557"/>
        <v>0</v>
      </c>
      <c r="KC292" s="162">
        <f t="shared" si="557"/>
        <v>0</v>
      </c>
      <c r="KD292" s="162">
        <f t="shared" si="557"/>
        <v>0</v>
      </c>
      <c r="KE292" s="162">
        <f t="shared" si="557"/>
        <v>0</v>
      </c>
      <c r="KF292" s="162">
        <f t="shared" si="557"/>
        <v>0</v>
      </c>
      <c r="KG292" s="162">
        <f t="shared" si="557"/>
        <v>0</v>
      </c>
      <c r="KH292" s="162">
        <f t="shared" si="557"/>
        <v>0</v>
      </c>
      <c r="KI292" s="162">
        <f t="shared" si="557"/>
        <v>0</v>
      </c>
      <c r="KJ292" s="162">
        <f t="shared" si="557"/>
        <v>0</v>
      </c>
      <c r="KK292" s="162">
        <f t="shared" si="557"/>
        <v>0</v>
      </c>
      <c r="KL292" s="162">
        <f t="shared" si="557"/>
        <v>0</v>
      </c>
      <c r="KM292" s="162">
        <f t="shared" si="557"/>
        <v>0</v>
      </c>
      <c r="KN292" s="162">
        <f t="shared" si="557"/>
        <v>0</v>
      </c>
      <c r="KO292" s="162">
        <f t="shared" si="557"/>
        <v>0</v>
      </c>
      <c r="KP292" s="162">
        <f t="shared" si="557"/>
        <v>0</v>
      </c>
      <c r="KQ292" s="162">
        <f t="shared" si="557"/>
        <v>0</v>
      </c>
      <c r="KR292" s="162">
        <f t="shared" si="557"/>
        <v>0</v>
      </c>
      <c r="KS292" s="162">
        <f t="shared" si="557"/>
        <v>0</v>
      </c>
      <c r="KT292" s="162">
        <f t="shared" si="557"/>
        <v>0</v>
      </c>
      <c r="KU292" s="162">
        <f t="shared" si="557"/>
        <v>0</v>
      </c>
      <c r="KV292" s="162">
        <f t="shared" si="557"/>
        <v>0</v>
      </c>
      <c r="KW292" s="162">
        <f t="shared" si="557"/>
        <v>0</v>
      </c>
      <c r="KX292" s="162">
        <f t="shared" si="557"/>
        <v>0</v>
      </c>
      <c r="KY292" s="162">
        <f t="shared" si="557"/>
        <v>0</v>
      </c>
      <c r="KZ292" s="162">
        <f t="shared" si="557"/>
        <v>0</v>
      </c>
      <c r="LA292" s="162">
        <f t="shared" si="557"/>
        <v>0</v>
      </c>
      <c r="LB292" s="162">
        <f t="shared" si="557"/>
        <v>0</v>
      </c>
      <c r="LC292" s="162">
        <f t="shared" si="557"/>
        <v>0</v>
      </c>
      <c r="LD292" s="162">
        <f t="shared" si="557"/>
        <v>0</v>
      </c>
      <c r="LE292" s="162">
        <f t="shared" si="557"/>
        <v>0</v>
      </c>
      <c r="LF292" s="162">
        <f t="shared" si="557"/>
        <v>0</v>
      </c>
      <c r="LG292" s="162">
        <f t="shared" si="557"/>
        <v>0</v>
      </c>
      <c r="LH292" s="162">
        <f t="shared" si="557"/>
        <v>0</v>
      </c>
      <c r="LI292" s="162">
        <f t="shared" si="557"/>
        <v>0</v>
      </c>
      <c r="LJ292" s="162">
        <f t="shared" si="557"/>
        <v>0</v>
      </c>
      <c r="LK292" s="162">
        <f t="shared" si="557"/>
        <v>0</v>
      </c>
      <c r="LL292" s="162">
        <f t="shared" si="557"/>
        <v>0</v>
      </c>
      <c r="LM292" s="162">
        <f t="shared" ref="LM292:NK292" si="558">SUM(LM287:LM291)</f>
        <v>0</v>
      </c>
      <c r="LN292" s="162">
        <f t="shared" si="558"/>
        <v>0</v>
      </c>
      <c r="LO292" s="162">
        <f t="shared" si="558"/>
        <v>0</v>
      </c>
      <c r="LP292" s="162">
        <f t="shared" si="558"/>
        <v>0</v>
      </c>
      <c r="LQ292" s="162">
        <f t="shared" si="558"/>
        <v>0</v>
      </c>
      <c r="LR292" s="162">
        <f t="shared" si="558"/>
        <v>0</v>
      </c>
      <c r="LS292" s="162">
        <f t="shared" si="558"/>
        <v>0</v>
      </c>
      <c r="LT292" s="162">
        <f t="shared" si="558"/>
        <v>0</v>
      </c>
      <c r="LU292" s="162">
        <f t="shared" si="558"/>
        <v>0</v>
      </c>
      <c r="LV292" s="162">
        <f t="shared" si="558"/>
        <v>0</v>
      </c>
      <c r="LW292" s="162">
        <f t="shared" si="558"/>
        <v>0</v>
      </c>
      <c r="LX292" s="162">
        <f t="shared" si="558"/>
        <v>0</v>
      </c>
      <c r="LY292" s="162">
        <f t="shared" si="558"/>
        <v>0</v>
      </c>
      <c r="LZ292" s="162">
        <f t="shared" si="558"/>
        <v>0</v>
      </c>
      <c r="MA292" s="162">
        <f t="shared" si="558"/>
        <v>0</v>
      </c>
      <c r="MB292" s="162">
        <f t="shared" si="558"/>
        <v>0</v>
      </c>
      <c r="MC292" s="162">
        <f t="shared" si="558"/>
        <v>0</v>
      </c>
      <c r="MD292" s="162">
        <f t="shared" si="558"/>
        <v>0</v>
      </c>
      <c r="ME292" s="162">
        <f t="shared" si="558"/>
        <v>0</v>
      </c>
      <c r="MF292" s="162">
        <f t="shared" si="558"/>
        <v>0</v>
      </c>
      <c r="MG292" s="162">
        <f t="shared" si="558"/>
        <v>0</v>
      </c>
      <c r="MH292" s="162">
        <f t="shared" si="558"/>
        <v>0</v>
      </c>
      <c r="MI292" s="162">
        <f t="shared" si="558"/>
        <v>0</v>
      </c>
      <c r="MJ292" s="162">
        <f t="shared" si="558"/>
        <v>0</v>
      </c>
      <c r="MK292" s="162">
        <f t="shared" si="558"/>
        <v>0</v>
      </c>
      <c r="ML292" s="162">
        <f t="shared" si="558"/>
        <v>0</v>
      </c>
      <c r="MM292" s="162">
        <f t="shared" si="558"/>
        <v>0</v>
      </c>
      <c r="MN292" s="162">
        <f t="shared" si="558"/>
        <v>0</v>
      </c>
      <c r="MO292" s="162">
        <f t="shared" si="558"/>
        <v>0</v>
      </c>
      <c r="MP292" s="162">
        <f t="shared" si="558"/>
        <v>0</v>
      </c>
      <c r="MQ292" s="162">
        <f t="shared" si="558"/>
        <v>0</v>
      </c>
      <c r="MR292" s="162">
        <f t="shared" si="558"/>
        <v>0</v>
      </c>
      <c r="MS292" s="162">
        <f t="shared" si="558"/>
        <v>0</v>
      </c>
      <c r="MT292" s="162">
        <f t="shared" si="558"/>
        <v>0</v>
      </c>
      <c r="MU292" s="162">
        <f t="shared" si="558"/>
        <v>0</v>
      </c>
      <c r="MV292" s="162">
        <f t="shared" si="558"/>
        <v>0</v>
      </c>
      <c r="MW292" s="162">
        <f t="shared" si="558"/>
        <v>0</v>
      </c>
      <c r="MX292" s="162">
        <f t="shared" si="558"/>
        <v>0</v>
      </c>
      <c r="MY292" s="162">
        <f t="shared" si="558"/>
        <v>0</v>
      </c>
      <c r="MZ292" s="162">
        <f t="shared" si="558"/>
        <v>0</v>
      </c>
      <c r="NA292" s="162">
        <f t="shared" si="558"/>
        <v>0</v>
      </c>
      <c r="NB292" s="162">
        <f t="shared" si="558"/>
        <v>0</v>
      </c>
      <c r="NC292" s="162">
        <f t="shared" si="558"/>
        <v>0</v>
      </c>
      <c r="ND292" s="162">
        <f t="shared" si="558"/>
        <v>0</v>
      </c>
      <c r="NE292" s="162">
        <f t="shared" si="558"/>
        <v>0</v>
      </c>
      <c r="NF292" s="162">
        <f t="shared" si="558"/>
        <v>0</v>
      </c>
      <c r="NG292" s="162">
        <f t="shared" si="558"/>
        <v>0</v>
      </c>
      <c r="NH292" s="162">
        <f t="shared" si="558"/>
        <v>0</v>
      </c>
      <c r="NI292" s="162">
        <f t="shared" si="558"/>
        <v>0</v>
      </c>
      <c r="NJ292" s="162">
        <f t="shared" si="558"/>
        <v>0</v>
      </c>
      <c r="NK292" s="163">
        <f t="shared" si="558"/>
        <v>0</v>
      </c>
    </row>
    <row r="293" spans="1:375" x14ac:dyDescent="0.25">
      <c r="C293" s="89"/>
      <c r="NK293" s="156"/>
    </row>
    <row r="294" spans="1:375" x14ac:dyDescent="0.25">
      <c r="A294" s="146"/>
      <c r="B294" s="147"/>
      <c r="C294" s="148" t="s">
        <v>152</v>
      </c>
      <c r="D294" s="147"/>
      <c r="E294" s="147"/>
      <c r="F294" s="147"/>
      <c r="G294" s="147"/>
      <c r="H294" s="147"/>
      <c r="I294" s="147"/>
      <c r="J294" s="147"/>
      <c r="K294" s="147"/>
      <c r="L294" s="147"/>
      <c r="M294" s="147"/>
      <c r="N294" s="147"/>
      <c r="O294" s="147"/>
      <c r="P294" s="147"/>
      <c r="Q294" s="147"/>
      <c r="R294" s="147"/>
      <c r="S294" s="147"/>
      <c r="T294" s="147"/>
      <c r="U294" s="147"/>
      <c r="V294" s="147"/>
      <c r="W294" s="147"/>
      <c r="X294" s="147"/>
      <c r="Y294" s="147"/>
      <c r="Z294" s="147"/>
      <c r="AA294" s="147"/>
      <c r="AB294" s="147"/>
      <c r="AC294" s="147"/>
      <c r="AD294" s="147"/>
      <c r="AE294" s="147"/>
      <c r="AF294" s="147"/>
      <c r="AG294" s="147"/>
      <c r="AH294" s="147"/>
      <c r="AI294" s="147"/>
      <c r="AJ294" s="147"/>
      <c r="AK294" s="147"/>
      <c r="AL294" s="147"/>
      <c r="AM294" s="147"/>
      <c r="AN294" s="147"/>
      <c r="AO294" s="147"/>
      <c r="AP294" s="147"/>
      <c r="AQ294" s="147"/>
      <c r="AR294" s="147"/>
      <c r="AS294" s="147"/>
      <c r="AT294" s="147"/>
      <c r="AU294" s="147"/>
      <c r="AV294" s="147"/>
      <c r="AW294" s="147"/>
      <c r="AX294" s="147"/>
      <c r="AY294" s="147"/>
      <c r="AZ294" s="147"/>
      <c r="BA294" s="147"/>
      <c r="BB294" s="147"/>
      <c r="BC294" s="147"/>
      <c r="BD294" s="147"/>
      <c r="BE294" s="147"/>
      <c r="BF294" s="147"/>
      <c r="BG294" s="147"/>
      <c r="BH294" s="147"/>
      <c r="BI294" s="147"/>
      <c r="BJ294" s="147"/>
      <c r="BK294" s="147"/>
      <c r="BL294" s="147"/>
      <c r="BM294" s="147"/>
      <c r="BN294" s="147"/>
      <c r="BO294" s="147"/>
      <c r="BP294" s="147"/>
      <c r="BQ294" s="147"/>
      <c r="BR294" s="147"/>
      <c r="BS294" s="147"/>
      <c r="BT294" s="147"/>
      <c r="BU294" s="147"/>
      <c r="BV294" s="147"/>
      <c r="BW294" s="147"/>
      <c r="BX294" s="147"/>
      <c r="BY294" s="147"/>
      <c r="BZ294" s="147"/>
      <c r="CA294" s="147"/>
      <c r="CB294" s="147"/>
      <c r="CC294" s="147"/>
      <c r="CD294" s="147"/>
      <c r="CE294" s="147"/>
      <c r="CF294" s="147"/>
      <c r="CG294" s="147"/>
      <c r="CH294" s="147"/>
      <c r="CI294" s="147"/>
      <c r="CJ294" s="147"/>
      <c r="CK294" s="147"/>
      <c r="CL294" s="147"/>
      <c r="CM294" s="147"/>
      <c r="CN294" s="147"/>
      <c r="CO294" s="147"/>
      <c r="CP294" s="147"/>
      <c r="CQ294" s="147"/>
      <c r="CR294" s="147"/>
      <c r="CS294" s="147"/>
      <c r="CT294" s="147"/>
      <c r="CU294" s="147"/>
      <c r="CV294" s="147"/>
      <c r="CW294" s="147"/>
      <c r="CX294" s="147"/>
      <c r="CY294" s="147"/>
      <c r="CZ294" s="147"/>
      <c r="DA294" s="147"/>
      <c r="DB294" s="147"/>
      <c r="DC294" s="147"/>
      <c r="DD294" s="147"/>
      <c r="DE294" s="147"/>
      <c r="DF294" s="147"/>
      <c r="DG294" s="147"/>
      <c r="DH294" s="147"/>
      <c r="DI294" s="147"/>
      <c r="DJ294" s="147"/>
      <c r="DK294" s="147"/>
      <c r="DL294" s="147"/>
      <c r="DM294" s="147"/>
      <c r="DN294" s="147"/>
      <c r="DO294" s="147"/>
      <c r="DP294" s="147"/>
      <c r="DQ294" s="147"/>
      <c r="DR294" s="147"/>
      <c r="DS294" s="147"/>
      <c r="DT294" s="147"/>
      <c r="DU294" s="147"/>
      <c r="DV294" s="147"/>
      <c r="DW294" s="147"/>
      <c r="DX294" s="147"/>
      <c r="DY294" s="147"/>
      <c r="DZ294" s="147"/>
      <c r="EA294" s="147"/>
      <c r="EB294" s="147"/>
      <c r="EC294" s="147"/>
      <c r="ED294" s="147"/>
      <c r="EE294" s="147"/>
      <c r="EF294" s="147"/>
      <c r="EG294" s="147"/>
      <c r="EH294" s="147"/>
      <c r="EI294" s="147"/>
      <c r="EJ294" s="147"/>
      <c r="EK294" s="147"/>
      <c r="EL294" s="147"/>
      <c r="EM294" s="147"/>
      <c r="EN294" s="147"/>
      <c r="EO294" s="147"/>
      <c r="EP294" s="147"/>
      <c r="EQ294" s="147"/>
      <c r="ER294" s="147"/>
      <c r="ES294" s="147"/>
      <c r="ET294" s="147"/>
      <c r="EU294" s="147"/>
      <c r="EV294" s="147"/>
      <c r="EW294" s="147"/>
      <c r="EX294" s="147"/>
      <c r="EY294" s="147"/>
      <c r="EZ294" s="147"/>
      <c r="FA294" s="147"/>
      <c r="FB294" s="147"/>
      <c r="FC294" s="147"/>
      <c r="FD294" s="147"/>
      <c r="FE294" s="147"/>
      <c r="FF294" s="147"/>
      <c r="FG294" s="147"/>
      <c r="FH294" s="147"/>
      <c r="FI294" s="147"/>
      <c r="FJ294" s="147"/>
      <c r="FK294" s="147"/>
      <c r="FL294" s="147"/>
      <c r="FM294" s="147"/>
      <c r="FN294" s="147"/>
      <c r="FO294" s="147"/>
      <c r="FP294" s="147"/>
      <c r="FQ294" s="147"/>
      <c r="FR294" s="147"/>
      <c r="FS294" s="147"/>
      <c r="FT294" s="147"/>
      <c r="FU294" s="147"/>
      <c r="FV294" s="147"/>
      <c r="FW294" s="147"/>
      <c r="FX294" s="147"/>
      <c r="FY294" s="147"/>
      <c r="FZ294" s="147"/>
      <c r="GA294" s="147"/>
      <c r="GB294" s="147"/>
      <c r="GC294" s="147"/>
      <c r="GD294" s="147"/>
      <c r="GE294" s="147"/>
      <c r="GF294" s="147"/>
      <c r="GG294" s="147"/>
      <c r="GH294" s="147"/>
      <c r="GI294" s="147"/>
      <c r="GJ294" s="147"/>
      <c r="GK294" s="147"/>
      <c r="GL294" s="147"/>
      <c r="GM294" s="147"/>
      <c r="GN294" s="147"/>
      <c r="GO294" s="147"/>
      <c r="GP294" s="147"/>
      <c r="GQ294" s="147"/>
      <c r="GR294" s="147"/>
      <c r="GS294" s="147"/>
      <c r="GT294" s="147"/>
      <c r="GU294" s="147"/>
      <c r="GV294" s="147"/>
      <c r="GW294" s="147"/>
      <c r="GX294" s="147"/>
      <c r="GY294" s="147"/>
      <c r="GZ294" s="147"/>
      <c r="HA294" s="147"/>
      <c r="HB294" s="147"/>
      <c r="HC294" s="147"/>
      <c r="HD294" s="147"/>
      <c r="HE294" s="147"/>
      <c r="HF294" s="147"/>
      <c r="HG294" s="147"/>
      <c r="HH294" s="147"/>
      <c r="HI294" s="147"/>
      <c r="HJ294" s="147"/>
      <c r="HK294" s="147"/>
      <c r="HL294" s="147"/>
      <c r="HM294" s="147"/>
      <c r="HN294" s="147"/>
      <c r="HO294" s="147"/>
      <c r="HP294" s="147"/>
      <c r="HQ294" s="147"/>
      <c r="HR294" s="147"/>
      <c r="HS294" s="147"/>
      <c r="HT294" s="147"/>
      <c r="HU294" s="147"/>
      <c r="HV294" s="147"/>
      <c r="HW294" s="147"/>
      <c r="HX294" s="147"/>
      <c r="HY294" s="147"/>
      <c r="HZ294" s="147"/>
      <c r="IA294" s="147"/>
      <c r="IB294" s="147"/>
      <c r="IC294" s="147"/>
      <c r="ID294" s="147"/>
      <c r="IE294" s="147"/>
      <c r="IF294" s="147"/>
      <c r="IG294" s="147"/>
      <c r="IH294" s="147"/>
      <c r="II294" s="147"/>
      <c r="IJ294" s="147"/>
      <c r="IK294" s="147"/>
      <c r="IL294" s="147"/>
      <c r="IM294" s="147"/>
      <c r="IN294" s="147"/>
      <c r="IO294" s="147"/>
      <c r="IP294" s="147"/>
      <c r="IQ294" s="147"/>
      <c r="IR294" s="147"/>
      <c r="IS294" s="147"/>
      <c r="IT294" s="147"/>
      <c r="IU294" s="147"/>
      <c r="IV294" s="147"/>
      <c r="IW294" s="147"/>
      <c r="IX294" s="147"/>
      <c r="IY294" s="147"/>
      <c r="IZ294" s="147"/>
      <c r="JA294" s="147"/>
      <c r="JB294" s="147"/>
      <c r="JC294" s="147"/>
      <c r="JD294" s="147"/>
      <c r="JE294" s="147"/>
      <c r="JF294" s="147"/>
      <c r="JG294" s="147"/>
      <c r="JH294" s="147"/>
      <c r="JI294" s="147"/>
      <c r="JJ294" s="147"/>
      <c r="JK294" s="147"/>
      <c r="JL294" s="147"/>
      <c r="JM294" s="147"/>
      <c r="JN294" s="147"/>
      <c r="JO294" s="147"/>
      <c r="JP294" s="147"/>
      <c r="JQ294" s="147"/>
      <c r="JR294" s="147"/>
      <c r="JS294" s="147"/>
      <c r="JT294" s="147"/>
      <c r="JU294" s="147"/>
      <c r="JV294" s="147"/>
      <c r="JW294" s="147"/>
      <c r="JX294" s="147"/>
      <c r="JY294" s="147"/>
      <c r="JZ294" s="147"/>
      <c r="KA294" s="147"/>
      <c r="KB294" s="147"/>
      <c r="KC294" s="147"/>
      <c r="KD294" s="147"/>
      <c r="KE294" s="147"/>
      <c r="KF294" s="147"/>
      <c r="KG294" s="147"/>
      <c r="KH294" s="147"/>
      <c r="KI294" s="147"/>
      <c r="KJ294" s="147"/>
      <c r="KK294" s="147"/>
      <c r="KL294" s="147"/>
      <c r="KM294" s="147"/>
      <c r="KN294" s="147"/>
      <c r="KO294" s="147"/>
      <c r="KP294" s="147"/>
      <c r="KQ294" s="147"/>
      <c r="KR294" s="147"/>
      <c r="KS294" s="147"/>
      <c r="KT294" s="147"/>
      <c r="KU294" s="147"/>
      <c r="KV294" s="147"/>
      <c r="KW294" s="147"/>
      <c r="KX294" s="147"/>
      <c r="KY294" s="147"/>
      <c r="KZ294" s="147"/>
      <c r="LA294" s="147"/>
      <c r="LB294" s="147"/>
      <c r="LC294" s="147"/>
      <c r="LD294" s="147"/>
      <c r="LE294" s="147"/>
      <c r="LF294" s="147"/>
      <c r="LG294" s="147"/>
      <c r="LH294" s="147"/>
      <c r="LI294" s="147"/>
      <c r="LJ294" s="147"/>
      <c r="LK294" s="147"/>
      <c r="LL294" s="147"/>
      <c r="LM294" s="147"/>
      <c r="LN294" s="147"/>
      <c r="LO294" s="147"/>
      <c r="LP294" s="147"/>
      <c r="LQ294" s="147"/>
      <c r="LR294" s="147"/>
      <c r="LS294" s="147"/>
      <c r="LT294" s="147"/>
      <c r="LU294" s="147"/>
      <c r="LV294" s="147"/>
      <c r="LW294" s="147"/>
      <c r="LX294" s="147"/>
      <c r="LY294" s="147"/>
      <c r="LZ294" s="147"/>
      <c r="MA294" s="147"/>
      <c r="MB294" s="147"/>
      <c r="MC294" s="147"/>
      <c r="MD294" s="147"/>
      <c r="ME294" s="147"/>
      <c r="MF294" s="147"/>
      <c r="MG294" s="147"/>
      <c r="MH294" s="147"/>
      <c r="MI294" s="147"/>
      <c r="MJ294" s="147"/>
      <c r="MK294" s="147"/>
      <c r="ML294" s="147"/>
      <c r="MM294" s="147"/>
      <c r="MN294" s="147"/>
      <c r="MO294" s="147"/>
      <c r="MP294" s="147"/>
      <c r="MQ294" s="147"/>
      <c r="MR294" s="147"/>
      <c r="MS294" s="147"/>
      <c r="MT294" s="147"/>
      <c r="MU294" s="147"/>
      <c r="MV294" s="147"/>
      <c r="MW294" s="147"/>
      <c r="MX294" s="147"/>
      <c r="MY294" s="147"/>
      <c r="MZ294" s="147"/>
      <c r="NA294" s="147"/>
      <c r="NB294" s="147"/>
      <c r="NC294" s="147"/>
      <c r="ND294" s="147"/>
      <c r="NE294" s="147"/>
      <c r="NF294" s="147"/>
      <c r="NG294" s="147"/>
      <c r="NH294" s="147"/>
      <c r="NI294" s="147"/>
      <c r="NJ294" s="147"/>
      <c r="NK294" s="149"/>
    </row>
    <row r="295" spans="1:375" x14ac:dyDescent="0.25">
      <c r="A295" s="150"/>
      <c r="B295" s="70" t="s">
        <v>166</v>
      </c>
      <c r="C295" s="151" t="str">
        <f>A131&amp;" / "&amp;C131</f>
        <v>900 / Drobpox</v>
      </c>
      <c r="D295" s="152"/>
      <c r="E295" s="152"/>
      <c r="F295" s="152"/>
      <c r="G295" s="152"/>
      <c r="H295" s="152"/>
      <c r="I295" s="152"/>
      <c r="J295" s="152"/>
      <c r="K295" s="152"/>
      <c r="L295" s="152"/>
      <c r="M295" s="152"/>
      <c r="N295" s="152"/>
      <c r="O295" s="152"/>
      <c r="P295" s="152"/>
      <c r="Q295" s="152"/>
      <c r="R295" s="152"/>
      <c r="S295" s="152"/>
      <c r="T295" s="152"/>
      <c r="U295" s="152"/>
      <c r="V295" s="152"/>
      <c r="W295" s="152"/>
      <c r="X295" s="152"/>
      <c r="Y295" s="152"/>
      <c r="Z295" s="152"/>
      <c r="AA295" s="152"/>
      <c r="AB295" s="152"/>
      <c r="AC295" s="152"/>
      <c r="AD295" s="152"/>
      <c r="AE295" s="152"/>
      <c r="AF295" s="152"/>
      <c r="AG295" s="152"/>
      <c r="AH295" s="152"/>
      <c r="AI295" s="152"/>
      <c r="AJ295" s="152"/>
      <c r="AK295" s="152"/>
      <c r="AL295" s="152"/>
      <c r="AM295" s="152"/>
      <c r="AN295" s="152"/>
      <c r="AO295" s="152"/>
      <c r="AP295" s="152"/>
      <c r="AQ295" s="152"/>
      <c r="AR295" s="152"/>
      <c r="AS295" s="152"/>
      <c r="AT295" s="152"/>
      <c r="AU295" s="152"/>
      <c r="AV295" s="152"/>
      <c r="AW295" s="152"/>
      <c r="AX295" s="152"/>
      <c r="AY295" s="152"/>
      <c r="AZ295" s="152"/>
      <c r="BA295" s="152"/>
      <c r="BB295" s="152"/>
      <c r="BC295" s="152"/>
      <c r="BD295" s="152"/>
      <c r="BE295" s="152"/>
      <c r="BF295" s="152"/>
      <c r="BG295" s="152"/>
      <c r="BH295" s="152"/>
      <c r="BI295" s="152"/>
      <c r="BJ295" s="152"/>
      <c r="BK295" s="152"/>
      <c r="BL295" s="152"/>
      <c r="BM295" s="152"/>
      <c r="BN295" s="152"/>
      <c r="BO295" s="152"/>
      <c r="BP295" s="152"/>
      <c r="BQ295" s="152"/>
      <c r="BR295" s="152"/>
      <c r="BS295" s="152"/>
      <c r="BT295" s="152"/>
      <c r="BU295" s="152"/>
      <c r="BV295" s="152"/>
      <c r="BW295" s="152"/>
      <c r="BX295" s="152"/>
      <c r="BY295" s="152"/>
      <c r="BZ295" s="152"/>
      <c r="CA295" s="152"/>
      <c r="CB295" s="152"/>
      <c r="CC295" s="152"/>
      <c r="CD295" s="152"/>
      <c r="CE295" s="152"/>
      <c r="CF295" s="152"/>
      <c r="CG295" s="152"/>
      <c r="CH295" s="152"/>
      <c r="CI295" s="152"/>
      <c r="CJ295" s="152"/>
      <c r="CK295" s="152"/>
      <c r="CL295" s="152"/>
      <c r="CM295" s="152"/>
      <c r="CN295" s="152"/>
      <c r="CO295" s="152"/>
      <c r="CP295" s="152"/>
      <c r="CQ295" s="152"/>
      <c r="CR295" s="152"/>
      <c r="CS295" s="152"/>
      <c r="CT295" s="152"/>
      <c r="CU295" s="152"/>
      <c r="CV295" s="152"/>
      <c r="CW295" s="152"/>
      <c r="CX295" s="152"/>
      <c r="CY295" s="152"/>
      <c r="CZ295" s="152"/>
      <c r="DA295" s="152"/>
      <c r="DB295" s="152"/>
      <c r="DC295" s="152"/>
      <c r="DD295" s="152"/>
      <c r="DE295" s="152"/>
      <c r="DF295" s="152"/>
      <c r="DG295" s="152"/>
      <c r="DH295" s="152"/>
      <c r="DI295" s="152"/>
      <c r="DJ295" s="152"/>
      <c r="DK295" s="152"/>
      <c r="DL295" s="152"/>
      <c r="DM295" s="152"/>
      <c r="DN295" s="152"/>
      <c r="DO295" s="152"/>
      <c r="DP295" s="152"/>
      <c r="DQ295" s="152"/>
      <c r="DR295" s="152"/>
      <c r="DS295" s="152"/>
      <c r="DT295" s="152"/>
      <c r="DU295" s="152"/>
      <c r="DV295" s="152"/>
      <c r="DW295" s="152"/>
      <c r="DX295" s="152"/>
      <c r="DY295" s="152"/>
      <c r="DZ295" s="152"/>
      <c r="EA295" s="152"/>
      <c r="EB295" s="152"/>
      <c r="EC295" s="152"/>
      <c r="ED295" s="152"/>
      <c r="EE295" s="152"/>
      <c r="EF295" s="152"/>
      <c r="EG295" s="152"/>
      <c r="EH295" s="152"/>
      <c r="EI295" s="152"/>
      <c r="EJ295" s="152"/>
      <c r="EK295" s="152"/>
      <c r="EL295" s="152"/>
      <c r="EM295" s="152"/>
      <c r="EN295" s="152"/>
      <c r="EO295" s="152"/>
      <c r="EP295" s="152"/>
      <c r="EQ295" s="152"/>
      <c r="ER295" s="152"/>
      <c r="ES295" s="152"/>
      <c r="ET295" s="152"/>
      <c r="EU295" s="152"/>
      <c r="EV295" s="152"/>
      <c r="EW295" s="152"/>
      <c r="EX295" s="152"/>
      <c r="EY295" s="152"/>
      <c r="EZ295" s="152"/>
      <c r="FA295" s="152"/>
      <c r="FB295" s="152"/>
      <c r="FC295" s="152"/>
      <c r="FD295" s="152"/>
      <c r="FE295" s="152"/>
      <c r="FF295" s="152"/>
      <c r="FG295" s="152"/>
      <c r="FH295" s="152"/>
      <c r="FI295" s="152"/>
      <c r="FJ295" s="152"/>
      <c r="FK295" s="152"/>
      <c r="FL295" s="152"/>
      <c r="FM295" s="152"/>
      <c r="FN295" s="152"/>
      <c r="FO295" s="152"/>
      <c r="FP295" s="152"/>
      <c r="FQ295" s="152"/>
      <c r="FR295" s="152"/>
      <c r="FS295" s="152"/>
      <c r="FT295" s="152"/>
      <c r="FU295" s="152"/>
      <c r="FV295" s="152"/>
      <c r="FW295" s="152"/>
      <c r="FX295" s="152"/>
      <c r="FY295" s="152"/>
      <c r="FZ295" s="152"/>
      <c r="GA295" s="152"/>
      <c r="GB295" s="152"/>
      <c r="GC295" s="152"/>
      <c r="GD295" s="152"/>
      <c r="GE295" s="152"/>
      <c r="GF295" s="152"/>
      <c r="GG295" s="152"/>
      <c r="GH295" s="152"/>
      <c r="GI295" s="152"/>
      <c r="GJ295" s="152"/>
      <c r="GK295" s="152"/>
      <c r="GL295" s="152"/>
      <c r="GM295" s="152"/>
      <c r="GN295" s="152"/>
      <c r="GO295" s="152"/>
      <c r="GP295" s="152"/>
      <c r="GQ295" s="152"/>
      <c r="GR295" s="152"/>
      <c r="GS295" s="152"/>
      <c r="GT295" s="152"/>
      <c r="GU295" s="152"/>
      <c r="GV295" s="152"/>
      <c r="GW295" s="152"/>
      <c r="GX295" s="152"/>
      <c r="GY295" s="152"/>
      <c r="GZ295" s="152"/>
      <c r="HA295" s="152"/>
      <c r="HB295" s="152"/>
      <c r="HC295" s="152"/>
      <c r="HD295" s="152"/>
      <c r="HE295" s="152"/>
      <c r="HF295" s="152"/>
      <c r="HG295" s="152"/>
      <c r="HH295" s="152"/>
      <c r="HI295" s="152"/>
      <c r="HJ295" s="152"/>
      <c r="HK295" s="152"/>
      <c r="HL295" s="152"/>
      <c r="HM295" s="152"/>
      <c r="HN295" s="152"/>
      <c r="HO295" s="152"/>
      <c r="HP295" s="152"/>
      <c r="HQ295" s="152"/>
      <c r="HR295" s="152"/>
      <c r="HS295" s="152"/>
      <c r="HT295" s="152"/>
      <c r="HU295" s="152"/>
      <c r="HV295" s="152"/>
      <c r="HW295" s="152"/>
      <c r="HX295" s="152"/>
      <c r="HY295" s="152"/>
      <c r="HZ295" s="152"/>
      <c r="IA295" s="152"/>
      <c r="IB295" s="152"/>
      <c r="IC295" s="152"/>
      <c r="ID295" s="152"/>
      <c r="IE295" s="152"/>
      <c r="IF295" s="152"/>
      <c r="IG295" s="152"/>
      <c r="IH295" s="152"/>
      <c r="II295" s="152"/>
      <c r="IJ295" s="152"/>
      <c r="IK295" s="152"/>
      <c r="IL295" s="152"/>
      <c r="IM295" s="152"/>
      <c r="IN295" s="152"/>
      <c r="IO295" s="152"/>
      <c r="IP295" s="152"/>
      <c r="IQ295" s="152"/>
      <c r="IR295" s="152"/>
      <c r="IS295" s="152"/>
      <c r="IT295" s="152"/>
      <c r="IU295" s="152"/>
      <c r="IV295" s="152"/>
      <c r="IW295" s="152"/>
      <c r="IX295" s="152"/>
      <c r="IY295" s="152"/>
      <c r="IZ295" s="152"/>
      <c r="JA295" s="152"/>
      <c r="JB295" s="152"/>
      <c r="JC295" s="152"/>
      <c r="JD295" s="152"/>
      <c r="JE295" s="152"/>
      <c r="JF295" s="152"/>
      <c r="JG295" s="152"/>
      <c r="JH295" s="152"/>
      <c r="JI295" s="152"/>
      <c r="JJ295" s="152"/>
      <c r="JK295" s="152"/>
      <c r="JL295" s="152"/>
      <c r="JM295" s="152"/>
      <c r="JN295" s="152"/>
      <c r="JO295" s="152"/>
      <c r="JP295" s="152"/>
      <c r="JQ295" s="152"/>
      <c r="JR295" s="152"/>
      <c r="JS295" s="152"/>
      <c r="JT295" s="152"/>
      <c r="JU295" s="152"/>
      <c r="JV295" s="152"/>
      <c r="JW295" s="152"/>
      <c r="JX295" s="152"/>
      <c r="JY295" s="152"/>
      <c r="JZ295" s="152"/>
      <c r="KA295" s="152"/>
      <c r="KB295" s="152"/>
      <c r="KC295" s="152"/>
      <c r="KD295" s="152"/>
      <c r="KE295" s="152"/>
      <c r="KF295" s="152"/>
      <c r="KG295" s="152"/>
      <c r="KH295" s="152"/>
      <c r="KI295" s="152"/>
      <c r="KJ295" s="152"/>
      <c r="KK295" s="152"/>
      <c r="KL295" s="152"/>
      <c r="KM295" s="152"/>
      <c r="KN295" s="152"/>
      <c r="KO295" s="152"/>
      <c r="KP295" s="152"/>
      <c r="KQ295" s="152"/>
      <c r="KR295" s="152"/>
      <c r="KS295" s="152"/>
      <c r="KT295" s="152"/>
      <c r="KU295" s="152"/>
      <c r="KV295" s="152"/>
      <c r="KW295" s="152"/>
      <c r="KX295" s="152"/>
      <c r="KY295" s="152"/>
      <c r="KZ295" s="152"/>
      <c r="LA295" s="152"/>
      <c r="LB295" s="152"/>
      <c r="LC295" s="152"/>
      <c r="LD295" s="152"/>
      <c r="LE295" s="152"/>
      <c r="LF295" s="152"/>
      <c r="LG295" s="152"/>
      <c r="LH295" s="152"/>
      <c r="LI295" s="152"/>
      <c r="LJ295" s="152"/>
      <c r="LK295" s="152"/>
      <c r="LL295" s="152"/>
      <c r="LM295" s="152"/>
      <c r="LN295" s="152"/>
      <c r="LO295" s="152"/>
      <c r="LP295" s="152"/>
      <c r="LQ295" s="152"/>
      <c r="LR295" s="152"/>
      <c r="LS295" s="152"/>
      <c r="LT295" s="152"/>
      <c r="LU295" s="152"/>
      <c r="LV295" s="152"/>
      <c r="LW295" s="152"/>
      <c r="LX295" s="152"/>
      <c r="LY295" s="152"/>
      <c r="LZ295" s="152"/>
      <c r="MA295" s="152"/>
      <c r="MB295" s="152"/>
      <c r="MC295" s="152"/>
      <c r="MD295" s="152"/>
      <c r="ME295" s="152"/>
      <c r="MF295" s="152"/>
      <c r="MG295" s="152"/>
      <c r="MH295" s="152"/>
      <c r="MI295" s="152"/>
      <c r="MJ295" s="152"/>
      <c r="MK295" s="152"/>
      <c r="ML295" s="152"/>
      <c r="MM295" s="152"/>
      <c r="MN295" s="152"/>
      <c r="MO295" s="152"/>
      <c r="MP295" s="152"/>
      <c r="MQ295" s="152"/>
      <c r="MR295" s="152"/>
      <c r="MS295" s="152"/>
      <c r="MT295" s="152"/>
      <c r="MU295" s="152"/>
      <c r="MV295" s="152"/>
      <c r="MW295" s="152"/>
      <c r="MX295" s="152"/>
      <c r="MY295" s="152"/>
      <c r="MZ295" s="152"/>
      <c r="NA295" s="152"/>
      <c r="NB295" s="152"/>
      <c r="NC295" s="152"/>
      <c r="ND295" s="152"/>
      <c r="NE295" s="152"/>
      <c r="NF295" s="152"/>
      <c r="NG295" s="152"/>
      <c r="NH295" s="152"/>
      <c r="NI295" s="152"/>
      <c r="NJ295" s="152"/>
      <c r="NK295" s="153"/>
    </row>
    <row r="296" spans="1:375" x14ac:dyDescent="0.25">
      <c r="A296" s="154">
        <f>SUM(D296:NK296)</f>
        <v>95817.900000000096</v>
      </c>
      <c r="B296" s="155" t="s">
        <v>167</v>
      </c>
      <c r="C296" s="89" t="s">
        <v>153</v>
      </c>
      <c r="D296" s="156">
        <f t="array" ref="D296">IFERROR(INDEX($N131:$N145,MATCH(1,IF($L131:$L145&lt;=D$165,IF($M131:$M145&gt;=D$165,1)),0))*$B131/12,0)</f>
        <v>0</v>
      </c>
      <c r="E296" s="156">
        <f t="array" ref="E296">IFERROR(INDEX($N131:$N145,MATCH(1,IF($L131:$L145&lt;=E$165,IF($M131:$M145&gt;=E$165,1)),0))*$B131/12,0)</f>
        <v>0</v>
      </c>
      <c r="F296" s="156">
        <f t="array" ref="F296">IFERROR(INDEX($N131:$N145,MATCH(1,IF($L131:$L145&lt;=F$165,IF($M131:$M145&gt;=F$165,1)),0))*$B131/12,0)</f>
        <v>0</v>
      </c>
      <c r="G296" s="156">
        <f t="array" ref="G296">IFERROR(INDEX($N131:$N145,MATCH(1,IF($L131:$L145&lt;=G$165,IF($M131:$M145&gt;=G$165,1)),0))*$B131/12,0)</f>
        <v>0</v>
      </c>
      <c r="H296" s="156">
        <f t="array" ref="H296">IFERROR(INDEX($N131:$N145,MATCH(1,IF($L131:$L145&lt;=H$165,IF($M131:$M145&gt;=H$165,1)),0))*$B131/12,0)</f>
        <v>0</v>
      </c>
      <c r="I296" s="156">
        <f t="array" ref="I296">IFERROR(INDEX($N131:$N145,MATCH(1,IF($L131:$L145&lt;=I$165,IF($M131:$M145&gt;=I$165,1)),0))*$B131/12,0)</f>
        <v>0</v>
      </c>
      <c r="J296" s="156">
        <f t="array" ref="J296">IFERROR(INDEX($N131:$N145,MATCH(1,IF($L131:$L145&lt;=J$165,IF($M131:$M145&gt;=J$165,1)),0))*$B131/12,0)</f>
        <v>0</v>
      </c>
      <c r="K296" s="156">
        <f t="array" ref="K296">IFERROR(INDEX($N131:$N145,MATCH(1,IF($L131:$L145&lt;=K$165,IF($M131:$M145&gt;=K$165,1)),0))*$B131/12,0)</f>
        <v>0</v>
      </c>
      <c r="L296" s="156">
        <f t="array" ref="L296">IFERROR(INDEX($N131:$N145,MATCH(1,IF($L131:$L145&lt;=L$165,IF($M131:$M145&gt;=L$165,1)),0))*$B131/12,0)</f>
        <v>0</v>
      </c>
      <c r="M296" s="156">
        <f t="array" ref="M296">IFERROR(INDEX($N131:$N145,MATCH(1,IF($L131:$L145&lt;=M$165,IF($M131:$M145&gt;=M$165,1)),0))*$B131/12,0)</f>
        <v>0</v>
      </c>
      <c r="N296" s="156">
        <f t="array" ref="N296">IFERROR(INDEX($N131:$N145,MATCH(1,IF($L131:$L145&lt;=N$165,IF($M131:$M145&gt;=N$165,1)),0))*$B131/12,0)</f>
        <v>0</v>
      </c>
      <c r="O296" s="156">
        <f t="array" ref="O296">IFERROR(INDEX($N131:$N145,MATCH(1,IF($L131:$L145&lt;=O$165,IF($M131:$M145&gt;=O$165,1)),0))*$B131/12,0)</f>
        <v>0</v>
      </c>
      <c r="P296" s="156">
        <f t="array" ref="P296">IFERROR(INDEX($N131:$N145,MATCH(1,IF($L131:$L145&lt;=P$165,IF($M131:$M145&gt;=P$165,1)),0))*$B131/12,0)</f>
        <v>0</v>
      </c>
      <c r="Q296" s="156">
        <f t="array" ref="Q296">IFERROR(INDEX($N131:$N145,MATCH(1,IF($L131:$L145&lt;=Q$165,IF($M131:$M145&gt;=Q$165,1)),0))*$B131/12,0)</f>
        <v>0</v>
      </c>
      <c r="R296" s="156">
        <f t="array" ref="R296">IFERROR(INDEX($N131:$N145,MATCH(1,IF($L131:$L145&lt;=R$165,IF($M131:$M145&gt;=R$165,1)),0))*$B131/12,0)</f>
        <v>0</v>
      </c>
      <c r="S296" s="156">
        <f t="array" ref="S296">IFERROR(INDEX($N131:$N145,MATCH(1,IF($L131:$L145&lt;=S$165,IF($M131:$M145&gt;=S$165,1)),0))*$B131/12,0)</f>
        <v>0</v>
      </c>
      <c r="T296" s="156">
        <f t="array" ref="T296">IFERROR(INDEX($N131:$N145,MATCH(1,IF($L131:$L145&lt;=T$165,IF($M131:$M145&gt;=T$165,1)),0))*$B131/12,0)</f>
        <v>0</v>
      </c>
      <c r="U296" s="156">
        <f t="array" ref="U296">IFERROR(INDEX($N131:$N145,MATCH(1,IF($L131:$L145&lt;=U$165,IF($M131:$M145&gt;=U$165,1)),0))*$B131/12,0)</f>
        <v>0</v>
      </c>
      <c r="V296" s="156">
        <f t="array" ref="V296">IFERROR(INDEX($N131:$N145,MATCH(1,IF($L131:$L145&lt;=V$165,IF($M131:$M145&gt;=V$165,1)),0))*$B131/12,0)</f>
        <v>0</v>
      </c>
      <c r="W296" s="156">
        <f t="array" ref="W296">IFERROR(INDEX($N131:$N145,MATCH(1,IF($L131:$L145&lt;=W$165,IF($M131:$M145&gt;=W$165,1)),0))*$B131/12,0)</f>
        <v>0</v>
      </c>
      <c r="X296" s="156">
        <f t="array" ref="X296">IFERROR(INDEX($N131:$N145,MATCH(1,IF($L131:$L145&lt;=X$165,IF($M131:$M145&gt;=X$165,1)),0))*$B131/12,0)</f>
        <v>2583.3333333333335</v>
      </c>
      <c r="Y296" s="156">
        <f t="array" ref="Y296">IFERROR(INDEX($N131:$N145,MATCH(1,IF($L131:$L145&lt;=Y$165,IF($M131:$M145&gt;=Y$165,1)),0))*$B131/12,0)</f>
        <v>2583.3333333333335</v>
      </c>
      <c r="Z296" s="156">
        <f t="array" ref="Z296">IFERROR(INDEX($N131:$N145,MATCH(1,IF($L131:$L145&lt;=Z$165,IF($M131:$M145&gt;=Z$165,1)),0))*$B131/12,0)</f>
        <v>2583.3333333333335</v>
      </c>
      <c r="AA296" s="156">
        <f t="array" ref="AA296">IFERROR(INDEX($N131:$N145,MATCH(1,IF($L131:$L145&lt;=AA$165,IF($M131:$M145&gt;=AA$165,1)),0))*$B131/12,0)</f>
        <v>2583.3333333333335</v>
      </c>
      <c r="AB296" s="156">
        <f t="array" ref="AB296">IFERROR(INDEX($N131:$N145,MATCH(1,IF($L131:$L145&lt;=AB$165,IF($M131:$M145&gt;=AB$165,1)),0))*$B131/12,0)</f>
        <v>2583.3333333333335</v>
      </c>
      <c r="AC296" s="156">
        <f t="array" ref="AC296">IFERROR(INDEX($N131:$N145,MATCH(1,IF($L131:$L145&lt;=AC$165,IF($M131:$M145&gt;=AC$165,1)),0))*$B131/12,0)</f>
        <v>2583.3333333333335</v>
      </c>
      <c r="AD296" s="156">
        <f t="array" ref="AD296">IFERROR(INDEX($N131:$N145,MATCH(1,IF($L131:$L145&lt;=AD$165,IF($M131:$M145&gt;=AD$165,1)),0))*$B131/12,0)</f>
        <v>2583.3333333333335</v>
      </c>
      <c r="AE296" s="156">
        <f t="array" ref="AE296">IFERROR(INDEX($N131:$N145,MATCH(1,IF($L131:$L145&lt;=AE$165,IF($M131:$M145&gt;=AE$165,1)),0))*$B131/12,0)</f>
        <v>2583.3333333333335</v>
      </c>
      <c r="AF296" s="156">
        <f t="array" ref="AF296">IFERROR(INDEX($N131:$N145,MATCH(1,IF($L131:$L145&lt;=AF$165,IF($M131:$M145&gt;=AF$165,1)),0))*$B131/12,0)</f>
        <v>2583.3333333333335</v>
      </c>
      <c r="AG296" s="156">
        <f t="array" ref="AG296">IFERROR(INDEX($N131:$N145,MATCH(1,IF($L131:$L145&lt;=AG$165,IF($M131:$M145&gt;=AG$165,1)),0))*$B131/12,0)</f>
        <v>2583.3333333333335</v>
      </c>
      <c r="AH296" s="156">
        <f t="array" ref="AH296">IFERROR(INDEX($N131:$N145,MATCH(1,IF($L131:$L145&lt;=AH$165,IF($M131:$M145&gt;=AH$165,1)),0))*$B131/12,0)</f>
        <v>2583.3333333333335</v>
      </c>
      <c r="AI296" s="156">
        <f t="array" ref="AI296">IFERROR(INDEX($N131:$N145,MATCH(1,IF($L131:$L145&lt;=AI$165,IF($M131:$M145&gt;=AI$165,1)),0))*$B131/12,0)</f>
        <v>2583.3333333333335</v>
      </c>
      <c r="AJ296" s="156">
        <f t="array" ref="AJ296">IFERROR(INDEX($N131:$N145,MATCH(1,IF($L131:$L145&lt;=AJ$165,IF($M131:$M145&gt;=AJ$165,1)),0))*$B131/12,0)</f>
        <v>2660.8333333333335</v>
      </c>
      <c r="AK296" s="156">
        <f t="array" ref="AK296">IFERROR(INDEX($N131:$N145,MATCH(1,IF($L131:$L145&lt;=AK$165,IF($M131:$M145&gt;=AK$165,1)),0))*$B131/12,0)</f>
        <v>2660.8333333333335</v>
      </c>
      <c r="AL296" s="156">
        <f t="array" ref="AL296">IFERROR(INDEX($N131:$N145,MATCH(1,IF($L131:$L145&lt;=AL$165,IF($M131:$M145&gt;=AL$165,1)),0))*$B131/12,0)</f>
        <v>2660.8333333333335</v>
      </c>
      <c r="AM296" s="156">
        <f t="array" ref="AM296">IFERROR(INDEX($N131:$N145,MATCH(1,IF($L131:$L145&lt;=AM$165,IF($M131:$M145&gt;=AM$165,1)),0))*$B131/12,0)</f>
        <v>2660.8333333333335</v>
      </c>
      <c r="AN296" s="156">
        <f t="array" ref="AN296">IFERROR(INDEX($N131:$N145,MATCH(1,IF($L131:$L145&lt;=AN$165,IF($M131:$M145&gt;=AN$165,1)),0))*$B131/12,0)</f>
        <v>2660.8333333333335</v>
      </c>
      <c r="AO296" s="156">
        <f t="array" ref="AO296">IFERROR(INDEX($N131:$N145,MATCH(1,IF($L131:$L145&lt;=AO$165,IF($M131:$M145&gt;=AO$165,1)),0))*$B131/12,0)</f>
        <v>2660.8333333333335</v>
      </c>
      <c r="AP296" s="156">
        <f t="array" ref="AP296">IFERROR(INDEX($N131:$N145,MATCH(1,IF($L131:$L145&lt;=AP$165,IF($M131:$M145&gt;=AP$165,1)),0))*$B131/12,0)</f>
        <v>2660.8333333333335</v>
      </c>
      <c r="AQ296" s="156">
        <f t="array" ref="AQ296">IFERROR(INDEX($N131:$N145,MATCH(1,IF($L131:$L145&lt;=AQ$165,IF($M131:$M145&gt;=AQ$165,1)),0))*$B131/12,0)</f>
        <v>2660.8333333333335</v>
      </c>
      <c r="AR296" s="156">
        <f t="array" ref="AR296">IFERROR(INDEX($N131:$N145,MATCH(1,IF($L131:$L145&lt;=AR$165,IF($M131:$M145&gt;=AR$165,1)),0))*$B131/12,0)</f>
        <v>2660.8333333333335</v>
      </c>
      <c r="AS296" s="156">
        <f t="array" ref="AS296">IFERROR(INDEX($N131:$N145,MATCH(1,IF($L131:$L145&lt;=AS$165,IF($M131:$M145&gt;=AS$165,1)),0))*$B131/12,0)</f>
        <v>2660.8333333333335</v>
      </c>
      <c r="AT296" s="156">
        <f t="array" ref="AT296">IFERROR(INDEX($N131:$N145,MATCH(1,IF($L131:$L145&lt;=AT$165,IF($M131:$M145&gt;=AT$165,1)),0))*$B131/12,0)</f>
        <v>2660.8333333333335</v>
      </c>
      <c r="AU296" s="156">
        <f t="array" ref="AU296">IFERROR(INDEX($N131:$N145,MATCH(1,IF($L131:$L145&lt;=AU$165,IF($M131:$M145&gt;=AU$165,1)),0))*$B131/12,0)</f>
        <v>2660.8333333333335</v>
      </c>
      <c r="AV296" s="156">
        <f t="array" ref="AV296">IFERROR(INDEX($N131:$N145,MATCH(1,IF($L131:$L145&lt;=AV$165,IF($M131:$M145&gt;=AV$165,1)),0))*$B131/12,0)</f>
        <v>2740.6583333333333</v>
      </c>
      <c r="AW296" s="156">
        <f t="array" ref="AW296">IFERROR(INDEX($N131:$N145,MATCH(1,IF($L131:$L145&lt;=AW$165,IF($M131:$M145&gt;=AW$165,1)),0))*$B131/12,0)</f>
        <v>2740.6583333333333</v>
      </c>
      <c r="AX296" s="156">
        <f t="array" ref="AX296">IFERROR(INDEX($N131:$N145,MATCH(1,IF($L131:$L145&lt;=AX$165,IF($M131:$M145&gt;=AX$165,1)),0))*$B131/12,0)</f>
        <v>2740.6583333333333</v>
      </c>
      <c r="AY296" s="156">
        <f t="array" ref="AY296">IFERROR(INDEX($N131:$N145,MATCH(1,IF($L131:$L145&lt;=AY$165,IF($M131:$M145&gt;=AY$165,1)),0))*$B131/12,0)</f>
        <v>2740.6583333333333</v>
      </c>
      <c r="AZ296" s="156">
        <f t="array" ref="AZ296">IFERROR(INDEX($N131:$N145,MATCH(1,IF($L131:$L145&lt;=AZ$165,IF($M131:$M145&gt;=AZ$165,1)),0))*$B131/12,0)</f>
        <v>2740.6583333333333</v>
      </c>
      <c r="BA296" s="156">
        <f t="array" ref="BA296">IFERROR(INDEX($N131:$N145,MATCH(1,IF($L131:$L145&lt;=BA$165,IF($M131:$M145&gt;=BA$165,1)),0))*$B131/12,0)</f>
        <v>2740.6583333333333</v>
      </c>
      <c r="BB296" s="156">
        <f t="array" ref="BB296">IFERROR(INDEX($N131:$N145,MATCH(1,IF($L131:$L145&lt;=BB$165,IF($M131:$M145&gt;=BB$165,1)),0))*$B131/12,0)</f>
        <v>2740.6583333333333</v>
      </c>
      <c r="BC296" s="156">
        <f t="array" ref="BC296">IFERROR(INDEX($N131:$N145,MATCH(1,IF($L131:$L145&lt;=BC$165,IF($M131:$M145&gt;=BC$165,1)),0))*$B131/12,0)</f>
        <v>2740.6583333333333</v>
      </c>
      <c r="BD296" s="156">
        <f t="array" ref="BD296">IFERROR(INDEX($N131:$N145,MATCH(1,IF($L131:$L145&lt;=BD$165,IF($M131:$M145&gt;=BD$165,1)),0))*$B131/12,0)</f>
        <v>2740.6583333333333</v>
      </c>
      <c r="BE296" s="156">
        <f t="array" ref="BE296">IFERROR(INDEX($N131:$N145,MATCH(1,IF($L131:$L145&lt;=BE$165,IF($M131:$M145&gt;=BE$165,1)),0))*$B131/12,0)</f>
        <v>2740.6583333333333</v>
      </c>
      <c r="BF296" s="156">
        <f t="array" ref="BF296">IFERROR(INDEX($N131:$N145,MATCH(1,IF($L131:$L145&lt;=BF$165,IF($M131:$M145&gt;=BF$165,1)),0))*$B131/12,0)</f>
        <v>2740.6583333333333</v>
      </c>
      <c r="BG296" s="156">
        <f t="array" ref="BG296">IFERROR(INDEX($N131:$N145,MATCH(1,IF($L131:$L145&lt;=BG$165,IF($M131:$M145&gt;=BG$165,1)),0))*$B131/12,0)</f>
        <v>2740.6583333333333</v>
      </c>
      <c r="BH296" s="156">
        <f t="array" ref="BH296">IFERROR(INDEX($N131:$N145,MATCH(1,IF($L131:$L145&lt;=BH$165,IF($M131:$M145&gt;=BH$165,1)),0))*$B131/12,0)</f>
        <v>0</v>
      </c>
      <c r="BI296" s="156">
        <f t="array" ref="BI296">IFERROR(INDEX($N131:$N145,MATCH(1,IF($L131:$L145&lt;=BI$165,IF($M131:$M145&gt;=BI$165,1)),0))*$B131/12,0)</f>
        <v>0</v>
      </c>
      <c r="BJ296" s="156">
        <f t="array" ref="BJ296">IFERROR(INDEX($N131:$N145,MATCH(1,IF($L131:$L145&lt;=BJ$165,IF($M131:$M145&gt;=BJ$165,1)),0))*$B131/12,0)</f>
        <v>0</v>
      </c>
      <c r="BK296" s="156">
        <f t="array" ref="BK296">IFERROR(INDEX($N131:$N145,MATCH(1,IF($L131:$L145&lt;=BK$165,IF($M131:$M145&gt;=BK$165,1)),0))*$B131/12,0)</f>
        <v>0</v>
      </c>
      <c r="BL296" s="156">
        <f t="array" ref="BL296">IFERROR(INDEX($N131:$N145,MATCH(1,IF($L131:$L145&lt;=BL$165,IF($M131:$M145&gt;=BL$165,1)),0))*$B131/12,0)</f>
        <v>0</v>
      </c>
      <c r="BM296" s="156">
        <f t="array" ref="BM296">IFERROR(INDEX($N131:$N145,MATCH(1,IF($L131:$L145&lt;=BM$165,IF($M131:$M145&gt;=BM$165,1)),0))*$B131/12,0)</f>
        <v>0</v>
      </c>
      <c r="BN296" s="156">
        <f t="array" ref="BN296">IFERROR(INDEX($N131:$N145,MATCH(1,IF($L131:$L145&lt;=BN$165,IF($M131:$M145&gt;=BN$165,1)),0))*$B131/12,0)</f>
        <v>0</v>
      </c>
      <c r="BO296" s="156">
        <f t="array" ref="BO296">IFERROR(INDEX($N131:$N145,MATCH(1,IF($L131:$L145&lt;=BO$165,IF($M131:$M145&gt;=BO$165,1)),0))*$B131/12,0)</f>
        <v>0</v>
      </c>
      <c r="BP296" s="156">
        <f t="array" ref="BP296">IFERROR(INDEX($N131:$N145,MATCH(1,IF($L131:$L145&lt;=BP$165,IF($M131:$M145&gt;=BP$165,1)),0))*$B131/12,0)</f>
        <v>0</v>
      </c>
      <c r="BQ296" s="156">
        <f t="array" ref="BQ296">IFERROR(INDEX($N131:$N145,MATCH(1,IF($L131:$L145&lt;=BQ$165,IF($M131:$M145&gt;=BQ$165,1)),0))*$B131/12,0)</f>
        <v>0</v>
      </c>
      <c r="BR296" s="156">
        <f t="array" ref="BR296">IFERROR(INDEX($N131:$N145,MATCH(1,IF($L131:$L145&lt;=BR$165,IF($M131:$M145&gt;=BR$165,1)),0))*$B131/12,0)</f>
        <v>0</v>
      </c>
      <c r="BS296" s="156">
        <f t="array" ref="BS296">IFERROR(INDEX($N131:$N145,MATCH(1,IF($L131:$L145&lt;=BS$165,IF($M131:$M145&gt;=BS$165,1)),0))*$B131/12,0)</f>
        <v>0</v>
      </c>
      <c r="BT296" s="156">
        <f t="array" ref="BT296">IFERROR(INDEX($N131:$N145,MATCH(1,IF($L131:$L145&lt;=BT$165,IF($M131:$M145&gt;=BT$165,1)),0))*$B131/12,0)</f>
        <v>0</v>
      </c>
      <c r="BU296" s="156">
        <f t="array" ref="BU296">IFERROR(INDEX($N131:$N145,MATCH(1,IF($L131:$L145&lt;=BU$165,IF($M131:$M145&gt;=BU$165,1)),0))*$B131/12,0)</f>
        <v>0</v>
      </c>
      <c r="BV296" s="156">
        <f t="array" ref="BV296">IFERROR(INDEX($N131:$N145,MATCH(1,IF($L131:$L145&lt;=BV$165,IF($M131:$M145&gt;=BV$165,1)),0))*$B131/12,0)</f>
        <v>0</v>
      </c>
      <c r="BW296" s="156">
        <f t="array" ref="BW296">IFERROR(INDEX($N131:$N145,MATCH(1,IF($L131:$L145&lt;=BW$165,IF($M131:$M145&gt;=BW$165,1)),0))*$B131/12,0)</f>
        <v>0</v>
      </c>
      <c r="BX296" s="156">
        <f t="array" ref="BX296">IFERROR(INDEX($N131:$N145,MATCH(1,IF($L131:$L145&lt;=BX$165,IF($M131:$M145&gt;=BX$165,1)),0))*$B131/12,0)</f>
        <v>0</v>
      </c>
      <c r="BY296" s="156">
        <f t="array" ref="BY296">IFERROR(INDEX($N131:$N145,MATCH(1,IF($L131:$L145&lt;=BY$165,IF($M131:$M145&gt;=BY$165,1)),0))*$B131/12,0)</f>
        <v>0</v>
      </c>
      <c r="BZ296" s="156">
        <f t="array" ref="BZ296">IFERROR(INDEX($N131:$N145,MATCH(1,IF($L131:$L145&lt;=BZ$165,IF($M131:$M145&gt;=BZ$165,1)),0))*$B131/12,0)</f>
        <v>0</v>
      </c>
      <c r="CA296" s="156">
        <f t="array" ref="CA296">IFERROR(INDEX($N131:$N145,MATCH(1,IF($L131:$L145&lt;=CA$165,IF($M131:$M145&gt;=CA$165,1)),0))*$B131/12,0)</f>
        <v>0</v>
      </c>
      <c r="CB296" s="156">
        <f t="array" ref="CB296">IFERROR(INDEX($N131:$N145,MATCH(1,IF($L131:$L145&lt;=CB$165,IF($M131:$M145&gt;=CB$165,1)),0))*$B131/12,0)</f>
        <v>0</v>
      </c>
      <c r="CC296" s="156">
        <f t="array" ref="CC296">IFERROR(INDEX($N131:$N145,MATCH(1,IF($L131:$L145&lt;=CC$165,IF($M131:$M145&gt;=CC$165,1)),0))*$B131/12,0)</f>
        <v>0</v>
      </c>
      <c r="CD296" s="156">
        <f t="array" ref="CD296">IFERROR(INDEX($N131:$N145,MATCH(1,IF($L131:$L145&lt;=CD$165,IF($M131:$M145&gt;=CD$165,1)),0))*$B131/12,0)</f>
        <v>0</v>
      </c>
      <c r="CE296" s="156">
        <f t="array" ref="CE296">IFERROR(INDEX($N131:$N145,MATCH(1,IF($L131:$L145&lt;=CE$165,IF($M131:$M145&gt;=CE$165,1)),0))*$B131/12,0)</f>
        <v>0</v>
      </c>
      <c r="CF296" s="156">
        <f t="array" ref="CF296">IFERROR(INDEX($N131:$N145,MATCH(1,IF($L131:$L145&lt;=CF$165,IF($M131:$M145&gt;=CF$165,1)),0))*$B131/12,0)</f>
        <v>0</v>
      </c>
      <c r="CG296" s="156">
        <f t="array" ref="CG296">IFERROR(INDEX($N131:$N145,MATCH(1,IF($L131:$L145&lt;=CG$165,IF($M131:$M145&gt;=CG$165,1)),0))*$B131/12,0)</f>
        <v>0</v>
      </c>
      <c r="CH296" s="156">
        <f t="array" ref="CH296">IFERROR(INDEX($N131:$N145,MATCH(1,IF($L131:$L145&lt;=CH$165,IF($M131:$M145&gt;=CH$165,1)),0))*$B131/12,0)</f>
        <v>0</v>
      </c>
      <c r="CI296" s="156">
        <f t="array" ref="CI296">IFERROR(INDEX($N131:$N145,MATCH(1,IF($L131:$L145&lt;=CI$165,IF($M131:$M145&gt;=CI$165,1)),0))*$B131/12,0)</f>
        <v>0</v>
      </c>
      <c r="CJ296" s="156">
        <f t="array" ref="CJ296">IFERROR(INDEX($N131:$N145,MATCH(1,IF($L131:$L145&lt;=CJ$165,IF($M131:$M145&gt;=CJ$165,1)),0))*$B131/12,0)</f>
        <v>0</v>
      </c>
      <c r="CK296" s="156">
        <f t="array" ref="CK296">IFERROR(INDEX($N131:$N145,MATCH(1,IF($L131:$L145&lt;=CK$165,IF($M131:$M145&gt;=CK$165,1)),0))*$B131/12,0)</f>
        <v>0</v>
      </c>
      <c r="CL296" s="156">
        <f t="array" ref="CL296">IFERROR(INDEX($N131:$N145,MATCH(1,IF($L131:$L145&lt;=CL$165,IF($M131:$M145&gt;=CL$165,1)),0))*$B131/12,0)</f>
        <v>0</v>
      </c>
      <c r="CM296" s="156">
        <f t="array" ref="CM296">IFERROR(INDEX($N131:$N145,MATCH(1,IF($L131:$L145&lt;=CM$165,IF($M131:$M145&gt;=CM$165,1)),0))*$B131/12,0)</f>
        <v>0</v>
      </c>
      <c r="CN296" s="156">
        <f t="array" ref="CN296">IFERROR(INDEX($N131:$N145,MATCH(1,IF($L131:$L145&lt;=CN$165,IF($M131:$M145&gt;=CN$165,1)),0))*$B131/12,0)</f>
        <v>0</v>
      </c>
      <c r="CO296" s="156">
        <f t="array" ref="CO296">IFERROR(INDEX($N131:$N145,MATCH(1,IF($L131:$L145&lt;=CO$165,IF($M131:$M145&gt;=CO$165,1)),0))*$B131/12,0)</f>
        <v>0</v>
      </c>
      <c r="CP296" s="156">
        <f t="array" ref="CP296">IFERROR(INDEX($N131:$N145,MATCH(1,IF($L131:$L145&lt;=CP$165,IF($M131:$M145&gt;=CP$165,1)),0))*$B131/12,0)</f>
        <v>0</v>
      </c>
      <c r="CQ296" s="156">
        <f t="array" ref="CQ296">IFERROR(INDEX($N131:$N145,MATCH(1,IF($L131:$L145&lt;=CQ$165,IF($M131:$M145&gt;=CQ$165,1)),0))*$B131/12,0)</f>
        <v>0</v>
      </c>
      <c r="CR296" s="156">
        <f t="array" ref="CR296">IFERROR(INDEX($N131:$N145,MATCH(1,IF($L131:$L145&lt;=CR$165,IF($M131:$M145&gt;=CR$165,1)),0))*$B131/12,0)</f>
        <v>0</v>
      </c>
      <c r="CS296" s="156">
        <f t="array" ref="CS296">IFERROR(INDEX($N131:$N145,MATCH(1,IF($L131:$L145&lt;=CS$165,IF($M131:$M145&gt;=CS$165,1)),0))*$B131/12,0)</f>
        <v>0</v>
      </c>
      <c r="CT296" s="156">
        <f t="array" ref="CT296">IFERROR(INDEX($N131:$N145,MATCH(1,IF($L131:$L145&lt;=CT$165,IF($M131:$M145&gt;=CT$165,1)),0))*$B131/12,0)</f>
        <v>0</v>
      </c>
      <c r="CU296" s="156">
        <f t="array" ref="CU296">IFERROR(INDEX($N131:$N145,MATCH(1,IF($L131:$L145&lt;=CU$165,IF($M131:$M145&gt;=CU$165,1)),0))*$B131/12,0)</f>
        <v>0</v>
      </c>
      <c r="CV296" s="156">
        <f t="array" ref="CV296">IFERROR(INDEX($N131:$N145,MATCH(1,IF($L131:$L145&lt;=CV$165,IF($M131:$M145&gt;=CV$165,1)),0))*$B131/12,0)</f>
        <v>0</v>
      </c>
      <c r="CW296" s="156">
        <f t="array" ref="CW296">IFERROR(INDEX($N131:$N145,MATCH(1,IF($L131:$L145&lt;=CW$165,IF($M131:$M145&gt;=CW$165,1)),0))*$B131/12,0)</f>
        <v>0</v>
      </c>
      <c r="CX296" s="156">
        <f t="array" ref="CX296">IFERROR(INDEX($N131:$N145,MATCH(1,IF($L131:$L145&lt;=CX$165,IF($M131:$M145&gt;=CX$165,1)),0))*$B131/12,0)</f>
        <v>0</v>
      </c>
      <c r="CY296" s="156">
        <f t="array" ref="CY296">IFERROR(INDEX($N131:$N145,MATCH(1,IF($L131:$L145&lt;=CY$165,IF($M131:$M145&gt;=CY$165,1)),0))*$B131/12,0)</f>
        <v>0</v>
      </c>
      <c r="CZ296" s="156">
        <f t="array" ref="CZ296">IFERROR(INDEX($N131:$N145,MATCH(1,IF($L131:$L145&lt;=CZ$165,IF($M131:$M145&gt;=CZ$165,1)),0))*$B131/12,0)</f>
        <v>0</v>
      </c>
      <c r="DA296" s="156">
        <f t="array" ref="DA296">IFERROR(INDEX($N131:$N145,MATCH(1,IF($L131:$L145&lt;=DA$165,IF($M131:$M145&gt;=DA$165,1)),0))*$B131/12,0)</f>
        <v>0</v>
      </c>
      <c r="DB296" s="156">
        <f t="array" ref="DB296">IFERROR(INDEX($N131:$N145,MATCH(1,IF($L131:$L145&lt;=DB$165,IF($M131:$M145&gt;=DB$165,1)),0))*$B131/12,0)</f>
        <v>0</v>
      </c>
      <c r="DC296" s="156">
        <f t="array" ref="DC296">IFERROR(INDEX($N131:$N145,MATCH(1,IF($L131:$L145&lt;=DC$165,IF($M131:$M145&gt;=DC$165,1)),0))*$B131/12,0)</f>
        <v>0</v>
      </c>
      <c r="DD296" s="156">
        <f t="array" ref="DD296">IFERROR(INDEX($N131:$N145,MATCH(1,IF($L131:$L145&lt;=DD$165,IF($M131:$M145&gt;=DD$165,1)),0))*$B131/12,0)</f>
        <v>0</v>
      </c>
      <c r="DE296" s="156">
        <f t="array" ref="DE296">IFERROR(INDEX($N131:$N145,MATCH(1,IF($L131:$L145&lt;=DE$165,IF($M131:$M145&gt;=DE$165,1)),0))*$B131/12,0)</f>
        <v>0</v>
      </c>
      <c r="DF296" s="156">
        <f t="array" ref="DF296">IFERROR(INDEX($N131:$N145,MATCH(1,IF($L131:$L145&lt;=DF$165,IF($M131:$M145&gt;=DF$165,1)),0))*$B131/12,0)</f>
        <v>0</v>
      </c>
      <c r="DG296" s="156">
        <f t="array" ref="DG296">IFERROR(INDEX($N131:$N145,MATCH(1,IF($L131:$L145&lt;=DG$165,IF($M131:$M145&gt;=DG$165,1)),0))*$B131/12,0)</f>
        <v>0</v>
      </c>
      <c r="DH296" s="156">
        <f t="array" ref="DH296">IFERROR(INDEX($N131:$N145,MATCH(1,IF($L131:$L145&lt;=DH$165,IF($M131:$M145&gt;=DH$165,1)),0))*$B131/12,0)</f>
        <v>0</v>
      </c>
      <c r="DI296" s="156">
        <f t="array" ref="DI296">IFERROR(INDEX($N131:$N145,MATCH(1,IF($L131:$L145&lt;=DI$165,IF($M131:$M145&gt;=DI$165,1)),0))*$B131/12,0)</f>
        <v>0</v>
      </c>
      <c r="DJ296" s="156">
        <f t="array" ref="DJ296">IFERROR(INDEX($N131:$N145,MATCH(1,IF($L131:$L145&lt;=DJ$165,IF($M131:$M145&gt;=DJ$165,1)),0))*$B131/12,0)</f>
        <v>0</v>
      </c>
      <c r="DK296" s="156">
        <f t="array" ref="DK296">IFERROR(INDEX($N131:$N145,MATCH(1,IF($L131:$L145&lt;=DK$165,IF($M131:$M145&gt;=DK$165,1)),0))*$B131/12,0)</f>
        <v>0</v>
      </c>
      <c r="DL296" s="156">
        <f t="array" ref="DL296">IFERROR(INDEX($N131:$N145,MATCH(1,IF($L131:$L145&lt;=DL$165,IF($M131:$M145&gt;=DL$165,1)),0))*$B131/12,0)</f>
        <v>0</v>
      </c>
      <c r="DM296" s="156">
        <f t="array" ref="DM296">IFERROR(INDEX($N131:$N145,MATCH(1,IF($L131:$L145&lt;=DM$165,IF($M131:$M145&gt;=DM$165,1)),0))*$B131/12,0)</f>
        <v>0</v>
      </c>
      <c r="DN296" s="156">
        <f t="array" ref="DN296">IFERROR(INDEX($N131:$N145,MATCH(1,IF($L131:$L145&lt;=DN$165,IF($M131:$M145&gt;=DN$165,1)),0))*$B131/12,0)</f>
        <v>0</v>
      </c>
      <c r="DO296" s="156">
        <f t="array" ref="DO296">IFERROR(INDEX($N131:$N145,MATCH(1,IF($L131:$L145&lt;=DO$165,IF($M131:$M145&gt;=DO$165,1)),0))*$B131/12,0)</f>
        <v>0</v>
      </c>
      <c r="DP296" s="156">
        <f t="array" ref="DP296">IFERROR(INDEX($N131:$N145,MATCH(1,IF($L131:$L145&lt;=DP$165,IF($M131:$M145&gt;=DP$165,1)),0))*$B131/12,0)</f>
        <v>0</v>
      </c>
      <c r="DQ296" s="156">
        <f t="array" ref="DQ296">IFERROR(INDEX($N131:$N145,MATCH(1,IF($L131:$L145&lt;=DQ$165,IF($M131:$M145&gt;=DQ$165,1)),0))*$B131/12,0)</f>
        <v>0</v>
      </c>
      <c r="DR296" s="156">
        <f t="array" ref="DR296">IFERROR(INDEX($N131:$N145,MATCH(1,IF($L131:$L145&lt;=DR$165,IF($M131:$M145&gt;=DR$165,1)),0))*$B131/12,0)</f>
        <v>0</v>
      </c>
      <c r="DS296" s="156">
        <f t="array" ref="DS296">IFERROR(INDEX($N131:$N145,MATCH(1,IF($L131:$L145&lt;=DS$165,IF($M131:$M145&gt;=DS$165,1)),0))*$B131/12,0)</f>
        <v>0</v>
      </c>
      <c r="DT296" s="156">
        <f t="array" ref="DT296">IFERROR(INDEX($N131:$N145,MATCH(1,IF($L131:$L145&lt;=DT$165,IF($M131:$M145&gt;=DT$165,1)),0))*$B131/12,0)</f>
        <v>0</v>
      </c>
      <c r="DU296" s="156">
        <f t="array" ref="DU296">IFERROR(INDEX($N131:$N145,MATCH(1,IF($L131:$L145&lt;=DU$165,IF($M131:$M145&gt;=DU$165,1)),0))*$B131/12,0)</f>
        <v>0</v>
      </c>
      <c r="DV296" s="156">
        <f t="array" ref="DV296">IFERROR(INDEX($N131:$N145,MATCH(1,IF($L131:$L145&lt;=DV$165,IF($M131:$M145&gt;=DV$165,1)),0))*$B131/12,0)</f>
        <v>0</v>
      </c>
      <c r="DW296" s="156">
        <f t="array" ref="DW296">IFERROR(INDEX($N131:$N145,MATCH(1,IF($L131:$L145&lt;=DW$165,IF($M131:$M145&gt;=DW$165,1)),0))*$B131/12,0)</f>
        <v>0</v>
      </c>
      <c r="DX296" s="156">
        <f t="array" ref="DX296">IFERROR(INDEX($N131:$N145,MATCH(1,IF($L131:$L145&lt;=DX$165,IF($M131:$M145&gt;=DX$165,1)),0))*$B131/12,0)</f>
        <v>0</v>
      </c>
      <c r="DY296" s="156">
        <f t="array" ref="DY296">IFERROR(INDEX($N131:$N145,MATCH(1,IF($L131:$L145&lt;=DY$165,IF($M131:$M145&gt;=DY$165,1)),0))*$B131/12,0)</f>
        <v>0</v>
      </c>
      <c r="DZ296" s="156">
        <f t="array" ref="DZ296">IFERROR(INDEX($N131:$N145,MATCH(1,IF($L131:$L145&lt;=DZ$165,IF($M131:$M145&gt;=DZ$165,1)),0))*$B131/12,0)</f>
        <v>0</v>
      </c>
      <c r="EA296" s="156">
        <f t="array" ref="EA296">IFERROR(INDEX($N131:$N145,MATCH(1,IF($L131:$L145&lt;=EA$165,IF($M131:$M145&gt;=EA$165,1)),0))*$B131/12,0)</f>
        <v>0</v>
      </c>
      <c r="EB296" s="156">
        <f t="array" ref="EB296">IFERROR(INDEX($N131:$N145,MATCH(1,IF($L131:$L145&lt;=EB$165,IF($M131:$M145&gt;=EB$165,1)),0))*$B131/12,0)</f>
        <v>0</v>
      </c>
      <c r="EC296" s="156">
        <f t="array" ref="EC296">IFERROR(INDEX($N131:$N145,MATCH(1,IF($L131:$L145&lt;=EC$165,IF($M131:$M145&gt;=EC$165,1)),0))*$B131/12,0)</f>
        <v>0</v>
      </c>
      <c r="ED296" s="156">
        <f t="array" ref="ED296">IFERROR(INDEX($N131:$N145,MATCH(1,IF($L131:$L145&lt;=ED$165,IF($M131:$M145&gt;=ED$165,1)),0))*$B131/12,0)</f>
        <v>0</v>
      </c>
      <c r="EE296" s="156">
        <f t="array" ref="EE296">IFERROR(INDEX($N131:$N145,MATCH(1,IF($L131:$L145&lt;=EE$165,IF($M131:$M145&gt;=EE$165,1)),0))*$B131/12,0)</f>
        <v>0</v>
      </c>
      <c r="EF296" s="156">
        <f t="array" ref="EF296">IFERROR(INDEX($N131:$N145,MATCH(1,IF($L131:$L145&lt;=EF$165,IF($M131:$M145&gt;=EF$165,1)),0))*$B131/12,0)</f>
        <v>0</v>
      </c>
      <c r="EG296" s="156">
        <f t="array" ref="EG296">IFERROR(INDEX($N131:$N145,MATCH(1,IF($L131:$L145&lt;=EG$165,IF($M131:$M145&gt;=EG$165,1)),0))*$B131/12,0)</f>
        <v>0</v>
      </c>
      <c r="EH296" s="156">
        <f t="array" ref="EH296">IFERROR(INDEX($N131:$N145,MATCH(1,IF($L131:$L145&lt;=EH$165,IF($M131:$M145&gt;=EH$165,1)),0))*$B131/12,0)</f>
        <v>0</v>
      </c>
      <c r="EI296" s="156">
        <f t="array" ref="EI296">IFERROR(INDEX($N131:$N145,MATCH(1,IF($L131:$L145&lt;=EI$165,IF($M131:$M145&gt;=EI$165,1)),0))*$B131/12,0)</f>
        <v>0</v>
      </c>
      <c r="EJ296" s="156">
        <f t="array" ref="EJ296">IFERROR(INDEX($N131:$N145,MATCH(1,IF($L131:$L145&lt;=EJ$165,IF($M131:$M145&gt;=EJ$165,1)),0))*$B131/12,0)</f>
        <v>0</v>
      </c>
      <c r="EK296" s="156">
        <f t="array" ref="EK296">IFERROR(INDEX($N131:$N145,MATCH(1,IF($L131:$L145&lt;=EK$165,IF($M131:$M145&gt;=EK$165,1)),0))*$B131/12,0)</f>
        <v>0</v>
      </c>
      <c r="EL296" s="156">
        <f t="array" ref="EL296">IFERROR(INDEX($N131:$N145,MATCH(1,IF($L131:$L145&lt;=EL$165,IF($M131:$M145&gt;=EL$165,1)),0))*$B131/12,0)</f>
        <v>0</v>
      </c>
      <c r="EM296" s="156">
        <f t="array" ref="EM296">IFERROR(INDEX($N131:$N145,MATCH(1,IF($L131:$L145&lt;=EM$165,IF($M131:$M145&gt;=EM$165,1)),0))*$B131/12,0)</f>
        <v>0</v>
      </c>
      <c r="EN296" s="156">
        <f t="array" ref="EN296">IFERROR(INDEX($N131:$N145,MATCH(1,IF($L131:$L145&lt;=EN$165,IF($M131:$M145&gt;=EN$165,1)),0))*$B131/12,0)</f>
        <v>0</v>
      </c>
      <c r="EO296" s="156">
        <f t="array" ref="EO296">IFERROR(INDEX($N131:$N145,MATCH(1,IF($L131:$L145&lt;=EO$165,IF($M131:$M145&gt;=EO$165,1)),0))*$B131/12,0)</f>
        <v>0</v>
      </c>
      <c r="EP296" s="156">
        <f t="array" ref="EP296">IFERROR(INDEX($N131:$N145,MATCH(1,IF($L131:$L145&lt;=EP$165,IF($M131:$M145&gt;=EP$165,1)),0))*$B131/12,0)</f>
        <v>0</v>
      </c>
      <c r="EQ296" s="156">
        <f t="array" ref="EQ296">IFERROR(INDEX($N131:$N145,MATCH(1,IF($L131:$L145&lt;=EQ$165,IF($M131:$M145&gt;=EQ$165,1)),0))*$B131/12,0)</f>
        <v>0</v>
      </c>
      <c r="ER296" s="156">
        <f t="array" ref="ER296">IFERROR(INDEX($N131:$N145,MATCH(1,IF($L131:$L145&lt;=ER$165,IF($M131:$M145&gt;=ER$165,1)),0))*$B131/12,0)</f>
        <v>0</v>
      </c>
      <c r="ES296" s="156">
        <f t="array" ref="ES296">IFERROR(INDEX($N131:$N145,MATCH(1,IF($L131:$L145&lt;=ES$165,IF($M131:$M145&gt;=ES$165,1)),0))*$B131/12,0)</f>
        <v>0</v>
      </c>
      <c r="ET296" s="156">
        <f t="array" ref="ET296">IFERROR(INDEX($N131:$N145,MATCH(1,IF($L131:$L145&lt;=ET$165,IF($M131:$M145&gt;=ET$165,1)),0))*$B131/12,0)</f>
        <v>0</v>
      </c>
      <c r="EU296" s="156">
        <f t="array" ref="EU296">IFERROR(INDEX($N131:$N145,MATCH(1,IF($L131:$L145&lt;=EU$165,IF($M131:$M145&gt;=EU$165,1)),0))*$B131/12,0)</f>
        <v>0</v>
      </c>
      <c r="EV296" s="156">
        <f t="array" ref="EV296">IFERROR(INDEX($N131:$N145,MATCH(1,IF($L131:$L145&lt;=EV$165,IF($M131:$M145&gt;=EV$165,1)),0))*$B131/12,0)</f>
        <v>0</v>
      </c>
      <c r="EW296" s="156">
        <f t="array" ref="EW296">IFERROR(INDEX($N131:$N145,MATCH(1,IF($L131:$L145&lt;=EW$165,IF($M131:$M145&gt;=EW$165,1)),0))*$B131/12,0)</f>
        <v>0</v>
      </c>
      <c r="EX296" s="156">
        <f t="array" ref="EX296">IFERROR(INDEX($N131:$N145,MATCH(1,IF($L131:$L145&lt;=EX$165,IF($M131:$M145&gt;=EX$165,1)),0))*$B131/12,0)</f>
        <v>0</v>
      </c>
      <c r="EY296" s="156">
        <f t="array" ref="EY296">IFERROR(INDEX($N131:$N145,MATCH(1,IF($L131:$L145&lt;=EY$165,IF($M131:$M145&gt;=EY$165,1)),0))*$B131/12,0)</f>
        <v>0</v>
      </c>
      <c r="EZ296" s="156">
        <f t="array" ref="EZ296">IFERROR(INDEX($N131:$N145,MATCH(1,IF($L131:$L145&lt;=EZ$165,IF($M131:$M145&gt;=EZ$165,1)),0))*$B131/12,0)</f>
        <v>0</v>
      </c>
      <c r="FA296" s="156">
        <f t="array" ref="FA296">IFERROR(INDEX($N131:$N145,MATCH(1,IF($L131:$L145&lt;=FA$165,IF($M131:$M145&gt;=FA$165,1)),0))*$B131/12,0)</f>
        <v>0</v>
      </c>
      <c r="FB296" s="156">
        <f t="array" ref="FB296">IFERROR(INDEX($N131:$N145,MATCH(1,IF($L131:$L145&lt;=FB$165,IF($M131:$M145&gt;=FB$165,1)),0))*$B131/12,0)</f>
        <v>0</v>
      </c>
      <c r="FC296" s="156">
        <f t="array" ref="FC296">IFERROR(INDEX($N131:$N145,MATCH(1,IF($L131:$L145&lt;=FC$165,IF($M131:$M145&gt;=FC$165,1)),0))*$B131/12,0)</f>
        <v>0</v>
      </c>
      <c r="FD296" s="156">
        <f t="array" ref="FD296">IFERROR(INDEX($N131:$N145,MATCH(1,IF($L131:$L145&lt;=FD$165,IF($M131:$M145&gt;=FD$165,1)),0))*$B131/12,0)</f>
        <v>0</v>
      </c>
      <c r="FE296" s="156">
        <f t="array" ref="FE296">IFERROR(INDEX($N131:$N145,MATCH(1,IF($L131:$L145&lt;=FE$165,IF($M131:$M145&gt;=FE$165,1)),0))*$B131/12,0)</f>
        <v>0</v>
      </c>
      <c r="FF296" s="156">
        <f t="array" ref="FF296">IFERROR(INDEX($N131:$N145,MATCH(1,IF($L131:$L145&lt;=FF$165,IF($M131:$M145&gt;=FF$165,1)),0))*$B131/12,0)</f>
        <v>0</v>
      </c>
      <c r="FG296" s="156">
        <f t="array" ref="FG296">IFERROR(INDEX($N131:$N145,MATCH(1,IF($L131:$L145&lt;=FG$165,IF($M131:$M145&gt;=FG$165,1)),0))*$B131/12,0)</f>
        <v>0</v>
      </c>
      <c r="FH296" s="156">
        <f t="array" ref="FH296">IFERROR(INDEX($N131:$N145,MATCH(1,IF($L131:$L145&lt;=FH$165,IF($M131:$M145&gt;=FH$165,1)),0))*$B131/12,0)</f>
        <v>0</v>
      </c>
      <c r="FI296" s="156">
        <f t="array" ref="FI296">IFERROR(INDEX($N131:$N145,MATCH(1,IF($L131:$L145&lt;=FI$165,IF($M131:$M145&gt;=FI$165,1)),0))*$B131/12,0)</f>
        <v>0</v>
      </c>
      <c r="FJ296" s="156">
        <f t="array" ref="FJ296">IFERROR(INDEX($N131:$N145,MATCH(1,IF($L131:$L145&lt;=FJ$165,IF($M131:$M145&gt;=FJ$165,1)),0))*$B131/12,0)</f>
        <v>0</v>
      </c>
      <c r="FK296" s="156">
        <f t="array" ref="FK296">IFERROR(INDEX($N131:$N145,MATCH(1,IF($L131:$L145&lt;=FK$165,IF($M131:$M145&gt;=FK$165,1)),0))*$B131/12,0)</f>
        <v>0</v>
      </c>
      <c r="FL296" s="156">
        <f t="array" ref="FL296">IFERROR(INDEX($N131:$N145,MATCH(1,IF($L131:$L145&lt;=FL$165,IF($M131:$M145&gt;=FL$165,1)),0))*$B131/12,0)</f>
        <v>0</v>
      </c>
      <c r="FM296" s="156">
        <f t="array" ref="FM296">IFERROR(INDEX($N131:$N145,MATCH(1,IF($L131:$L145&lt;=FM$165,IF($M131:$M145&gt;=FM$165,1)),0))*$B131/12,0)</f>
        <v>0</v>
      </c>
      <c r="FN296" s="156">
        <f t="array" ref="FN296">IFERROR(INDEX($N131:$N145,MATCH(1,IF($L131:$L145&lt;=FN$165,IF($M131:$M145&gt;=FN$165,1)),0))*$B131/12,0)</f>
        <v>0</v>
      </c>
      <c r="FO296" s="156">
        <f t="array" ref="FO296">IFERROR(INDEX($N131:$N145,MATCH(1,IF($L131:$L145&lt;=FO$165,IF($M131:$M145&gt;=FO$165,1)),0))*$B131/12,0)</f>
        <v>0</v>
      </c>
      <c r="FP296" s="156">
        <f t="array" ref="FP296">IFERROR(INDEX($N131:$N145,MATCH(1,IF($L131:$L145&lt;=FP$165,IF($M131:$M145&gt;=FP$165,1)),0))*$B131/12,0)</f>
        <v>0</v>
      </c>
      <c r="FQ296" s="156">
        <f t="array" ref="FQ296">IFERROR(INDEX($N131:$N145,MATCH(1,IF($L131:$L145&lt;=FQ$165,IF($M131:$M145&gt;=FQ$165,1)),0))*$B131/12,0)</f>
        <v>0</v>
      </c>
      <c r="FR296" s="156">
        <f t="array" ref="FR296">IFERROR(INDEX($N131:$N145,MATCH(1,IF($L131:$L145&lt;=FR$165,IF($M131:$M145&gt;=FR$165,1)),0))*$B131/12,0)</f>
        <v>0</v>
      </c>
      <c r="FS296" s="156">
        <f t="array" ref="FS296">IFERROR(INDEX($N131:$N145,MATCH(1,IF($L131:$L145&lt;=FS$165,IF($M131:$M145&gt;=FS$165,1)),0))*$B131/12,0)</f>
        <v>0</v>
      </c>
      <c r="FT296" s="156">
        <f t="array" ref="FT296">IFERROR(INDEX($N131:$N145,MATCH(1,IF($L131:$L145&lt;=FT$165,IF($M131:$M145&gt;=FT$165,1)),0))*$B131/12,0)</f>
        <v>0</v>
      </c>
      <c r="FU296" s="156">
        <f t="array" ref="FU296">IFERROR(INDEX($N131:$N145,MATCH(1,IF($L131:$L145&lt;=FU$165,IF($M131:$M145&gt;=FU$165,1)),0))*$B131/12,0)</f>
        <v>0</v>
      </c>
      <c r="FV296" s="156">
        <f t="array" ref="FV296">IFERROR(INDEX($N131:$N145,MATCH(1,IF($L131:$L145&lt;=FV$165,IF($M131:$M145&gt;=FV$165,1)),0))*$B131/12,0)</f>
        <v>0</v>
      </c>
      <c r="FW296" s="156">
        <f t="array" ref="FW296">IFERROR(INDEX($N131:$N145,MATCH(1,IF($L131:$L145&lt;=FW$165,IF($M131:$M145&gt;=FW$165,1)),0))*$B131/12,0)</f>
        <v>0</v>
      </c>
      <c r="FX296" s="156">
        <f t="array" ref="FX296">IFERROR(INDEX($N131:$N145,MATCH(1,IF($L131:$L145&lt;=FX$165,IF($M131:$M145&gt;=FX$165,1)),0))*$B131/12,0)</f>
        <v>0</v>
      </c>
      <c r="FY296" s="156">
        <f t="array" ref="FY296">IFERROR(INDEX($N131:$N145,MATCH(1,IF($L131:$L145&lt;=FY$165,IF($M131:$M145&gt;=FY$165,1)),0))*$B131/12,0)</f>
        <v>0</v>
      </c>
      <c r="FZ296" s="156">
        <f t="array" ref="FZ296">IFERROR(INDEX($N131:$N145,MATCH(1,IF($L131:$L145&lt;=FZ$165,IF($M131:$M145&gt;=FZ$165,1)),0))*$B131/12,0)</f>
        <v>0</v>
      </c>
      <c r="GA296" s="156">
        <f t="array" ref="GA296">IFERROR(INDEX($N131:$N145,MATCH(1,IF($L131:$L145&lt;=GA$165,IF($M131:$M145&gt;=GA$165,1)),0))*$B131/12,0)</f>
        <v>0</v>
      </c>
      <c r="GB296" s="156">
        <f t="array" ref="GB296">IFERROR(INDEX($N131:$N145,MATCH(1,IF($L131:$L145&lt;=GB$165,IF($M131:$M145&gt;=GB$165,1)),0))*$B131/12,0)</f>
        <v>0</v>
      </c>
      <c r="GC296" s="156">
        <f t="array" ref="GC296">IFERROR(INDEX($N131:$N145,MATCH(1,IF($L131:$L145&lt;=GC$165,IF($M131:$M145&gt;=GC$165,1)),0))*$B131/12,0)</f>
        <v>0</v>
      </c>
      <c r="GD296" s="156">
        <f t="array" ref="GD296">IFERROR(INDEX($N131:$N145,MATCH(1,IF($L131:$L145&lt;=GD$165,IF($M131:$M145&gt;=GD$165,1)),0))*$B131/12,0)</f>
        <v>0</v>
      </c>
      <c r="GE296" s="156">
        <f t="array" ref="GE296">IFERROR(INDEX($N131:$N145,MATCH(1,IF($L131:$L145&lt;=GE$165,IF($M131:$M145&gt;=GE$165,1)),0))*$B131/12,0)</f>
        <v>0</v>
      </c>
      <c r="GF296" s="156">
        <f t="array" ref="GF296">IFERROR(INDEX($N131:$N145,MATCH(1,IF($L131:$L145&lt;=GF$165,IF($M131:$M145&gt;=GF$165,1)),0))*$B131/12,0)</f>
        <v>0</v>
      </c>
      <c r="GG296" s="156">
        <f t="array" ref="GG296">IFERROR(INDEX($N131:$N145,MATCH(1,IF($L131:$L145&lt;=GG$165,IF($M131:$M145&gt;=GG$165,1)),0))*$B131/12,0)</f>
        <v>0</v>
      </c>
      <c r="GH296" s="156">
        <f t="array" ref="GH296">IFERROR(INDEX($N131:$N145,MATCH(1,IF($L131:$L145&lt;=GH$165,IF($M131:$M145&gt;=GH$165,1)),0))*$B131/12,0)</f>
        <v>0</v>
      </c>
      <c r="GI296" s="156">
        <f t="array" ref="GI296">IFERROR(INDEX($N131:$N145,MATCH(1,IF($L131:$L145&lt;=GI$165,IF($M131:$M145&gt;=GI$165,1)),0))*$B131/12,0)</f>
        <v>0</v>
      </c>
      <c r="GJ296" s="156">
        <f t="array" ref="GJ296">IFERROR(INDEX($N131:$N145,MATCH(1,IF($L131:$L145&lt;=GJ$165,IF($M131:$M145&gt;=GJ$165,1)),0))*$B131/12,0)</f>
        <v>0</v>
      </c>
      <c r="GK296" s="156">
        <f t="array" ref="GK296">IFERROR(INDEX($N131:$N145,MATCH(1,IF($L131:$L145&lt;=GK$165,IF($M131:$M145&gt;=GK$165,1)),0))*$B131/12,0)</f>
        <v>0</v>
      </c>
      <c r="GL296" s="156">
        <f t="array" ref="GL296">IFERROR(INDEX($N131:$N145,MATCH(1,IF($L131:$L145&lt;=GL$165,IF($M131:$M145&gt;=GL$165,1)),0))*$B131/12,0)</f>
        <v>0</v>
      </c>
      <c r="GM296" s="156">
        <f t="array" ref="GM296">IFERROR(INDEX($N131:$N145,MATCH(1,IF($L131:$L145&lt;=GM$165,IF($M131:$M145&gt;=GM$165,1)),0))*$B131/12,0)</f>
        <v>0</v>
      </c>
      <c r="GN296" s="156">
        <f t="array" ref="GN296">IFERROR(INDEX($N131:$N145,MATCH(1,IF($L131:$L145&lt;=GN$165,IF($M131:$M145&gt;=GN$165,1)),0))*$B131/12,0)</f>
        <v>0</v>
      </c>
      <c r="GO296" s="156">
        <f t="array" ref="GO296">IFERROR(INDEX($N131:$N145,MATCH(1,IF($L131:$L145&lt;=GO$165,IF($M131:$M145&gt;=GO$165,1)),0))*$B131/12,0)</f>
        <v>0</v>
      </c>
      <c r="GP296" s="156">
        <f t="array" ref="GP296">IFERROR(INDEX($N131:$N145,MATCH(1,IF($L131:$L145&lt;=GP$165,IF($M131:$M145&gt;=GP$165,1)),0))*$B131/12,0)</f>
        <v>0</v>
      </c>
      <c r="GQ296" s="156">
        <f t="array" ref="GQ296">IFERROR(INDEX($N131:$N145,MATCH(1,IF($L131:$L145&lt;=GQ$165,IF($M131:$M145&gt;=GQ$165,1)),0))*$B131/12,0)</f>
        <v>0</v>
      </c>
      <c r="GR296" s="156">
        <f t="array" ref="GR296">IFERROR(INDEX($N131:$N145,MATCH(1,IF($L131:$L145&lt;=GR$165,IF($M131:$M145&gt;=GR$165,1)),0))*$B131/12,0)</f>
        <v>0</v>
      </c>
      <c r="GS296" s="156">
        <f t="array" ref="GS296">IFERROR(INDEX($N131:$N145,MATCH(1,IF($L131:$L145&lt;=GS$165,IF($M131:$M145&gt;=GS$165,1)),0))*$B131/12,0)</f>
        <v>0</v>
      </c>
      <c r="GT296" s="156">
        <f t="array" ref="GT296">IFERROR(INDEX($N131:$N145,MATCH(1,IF($L131:$L145&lt;=GT$165,IF($M131:$M145&gt;=GT$165,1)),0))*$B131/12,0)</f>
        <v>0</v>
      </c>
      <c r="GU296" s="156">
        <f t="array" ref="GU296">IFERROR(INDEX($N131:$N145,MATCH(1,IF($L131:$L145&lt;=GU$165,IF($M131:$M145&gt;=GU$165,1)),0))*$B131/12,0)</f>
        <v>0</v>
      </c>
      <c r="GV296" s="156">
        <f t="array" ref="GV296">IFERROR(INDEX($N131:$N145,MATCH(1,IF($L131:$L145&lt;=GV$165,IF($M131:$M145&gt;=GV$165,1)),0))*$B131/12,0)</f>
        <v>0</v>
      </c>
      <c r="GW296" s="156">
        <f t="array" ref="GW296">IFERROR(INDEX($N131:$N145,MATCH(1,IF($L131:$L145&lt;=GW$165,IF($M131:$M145&gt;=GW$165,1)),0))*$B131/12,0)</f>
        <v>0</v>
      </c>
      <c r="GX296" s="156">
        <f t="array" ref="GX296">IFERROR(INDEX($N131:$N145,MATCH(1,IF($L131:$L145&lt;=GX$165,IF($M131:$M145&gt;=GX$165,1)),0))*$B131/12,0)</f>
        <v>0</v>
      </c>
      <c r="GY296" s="156">
        <f t="array" ref="GY296">IFERROR(INDEX($N131:$N145,MATCH(1,IF($L131:$L145&lt;=GY$165,IF($M131:$M145&gt;=GY$165,1)),0))*$B131/12,0)</f>
        <v>0</v>
      </c>
      <c r="GZ296" s="156">
        <f t="array" ref="GZ296">IFERROR(INDEX($N131:$N145,MATCH(1,IF($L131:$L145&lt;=GZ$165,IF($M131:$M145&gt;=GZ$165,1)),0))*$B131/12,0)</f>
        <v>0</v>
      </c>
      <c r="HA296" s="156">
        <f t="array" ref="HA296">IFERROR(INDEX($N131:$N145,MATCH(1,IF($L131:$L145&lt;=HA$165,IF($M131:$M145&gt;=HA$165,1)),0))*$B131/12,0)</f>
        <v>0</v>
      </c>
      <c r="HB296" s="156">
        <f t="array" ref="HB296">IFERROR(INDEX($N131:$N145,MATCH(1,IF($L131:$L145&lt;=HB$165,IF($M131:$M145&gt;=HB$165,1)),0))*$B131/12,0)</f>
        <v>0</v>
      </c>
      <c r="HC296" s="156">
        <f t="array" ref="HC296">IFERROR(INDEX($N131:$N145,MATCH(1,IF($L131:$L145&lt;=HC$165,IF($M131:$M145&gt;=HC$165,1)),0))*$B131/12,0)</f>
        <v>0</v>
      </c>
      <c r="HD296" s="156">
        <f t="array" ref="HD296">IFERROR(INDEX($N131:$N145,MATCH(1,IF($L131:$L145&lt;=HD$165,IF($M131:$M145&gt;=HD$165,1)),0))*$B131/12,0)</f>
        <v>0</v>
      </c>
      <c r="HE296" s="156">
        <f t="array" ref="HE296">IFERROR(INDEX($N131:$N145,MATCH(1,IF($L131:$L145&lt;=HE$165,IF($M131:$M145&gt;=HE$165,1)),0))*$B131/12,0)</f>
        <v>0</v>
      </c>
      <c r="HF296" s="156">
        <f t="array" ref="HF296">IFERROR(INDEX($N131:$N145,MATCH(1,IF($L131:$L145&lt;=HF$165,IF($M131:$M145&gt;=HF$165,1)),0))*$B131/12,0)</f>
        <v>0</v>
      </c>
      <c r="HG296" s="156">
        <f t="array" ref="HG296">IFERROR(INDEX($N131:$N145,MATCH(1,IF($L131:$L145&lt;=HG$165,IF($M131:$M145&gt;=HG$165,1)),0))*$B131/12,0)</f>
        <v>0</v>
      </c>
      <c r="HH296" s="156">
        <f t="array" ref="HH296">IFERROR(INDEX($N131:$N145,MATCH(1,IF($L131:$L145&lt;=HH$165,IF($M131:$M145&gt;=HH$165,1)),0))*$B131/12,0)</f>
        <v>0</v>
      </c>
      <c r="HI296" s="156">
        <f t="array" ref="HI296">IFERROR(INDEX($N131:$N145,MATCH(1,IF($L131:$L145&lt;=HI$165,IF($M131:$M145&gt;=HI$165,1)),0))*$B131/12,0)</f>
        <v>0</v>
      </c>
      <c r="HJ296" s="156">
        <f t="array" ref="HJ296">IFERROR(INDEX($N131:$N145,MATCH(1,IF($L131:$L145&lt;=HJ$165,IF($M131:$M145&gt;=HJ$165,1)),0))*$B131/12,0)</f>
        <v>0</v>
      </c>
      <c r="HK296" s="156">
        <f t="array" ref="HK296">IFERROR(INDEX($N131:$N145,MATCH(1,IF($L131:$L145&lt;=HK$165,IF($M131:$M145&gt;=HK$165,1)),0))*$B131/12,0)</f>
        <v>0</v>
      </c>
      <c r="HL296" s="156">
        <f t="array" ref="HL296">IFERROR(INDEX($N131:$N145,MATCH(1,IF($L131:$L145&lt;=HL$165,IF($M131:$M145&gt;=HL$165,1)),0))*$B131/12,0)</f>
        <v>0</v>
      </c>
      <c r="HM296" s="156">
        <f t="array" ref="HM296">IFERROR(INDEX($N131:$N145,MATCH(1,IF($L131:$L145&lt;=HM$165,IF($M131:$M145&gt;=HM$165,1)),0))*$B131/12,0)</f>
        <v>0</v>
      </c>
      <c r="HN296" s="156">
        <f t="array" ref="HN296">IFERROR(INDEX($N131:$N145,MATCH(1,IF($L131:$L145&lt;=HN$165,IF($M131:$M145&gt;=HN$165,1)),0))*$B131/12,0)</f>
        <v>0</v>
      </c>
      <c r="HO296" s="156">
        <f t="array" ref="HO296">IFERROR(INDEX($N131:$N145,MATCH(1,IF($L131:$L145&lt;=HO$165,IF($M131:$M145&gt;=HO$165,1)),0))*$B131/12,0)</f>
        <v>0</v>
      </c>
      <c r="HP296" s="156">
        <f t="array" ref="HP296">IFERROR(INDEX($N131:$N145,MATCH(1,IF($L131:$L145&lt;=HP$165,IF($M131:$M145&gt;=HP$165,1)),0))*$B131/12,0)</f>
        <v>0</v>
      </c>
      <c r="HQ296" s="156">
        <f t="array" ref="HQ296">IFERROR(INDEX($N131:$N145,MATCH(1,IF($L131:$L145&lt;=HQ$165,IF($M131:$M145&gt;=HQ$165,1)),0))*$B131/12,0)</f>
        <v>0</v>
      </c>
      <c r="HR296" s="156">
        <f t="array" ref="HR296">IFERROR(INDEX($N131:$N145,MATCH(1,IF($L131:$L145&lt;=HR$165,IF($M131:$M145&gt;=HR$165,1)),0))*$B131/12,0)</f>
        <v>0</v>
      </c>
      <c r="HS296" s="156">
        <f t="array" ref="HS296">IFERROR(INDEX($N131:$N145,MATCH(1,IF($L131:$L145&lt;=HS$165,IF($M131:$M145&gt;=HS$165,1)),0))*$B131/12,0)</f>
        <v>0</v>
      </c>
      <c r="HT296" s="156">
        <f t="array" ref="HT296">IFERROR(INDEX($N131:$N145,MATCH(1,IF($L131:$L145&lt;=HT$165,IF($M131:$M145&gt;=HT$165,1)),0))*$B131/12,0)</f>
        <v>0</v>
      </c>
      <c r="HU296" s="156">
        <f t="array" ref="HU296">IFERROR(INDEX($N131:$N145,MATCH(1,IF($L131:$L145&lt;=HU$165,IF($M131:$M145&gt;=HU$165,1)),0))*$B131/12,0)</f>
        <v>0</v>
      </c>
      <c r="HV296" s="156">
        <f t="array" ref="HV296">IFERROR(INDEX($N131:$N145,MATCH(1,IF($L131:$L145&lt;=HV$165,IF($M131:$M145&gt;=HV$165,1)),0))*$B131/12,0)</f>
        <v>0</v>
      </c>
      <c r="HW296" s="156">
        <f t="array" ref="HW296">IFERROR(INDEX($N131:$N145,MATCH(1,IF($L131:$L145&lt;=HW$165,IF($M131:$M145&gt;=HW$165,1)),0))*$B131/12,0)</f>
        <v>0</v>
      </c>
      <c r="HX296" s="156">
        <f t="array" ref="HX296">IFERROR(INDEX($N131:$N145,MATCH(1,IF($L131:$L145&lt;=HX$165,IF($M131:$M145&gt;=HX$165,1)),0))*$B131/12,0)</f>
        <v>0</v>
      </c>
      <c r="HY296" s="156">
        <f t="array" ref="HY296">IFERROR(INDEX($N131:$N145,MATCH(1,IF($L131:$L145&lt;=HY$165,IF($M131:$M145&gt;=HY$165,1)),0))*$B131/12,0)</f>
        <v>0</v>
      </c>
      <c r="HZ296" s="156">
        <f t="array" ref="HZ296">IFERROR(INDEX($N131:$N145,MATCH(1,IF($L131:$L145&lt;=HZ$165,IF($M131:$M145&gt;=HZ$165,1)),0))*$B131/12,0)</f>
        <v>0</v>
      </c>
      <c r="IA296" s="156">
        <f t="array" ref="IA296">IFERROR(INDEX($N131:$N145,MATCH(1,IF($L131:$L145&lt;=IA$165,IF($M131:$M145&gt;=IA$165,1)),0))*$B131/12,0)</f>
        <v>0</v>
      </c>
      <c r="IB296" s="156">
        <f t="array" ref="IB296">IFERROR(INDEX($N131:$N145,MATCH(1,IF($L131:$L145&lt;=IB$165,IF($M131:$M145&gt;=IB$165,1)),0))*$B131/12,0)</f>
        <v>0</v>
      </c>
      <c r="IC296" s="156">
        <f t="array" ref="IC296">IFERROR(INDEX($N131:$N145,MATCH(1,IF($L131:$L145&lt;=IC$165,IF($M131:$M145&gt;=IC$165,1)),0))*$B131/12,0)</f>
        <v>0</v>
      </c>
      <c r="ID296" s="156">
        <f t="array" ref="ID296">IFERROR(INDEX($N131:$N145,MATCH(1,IF($L131:$L145&lt;=ID$165,IF($M131:$M145&gt;=ID$165,1)),0))*$B131/12,0)</f>
        <v>0</v>
      </c>
      <c r="IE296" s="156">
        <f t="array" ref="IE296">IFERROR(INDEX($N131:$N145,MATCH(1,IF($L131:$L145&lt;=IE$165,IF($M131:$M145&gt;=IE$165,1)),0))*$B131/12,0)</f>
        <v>0</v>
      </c>
      <c r="IF296" s="156">
        <f t="array" ref="IF296">IFERROR(INDEX($N131:$N145,MATCH(1,IF($L131:$L145&lt;=IF$165,IF($M131:$M145&gt;=IF$165,1)),0))*$B131/12,0)</f>
        <v>0</v>
      </c>
      <c r="IG296" s="156">
        <f t="array" ref="IG296">IFERROR(INDEX($N131:$N145,MATCH(1,IF($L131:$L145&lt;=IG$165,IF($M131:$M145&gt;=IG$165,1)),0))*$B131/12,0)</f>
        <v>0</v>
      </c>
      <c r="IH296" s="156">
        <f t="array" ref="IH296">IFERROR(INDEX($N131:$N145,MATCH(1,IF($L131:$L145&lt;=IH$165,IF($M131:$M145&gt;=IH$165,1)),0))*$B131/12,0)</f>
        <v>0</v>
      </c>
      <c r="II296" s="156">
        <f t="array" ref="II296">IFERROR(INDEX($N131:$N145,MATCH(1,IF($L131:$L145&lt;=II$165,IF($M131:$M145&gt;=II$165,1)),0))*$B131/12,0)</f>
        <v>0</v>
      </c>
      <c r="IJ296" s="156">
        <f t="array" ref="IJ296">IFERROR(INDEX($N131:$N145,MATCH(1,IF($L131:$L145&lt;=IJ$165,IF($M131:$M145&gt;=IJ$165,1)),0))*$B131/12,0)</f>
        <v>0</v>
      </c>
      <c r="IK296" s="156">
        <f t="array" ref="IK296">IFERROR(INDEX($N131:$N145,MATCH(1,IF($L131:$L145&lt;=IK$165,IF($M131:$M145&gt;=IK$165,1)),0))*$B131/12,0)</f>
        <v>0</v>
      </c>
      <c r="IL296" s="156">
        <f t="array" ref="IL296">IFERROR(INDEX($N131:$N145,MATCH(1,IF($L131:$L145&lt;=IL$165,IF($M131:$M145&gt;=IL$165,1)),0))*$B131/12,0)</f>
        <v>0</v>
      </c>
      <c r="IM296" s="156">
        <f t="array" ref="IM296">IFERROR(INDEX($N131:$N145,MATCH(1,IF($L131:$L145&lt;=IM$165,IF($M131:$M145&gt;=IM$165,1)),0))*$B131/12,0)</f>
        <v>0</v>
      </c>
      <c r="IN296" s="156">
        <f t="array" ref="IN296">IFERROR(INDEX($N131:$N145,MATCH(1,IF($L131:$L145&lt;=IN$165,IF($M131:$M145&gt;=IN$165,1)),0))*$B131/12,0)</f>
        <v>0</v>
      </c>
      <c r="IO296" s="156">
        <f t="array" ref="IO296">IFERROR(INDEX($N131:$N145,MATCH(1,IF($L131:$L145&lt;=IO$165,IF($M131:$M145&gt;=IO$165,1)),0))*$B131/12,0)</f>
        <v>0</v>
      </c>
      <c r="IP296" s="156">
        <f t="array" ref="IP296">IFERROR(INDEX($N131:$N145,MATCH(1,IF($L131:$L145&lt;=IP$165,IF($M131:$M145&gt;=IP$165,1)),0))*$B131/12,0)</f>
        <v>0</v>
      </c>
      <c r="IQ296" s="156">
        <f t="array" ref="IQ296">IFERROR(INDEX($N131:$N145,MATCH(1,IF($L131:$L145&lt;=IQ$165,IF($M131:$M145&gt;=IQ$165,1)),0))*$B131/12,0)</f>
        <v>0</v>
      </c>
      <c r="IR296" s="156">
        <f t="array" ref="IR296">IFERROR(INDEX($N131:$N145,MATCH(1,IF($L131:$L145&lt;=IR$165,IF($M131:$M145&gt;=IR$165,1)),0))*$B131/12,0)</f>
        <v>0</v>
      </c>
      <c r="IS296" s="156">
        <f t="array" ref="IS296">IFERROR(INDEX($N131:$N145,MATCH(1,IF($L131:$L145&lt;=IS$165,IF($M131:$M145&gt;=IS$165,1)),0))*$B131/12,0)</f>
        <v>0</v>
      </c>
      <c r="IT296" s="156">
        <f t="array" ref="IT296">IFERROR(INDEX($N131:$N145,MATCH(1,IF($L131:$L145&lt;=IT$165,IF($M131:$M145&gt;=IT$165,1)),0))*$B131/12,0)</f>
        <v>0</v>
      </c>
      <c r="IU296" s="156">
        <f t="array" ref="IU296">IFERROR(INDEX($N131:$N145,MATCH(1,IF($L131:$L145&lt;=IU$165,IF($M131:$M145&gt;=IU$165,1)),0))*$B131/12,0)</f>
        <v>0</v>
      </c>
      <c r="IV296" s="156">
        <f t="array" ref="IV296">IFERROR(INDEX($N131:$N145,MATCH(1,IF($L131:$L145&lt;=IV$165,IF($M131:$M145&gt;=IV$165,1)),0))*$B131/12,0)</f>
        <v>0</v>
      </c>
      <c r="IW296" s="156">
        <f t="array" ref="IW296">IFERROR(INDEX($N131:$N145,MATCH(1,IF($L131:$L145&lt;=IW$165,IF($M131:$M145&gt;=IW$165,1)),0))*$B131/12,0)</f>
        <v>0</v>
      </c>
      <c r="IX296" s="156">
        <f t="array" ref="IX296">IFERROR(INDEX($N131:$N145,MATCH(1,IF($L131:$L145&lt;=IX$165,IF($M131:$M145&gt;=IX$165,1)),0))*$B131/12,0)</f>
        <v>0</v>
      </c>
      <c r="IY296" s="156">
        <f t="array" ref="IY296">IFERROR(INDEX($N131:$N145,MATCH(1,IF($L131:$L145&lt;=IY$165,IF($M131:$M145&gt;=IY$165,1)),0))*$B131/12,0)</f>
        <v>0</v>
      </c>
      <c r="IZ296" s="156">
        <f t="array" ref="IZ296">IFERROR(INDEX($N131:$N145,MATCH(1,IF($L131:$L145&lt;=IZ$165,IF($M131:$M145&gt;=IZ$165,1)),0))*$B131/12,0)</f>
        <v>0</v>
      </c>
      <c r="JA296" s="156">
        <f t="array" ref="JA296">IFERROR(INDEX($N131:$N145,MATCH(1,IF($L131:$L145&lt;=JA$165,IF($M131:$M145&gt;=JA$165,1)),0))*$B131/12,0)</f>
        <v>0</v>
      </c>
      <c r="JB296" s="156">
        <f t="array" ref="JB296">IFERROR(INDEX($N131:$N145,MATCH(1,IF($L131:$L145&lt;=JB$165,IF($M131:$M145&gt;=JB$165,1)),0))*$B131/12,0)</f>
        <v>0</v>
      </c>
      <c r="JC296" s="156">
        <f t="array" ref="JC296">IFERROR(INDEX($N131:$N145,MATCH(1,IF($L131:$L145&lt;=JC$165,IF($M131:$M145&gt;=JC$165,1)),0))*$B131/12,0)</f>
        <v>0</v>
      </c>
      <c r="JD296" s="156">
        <f t="array" ref="JD296">IFERROR(INDEX($N131:$N145,MATCH(1,IF($L131:$L145&lt;=JD$165,IF($M131:$M145&gt;=JD$165,1)),0))*$B131/12,0)</f>
        <v>0</v>
      </c>
      <c r="JE296" s="156">
        <f t="array" ref="JE296">IFERROR(INDEX($N131:$N145,MATCH(1,IF($L131:$L145&lt;=JE$165,IF($M131:$M145&gt;=JE$165,1)),0))*$B131/12,0)</f>
        <v>0</v>
      </c>
      <c r="JF296" s="156">
        <f t="array" ref="JF296">IFERROR(INDEX($N131:$N145,MATCH(1,IF($L131:$L145&lt;=JF$165,IF($M131:$M145&gt;=JF$165,1)),0))*$B131/12,0)</f>
        <v>0</v>
      </c>
      <c r="JG296" s="156">
        <f t="array" ref="JG296">IFERROR(INDEX($N131:$N145,MATCH(1,IF($L131:$L145&lt;=JG$165,IF($M131:$M145&gt;=JG$165,1)),0))*$B131/12,0)</f>
        <v>0</v>
      </c>
      <c r="JH296" s="156">
        <f t="array" ref="JH296">IFERROR(INDEX($N131:$N145,MATCH(1,IF($L131:$L145&lt;=JH$165,IF($M131:$M145&gt;=JH$165,1)),0))*$B131/12,0)</f>
        <v>0</v>
      </c>
      <c r="JI296" s="156">
        <f t="array" ref="JI296">IFERROR(INDEX($N131:$N145,MATCH(1,IF($L131:$L145&lt;=JI$165,IF($M131:$M145&gt;=JI$165,1)),0))*$B131/12,0)</f>
        <v>0</v>
      </c>
      <c r="JJ296" s="156">
        <f t="array" ref="JJ296">IFERROR(INDEX($N131:$N145,MATCH(1,IF($L131:$L145&lt;=JJ$165,IF($M131:$M145&gt;=JJ$165,1)),0))*$B131/12,0)</f>
        <v>0</v>
      </c>
      <c r="JK296" s="156">
        <f t="array" ref="JK296">IFERROR(INDEX($N131:$N145,MATCH(1,IF($L131:$L145&lt;=JK$165,IF($M131:$M145&gt;=JK$165,1)),0))*$B131/12,0)</f>
        <v>0</v>
      </c>
      <c r="JL296" s="156">
        <f t="array" ref="JL296">IFERROR(INDEX($N131:$N145,MATCH(1,IF($L131:$L145&lt;=JL$165,IF($M131:$M145&gt;=JL$165,1)),0))*$B131/12,0)</f>
        <v>0</v>
      </c>
      <c r="JM296" s="156">
        <f t="array" ref="JM296">IFERROR(INDEX($N131:$N145,MATCH(1,IF($L131:$L145&lt;=JM$165,IF($M131:$M145&gt;=JM$165,1)),0))*$B131/12,0)</f>
        <v>0</v>
      </c>
      <c r="JN296" s="156">
        <f t="array" ref="JN296">IFERROR(INDEX($N131:$N145,MATCH(1,IF($L131:$L145&lt;=JN$165,IF($M131:$M145&gt;=JN$165,1)),0))*$B131/12,0)</f>
        <v>0</v>
      </c>
      <c r="JO296" s="156">
        <f t="array" ref="JO296">IFERROR(INDEX($N131:$N145,MATCH(1,IF($L131:$L145&lt;=JO$165,IF($M131:$M145&gt;=JO$165,1)),0))*$B131/12,0)</f>
        <v>0</v>
      </c>
      <c r="JP296" s="156">
        <f t="array" ref="JP296">IFERROR(INDEX($N131:$N145,MATCH(1,IF($L131:$L145&lt;=JP$165,IF($M131:$M145&gt;=JP$165,1)),0))*$B131/12,0)</f>
        <v>0</v>
      </c>
      <c r="JQ296" s="156">
        <f t="array" ref="JQ296">IFERROR(INDEX($N131:$N145,MATCH(1,IF($L131:$L145&lt;=JQ$165,IF($M131:$M145&gt;=JQ$165,1)),0))*$B131/12,0)</f>
        <v>0</v>
      </c>
      <c r="JR296" s="156">
        <f t="array" ref="JR296">IFERROR(INDEX($N131:$N145,MATCH(1,IF($L131:$L145&lt;=JR$165,IF($M131:$M145&gt;=JR$165,1)),0))*$B131/12,0)</f>
        <v>0</v>
      </c>
      <c r="JS296" s="156">
        <f t="array" ref="JS296">IFERROR(INDEX($N131:$N145,MATCH(1,IF($L131:$L145&lt;=JS$165,IF($M131:$M145&gt;=JS$165,1)),0))*$B131/12,0)</f>
        <v>0</v>
      </c>
      <c r="JT296" s="156">
        <f t="array" ref="JT296">IFERROR(INDEX($N131:$N145,MATCH(1,IF($L131:$L145&lt;=JT$165,IF($M131:$M145&gt;=JT$165,1)),0))*$B131/12,0)</f>
        <v>0</v>
      </c>
      <c r="JU296" s="156">
        <f t="array" ref="JU296">IFERROR(INDEX($N131:$N145,MATCH(1,IF($L131:$L145&lt;=JU$165,IF($M131:$M145&gt;=JU$165,1)),0))*$B131/12,0)</f>
        <v>0</v>
      </c>
      <c r="JV296" s="156">
        <f t="array" ref="JV296">IFERROR(INDEX($N131:$N145,MATCH(1,IF($L131:$L145&lt;=JV$165,IF($M131:$M145&gt;=JV$165,1)),0))*$B131/12,0)</f>
        <v>0</v>
      </c>
      <c r="JW296" s="156">
        <f t="array" ref="JW296">IFERROR(INDEX($N131:$N145,MATCH(1,IF($L131:$L145&lt;=JW$165,IF($M131:$M145&gt;=JW$165,1)),0))*$B131/12,0)</f>
        <v>0</v>
      </c>
      <c r="JX296" s="156">
        <f t="array" ref="JX296">IFERROR(INDEX($N131:$N145,MATCH(1,IF($L131:$L145&lt;=JX$165,IF($M131:$M145&gt;=JX$165,1)),0))*$B131/12,0)</f>
        <v>0</v>
      </c>
      <c r="JY296" s="156">
        <f t="array" ref="JY296">IFERROR(INDEX($N131:$N145,MATCH(1,IF($L131:$L145&lt;=JY$165,IF($M131:$M145&gt;=JY$165,1)),0))*$B131/12,0)</f>
        <v>0</v>
      </c>
      <c r="JZ296" s="156">
        <f t="array" ref="JZ296">IFERROR(INDEX($N131:$N145,MATCH(1,IF($L131:$L145&lt;=JZ$165,IF($M131:$M145&gt;=JZ$165,1)),0))*$B131/12,0)</f>
        <v>0</v>
      </c>
      <c r="KA296" s="156">
        <f t="array" ref="KA296">IFERROR(INDEX($N131:$N145,MATCH(1,IF($L131:$L145&lt;=KA$165,IF($M131:$M145&gt;=KA$165,1)),0))*$B131/12,0)</f>
        <v>0</v>
      </c>
      <c r="KB296" s="156">
        <f t="array" ref="KB296">IFERROR(INDEX($N131:$N145,MATCH(1,IF($L131:$L145&lt;=KB$165,IF($M131:$M145&gt;=KB$165,1)),0))*$B131/12,0)</f>
        <v>0</v>
      </c>
      <c r="KC296" s="156">
        <f t="array" ref="KC296">IFERROR(INDEX($N131:$N145,MATCH(1,IF($L131:$L145&lt;=KC$165,IF($M131:$M145&gt;=KC$165,1)),0))*$B131/12,0)</f>
        <v>0</v>
      </c>
      <c r="KD296" s="156">
        <f t="array" ref="KD296">IFERROR(INDEX($N131:$N145,MATCH(1,IF($L131:$L145&lt;=KD$165,IF($M131:$M145&gt;=KD$165,1)),0))*$B131/12,0)</f>
        <v>0</v>
      </c>
      <c r="KE296" s="156">
        <f t="array" ref="KE296">IFERROR(INDEX($N131:$N145,MATCH(1,IF($L131:$L145&lt;=KE$165,IF($M131:$M145&gt;=KE$165,1)),0))*$B131/12,0)</f>
        <v>0</v>
      </c>
      <c r="KF296" s="156">
        <f t="array" ref="KF296">IFERROR(INDEX($N131:$N145,MATCH(1,IF($L131:$L145&lt;=KF$165,IF($M131:$M145&gt;=KF$165,1)),0))*$B131/12,0)</f>
        <v>0</v>
      </c>
      <c r="KG296" s="156">
        <f t="array" ref="KG296">IFERROR(INDEX($N131:$N145,MATCH(1,IF($L131:$L145&lt;=KG$165,IF($M131:$M145&gt;=KG$165,1)),0))*$B131/12,0)</f>
        <v>0</v>
      </c>
      <c r="KH296" s="156">
        <f t="array" ref="KH296">IFERROR(INDEX($N131:$N145,MATCH(1,IF($L131:$L145&lt;=KH$165,IF($M131:$M145&gt;=KH$165,1)),0))*$B131/12,0)</f>
        <v>0</v>
      </c>
      <c r="KI296" s="156">
        <f t="array" ref="KI296">IFERROR(INDEX($N131:$N145,MATCH(1,IF($L131:$L145&lt;=KI$165,IF($M131:$M145&gt;=KI$165,1)),0))*$B131/12,0)</f>
        <v>0</v>
      </c>
      <c r="KJ296" s="156">
        <f t="array" ref="KJ296">IFERROR(INDEX($N131:$N145,MATCH(1,IF($L131:$L145&lt;=KJ$165,IF($M131:$M145&gt;=KJ$165,1)),0))*$B131/12,0)</f>
        <v>0</v>
      </c>
      <c r="KK296" s="156">
        <f t="array" ref="KK296">IFERROR(INDEX($N131:$N145,MATCH(1,IF($L131:$L145&lt;=KK$165,IF($M131:$M145&gt;=KK$165,1)),0))*$B131/12,0)</f>
        <v>0</v>
      </c>
      <c r="KL296" s="156">
        <f t="array" ref="KL296">IFERROR(INDEX($N131:$N145,MATCH(1,IF($L131:$L145&lt;=KL$165,IF($M131:$M145&gt;=KL$165,1)),0))*$B131/12,0)</f>
        <v>0</v>
      </c>
      <c r="KM296" s="156">
        <f t="array" ref="KM296">IFERROR(INDEX($N131:$N145,MATCH(1,IF($L131:$L145&lt;=KM$165,IF($M131:$M145&gt;=KM$165,1)),0))*$B131/12,0)</f>
        <v>0</v>
      </c>
      <c r="KN296" s="156">
        <f t="array" ref="KN296">IFERROR(INDEX($N131:$N145,MATCH(1,IF($L131:$L145&lt;=KN$165,IF($M131:$M145&gt;=KN$165,1)),0))*$B131/12,0)</f>
        <v>0</v>
      </c>
      <c r="KO296" s="156">
        <f t="array" ref="KO296">IFERROR(INDEX($N131:$N145,MATCH(1,IF($L131:$L145&lt;=KO$165,IF($M131:$M145&gt;=KO$165,1)),0))*$B131/12,0)</f>
        <v>0</v>
      </c>
      <c r="KP296" s="156">
        <f t="array" ref="KP296">IFERROR(INDEX($N131:$N145,MATCH(1,IF($L131:$L145&lt;=KP$165,IF($M131:$M145&gt;=KP$165,1)),0))*$B131/12,0)</f>
        <v>0</v>
      </c>
      <c r="KQ296" s="156">
        <f t="array" ref="KQ296">IFERROR(INDEX($N131:$N145,MATCH(1,IF($L131:$L145&lt;=KQ$165,IF($M131:$M145&gt;=KQ$165,1)),0))*$B131/12,0)</f>
        <v>0</v>
      </c>
      <c r="KR296" s="156">
        <f t="array" ref="KR296">IFERROR(INDEX($N131:$N145,MATCH(1,IF($L131:$L145&lt;=KR$165,IF($M131:$M145&gt;=KR$165,1)),0))*$B131/12,0)</f>
        <v>0</v>
      </c>
      <c r="KS296" s="156">
        <f t="array" ref="KS296">IFERROR(INDEX($N131:$N145,MATCH(1,IF($L131:$L145&lt;=KS$165,IF($M131:$M145&gt;=KS$165,1)),0))*$B131/12,0)</f>
        <v>0</v>
      </c>
      <c r="KT296" s="156">
        <f t="array" ref="KT296">IFERROR(INDEX($N131:$N145,MATCH(1,IF($L131:$L145&lt;=KT$165,IF($M131:$M145&gt;=KT$165,1)),0))*$B131/12,0)</f>
        <v>0</v>
      </c>
      <c r="KU296" s="156">
        <f t="array" ref="KU296">IFERROR(INDEX($N131:$N145,MATCH(1,IF($L131:$L145&lt;=KU$165,IF($M131:$M145&gt;=KU$165,1)),0))*$B131/12,0)</f>
        <v>0</v>
      </c>
      <c r="KV296" s="156">
        <f t="array" ref="KV296">IFERROR(INDEX($N131:$N145,MATCH(1,IF($L131:$L145&lt;=KV$165,IF($M131:$M145&gt;=KV$165,1)),0))*$B131/12,0)</f>
        <v>0</v>
      </c>
      <c r="KW296" s="156">
        <f t="array" ref="KW296">IFERROR(INDEX($N131:$N145,MATCH(1,IF($L131:$L145&lt;=KW$165,IF($M131:$M145&gt;=KW$165,1)),0))*$B131/12,0)</f>
        <v>0</v>
      </c>
      <c r="KX296" s="156">
        <f t="array" ref="KX296">IFERROR(INDEX($N131:$N145,MATCH(1,IF($L131:$L145&lt;=KX$165,IF($M131:$M145&gt;=KX$165,1)),0))*$B131/12,0)</f>
        <v>0</v>
      </c>
      <c r="KY296" s="156">
        <f t="array" ref="KY296">IFERROR(INDEX($N131:$N145,MATCH(1,IF($L131:$L145&lt;=KY$165,IF($M131:$M145&gt;=KY$165,1)),0))*$B131/12,0)</f>
        <v>0</v>
      </c>
      <c r="KZ296" s="156">
        <f t="array" ref="KZ296">IFERROR(INDEX($N131:$N145,MATCH(1,IF($L131:$L145&lt;=KZ$165,IF($M131:$M145&gt;=KZ$165,1)),0))*$B131/12,0)</f>
        <v>0</v>
      </c>
      <c r="LA296" s="156">
        <f t="array" ref="LA296">IFERROR(INDEX($N131:$N145,MATCH(1,IF($L131:$L145&lt;=LA$165,IF($M131:$M145&gt;=LA$165,1)),0))*$B131/12,0)</f>
        <v>0</v>
      </c>
      <c r="LB296" s="156">
        <f t="array" ref="LB296">IFERROR(INDEX($N131:$N145,MATCH(1,IF($L131:$L145&lt;=LB$165,IF($M131:$M145&gt;=LB$165,1)),0))*$B131/12,0)</f>
        <v>0</v>
      </c>
      <c r="LC296" s="156">
        <f t="array" ref="LC296">IFERROR(INDEX($N131:$N145,MATCH(1,IF($L131:$L145&lt;=LC$165,IF($M131:$M145&gt;=LC$165,1)),0))*$B131/12,0)</f>
        <v>0</v>
      </c>
      <c r="LD296" s="156">
        <f t="array" ref="LD296">IFERROR(INDEX($N131:$N145,MATCH(1,IF($L131:$L145&lt;=LD$165,IF($M131:$M145&gt;=LD$165,1)),0))*$B131/12,0)</f>
        <v>0</v>
      </c>
      <c r="LE296" s="156">
        <f t="array" ref="LE296">IFERROR(INDEX($N131:$N145,MATCH(1,IF($L131:$L145&lt;=LE$165,IF($M131:$M145&gt;=LE$165,1)),0))*$B131/12,0)</f>
        <v>0</v>
      </c>
      <c r="LF296" s="156">
        <f t="array" ref="LF296">IFERROR(INDEX($N131:$N145,MATCH(1,IF($L131:$L145&lt;=LF$165,IF($M131:$M145&gt;=LF$165,1)),0))*$B131/12,0)</f>
        <v>0</v>
      </c>
      <c r="LG296" s="156">
        <f t="array" ref="LG296">IFERROR(INDEX($N131:$N145,MATCH(1,IF($L131:$L145&lt;=LG$165,IF($M131:$M145&gt;=LG$165,1)),0))*$B131/12,0)</f>
        <v>0</v>
      </c>
      <c r="LH296" s="156">
        <f t="array" ref="LH296">IFERROR(INDEX($N131:$N145,MATCH(1,IF($L131:$L145&lt;=LH$165,IF($M131:$M145&gt;=LH$165,1)),0))*$B131/12,0)</f>
        <v>0</v>
      </c>
      <c r="LI296" s="156">
        <f t="array" ref="LI296">IFERROR(INDEX($N131:$N145,MATCH(1,IF($L131:$L145&lt;=LI$165,IF($M131:$M145&gt;=LI$165,1)),0))*$B131/12,0)</f>
        <v>0</v>
      </c>
      <c r="LJ296" s="156">
        <f t="array" ref="LJ296">IFERROR(INDEX($N131:$N145,MATCH(1,IF($L131:$L145&lt;=LJ$165,IF($M131:$M145&gt;=LJ$165,1)),0))*$B131/12,0)</f>
        <v>0</v>
      </c>
      <c r="LK296" s="156">
        <f t="array" ref="LK296">IFERROR(INDEX($N131:$N145,MATCH(1,IF($L131:$L145&lt;=LK$165,IF($M131:$M145&gt;=LK$165,1)),0))*$B131/12,0)</f>
        <v>0</v>
      </c>
      <c r="LL296" s="156">
        <f t="array" ref="LL296">IFERROR(INDEX($N131:$N145,MATCH(1,IF($L131:$L145&lt;=LL$165,IF($M131:$M145&gt;=LL$165,1)),0))*$B131/12,0)</f>
        <v>0</v>
      </c>
      <c r="LM296" s="156">
        <f t="array" ref="LM296">IFERROR(INDEX($N131:$N145,MATCH(1,IF($L131:$L145&lt;=LM$165,IF($M131:$M145&gt;=LM$165,1)),0))*$B131/12,0)</f>
        <v>0</v>
      </c>
      <c r="LN296" s="156">
        <f t="array" ref="LN296">IFERROR(INDEX($N131:$N145,MATCH(1,IF($L131:$L145&lt;=LN$165,IF($M131:$M145&gt;=LN$165,1)),0))*$B131/12,0)</f>
        <v>0</v>
      </c>
      <c r="LO296" s="156">
        <f t="array" ref="LO296">IFERROR(INDEX($N131:$N145,MATCH(1,IF($L131:$L145&lt;=LO$165,IF($M131:$M145&gt;=LO$165,1)),0))*$B131/12,0)</f>
        <v>0</v>
      </c>
      <c r="LP296" s="156">
        <f t="array" ref="LP296">IFERROR(INDEX($N131:$N145,MATCH(1,IF($L131:$L145&lt;=LP$165,IF($M131:$M145&gt;=LP$165,1)),0))*$B131/12,0)</f>
        <v>0</v>
      </c>
      <c r="LQ296" s="156">
        <f t="array" ref="LQ296">IFERROR(INDEX($N131:$N145,MATCH(1,IF($L131:$L145&lt;=LQ$165,IF($M131:$M145&gt;=LQ$165,1)),0))*$B131/12,0)</f>
        <v>0</v>
      </c>
      <c r="LR296" s="156">
        <f t="array" ref="LR296">IFERROR(INDEX($N131:$N145,MATCH(1,IF($L131:$L145&lt;=LR$165,IF($M131:$M145&gt;=LR$165,1)),0))*$B131/12,0)</f>
        <v>0</v>
      </c>
      <c r="LS296" s="156">
        <f t="array" ref="LS296">IFERROR(INDEX($N131:$N145,MATCH(1,IF($L131:$L145&lt;=LS$165,IF($M131:$M145&gt;=LS$165,1)),0))*$B131/12,0)</f>
        <v>0</v>
      </c>
      <c r="LT296" s="156">
        <f t="array" ref="LT296">IFERROR(INDEX($N131:$N145,MATCH(1,IF($L131:$L145&lt;=LT$165,IF($M131:$M145&gt;=LT$165,1)),0))*$B131/12,0)</f>
        <v>0</v>
      </c>
      <c r="LU296" s="156">
        <f t="array" ref="LU296">IFERROR(INDEX($N131:$N145,MATCH(1,IF($L131:$L145&lt;=LU$165,IF($M131:$M145&gt;=LU$165,1)),0))*$B131/12,0)</f>
        <v>0</v>
      </c>
      <c r="LV296" s="156">
        <f t="array" ref="LV296">IFERROR(INDEX($N131:$N145,MATCH(1,IF($L131:$L145&lt;=LV$165,IF($M131:$M145&gt;=LV$165,1)),0))*$B131/12,0)</f>
        <v>0</v>
      </c>
      <c r="LW296" s="156">
        <f t="array" ref="LW296">IFERROR(INDEX($N131:$N145,MATCH(1,IF($L131:$L145&lt;=LW$165,IF($M131:$M145&gt;=LW$165,1)),0))*$B131/12,0)</f>
        <v>0</v>
      </c>
      <c r="LX296" s="156">
        <f t="array" ref="LX296">IFERROR(INDEX($N131:$N145,MATCH(1,IF($L131:$L145&lt;=LX$165,IF($M131:$M145&gt;=LX$165,1)),0))*$B131/12,0)</f>
        <v>0</v>
      </c>
      <c r="LY296" s="156">
        <f t="array" ref="LY296">IFERROR(INDEX($N131:$N145,MATCH(1,IF($L131:$L145&lt;=LY$165,IF($M131:$M145&gt;=LY$165,1)),0))*$B131/12,0)</f>
        <v>0</v>
      </c>
      <c r="LZ296" s="156">
        <f t="array" ref="LZ296">IFERROR(INDEX($N131:$N145,MATCH(1,IF($L131:$L145&lt;=LZ$165,IF($M131:$M145&gt;=LZ$165,1)),0))*$B131/12,0)</f>
        <v>0</v>
      </c>
      <c r="MA296" s="156">
        <f t="array" ref="MA296">IFERROR(INDEX($N131:$N145,MATCH(1,IF($L131:$L145&lt;=MA$165,IF($M131:$M145&gt;=MA$165,1)),0))*$B131/12,0)</f>
        <v>0</v>
      </c>
      <c r="MB296" s="156">
        <f t="array" ref="MB296">IFERROR(INDEX($N131:$N145,MATCH(1,IF($L131:$L145&lt;=MB$165,IF($M131:$M145&gt;=MB$165,1)),0))*$B131/12,0)</f>
        <v>0</v>
      </c>
      <c r="MC296" s="156">
        <f t="array" ref="MC296">IFERROR(INDEX($N131:$N145,MATCH(1,IF($L131:$L145&lt;=MC$165,IF($M131:$M145&gt;=MC$165,1)),0))*$B131/12,0)</f>
        <v>0</v>
      </c>
      <c r="MD296" s="156">
        <f t="array" ref="MD296">IFERROR(INDEX($N131:$N145,MATCH(1,IF($L131:$L145&lt;=MD$165,IF($M131:$M145&gt;=MD$165,1)),0))*$B131/12,0)</f>
        <v>0</v>
      </c>
      <c r="ME296" s="156">
        <f t="array" ref="ME296">IFERROR(INDEX($N131:$N145,MATCH(1,IF($L131:$L145&lt;=ME$165,IF($M131:$M145&gt;=ME$165,1)),0))*$B131/12,0)</f>
        <v>0</v>
      </c>
      <c r="MF296" s="156">
        <f t="array" ref="MF296">IFERROR(INDEX($N131:$N145,MATCH(1,IF($L131:$L145&lt;=MF$165,IF($M131:$M145&gt;=MF$165,1)),0))*$B131/12,0)</f>
        <v>0</v>
      </c>
      <c r="MG296" s="156">
        <f t="array" ref="MG296">IFERROR(INDEX($N131:$N145,MATCH(1,IF($L131:$L145&lt;=MG$165,IF($M131:$M145&gt;=MG$165,1)),0))*$B131/12,0)</f>
        <v>0</v>
      </c>
      <c r="MH296" s="156">
        <f t="array" ref="MH296">IFERROR(INDEX($N131:$N145,MATCH(1,IF($L131:$L145&lt;=MH$165,IF($M131:$M145&gt;=MH$165,1)),0))*$B131/12,0)</f>
        <v>0</v>
      </c>
      <c r="MI296" s="156">
        <f t="array" ref="MI296">IFERROR(INDEX($N131:$N145,MATCH(1,IF($L131:$L145&lt;=MI$165,IF($M131:$M145&gt;=MI$165,1)),0))*$B131/12,0)</f>
        <v>0</v>
      </c>
      <c r="MJ296" s="156">
        <f t="array" ref="MJ296">IFERROR(INDEX($N131:$N145,MATCH(1,IF($L131:$L145&lt;=MJ$165,IF($M131:$M145&gt;=MJ$165,1)),0))*$B131/12,0)</f>
        <v>0</v>
      </c>
      <c r="MK296" s="156">
        <f t="array" ref="MK296">IFERROR(INDEX($N131:$N145,MATCH(1,IF($L131:$L145&lt;=MK$165,IF($M131:$M145&gt;=MK$165,1)),0))*$B131/12,0)</f>
        <v>0</v>
      </c>
      <c r="ML296" s="156">
        <f t="array" ref="ML296">IFERROR(INDEX($N131:$N145,MATCH(1,IF($L131:$L145&lt;=ML$165,IF($M131:$M145&gt;=ML$165,1)),0))*$B131/12,0)</f>
        <v>0</v>
      </c>
      <c r="MM296" s="156">
        <f t="array" ref="MM296">IFERROR(INDEX($N131:$N145,MATCH(1,IF($L131:$L145&lt;=MM$165,IF($M131:$M145&gt;=MM$165,1)),0))*$B131/12,0)</f>
        <v>0</v>
      </c>
      <c r="MN296" s="156">
        <f t="array" ref="MN296">IFERROR(INDEX($N131:$N145,MATCH(1,IF($L131:$L145&lt;=MN$165,IF($M131:$M145&gt;=MN$165,1)),0))*$B131/12,0)</f>
        <v>0</v>
      </c>
      <c r="MO296" s="156">
        <f t="array" ref="MO296">IFERROR(INDEX($N131:$N145,MATCH(1,IF($L131:$L145&lt;=MO$165,IF($M131:$M145&gt;=MO$165,1)),0))*$B131/12,0)</f>
        <v>0</v>
      </c>
      <c r="MP296" s="156">
        <f t="array" ref="MP296">IFERROR(INDEX($N131:$N145,MATCH(1,IF($L131:$L145&lt;=MP$165,IF($M131:$M145&gt;=MP$165,1)),0))*$B131/12,0)</f>
        <v>0</v>
      </c>
      <c r="MQ296" s="156">
        <f t="array" ref="MQ296">IFERROR(INDEX($N131:$N145,MATCH(1,IF($L131:$L145&lt;=MQ$165,IF($M131:$M145&gt;=MQ$165,1)),0))*$B131/12,0)</f>
        <v>0</v>
      </c>
      <c r="MR296" s="156">
        <f t="array" ref="MR296">IFERROR(INDEX($N131:$N145,MATCH(1,IF($L131:$L145&lt;=MR$165,IF($M131:$M145&gt;=MR$165,1)),0))*$B131/12,0)</f>
        <v>0</v>
      </c>
      <c r="MS296" s="156">
        <f t="array" ref="MS296">IFERROR(INDEX($N131:$N145,MATCH(1,IF($L131:$L145&lt;=MS$165,IF($M131:$M145&gt;=MS$165,1)),0))*$B131/12,0)</f>
        <v>0</v>
      </c>
      <c r="MT296" s="156">
        <f t="array" ref="MT296">IFERROR(INDEX($N131:$N145,MATCH(1,IF($L131:$L145&lt;=MT$165,IF($M131:$M145&gt;=MT$165,1)),0))*$B131/12,0)</f>
        <v>0</v>
      </c>
      <c r="MU296" s="156">
        <f t="array" ref="MU296">IFERROR(INDEX($N131:$N145,MATCH(1,IF($L131:$L145&lt;=MU$165,IF($M131:$M145&gt;=MU$165,1)),0))*$B131/12,0)</f>
        <v>0</v>
      </c>
      <c r="MV296" s="156">
        <f t="array" ref="MV296">IFERROR(INDEX($N131:$N145,MATCH(1,IF($L131:$L145&lt;=MV$165,IF($M131:$M145&gt;=MV$165,1)),0))*$B131/12,0)</f>
        <v>0</v>
      </c>
      <c r="MW296" s="156">
        <f t="array" ref="MW296">IFERROR(INDEX($N131:$N145,MATCH(1,IF($L131:$L145&lt;=MW$165,IF($M131:$M145&gt;=MW$165,1)),0))*$B131/12,0)</f>
        <v>0</v>
      </c>
      <c r="MX296" s="156">
        <f t="array" ref="MX296">IFERROR(INDEX($N131:$N145,MATCH(1,IF($L131:$L145&lt;=MX$165,IF($M131:$M145&gt;=MX$165,1)),0))*$B131/12,0)</f>
        <v>0</v>
      </c>
      <c r="MY296" s="156">
        <f t="array" ref="MY296">IFERROR(INDEX($N131:$N145,MATCH(1,IF($L131:$L145&lt;=MY$165,IF($M131:$M145&gt;=MY$165,1)),0))*$B131/12,0)</f>
        <v>0</v>
      </c>
      <c r="MZ296" s="156">
        <f t="array" ref="MZ296">IFERROR(INDEX($N131:$N145,MATCH(1,IF($L131:$L145&lt;=MZ$165,IF($M131:$M145&gt;=MZ$165,1)),0))*$B131/12,0)</f>
        <v>0</v>
      </c>
      <c r="NA296" s="156">
        <f t="array" ref="NA296">IFERROR(INDEX($N131:$N145,MATCH(1,IF($L131:$L145&lt;=NA$165,IF($M131:$M145&gt;=NA$165,1)),0))*$B131/12,0)</f>
        <v>0</v>
      </c>
      <c r="NB296" s="156">
        <f t="array" ref="NB296">IFERROR(INDEX($N131:$N145,MATCH(1,IF($L131:$L145&lt;=NB$165,IF($M131:$M145&gt;=NB$165,1)),0))*$B131/12,0)</f>
        <v>0</v>
      </c>
      <c r="NC296" s="156">
        <f t="array" ref="NC296">IFERROR(INDEX($N131:$N145,MATCH(1,IF($L131:$L145&lt;=NC$165,IF($M131:$M145&gt;=NC$165,1)),0))*$B131/12,0)</f>
        <v>0</v>
      </c>
      <c r="ND296" s="156">
        <f t="array" ref="ND296">IFERROR(INDEX($N131:$N145,MATCH(1,IF($L131:$L145&lt;=ND$165,IF($M131:$M145&gt;=ND$165,1)),0))*$B131/12,0)</f>
        <v>0</v>
      </c>
      <c r="NE296" s="156">
        <f t="array" ref="NE296">IFERROR(INDEX($N131:$N145,MATCH(1,IF($L131:$L145&lt;=NE$165,IF($M131:$M145&gt;=NE$165,1)),0))*$B131/12,0)</f>
        <v>0</v>
      </c>
      <c r="NF296" s="156">
        <f t="array" ref="NF296">IFERROR(INDEX($N131:$N145,MATCH(1,IF($L131:$L145&lt;=NF$165,IF($M131:$M145&gt;=NF$165,1)),0))*$B131/12,0)</f>
        <v>0</v>
      </c>
      <c r="NG296" s="156">
        <f t="array" ref="NG296">IFERROR(INDEX($N131:$N145,MATCH(1,IF($L131:$L145&lt;=NG$165,IF($M131:$M145&gt;=NG$165,1)),0))*$B131/12,0)</f>
        <v>0</v>
      </c>
      <c r="NH296" s="156">
        <f t="array" ref="NH296">IFERROR(INDEX($N131:$N145,MATCH(1,IF($L131:$L145&lt;=NH$165,IF($M131:$M145&gt;=NH$165,1)),0))*$B131/12,0)</f>
        <v>0</v>
      </c>
      <c r="NI296" s="156">
        <f t="array" ref="NI296">IFERROR(INDEX($N131:$N145,MATCH(1,IF($L131:$L145&lt;=NI$165,IF($M131:$M145&gt;=NI$165,1)),0))*$B131/12,0)</f>
        <v>0</v>
      </c>
      <c r="NJ296" s="156">
        <f t="array" ref="NJ296">IFERROR(INDEX($N131:$N145,MATCH(1,IF($L131:$L145&lt;=NJ$165,IF($M131:$M145&gt;=NJ$165,1)),0))*$B131/12,0)</f>
        <v>0</v>
      </c>
      <c r="NK296" s="157">
        <f t="array" ref="NK296">IFERROR(INDEX($N131:$N145,MATCH(1,IF($L131:$L145&lt;=NK$165,IF($M131:$M145&gt;=NK$165,1)),0))*$B131/12,0)</f>
        <v>0</v>
      </c>
    </row>
    <row r="297" spans="1:375" x14ac:dyDescent="0.25">
      <c r="A297" s="154">
        <f t="shared" ref="A297:A303" ca="1" si="559">SUM(D297:NK297)</f>
        <v>21913.819567563718</v>
      </c>
      <c r="B297" s="35" t="s">
        <v>119</v>
      </c>
      <c r="C297" s="89" t="s">
        <v>154</v>
      </c>
      <c r="D297" s="156">
        <f>IF(AND(D$165&lt;=$E131,D$165&gt;=EOMONTH($D131,0)),IF($G131="NNN",SUM(Expenses!B$35:B$39)*$F131,IF($G131="FSG",0,IF($G131="MG",SUMPRODUCT($I131:$I135,Expenses!B$35:B$39)*$F131,MAX((Expenses!B$35-$K131/12)*$J131*$F131,0)+MAX((Expenses!B$36-$K132/12)*$J132*$F131,0)+MAX((Expenses!B$37-$K133/12)*$J133*$F131,0)+MAX((Expenses!B$38-$K134/12)*$J134*$F131,0)+MAX((Expenses!B$39-$K135/12)*$J135*$F131,0)))),0)</f>
        <v>0</v>
      </c>
      <c r="E297" s="156">
        <f>IF(AND(E$165&lt;=$E131,E$165&gt;=EOMONTH($D131,0)),IF($G131="NNN",SUM(Expenses!C$35:C$39)*$F131,IF($G131="FSG",0,IF($G131="MG",SUMPRODUCT($I131:$I135,Expenses!C$35:C$39)*$F131,MAX((Expenses!C$35-$K131/12)*$J131*$F131,0)+MAX((Expenses!C$36-$K132/12)*$J132*$F131,0)+MAX((Expenses!C$37-$K133/12)*$J133*$F131,0)+MAX((Expenses!C$38-$K134/12)*$J134*$F131,0)+MAX((Expenses!C$39-$K135/12)*$J135*$F131,0)))),0)</f>
        <v>0</v>
      </c>
      <c r="F297" s="156">
        <f>IF(AND(F$165&lt;=$E131,F$165&gt;=EOMONTH($D131,0)),IF($G131="NNN",SUM(Expenses!D$35:D$39)*$F131,IF($G131="FSG",0,IF($G131="MG",SUMPRODUCT($I131:$I135,Expenses!D$35:D$39)*$F131,MAX((Expenses!D$35-$K131/12)*$J131*$F131,0)+MAX((Expenses!D$36-$K132/12)*$J132*$F131,0)+MAX((Expenses!D$37-$K133/12)*$J133*$F131,0)+MAX((Expenses!D$38-$K134/12)*$J134*$F131,0)+MAX((Expenses!D$39-$K135/12)*$J135*$F131,0)))),0)</f>
        <v>0</v>
      </c>
      <c r="G297" s="156">
        <f>IF(AND(G$165&lt;=$E131,G$165&gt;=EOMONTH($D131,0)),IF($G131="NNN",SUM(Expenses!E$35:E$39)*$F131,IF($G131="FSG",0,IF($G131="MG",SUMPRODUCT($I131:$I135,Expenses!E$35:E$39)*$F131,MAX((Expenses!E$35-$K131/12)*$J131*$F131,0)+MAX((Expenses!E$36-$K132/12)*$J132*$F131,0)+MAX((Expenses!E$37-$K133/12)*$J133*$F131,0)+MAX((Expenses!E$38-$K134/12)*$J134*$F131,0)+MAX((Expenses!E$39-$K135/12)*$J135*$F131,0)))),0)</f>
        <v>0</v>
      </c>
      <c r="H297" s="156">
        <f>IF(AND(H$165&lt;=$E131,H$165&gt;=EOMONTH($D131,0)),IF($G131="NNN",SUM(Expenses!F$35:F$39)*$F131,IF($G131="FSG",0,IF($G131="MG",SUMPRODUCT($I131:$I135,Expenses!F$35:F$39)*$F131,MAX((Expenses!F$35-$K131/12)*$J131*$F131,0)+MAX((Expenses!F$36-$K132/12)*$J132*$F131,0)+MAX((Expenses!F$37-$K133/12)*$J133*$F131,0)+MAX((Expenses!F$38-$K134/12)*$J134*$F131,0)+MAX((Expenses!F$39-$K135/12)*$J135*$F131,0)))),0)</f>
        <v>0</v>
      </c>
      <c r="I297" s="156">
        <f>IF(AND(I$165&lt;=$E131,I$165&gt;=EOMONTH($D131,0)),IF($G131="NNN",SUM(Expenses!G$35:G$39)*$F131,IF($G131="FSG",0,IF($G131="MG",SUMPRODUCT($I131:$I135,Expenses!G$35:G$39)*$F131,MAX((Expenses!G$35-$K131/12)*$J131*$F131,0)+MAX((Expenses!G$36-$K132/12)*$J132*$F131,0)+MAX((Expenses!G$37-$K133/12)*$J133*$F131,0)+MAX((Expenses!G$38-$K134/12)*$J134*$F131,0)+MAX((Expenses!G$39-$K135/12)*$J135*$F131,0)))),0)</f>
        <v>0</v>
      </c>
      <c r="J297" s="156">
        <f>IF(AND(J$165&lt;=$E131,J$165&gt;=EOMONTH($D131,0)),IF($G131="NNN",SUM(Expenses!H$35:H$39)*$F131,IF($G131="FSG",0,IF($G131="MG",SUMPRODUCT($I131:$I135,Expenses!H$35:H$39)*$F131,MAX((Expenses!H$35-$K131/12)*$J131*$F131,0)+MAX((Expenses!H$36-$K132/12)*$J132*$F131,0)+MAX((Expenses!H$37-$K133/12)*$J133*$F131,0)+MAX((Expenses!H$38-$K134/12)*$J134*$F131,0)+MAX((Expenses!H$39-$K135/12)*$J135*$F131,0)))),0)</f>
        <v>0</v>
      </c>
      <c r="K297" s="156">
        <f>IF(AND(K$165&lt;=$E131,K$165&gt;=EOMONTH($D131,0)),IF($G131="NNN",SUM(Expenses!I$35:I$39)*$F131,IF($G131="FSG",0,IF($G131="MG",SUMPRODUCT($I131:$I135,Expenses!I$35:I$39)*$F131,MAX((Expenses!I$35-$K131/12)*$J131*$F131,0)+MAX((Expenses!I$36-$K132/12)*$J132*$F131,0)+MAX((Expenses!I$37-$K133/12)*$J133*$F131,0)+MAX((Expenses!I$38-$K134/12)*$J134*$F131,0)+MAX((Expenses!I$39-$K135/12)*$J135*$F131,0)))),0)</f>
        <v>0</v>
      </c>
      <c r="L297" s="156">
        <f>IF(AND(L$165&lt;=$E131,L$165&gt;=EOMONTH($D131,0)),IF($G131="NNN",SUM(Expenses!J$35:J$39)*$F131,IF($G131="FSG",0,IF($G131="MG",SUMPRODUCT($I131:$I135,Expenses!J$35:J$39)*$F131,MAX((Expenses!J$35-$K131/12)*$J131*$F131,0)+MAX((Expenses!J$36-$K132/12)*$J132*$F131,0)+MAX((Expenses!J$37-$K133/12)*$J133*$F131,0)+MAX((Expenses!J$38-$K134/12)*$J134*$F131,0)+MAX((Expenses!J$39-$K135/12)*$J135*$F131,0)))),0)</f>
        <v>0</v>
      </c>
      <c r="M297" s="156">
        <f>IF(AND(M$165&lt;=$E131,M$165&gt;=EOMONTH($D131,0)),IF($G131="NNN",SUM(Expenses!K$35:K$39)*$F131,IF($G131="FSG",0,IF($G131="MG",SUMPRODUCT($I131:$I135,Expenses!K$35:K$39)*$F131,MAX((Expenses!K$35-$K131/12)*$J131*$F131,0)+MAX((Expenses!K$36-$K132/12)*$J132*$F131,0)+MAX((Expenses!K$37-$K133/12)*$J133*$F131,0)+MAX((Expenses!K$38-$K134/12)*$J134*$F131,0)+MAX((Expenses!K$39-$K135/12)*$J135*$F131,0)))),0)</f>
        <v>0</v>
      </c>
      <c r="N297" s="156">
        <f>IF(AND(N$165&lt;=$E131,N$165&gt;=EOMONTH($D131,0)),IF($G131="NNN",SUM(Expenses!L$35:L$39)*$F131,IF($G131="FSG",0,IF($G131="MG",SUMPRODUCT($I131:$I135,Expenses!L$35:L$39)*$F131,MAX((Expenses!L$35-$K131/12)*$J131*$F131,0)+MAX((Expenses!L$36-$K132/12)*$J132*$F131,0)+MAX((Expenses!L$37-$K133/12)*$J133*$F131,0)+MAX((Expenses!L$38-$K134/12)*$J134*$F131,0)+MAX((Expenses!L$39-$K135/12)*$J135*$F131,0)))),0)</f>
        <v>0</v>
      </c>
      <c r="O297" s="156">
        <f>IF(AND(O$165&lt;=$E131,O$165&gt;=EOMONTH($D131,0)),IF($G131="NNN",SUM(Expenses!M$35:M$39)*$F131,IF($G131="FSG",0,IF($G131="MG",SUMPRODUCT($I131:$I135,Expenses!M$35:M$39)*$F131,MAX((Expenses!M$35-$K131/12)*$J131*$F131,0)+MAX((Expenses!M$36-$K132/12)*$J132*$F131,0)+MAX((Expenses!M$37-$K133/12)*$J133*$F131,0)+MAX((Expenses!M$38-$K134/12)*$J134*$F131,0)+MAX((Expenses!M$39-$K135/12)*$J135*$F131,0)))),0)</f>
        <v>0</v>
      </c>
      <c r="P297" s="156">
        <f>IF(AND(P$165&lt;=$E131,P$165&gt;=EOMONTH($D131,0)),IF($G131="NNN",SUM(Expenses!N$35:N$39)*$F131,IF($G131="FSG",0,IF($G131="MG",SUMPRODUCT($I131:$I135,Expenses!N$35:N$39)*$F131,MAX((Expenses!N$35-$K131/12)*$J131*$F131,0)+MAX((Expenses!N$36-$K132/12)*$J132*$F131,0)+MAX((Expenses!N$37-$K133/12)*$J133*$F131,0)+MAX((Expenses!N$38-$K134/12)*$J134*$F131,0)+MAX((Expenses!N$39-$K135/12)*$J135*$F131,0)))),0)</f>
        <v>0</v>
      </c>
      <c r="Q297" s="156">
        <f>IF(AND(Q$165&lt;=$E131,Q$165&gt;=EOMONTH($D131,0)),IF($G131="NNN",SUM(Expenses!O$35:O$39)*$F131,IF($G131="FSG",0,IF($G131="MG",SUMPRODUCT($I131:$I135,Expenses!O$35:O$39)*$F131,MAX((Expenses!O$35-$K131/12)*$J131*$F131,0)+MAX((Expenses!O$36-$K132/12)*$J132*$F131,0)+MAX((Expenses!O$37-$K133/12)*$J133*$F131,0)+MAX((Expenses!O$38-$K134/12)*$J134*$F131,0)+MAX((Expenses!O$39-$K135/12)*$J135*$F131,0)))),0)</f>
        <v>0</v>
      </c>
      <c r="R297" s="156">
        <f>IF(AND(R$165&lt;=$E131,R$165&gt;=EOMONTH($D131,0)),IF($G131="NNN",SUM(Expenses!P$35:P$39)*$F131,IF($G131="FSG",0,IF($G131="MG",SUMPRODUCT($I131:$I135,Expenses!P$35:P$39)*$F131,MAX((Expenses!P$35-$K131/12)*$J131*$F131,0)+MAX((Expenses!P$36-$K132/12)*$J132*$F131,0)+MAX((Expenses!P$37-$K133/12)*$J133*$F131,0)+MAX((Expenses!P$38-$K134/12)*$J134*$F131,0)+MAX((Expenses!P$39-$K135/12)*$J135*$F131,0)))),0)</f>
        <v>0</v>
      </c>
      <c r="S297" s="156">
        <f>IF(AND(S$165&lt;=$E131,S$165&gt;=EOMONTH($D131,0)),IF($G131="NNN",SUM(Expenses!Q$35:Q$39)*$F131,IF($G131="FSG",0,IF($G131="MG",SUMPRODUCT($I131:$I135,Expenses!Q$35:Q$39)*$F131,MAX((Expenses!Q$35-$K131/12)*$J131*$F131,0)+MAX((Expenses!Q$36-$K132/12)*$J132*$F131,0)+MAX((Expenses!Q$37-$K133/12)*$J133*$F131,0)+MAX((Expenses!Q$38-$K134/12)*$J134*$F131,0)+MAX((Expenses!Q$39-$K135/12)*$J135*$F131,0)))),0)</f>
        <v>0</v>
      </c>
      <c r="T297" s="156">
        <f>IF(AND(T$165&lt;=$E131,T$165&gt;=EOMONTH($D131,0)),IF($G131="NNN",SUM(Expenses!R$35:R$39)*$F131,IF($G131="FSG",0,IF($G131="MG",SUMPRODUCT($I131:$I135,Expenses!R$35:R$39)*$F131,MAX((Expenses!R$35-$K131/12)*$J131*$F131,0)+MAX((Expenses!R$36-$K132/12)*$J132*$F131,0)+MAX((Expenses!R$37-$K133/12)*$J133*$F131,0)+MAX((Expenses!R$38-$K134/12)*$J134*$F131,0)+MAX((Expenses!R$39-$K135/12)*$J135*$F131,0)))),0)</f>
        <v>0</v>
      </c>
      <c r="U297" s="156">
        <f>IF(AND(U$165&lt;=$E131,U$165&gt;=EOMONTH($D131,0)),IF($G131="NNN",SUM(Expenses!S$35:S$39)*$F131,IF($G131="FSG",0,IF($G131="MG",SUMPRODUCT($I131:$I135,Expenses!S$35:S$39)*$F131,MAX((Expenses!S$35-$K131/12)*$J131*$F131,0)+MAX((Expenses!S$36-$K132/12)*$J132*$F131,0)+MAX((Expenses!S$37-$K133/12)*$J133*$F131,0)+MAX((Expenses!S$38-$K134/12)*$J134*$F131,0)+MAX((Expenses!S$39-$K135/12)*$J135*$F131,0)))),0)</f>
        <v>0</v>
      </c>
      <c r="V297" s="156">
        <f>IF(AND(V$165&lt;=$E131,V$165&gt;=EOMONTH($D131,0)),IF($G131="NNN",SUM(Expenses!T$35:T$39)*$F131,IF($G131="FSG",0,IF($G131="MG",SUMPRODUCT($I131:$I135,Expenses!T$35:T$39)*$F131,MAX((Expenses!T$35-$K131/12)*$J131*$F131,0)+MAX((Expenses!T$36-$K132/12)*$J132*$F131,0)+MAX((Expenses!T$37-$K133/12)*$J133*$F131,0)+MAX((Expenses!T$38-$K134/12)*$J134*$F131,0)+MAX((Expenses!T$39-$K135/12)*$J135*$F131,0)))),0)</f>
        <v>0</v>
      </c>
      <c r="W297" s="156">
        <f>IF(AND(W$165&lt;=$E131,W$165&gt;=EOMONTH($D131,0)),IF($G131="NNN",SUM(Expenses!U$35:U$39)*$F131,IF($G131="FSG",0,IF($G131="MG",SUMPRODUCT($I131:$I135,Expenses!U$35:U$39)*$F131,MAX((Expenses!U$35-$K131/12)*$J131*$F131,0)+MAX((Expenses!U$36-$K132/12)*$J132*$F131,0)+MAX((Expenses!U$37-$K133/12)*$J133*$F131,0)+MAX((Expenses!U$38-$K134/12)*$J134*$F131,0)+MAX((Expenses!U$39-$K135/12)*$J135*$F131,0)))),0)</f>
        <v>0</v>
      </c>
      <c r="X297" s="156">
        <f ca="1">IF(AND(X$165&lt;=$E131,X$165&gt;=EOMONTH($D131,0)),IF($G131="NNN",SUM(Expenses!V$35:V$39)*$F131,IF($G131="FSG",0,IF($G131="MG",SUMPRODUCT($I131:$I135,Expenses!V$35:V$39)*$F131,MAX((Expenses!V$35-$K131/12)*$J131*$F131,0)+MAX((Expenses!V$36-$K132/12)*$J132*$F131,0)+MAX((Expenses!V$37-$K133/12)*$J133*$F131,0)+MAX((Expenses!V$38-$K134/12)*$J134*$F131,0)+MAX((Expenses!V$39-$K135/12)*$J135*$F131,0)))),0)</f>
        <v>291.83738374640438</v>
      </c>
      <c r="Y297" s="156">
        <f ca="1">IF(AND(Y$165&lt;=$E131,Y$165&gt;=EOMONTH($D131,0)),IF($G131="NNN",SUM(Expenses!W$35:W$39)*$F131,IF($G131="FSG",0,IF($G131="MG",SUMPRODUCT($I131:$I135,Expenses!W$35:W$39)*$F131,MAX((Expenses!W$35-$K131/12)*$J131*$F131,0)+MAX((Expenses!W$36-$K132/12)*$J132*$F131,0)+MAX((Expenses!W$37-$K133/12)*$J133*$F131,0)+MAX((Expenses!W$38-$K134/12)*$J134*$F131,0)+MAX((Expenses!W$39-$K135/12)*$J135*$F131,0)))),0)</f>
        <v>300.49149597112239</v>
      </c>
      <c r="Z297" s="156">
        <f ca="1">IF(AND(Z$165&lt;=$E131,Z$165&gt;=EOMONTH($D131,0)),IF($G131="NNN",SUM(Expenses!X$35:X$39)*$F131,IF($G131="FSG",0,IF($G131="MG",SUMPRODUCT($I131:$I135,Expenses!X$35:X$39)*$F131,MAX((Expenses!X$35-$K131/12)*$J131*$F131,0)+MAX((Expenses!X$36-$K132/12)*$J132*$F131,0)+MAX((Expenses!X$37-$K133/12)*$J133*$F131,0)+MAX((Expenses!X$38-$K134/12)*$J134*$F131,0)+MAX((Expenses!X$39-$K135/12)*$J135*$F131,0)))),0)</f>
        <v>305.7934757347968</v>
      </c>
      <c r="AA297" s="156">
        <f ca="1">IF(AND(AA$165&lt;=$E131,AA$165&gt;=EOMONTH($D131,0)),IF($G131="NNN",SUM(Expenses!Y$35:Y$39)*$F131,IF($G131="FSG",0,IF($G131="MG",SUMPRODUCT($I131:$I135,Expenses!Y$35:Y$39)*$F131,MAX((Expenses!Y$35-$K131/12)*$J131*$F131,0)+MAX((Expenses!Y$36-$K132/12)*$J132*$F131,0)+MAX((Expenses!Y$37-$K133/12)*$J133*$F131,0)+MAX((Expenses!Y$38-$K134/12)*$J134*$F131,0)+MAX((Expenses!Y$39-$K135/12)*$J135*$F131,0)))),0)</f>
        <v>305.99767098761851</v>
      </c>
      <c r="AB297" s="156">
        <f ca="1">IF(AND(AB$165&lt;=$E131,AB$165&gt;=EOMONTH($D131,0)),IF($G131="NNN",SUM(Expenses!Z$35:Z$39)*$F131,IF($G131="FSG",0,IF($G131="MG",SUMPRODUCT($I131:$I135,Expenses!Z$35:Z$39)*$F131,MAX((Expenses!Z$35-$K131/12)*$J131*$F131,0)+MAX((Expenses!Z$36-$K132/12)*$J132*$F131,0)+MAX((Expenses!Z$37-$K133/12)*$J133*$F131,0)+MAX((Expenses!Z$38-$K134/12)*$J134*$F131,0)+MAX((Expenses!Z$39-$K135/12)*$J135*$F131,0)))),0)</f>
        <v>418.70831278726178</v>
      </c>
      <c r="AC297" s="156">
        <f ca="1">IF(AND(AC$165&lt;=$E131,AC$165&gt;=EOMONTH($D131,0)),IF($G131="NNN",SUM(Expenses!AA$35:AA$39)*$F131,IF($G131="FSG",0,IF($G131="MG",SUMPRODUCT($I131:$I135,Expenses!AA$35:AA$39)*$F131,MAX((Expenses!AA$35-$K131/12)*$J131*$F131,0)+MAX((Expenses!AA$36-$K132/12)*$J132*$F131,0)+MAX((Expenses!AA$37-$K133/12)*$J133*$F131,0)+MAX((Expenses!AA$38-$K134/12)*$J134*$F131,0)+MAX((Expenses!AA$39-$K135/12)*$J135*$F131,0)))),0)</f>
        <v>478.80791369326141</v>
      </c>
      <c r="AD297" s="156">
        <f ca="1">IF(AND(AD$165&lt;=$E131,AD$165&gt;=EOMONTH($D131,0)),IF($G131="NNN",SUM(Expenses!AB$35:AB$39)*$F131,IF($G131="FSG",0,IF($G131="MG",SUMPRODUCT($I131:$I135,Expenses!AB$35:AB$39)*$F131,MAX((Expenses!AB$35-$K131/12)*$J131*$F131,0)+MAX((Expenses!AB$36-$K132/12)*$J132*$F131,0)+MAX((Expenses!AB$37-$K133/12)*$J133*$F131,0)+MAX((Expenses!AB$38-$K134/12)*$J134*$F131,0)+MAX((Expenses!AB$39-$K135/12)*$J135*$F131,0)))),0)</f>
        <v>482.58873556113156</v>
      </c>
      <c r="AE297" s="156">
        <f ca="1">IF(AND(AE$165&lt;=$E131,AE$165&gt;=EOMONTH($D131,0)),IF($G131="NNN",SUM(Expenses!AC$35:AC$39)*$F131,IF($G131="FSG",0,IF($G131="MG",SUMPRODUCT($I131:$I135,Expenses!AC$35:AC$39)*$F131,MAX((Expenses!AC$35-$K131/12)*$J131*$F131,0)+MAX((Expenses!AC$36-$K132/12)*$J132*$F131,0)+MAX((Expenses!AC$37-$K133/12)*$J133*$F131,0)+MAX((Expenses!AC$38-$K134/12)*$J134*$F131,0)+MAX((Expenses!AC$39-$K135/12)*$J135*$F131,0)))),0)</f>
        <v>484.84571660790937</v>
      </c>
      <c r="AF297" s="156">
        <f ca="1">IF(AND(AF$165&lt;=$E131,AF$165&gt;=EOMONTH($D131,0)),IF($G131="NNN",SUM(Expenses!AD$35:AD$39)*$F131,IF($G131="FSG",0,IF($G131="MG",SUMPRODUCT($I131:$I135,Expenses!AD$35:AD$39)*$F131,MAX((Expenses!AD$35-$K131/12)*$J131*$F131,0)+MAX((Expenses!AD$36-$K132/12)*$J132*$F131,0)+MAX((Expenses!AD$37-$K133/12)*$J133*$F131,0)+MAX((Expenses!AD$38-$K134/12)*$J134*$F131,0)+MAX((Expenses!AD$39-$K135/12)*$J135*$F131,0)))),0)</f>
        <v>503.13857058175688</v>
      </c>
      <c r="AG297" s="156">
        <f ca="1">IF(AND(AG$165&lt;=$E131,AG$165&gt;=EOMONTH($D131,0)),IF($G131="NNN",SUM(Expenses!AE$35:AE$39)*$F131,IF($G131="FSG",0,IF($G131="MG",SUMPRODUCT($I131:$I135,Expenses!AE$35:AE$39)*$F131,MAX((Expenses!AE$35-$K131/12)*$J131*$F131,0)+MAX((Expenses!AE$36-$K132/12)*$J132*$F131,0)+MAX((Expenses!AE$37-$K133/12)*$J133*$F131,0)+MAX((Expenses!AE$38-$K134/12)*$J134*$F131,0)+MAX((Expenses!AE$39-$K135/12)*$J135*$F131,0)))),0)</f>
        <v>543.58747774543588</v>
      </c>
      <c r="AH297" s="156">
        <f ca="1">IF(AND(AH$165&lt;=$E131,AH$165&gt;=EOMONTH($D131,0)),IF($G131="NNN",SUM(Expenses!AF$35:AF$39)*$F131,IF($G131="FSG",0,IF($G131="MG",SUMPRODUCT($I131:$I135,Expenses!AF$35:AF$39)*$F131,MAX((Expenses!AF$35-$K131/12)*$J131*$F131,0)+MAX((Expenses!AF$36-$K132/12)*$J132*$F131,0)+MAX((Expenses!AF$37-$K133/12)*$J133*$F131,0)+MAX((Expenses!AF$38-$K134/12)*$J134*$F131,0)+MAX((Expenses!AF$39-$K135/12)*$J135*$F131,0)))),0)</f>
        <v>555.05547375663889</v>
      </c>
      <c r="AI297" s="156">
        <f ca="1">IF(AND(AI$165&lt;=$E131,AI$165&gt;=EOMONTH($D131,0)),IF($G131="NNN",SUM(Expenses!AG$35:AG$39)*$F131,IF($G131="FSG",0,IF($G131="MG",SUMPRODUCT($I131:$I135,Expenses!AG$35:AG$39)*$F131,MAX((Expenses!AG$35-$K131/12)*$J131*$F131,0)+MAX((Expenses!AG$36-$K132/12)*$J132*$F131,0)+MAX((Expenses!AG$37-$K133/12)*$J133*$F131,0)+MAX((Expenses!AG$38-$K134/12)*$J134*$F131,0)+MAX((Expenses!AG$39-$K135/12)*$J135*$F131,0)))),0)</f>
        <v>555.46023785293312</v>
      </c>
      <c r="AJ297" s="156">
        <f ca="1">IF(AND(AJ$165&lt;=$E131,AJ$165&gt;=EOMONTH($D131,0)),IF($G131="NNN",SUM(Expenses!AH$35:AH$39)*$F131,IF($G131="FSG",0,IF($G131="MG",SUMPRODUCT($I131:$I135,Expenses!AH$35:AH$39)*$F131,MAX((Expenses!AH$35-$K131/12)*$J131*$F131,0)+MAX((Expenses!AH$36-$K132/12)*$J132*$F131,0)+MAX((Expenses!AH$37-$K133/12)*$J133*$F131,0)+MAX((Expenses!AH$38-$K134/12)*$J134*$F131,0)+MAX((Expenses!AH$39-$K135/12)*$J135*$F131,0)))),0)</f>
        <v>556.92748866576505</v>
      </c>
      <c r="AK297" s="156">
        <f ca="1">IF(AND(AK$165&lt;=$E131,AK$165&gt;=EOMONTH($D131,0)),IF($G131="NNN",SUM(Expenses!AI$35:AI$39)*$F131,IF($G131="FSG",0,IF($G131="MG",SUMPRODUCT($I131:$I135,Expenses!AI$35:AI$39)*$F131,MAX((Expenses!AI$35-$K131/12)*$J131*$F131,0)+MAX((Expenses!AI$36-$K132/12)*$J132*$F131,0)+MAX((Expenses!AI$37-$K133/12)*$J133*$F131,0)+MAX((Expenses!AI$38-$K134/12)*$J134*$F131,0)+MAX((Expenses!AI$39-$K135/12)*$J135*$F131,0)))),0)</f>
        <v>563.761664839937</v>
      </c>
      <c r="AL297" s="156">
        <f ca="1">IF(AND(AL$165&lt;=$E131,AL$165&gt;=EOMONTH($D131,0)),IF($G131="NNN",SUM(Expenses!AJ$35:AJ$39)*$F131,IF($G131="FSG",0,IF($G131="MG",SUMPRODUCT($I131:$I135,Expenses!AJ$35:AJ$39)*$F131,MAX((Expenses!AJ$35-$K131/12)*$J131*$F131,0)+MAX((Expenses!AJ$36-$K132/12)*$J132*$F131,0)+MAX((Expenses!AJ$37-$K133/12)*$J133*$F131,0)+MAX((Expenses!AJ$38-$K134/12)*$J134*$F131,0)+MAX((Expenses!AJ$39-$K135/12)*$J135*$F131,0)))),0)</f>
        <v>576.15063491410706</v>
      </c>
      <c r="AM297" s="156">
        <f ca="1">IF(AND(AM$165&lt;=$E131,AM$165&gt;=EOMONTH($D131,0)),IF($G131="NNN",SUM(Expenses!AK$35:AK$39)*$F131,IF($G131="FSG",0,IF($G131="MG",SUMPRODUCT($I131:$I135,Expenses!AK$35:AK$39)*$F131,MAX((Expenses!AK$35-$K131/12)*$J131*$F131,0)+MAX((Expenses!AK$36-$K132/12)*$J132*$F131,0)+MAX((Expenses!AK$37-$K133/12)*$J133*$F131,0)+MAX((Expenses!AK$38-$K134/12)*$J134*$F131,0)+MAX((Expenses!AK$39-$K135/12)*$J135*$F131,0)))),0)</f>
        <v>576.55940683635924</v>
      </c>
      <c r="AN297" s="156">
        <f ca="1">IF(AND(AN$165&lt;=$E131,AN$165&gt;=EOMONTH($D131,0)),IF($G131="NNN",SUM(Expenses!AL$35:AL$39)*$F131,IF($G131="FSG",0,IF($G131="MG",SUMPRODUCT($I131:$I135,Expenses!AL$35:AL$39)*$F131,MAX((Expenses!AL$35-$K131/12)*$J131*$F131,0)+MAX((Expenses!AL$36-$K132/12)*$J132*$F131,0)+MAX((Expenses!AL$37-$K133/12)*$J133*$F131,0)+MAX((Expenses!AL$38-$K134/12)*$J134*$F131,0)+MAX((Expenses!AL$39-$K135/12)*$J135*$F131,0)))),0)</f>
        <v>710.95388263988696</v>
      </c>
      <c r="AO297" s="156">
        <f ca="1">IF(AND(AO$165&lt;=$E131,AO$165&gt;=EOMONTH($D131,0)),IF($G131="NNN",SUM(Expenses!AM$35:AM$39)*$F131,IF($G131="FSG",0,IF($G131="MG",SUMPRODUCT($I131:$I135,Expenses!AM$35:AM$39)*$F131,MAX((Expenses!AM$35-$K131/12)*$J131*$F131,0)+MAX((Expenses!AM$36-$K132/12)*$J132*$F131,0)+MAX((Expenses!AM$37-$K133/12)*$J133*$F131,0)+MAX((Expenses!AM$38-$K134/12)*$J134*$F131,0)+MAX((Expenses!AM$39-$K135/12)*$J135*$F131,0)))),0)</f>
        <v>711.69660016365344</v>
      </c>
      <c r="AP297" s="156">
        <f ca="1">IF(AND(AP$165&lt;=$E131,AP$165&gt;=EOMONTH($D131,0)),IF($G131="NNN",SUM(Expenses!AN$35:AN$39)*$F131,IF($G131="FSG",0,IF($G131="MG",SUMPRODUCT($I131:$I135,Expenses!AN$35:AN$39)*$F131,MAX((Expenses!AN$35-$K131/12)*$J131*$F131,0)+MAX((Expenses!AN$36-$K132/12)*$J132*$F131,0)+MAX((Expenses!AN$37-$K133/12)*$J133*$F131,0)+MAX((Expenses!AN$38-$K134/12)*$J134*$F131,0)+MAX((Expenses!AN$39-$K135/12)*$J135*$F131,0)))),0)</f>
        <v>712.10840397659365</v>
      </c>
      <c r="AQ297" s="156">
        <f ca="1">IF(AND(AQ$165&lt;=$E131,AQ$165&gt;=EOMONTH($D131,0)),IF($G131="NNN",SUM(Expenses!AO$35:AO$39)*$F131,IF($G131="FSG",0,IF($G131="MG",SUMPRODUCT($I131:$I135,Expenses!AO$35:AO$39)*$F131,MAX((Expenses!AO$35-$K131/12)*$J131*$F131,0)+MAX((Expenses!AO$36-$K132/12)*$J132*$F131,0)+MAX((Expenses!AO$37-$K133/12)*$J133*$F131,0)+MAX((Expenses!AO$38-$K134/12)*$J134*$F131,0)+MAX((Expenses!AO$39-$K135/12)*$J135*$F131,0)))),0)</f>
        <v>712.52122340883</v>
      </c>
      <c r="AR297" s="156">
        <f ca="1">IF(AND(AR$165&lt;=$E131,AR$165&gt;=EOMONTH($D131,0)),IF($G131="NNN",SUM(Expenses!AP$35:AP$39)*$F131,IF($G131="FSG",0,IF($G131="MG",SUMPRODUCT($I131:$I135,Expenses!AP$35:AP$39)*$F131,MAX((Expenses!AP$35-$K131/12)*$J131*$F131,0)+MAX((Expenses!AP$36-$K132/12)*$J132*$F131,0)+MAX((Expenses!AP$37-$K133/12)*$J133*$F131,0)+MAX((Expenses!AP$38-$K134/12)*$J134*$F131,0)+MAX((Expenses!AP$39-$K135/12)*$J135*$F131,0)))),0)</f>
        <v>713.12473344029263</v>
      </c>
      <c r="AS297" s="156">
        <f ca="1">IF(AND(AS$165&lt;=$E131,AS$165&gt;=EOMONTH($D131,0)),IF($G131="NNN",SUM(Expenses!AQ$35:AQ$39)*$F131,IF($G131="FSG",0,IF($G131="MG",SUMPRODUCT($I131:$I135,Expenses!AQ$35:AQ$39)*$F131,MAX((Expenses!AQ$35-$K131/12)*$J131*$F131,0)+MAX((Expenses!AQ$36-$K132/12)*$J132*$F131,0)+MAX((Expenses!AQ$37-$K133/12)*$J133*$F131,0)+MAX((Expenses!AQ$38-$K134/12)*$J134*$F131,0)+MAX((Expenses!AQ$39-$K135/12)*$J135*$F131,0)))),0)</f>
        <v>713.89725972764847</v>
      </c>
      <c r="AT297" s="156">
        <f ca="1">IF(AND(AT$165&lt;=$E131,AT$165&gt;=EOMONTH($D131,0)),IF($G131="NNN",SUM(Expenses!AR$35:AR$39)*$F131,IF($G131="FSG",0,IF($G131="MG",SUMPRODUCT($I131:$I135,Expenses!AR$35:AR$39)*$F131,MAX((Expenses!AR$35-$K131/12)*$J131*$F131,0)+MAX((Expenses!AR$36-$K132/12)*$J132*$F131,0)+MAX((Expenses!AR$37-$K133/12)*$J133*$F131,0)+MAX((Expenses!AR$38-$K134/12)*$J134*$F131,0)+MAX((Expenses!AR$39-$K135/12)*$J135*$F131,0)))),0)</f>
        <v>714.31314107124479</v>
      </c>
      <c r="AU297" s="156">
        <f ca="1">IF(AND(AU$165&lt;=$E131,AU$165&gt;=EOMONTH($D131,0)),IF($G131="NNN",SUM(Expenses!AS$35:AS$39)*$F131,IF($G131="FSG",0,IF($G131="MG",SUMPRODUCT($I131:$I135,Expenses!AS$35:AS$39)*$F131,MAX((Expenses!AS$35-$K131/12)*$J131*$F131,0)+MAX((Expenses!AS$36-$K132/12)*$J132*$F131,0)+MAX((Expenses!AS$37-$K133/12)*$J133*$F131,0)+MAX((Expenses!AS$38-$K134/12)*$J134*$F131,0)+MAX((Expenses!AS$39-$K135/12)*$J135*$F131,0)))),0)</f>
        <v>714.73004809042789</v>
      </c>
      <c r="AV297" s="156">
        <f ca="1">IF(AND(AV$165&lt;=$E131,AV$165&gt;=EOMONTH($D131,0)),IF($G131="NNN",SUM(Expenses!AT$35:AT$39)*$F131,IF($G131="FSG",0,IF($G131="MG",SUMPRODUCT($I131:$I135,Expenses!AT$35:AT$39)*$F131,MAX((Expenses!AT$35-$K131/12)*$J131*$F131,0)+MAX((Expenses!AT$36-$K132/12)*$J132*$F131,0)+MAX((Expenses!AT$37-$K133/12)*$J133*$F131,0)+MAX((Expenses!AT$38-$K134/12)*$J134*$F131,0)+MAX((Expenses!AT$39-$K135/12)*$J135*$F131,0)))),0)</f>
        <v>716.24131642764473</v>
      </c>
      <c r="AW297" s="156">
        <f ca="1">IF(AND(AW$165&lt;=$E131,AW$165&gt;=EOMONTH($D131,0)),IF($G131="NNN",SUM(Expenses!AU$35:AU$39)*$F131,IF($G131="FSG",0,IF($G131="MG",SUMPRODUCT($I131:$I135,Expenses!AU$35:AU$39)*$F131,MAX((Expenses!AU$35-$K131/12)*$J131*$F131,0)+MAX((Expenses!AU$36-$K132/12)*$J132*$F131,0)+MAX((Expenses!AU$37-$K133/12)*$J133*$F131,0)+MAX((Expenses!AU$38-$K134/12)*$J134*$F131,0)+MAX((Expenses!AU$39-$K135/12)*$J135*$F131,0)))),0)</f>
        <v>716.7684295739316</v>
      </c>
      <c r="AX297" s="156">
        <f ca="1">IF(AND(AX$165&lt;=$E131,AX$165&gt;=EOMONTH($D131,0)),IF($G131="NNN",SUM(Expenses!AV$35:AV$39)*$F131,IF($G131="FSG",0,IF($G131="MG",SUMPRODUCT($I131:$I135,Expenses!AV$35:AV$39)*$F131,MAX((Expenses!AV$35-$K131/12)*$J131*$F131,0)+MAX((Expenses!AV$36-$K132/12)*$J132*$F131,0)+MAX((Expenses!AV$37-$K133/12)*$J133*$F131,0)+MAX((Expenses!AV$38-$K134/12)*$J134*$F131,0)+MAX((Expenses!AV$39-$K135/12)*$J135*$F131,0)))),0)</f>
        <v>717.24913078846214</v>
      </c>
      <c r="AY297" s="156">
        <f ca="1">IF(AND(AY$165&lt;=$E131,AY$165&gt;=EOMONTH($D131,0)),IF($G131="NNN",SUM(Expenses!AW$35:AW$39)*$F131,IF($G131="FSG",0,IF($G131="MG",SUMPRODUCT($I131:$I135,Expenses!AW$35:AW$39)*$F131,MAX((Expenses!AW$35-$K131/12)*$J131*$F131,0)+MAX((Expenses!AW$36-$K132/12)*$J132*$F131,0)+MAX((Expenses!AW$37-$K133/12)*$J133*$F131,0)+MAX((Expenses!AW$38-$K134/12)*$J134*$F131,0)+MAX((Expenses!AW$39-$K135/12)*$J135*$F131,0)))),0)</f>
        <v>717.6701658683819</v>
      </c>
      <c r="AZ297" s="156">
        <f ca="1">IF(AND(AZ$165&lt;=$E131,AZ$165&gt;=EOMONTH($D131,0)),IF($G131="NNN",SUM(Expenses!AX$35:AX$39)*$F131,IF($G131="FSG",0,IF($G131="MG",SUMPRODUCT($I131:$I135,Expenses!AX$35:AX$39)*$F131,MAX((Expenses!AX$35-$K131/12)*$J131*$F131,0)+MAX((Expenses!AX$36-$K132/12)*$J132*$F131,0)+MAX((Expenses!AX$37-$K133/12)*$J133*$F131,0)+MAX((Expenses!AX$38-$K134/12)*$J134*$F131,0)+MAX((Expenses!AX$39-$K135/12)*$J135*$F131,0)))),0)</f>
        <v>728.33098922035163</v>
      </c>
      <c r="BA297" s="156">
        <f ca="1">IF(AND(BA$165&lt;=$E131,BA$165&gt;=EOMONTH($D131,0)),IF($G131="NNN",SUM(Expenses!AY$35:AY$39)*$F131,IF($G131="FSG",0,IF($G131="MG",SUMPRODUCT($I131:$I135,Expenses!AY$35:AY$39)*$F131,MAX((Expenses!AY$35-$K131/12)*$J131*$F131,0)+MAX((Expenses!AY$36-$K132/12)*$J132*$F131,0)+MAX((Expenses!AY$37-$K133/12)*$J133*$F131,0)+MAX((Expenses!AY$38-$K134/12)*$J134*$F131,0)+MAX((Expenses!AY$39-$K135/12)*$J135*$F131,0)))),0)</f>
        <v>729.09598826983131</v>
      </c>
      <c r="BB297" s="156">
        <f ca="1">IF(AND(BB$165&lt;=$E131,BB$165&gt;=EOMONTH($D131,0)),IF($G131="NNN",SUM(Expenses!AZ$35:AZ$39)*$F131,IF($G131="FSG",0,IF($G131="MG",SUMPRODUCT($I131:$I135,Expenses!AZ$35:AZ$39)*$F131,MAX((Expenses!AZ$35-$K131/12)*$J131*$F131,0)+MAX((Expenses!AZ$36-$K132/12)*$J132*$F131,0)+MAX((Expenses!AZ$37-$K133/12)*$J133*$F131,0)+MAX((Expenses!AZ$38-$K134/12)*$J134*$F131,0)+MAX((Expenses!AZ$39-$K135/12)*$J135*$F131,0)))),0)</f>
        <v>729.52014619715987</v>
      </c>
      <c r="BC297" s="156">
        <f ca="1">IF(AND(BC$165&lt;=$E131,BC$165&gt;=EOMONTH($D131,0)),IF($G131="NNN",SUM(Expenses!BA$35:BA$39)*$F131,IF($G131="FSG",0,IF($G131="MG",SUMPRODUCT($I131:$I135,Expenses!BA$35:BA$39)*$F131,MAX((Expenses!BA$35-$K131/12)*$J131*$F131,0)+MAX((Expenses!BA$36-$K132/12)*$J132*$F131,0)+MAX((Expenses!BA$37-$K133/12)*$J133*$F131,0)+MAX((Expenses!BA$38-$K134/12)*$J134*$F131,0)+MAX((Expenses!BA$39-$K135/12)*$J135*$F131,0)))),0)</f>
        <v>729.94535021236311</v>
      </c>
      <c r="BD297" s="156">
        <f ca="1">IF(AND(BD$165&lt;=$E131,BD$165&gt;=EOMONTH($D131,0)),IF($G131="NNN",SUM(Expenses!BB$35:BB$39)*$F131,IF($G131="FSG",0,IF($G131="MG",SUMPRODUCT($I131:$I135,Expenses!BB$35:BB$39)*$F131,MAX((Expenses!BB$35-$K131/12)*$J131*$F131,0)+MAX((Expenses!BB$36-$K132/12)*$J132*$F131,0)+MAX((Expenses!BB$37-$K133/12)*$J133*$F131,0)+MAX((Expenses!BB$38-$K134/12)*$J134*$F131,0)+MAX((Expenses!BB$39-$K135/12)*$J135*$F131,0)))),0)</f>
        <v>730.56696554476946</v>
      </c>
      <c r="BE297" s="156">
        <f ca="1">IF(AND(BE$165&lt;=$E131,BE$165&gt;=EOMONTH($D131,0)),IF($G131="NNN",SUM(Expenses!BC$35:BC$39)*$F131,IF($G131="FSG",0,IF($G131="MG",SUMPRODUCT($I131:$I135,Expenses!BC$35:BC$39)*$F131,MAX((Expenses!BC$35-$K131/12)*$J131*$F131,0)+MAX((Expenses!BC$36-$K132/12)*$J132*$F131,0)+MAX((Expenses!BC$37-$K133/12)*$J133*$F131,0)+MAX((Expenses!BC$38-$K134/12)*$J134*$F131,0)+MAX((Expenses!BC$39-$K135/12)*$J135*$F131,0)))),0)</f>
        <v>731.36266762074604</v>
      </c>
      <c r="BF297" s="156">
        <f ca="1">IF(AND(BF$165&lt;=$E131,BF$165&gt;=EOMONTH($D131,0)),IF($G131="NNN",SUM(Expenses!BD$35:BD$39)*$F131,IF($G131="FSG",0,IF($G131="MG",SUMPRODUCT($I131:$I135,Expenses!BD$35:BD$39)*$F131,MAX((Expenses!BD$35-$K131/12)*$J131*$F131,0)+MAX((Expenses!BD$36-$K132/12)*$J132*$F131,0)+MAX((Expenses!BD$37-$K133/12)*$J133*$F131,0)+MAX((Expenses!BD$38-$K134/12)*$J134*$F131,0)+MAX((Expenses!BD$39-$K135/12)*$J135*$F131,0)))),0)</f>
        <v>731.79102540465033</v>
      </c>
      <c r="BG297" s="156">
        <f ca="1">IF(AND(BG$165&lt;=$E131,BG$165&gt;=EOMONTH($D131,0)),IF($G131="NNN",SUM(Expenses!BE$35:BE$39)*$F131,IF($G131="FSG",0,IF($G131="MG",SUMPRODUCT($I131:$I135,Expenses!BE$35:BE$39)*$F131,MAX((Expenses!BE$35-$K131/12)*$J131*$F131,0)+MAX((Expenses!BE$36-$K132/12)*$J132*$F131,0)+MAX((Expenses!BE$37-$K133/12)*$J133*$F131,0)+MAX((Expenses!BE$38-$K134/12)*$J134*$F131,0)+MAX((Expenses!BE$39-$K135/12)*$J135*$F131,0)))),0)</f>
        <v>732.22043963440876</v>
      </c>
      <c r="BH297" s="156">
        <f>IF(AND(BH$165&lt;=$E131,BH$165&gt;=EOMONTH($D131,0)),IF($G131="NNN",SUM(Expenses!BF$35:BF$39)*$F131,IF($G131="FSG",0,IF($G131="MG",SUMPRODUCT($I131:$I135,Expenses!BF$35:BF$39)*$F131,MAX((Expenses!BF$35-$K131/12)*$J131*$F131,0)+MAX((Expenses!BF$36-$K132/12)*$J132*$F131,0)+MAX((Expenses!BF$37-$K133/12)*$J133*$F131,0)+MAX((Expenses!BF$38-$K134/12)*$J134*$F131,0)+MAX((Expenses!BF$39-$K135/12)*$J135*$F131,0)))),0)</f>
        <v>0</v>
      </c>
      <c r="BI297" s="156">
        <f>IF(AND(BI$165&lt;=$E131,BI$165&gt;=EOMONTH($D131,0)),IF($G131="NNN",SUM(Expenses!BG$35:BG$39)*$F131,IF($G131="FSG",0,IF($G131="MG",SUMPRODUCT($I131:$I135,Expenses!BG$35:BG$39)*$F131,MAX((Expenses!BG$35-$K131/12)*$J131*$F131,0)+MAX((Expenses!BG$36-$K132/12)*$J132*$F131,0)+MAX((Expenses!BG$37-$K133/12)*$J133*$F131,0)+MAX((Expenses!BG$38-$K134/12)*$J134*$F131,0)+MAX((Expenses!BG$39-$K135/12)*$J135*$F131,0)))),0)</f>
        <v>0</v>
      </c>
      <c r="BJ297" s="156">
        <f>IF(AND(BJ$165&lt;=$E131,BJ$165&gt;=EOMONTH($D131,0)),IF($G131="NNN",SUM(Expenses!BH$35:BH$39)*$F131,IF($G131="FSG",0,IF($G131="MG",SUMPRODUCT($I131:$I135,Expenses!BH$35:BH$39)*$F131,MAX((Expenses!BH$35-$K131/12)*$J131*$F131,0)+MAX((Expenses!BH$36-$K132/12)*$J132*$F131,0)+MAX((Expenses!BH$37-$K133/12)*$J133*$F131,0)+MAX((Expenses!BH$38-$K134/12)*$J134*$F131,0)+MAX((Expenses!BH$39-$K135/12)*$J135*$F131,0)))),0)</f>
        <v>0</v>
      </c>
      <c r="BK297" s="156">
        <f>IF(AND(BK$165&lt;=$E131,BK$165&gt;=EOMONTH($D131,0)),IF($G131="NNN",SUM(Expenses!BI$35:BI$39)*$F131,IF($G131="FSG",0,IF($G131="MG",SUMPRODUCT($I131:$I135,Expenses!BI$35:BI$39)*$F131,MAX((Expenses!BI$35-$K131/12)*$J131*$F131,0)+MAX((Expenses!BI$36-$K132/12)*$J132*$F131,0)+MAX((Expenses!BI$37-$K133/12)*$J133*$F131,0)+MAX((Expenses!BI$38-$K134/12)*$J134*$F131,0)+MAX((Expenses!BI$39-$K135/12)*$J135*$F131,0)))),0)</f>
        <v>0</v>
      </c>
      <c r="BL297" s="156">
        <f>IF(AND(BL$165&lt;=$E131,BL$165&gt;=EOMONTH($D131,0)),IF($G131="NNN",SUM(Expenses!BJ$35:BJ$39)*$F131,IF($G131="FSG",0,IF($G131="MG",SUMPRODUCT($I131:$I135,Expenses!BJ$35:BJ$39)*$F131,MAX((Expenses!BJ$35-$K131/12)*$J131*$F131,0)+MAX((Expenses!BJ$36-$K132/12)*$J132*$F131,0)+MAX((Expenses!BJ$37-$K133/12)*$J133*$F131,0)+MAX((Expenses!BJ$38-$K134/12)*$J134*$F131,0)+MAX((Expenses!BJ$39-$K135/12)*$J135*$F131,0)))),0)</f>
        <v>0</v>
      </c>
      <c r="BM297" s="156">
        <f>IF(AND(BM$165&lt;=$E131,BM$165&gt;=EOMONTH($D131,0)),IF($G131="NNN",SUM(Expenses!BK$35:BK$39)*$F131,IF($G131="FSG",0,IF($G131="MG",SUMPRODUCT($I131:$I135,Expenses!BK$35:BK$39)*$F131,MAX((Expenses!BK$35-$K131/12)*$J131*$F131,0)+MAX((Expenses!BK$36-$K132/12)*$J132*$F131,0)+MAX((Expenses!BK$37-$K133/12)*$J133*$F131,0)+MAX((Expenses!BK$38-$K134/12)*$J134*$F131,0)+MAX((Expenses!BK$39-$K135/12)*$J135*$F131,0)))),0)</f>
        <v>0</v>
      </c>
      <c r="BN297" s="156">
        <f>IF(AND(BN$165&lt;=$E131,BN$165&gt;=EOMONTH($D131,0)),IF($G131="NNN",SUM(Expenses!BL$35:BL$39)*$F131,IF($G131="FSG",0,IF($G131="MG",SUMPRODUCT($I131:$I135,Expenses!BL$35:BL$39)*$F131,MAX((Expenses!BL$35-$K131/12)*$J131*$F131,0)+MAX((Expenses!BL$36-$K132/12)*$J132*$F131,0)+MAX((Expenses!BL$37-$K133/12)*$J133*$F131,0)+MAX((Expenses!BL$38-$K134/12)*$J134*$F131,0)+MAX((Expenses!BL$39-$K135/12)*$J135*$F131,0)))),0)</f>
        <v>0</v>
      </c>
      <c r="BO297" s="156">
        <f>IF(AND(BO$165&lt;=$E131,BO$165&gt;=EOMONTH($D131,0)),IF($G131="NNN",SUM(Expenses!BM$35:BM$39)*$F131,IF($G131="FSG",0,IF($G131="MG",SUMPRODUCT($I131:$I135,Expenses!BM$35:BM$39)*$F131,MAX((Expenses!BM$35-$K131/12)*$J131*$F131,0)+MAX((Expenses!BM$36-$K132/12)*$J132*$F131,0)+MAX((Expenses!BM$37-$K133/12)*$J133*$F131,0)+MAX((Expenses!BM$38-$K134/12)*$J134*$F131,0)+MAX((Expenses!BM$39-$K135/12)*$J135*$F131,0)))),0)</f>
        <v>0</v>
      </c>
      <c r="BP297" s="156">
        <f>IF(AND(BP$165&lt;=$E131,BP$165&gt;=EOMONTH($D131,0)),IF($G131="NNN",SUM(Expenses!BN$35:BN$39)*$F131,IF($G131="FSG",0,IF($G131="MG",SUMPRODUCT($I131:$I135,Expenses!BN$35:BN$39)*$F131,MAX((Expenses!BN$35-$K131/12)*$J131*$F131,0)+MAX((Expenses!BN$36-$K132/12)*$J132*$F131,0)+MAX((Expenses!BN$37-$K133/12)*$J133*$F131,0)+MAX((Expenses!BN$38-$K134/12)*$J134*$F131,0)+MAX((Expenses!BN$39-$K135/12)*$J135*$F131,0)))),0)</f>
        <v>0</v>
      </c>
      <c r="BQ297" s="156">
        <f>IF(AND(BQ$165&lt;=$E131,BQ$165&gt;=EOMONTH($D131,0)),IF($G131="NNN",SUM(Expenses!BO$35:BO$39)*$F131,IF($G131="FSG",0,IF($G131="MG",SUMPRODUCT($I131:$I135,Expenses!BO$35:BO$39)*$F131,MAX((Expenses!BO$35-$K131/12)*$J131*$F131,0)+MAX((Expenses!BO$36-$K132/12)*$J132*$F131,0)+MAX((Expenses!BO$37-$K133/12)*$J133*$F131,0)+MAX((Expenses!BO$38-$K134/12)*$J134*$F131,0)+MAX((Expenses!BO$39-$K135/12)*$J135*$F131,0)))),0)</f>
        <v>0</v>
      </c>
      <c r="BR297" s="156">
        <f>IF(AND(BR$165&lt;=$E131,BR$165&gt;=EOMONTH($D131,0)),IF($G131="NNN",SUM(Expenses!BP$35:BP$39)*$F131,IF($G131="FSG",0,IF($G131="MG",SUMPRODUCT($I131:$I135,Expenses!BP$35:BP$39)*$F131,MAX((Expenses!BP$35-$K131/12)*$J131*$F131,0)+MAX((Expenses!BP$36-$K132/12)*$J132*$F131,0)+MAX((Expenses!BP$37-$K133/12)*$J133*$F131,0)+MAX((Expenses!BP$38-$K134/12)*$J134*$F131,0)+MAX((Expenses!BP$39-$K135/12)*$J135*$F131,0)))),0)</f>
        <v>0</v>
      </c>
      <c r="BS297" s="156">
        <f>IF(AND(BS$165&lt;=$E131,BS$165&gt;=EOMONTH($D131,0)),IF($G131="NNN",SUM(Expenses!BQ$35:BQ$39)*$F131,IF($G131="FSG",0,IF($G131="MG",SUMPRODUCT($I131:$I135,Expenses!BQ$35:BQ$39)*$F131,MAX((Expenses!BQ$35-$K131/12)*$J131*$F131,0)+MAX((Expenses!BQ$36-$K132/12)*$J132*$F131,0)+MAX((Expenses!BQ$37-$K133/12)*$J133*$F131,0)+MAX((Expenses!BQ$38-$K134/12)*$J134*$F131,0)+MAX((Expenses!BQ$39-$K135/12)*$J135*$F131,0)))),0)</f>
        <v>0</v>
      </c>
      <c r="BT297" s="156">
        <f>IF(AND(BT$165&lt;=$E131,BT$165&gt;=EOMONTH($D131,0)),IF($G131="NNN",SUM(Expenses!BR$35:BR$39)*$F131,IF($G131="FSG",0,IF($G131="MG",SUMPRODUCT($I131:$I135,Expenses!BR$35:BR$39)*$F131,MAX((Expenses!BR$35-$K131/12)*$J131*$F131,0)+MAX((Expenses!BR$36-$K132/12)*$J132*$F131,0)+MAX((Expenses!BR$37-$K133/12)*$J133*$F131,0)+MAX((Expenses!BR$38-$K134/12)*$J134*$F131,0)+MAX((Expenses!BR$39-$K135/12)*$J135*$F131,0)))),0)</f>
        <v>0</v>
      </c>
      <c r="BU297" s="156">
        <f>IF(AND(BU$165&lt;=$E131,BU$165&gt;=EOMONTH($D131,0)),IF($G131="NNN",SUM(Expenses!BS$35:BS$39)*$F131,IF($G131="FSG",0,IF($G131="MG",SUMPRODUCT($I131:$I135,Expenses!BS$35:BS$39)*$F131,MAX((Expenses!BS$35-$K131/12)*$J131*$F131,0)+MAX((Expenses!BS$36-$K132/12)*$J132*$F131,0)+MAX((Expenses!BS$37-$K133/12)*$J133*$F131,0)+MAX((Expenses!BS$38-$K134/12)*$J134*$F131,0)+MAX((Expenses!BS$39-$K135/12)*$J135*$F131,0)))),0)</f>
        <v>0</v>
      </c>
      <c r="BV297" s="156">
        <f>IF(AND(BV$165&lt;=$E131,BV$165&gt;=EOMONTH($D131,0)),IF($G131="NNN",SUM(Expenses!BT$35:BT$39)*$F131,IF($G131="FSG",0,IF($G131="MG",SUMPRODUCT($I131:$I135,Expenses!BT$35:BT$39)*$F131,MAX((Expenses!BT$35-$K131/12)*$J131*$F131,0)+MAX((Expenses!BT$36-$K132/12)*$J132*$F131,0)+MAX((Expenses!BT$37-$K133/12)*$J133*$F131,0)+MAX((Expenses!BT$38-$K134/12)*$J134*$F131,0)+MAX((Expenses!BT$39-$K135/12)*$J135*$F131,0)))),0)</f>
        <v>0</v>
      </c>
      <c r="BW297" s="156">
        <f>IF(AND(BW$165&lt;=$E131,BW$165&gt;=EOMONTH($D131,0)),IF($G131="NNN",SUM(Expenses!BU$35:BU$39)*$F131,IF($G131="FSG",0,IF($G131="MG",SUMPRODUCT($I131:$I135,Expenses!BU$35:BU$39)*$F131,MAX((Expenses!BU$35-$K131/12)*$J131*$F131,0)+MAX((Expenses!BU$36-$K132/12)*$J132*$F131,0)+MAX((Expenses!BU$37-$K133/12)*$J133*$F131,0)+MAX((Expenses!BU$38-$K134/12)*$J134*$F131,0)+MAX((Expenses!BU$39-$K135/12)*$J135*$F131,0)))),0)</f>
        <v>0</v>
      </c>
      <c r="BX297" s="156">
        <f>IF(AND(BX$165&lt;=$E131,BX$165&gt;=EOMONTH($D131,0)),IF($G131="NNN",SUM(Expenses!BV$35:BV$39)*$F131,IF($G131="FSG",0,IF($G131="MG",SUMPRODUCT($I131:$I135,Expenses!BV$35:BV$39)*$F131,MAX((Expenses!BV$35-$K131/12)*$J131*$F131,0)+MAX((Expenses!BV$36-$K132/12)*$J132*$F131,0)+MAX((Expenses!BV$37-$K133/12)*$J133*$F131,0)+MAX((Expenses!BV$38-$K134/12)*$J134*$F131,0)+MAX((Expenses!BV$39-$K135/12)*$J135*$F131,0)))),0)</f>
        <v>0</v>
      </c>
      <c r="BY297" s="156">
        <f>IF(AND(BY$165&lt;=$E131,BY$165&gt;=EOMONTH($D131,0)),IF($G131="NNN",SUM(Expenses!BW$35:BW$39)*$F131,IF($G131="FSG",0,IF($G131="MG",SUMPRODUCT($I131:$I135,Expenses!BW$35:BW$39)*$F131,MAX((Expenses!BW$35-$K131/12)*$J131*$F131,0)+MAX((Expenses!BW$36-$K132/12)*$J132*$F131,0)+MAX((Expenses!BW$37-$K133/12)*$J133*$F131,0)+MAX((Expenses!BW$38-$K134/12)*$J134*$F131,0)+MAX((Expenses!BW$39-$K135/12)*$J135*$F131,0)))),0)</f>
        <v>0</v>
      </c>
      <c r="BZ297" s="156">
        <f>IF(AND(BZ$165&lt;=$E131,BZ$165&gt;=EOMONTH($D131,0)),IF($G131="NNN",SUM(Expenses!BX$35:BX$39)*$F131,IF($G131="FSG",0,IF($G131="MG",SUMPRODUCT($I131:$I135,Expenses!BX$35:BX$39)*$F131,MAX((Expenses!BX$35-$K131/12)*$J131*$F131,0)+MAX((Expenses!BX$36-$K132/12)*$J132*$F131,0)+MAX((Expenses!BX$37-$K133/12)*$J133*$F131,0)+MAX((Expenses!BX$38-$K134/12)*$J134*$F131,0)+MAX((Expenses!BX$39-$K135/12)*$J135*$F131,0)))),0)</f>
        <v>0</v>
      </c>
      <c r="CA297" s="156">
        <f>IF(AND(CA$165&lt;=$E131,CA$165&gt;=EOMONTH($D131,0)),IF($G131="NNN",SUM(Expenses!BY$35:BY$39)*$F131,IF($G131="FSG",0,IF($G131="MG",SUMPRODUCT($I131:$I135,Expenses!BY$35:BY$39)*$F131,MAX((Expenses!BY$35-$K131/12)*$J131*$F131,0)+MAX((Expenses!BY$36-$K132/12)*$J132*$F131,0)+MAX((Expenses!BY$37-$K133/12)*$J133*$F131,0)+MAX((Expenses!BY$38-$K134/12)*$J134*$F131,0)+MAX((Expenses!BY$39-$K135/12)*$J135*$F131,0)))),0)</f>
        <v>0</v>
      </c>
      <c r="CB297" s="156">
        <f>IF(AND(CB$165&lt;=$E131,CB$165&gt;=EOMONTH($D131,0)),IF($G131="NNN",SUM(Expenses!BZ$35:BZ$39)*$F131,IF($G131="FSG",0,IF($G131="MG",SUMPRODUCT($I131:$I135,Expenses!BZ$35:BZ$39)*$F131,MAX((Expenses!BZ$35-$K131/12)*$J131*$F131,0)+MAX((Expenses!BZ$36-$K132/12)*$J132*$F131,0)+MAX((Expenses!BZ$37-$K133/12)*$J133*$F131,0)+MAX((Expenses!BZ$38-$K134/12)*$J134*$F131,0)+MAX((Expenses!BZ$39-$K135/12)*$J135*$F131,0)))),0)</f>
        <v>0</v>
      </c>
      <c r="CC297" s="156">
        <f>IF(AND(CC$165&lt;=$E131,CC$165&gt;=EOMONTH($D131,0)),IF($G131="NNN",SUM(Expenses!CA$35:CA$39)*$F131,IF($G131="FSG",0,IF($G131="MG",SUMPRODUCT($I131:$I135,Expenses!CA$35:CA$39)*$F131,MAX((Expenses!CA$35-$K131/12)*$J131*$F131,0)+MAX((Expenses!CA$36-$K132/12)*$J132*$F131,0)+MAX((Expenses!CA$37-$K133/12)*$J133*$F131,0)+MAX((Expenses!CA$38-$K134/12)*$J134*$F131,0)+MAX((Expenses!CA$39-$K135/12)*$J135*$F131,0)))),0)</f>
        <v>0</v>
      </c>
      <c r="CD297" s="156">
        <f>IF(AND(CD$165&lt;=$E131,CD$165&gt;=EOMONTH($D131,0)),IF($G131="NNN",SUM(Expenses!CB$35:CB$39)*$F131,IF($G131="FSG",0,IF($G131="MG",SUMPRODUCT($I131:$I135,Expenses!CB$35:CB$39)*$F131,MAX((Expenses!CB$35-$K131/12)*$J131*$F131,0)+MAX((Expenses!CB$36-$K132/12)*$J132*$F131,0)+MAX((Expenses!CB$37-$K133/12)*$J133*$F131,0)+MAX((Expenses!CB$38-$K134/12)*$J134*$F131,0)+MAX((Expenses!CB$39-$K135/12)*$J135*$F131,0)))),0)</f>
        <v>0</v>
      </c>
      <c r="CE297" s="156">
        <f>IF(AND(CE$165&lt;=$E131,CE$165&gt;=EOMONTH($D131,0)),IF($G131="NNN",SUM(Expenses!CC$35:CC$39)*$F131,IF($G131="FSG",0,IF($G131="MG",SUMPRODUCT($I131:$I135,Expenses!CC$35:CC$39)*$F131,MAX((Expenses!CC$35-$K131/12)*$J131*$F131,0)+MAX((Expenses!CC$36-$K132/12)*$J132*$F131,0)+MAX((Expenses!CC$37-$K133/12)*$J133*$F131,0)+MAX((Expenses!CC$38-$K134/12)*$J134*$F131,0)+MAX((Expenses!CC$39-$K135/12)*$J135*$F131,0)))),0)</f>
        <v>0</v>
      </c>
      <c r="CF297" s="156">
        <f>IF(AND(CF$165&lt;=$E131,CF$165&gt;=EOMONTH($D131,0)),IF($G131="NNN",SUM(Expenses!CD$35:CD$39)*$F131,IF($G131="FSG",0,IF($G131="MG",SUMPRODUCT($I131:$I135,Expenses!CD$35:CD$39)*$F131,MAX((Expenses!CD$35-$K131/12)*$J131*$F131,0)+MAX((Expenses!CD$36-$K132/12)*$J132*$F131,0)+MAX((Expenses!CD$37-$K133/12)*$J133*$F131,0)+MAX((Expenses!CD$38-$K134/12)*$J134*$F131,0)+MAX((Expenses!CD$39-$K135/12)*$J135*$F131,0)))),0)</f>
        <v>0</v>
      </c>
      <c r="CG297" s="156">
        <f>IF(AND(CG$165&lt;=$E131,CG$165&gt;=EOMONTH($D131,0)),IF($G131="NNN",SUM(Expenses!CE$35:CE$39)*$F131,IF($G131="FSG",0,IF($G131="MG",SUMPRODUCT($I131:$I135,Expenses!CE$35:CE$39)*$F131,MAX((Expenses!CE$35-$K131/12)*$J131*$F131,0)+MAX((Expenses!CE$36-$K132/12)*$J132*$F131,0)+MAX((Expenses!CE$37-$K133/12)*$J133*$F131,0)+MAX((Expenses!CE$38-$K134/12)*$J134*$F131,0)+MAX((Expenses!CE$39-$K135/12)*$J135*$F131,0)))),0)</f>
        <v>0</v>
      </c>
      <c r="CH297" s="156">
        <f>IF(AND(CH$165&lt;=$E131,CH$165&gt;=EOMONTH($D131,0)),IF($G131="NNN",SUM(Expenses!CF$35:CF$39)*$F131,IF($G131="FSG",0,IF($G131="MG",SUMPRODUCT($I131:$I135,Expenses!CF$35:CF$39)*$F131,MAX((Expenses!CF$35-$K131/12)*$J131*$F131,0)+MAX((Expenses!CF$36-$K132/12)*$J132*$F131,0)+MAX((Expenses!CF$37-$K133/12)*$J133*$F131,0)+MAX((Expenses!CF$38-$K134/12)*$J134*$F131,0)+MAX((Expenses!CF$39-$K135/12)*$J135*$F131,0)))),0)</f>
        <v>0</v>
      </c>
      <c r="CI297" s="156">
        <f>IF(AND(CI$165&lt;=$E131,CI$165&gt;=EOMONTH($D131,0)),IF($G131="NNN",SUM(Expenses!CG$35:CG$39)*$F131,IF($G131="FSG",0,IF($G131="MG",SUMPRODUCT($I131:$I135,Expenses!CG$35:CG$39)*$F131,MAX((Expenses!CG$35-$K131/12)*$J131*$F131,0)+MAX((Expenses!CG$36-$K132/12)*$J132*$F131,0)+MAX((Expenses!CG$37-$K133/12)*$J133*$F131,0)+MAX((Expenses!CG$38-$K134/12)*$J134*$F131,0)+MAX((Expenses!CG$39-$K135/12)*$J135*$F131,0)))),0)</f>
        <v>0</v>
      </c>
      <c r="CJ297" s="156">
        <f>IF(AND(CJ$165&lt;=$E131,CJ$165&gt;=EOMONTH($D131,0)),IF($G131="NNN",SUM(Expenses!CH$35:CH$39)*$F131,IF($G131="FSG",0,IF($G131="MG",SUMPRODUCT($I131:$I135,Expenses!CH$35:CH$39)*$F131,MAX((Expenses!CH$35-$K131/12)*$J131*$F131,0)+MAX((Expenses!CH$36-$K132/12)*$J132*$F131,0)+MAX((Expenses!CH$37-$K133/12)*$J133*$F131,0)+MAX((Expenses!CH$38-$K134/12)*$J134*$F131,0)+MAX((Expenses!CH$39-$K135/12)*$J135*$F131,0)))),0)</f>
        <v>0</v>
      </c>
      <c r="CK297" s="156">
        <f>IF(AND(CK$165&lt;=$E131,CK$165&gt;=EOMONTH($D131,0)),IF($G131="NNN",SUM(Expenses!CI$35:CI$39)*$F131,IF($G131="FSG",0,IF($G131="MG",SUMPRODUCT($I131:$I135,Expenses!CI$35:CI$39)*$F131,MAX((Expenses!CI$35-$K131/12)*$J131*$F131,0)+MAX((Expenses!CI$36-$K132/12)*$J132*$F131,0)+MAX((Expenses!CI$37-$K133/12)*$J133*$F131,0)+MAX((Expenses!CI$38-$K134/12)*$J134*$F131,0)+MAX((Expenses!CI$39-$K135/12)*$J135*$F131,0)))),0)</f>
        <v>0</v>
      </c>
      <c r="CL297" s="156">
        <f>IF(AND(CL$165&lt;=$E131,CL$165&gt;=EOMONTH($D131,0)),IF($G131="NNN",SUM(Expenses!CJ$35:CJ$39)*$F131,IF($G131="FSG",0,IF($G131="MG",SUMPRODUCT($I131:$I135,Expenses!CJ$35:CJ$39)*$F131,MAX((Expenses!CJ$35-$K131/12)*$J131*$F131,0)+MAX((Expenses!CJ$36-$K132/12)*$J132*$F131,0)+MAX((Expenses!CJ$37-$K133/12)*$J133*$F131,0)+MAX((Expenses!CJ$38-$K134/12)*$J134*$F131,0)+MAX((Expenses!CJ$39-$K135/12)*$J135*$F131,0)))),0)</f>
        <v>0</v>
      </c>
      <c r="CM297" s="156">
        <f>IF(AND(CM$165&lt;=$E131,CM$165&gt;=EOMONTH($D131,0)),IF($G131="NNN",SUM(Expenses!CK$35:CK$39)*$F131,IF($G131="FSG",0,IF($G131="MG",SUMPRODUCT($I131:$I135,Expenses!CK$35:CK$39)*$F131,MAX((Expenses!CK$35-$K131/12)*$J131*$F131,0)+MAX((Expenses!CK$36-$K132/12)*$J132*$F131,0)+MAX((Expenses!CK$37-$K133/12)*$J133*$F131,0)+MAX((Expenses!CK$38-$K134/12)*$J134*$F131,0)+MAX((Expenses!CK$39-$K135/12)*$J135*$F131,0)))),0)</f>
        <v>0</v>
      </c>
      <c r="CN297" s="156">
        <f>IF(AND(CN$165&lt;=$E131,CN$165&gt;=EOMONTH($D131,0)),IF($G131="NNN",SUM(Expenses!CL$35:CL$39)*$F131,IF($G131="FSG",0,IF($G131="MG",SUMPRODUCT($I131:$I135,Expenses!CL$35:CL$39)*$F131,MAX((Expenses!CL$35-$K131/12)*$J131*$F131,0)+MAX((Expenses!CL$36-$K132/12)*$J132*$F131,0)+MAX((Expenses!CL$37-$K133/12)*$J133*$F131,0)+MAX((Expenses!CL$38-$K134/12)*$J134*$F131,0)+MAX((Expenses!CL$39-$K135/12)*$J135*$F131,0)))),0)</f>
        <v>0</v>
      </c>
      <c r="CO297" s="156">
        <f>IF(AND(CO$165&lt;=$E131,CO$165&gt;=EOMONTH($D131,0)),IF($G131="NNN",SUM(Expenses!CM$35:CM$39)*$F131,IF($G131="FSG",0,IF($G131="MG",SUMPRODUCT($I131:$I135,Expenses!CM$35:CM$39)*$F131,MAX((Expenses!CM$35-$K131/12)*$J131*$F131,0)+MAX((Expenses!CM$36-$K132/12)*$J132*$F131,0)+MAX((Expenses!CM$37-$K133/12)*$J133*$F131,0)+MAX((Expenses!CM$38-$K134/12)*$J134*$F131,0)+MAX((Expenses!CM$39-$K135/12)*$J135*$F131,0)))),0)</f>
        <v>0</v>
      </c>
      <c r="CP297" s="156">
        <f>IF(AND(CP$165&lt;=$E131,CP$165&gt;=EOMONTH($D131,0)),IF($G131="NNN",SUM(Expenses!CN$35:CN$39)*$F131,IF($G131="FSG",0,IF($G131="MG",SUMPRODUCT($I131:$I135,Expenses!CN$35:CN$39)*$F131,MAX((Expenses!CN$35-$K131/12)*$J131*$F131,0)+MAX((Expenses!CN$36-$K132/12)*$J132*$F131,0)+MAX((Expenses!CN$37-$K133/12)*$J133*$F131,0)+MAX((Expenses!CN$38-$K134/12)*$J134*$F131,0)+MAX((Expenses!CN$39-$K135/12)*$J135*$F131,0)))),0)</f>
        <v>0</v>
      </c>
      <c r="CQ297" s="156">
        <f>IF(AND(CQ$165&lt;=$E131,CQ$165&gt;=EOMONTH($D131,0)),IF($G131="NNN",SUM(Expenses!CO$35:CO$39)*$F131,IF($G131="FSG",0,IF($G131="MG",SUMPRODUCT($I131:$I135,Expenses!CO$35:CO$39)*$F131,MAX((Expenses!CO$35-$K131/12)*$J131*$F131,0)+MAX((Expenses!CO$36-$K132/12)*$J132*$F131,0)+MAX((Expenses!CO$37-$K133/12)*$J133*$F131,0)+MAX((Expenses!CO$38-$K134/12)*$J134*$F131,0)+MAX((Expenses!CO$39-$K135/12)*$J135*$F131,0)))),0)</f>
        <v>0</v>
      </c>
      <c r="CR297" s="156">
        <f>IF(AND(CR$165&lt;=$E131,CR$165&gt;=EOMONTH($D131,0)),IF($G131="NNN",SUM(Expenses!CP$35:CP$39)*$F131,IF($G131="FSG",0,IF($G131="MG",SUMPRODUCT($I131:$I135,Expenses!CP$35:CP$39)*$F131,MAX((Expenses!CP$35-$K131/12)*$J131*$F131,0)+MAX((Expenses!CP$36-$K132/12)*$J132*$F131,0)+MAX((Expenses!CP$37-$K133/12)*$J133*$F131,0)+MAX((Expenses!CP$38-$K134/12)*$J134*$F131,0)+MAX((Expenses!CP$39-$K135/12)*$J135*$F131,0)))),0)</f>
        <v>0</v>
      </c>
      <c r="CS297" s="156">
        <f>IF(AND(CS$165&lt;=$E131,CS$165&gt;=EOMONTH($D131,0)),IF($G131="NNN",SUM(Expenses!CQ$35:CQ$39)*$F131,IF($G131="FSG",0,IF($G131="MG",SUMPRODUCT($I131:$I135,Expenses!CQ$35:CQ$39)*$F131,MAX((Expenses!CQ$35-$K131/12)*$J131*$F131,0)+MAX((Expenses!CQ$36-$K132/12)*$J132*$F131,0)+MAX((Expenses!CQ$37-$K133/12)*$J133*$F131,0)+MAX((Expenses!CQ$38-$K134/12)*$J134*$F131,0)+MAX((Expenses!CQ$39-$K135/12)*$J135*$F131,0)))),0)</f>
        <v>0</v>
      </c>
      <c r="CT297" s="156">
        <f>IF(AND(CT$165&lt;=$E131,CT$165&gt;=EOMONTH($D131,0)),IF($G131="NNN",SUM(Expenses!CR$35:CR$39)*$F131,IF($G131="FSG",0,IF($G131="MG",SUMPRODUCT($I131:$I135,Expenses!CR$35:CR$39)*$F131,MAX((Expenses!CR$35-$K131/12)*$J131*$F131,0)+MAX((Expenses!CR$36-$K132/12)*$J132*$F131,0)+MAX((Expenses!CR$37-$K133/12)*$J133*$F131,0)+MAX((Expenses!CR$38-$K134/12)*$J134*$F131,0)+MAX((Expenses!CR$39-$K135/12)*$J135*$F131,0)))),0)</f>
        <v>0</v>
      </c>
      <c r="CU297" s="156">
        <f>IF(AND(CU$165&lt;=$E131,CU$165&gt;=EOMONTH($D131,0)),IF($G131="NNN",SUM(Expenses!CS$35:CS$39)*$F131,IF($G131="FSG",0,IF($G131="MG",SUMPRODUCT($I131:$I135,Expenses!CS$35:CS$39)*$F131,MAX((Expenses!CS$35-$K131/12)*$J131*$F131,0)+MAX((Expenses!CS$36-$K132/12)*$J132*$F131,0)+MAX((Expenses!CS$37-$K133/12)*$J133*$F131,0)+MAX((Expenses!CS$38-$K134/12)*$J134*$F131,0)+MAX((Expenses!CS$39-$K135/12)*$J135*$F131,0)))),0)</f>
        <v>0</v>
      </c>
      <c r="CV297" s="156">
        <f>IF(AND(CV$165&lt;=$E131,CV$165&gt;=EOMONTH($D131,0)),IF($G131="NNN",SUM(Expenses!CT$35:CT$39)*$F131,IF($G131="FSG",0,IF($G131="MG",SUMPRODUCT($I131:$I135,Expenses!CT$35:CT$39)*$F131,MAX((Expenses!CT$35-$K131/12)*$J131*$F131,0)+MAX((Expenses!CT$36-$K132/12)*$J132*$F131,0)+MAX((Expenses!CT$37-$K133/12)*$J133*$F131,0)+MAX((Expenses!CT$38-$K134/12)*$J134*$F131,0)+MAX((Expenses!CT$39-$K135/12)*$J135*$F131,0)))),0)</f>
        <v>0</v>
      </c>
      <c r="CW297" s="156">
        <f>IF(AND(CW$165&lt;=$E131,CW$165&gt;=EOMONTH($D131,0)),IF($G131="NNN",SUM(Expenses!CU$35:CU$39)*$F131,IF($G131="FSG",0,IF($G131="MG",SUMPRODUCT($I131:$I135,Expenses!CU$35:CU$39)*$F131,MAX((Expenses!CU$35-$K131/12)*$J131*$F131,0)+MAX((Expenses!CU$36-$K132/12)*$J132*$F131,0)+MAX((Expenses!CU$37-$K133/12)*$J133*$F131,0)+MAX((Expenses!CU$38-$K134/12)*$J134*$F131,0)+MAX((Expenses!CU$39-$K135/12)*$J135*$F131,0)))),0)</f>
        <v>0</v>
      </c>
      <c r="CX297" s="156">
        <f>IF(AND(CX$165&lt;=$E131,CX$165&gt;=EOMONTH($D131,0)),IF($G131="NNN",SUM(Expenses!CV$35:CV$39)*$F131,IF($G131="FSG",0,IF($G131="MG",SUMPRODUCT($I131:$I135,Expenses!CV$35:CV$39)*$F131,MAX((Expenses!CV$35-$K131/12)*$J131*$F131,0)+MAX((Expenses!CV$36-$K132/12)*$J132*$F131,0)+MAX((Expenses!CV$37-$K133/12)*$J133*$F131,0)+MAX((Expenses!CV$38-$K134/12)*$J134*$F131,0)+MAX((Expenses!CV$39-$K135/12)*$J135*$F131,0)))),0)</f>
        <v>0</v>
      </c>
      <c r="CY297" s="156">
        <f>IF(AND(CY$165&lt;=$E131,CY$165&gt;=EOMONTH($D131,0)),IF($G131="NNN",SUM(Expenses!CW$35:CW$39)*$F131,IF($G131="FSG",0,IF($G131="MG",SUMPRODUCT($I131:$I135,Expenses!CW$35:CW$39)*$F131,MAX((Expenses!CW$35-$K131/12)*$J131*$F131,0)+MAX((Expenses!CW$36-$K132/12)*$J132*$F131,0)+MAX((Expenses!CW$37-$K133/12)*$J133*$F131,0)+MAX((Expenses!CW$38-$K134/12)*$J134*$F131,0)+MAX((Expenses!CW$39-$K135/12)*$J135*$F131,0)))),0)</f>
        <v>0</v>
      </c>
      <c r="CZ297" s="156">
        <f>IF(AND(CZ$165&lt;=$E131,CZ$165&gt;=EOMONTH($D131,0)),IF($G131="NNN",SUM(Expenses!CX$35:CX$39)*$F131,IF($G131="FSG",0,IF($G131="MG",SUMPRODUCT($I131:$I135,Expenses!CX$35:CX$39)*$F131,MAX((Expenses!CX$35-$K131/12)*$J131*$F131,0)+MAX((Expenses!CX$36-$K132/12)*$J132*$F131,0)+MAX((Expenses!CX$37-$K133/12)*$J133*$F131,0)+MAX((Expenses!CX$38-$K134/12)*$J134*$F131,0)+MAX((Expenses!CX$39-$K135/12)*$J135*$F131,0)))),0)</f>
        <v>0</v>
      </c>
      <c r="DA297" s="156">
        <f>IF(AND(DA$165&lt;=$E131,DA$165&gt;=EOMONTH($D131,0)),IF($G131="NNN",SUM(Expenses!CY$35:CY$39)*$F131,IF($G131="FSG",0,IF($G131="MG",SUMPRODUCT($I131:$I135,Expenses!CY$35:CY$39)*$F131,MAX((Expenses!CY$35-$K131/12)*$J131*$F131,0)+MAX((Expenses!CY$36-$K132/12)*$J132*$F131,0)+MAX((Expenses!CY$37-$K133/12)*$J133*$F131,0)+MAX((Expenses!CY$38-$K134/12)*$J134*$F131,0)+MAX((Expenses!CY$39-$K135/12)*$J135*$F131,0)))),0)</f>
        <v>0</v>
      </c>
      <c r="DB297" s="156">
        <f>IF(AND(DB$165&lt;=$E131,DB$165&gt;=EOMONTH($D131,0)),IF($G131="NNN",SUM(Expenses!CZ$35:CZ$39)*$F131,IF($G131="FSG",0,IF($G131="MG",SUMPRODUCT($I131:$I135,Expenses!CZ$35:CZ$39)*$F131,MAX((Expenses!CZ$35-$K131/12)*$J131*$F131,0)+MAX((Expenses!CZ$36-$K132/12)*$J132*$F131,0)+MAX((Expenses!CZ$37-$K133/12)*$J133*$F131,0)+MAX((Expenses!CZ$38-$K134/12)*$J134*$F131,0)+MAX((Expenses!CZ$39-$K135/12)*$J135*$F131,0)))),0)</f>
        <v>0</v>
      </c>
      <c r="DC297" s="156">
        <f>IF(AND(DC$165&lt;=$E131,DC$165&gt;=EOMONTH($D131,0)),IF($G131="NNN",SUM(Expenses!DA$35:DA$39)*$F131,IF($G131="FSG",0,IF($G131="MG",SUMPRODUCT($I131:$I135,Expenses!DA$35:DA$39)*$F131,MAX((Expenses!DA$35-$K131/12)*$J131*$F131,0)+MAX((Expenses!DA$36-$K132/12)*$J132*$F131,0)+MAX((Expenses!DA$37-$K133/12)*$J133*$F131,0)+MAX((Expenses!DA$38-$K134/12)*$J134*$F131,0)+MAX((Expenses!DA$39-$K135/12)*$J135*$F131,0)))),0)</f>
        <v>0</v>
      </c>
      <c r="DD297" s="156">
        <f>IF(AND(DD$165&lt;=$E131,DD$165&gt;=EOMONTH($D131,0)),IF($G131="NNN",SUM(Expenses!DB$35:DB$39)*$F131,IF($G131="FSG",0,IF($G131="MG",SUMPRODUCT($I131:$I135,Expenses!DB$35:DB$39)*$F131,MAX((Expenses!DB$35-$K131/12)*$J131*$F131,0)+MAX((Expenses!DB$36-$K132/12)*$J132*$F131,0)+MAX((Expenses!DB$37-$K133/12)*$J133*$F131,0)+MAX((Expenses!DB$38-$K134/12)*$J134*$F131,0)+MAX((Expenses!DB$39-$K135/12)*$J135*$F131,0)))),0)</f>
        <v>0</v>
      </c>
      <c r="DE297" s="156">
        <f>IF(AND(DE$165&lt;=$E131,DE$165&gt;=EOMONTH($D131,0)),IF($G131="NNN",SUM(Expenses!DC$35:DC$39)*$F131,IF($G131="FSG",0,IF($G131="MG",SUMPRODUCT($I131:$I135,Expenses!DC$35:DC$39)*$F131,MAX((Expenses!DC$35-$K131/12)*$J131*$F131,0)+MAX((Expenses!DC$36-$K132/12)*$J132*$F131,0)+MAX((Expenses!DC$37-$K133/12)*$J133*$F131,0)+MAX((Expenses!DC$38-$K134/12)*$J134*$F131,0)+MAX((Expenses!DC$39-$K135/12)*$J135*$F131,0)))),0)</f>
        <v>0</v>
      </c>
      <c r="DF297" s="156">
        <f>IF(AND(DF$165&lt;=$E131,DF$165&gt;=EOMONTH($D131,0)),IF($G131="NNN",SUM(Expenses!DD$35:DD$39)*$F131,IF($G131="FSG",0,IF($G131="MG",SUMPRODUCT($I131:$I135,Expenses!DD$35:DD$39)*$F131,MAX((Expenses!DD$35-$K131/12)*$J131*$F131,0)+MAX((Expenses!DD$36-$K132/12)*$J132*$F131,0)+MAX((Expenses!DD$37-$K133/12)*$J133*$F131,0)+MAX((Expenses!DD$38-$K134/12)*$J134*$F131,0)+MAX((Expenses!DD$39-$K135/12)*$J135*$F131,0)))),0)</f>
        <v>0</v>
      </c>
      <c r="DG297" s="156">
        <f>IF(AND(DG$165&lt;=$E131,DG$165&gt;=EOMONTH($D131,0)),IF($G131="NNN",SUM(Expenses!DE$35:DE$39)*$F131,IF($G131="FSG",0,IF($G131="MG",SUMPRODUCT($I131:$I135,Expenses!DE$35:DE$39)*$F131,MAX((Expenses!DE$35-$K131/12)*$J131*$F131,0)+MAX((Expenses!DE$36-$K132/12)*$J132*$F131,0)+MAX((Expenses!DE$37-$K133/12)*$J133*$F131,0)+MAX((Expenses!DE$38-$K134/12)*$J134*$F131,0)+MAX((Expenses!DE$39-$K135/12)*$J135*$F131,0)))),0)</f>
        <v>0</v>
      </c>
      <c r="DH297" s="156">
        <f>IF(AND(DH$165&lt;=$E131,DH$165&gt;=EOMONTH($D131,0)),IF($G131="NNN",SUM(Expenses!DF$35:DF$39)*$F131,IF($G131="FSG",0,IF($G131="MG",SUMPRODUCT($I131:$I135,Expenses!DF$35:DF$39)*$F131,MAX((Expenses!DF$35-$K131/12)*$J131*$F131,0)+MAX((Expenses!DF$36-$K132/12)*$J132*$F131,0)+MAX((Expenses!DF$37-$K133/12)*$J133*$F131,0)+MAX((Expenses!DF$38-$K134/12)*$J134*$F131,0)+MAX((Expenses!DF$39-$K135/12)*$J135*$F131,0)))),0)</f>
        <v>0</v>
      </c>
      <c r="DI297" s="156">
        <f>IF(AND(DI$165&lt;=$E131,DI$165&gt;=EOMONTH($D131,0)),IF($G131="NNN",SUM(Expenses!DG$35:DG$39)*$F131,IF($G131="FSG",0,IF($G131="MG",SUMPRODUCT($I131:$I135,Expenses!DG$35:DG$39)*$F131,MAX((Expenses!DG$35-$K131/12)*$J131*$F131,0)+MAX((Expenses!DG$36-$K132/12)*$J132*$F131,0)+MAX((Expenses!DG$37-$K133/12)*$J133*$F131,0)+MAX((Expenses!DG$38-$K134/12)*$J134*$F131,0)+MAX((Expenses!DG$39-$K135/12)*$J135*$F131,0)))),0)</f>
        <v>0</v>
      </c>
      <c r="DJ297" s="156">
        <f>IF(AND(DJ$165&lt;=$E131,DJ$165&gt;=EOMONTH($D131,0)),IF($G131="NNN",SUM(Expenses!DH$35:DH$39)*$F131,IF($G131="FSG",0,IF($G131="MG",SUMPRODUCT($I131:$I135,Expenses!DH$35:DH$39)*$F131,MAX((Expenses!DH$35-$K131/12)*$J131*$F131,0)+MAX((Expenses!DH$36-$K132/12)*$J132*$F131,0)+MAX((Expenses!DH$37-$K133/12)*$J133*$F131,0)+MAX((Expenses!DH$38-$K134/12)*$J134*$F131,0)+MAX((Expenses!DH$39-$K135/12)*$J135*$F131,0)))),0)</f>
        <v>0</v>
      </c>
      <c r="DK297" s="156">
        <f>IF(AND(DK$165&lt;=$E131,DK$165&gt;=EOMONTH($D131,0)),IF($G131="NNN",SUM(Expenses!DI$35:DI$39)*$F131,IF($G131="FSG",0,IF($G131="MG",SUMPRODUCT($I131:$I135,Expenses!DI$35:DI$39)*$F131,MAX((Expenses!DI$35-$K131/12)*$J131*$F131,0)+MAX((Expenses!DI$36-$K132/12)*$J132*$F131,0)+MAX((Expenses!DI$37-$K133/12)*$J133*$F131,0)+MAX((Expenses!DI$38-$K134/12)*$J134*$F131,0)+MAX((Expenses!DI$39-$K135/12)*$J135*$F131,0)))),0)</f>
        <v>0</v>
      </c>
      <c r="DL297" s="156">
        <f>IF(AND(DL$165&lt;=$E131,DL$165&gt;=EOMONTH($D131,0)),IF($G131="NNN",SUM(Expenses!DJ$35:DJ$39)*$F131,IF($G131="FSG",0,IF($G131="MG",SUMPRODUCT($I131:$I135,Expenses!DJ$35:DJ$39)*$F131,MAX((Expenses!DJ$35-$K131/12)*$J131*$F131,0)+MAX((Expenses!DJ$36-$K132/12)*$J132*$F131,0)+MAX((Expenses!DJ$37-$K133/12)*$J133*$F131,0)+MAX((Expenses!DJ$38-$K134/12)*$J134*$F131,0)+MAX((Expenses!DJ$39-$K135/12)*$J135*$F131,0)))),0)</f>
        <v>0</v>
      </c>
      <c r="DM297" s="156">
        <f>IF(AND(DM$165&lt;=$E131,DM$165&gt;=EOMONTH($D131,0)),IF($G131="NNN",SUM(Expenses!DK$35:DK$39)*$F131,IF($G131="FSG",0,IF($G131="MG",SUMPRODUCT($I131:$I135,Expenses!DK$35:DK$39)*$F131,MAX((Expenses!DK$35-$K131/12)*$J131*$F131,0)+MAX((Expenses!DK$36-$K132/12)*$J132*$F131,0)+MAX((Expenses!DK$37-$K133/12)*$J133*$F131,0)+MAX((Expenses!DK$38-$K134/12)*$J134*$F131,0)+MAX((Expenses!DK$39-$K135/12)*$J135*$F131,0)))),0)</f>
        <v>0</v>
      </c>
      <c r="DN297" s="156">
        <f>IF(AND(DN$165&lt;=$E131,DN$165&gt;=EOMONTH($D131,0)),IF($G131="NNN",SUM(Expenses!DL$35:DL$39)*$F131,IF($G131="FSG",0,IF($G131="MG",SUMPRODUCT($I131:$I135,Expenses!DL$35:DL$39)*$F131,MAX((Expenses!DL$35-$K131/12)*$J131*$F131,0)+MAX((Expenses!DL$36-$K132/12)*$J132*$F131,0)+MAX((Expenses!DL$37-$K133/12)*$J133*$F131,0)+MAX((Expenses!DL$38-$K134/12)*$J134*$F131,0)+MAX((Expenses!DL$39-$K135/12)*$J135*$F131,0)))),0)</f>
        <v>0</v>
      </c>
      <c r="DO297" s="156">
        <f>IF(AND(DO$165&lt;=$E131,DO$165&gt;=EOMONTH($D131,0)),IF($G131="NNN",SUM(Expenses!DM$35:DM$39)*$F131,IF($G131="FSG",0,IF($G131="MG",SUMPRODUCT($I131:$I135,Expenses!DM$35:DM$39)*$F131,MAX((Expenses!DM$35-$K131/12)*$J131*$F131,0)+MAX((Expenses!DM$36-$K132/12)*$J132*$F131,0)+MAX((Expenses!DM$37-$K133/12)*$J133*$F131,0)+MAX((Expenses!DM$38-$K134/12)*$J134*$F131,0)+MAX((Expenses!DM$39-$K135/12)*$J135*$F131,0)))),0)</f>
        <v>0</v>
      </c>
      <c r="DP297" s="156">
        <f>IF(AND(DP$165&lt;=$E131,DP$165&gt;=EOMONTH($D131,0)),IF($G131="NNN",SUM(Expenses!DN$35:DN$39)*$F131,IF($G131="FSG",0,IF($G131="MG",SUMPRODUCT($I131:$I135,Expenses!DN$35:DN$39)*$F131,MAX((Expenses!DN$35-$K131/12)*$J131*$F131,0)+MAX((Expenses!DN$36-$K132/12)*$J132*$F131,0)+MAX((Expenses!DN$37-$K133/12)*$J133*$F131,0)+MAX((Expenses!DN$38-$K134/12)*$J134*$F131,0)+MAX((Expenses!DN$39-$K135/12)*$J135*$F131,0)))),0)</f>
        <v>0</v>
      </c>
      <c r="DQ297" s="156">
        <f>IF(AND(DQ$165&lt;=$E131,DQ$165&gt;=EOMONTH($D131,0)),IF($G131="NNN",SUM(Expenses!DO$35:DO$39)*$F131,IF($G131="FSG",0,IF($G131="MG",SUMPRODUCT($I131:$I135,Expenses!DO$35:DO$39)*$F131,MAX((Expenses!DO$35-$K131/12)*$J131*$F131,0)+MAX((Expenses!DO$36-$K132/12)*$J132*$F131,0)+MAX((Expenses!DO$37-$K133/12)*$J133*$F131,0)+MAX((Expenses!DO$38-$K134/12)*$J134*$F131,0)+MAX((Expenses!DO$39-$K135/12)*$J135*$F131,0)))),0)</f>
        <v>0</v>
      </c>
      <c r="DR297" s="156">
        <f>IF(AND(DR$165&lt;=$E131,DR$165&gt;=EOMONTH($D131,0)),IF($G131="NNN",SUM(Expenses!DP$35:DP$39)*$F131,IF($G131="FSG",0,IF($G131="MG",SUMPRODUCT($I131:$I135,Expenses!DP$35:DP$39)*$F131,MAX((Expenses!DP$35-$K131/12)*$J131*$F131,0)+MAX((Expenses!DP$36-$K132/12)*$J132*$F131,0)+MAX((Expenses!DP$37-$K133/12)*$J133*$F131,0)+MAX((Expenses!DP$38-$K134/12)*$J134*$F131,0)+MAX((Expenses!DP$39-$K135/12)*$J135*$F131,0)))),0)</f>
        <v>0</v>
      </c>
      <c r="DS297" s="156">
        <f>IF(AND(DS$165&lt;=$E131,DS$165&gt;=EOMONTH($D131,0)),IF($G131="NNN",SUM(Expenses!DQ$35:DQ$39)*$F131,IF($G131="FSG",0,IF($G131="MG",SUMPRODUCT($I131:$I135,Expenses!DQ$35:DQ$39)*$F131,MAX((Expenses!DQ$35-$K131/12)*$J131*$F131,0)+MAX((Expenses!DQ$36-$K132/12)*$J132*$F131,0)+MAX((Expenses!DQ$37-$K133/12)*$J133*$F131,0)+MAX((Expenses!DQ$38-$K134/12)*$J134*$F131,0)+MAX((Expenses!DQ$39-$K135/12)*$J135*$F131,0)))),0)</f>
        <v>0</v>
      </c>
      <c r="DT297" s="156">
        <f>IF(AND(DT$165&lt;=$E131,DT$165&gt;=EOMONTH($D131,0)),IF($G131="NNN",SUM(Expenses!DR$35:DR$39)*$F131,IF($G131="FSG",0,IF($G131="MG",SUMPRODUCT($I131:$I135,Expenses!DR$35:DR$39)*$F131,MAX((Expenses!DR$35-$K131/12)*$J131*$F131,0)+MAX((Expenses!DR$36-$K132/12)*$J132*$F131,0)+MAX((Expenses!DR$37-$K133/12)*$J133*$F131,0)+MAX((Expenses!DR$38-$K134/12)*$J134*$F131,0)+MAX((Expenses!DR$39-$K135/12)*$J135*$F131,0)))),0)</f>
        <v>0</v>
      </c>
      <c r="DU297" s="156">
        <f>IF(AND(DU$165&lt;=$E131,DU$165&gt;=EOMONTH($D131,0)),IF($G131="NNN",SUM(Expenses!DS$35:DS$39)*$F131,IF($G131="FSG",0,IF($G131="MG",SUMPRODUCT($I131:$I135,Expenses!DS$35:DS$39)*$F131,MAX((Expenses!DS$35-$K131/12)*$J131*$F131,0)+MAX((Expenses!DS$36-$K132/12)*$J132*$F131,0)+MAX((Expenses!DS$37-$K133/12)*$J133*$F131,0)+MAX((Expenses!DS$38-$K134/12)*$J134*$F131,0)+MAX((Expenses!DS$39-$K135/12)*$J135*$F131,0)))),0)</f>
        <v>0</v>
      </c>
      <c r="DV297" s="156">
        <f>IF(AND(DV$165&lt;=$E131,DV$165&gt;=EOMONTH($D131,0)),IF($G131="NNN",SUM(Expenses!DT$35:DT$39)*$F131,IF($G131="FSG",0,IF($G131="MG",SUMPRODUCT($I131:$I135,Expenses!DT$35:DT$39)*$F131,MAX((Expenses!DT$35-$K131/12)*$J131*$F131,0)+MAX((Expenses!DT$36-$K132/12)*$J132*$F131,0)+MAX((Expenses!DT$37-$K133/12)*$J133*$F131,0)+MAX((Expenses!DT$38-$K134/12)*$J134*$F131,0)+MAX((Expenses!DT$39-$K135/12)*$J135*$F131,0)))),0)</f>
        <v>0</v>
      </c>
      <c r="DW297" s="156">
        <f>IF(AND(DW$165&lt;=$E131,DW$165&gt;=EOMONTH($D131,0)),IF($G131="NNN",SUM(Expenses!DU$35:DU$39)*$F131,IF($G131="FSG",0,IF($G131="MG",SUMPRODUCT($I131:$I135,Expenses!DU$35:DU$39)*$F131,MAX((Expenses!DU$35-$K131/12)*$J131*$F131,0)+MAX((Expenses!DU$36-$K132/12)*$J132*$F131,0)+MAX((Expenses!DU$37-$K133/12)*$J133*$F131,0)+MAX((Expenses!DU$38-$K134/12)*$J134*$F131,0)+MAX((Expenses!DU$39-$K135/12)*$J135*$F131,0)))),0)</f>
        <v>0</v>
      </c>
      <c r="DX297" s="156">
        <f>IF(AND(DX$165&lt;=$E131,DX$165&gt;=EOMONTH($D131,0)),IF($G131="NNN",SUM(Expenses!DV$35:DV$39)*$F131,IF($G131="FSG",0,IF($G131="MG",SUMPRODUCT($I131:$I135,Expenses!DV$35:DV$39)*$F131,MAX((Expenses!DV$35-$K131/12)*$J131*$F131,0)+MAX((Expenses!DV$36-$K132/12)*$J132*$F131,0)+MAX((Expenses!DV$37-$K133/12)*$J133*$F131,0)+MAX((Expenses!DV$38-$K134/12)*$J134*$F131,0)+MAX((Expenses!DV$39-$K135/12)*$J135*$F131,0)))),0)</f>
        <v>0</v>
      </c>
      <c r="DY297" s="156">
        <f>IF(AND(DY$165&lt;=$E131,DY$165&gt;=EOMONTH($D131,0)),IF($G131="NNN",SUM(Expenses!DW$35:DW$39)*$F131,IF($G131="FSG",0,IF($G131="MG",SUMPRODUCT($I131:$I135,Expenses!DW$35:DW$39)*$F131,MAX((Expenses!DW$35-$K131/12)*$J131*$F131,0)+MAX((Expenses!DW$36-$K132/12)*$J132*$F131,0)+MAX((Expenses!DW$37-$K133/12)*$J133*$F131,0)+MAX((Expenses!DW$38-$K134/12)*$J134*$F131,0)+MAX((Expenses!DW$39-$K135/12)*$J135*$F131,0)))),0)</f>
        <v>0</v>
      </c>
      <c r="DZ297" s="156">
        <f>IF(AND(DZ$165&lt;=$E131,DZ$165&gt;=EOMONTH($D131,0)),IF($G131="NNN",SUM(Expenses!DX$35:DX$39)*$F131,IF($G131="FSG",0,IF($G131="MG",SUMPRODUCT($I131:$I135,Expenses!DX$35:DX$39)*$F131,MAX((Expenses!DX$35-$K131/12)*$J131*$F131,0)+MAX((Expenses!DX$36-$K132/12)*$J132*$F131,0)+MAX((Expenses!DX$37-$K133/12)*$J133*$F131,0)+MAX((Expenses!DX$38-$K134/12)*$J134*$F131,0)+MAX((Expenses!DX$39-$K135/12)*$J135*$F131,0)))),0)</f>
        <v>0</v>
      </c>
      <c r="EA297" s="156">
        <f>IF(AND(EA$165&lt;=$E131,EA$165&gt;=EOMONTH($D131,0)),IF($G131="NNN",SUM(Expenses!DY$35:DY$39)*$F131,IF($G131="FSG",0,IF($G131="MG",SUMPRODUCT($I131:$I135,Expenses!DY$35:DY$39)*$F131,MAX((Expenses!DY$35-$K131/12)*$J131*$F131,0)+MAX((Expenses!DY$36-$K132/12)*$J132*$F131,0)+MAX((Expenses!DY$37-$K133/12)*$J133*$F131,0)+MAX((Expenses!DY$38-$K134/12)*$J134*$F131,0)+MAX((Expenses!DY$39-$K135/12)*$J135*$F131,0)))),0)</f>
        <v>0</v>
      </c>
      <c r="EB297" s="156">
        <f>IF(AND(EB$165&lt;=$E131,EB$165&gt;=EOMONTH($D131,0)),IF($G131="NNN",SUM(Expenses!DZ$35:DZ$39)*$F131,IF($G131="FSG",0,IF($G131="MG",SUMPRODUCT($I131:$I135,Expenses!DZ$35:DZ$39)*$F131,MAX((Expenses!DZ$35-$K131/12)*$J131*$F131,0)+MAX((Expenses!DZ$36-$K132/12)*$J132*$F131,0)+MAX((Expenses!DZ$37-$K133/12)*$J133*$F131,0)+MAX((Expenses!DZ$38-$K134/12)*$J134*$F131,0)+MAX((Expenses!DZ$39-$K135/12)*$J135*$F131,0)))),0)</f>
        <v>0</v>
      </c>
      <c r="EC297" s="156">
        <f>IF(AND(EC$165&lt;=$E131,EC$165&gt;=EOMONTH($D131,0)),IF($G131="NNN",SUM(Expenses!EA$35:EA$39)*$F131,IF($G131="FSG",0,IF($G131="MG",SUMPRODUCT($I131:$I135,Expenses!EA$35:EA$39)*$F131,MAX((Expenses!EA$35-$K131/12)*$J131*$F131,0)+MAX((Expenses!EA$36-$K132/12)*$J132*$F131,0)+MAX((Expenses!EA$37-$K133/12)*$J133*$F131,0)+MAX((Expenses!EA$38-$K134/12)*$J134*$F131,0)+MAX((Expenses!EA$39-$K135/12)*$J135*$F131,0)))),0)</f>
        <v>0</v>
      </c>
      <c r="ED297" s="156">
        <f>IF(AND(ED$165&lt;=$E131,ED$165&gt;=EOMONTH($D131,0)),IF($G131="NNN",SUM(Expenses!EB$35:EB$39)*$F131,IF($G131="FSG",0,IF($G131="MG",SUMPRODUCT($I131:$I135,Expenses!EB$35:EB$39)*$F131,MAX((Expenses!EB$35-$K131/12)*$J131*$F131,0)+MAX((Expenses!EB$36-$K132/12)*$J132*$F131,0)+MAX((Expenses!EB$37-$K133/12)*$J133*$F131,0)+MAX((Expenses!EB$38-$K134/12)*$J134*$F131,0)+MAX((Expenses!EB$39-$K135/12)*$J135*$F131,0)))),0)</f>
        <v>0</v>
      </c>
      <c r="EE297" s="156">
        <f>IF(AND(EE$165&lt;=$E131,EE$165&gt;=EOMONTH($D131,0)),IF($G131="NNN",SUM(Expenses!EC$35:EC$39)*$F131,IF($G131="FSG",0,IF($G131="MG",SUMPRODUCT($I131:$I135,Expenses!EC$35:EC$39)*$F131,MAX((Expenses!EC$35-$K131/12)*$J131*$F131,0)+MAX((Expenses!EC$36-$K132/12)*$J132*$F131,0)+MAX((Expenses!EC$37-$K133/12)*$J133*$F131,0)+MAX((Expenses!EC$38-$K134/12)*$J134*$F131,0)+MAX((Expenses!EC$39-$K135/12)*$J135*$F131,0)))),0)</f>
        <v>0</v>
      </c>
      <c r="EF297" s="156">
        <f>IF(AND(EF$165&lt;=$E131,EF$165&gt;=EOMONTH($D131,0)),IF($G131="NNN",SUM(Expenses!ED$35:ED$39)*$F131,IF($G131="FSG",0,IF($G131="MG",SUMPRODUCT($I131:$I135,Expenses!ED$35:ED$39)*$F131,MAX((Expenses!ED$35-$K131/12)*$J131*$F131,0)+MAX((Expenses!ED$36-$K132/12)*$J132*$F131,0)+MAX((Expenses!ED$37-$K133/12)*$J133*$F131,0)+MAX((Expenses!ED$38-$K134/12)*$J134*$F131,0)+MAX((Expenses!ED$39-$K135/12)*$J135*$F131,0)))),0)</f>
        <v>0</v>
      </c>
      <c r="EG297" s="156">
        <f>IF(AND(EG$165&lt;=$E131,EG$165&gt;=EOMONTH($D131,0)),IF($G131="NNN",SUM(Expenses!EE$35:EE$39)*$F131,IF($G131="FSG",0,IF($G131="MG",SUMPRODUCT($I131:$I135,Expenses!EE$35:EE$39)*$F131,MAX((Expenses!EE$35-$K131/12)*$J131*$F131,0)+MAX((Expenses!EE$36-$K132/12)*$J132*$F131,0)+MAX((Expenses!EE$37-$K133/12)*$J133*$F131,0)+MAX((Expenses!EE$38-$K134/12)*$J134*$F131,0)+MAX((Expenses!EE$39-$K135/12)*$J135*$F131,0)))),0)</f>
        <v>0</v>
      </c>
      <c r="EH297" s="156">
        <f>IF(AND(EH$165&lt;=$E131,EH$165&gt;=EOMONTH($D131,0)),IF($G131="NNN",SUM(Expenses!EF$35:EF$39)*$F131,IF($G131="FSG",0,IF($G131="MG",SUMPRODUCT($I131:$I135,Expenses!EF$35:EF$39)*$F131,MAX((Expenses!EF$35-$K131/12)*$J131*$F131,0)+MAX((Expenses!EF$36-$K132/12)*$J132*$F131,0)+MAX((Expenses!EF$37-$K133/12)*$J133*$F131,0)+MAX((Expenses!EF$38-$K134/12)*$J134*$F131,0)+MAX((Expenses!EF$39-$K135/12)*$J135*$F131,0)))),0)</f>
        <v>0</v>
      </c>
      <c r="EI297" s="156">
        <f>IF(AND(EI$165&lt;=$E131,EI$165&gt;=EOMONTH($D131,0)),IF($G131="NNN",SUM(Expenses!EG$35:EG$39)*$F131,IF($G131="FSG",0,IF($G131="MG",SUMPRODUCT($I131:$I135,Expenses!EG$35:EG$39)*$F131,MAX((Expenses!EG$35-$K131/12)*$J131*$F131,0)+MAX((Expenses!EG$36-$K132/12)*$J132*$F131,0)+MAX((Expenses!EG$37-$K133/12)*$J133*$F131,0)+MAX((Expenses!EG$38-$K134/12)*$J134*$F131,0)+MAX((Expenses!EG$39-$K135/12)*$J135*$F131,0)))),0)</f>
        <v>0</v>
      </c>
      <c r="EJ297" s="156">
        <f>IF(AND(EJ$165&lt;=$E131,EJ$165&gt;=EOMONTH($D131,0)),IF($G131="NNN",SUM(Expenses!EH$35:EH$39)*$F131,IF($G131="FSG",0,IF($G131="MG",SUMPRODUCT($I131:$I135,Expenses!EH$35:EH$39)*$F131,MAX((Expenses!EH$35-$K131/12)*$J131*$F131,0)+MAX((Expenses!EH$36-$K132/12)*$J132*$F131,0)+MAX((Expenses!EH$37-$K133/12)*$J133*$F131,0)+MAX((Expenses!EH$38-$K134/12)*$J134*$F131,0)+MAX((Expenses!EH$39-$K135/12)*$J135*$F131,0)))),0)</f>
        <v>0</v>
      </c>
      <c r="EK297" s="156">
        <f>IF(AND(EK$165&lt;=$E131,EK$165&gt;=EOMONTH($D131,0)),IF($G131="NNN",SUM(Expenses!EI$35:EI$39)*$F131,IF($G131="FSG",0,IF($G131="MG",SUMPRODUCT($I131:$I135,Expenses!EI$35:EI$39)*$F131,MAX((Expenses!EI$35-$K131/12)*$J131*$F131,0)+MAX((Expenses!EI$36-$K132/12)*$J132*$F131,0)+MAX((Expenses!EI$37-$K133/12)*$J133*$F131,0)+MAX((Expenses!EI$38-$K134/12)*$J134*$F131,0)+MAX((Expenses!EI$39-$K135/12)*$J135*$F131,0)))),0)</f>
        <v>0</v>
      </c>
      <c r="EL297" s="156">
        <f>IF(AND(EL$165&lt;=$E131,EL$165&gt;=EOMONTH($D131,0)),IF($G131="NNN",SUM(Expenses!EJ$35:EJ$39)*$F131,IF($G131="FSG",0,IF($G131="MG",SUMPRODUCT($I131:$I135,Expenses!EJ$35:EJ$39)*$F131,MAX((Expenses!EJ$35-$K131/12)*$J131*$F131,0)+MAX((Expenses!EJ$36-$K132/12)*$J132*$F131,0)+MAX((Expenses!EJ$37-$K133/12)*$J133*$F131,0)+MAX((Expenses!EJ$38-$K134/12)*$J134*$F131,0)+MAX((Expenses!EJ$39-$K135/12)*$J135*$F131,0)))),0)</f>
        <v>0</v>
      </c>
      <c r="EM297" s="156">
        <f>IF(AND(EM$165&lt;=$E131,EM$165&gt;=EOMONTH($D131,0)),IF($G131="NNN",SUM(Expenses!EK$35:EK$39)*$F131,IF($G131="FSG",0,IF($G131="MG",SUMPRODUCT($I131:$I135,Expenses!EK$35:EK$39)*$F131,MAX((Expenses!EK$35-$K131/12)*$J131*$F131,0)+MAX((Expenses!EK$36-$K132/12)*$J132*$F131,0)+MAX((Expenses!EK$37-$K133/12)*$J133*$F131,0)+MAX((Expenses!EK$38-$K134/12)*$J134*$F131,0)+MAX((Expenses!EK$39-$K135/12)*$J135*$F131,0)))),0)</f>
        <v>0</v>
      </c>
      <c r="EN297" s="156">
        <f>IF(AND(EN$165&lt;=$E131,EN$165&gt;=EOMONTH($D131,0)),IF($G131="NNN",SUM(Expenses!EL$35:EL$39)*$F131,IF($G131="FSG",0,IF($G131="MG",SUMPRODUCT($I131:$I135,Expenses!EL$35:EL$39)*$F131,MAX((Expenses!EL$35-$K131/12)*$J131*$F131,0)+MAX((Expenses!EL$36-$K132/12)*$J132*$F131,0)+MAX((Expenses!EL$37-$K133/12)*$J133*$F131,0)+MAX((Expenses!EL$38-$K134/12)*$J134*$F131,0)+MAX((Expenses!EL$39-$K135/12)*$J135*$F131,0)))),0)</f>
        <v>0</v>
      </c>
      <c r="EO297" s="156">
        <f>IF(AND(EO$165&lt;=$E131,EO$165&gt;=EOMONTH($D131,0)),IF($G131="NNN",SUM(Expenses!EM$35:EM$39)*$F131,IF($G131="FSG",0,IF($G131="MG",SUMPRODUCT($I131:$I135,Expenses!EM$35:EM$39)*$F131,MAX((Expenses!EM$35-$K131/12)*$J131*$F131,0)+MAX((Expenses!EM$36-$K132/12)*$J132*$F131,0)+MAX((Expenses!EM$37-$K133/12)*$J133*$F131,0)+MAX((Expenses!EM$38-$K134/12)*$J134*$F131,0)+MAX((Expenses!EM$39-$K135/12)*$J135*$F131,0)))),0)</f>
        <v>0</v>
      </c>
      <c r="EP297" s="156">
        <f>IF(AND(EP$165&lt;=$E131,EP$165&gt;=EOMONTH($D131,0)),IF($G131="NNN",SUM(Expenses!EN$35:EN$39)*$F131,IF($G131="FSG",0,IF($G131="MG",SUMPRODUCT($I131:$I135,Expenses!EN$35:EN$39)*$F131,MAX((Expenses!EN$35-$K131/12)*$J131*$F131,0)+MAX((Expenses!EN$36-$K132/12)*$J132*$F131,0)+MAX((Expenses!EN$37-$K133/12)*$J133*$F131,0)+MAX((Expenses!EN$38-$K134/12)*$J134*$F131,0)+MAX((Expenses!EN$39-$K135/12)*$J135*$F131,0)))),0)</f>
        <v>0</v>
      </c>
      <c r="EQ297" s="156">
        <f>IF(AND(EQ$165&lt;=$E131,EQ$165&gt;=EOMONTH($D131,0)),IF($G131="NNN",SUM(Expenses!EO$35:EO$39)*$F131,IF($G131="FSG",0,IF($G131="MG",SUMPRODUCT($I131:$I135,Expenses!EO$35:EO$39)*$F131,MAX((Expenses!EO$35-$K131/12)*$J131*$F131,0)+MAX((Expenses!EO$36-$K132/12)*$J132*$F131,0)+MAX((Expenses!EO$37-$K133/12)*$J133*$F131,0)+MAX((Expenses!EO$38-$K134/12)*$J134*$F131,0)+MAX((Expenses!EO$39-$K135/12)*$J135*$F131,0)))),0)</f>
        <v>0</v>
      </c>
      <c r="ER297" s="156">
        <f>IF(AND(ER$165&lt;=$E131,ER$165&gt;=EOMONTH($D131,0)),IF($G131="NNN",SUM(Expenses!EP$35:EP$39)*$F131,IF($G131="FSG",0,IF($G131="MG",SUMPRODUCT($I131:$I135,Expenses!EP$35:EP$39)*$F131,MAX((Expenses!EP$35-$K131/12)*$J131*$F131,0)+MAX((Expenses!EP$36-$K132/12)*$J132*$F131,0)+MAX((Expenses!EP$37-$K133/12)*$J133*$F131,0)+MAX((Expenses!EP$38-$K134/12)*$J134*$F131,0)+MAX((Expenses!EP$39-$K135/12)*$J135*$F131,0)))),0)</f>
        <v>0</v>
      </c>
      <c r="ES297" s="156">
        <f>IF(AND(ES$165&lt;=$E131,ES$165&gt;=EOMONTH($D131,0)),IF($G131="NNN",SUM(Expenses!EQ$35:EQ$39)*$F131,IF($G131="FSG",0,IF($G131="MG",SUMPRODUCT($I131:$I135,Expenses!EQ$35:EQ$39)*$F131,MAX((Expenses!EQ$35-$K131/12)*$J131*$F131,0)+MAX((Expenses!EQ$36-$K132/12)*$J132*$F131,0)+MAX((Expenses!EQ$37-$K133/12)*$J133*$F131,0)+MAX((Expenses!EQ$38-$K134/12)*$J134*$F131,0)+MAX((Expenses!EQ$39-$K135/12)*$J135*$F131,0)))),0)</f>
        <v>0</v>
      </c>
      <c r="ET297" s="156">
        <f>IF(AND(ET$165&lt;=$E131,ET$165&gt;=EOMONTH($D131,0)),IF($G131="NNN",SUM(Expenses!ER$35:ER$39)*$F131,IF($G131="FSG",0,IF($G131="MG",SUMPRODUCT($I131:$I135,Expenses!ER$35:ER$39)*$F131,MAX((Expenses!ER$35-$K131/12)*$J131*$F131,0)+MAX((Expenses!ER$36-$K132/12)*$J132*$F131,0)+MAX((Expenses!ER$37-$K133/12)*$J133*$F131,0)+MAX((Expenses!ER$38-$K134/12)*$J134*$F131,0)+MAX((Expenses!ER$39-$K135/12)*$J135*$F131,0)))),0)</f>
        <v>0</v>
      </c>
      <c r="EU297" s="156">
        <f>IF(AND(EU$165&lt;=$E131,EU$165&gt;=EOMONTH($D131,0)),IF($G131="NNN",SUM(Expenses!ES$35:ES$39)*$F131,IF($G131="FSG",0,IF($G131="MG",SUMPRODUCT($I131:$I135,Expenses!ES$35:ES$39)*$F131,MAX((Expenses!ES$35-$K131/12)*$J131*$F131,0)+MAX((Expenses!ES$36-$K132/12)*$J132*$F131,0)+MAX((Expenses!ES$37-$K133/12)*$J133*$F131,0)+MAX((Expenses!ES$38-$K134/12)*$J134*$F131,0)+MAX((Expenses!ES$39-$K135/12)*$J135*$F131,0)))),0)</f>
        <v>0</v>
      </c>
      <c r="EV297" s="156">
        <f>IF(AND(EV$165&lt;=$E131,EV$165&gt;=EOMONTH($D131,0)),IF($G131="NNN",SUM(Expenses!ET$35:ET$39)*$F131,IF($G131="FSG",0,IF($G131="MG",SUMPRODUCT($I131:$I135,Expenses!ET$35:ET$39)*$F131,MAX((Expenses!ET$35-$K131/12)*$J131*$F131,0)+MAX((Expenses!ET$36-$K132/12)*$J132*$F131,0)+MAX((Expenses!ET$37-$K133/12)*$J133*$F131,0)+MAX((Expenses!ET$38-$K134/12)*$J134*$F131,0)+MAX((Expenses!ET$39-$K135/12)*$J135*$F131,0)))),0)</f>
        <v>0</v>
      </c>
      <c r="EW297" s="156">
        <f>IF(AND(EW$165&lt;=$E131,EW$165&gt;=EOMONTH($D131,0)),IF($G131="NNN",SUM(Expenses!EU$35:EU$39)*$F131,IF($G131="FSG",0,IF($G131="MG",SUMPRODUCT($I131:$I135,Expenses!EU$35:EU$39)*$F131,MAX((Expenses!EU$35-$K131/12)*$J131*$F131,0)+MAX((Expenses!EU$36-$K132/12)*$J132*$F131,0)+MAX((Expenses!EU$37-$K133/12)*$J133*$F131,0)+MAX((Expenses!EU$38-$K134/12)*$J134*$F131,0)+MAX((Expenses!EU$39-$K135/12)*$J135*$F131,0)))),0)</f>
        <v>0</v>
      </c>
      <c r="EX297" s="156">
        <f>IF(AND(EX$165&lt;=$E131,EX$165&gt;=EOMONTH($D131,0)),IF($G131="NNN",SUM(Expenses!EV$35:EV$39)*$F131,IF($G131="FSG",0,IF($G131="MG",SUMPRODUCT($I131:$I135,Expenses!EV$35:EV$39)*$F131,MAX((Expenses!EV$35-$K131/12)*$J131*$F131,0)+MAX((Expenses!EV$36-$K132/12)*$J132*$F131,0)+MAX((Expenses!EV$37-$K133/12)*$J133*$F131,0)+MAX((Expenses!EV$38-$K134/12)*$J134*$F131,0)+MAX((Expenses!EV$39-$K135/12)*$J135*$F131,0)))),0)</f>
        <v>0</v>
      </c>
      <c r="EY297" s="156">
        <f>IF(AND(EY$165&lt;=$E131,EY$165&gt;=EOMONTH($D131,0)),IF($G131="NNN",SUM(Expenses!EW$35:EW$39)*$F131,IF($G131="FSG",0,IF($G131="MG",SUMPRODUCT($I131:$I135,Expenses!EW$35:EW$39)*$F131,MAX((Expenses!EW$35-$K131/12)*$J131*$F131,0)+MAX((Expenses!EW$36-$K132/12)*$J132*$F131,0)+MAX((Expenses!EW$37-$K133/12)*$J133*$F131,0)+MAX((Expenses!EW$38-$K134/12)*$J134*$F131,0)+MAX((Expenses!EW$39-$K135/12)*$J135*$F131,0)))),0)</f>
        <v>0</v>
      </c>
      <c r="EZ297" s="156">
        <f>IF(AND(EZ$165&lt;=$E131,EZ$165&gt;=EOMONTH($D131,0)),IF($G131="NNN",SUM(Expenses!EX$35:EX$39)*$F131,IF($G131="FSG",0,IF($G131="MG",SUMPRODUCT($I131:$I135,Expenses!EX$35:EX$39)*$F131,MAX((Expenses!EX$35-$K131/12)*$J131*$F131,0)+MAX((Expenses!EX$36-$K132/12)*$J132*$F131,0)+MAX((Expenses!EX$37-$K133/12)*$J133*$F131,0)+MAX((Expenses!EX$38-$K134/12)*$J134*$F131,0)+MAX((Expenses!EX$39-$K135/12)*$J135*$F131,0)))),0)</f>
        <v>0</v>
      </c>
      <c r="FA297" s="156">
        <f>IF(AND(FA$165&lt;=$E131,FA$165&gt;=EOMONTH($D131,0)),IF($G131="NNN",SUM(Expenses!EY$35:EY$39)*$F131,IF($G131="FSG",0,IF($G131="MG",SUMPRODUCT($I131:$I135,Expenses!EY$35:EY$39)*$F131,MAX((Expenses!EY$35-$K131/12)*$J131*$F131,0)+MAX((Expenses!EY$36-$K132/12)*$J132*$F131,0)+MAX((Expenses!EY$37-$K133/12)*$J133*$F131,0)+MAX((Expenses!EY$38-$K134/12)*$J134*$F131,0)+MAX((Expenses!EY$39-$K135/12)*$J135*$F131,0)))),0)</f>
        <v>0</v>
      </c>
      <c r="FB297" s="156">
        <f>IF(AND(FB$165&lt;=$E131,FB$165&gt;=EOMONTH($D131,0)),IF($G131="NNN",SUM(Expenses!EZ$35:EZ$39)*$F131,IF($G131="FSG",0,IF($G131="MG",SUMPRODUCT($I131:$I135,Expenses!EZ$35:EZ$39)*$F131,MAX((Expenses!EZ$35-$K131/12)*$J131*$F131,0)+MAX((Expenses!EZ$36-$K132/12)*$J132*$F131,0)+MAX((Expenses!EZ$37-$K133/12)*$J133*$F131,0)+MAX((Expenses!EZ$38-$K134/12)*$J134*$F131,0)+MAX((Expenses!EZ$39-$K135/12)*$J135*$F131,0)))),0)</f>
        <v>0</v>
      </c>
      <c r="FC297" s="156">
        <f>IF(AND(FC$165&lt;=$E131,FC$165&gt;=EOMONTH($D131,0)),IF($G131="NNN",SUM(Expenses!FA$35:FA$39)*$F131,IF($G131="FSG",0,IF($G131="MG",SUMPRODUCT($I131:$I135,Expenses!FA$35:FA$39)*$F131,MAX((Expenses!FA$35-$K131/12)*$J131*$F131,0)+MAX((Expenses!FA$36-$K132/12)*$J132*$F131,0)+MAX((Expenses!FA$37-$K133/12)*$J133*$F131,0)+MAX((Expenses!FA$38-$K134/12)*$J134*$F131,0)+MAX((Expenses!FA$39-$K135/12)*$J135*$F131,0)))),0)</f>
        <v>0</v>
      </c>
      <c r="FD297" s="156">
        <f>IF(AND(FD$165&lt;=$E131,FD$165&gt;=EOMONTH($D131,0)),IF($G131="NNN",SUM(Expenses!FB$35:FB$39)*$F131,IF($G131="FSG",0,IF($G131="MG",SUMPRODUCT($I131:$I135,Expenses!FB$35:FB$39)*$F131,MAX((Expenses!FB$35-$K131/12)*$J131*$F131,0)+MAX((Expenses!FB$36-$K132/12)*$J132*$F131,0)+MAX((Expenses!FB$37-$K133/12)*$J133*$F131,0)+MAX((Expenses!FB$38-$K134/12)*$J134*$F131,0)+MAX((Expenses!FB$39-$K135/12)*$J135*$F131,0)))),0)</f>
        <v>0</v>
      </c>
      <c r="FE297" s="156">
        <f>IF(AND(FE$165&lt;=$E131,FE$165&gt;=EOMONTH($D131,0)),IF($G131="NNN",SUM(Expenses!FC$35:FC$39)*$F131,IF($G131="FSG",0,IF($G131="MG",SUMPRODUCT($I131:$I135,Expenses!FC$35:FC$39)*$F131,MAX((Expenses!FC$35-$K131/12)*$J131*$F131,0)+MAX((Expenses!FC$36-$K132/12)*$J132*$F131,0)+MAX((Expenses!FC$37-$K133/12)*$J133*$F131,0)+MAX((Expenses!FC$38-$K134/12)*$J134*$F131,0)+MAX((Expenses!FC$39-$K135/12)*$J135*$F131,0)))),0)</f>
        <v>0</v>
      </c>
      <c r="FF297" s="156">
        <f>IF(AND(FF$165&lt;=$E131,FF$165&gt;=EOMONTH($D131,0)),IF($G131="NNN",SUM(Expenses!FD$35:FD$39)*$F131,IF($G131="FSG",0,IF($G131="MG",SUMPRODUCT($I131:$I135,Expenses!FD$35:FD$39)*$F131,MAX((Expenses!FD$35-$K131/12)*$J131*$F131,0)+MAX((Expenses!FD$36-$K132/12)*$J132*$F131,0)+MAX((Expenses!FD$37-$K133/12)*$J133*$F131,0)+MAX((Expenses!FD$38-$K134/12)*$J134*$F131,0)+MAX((Expenses!FD$39-$K135/12)*$J135*$F131,0)))),0)</f>
        <v>0</v>
      </c>
      <c r="FG297" s="156">
        <f>IF(AND(FG$165&lt;=$E131,FG$165&gt;=EOMONTH($D131,0)),IF($G131="NNN",SUM(Expenses!FE$35:FE$39)*$F131,IF($G131="FSG",0,IF($G131="MG",SUMPRODUCT($I131:$I135,Expenses!FE$35:FE$39)*$F131,MAX((Expenses!FE$35-$K131/12)*$J131*$F131,0)+MAX((Expenses!FE$36-$K132/12)*$J132*$F131,0)+MAX((Expenses!FE$37-$K133/12)*$J133*$F131,0)+MAX((Expenses!FE$38-$K134/12)*$J134*$F131,0)+MAX((Expenses!FE$39-$K135/12)*$J135*$F131,0)))),0)</f>
        <v>0</v>
      </c>
      <c r="FH297" s="156">
        <f>IF(AND(FH$165&lt;=$E131,FH$165&gt;=EOMONTH($D131,0)),IF($G131="NNN",SUM(Expenses!FF$35:FF$39)*$F131,IF($G131="FSG",0,IF($G131="MG",SUMPRODUCT($I131:$I135,Expenses!FF$35:FF$39)*$F131,MAX((Expenses!FF$35-$K131/12)*$J131*$F131,0)+MAX((Expenses!FF$36-$K132/12)*$J132*$F131,0)+MAX((Expenses!FF$37-$K133/12)*$J133*$F131,0)+MAX((Expenses!FF$38-$K134/12)*$J134*$F131,0)+MAX((Expenses!FF$39-$K135/12)*$J135*$F131,0)))),0)</f>
        <v>0</v>
      </c>
      <c r="FI297" s="156">
        <f>IF(AND(FI$165&lt;=$E131,FI$165&gt;=EOMONTH($D131,0)),IF($G131="NNN",SUM(Expenses!FG$35:FG$39)*$F131,IF($G131="FSG",0,IF($G131="MG",SUMPRODUCT($I131:$I135,Expenses!FG$35:FG$39)*$F131,MAX((Expenses!FG$35-$K131/12)*$J131*$F131,0)+MAX((Expenses!FG$36-$K132/12)*$J132*$F131,0)+MAX((Expenses!FG$37-$K133/12)*$J133*$F131,0)+MAX((Expenses!FG$38-$K134/12)*$J134*$F131,0)+MAX((Expenses!FG$39-$K135/12)*$J135*$F131,0)))),0)</f>
        <v>0</v>
      </c>
      <c r="FJ297" s="156">
        <f>IF(AND(FJ$165&lt;=$E131,FJ$165&gt;=EOMONTH($D131,0)),IF($G131="NNN",SUM(Expenses!FH$35:FH$39)*$F131,IF($G131="FSG",0,IF($G131="MG",SUMPRODUCT($I131:$I135,Expenses!FH$35:FH$39)*$F131,MAX((Expenses!FH$35-$K131/12)*$J131*$F131,0)+MAX((Expenses!FH$36-$K132/12)*$J132*$F131,0)+MAX((Expenses!FH$37-$K133/12)*$J133*$F131,0)+MAX((Expenses!FH$38-$K134/12)*$J134*$F131,0)+MAX((Expenses!FH$39-$K135/12)*$J135*$F131,0)))),0)</f>
        <v>0</v>
      </c>
      <c r="FK297" s="156">
        <f>IF(AND(FK$165&lt;=$E131,FK$165&gt;=EOMONTH($D131,0)),IF($G131="NNN",SUM(Expenses!FI$35:FI$39)*$F131,IF($G131="FSG",0,IF($G131="MG",SUMPRODUCT($I131:$I135,Expenses!FI$35:FI$39)*$F131,MAX((Expenses!FI$35-$K131/12)*$J131*$F131,0)+MAX((Expenses!FI$36-$K132/12)*$J132*$F131,0)+MAX((Expenses!FI$37-$K133/12)*$J133*$F131,0)+MAX((Expenses!FI$38-$K134/12)*$J134*$F131,0)+MAX((Expenses!FI$39-$K135/12)*$J135*$F131,0)))),0)</f>
        <v>0</v>
      </c>
      <c r="FL297" s="156">
        <f>IF(AND(FL$165&lt;=$E131,FL$165&gt;=EOMONTH($D131,0)),IF($G131="NNN",SUM(Expenses!FJ$35:FJ$39)*$F131,IF($G131="FSG",0,IF($G131="MG",SUMPRODUCT($I131:$I135,Expenses!FJ$35:FJ$39)*$F131,MAX((Expenses!FJ$35-$K131/12)*$J131*$F131,0)+MAX((Expenses!FJ$36-$K132/12)*$J132*$F131,0)+MAX((Expenses!FJ$37-$K133/12)*$J133*$F131,0)+MAX((Expenses!FJ$38-$K134/12)*$J134*$F131,0)+MAX((Expenses!FJ$39-$K135/12)*$J135*$F131,0)))),0)</f>
        <v>0</v>
      </c>
      <c r="FM297" s="156">
        <f>IF(AND(FM$165&lt;=$E131,FM$165&gt;=EOMONTH($D131,0)),IF($G131="NNN",SUM(Expenses!FK$35:FK$39)*$F131,IF($G131="FSG",0,IF($G131="MG",SUMPRODUCT($I131:$I135,Expenses!FK$35:FK$39)*$F131,MAX((Expenses!FK$35-$K131/12)*$J131*$F131,0)+MAX((Expenses!FK$36-$K132/12)*$J132*$F131,0)+MAX((Expenses!FK$37-$K133/12)*$J133*$F131,0)+MAX((Expenses!FK$38-$K134/12)*$J134*$F131,0)+MAX((Expenses!FK$39-$K135/12)*$J135*$F131,0)))),0)</f>
        <v>0</v>
      </c>
      <c r="FN297" s="156">
        <f>IF(AND(FN$165&lt;=$E131,FN$165&gt;=EOMONTH($D131,0)),IF($G131="NNN",SUM(Expenses!FL$35:FL$39)*$F131,IF($G131="FSG",0,IF($G131="MG",SUMPRODUCT($I131:$I135,Expenses!FL$35:FL$39)*$F131,MAX((Expenses!FL$35-$K131/12)*$J131*$F131,0)+MAX((Expenses!FL$36-$K132/12)*$J132*$F131,0)+MAX((Expenses!FL$37-$K133/12)*$J133*$F131,0)+MAX((Expenses!FL$38-$K134/12)*$J134*$F131,0)+MAX((Expenses!FL$39-$K135/12)*$J135*$F131,0)))),0)</f>
        <v>0</v>
      </c>
      <c r="FO297" s="156">
        <f>IF(AND(FO$165&lt;=$E131,FO$165&gt;=EOMONTH($D131,0)),IF($G131="NNN",SUM(Expenses!FM$35:FM$39)*$F131,IF($G131="FSG",0,IF($G131="MG",SUMPRODUCT($I131:$I135,Expenses!FM$35:FM$39)*$F131,MAX((Expenses!FM$35-$K131/12)*$J131*$F131,0)+MAX((Expenses!FM$36-$K132/12)*$J132*$F131,0)+MAX((Expenses!FM$37-$K133/12)*$J133*$F131,0)+MAX((Expenses!FM$38-$K134/12)*$J134*$F131,0)+MAX((Expenses!FM$39-$K135/12)*$J135*$F131,0)))),0)</f>
        <v>0</v>
      </c>
      <c r="FP297" s="156">
        <f>IF(AND(FP$165&lt;=$E131,FP$165&gt;=EOMONTH($D131,0)),IF($G131="NNN",SUM(Expenses!FN$35:FN$39)*$F131,IF($G131="FSG",0,IF($G131="MG",SUMPRODUCT($I131:$I135,Expenses!FN$35:FN$39)*$F131,MAX((Expenses!FN$35-$K131/12)*$J131*$F131,0)+MAX((Expenses!FN$36-$K132/12)*$J132*$F131,0)+MAX((Expenses!FN$37-$K133/12)*$J133*$F131,0)+MAX((Expenses!FN$38-$K134/12)*$J134*$F131,0)+MAX((Expenses!FN$39-$K135/12)*$J135*$F131,0)))),0)</f>
        <v>0</v>
      </c>
      <c r="FQ297" s="156">
        <f>IF(AND(FQ$165&lt;=$E131,FQ$165&gt;=EOMONTH($D131,0)),IF($G131="NNN",SUM(Expenses!FO$35:FO$39)*$F131,IF($G131="FSG",0,IF($G131="MG",SUMPRODUCT($I131:$I135,Expenses!FO$35:FO$39)*$F131,MAX((Expenses!FO$35-$K131/12)*$J131*$F131,0)+MAX((Expenses!FO$36-$K132/12)*$J132*$F131,0)+MAX((Expenses!FO$37-$K133/12)*$J133*$F131,0)+MAX((Expenses!FO$38-$K134/12)*$J134*$F131,0)+MAX((Expenses!FO$39-$K135/12)*$J135*$F131,0)))),0)</f>
        <v>0</v>
      </c>
      <c r="FR297" s="156">
        <f>IF(AND(FR$165&lt;=$E131,FR$165&gt;=EOMONTH($D131,0)),IF($G131="NNN",SUM(Expenses!FP$35:FP$39)*$F131,IF($G131="FSG",0,IF($G131="MG",SUMPRODUCT($I131:$I135,Expenses!FP$35:FP$39)*$F131,MAX((Expenses!FP$35-$K131/12)*$J131*$F131,0)+MAX((Expenses!FP$36-$K132/12)*$J132*$F131,0)+MAX((Expenses!FP$37-$K133/12)*$J133*$F131,0)+MAX((Expenses!FP$38-$K134/12)*$J134*$F131,0)+MAX((Expenses!FP$39-$K135/12)*$J135*$F131,0)))),0)</f>
        <v>0</v>
      </c>
      <c r="FS297" s="156">
        <f>IF(AND(FS$165&lt;=$E131,FS$165&gt;=EOMONTH($D131,0)),IF($G131="NNN",SUM(Expenses!FQ$35:FQ$39)*$F131,IF($G131="FSG",0,IF($G131="MG",SUMPRODUCT($I131:$I135,Expenses!FQ$35:FQ$39)*$F131,MAX((Expenses!FQ$35-$K131/12)*$J131*$F131,0)+MAX((Expenses!FQ$36-$K132/12)*$J132*$F131,0)+MAX((Expenses!FQ$37-$K133/12)*$J133*$F131,0)+MAX((Expenses!FQ$38-$K134/12)*$J134*$F131,0)+MAX((Expenses!FQ$39-$K135/12)*$J135*$F131,0)))),0)</f>
        <v>0</v>
      </c>
      <c r="FT297" s="156">
        <f>IF(AND(FT$165&lt;=$E131,FT$165&gt;=EOMONTH($D131,0)),IF($G131="NNN",SUM(Expenses!FR$35:FR$39)*$F131,IF($G131="FSG",0,IF($G131="MG",SUMPRODUCT($I131:$I135,Expenses!FR$35:FR$39)*$F131,MAX((Expenses!FR$35-$K131/12)*$J131*$F131,0)+MAX((Expenses!FR$36-$K132/12)*$J132*$F131,0)+MAX((Expenses!FR$37-$K133/12)*$J133*$F131,0)+MAX((Expenses!FR$38-$K134/12)*$J134*$F131,0)+MAX((Expenses!FR$39-$K135/12)*$J135*$F131,0)))),0)</f>
        <v>0</v>
      </c>
      <c r="FU297" s="156">
        <f>IF(AND(FU$165&lt;=$E131,FU$165&gt;=EOMONTH($D131,0)),IF($G131="NNN",SUM(Expenses!FS$35:FS$39)*$F131,IF($G131="FSG",0,IF($G131="MG",SUMPRODUCT($I131:$I135,Expenses!FS$35:FS$39)*$F131,MAX((Expenses!FS$35-$K131/12)*$J131*$F131,0)+MAX((Expenses!FS$36-$K132/12)*$J132*$F131,0)+MAX((Expenses!FS$37-$K133/12)*$J133*$F131,0)+MAX((Expenses!FS$38-$K134/12)*$J134*$F131,0)+MAX((Expenses!FS$39-$K135/12)*$J135*$F131,0)))),0)</f>
        <v>0</v>
      </c>
      <c r="FV297" s="156">
        <f>IF(AND(FV$165&lt;=$E131,FV$165&gt;=EOMONTH($D131,0)),IF($G131="NNN",SUM(Expenses!FT$35:FT$39)*$F131,IF($G131="FSG",0,IF($G131="MG",SUMPRODUCT($I131:$I135,Expenses!FT$35:FT$39)*$F131,MAX((Expenses!FT$35-$K131/12)*$J131*$F131,0)+MAX((Expenses!FT$36-$K132/12)*$J132*$F131,0)+MAX((Expenses!FT$37-$K133/12)*$J133*$F131,0)+MAX((Expenses!FT$38-$K134/12)*$J134*$F131,0)+MAX((Expenses!FT$39-$K135/12)*$J135*$F131,0)))),0)</f>
        <v>0</v>
      </c>
      <c r="FW297" s="156">
        <f>IF(AND(FW$165&lt;=$E131,FW$165&gt;=EOMONTH($D131,0)),IF($G131="NNN",SUM(Expenses!FU$35:FU$39)*$F131,IF($G131="FSG",0,IF($G131="MG",SUMPRODUCT($I131:$I135,Expenses!FU$35:FU$39)*$F131,MAX((Expenses!FU$35-$K131/12)*$J131*$F131,0)+MAX((Expenses!FU$36-$K132/12)*$J132*$F131,0)+MAX((Expenses!FU$37-$K133/12)*$J133*$F131,0)+MAX((Expenses!FU$38-$K134/12)*$J134*$F131,0)+MAX((Expenses!FU$39-$K135/12)*$J135*$F131,0)))),0)</f>
        <v>0</v>
      </c>
      <c r="FX297" s="156">
        <f>IF(AND(FX$165&lt;=$E131,FX$165&gt;=EOMONTH($D131,0)),IF($G131="NNN",SUM(Expenses!FV$35:FV$39)*$F131,IF($G131="FSG",0,IF($G131="MG",SUMPRODUCT($I131:$I135,Expenses!FV$35:FV$39)*$F131,MAX((Expenses!FV$35-$K131/12)*$J131*$F131,0)+MAX((Expenses!FV$36-$K132/12)*$J132*$F131,0)+MAX((Expenses!FV$37-$K133/12)*$J133*$F131,0)+MAX((Expenses!FV$38-$K134/12)*$J134*$F131,0)+MAX((Expenses!FV$39-$K135/12)*$J135*$F131,0)))),0)</f>
        <v>0</v>
      </c>
      <c r="FY297" s="156">
        <f>IF(AND(FY$165&lt;=$E131,FY$165&gt;=EOMONTH($D131,0)),IF($G131="NNN",SUM(Expenses!FW$35:FW$39)*$F131,IF($G131="FSG",0,IF($G131="MG",SUMPRODUCT($I131:$I135,Expenses!FW$35:FW$39)*$F131,MAX((Expenses!FW$35-$K131/12)*$J131*$F131,0)+MAX((Expenses!FW$36-$K132/12)*$J132*$F131,0)+MAX((Expenses!FW$37-$K133/12)*$J133*$F131,0)+MAX((Expenses!FW$38-$K134/12)*$J134*$F131,0)+MAX((Expenses!FW$39-$K135/12)*$J135*$F131,0)))),0)</f>
        <v>0</v>
      </c>
      <c r="FZ297" s="156">
        <f>IF(AND(FZ$165&lt;=$E131,FZ$165&gt;=EOMONTH($D131,0)),IF($G131="NNN",SUM(Expenses!FX$35:FX$39)*$F131,IF($G131="FSG",0,IF($G131="MG",SUMPRODUCT($I131:$I135,Expenses!FX$35:FX$39)*$F131,MAX((Expenses!FX$35-$K131/12)*$J131*$F131,0)+MAX((Expenses!FX$36-$K132/12)*$J132*$F131,0)+MAX((Expenses!FX$37-$K133/12)*$J133*$F131,0)+MAX((Expenses!FX$38-$K134/12)*$J134*$F131,0)+MAX((Expenses!FX$39-$K135/12)*$J135*$F131,0)))),0)</f>
        <v>0</v>
      </c>
      <c r="GA297" s="156">
        <f>IF(AND(GA$165&lt;=$E131,GA$165&gt;=EOMONTH($D131,0)),IF($G131="NNN",SUM(Expenses!FY$35:FY$39)*$F131,IF($G131="FSG",0,IF($G131="MG",SUMPRODUCT($I131:$I135,Expenses!FY$35:FY$39)*$F131,MAX((Expenses!FY$35-$K131/12)*$J131*$F131,0)+MAX((Expenses!FY$36-$K132/12)*$J132*$F131,0)+MAX((Expenses!FY$37-$K133/12)*$J133*$F131,0)+MAX((Expenses!FY$38-$K134/12)*$J134*$F131,0)+MAX((Expenses!FY$39-$K135/12)*$J135*$F131,0)))),0)</f>
        <v>0</v>
      </c>
      <c r="GB297" s="156">
        <f>IF(AND(GB$165&lt;=$E131,GB$165&gt;=EOMONTH($D131,0)),IF($G131="NNN",SUM(Expenses!FZ$35:FZ$39)*$F131,IF($G131="FSG",0,IF($G131="MG",SUMPRODUCT($I131:$I135,Expenses!FZ$35:FZ$39)*$F131,MAX((Expenses!FZ$35-$K131/12)*$J131*$F131,0)+MAX((Expenses!FZ$36-$K132/12)*$J132*$F131,0)+MAX((Expenses!FZ$37-$K133/12)*$J133*$F131,0)+MAX((Expenses!FZ$38-$K134/12)*$J134*$F131,0)+MAX((Expenses!FZ$39-$K135/12)*$J135*$F131,0)))),0)</f>
        <v>0</v>
      </c>
      <c r="GC297" s="156">
        <f>IF(AND(GC$165&lt;=$E131,GC$165&gt;=EOMONTH($D131,0)),IF($G131="NNN",SUM(Expenses!GA$35:GA$39)*$F131,IF($G131="FSG",0,IF($G131="MG",SUMPRODUCT($I131:$I135,Expenses!GA$35:GA$39)*$F131,MAX((Expenses!GA$35-$K131/12)*$J131*$F131,0)+MAX((Expenses!GA$36-$K132/12)*$J132*$F131,0)+MAX((Expenses!GA$37-$K133/12)*$J133*$F131,0)+MAX((Expenses!GA$38-$K134/12)*$J134*$F131,0)+MAX((Expenses!GA$39-$K135/12)*$J135*$F131,0)))),0)</f>
        <v>0</v>
      </c>
      <c r="GD297" s="156">
        <f>IF(AND(GD$165&lt;=$E131,GD$165&gt;=EOMONTH($D131,0)),IF($G131="NNN",SUM(Expenses!GB$35:GB$39)*$F131,IF($G131="FSG",0,IF($G131="MG",SUMPRODUCT($I131:$I135,Expenses!GB$35:GB$39)*$F131,MAX((Expenses!GB$35-$K131/12)*$J131*$F131,0)+MAX((Expenses!GB$36-$K132/12)*$J132*$F131,0)+MAX((Expenses!GB$37-$K133/12)*$J133*$F131,0)+MAX((Expenses!GB$38-$K134/12)*$J134*$F131,0)+MAX((Expenses!GB$39-$K135/12)*$J135*$F131,0)))),0)</f>
        <v>0</v>
      </c>
      <c r="GE297" s="156">
        <f>IF(AND(GE$165&lt;=$E131,GE$165&gt;=EOMONTH($D131,0)),IF($G131="NNN",SUM(Expenses!GC$35:GC$39)*$F131,IF($G131="FSG",0,IF($G131="MG",SUMPRODUCT($I131:$I135,Expenses!GC$35:GC$39)*$F131,MAX((Expenses!GC$35-$K131/12)*$J131*$F131,0)+MAX((Expenses!GC$36-$K132/12)*$J132*$F131,0)+MAX((Expenses!GC$37-$K133/12)*$J133*$F131,0)+MAX((Expenses!GC$38-$K134/12)*$J134*$F131,0)+MAX((Expenses!GC$39-$K135/12)*$J135*$F131,0)))),0)</f>
        <v>0</v>
      </c>
      <c r="GF297" s="156">
        <f>IF(AND(GF$165&lt;=$E131,GF$165&gt;=EOMONTH($D131,0)),IF($G131="NNN",SUM(Expenses!GD$35:GD$39)*$F131,IF($G131="FSG",0,IF($G131="MG",SUMPRODUCT($I131:$I135,Expenses!GD$35:GD$39)*$F131,MAX((Expenses!GD$35-$K131/12)*$J131*$F131,0)+MAX((Expenses!GD$36-$K132/12)*$J132*$F131,0)+MAX((Expenses!GD$37-$K133/12)*$J133*$F131,0)+MAX((Expenses!GD$38-$K134/12)*$J134*$F131,0)+MAX((Expenses!GD$39-$K135/12)*$J135*$F131,0)))),0)</f>
        <v>0</v>
      </c>
      <c r="GG297" s="156">
        <f>IF(AND(GG$165&lt;=$E131,GG$165&gt;=EOMONTH($D131,0)),IF($G131="NNN",SUM(Expenses!GE$35:GE$39)*$F131,IF($G131="FSG",0,IF($G131="MG",SUMPRODUCT($I131:$I135,Expenses!GE$35:GE$39)*$F131,MAX((Expenses!GE$35-$K131/12)*$J131*$F131,0)+MAX((Expenses!GE$36-$K132/12)*$J132*$F131,0)+MAX((Expenses!GE$37-$K133/12)*$J133*$F131,0)+MAX((Expenses!GE$38-$K134/12)*$J134*$F131,0)+MAX((Expenses!GE$39-$K135/12)*$J135*$F131,0)))),0)</f>
        <v>0</v>
      </c>
      <c r="GH297" s="156">
        <f>IF(AND(GH$165&lt;=$E131,GH$165&gt;=EOMONTH($D131,0)),IF($G131="NNN",SUM(Expenses!GF$35:GF$39)*$F131,IF($G131="FSG",0,IF($G131="MG",SUMPRODUCT($I131:$I135,Expenses!GF$35:GF$39)*$F131,MAX((Expenses!GF$35-$K131/12)*$J131*$F131,0)+MAX((Expenses!GF$36-$K132/12)*$J132*$F131,0)+MAX((Expenses!GF$37-$K133/12)*$J133*$F131,0)+MAX((Expenses!GF$38-$K134/12)*$J134*$F131,0)+MAX((Expenses!GF$39-$K135/12)*$J135*$F131,0)))),0)</f>
        <v>0</v>
      </c>
      <c r="GI297" s="156">
        <f>IF(AND(GI$165&lt;=$E131,GI$165&gt;=EOMONTH($D131,0)),IF($G131="NNN",SUM(Expenses!GG$35:GG$39)*$F131,IF($G131="FSG",0,IF($G131="MG",SUMPRODUCT($I131:$I135,Expenses!GG$35:GG$39)*$F131,MAX((Expenses!GG$35-$K131/12)*$J131*$F131,0)+MAX((Expenses!GG$36-$K132/12)*$J132*$F131,0)+MAX((Expenses!GG$37-$K133/12)*$J133*$F131,0)+MAX((Expenses!GG$38-$K134/12)*$J134*$F131,0)+MAX((Expenses!GG$39-$K135/12)*$J135*$F131,0)))),0)</f>
        <v>0</v>
      </c>
      <c r="GJ297" s="156">
        <f>IF(AND(GJ$165&lt;=$E131,GJ$165&gt;=EOMONTH($D131,0)),IF($G131="NNN",SUM(Expenses!GH$35:GH$39)*$F131,IF($G131="FSG",0,IF($G131="MG",SUMPRODUCT($I131:$I135,Expenses!GH$35:GH$39)*$F131,MAX((Expenses!GH$35-$K131/12)*$J131*$F131,0)+MAX((Expenses!GH$36-$K132/12)*$J132*$F131,0)+MAX((Expenses!GH$37-$K133/12)*$J133*$F131,0)+MAX((Expenses!GH$38-$K134/12)*$J134*$F131,0)+MAX((Expenses!GH$39-$K135/12)*$J135*$F131,0)))),0)</f>
        <v>0</v>
      </c>
      <c r="GK297" s="156">
        <f>IF(AND(GK$165&lt;=$E131,GK$165&gt;=EOMONTH($D131,0)),IF($G131="NNN",SUM(Expenses!GI$35:GI$39)*$F131,IF($G131="FSG",0,IF($G131="MG",SUMPRODUCT($I131:$I135,Expenses!GI$35:GI$39)*$F131,MAX((Expenses!GI$35-$K131/12)*$J131*$F131,0)+MAX((Expenses!GI$36-$K132/12)*$J132*$F131,0)+MAX((Expenses!GI$37-$K133/12)*$J133*$F131,0)+MAX((Expenses!GI$38-$K134/12)*$J134*$F131,0)+MAX((Expenses!GI$39-$K135/12)*$J135*$F131,0)))),0)</f>
        <v>0</v>
      </c>
      <c r="GL297" s="156">
        <f>IF(AND(GL$165&lt;=$E131,GL$165&gt;=EOMONTH($D131,0)),IF($G131="NNN",SUM(Expenses!GJ$35:GJ$39)*$F131,IF($G131="FSG",0,IF($G131="MG",SUMPRODUCT($I131:$I135,Expenses!GJ$35:GJ$39)*$F131,MAX((Expenses!GJ$35-$K131/12)*$J131*$F131,0)+MAX((Expenses!GJ$36-$K132/12)*$J132*$F131,0)+MAX((Expenses!GJ$37-$K133/12)*$J133*$F131,0)+MAX((Expenses!GJ$38-$K134/12)*$J134*$F131,0)+MAX((Expenses!GJ$39-$K135/12)*$J135*$F131,0)))),0)</f>
        <v>0</v>
      </c>
      <c r="GM297" s="156">
        <f>IF(AND(GM$165&lt;=$E131,GM$165&gt;=EOMONTH($D131,0)),IF($G131="NNN",SUM(Expenses!GK$35:GK$39)*$F131,IF($G131="FSG",0,IF($G131="MG",SUMPRODUCT($I131:$I135,Expenses!GK$35:GK$39)*$F131,MAX((Expenses!GK$35-$K131/12)*$J131*$F131,0)+MAX((Expenses!GK$36-$K132/12)*$J132*$F131,0)+MAX((Expenses!GK$37-$K133/12)*$J133*$F131,0)+MAX((Expenses!GK$38-$K134/12)*$J134*$F131,0)+MAX((Expenses!GK$39-$K135/12)*$J135*$F131,0)))),0)</f>
        <v>0</v>
      </c>
      <c r="GN297" s="156">
        <f>IF(AND(GN$165&lt;=$E131,GN$165&gt;=EOMONTH($D131,0)),IF($G131="NNN",SUM(Expenses!GL$35:GL$39)*$F131,IF($G131="FSG",0,IF($G131="MG",SUMPRODUCT($I131:$I135,Expenses!GL$35:GL$39)*$F131,MAX((Expenses!GL$35-$K131/12)*$J131*$F131,0)+MAX((Expenses!GL$36-$K132/12)*$J132*$F131,0)+MAX((Expenses!GL$37-$K133/12)*$J133*$F131,0)+MAX((Expenses!GL$38-$K134/12)*$J134*$F131,0)+MAX((Expenses!GL$39-$K135/12)*$J135*$F131,0)))),0)</f>
        <v>0</v>
      </c>
      <c r="GO297" s="156">
        <f>IF(AND(GO$165&lt;=$E131,GO$165&gt;=EOMONTH($D131,0)),IF($G131="NNN",SUM(Expenses!GM$35:GM$39)*$F131,IF($G131="FSG",0,IF($G131="MG",SUMPRODUCT($I131:$I135,Expenses!GM$35:GM$39)*$F131,MAX((Expenses!GM$35-$K131/12)*$J131*$F131,0)+MAX((Expenses!GM$36-$K132/12)*$J132*$F131,0)+MAX((Expenses!GM$37-$K133/12)*$J133*$F131,0)+MAX((Expenses!GM$38-$K134/12)*$J134*$F131,0)+MAX((Expenses!GM$39-$K135/12)*$J135*$F131,0)))),0)</f>
        <v>0</v>
      </c>
      <c r="GP297" s="156">
        <f>IF(AND(GP$165&lt;=$E131,GP$165&gt;=EOMONTH($D131,0)),IF($G131="NNN",SUM(Expenses!GN$35:GN$39)*$F131,IF($G131="FSG",0,IF($G131="MG",SUMPRODUCT($I131:$I135,Expenses!GN$35:GN$39)*$F131,MAX((Expenses!GN$35-$K131/12)*$J131*$F131,0)+MAX((Expenses!GN$36-$K132/12)*$J132*$F131,0)+MAX((Expenses!GN$37-$K133/12)*$J133*$F131,0)+MAX((Expenses!GN$38-$K134/12)*$J134*$F131,0)+MAX((Expenses!GN$39-$K135/12)*$J135*$F131,0)))),0)</f>
        <v>0</v>
      </c>
      <c r="GQ297" s="156">
        <f>IF(AND(GQ$165&lt;=$E131,GQ$165&gt;=EOMONTH($D131,0)),IF($G131="NNN",SUM(Expenses!GO$35:GO$39)*$F131,IF($G131="FSG",0,IF($G131="MG",SUMPRODUCT($I131:$I135,Expenses!GO$35:GO$39)*$F131,MAX((Expenses!GO$35-$K131/12)*$J131*$F131,0)+MAX((Expenses!GO$36-$K132/12)*$J132*$F131,0)+MAX((Expenses!GO$37-$K133/12)*$J133*$F131,0)+MAX((Expenses!GO$38-$K134/12)*$J134*$F131,0)+MAX((Expenses!GO$39-$K135/12)*$J135*$F131,0)))),0)</f>
        <v>0</v>
      </c>
      <c r="GR297" s="156">
        <f>IF(AND(GR$165&lt;=$E131,GR$165&gt;=EOMONTH($D131,0)),IF($G131="NNN",SUM(Expenses!GP$35:GP$39)*$F131,IF($G131="FSG",0,IF($G131="MG",SUMPRODUCT($I131:$I135,Expenses!GP$35:GP$39)*$F131,MAX((Expenses!GP$35-$K131/12)*$J131*$F131,0)+MAX((Expenses!GP$36-$K132/12)*$J132*$F131,0)+MAX((Expenses!GP$37-$K133/12)*$J133*$F131,0)+MAX((Expenses!GP$38-$K134/12)*$J134*$F131,0)+MAX((Expenses!GP$39-$K135/12)*$J135*$F131,0)))),0)</f>
        <v>0</v>
      </c>
      <c r="GS297" s="156">
        <f>IF(AND(GS$165&lt;=$E131,GS$165&gt;=EOMONTH($D131,0)),IF($G131="NNN",SUM(Expenses!GQ$35:GQ$39)*$F131,IF($G131="FSG",0,IF($G131="MG",SUMPRODUCT($I131:$I135,Expenses!GQ$35:GQ$39)*$F131,MAX((Expenses!GQ$35-$K131/12)*$J131*$F131,0)+MAX((Expenses!GQ$36-$K132/12)*$J132*$F131,0)+MAX((Expenses!GQ$37-$K133/12)*$J133*$F131,0)+MAX((Expenses!GQ$38-$K134/12)*$J134*$F131,0)+MAX((Expenses!GQ$39-$K135/12)*$J135*$F131,0)))),0)</f>
        <v>0</v>
      </c>
      <c r="GT297" s="156">
        <f>IF(AND(GT$165&lt;=$E131,GT$165&gt;=EOMONTH($D131,0)),IF($G131="NNN",SUM(Expenses!GR$35:GR$39)*$F131,IF($G131="FSG",0,IF($G131="MG",SUMPRODUCT($I131:$I135,Expenses!GR$35:GR$39)*$F131,MAX((Expenses!GR$35-$K131/12)*$J131*$F131,0)+MAX((Expenses!GR$36-$K132/12)*$J132*$F131,0)+MAX((Expenses!GR$37-$K133/12)*$J133*$F131,0)+MAX((Expenses!GR$38-$K134/12)*$J134*$F131,0)+MAX((Expenses!GR$39-$K135/12)*$J135*$F131,0)))),0)</f>
        <v>0</v>
      </c>
      <c r="GU297" s="156">
        <f>IF(AND(GU$165&lt;=$E131,GU$165&gt;=EOMONTH($D131,0)),IF($G131="NNN",SUM(Expenses!GS$35:GS$39)*$F131,IF($G131="FSG",0,IF($G131="MG",SUMPRODUCT($I131:$I135,Expenses!GS$35:GS$39)*$F131,MAX((Expenses!GS$35-$K131/12)*$J131*$F131,0)+MAX((Expenses!GS$36-$K132/12)*$J132*$F131,0)+MAX((Expenses!GS$37-$K133/12)*$J133*$F131,0)+MAX((Expenses!GS$38-$K134/12)*$J134*$F131,0)+MAX((Expenses!GS$39-$K135/12)*$J135*$F131,0)))),0)</f>
        <v>0</v>
      </c>
      <c r="GV297" s="156">
        <f>IF(AND(GV$165&lt;=$E131,GV$165&gt;=EOMONTH($D131,0)),IF($G131="NNN",SUM(Expenses!GT$35:GT$39)*$F131,IF($G131="FSG",0,IF($G131="MG",SUMPRODUCT($I131:$I135,Expenses!GT$35:GT$39)*$F131,MAX((Expenses!GT$35-$K131/12)*$J131*$F131,0)+MAX((Expenses!GT$36-$K132/12)*$J132*$F131,0)+MAX((Expenses!GT$37-$K133/12)*$J133*$F131,0)+MAX((Expenses!GT$38-$K134/12)*$J134*$F131,0)+MAX((Expenses!GT$39-$K135/12)*$J135*$F131,0)))),0)</f>
        <v>0</v>
      </c>
      <c r="GW297" s="156">
        <f>IF(AND(GW$165&lt;=$E131,GW$165&gt;=EOMONTH($D131,0)),IF($G131="NNN",SUM(Expenses!GU$35:GU$39)*$F131,IF($G131="FSG",0,IF($G131="MG",SUMPRODUCT($I131:$I135,Expenses!GU$35:GU$39)*$F131,MAX((Expenses!GU$35-$K131/12)*$J131*$F131,0)+MAX((Expenses!GU$36-$K132/12)*$J132*$F131,0)+MAX((Expenses!GU$37-$K133/12)*$J133*$F131,0)+MAX((Expenses!GU$38-$K134/12)*$J134*$F131,0)+MAX((Expenses!GU$39-$K135/12)*$J135*$F131,0)))),0)</f>
        <v>0</v>
      </c>
      <c r="GX297" s="156">
        <f>IF(AND(GX$165&lt;=$E131,GX$165&gt;=EOMONTH($D131,0)),IF($G131="NNN",SUM(Expenses!GV$35:GV$39)*$F131,IF($G131="FSG",0,IF($G131="MG",SUMPRODUCT($I131:$I135,Expenses!GV$35:GV$39)*$F131,MAX((Expenses!GV$35-$K131/12)*$J131*$F131,0)+MAX((Expenses!GV$36-$K132/12)*$J132*$F131,0)+MAX((Expenses!GV$37-$K133/12)*$J133*$F131,0)+MAX((Expenses!GV$38-$K134/12)*$J134*$F131,0)+MAX((Expenses!GV$39-$K135/12)*$J135*$F131,0)))),0)</f>
        <v>0</v>
      </c>
      <c r="GY297" s="156">
        <f>IF(AND(GY$165&lt;=$E131,GY$165&gt;=EOMONTH($D131,0)),IF($G131="NNN",SUM(Expenses!GW$35:GW$39)*$F131,IF($G131="FSG",0,IF($G131="MG",SUMPRODUCT($I131:$I135,Expenses!GW$35:GW$39)*$F131,MAX((Expenses!GW$35-$K131/12)*$J131*$F131,0)+MAX((Expenses!GW$36-$K132/12)*$J132*$F131,0)+MAX((Expenses!GW$37-$K133/12)*$J133*$F131,0)+MAX((Expenses!GW$38-$K134/12)*$J134*$F131,0)+MAX((Expenses!GW$39-$K135/12)*$J135*$F131,0)))),0)</f>
        <v>0</v>
      </c>
      <c r="GZ297" s="156">
        <f>IF(AND(GZ$165&lt;=$E131,GZ$165&gt;=EOMONTH($D131,0)),IF($G131="NNN",SUM(Expenses!GX$35:GX$39)*$F131,IF($G131="FSG",0,IF($G131="MG",SUMPRODUCT($I131:$I135,Expenses!GX$35:GX$39)*$F131,MAX((Expenses!GX$35-$K131/12)*$J131*$F131,0)+MAX((Expenses!GX$36-$K132/12)*$J132*$F131,0)+MAX((Expenses!GX$37-$K133/12)*$J133*$F131,0)+MAX((Expenses!GX$38-$K134/12)*$J134*$F131,0)+MAX((Expenses!GX$39-$K135/12)*$J135*$F131,0)))),0)</f>
        <v>0</v>
      </c>
      <c r="HA297" s="156">
        <f>IF(AND(HA$165&lt;=$E131,HA$165&gt;=EOMONTH($D131,0)),IF($G131="NNN",SUM(Expenses!GY$35:GY$39)*$F131,IF($G131="FSG",0,IF($G131="MG",SUMPRODUCT($I131:$I135,Expenses!GY$35:GY$39)*$F131,MAX((Expenses!GY$35-$K131/12)*$J131*$F131,0)+MAX((Expenses!GY$36-$K132/12)*$J132*$F131,0)+MAX((Expenses!GY$37-$K133/12)*$J133*$F131,0)+MAX((Expenses!GY$38-$K134/12)*$J134*$F131,0)+MAX((Expenses!GY$39-$K135/12)*$J135*$F131,0)))),0)</f>
        <v>0</v>
      </c>
      <c r="HB297" s="156">
        <f>IF(AND(HB$165&lt;=$E131,HB$165&gt;=EOMONTH($D131,0)),IF($G131="NNN",SUM(Expenses!GZ$35:GZ$39)*$F131,IF($G131="FSG",0,IF($G131="MG",SUMPRODUCT($I131:$I135,Expenses!GZ$35:GZ$39)*$F131,MAX((Expenses!GZ$35-$K131/12)*$J131*$F131,0)+MAX((Expenses!GZ$36-$K132/12)*$J132*$F131,0)+MAX((Expenses!GZ$37-$K133/12)*$J133*$F131,0)+MAX((Expenses!GZ$38-$K134/12)*$J134*$F131,0)+MAX((Expenses!GZ$39-$K135/12)*$J135*$F131,0)))),0)</f>
        <v>0</v>
      </c>
      <c r="HC297" s="156">
        <f>IF(AND(HC$165&lt;=$E131,HC$165&gt;=EOMONTH($D131,0)),IF($G131="NNN",SUM(Expenses!HA$35:HA$39)*$F131,IF($G131="FSG",0,IF($G131="MG",SUMPRODUCT($I131:$I135,Expenses!HA$35:HA$39)*$F131,MAX((Expenses!HA$35-$K131/12)*$J131*$F131,0)+MAX((Expenses!HA$36-$K132/12)*$J132*$F131,0)+MAX((Expenses!HA$37-$K133/12)*$J133*$F131,0)+MAX((Expenses!HA$38-$K134/12)*$J134*$F131,0)+MAX((Expenses!HA$39-$K135/12)*$J135*$F131,0)))),0)</f>
        <v>0</v>
      </c>
      <c r="HD297" s="156">
        <f>IF(AND(HD$165&lt;=$E131,HD$165&gt;=EOMONTH($D131,0)),IF($G131="NNN",SUM(Expenses!HB$35:HB$39)*$F131,IF($G131="FSG",0,IF($G131="MG",SUMPRODUCT($I131:$I135,Expenses!HB$35:HB$39)*$F131,MAX((Expenses!HB$35-$K131/12)*$J131*$F131,0)+MAX((Expenses!HB$36-$K132/12)*$J132*$F131,0)+MAX((Expenses!HB$37-$K133/12)*$J133*$F131,0)+MAX((Expenses!HB$38-$K134/12)*$J134*$F131,0)+MAX((Expenses!HB$39-$K135/12)*$J135*$F131,0)))),0)</f>
        <v>0</v>
      </c>
      <c r="HE297" s="156">
        <f>IF(AND(HE$165&lt;=$E131,HE$165&gt;=EOMONTH($D131,0)),IF($G131="NNN",SUM(Expenses!HC$35:HC$39)*$F131,IF($G131="FSG",0,IF($G131="MG",SUMPRODUCT($I131:$I135,Expenses!HC$35:HC$39)*$F131,MAX((Expenses!HC$35-$K131/12)*$J131*$F131,0)+MAX((Expenses!HC$36-$K132/12)*$J132*$F131,0)+MAX((Expenses!HC$37-$K133/12)*$J133*$F131,0)+MAX((Expenses!HC$38-$K134/12)*$J134*$F131,0)+MAX((Expenses!HC$39-$K135/12)*$J135*$F131,0)))),0)</f>
        <v>0</v>
      </c>
      <c r="HF297" s="156">
        <f>IF(AND(HF$165&lt;=$E131,HF$165&gt;=EOMONTH($D131,0)),IF($G131="NNN",SUM(Expenses!HD$35:HD$39)*$F131,IF($G131="FSG",0,IF($G131="MG",SUMPRODUCT($I131:$I135,Expenses!HD$35:HD$39)*$F131,MAX((Expenses!HD$35-$K131/12)*$J131*$F131,0)+MAX((Expenses!HD$36-$K132/12)*$J132*$F131,0)+MAX((Expenses!HD$37-$K133/12)*$J133*$F131,0)+MAX((Expenses!HD$38-$K134/12)*$J134*$F131,0)+MAX((Expenses!HD$39-$K135/12)*$J135*$F131,0)))),0)</f>
        <v>0</v>
      </c>
      <c r="HG297" s="156">
        <f>IF(AND(HG$165&lt;=$E131,HG$165&gt;=EOMONTH($D131,0)),IF($G131="NNN",SUM(Expenses!HE$35:HE$39)*$F131,IF($G131="FSG",0,IF($G131="MG",SUMPRODUCT($I131:$I135,Expenses!HE$35:HE$39)*$F131,MAX((Expenses!HE$35-$K131/12)*$J131*$F131,0)+MAX((Expenses!HE$36-$K132/12)*$J132*$F131,0)+MAX((Expenses!HE$37-$K133/12)*$J133*$F131,0)+MAX((Expenses!HE$38-$K134/12)*$J134*$F131,0)+MAX((Expenses!HE$39-$K135/12)*$J135*$F131,0)))),0)</f>
        <v>0</v>
      </c>
      <c r="HH297" s="156">
        <f>IF(AND(HH$165&lt;=$E131,HH$165&gt;=EOMONTH($D131,0)),IF($G131="NNN",SUM(Expenses!HF$35:HF$39)*$F131,IF($G131="FSG",0,IF($G131="MG",SUMPRODUCT($I131:$I135,Expenses!HF$35:HF$39)*$F131,MAX((Expenses!HF$35-$K131/12)*$J131*$F131,0)+MAX((Expenses!HF$36-$K132/12)*$J132*$F131,0)+MAX((Expenses!HF$37-$K133/12)*$J133*$F131,0)+MAX((Expenses!HF$38-$K134/12)*$J134*$F131,0)+MAX((Expenses!HF$39-$K135/12)*$J135*$F131,0)))),0)</f>
        <v>0</v>
      </c>
      <c r="HI297" s="156">
        <f>IF(AND(HI$165&lt;=$E131,HI$165&gt;=EOMONTH($D131,0)),IF($G131="NNN",SUM(Expenses!HG$35:HG$39)*$F131,IF($G131="FSG",0,IF($G131="MG",SUMPRODUCT($I131:$I135,Expenses!HG$35:HG$39)*$F131,MAX((Expenses!HG$35-$K131/12)*$J131*$F131,0)+MAX((Expenses!HG$36-$K132/12)*$J132*$F131,0)+MAX((Expenses!HG$37-$K133/12)*$J133*$F131,0)+MAX((Expenses!HG$38-$K134/12)*$J134*$F131,0)+MAX((Expenses!HG$39-$K135/12)*$J135*$F131,0)))),0)</f>
        <v>0</v>
      </c>
      <c r="HJ297" s="156">
        <f>IF(AND(HJ$165&lt;=$E131,HJ$165&gt;=EOMONTH($D131,0)),IF($G131="NNN",SUM(Expenses!HH$35:HH$39)*$F131,IF($G131="FSG",0,IF($G131="MG",SUMPRODUCT($I131:$I135,Expenses!HH$35:HH$39)*$F131,MAX((Expenses!HH$35-$K131/12)*$J131*$F131,0)+MAX((Expenses!HH$36-$K132/12)*$J132*$F131,0)+MAX((Expenses!HH$37-$K133/12)*$J133*$F131,0)+MAX((Expenses!HH$38-$K134/12)*$J134*$F131,0)+MAX((Expenses!HH$39-$K135/12)*$J135*$F131,0)))),0)</f>
        <v>0</v>
      </c>
      <c r="HK297" s="156">
        <f>IF(AND(HK$165&lt;=$E131,HK$165&gt;=EOMONTH($D131,0)),IF($G131="NNN",SUM(Expenses!HI$35:HI$39)*$F131,IF($G131="FSG",0,IF($G131="MG",SUMPRODUCT($I131:$I135,Expenses!HI$35:HI$39)*$F131,MAX((Expenses!HI$35-$K131/12)*$J131*$F131,0)+MAX((Expenses!HI$36-$K132/12)*$J132*$F131,0)+MAX((Expenses!HI$37-$K133/12)*$J133*$F131,0)+MAX((Expenses!HI$38-$K134/12)*$J134*$F131,0)+MAX((Expenses!HI$39-$K135/12)*$J135*$F131,0)))),0)</f>
        <v>0</v>
      </c>
      <c r="HL297" s="156">
        <f>IF(AND(HL$165&lt;=$E131,HL$165&gt;=EOMONTH($D131,0)),IF($G131="NNN",SUM(Expenses!HJ$35:HJ$39)*$F131,IF($G131="FSG",0,IF($G131="MG",SUMPRODUCT($I131:$I135,Expenses!HJ$35:HJ$39)*$F131,MAX((Expenses!HJ$35-$K131/12)*$J131*$F131,0)+MAX((Expenses!HJ$36-$K132/12)*$J132*$F131,0)+MAX((Expenses!HJ$37-$K133/12)*$J133*$F131,0)+MAX((Expenses!HJ$38-$K134/12)*$J134*$F131,0)+MAX((Expenses!HJ$39-$K135/12)*$J135*$F131,0)))),0)</f>
        <v>0</v>
      </c>
      <c r="HM297" s="156">
        <f>IF(AND(HM$165&lt;=$E131,HM$165&gt;=EOMONTH($D131,0)),IF($G131="NNN",SUM(Expenses!HK$35:HK$39)*$F131,IF($G131="FSG",0,IF($G131="MG",SUMPRODUCT($I131:$I135,Expenses!HK$35:HK$39)*$F131,MAX((Expenses!HK$35-$K131/12)*$J131*$F131,0)+MAX((Expenses!HK$36-$K132/12)*$J132*$F131,0)+MAX((Expenses!HK$37-$K133/12)*$J133*$F131,0)+MAX((Expenses!HK$38-$K134/12)*$J134*$F131,0)+MAX((Expenses!HK$39-$K135/12)*$J135*$F131,0)))),0)</f>
        <v>0</v>
      </c>
      <c r="HN297" s="156">
        <f>IF(AND(HN$165&lt;=$E131,HN$165&gt;=EOMONTH($D131,0)),IF($G131="NNN",SUM(Expenses!HL$35:HL$39)*$F131,IF($G131="FSG",0,IF($G131="MG",SUMPRODUCT($I131:$I135,Expenses!HL$35:HL$39)*$F131,MAX((Expenses!HL$35-$K131/12)*$J131*$F131,0)+MAX((Expenses!HL$36-$K132/12)*$J132*$F131,0)+MAX((Expenses!HL$37-$K133/12)*$J133*$F131,0)+MAX((Expenses!HL$38-$K134/12)*$J134*$F131,0)+MAX((Expenses!HL$39-$K135/12)*$J135*$F131,0)))),0)</f>
        <v>0</v>
      </c>
      <c r="HO297" s="156">
        <f>IF(AND(HO$165&lt;=$E131,HO$165&gt;=EOMONTH($D131,0)),IF($G131="NNN",SUM(Expenses!HM$35:HM$39)*$F131,IF($G131="FSG",0,IF($G131="MG",SUMPRODUCT($I131:$I135,Expenses!HM$35:HM$39)*$F131,MAX((Expenses!HM$35-$K131/12)*$J131*$F131,0)+MAX((Expenses!HM$36-$K132/12)*$J132*$F131,0)+MAX((Expenses!HM$37-$K133/12)*$J133*$F131,0)+MAX((Expenses!HM$38-$K134/12)*$J134*$F131,0)+MAX((Expenses!HM$39-$K135/12)*$J135*$F131,0)))),0)</f>
        <v>0</v>
      </c>
      <c r="HP297" s="156">
        <f>IF(AND(HP$165&lt;=$E131,HP$165&gt;=EOMONTH($D131,0)),IF($G131="NNN",SUM(Expenses!HN$35:HN$39)*$F131,IF($G131="FSG",0,IF($G131="MG",SUMPRODUCT($I131:$I135,Expenses!HN$35:HN$39)*$F131,MAX((Expenses!HN$35-$K131/12)*$J131*$F131,0)+MAX((Expenses!HN$36-$K132/12)*$J132*$F131,0)+MAX((Expenses!HN$37-$K133/12)*$J133*$F131,0)+MAX((Expenses!HN$38-$K134/12)*$J134*$F131,0)+MAX((Expenses!HN$39-$K135/12)*$J135*$F131,0)))),0)</f>
        <v>0</v>
      </c>
      <c r="HQ297" s="156">
        <f>IF(AND(HQ$165&lt;=$E131,HQ$165&gt;=EOMONTH($D131,0)),IF($G131="NNN",SUM(Expenses!HO$35:HO$39)*$F131,IF($G131="FSG",0,IF($G131="MG",SUMPRODUCT($I131:$I135,Expenses!HO$35:HO$39)*$F131,MAX((Expenses!HO$35-$K131/12)*$J131*$F131,0)+MAX((Expenses!HO$36-$K132/12)*$J132*$F131,0)+MAX((Expenses!HO$37-$K133/12)*$J133*$F131,0)+MAX((Expenses!HO$38-$K134/12)*$J134*$F131,0)+MAX((Expenses!HO$39-$K135/12)*$J135*$F131,0)))),0)</f>
        <v>0</v>
      </c>
      <c r="HR297" s="156">
        <f>IF(AND(HR$165&lt;=$E131,HR$165&gt;=EOMONTH($D131,0)),IF($G131="NNN",SUM(Expenses!HP$35:HP$39)*$F131,IF($G131="FSG",0,IF($G131="MG",SUMPRODUCT($I131:$I135,Expenses!HP$35:HP$39)*$F131,MAX((Expenses!HP$35-$K131/12)*$J131*$F131,0)+MAX((Expenses!HP$36-$K132/12)*$J132*$F131,0)+MAX((Expenses!HP$37-$K133/12)*$J133*$F131,0)+MAX((Expenses!HP$38-$K134/12)*$J134*$F131,0)+MAX((Expenses!HP$39-$K135/12)*$J135*$F131,0)))),0)</f>
        <v>0</v>
      </c>
      <c r="HS297" s="156">
        <f>IF(AND(HS$165&lt;=$E131,HS$165&gt;=EOMONTH($D131,0)),IF($G131="NNN",SUM(Expenses!HQ$35:HQ$39)*$F131,IF($G131="FSG",0,IF($G131="MG",SUMPRODUCT($I131:$I135,Expenses!HQ$35:HQ$39)*$F131,MAX((Expenses!HQ$35-$K131/12)*$J131*$F131,0)+MAX((Expenses!HQ$36-$K132/12)*$J132*$F131,0)+MAX((Expenses!HQ$37-$K133/12)*$J133*$F131,0)+MAX((Expenses!HQ$38-$K134/12)*$J134*$F131,0)+MAX((Expenses!HQ$39-$K135/12)*$J135*$F131,0)))),0)</f>
        <v>0</v>
      </c>
      <c r="HT297" s="156">
        <f>IF(AND(HT$165&lt;=$E131,HT$165&gt;=EOMONTH($D131,0)),IF($G131="NNN",SUM(Expenses!HR$35:HR$39)*$F131,IF($G131="FSG",0,IF($G131="MG",SUMPRODUCT($I131:$I135,Expenses!HR$35:HR$39)*$F131,MAX((Expenses!HR$35-$K131/12)*$J131*$F131,0)+MAX((Expenses!HR$36-$K132/12)*$J132*$F131,0)+MAX((Expenses!HR$37-$K133/12)*$J133*$F131,0)+MAX((Expenses!HR$38-$K134/12)*$J134*$F131,0)+MAX((Expenses!HR$39-$K135/12)*$J135*$F131,0)))),0)</f>
        <v>0</v>
      </c>
      <c r="HU297" s="156">
        <f>IF(AND(HU$165&lt;=$E131,HU$165&gt;=EOMONTH($D131,0)),IF($G131="NNN",SUM(Expenses!HS$35:HS$39)*$F131,IF($G131="FSG",0,IF($G131="MG",SUMPRODUCT($I131:$I135,Expenses!HS$35:HS$39)*$F131,MAX((Expenses!HS$35-$K131/12)*$J131*$F131,0)+MAX((Expenses!HS$36-$K132/12)*$J132*$F131,0)+MAX((Expenses!HS$37-$K133/12)*$J133*$F131,0)+MAX((Expenses!HS$38-$K134/12)*$J134*$F131,0)+MAX((Expenses!HS$39-$K135/12)*$J135*$F131,0)))),0)</f>
        <v>0</v>
      </c>
      <c r="HV297" s="156">
        <f>IF(AND(HV$165&lt;=$E131,HV$165&gt;=EOMONTH($D131,0)),IF($G131="NNN",SUM(Expenses!HT$35:HT$39)*$F131,IF($G131="FSG",0,IF($G131="MG",SUMPRODUCT($I131:$I135,Expenses!HT$35:HT$39)*$F131,MAX((Expenses!HT$35-$K131/12)*$J131*$F131,0)+MAX((Expenses!HT$36-$K132/12)*$J132*$F131,0)+MAX((Expenses!HT$37-$K133/12)*$J133*$F131,0)+MAX((Expenses!HT$38-$K134/12)*$J134*$F131,0)+MAX((Expenses!HT$39-$K135/12)*$J135*$F131,0)))),0)</f>
        <v>0</v>
      </c>
      <c r="HW297" s="156">
        <f>IF(AND(HW$165&lt;=$E131,HW$165&gt;=EOMONTH($D131,0)),IF($G131="NNN",SUM(Expenses!HU$35:HU$39)*$F131,IF($G131="FSG",0,IF($G131="MG",SUMPRODUCT($I131:$I135,Expenses!HU$35:HU$39)*$F131,MAX((Expenses!HU$35-$K131/12)*$J131*$F131,0)+MAX((Expenses!HU$36-$K132/12)*$J132*$F131,0)+MAX((Expenses!HU$37-$K133/12)*$J133*$F131,0)+MAX((Expenses!HU$38-$K134/12)*$J134*$F131,0)+MAX((Expenses!HU$39-$K135/12)*$J135*$F131,0)))),0)</f>
        <v>0</v>
      </c>
      <c r="HX297" s="156">
        <f>IF(AND(HX$165&lt;=$E131,HX$165&gt;=EOMONTH($D131,0)),IF($G131="NNN",SUM(Expenses!HV$35:HV$39)*$F131,IF($G131="FSG",0,IF($G131="MG",SUMPRODUCT($I131:$I135,Expenses!HV$35:HV$39)*$F131,MAX((Expenses!HV$35-$K131/12)*$J131*$F131,0)+MAX((Expenses!HV$36-$K132/12)*$J132*$F131,0)+MAX((Expenses!HV$37-$K133/12)*$J133*$F131,0)+MAX((Expenses!HV$38-$K134/12)*$J134*$F131,0)+MAX((Expenses!HV$39-$K135/12)*$J135*$F131,0)))),0)</f>
        <v>0</v>
      </c>
      <c r="HY297" s="156">
        <f>IF(AND(HY$165&lt;=$E131,HY$165&gt;=EOMONTH($D131,0)),IF($G131="NNN",SUM(Expenses!HW$35:HW$39)*$F131,IF($G131="FSG",0,IF($G131="MG",SUMPRODUCT($I131:$I135,Expenses!HW$35:HW$39)*$F131,MAX((Expenses!HW$35-$K131/12)*$J131*$F131,0)+MAX((Expenses!HW$36-$K132/12)*$J132*$F131,0)+MAX((Expenses!HW$37-$K133/12)*$J133*$F131,0)+MAX((Expenses!HW$38-$K134/12)*$J134*$F131,0)+MAX((Expenses!HW$39-$K135/12)*$J135*$F131,0)))),0)</f>
        <v>0</v>
      </c>
      <c r="HZ297" s="156">
        <f>IF(AND(HZ$165&lt;=$E131,HZ$165&gt;=EOMONTH($D131,0)),IF($G131="NNN",SUM(Expenses!HX$35:HX$39)*$F131,IF($G131="FSG",0,IF($G131="MG",SUMPRODUCT($I131:$I135,Expenses!HX$35:HX$39)*$F131,MAX((Expenses!HX$35-$K131/12)*$J131*$F131,0)+MAX((Expenses!HX$36-$K132/12)*$J132*$F131,0)+MAX((Expenses!HX$37-$K133/12)*$J133*$F131,0)+MAX((Expenses!HX$38-$K134/12)*$J134*$F131,0)+MAX((Expenses!HX$39-$K135/12)*$J135*$F131,0)))),0)</f>
        <v>0</v>
      </c>
      <c r="IA297" s="156">
        <f>IF(AND(IA$165&lt;=$E131,IA$165&gt;=EOMONTH($D131,0)),IF($G131="NNN",SUM(Expenses!HY$35:HY$39)*$F131,IF($G131="FSG",0,IF($G131="MG",SUMPRODUCT($I131:$I135,Expenses!HY$35:HY$39)*$F131,MAX((Expenses!HY$35-$K131/12)*$J131*$F131,0)+MAX((Expenses!HY$36-$K132/12)*$J132*$F131,0)+MAX((Expenses!HY$37-$K133/12)*$J133*$F131,0)+MAX((Expenses!HY$38-$K134/12)*$J134*$F131,0)+MAX((Expenses!HY$39-$K135/12)*$J135*$F131,0)))),0)</f>
        <v>0</v>
      </c>
      <c r="IB297" s="156">
        <f>IF(AND(IB$165&lt;=$E131,IB$165&gt;=EOMONTH($D131,0)),IF($G131="NNN",SUM(Expenses!HZ$35:HZ$39)*$F131,IF($G131="FSG",0,IF($G131="MG",SUMPRODUCT($I131:$I135,Expenses!HZ$35:HZ$39)*$F131,MAX((Expenses!HZ$35-$K131/12)*$J131*$F131,0)+MAX((Expenses!HZ$36-$K132/12)*$J132*$F131,0)+MAX((Expenses!HZ$37-$K133/12)*$J133*$F131,0)+MAX((Expenses!HZ$38-$K134/12)*$J134*$F131,0)+MAX((Expenses!HZ$39-$K135/12)*$J135*$F131,0)))),0)</f>
        <v>0</v>
      </c>
      <c r="IC297" s="156">
        <f>IF(AND(IC$165&lt;=$E131,IC$165&gt;=EOMONTH($D131,0)),IF($G131="NNN",SUM(Expenses!IA$35:IA$39)*$F131,IF($G131="FSG",0,IF($G131="MG",SUMPRODUCT($I131:$I135,Expenses!IA$35:IA$39)*$F131,MAX((Expenses!IA$35-$K131/12)*$J131*$F131,0)+MAX((Expenses!IA$36-$K132/12)*$J132*$F131,0)+MAX((Expenses!IA$37-$K133/12)*$J133*$F131,0)+MAX((Expenses!IA$38-$K134/12)*$J134*$F131,0)+MAX((Expenses!IA$39-$K135/12)*$J135*$F131,0)))),0)</f>
        <v>0</v>
      </c>
      <c r="ID297" s="156">
        <f>IF(AND(ID$165&lt;=$E131,ID$165&gt;=EOMONTH($D131,0)),IF($G131="NNN",SUM(Expenses!IB$35:IB$39)*$F131,IF($G131="FSG",0,IF($G131="MG",SUMPRODUCT($I131:$I135,Expenses!IB$35:IB$39)*$F131,MAX((Expenses!IB$35-$K131/12)*$J131*$F131,0)+MAX((Expenses!IB$36-$K132/12)*$J132*$F131,0)+MAX((Expenses!IB$37-$K133/12)*$J133*$F131,0)+MAX((Expenses!IB$38-$K134/12)*$J134*$F131,0)+MAX((Expenses!IB$39-$K135/12)*$J135*$F131,0)))),0)</f>
        <v>0</v>
      </c>
      <c r="IE297" s="156">
        <f>IF(AND(IE$165&lt;=$E131,IE$165&gt;=EOMONTH($D131,0)),IF($G131="NNN",SUM(Expenses!IC$35:IC$39)*$F131,IF($G131="FSG",0,IF($G131="MG",SUMPRODUCT($I131:$I135,Expenses!IC$35:IC$39)*$F131,MAX((Expenses!IC$35-$K131/12)*$J131*$F131,0)+MAX((Expenses!IC$36-$K132/12)*$J132*$F131,0)+MAX((Expenses!IC$37-$K133/12)*$J133*$F131,0)+MAX((Expenses!IC$38-$K134/12)*$J134*$F131,0)+MAX((Expenses!IC$39-$K135/12)*$J135*$F131,0)))),0)</f>
        <v>0</v>
      </c>
      <c r="IF297" s="156">
        <f>IF(AND(IF$165&lt;=$E131,IF$165&gt;=EOMONTH($D131,0)),IF($G131="NNN",SUM(Expenses!ID$35:ID$39)*$F131,IF($G131="FSG",0,IF($G131="MG",SUMPRODUCT($I131:$I135,Expenses!ID$35:ID$39)*$F131,MAX((Expenses!ID$35-$K131/12)*$J131*$F131,0)+MAX((Expenses!ID$36-$K132/12)*$J132*$F131,0)+MAX((Expenses!ID$37-$K133/12)*$J133*$F131,0)+MAX((Expenses!ID$38-$K134/12)*$J134*$F131,0)+MAX((Expenses!ID$39-$K135/12)*$J135*$F131,0)))),0)</f>
        <v>0</v>
      </c>
      <c r="IG297" s="156">
        <f>IF(AND(IG$165&lt;=$E131,IG$165&gt;=EOMONTH($D131,0)),IF($G131="NNN",SUM(Expenses!IE$35:IE$39)*$F131,IF($G131="FSG",0,IF($G131="MG",SUMPRODUCT($I131:$I135,Expenses!IE$35:IE$39)*$F131,MAX((Expenses!IE$35-$K131/12)*$J131*$F131,0)+MAX((Expenses!IE$36-$K132/12)*$J132*$F131,0)+MAX((Expenses!IE$37-$K133/12)*$J133*$F131,0)+MAX((Expenses!IE$38-$K134/12)*$J134*$F131,0)+MAX((Expenses!IE$39-$K135/12)*$J135*$F131,0)))),0)</f>
        <v>0</v>
      </c>
      <c r="IH297" s="156">
        <f>IF(AND(IH$165&lt;=$E131,IH$165&gt;=EOMONTH($D131,0)),IF($G131="NNN",SUM(Expenses!IF$35:IF$39)*$F131,IF($G131="FSG",0,IF($G131="MG",SUMPRODUCT($I131:$I135,Expenses!IF$35:IF$39)*$F131,MAX((Expenses!IF$35-$K131/12)*$J131*$F131,0)+MAX((Expenses!IF$36-$K132/12)*$J132*$F131,0)+MAX((Expenses!IF$37-$K133/12)*$J133*$F131,0)+MAX((Expenses!IF$38-$K134/12)*$J134*$F131,0)+MAX((Expenses!IF$39-$K135/12)*$J135*$F131,0)))),0)</f>
        <v>0</v>
      </c>
      <c r="II297" s="156">
        <f>IF(AND(II$165&lt;=$E131,II$165&gt;=EOMONTH($D131,0)),IF($G131="NNN",SUM(Expenses!IG$35:IG$39)*$F131,IF($G131="FSG",0,IF($G131="MG",SUMPRODUCT($I131:$I135,Expenses!IG$35:IG$39)*$F131,MAX((Expenses!IG$35-$K131/12)*$J131*$F131,0)+MAX((Expenses!IG$36-$K132/12)*$J132*$F131,0)+MAX((Expenses!IG$37-$K133/12)*$J133*$F131,0)+MAX((Expenses!IG$38-$K134/12)*$J134*$F131,0)+MAX((Expenses!IG$39-$K135/12)*$J135*$F131,0)))),0)</f>
        <v>0</v>
      </c>
      <c r="IJ297" s="156">
        <f>IF(AND(IJ$165&lt;=$E131,IJ$165&gt;=EOMONTH($D131,0)),IF($G131="NNN",SUM(Expenses!IH$35:IH$39)*$F131,IF($G131="FSG",0,IF($G131="MG",SUMPRODUCT($I131:$I135,Expenses!IH$35:IH$39)*$F131,MAX((Expenses!IH$35-$K131/12)*$J131*$F131,0)+MAX((Expenses!IH$36-$K132/12)*$J132*$F131,0)+MAX((Expenses!IH$37-$K133/12)*$J133*$F131,0)+MAX((Expenses!IH$38-$K134/12)*$J134*$F131,0)+MAX((Expenses!IH$39-$K135/12)*$J135*$F131,0)))),0)</f>
        <v>0</v>
      </c>
      <c r="IK297" s="156">
        <f>IF(AND(IK$165&lt;=$E131,IK$165&gt;=EOMONTH($D131,0)),IF($G131="NNN",SUM(Expenses!II$35:II$39)*$F131,IF($G131="FSG",0,IF($G131="MG",SUMPRODUCT($I131:$I135,Expenses!II$35:II$39)*$F131,MAX((Expenses!II$35-$K131/12)*$J131*$F131,0)+MAX((Expenses!II$36-$K132/12)*$J132*$F131,0)+MAX((Expenses!II$37-$K133/12)*$J133*$F131,0)+MAX((Expenses!II$38-$K134/12)*$J134*$F131,0)+MAX((Expenses!II$39-$K135/12)*$J135*$F131,0)))),0)</f>
        <v>0</v>
      </c>
      <c r="IL297" s="156">
        <f>IF(AND(IL$165&lt;=$E131,IL$165&gt;=EOMONTH($D131,0)),IF($G131="NNN",SUM(Expenses!IJ$35:IJ$39)*$F131,IF($G131="FSG",0,IF($G131="MG",SUMPRODUCT($I131:$I135,Expenses!IJ$35:IJ$39)*$F131,MAX((Expenses!IJ$35-$K131/12)*$J131*$F131,0)+MAX((Expenses!IJ$36-$K132/12)*$J132*$F131,0)+MAX((Expenses!IJ$37-$K133/12)*$J133*$F131,0)+MAX((Expenses!IJ$38-$K134/12)*$J134*$F131,0)+MAX((Expenses!IJ$39-$K135/12)*$J135*$F131,0)))),0)</f>
        <v>0</v>
      </c>
      <c r="IM297" s="156">
        <f>IF(AND(IM$165&lt;=$E131,IM$165&gt;=EOMONTH($D131,0)),IF($G131="NNN",SUM(Expenses!IK$35:IK$39)*$F131,IF($G131="FSG",0,IF($G131="MG",SUMPRODUCT($I131:$I135,Expenses!IK$35:IK$39)*$F131,MAX((Expenses!IK$35-$K131/12)*$J131*$F131,0)+MAX((Expenses!IK$36-$K132/12)*$J132*$F131,0)+MAX((Expenses!IK$37-$K133/12)*$J133*$F131,0)+MAX((Expenses!IK$38-$K134/12)*$J134*$F131,0)+MAX((Expenses!IK$39-$K135/12)*$J135*$F131,0)))),0)</f>
        <v>0</v>
      </c>
      <c r="IN297" s="156">
        <f>IF(AND(IN$165&lt;=$E131,IN$165&gt;=EOMONTH($D131,0)),IF($G131="NNN",SUM(Expenses!IL$35:IL$39)*$F131,IF($G131="FSG",0,IF($G131="MG",SUMPRODUCT($I131:$I135,Expenses!IL$35:IL$39)*$F131,MAX((Expenses!IL$35-$K131/12)*$J131*$F131,0)+MAX((Expenses!IL$36-$K132/12)*$J132*$F131,0)+MAX((Expenses!IL$37-$K133/12)*$J133*$F131,0)+MAX((Expenses!IL$38-$K134/12)*$J134*$F131,0)+MAX((Expenses!IL$39-$K135/12)*$J135*$F131,0)))),0)</f>
        <v>0</v>
      </c>
      <c r="IO297" s="156">
        <f>IF(AND(IO$165&lt;=$E131,IO$165&gt;=EOMONTH($D131,0)),IF($G131="NNN",SUM(Expenses!IM$35:IM$39)*$F131,IF($G131="FSG",0,IF($G131="MG",SUMPRODUCT($I131:$I135,Expenses!IM$35:IM$39)*$F131,MAX((Expenses!IM$35-$K131/12)*$J131*$F131,0)+MAX((Expenses!IM$36-$K132/12)*$J132*$F131,0)+MAX((Expenses!IM$37-$K133/12)*$J133*$F131,0)+MAX((Expenses!IM$38-$K134/12)*$J134*$F131,0)+MAX((Expenses!IM$39-$K135/12)*$J135*$F131,0)))),0)</f>
        <v>0</v>
      </c>
      <c r="IP297" s="156">
        <f>IF(AND(IP$165&lt;=$E131,IP$165&gt;=EOMONTH($D131,0)),IF($G131="NNN",SUM(Expenses!IN$35:IN$39)*$F131,IF($G131="FSG",0,IF($G131="MG",SUMPRODUCT($I131:$I135,Expenses!IN$35:IN$39)*$F131,MAX((Expenses!IN$35-$K131/12)*$J131*$F131,0)+MAX((Expenses!IN$36-$K132/12)*$J132*$F131,0)+MAX((Expenses!IN$37-$K133/12)*$J133*$F131,0)+MAX((Expenses!IN$38-$K134/12)*$J134*$F131,0)+MAX((Expenses!IN$39-$K135/12)*$J135*$F131,0)))),0)</f>
        <v>0</v>
      </c>
      <c r="IQ297" s="156">
        <f>IF(AND(IQ$165&lt;=$E131,IQ$165&gt;=EOMONTH($D131,0)),IF($G131="NNN",SUM(Expenses!IO$35:IO$39)*$F131,IF($G131="FSG",0,IF($G131="MG",SUMPRODUCT($I131:$I135,Expenses!IO$35:IO$39)*$F131,MAX((Expenses!IO$35-$K131/12)*$J131*$F131,0)+MAX((Expenses!IO$36-$K132/12)*$J132*$F131,0)+MAX((Expenses!IO$37-$K133/12)*$J133*$F131,0)+MAX((Expenses!IO$38-$K134/12)*$J134*$F131,0)+MAX((Expenses!IO$39-$K135/12)*$J135*$F131,0)))),0)</f>
        <v>0</v>
      </c>
      <c r="IR297" s="156">
        <f>IF(AND(IR$165&lt;=$E131,IR$165&gt;=EOMONTH($D131,0)),IF($G131="NNN",SUM(Expenses!IP$35:IP$39)*$F131,IF($G131="FSG",0,IF($G131="MG",SUMPRODUCT($I131:$I135,Expenses!IP$35:IP$39)*$F131,MAX((Expenses!IP$35-$K131/12)*$J131*$F131,0)+MAX((Expenses!IP$36-$K132/12)*$J132*$F131,0)+MAX((Expenses!IP$37-$K133/12)*$J133*$F131,0)+MAX((Expenses!IP$38-$K134/12)*$J134*$F131,0)+MAX((Expenses!IP$39-$K135/12)*$J135*$F131,0)))),0)</f>
        <v>0</v>
      </c>
      <c r="IS297" s="156">
        <f>IF(AND(IS$165&lt;=$E131,IS$165&gt;=EOMONTH($D131,0)),IF($G131="NNN",SUM(Expenses!IQ$35:IQ$39)*$F131,IF($G131="FSG",0,IF($G131="MG",SUMPRODUCT($I131:$I135,Expenses!IQ$35:IQ$39)*$F131,MAX((Expenses!IQ$35-$K131/12)*$J131*$F131,0)+MAX((Expenses!IQ$36-$K132/12)*$J132*$F131,0)+MAX((Expenses!IQ$37-$K133/12)*$J133*$F131,0)+MAX((Expenses!IQ$38-$K134/12)*$J134*$F131,0)+MAX((Expenses!IQ$39-$K135/12)*$J135*$F131,0)))),0)</f>
        <v>0</v>
      </c>
      <c r="IT297" s="156">
        <f>IF(AND(IT$165&lt;=$E131,IT$165&gt;=EOMONTH($D131,0)),IF($G131="NNN",SUM(Expenses!IR$35:IR$39)*$F131,IF($G131="FSG",0,IF($G131="MG",SUMPRODUCT($I131:$I135,Expenses!IR$35:IR$39)*$F131,MAX((Expenses!IR$35-$K131/12)*$J131*$F131,0)+MAX((Expenses!IR$36-$K132/12)*$J132*$F131,0)+MAX((Expenses!IR$37-$K133/12)*$J133*$F131,0)+MAX((Expenses!IR$38-$K134/12)*$J134*$F131,0)+MAX((Expenses!IR$39-$K135/12)*$J135*$F131,0)))),0)</f>
        <v>0</v>
      </c>
      <c r="IU297" s="156">
        <f>IF(AND(IU$165&lt;=$E131,IU$165&gt;=EOMONTH($D131,0)),IF($G131="NNN",SUM(Expenses!IS$35:IS$39)*$F131,IF($G131="FSG",0,IF($G131="MG",SUMPRODUCT($I131:$I135,Expenses!IS$35:IS$39)*$F131,MAX((Expenses!IS$35-$K131/12)*$J131*$F131,0)+MAX((Expenses!IS$36-$K132/12)*$J132*$F131,0)+MAX((Expenses!IS$37-$K133/12)*$J133*$F131,0)+MAX((Expenses!IS$38-$K134/12)*$J134*$F131,0)+MAX((Expenses!IS$39-$K135/12)*$J135*$F131,0)))),0)</f>
        <v>0</v>
      </c>
      <c r="IV297" s="156">
        <f>IF(AND(IV$165&lt;=$E131,IV$165&gt;=EOMONTH($D131,0)),IF($G131="NNN",SUM(Expenses!IT$35:IT$39)*$F131,IF($G131="FSG",0,IF($G131="MG",SUMPRODUCT($I131:$I135,Expenses!IT$35:IT$39)*$F131,MAX((Expenses!IT$35-$K131/12)*$J131*$F131,0)+MAX((Expenses!IT$36-$K132/12)*$J132*$F131,0)+MAX((Expenses!IT$37-$K133/12)*$J133*$F131,0)+MAX((Expenses!IT$38-$K134/12)*$J134*$F131,0)+MAX((Expenses!IT$39-$K135/12)*$J135*$F131,0)))),0)</f>
        <v>0</v>
      </c>
      <c r="IW297" s="156">
        <f>IF(AND(IW$165&lt;=$E131,IW$165&gt;=EOMONTH($D131,0)),IF($G131="NNN",SUM(Expenses!IU$35:IU$39)*$F131,IF($G131="FSG",0,IF($G131="MG",SUMPRODUCT($I131:$I135,Expenses!IU$35:IU$39)*$F131,MAX((Expenses!IU$35-$K131/12)*$J131*$F131,0)+MAX((Expenses!IU$36-$K132/12)*$J132*$F131,0)+MAX((Expenses!IU$37-$K133/12)*$J133*$F131,0)+MAX((Expenses!IU$38-$K134/12)*$J134*$F131,0)+MAX((Expenses!IU$39-$K135/12)*$J135*$F131,0)))),0)</f>
        <v>0</v>
      </c>
      <c r="IX297" s="156">
        <f>IF(AND(IX$165&lt;=$E131,IX$165&gt;=EOMONTH($D131,0)),IF($G131="NNN",SUM(Expenses!IV$35:IV$39)*$F131,IF($G131="FSG",0,IF($G131="MG",SUMPRODUCT($I131:$I135,Expenses!IV$35:IV$39)*$F131,MAX((Expenses!IV$35-$K131/12)*$J131*$F131,0)+MAX((Expenses!IV$36-$K132/12)*$J132*$F131,0)+MAX((Expenses!IV$37-$K133/12)*$J133*$F131,0)+MAX((Expenses!IV$38-$K134/12)*$J134*$F131,0)+MAX((Expenses!IV$39-$K135/12)*$J135*$F131,0)))),0)</f>
        <v>0</v>
      </c>
      <c r="IY297" s="156">
        <f>IF(AND(IY$165&lt;=$E131,IY$165&gt;=EOMONTH($D131,0)),IF($G131="NNN",SUM(Expenses!IW$35:IW$39)*$F131,IF($G131="FSG",0,IF($G131="MG",SUMPRODUCT($I131:$I135,Expenses!IW$35:IW$39)*$F131,MAX((Expenses!IW$35-$K131/12)*$J131*$F131,0)+MAX((Expenses!IW$36-$K132/12)*$J132*$F131,0)+MAX((Expenses!IW$37-$K133/12)*$J133*$F131,0)+MAX((Expenses!IW$38-$K134/12)*$J134*$F131,0)+MAX((Expenses!IW$39-$K135/12)*$J135*$F131,0)))),0)</f>
        <v>0</v>
      </c>
      <c r="IZ297" s="156">
        <f>IF(AND(IZ$165&lt;=$E131,IZ$165&gt;=EOMONTH($D131,0)),IF($G131="NNN",SUM(Expenses!IX$35:IX$39)*$F131,IF($G131="FSG",0,IF($G131="MG",SUMPRODUCT($I131:$I135,Expenses!IX$35:IX$39)*$F131,MAX((Expenses!IX$35-$K131/12)*$J131*$F131,0)+MAX((Expenses!IX$36-$K132/12)*$J132*$F131,0)+MAX((Expenses!IX$37-$K133/12)*$J133*$F131,0)+MAX((Expenses!IX$38-$K134/12)*$J134*$F131,0)+MAX((Expenses!IX$39-$K135/12)*$J135*$F131,0)))),0)</f>
        <v>0</v>
      </c>
      <c r="JA297" s="156">
        <f>IF(AND(JA$165&lt;=$E131,JA$165&gt;=EOMONTH($D131,0)),IF($G131="NNN",SUM(Expenses!IY$35:IY$39)*$F131,IF($G131="FSG",0,IF($G131="MG",SUMPRODUCT($I131:$I135,Expenses!IY$35:IY$39)*$F131,MAX((Expenses!IY$35-$K131/12)*$J131*$F131,0)+MAX((Expenses!IY$36-$K132/12)*$J132*$F131,0)+MAX((Expenses!IY$37-$K133/12)*$J133*$F131,0)+MAX((Expenses!IY$38-$K134/12)*$J134*$F131,0)+MAX((Expenses!IY$39-$K135/12)*$J135*$F131,0)))),0)</f>
        <v>0</v>
      </c>
      <c r="JB297" s="156">
        <f>IF(AND(JB$165&lt;=$E131,JB$165&gt;=EOMONTH($D131,0)),IF($G131="NNN",SUM(Expenses!IZ$35:IZ$39)*$F131,IF($G131="FSG",0,IF($G131="MG",SUMPRODUCT($I131:$I135,Expenses!IZ$35:IZ$39)*$F131,MAX((Expenses!IZ$35-$K131/12)*$J131*$F131,0)+MAX((Expenses!IZ$36-$K132/12)*$J132*$F131,0)+MAX((Expenses!IZ$37-$K133/12)*$J133*$F131,0)+MAX((Expenses!IZ$38-$K134/12)*$J134*$F131,0)+MAX((Expenses!IZ$39-$K135/12)*$J135*$F131,0)))),0)</f>
        <v>0</v>
      </c>
      <c r="JC297" s="156">
        <f>IF(AND(JC$165&lt;=$E131,JC$165&gt;=EOMONTH($D131,0)),IF($G131="NNN",SUM(Expenses!JA$35:JA$39)*$F131,IF($G131="FSG",0,IF($G131="MG",SUMPRODUCT($I131:$I135,Expenses!JA$35:JA$39)*$F131,MAX((Expenses!JA$35-$K131/12)*$J131*$F131,0)+MAX((Expenses!JA$36-$K132/12)*$J132*$F131,0)+MAX((Expenses!JA$37-$K133/12)*$J133*$F131,0)+MAX((Expenses!JA$38-$K134/12)*$J134*$F131,0)+MAX((Expenses!JA$39-$K135/12)*$J135*$F131,0)))),0)</f>
        <v>0</v>
      </c>
      <c r="JD297" s="156">
        <f>IF(AND(JD$165&lt;=$E131,JD$165&gt;=EOMONTH($D131,0)),IF($G131="NNN",SUM(Expenses!JB$35:JB$39)*$F131,IF($G131="FSG",0,IF($G131="MG",SUMPRODUCT($I131:$I135,Expenses!JB$35:JB$39)*$F131,MAX((Expenses!JB$35-$K131/12)*$J131*$F131,0)+MAX((Expenses!JB$36-$K132/12)*$J132*$F131,0)+MAX((Expenses!JB$37-$K133/12)*$J133*$F131,0)+MAX((Expenses!JB$38-$K134/12)*$J134*$F131,0)+MAX((Expenses!JB$39-$K135/12)*$J135*$F131,0)))),0)</f>
        <v>0</v>
      </c>
      <c r="JE297" s="156">
        <f>IF(AND(JE$165&lt;=$E131,JE$165&gt;=EOMONTH($D131,0)),IF($G131="NNN",SUM(Expenses!JC$35:JC$39)*$F131,IF($G131="FSG",0,IF($G131="MG",SUMPRODUCT($I131:$I135,Expenses!JC$35:JC$39)*$F131,MAX((Expenses!JC$35-$K131/12)*$J131*$F131,0)+MAX((Expenses!JC$36-$K132/12)*$J132*$F131,0)+MAX((Expenses!JC$37-$K133/12)*$J133*$F131,0)+MAX((Expenses!JC$38-$K134/12)*$J134*$F131,0)+MAX((Expenses!JC$39-$K135/12)*$J135*$F131,0)))),0)</f>
        <v>0</v>
      </c>
      <c r="JF297" s="156">
        <f>IF(AND(JF$165&lt;=$E131,JF$165&gt;=EOMONTH($D131,0)),IF($G131="NNN",SUM(Expenses!JD$35:JD$39)*$F131,IF($G131="FSG",0,IF($G131="MG",SUMPRODUCT($I131:$I135,Expenses!JD$35:JD$39)*$F131,MAX((Expenses!JD$35-$K131/12)*$J131*$F131,0)+MAX((Expenses!JD$36-$K132/12)*$J132*$F131,0)+MAX((Expenses!JD$37-$K133/12)*$J133*$F131,0)+MAX((Expenses!JD$38-$K134/12)*$J134*$F131,0)+MAX((Expenses!JD$39-$K135/12)*$J135*$F131,0)))),0)</f>
        <v>0</v>
      </c>
      <c r="JG297" s="156">
        <f>IF(AND(JG$165&lt;=$E131,JG$165&gt;=EOMONTH($D131,0)),IF($G131="NNN",SUM(Expenses!JE$35:JE$39)*$F131,IF($G131="FSG",0,IF($G131="MG",SUMPRODUCT($I131:$I135,Expenses!JE$35:JE$39)*$F131,MAX((Expenses!JE$35-$K131/12)*$J131*$F131,0)+MAX((Expenses!JE$36-$K132/12)*$J132*$F131,0)+MAX((Expenses!JE$37-$K133/12)*$J133*$F131,0)+MAX((Expenses!JE$38-$K134/12)*$J134*$F131,0)+MAX((Expenses!JE$39-$K135/12)*$J135*$F131,0)))),0)</f>
        <v>0</v>
      </c>
      <c r="JH297" s="156">
        <f>IF(AND(JH$165&lt;=$E131,JH$165&gt;=EOMONTH($D131,0)),IF($G131="NNN",SUM(Expenses!JF$35:JF$39)*$F131,IF($G131="FSG",0,IF($G131="MG",SUMPRODUCT($I131:$I135,Expenses!JF$35:JF$39)*$F131,MAX((Expenses!JF$35-$K131/12)*$J131*$F131,0)+MAX((Expenses!JF$36-$K132/12)*$J132*$F131,0)+MAX((Expenses!JF$37-$K133/12)*$J133*$F131,0)+MAX((Expenses!JF$38-$K134/12)*$J134*$F131,0)+MAX((Expenses!JF$39-$K135/12)*$J135*$F131,0)))),0)</f>
        <v>0</v>
      </c>
      <c r="JI297" s="156">
        <f>IF(AND(JI$165&lt;=$E131,JI$165&gt;=EOMONTH($D131,0)),IF($G131="NNN",SUM(Expenses!JG$35:JG$39)*$F131,IF($G131="FSG",0,IF($G131="MG",SUMPRODUCT($I131:$I135,Expenses!JG$35:JG$39)*$F131,MAX((Expenses!JG$35-$K131/12)*$J131*$F131,0)+MAX((Expenses!JG$36-$K132/12)*$J132*$F131,0)+MAX((Expenses!JG$37-$K133/12)*$J133*$F131,0)+MAX((Expenses!JG$38-$K134/12)*$J134*$F131,0)+MAX((Expenses!JG$39-$K135/12)*$J135*$F131,0)))),0)</f>
        <v>0</v>
      </c>
      <c r="JJ297" s="156">
        <f>IF(AND(JJ$165&lt;=$E131,JJ$165&gt;=EOMONTH($D131,0)),IF($G131="NNN",SUM(Expenses!JH$35:JH$39)*$F131,IF($G131="FSG",0,IF($G131="MG",SUMPRODUCT($I131:$I135,Expenses!JH$35:JH$39)*$F131,MAX((Expenses!JH$35-$K131/12)*$J131*$F131,0)+MAX((Expenses!JH$36-$K132/12)*$J132*$F131,0)+MAX((Expenses!JH$37-$K133/12)*$J133*$F131,0)+MAX((Expenses!JH$38-$K134/12)*$J134*$F131,0)+MAX((Expenses!JH$39-$K135/12)*$J135*$F131,0)))),0)</f>
        <v>0</v>
      </c>
      <c r="JK297" s="156">
        <f>IF(AND(JK$165&lt;=$E131,JK$165&gt;=EOMONTH($D131,0)),IF($G131="NNN",SUM(Expenses!JI$35:JI$39)*$F131,IF($G131="FSG",0,IF($G131="MG",SUMPRODUCT($I131:$I135,Expenses!JI$35:JI$39)*$F131,MAX((Expenses!JI$35-$K131/12)*$J131*$F131,0)+MAX((Expenses!JI$36-$K132/12)*$J132*$F131,0)+MAX((Expenses!JI$37-$K133/12)*$J133*$F131,0)+MAX((Expenses!JI$38-$K134/12)*$J134*$F131,0)+MAX((Expenses!JI$39-$K135/12)*$J135*$F131,0)))),0)</f>
        <v>0</v>
      </c>
      <c r="JL297" s="156">
        <f>IF(AND(JL$165&lt;=$E131,JL$165&gt;=EOMONTH($D131,0)),IF($G131="NNN",SUM(Expenses!JJ$35:JJ$39)*$F131,IF($G131="FSG",0,IF($G131="MG",SUMPRODUCT($I131:$I135,Expenses!JJ$35:JJ$39)*$F131,MAX((Expenses!JJ$35-$K131/12)*$J131*$F131,0)+MAX((Expenses!JJ$36-$K132/12)*$J132*$F131,0)+MAX((Expenses!JJ$37-$K133/12)*$J133*$F131,0)+MAX((Expenses!JJ$38-$K134/12)*$J134*$F131,0)+MAX((Expenses!JJ$39-$K135/12)*$J135*$F131,0)))),0)</f>
        <v>0</v>
      </c>
      <c r="JM297" s="156">
        <f>IF(AND(JM$165&lt;=$E131,JM$165&gt;=EOMONTH($D131,0)),IF($G131="NNN",SUM(Expenses!JK$35:JK$39)*$F131,IF($G131="FSG",0,IF($G131="MG",SUMPRODUCT($I131:$I135,Expenses!JK$35:JK$39)*$F131,MAX((Expenses!JK$35-$K131/12)*$J131*$F131,0)+MAX((Expenses!JK$36-$K132/12)*$J132*$F131,0)+MAX((Expenses!JK$37-$K133/12)*$J133*$F131,0)+MAX((Expenses!JK$38-$K134/12)*$J134*$F131,0)+MAX((Expenses!JK$39-$K135/12)*$J135*$F131,0)))),0)</f>
        <v>0</v>
      </c>
      <c r="JN297" s="156">
        <f>IF(AND(JN$165&lt;=$E131,JN$165&gt;=EOMONTH($D131,0)),IF($G131="NNN",SUM(Expenses!JL$35:JL$39)*$F131,IF($G131="FSG",0,IF($G131="MG",SUMPRODUCT($I131:$I135,Expenses!JL$35:JL$39)*$F131,MAX((Expenses!JL$35-$K131/12)*$J131*$F131,0)+MAX((Expenses!JL$36-$K132/12)*$J132*$F131,0)+MAX((Expenses!JL$37-$K133/12)*$J133*$F131,0)+MAX((Expenses!JL$38-$K134/12)*$J134*$F131,0)+MAX((Expenses!JL$39-$K135/12)*$J135*$F131,0)))),0)</f>
        <v>0</v>
      </c>
      <c r="JO297" s="156">
        <f>IF(AND(JO$165&lt;=$E131,JO$165&gt;=EOMONTH($D131,0)),IF($G131="NNN",SUM(Expenses!JM$35:JM$39)*$F131,IF($G131="FSG",0,IF($G131="MG",SUMPRODUCT($I131:$I135,Expenses!JM$35:JM$39)*$F131,MAX((Expenses!JM$35-$K131/12)*$J131*$F131,0)+MAX((Expenses!JM$36-$K132/12)*$J132*$F131,0)+MAX((Expenses!JM$37-$K133/12)*$J133*$F131,0)+MAX((Expenses!JM$38-$K134/12)*$J134*$F131,0)+MAX((Expenses!JM$39-$K135/12)*$J135*$F131,0)))),0)</f>
        <v>0</v>
      </c>
      <c r="JP297" s="156">
        <f>IF(AND(JP$165&lt;=$E131,JP$165&gt;=EOMONTH($D131,0)),IF($G131="NNN",SUM(Expenses!JN$35:JN$39)*$F131,IF($G131="FSG",0,IF($G131="MG",SUMPRODUCT($I131:$I135,Expenses!JN$35:JN$39)*$F131,MAX((Expenses!JN$35-$K131/12)*$J131*$F131,0)+MAX((Expenses!JN$36-$K132/12)*$J132*$F131,0)+MAX((Expenses!JN$37-$K133/12)*$J133*$F131,0)+MAX((Expenses!JN$38-$K134/12)*$J134*$F131,0)+MAX((Expenses!JN$39-$K135/12)*$J135*$F131,0)))),0)</f>
        <v>0</v>
      </c>
      <c r="JQ297" s="156">
        <f>IF(AND(JQ$165&lt;=$E131,JQ$165&gt;=EOMONTH($D131,0)),IF($G131="NNN",SUM(Expenses!JO$35:JO$39)*$F131,IF($G131="FSG",0,IF($G131="MG",SUMPRODUCT($I131:$I135,Expenses!JO$35:JO$39)*$F131,MAX((Expenses!JO$35-$K131/12)*$J131*$F131,0)+MAX((Expenses!JO$36-$K132/12)*$J132*$F131,0)+MAX((Expenses!JO$37-$K133/12)*$J133*$F131,0)+MAX((Expenses!JO$38-$K134/12)*$J134*$F131,0)+MAX((Expenses!JO$39-$K135/12)*$J135*$F131,0)))),0)</f>
        <v>0</v>
      </c>
      <c r="JR297" s="156">
        <f>IF(AND(JR$165&lt;=$E131,JR$165&gt;=EOMONTH($D131,0)),IF($G131="NNN",SUM(Expenses!JP$35:JP$39)*$F131,IF($G131="FSG",0,IF($G131="MG",SUMPRODUCT($I131:$I135,Expenses!JP$35:JP$39)*$F131,MAX((Expenses!JP$35-$K131/12)*$J131*$F131,0)+MAX((Expenses!JP$36-$K132/12)*$J132*$F131,0)+MAX((Expenses!JP$37-$K133/12)*$J133*$F131,0)+MAX((Expenses!JP$38-$K134/12)*$J134*$F131,0)+MAX((Expenses!JP$39-$K135/12)*$J135*$F131,0)))),0)</f>
        <v>0</v>
      </c>
      <c r="JS297" s="156">
        <f>IF(AND(JS$165&lt;=$E131,JS$165&gt;=EOMONTH($D131,0)),IF($G131="NNN",SUM(Expenses!JQ$35:JQ$39)*$F131,IF($G131="FSG",0,IF($G131="MG",SUMPRODUCT($I131:$I135,Expenses!JQ$35:JQ$39)*$F131,MAX((Expenses!JQ$35-$K131/12)*$J131*$F131,0)+MAX((Expenses!JQ$36-$K132/12)*$J132*$F131,0)+MAX((Expenses!JQ$37-$K133/12)*$J133*$F131,0)+MAX((Expenses!JQ$38-$K134/12)*$J134*$F131,0)+MAX((Expenses!JQ$39-$K135/12)*$J135*$F131,0)))),0)</f>
        <v>0</v>
      </c>
      <c r="JT297" s="156">
        <f>IF(AND(JT$165&lt;=$E131,JT$165&gt;=EOMONTH($D131,0)),IF($G131="NNN",SUM(Expenses!JR$35:JR$39)*$F131,IF($G131="FSG",0,IF($G131="MG",SUMPRODUCT($I131:$I135,Expenses!JR$35:JR$39)*$F131,MAX((Expenses!JR$35-$K131/12)*$J131*$F131,0)+MAX((Expenses!JR$36-$K132/12)*$J132*$F131,0)+MAX((Expenses!JR$37-$K133/12)*$J133*$F131,0)+MAX((Expenses!JR$38-$K134/12)*$J134*$F131,0)+MAX((Expenses!JR$39-$K135/12)*$J135*$F131,0)))),0)</f>
        <v>0</v>
      </c>
      <c r="JU297" s="156">
        <f>IF(AND(JU$165&lt;=$E131,JU$165&gt;=EOMONTH($D131,0)),IF($G131="NNN",SUM(Expenses!JS$35:JS$39)*$F131,IF($G131="FSG",0,IF($G131="MG",SUMPRODUCT($I131:$I135,Expenses!JS$35:JS$39)*$F131,MAX((Expenses!JS$35-$K131/12)*$J131*$F131,0)+MAX((Expenses!JS$36-$K132/12)*$J132*$F131,0)+MAX((Expenses!JS$37-$K133/12)*$J133*$F131,0)+MAX((Expenses!JS$38-$K134/12)*$J134*$F131,0)+MAX((Expenses!JS$39-$K135/12)*$J135*$F131,0)))),0)</f>
        <v>0</v>
      </c>
      <c r="JV297" s="156">
        <f>IF(AND(JV$165&lt;=$E131,JV$165&gt;=EOMONTH($D131,0)),IF($G131="NNN",SUM(Expenses!JT$35:JT$39)*$F131,IF($G131="FSG",0,IF($G131="MG",SUMPRODUCT($I131:$I135,Expenses!JT$35:JT$39)*$F131,MAX((Expenses!JT$35-$K131/12)*$J131*$F131,0)+MAX((Expenses!JT$36-$K132/12)*$J132*$F131,0)+MAX((Expenses!JT$37-$K133/12)*$J133*$F131,0)+MAX((Expenses!JT$38-$K134/12)*$J134*$F131,0)+MAX((Expenses!JT$39-$K135/12)*$J135*$F131,0)))),0)</f>
        <v>0</v>
      </c>
      <c r="JW297" s="156">
        <f>IF(AND(JW$165&lt;=$E131,JW$165&gt;=EOMONTH($D131,0)),IF($G131="NNN",SUM(Expenses!JU$35:JU$39)*$F131,IF($G131="FSG",0,IF($G131="MG",SUMPRODUCT($I131:$I135,Expenses!JU$35:JU$39)*$F131,MAX((Expenses!JU$35-$K131/12)*$J131*$F131,0)+MAX((Expenses!JU$36-$K132/12)*$J132*$F131,0)+MAX((Expenses!JU$37-$K133/12)*$J133*$F131,0)+MAX((Expenses!JU$38-$K134/12)*$J134*$F131,0)+MAX((Expenses!JU$39-$K135/12)*$J135*$F131,0)))),0)</f>
        <v>0</v>
      </c>
      <c r="JX297" s="156">
        <f>IF(AND(JX$165&lt;=$E131,JX$165&gt;=EOMONTH($D131,0)),IF($G131="NNN",SUM(Expenses!JV$35:JV$39)*$F131,IF($G131="FSG",0,IF($G131="MG",SUMPRODUCT($I131:$I135,Expenses!JV$35:JV$39)*$F131,MAX((Expenses!JV$35-$K131/12)*$J131*$F131,0)+MAX((Expenses!JV$36-$K132/12)*$J132*$F131,0)+MAX((Expenses!JV$37-$K133/12)*$J133*$F131,0)+MAX((Expenses!JV$38-$K134/12)*$J134*$F131,0)+MAX((Expenses!JV$39-$K135/12)*$J135*$F131,0)))),0)</f>
        <v>0</v>
      </c>
      <c r="JY297" s="156">
        <f>IF(AND(JY$165&lt;=$E131,JY$165&gt;=EOMONTH($D131,0)),IF($G131="NNN",SUM(Expenses!JW$35:JW$39)*$F131,IF($G131="FSG",0,IF($G131="MG",SUMPRODUCT($I131:$I135,Expenses!JW$35:JW$39)*$F131,MAX((Expenses!JW$35-$K131/12)*$J131*$F131,0)+MAX((Expenses!JW$36-$K132/12)*$J132*$F131,0)+MAX((Expenses!JW$37-$K133/12)*$J133*$F131,0)+MAX((Expenses!JW$38-$K134/12)*$J134*$F131,0)+MAX((Expenses!JW$39-$K135/12)*$J135*$F131,0)))),0)</f>
        <v>0</v>
      </c>
      <c r="JZ297" s="156">
        <f>IF(AND(JZ$165&lt;=$E131,JZ$165&gt;=EOMONTH($D131,0)),IF($G131="NNN",SUM(Expenses!JX$35:JX$39)*$F131,IF($G131="FSG",0,IF($G131="MG",SUMPRODUCT($I131:$I135,Expenses!JX$35:JX$39)*$F131,MAX((Expenses!JX$35-$K131/12)*$J131*$F131,0)+MAX((Expenses!JX$36-$K132/12)*$J132*$F131,0)+MAX((Expenses!JX$37-$K133/12)*$J133*$F131,0)+MAX((Expenses!JX$38-$K134/12)*$J134*$F131,0)+MAX((Expenses!JX$39-$K135/12)*$J135*$F131,0)))),0)</f>
        <v>0</v>
      </c>
      <c r="KA297" s="156">
        <f>IF(AND(KA$165&lt;=$E131,KA$165&gt;=EOMONTH($D131,0)),IF($G131="NNN",SUM(Expenses!JY$35:JY$39)*$F131,IF($G131="FSG",0,IF($G131="MG",SUMPRODUCT($I131:$I135,Expenses!JY$35:JY$39)*$F131,MAX((Expenses!JY$35-$K131/12)*$J131*$F131,0)+MAX((Expenses!JY$36-$K132/12)*$J132*$F131,0)+MAX((Expenses!JY$37-$K133/12)*$J133*$F131,0)+MAX((Expenses!JY$38-$K134/12)*$J134*$F131,0)+MAX((Expenses!JY$39-$K135/12)*$J135*$F131,0)))),0)</f>
        <v>0</v>
      </c>
      <c r="KB297" s="156">
        <f>IF(AND(KB$165&lt;=$E131,KB$165&gt;=EOMONTH($D131,0)),IF($G131="NNN",SUM(Expenses!JZ$35:JZ$39)*$F131,IF($G131="FSG",0,IF($G131="MG",SUMPRODUCT($I131:$I135,Expenses!JZ$35:JZ$39)*$F131,MAX((Expenses!JZ$35-$K131/12)*$J131*$F131,0)+MAX((Expenses!JZ$36-$K132/12)*$J132*$F131,0)+MAX((Expenses!JZ$37-$K133/12)*$J133*$F131,0)+MAX((Expenses!JZ$38-$K134/12)*$J134*$F131,0)+MAX((Expenses!JZ$39-$K135/12)*$J135*$F131,0)))),0)</f>
        <v>0</v>
      </c>
      <c r="KC297" s="156">
        <f>IF(AND(KC$165&lt;=$E131,KC$165&gt;=EOMONTH($D131,0)),IF($G131="NNN",SUM(Expenses!KA$35:KA$39)*$F131,IF($G131="FSG",0,IF($G131="MG",SUMPRODUCT($I131:$I135,Expenses!KA$35:KA$39)*$F131,MAX((Expenses!KA$35-$K131/12)*$J131*$F131,0)+MAX((Expenses!KA$36-$K132/12)*$J132*$F131,0)+MAX((Expenses!KA$37-$K133/12)*$J133*$F131,0)+MAX((Expenses!KA$38-$K134/12)*$J134*$F131,0)+MAX((Expenses!KA$39-$K135/12)*$J135*$F131,0)))),0)</f>
        <v>0</v>
      </c>
      <c r="KD297" s="156">
        <f>IF(AND(KD$165&lt;=$E131,KD$165&gt;=EOMONTH($D131,0)),IF($G131="NNN",SUM(Expenses!KB$35:KB$39)*$F131,IF($G131="FSG",0,IF($G131="MG",SUMPRODUCT($I131:$I135,Expenses!KB$35:KB$39)*$F131,MAX((Expenses!KB$35-$K131/12)*$J131*$F131,0)+MAX((Expenses!KB$36-$K132/12)*$J132*$F131,0)+MAX((Expenses!KB$37-$K133/12)*$J133*$F131,0)+MAX((Expenses!KB$38-$K134/12)*$J134*$F131,0)+MAX((Expenses!KB$39-$K135/12)*$J135*$F131,0)))),0)</f>
        <v>0</v>
      </c>
      <c r="KE297" s="156">
        <f>IF(AND(KE$165&lt;=$E131,KE$165&gt;=EOMONTH($D131,0)),IF($G131="NNN",SUM(Expenses!KC$35:KC$39)*$F131,IF($G131="FSG",0,IF($G131="MG",SUMPRODUCT($I131:$I135,Expenses!KC$35:KC$39)*$F131,MAX((Expenses!KC$35-$K131/12)*$J131*$F131,0)+MAX((Expenses!KC$36-$K132/12)*$J132*$F131,0)+MAX((Expenses!KC$37-$K133/12)*$J133*$F131,0)+MAX((Expenses!KC$38-$K134/12)*$J134*$F131,0)+MAX((Expenses!KC$39-$K135/12)*$J135*$F131,0)))),0)</f>
        <v>0</v>
      </c>
      <c r="KF297" s="156">
        <f>IF(AND(KF$165&lt;=$E131,KF$165&gt;=EOMONTH($D131,0)),IF($G131="NNN",SUM(Expenses!KD$35:KD$39)*$F131,IF($G131="FSG",0,IF($G131="MG",SUMPRODUCT($I131:$I135,Expenses!KD$35:KD$39)*$F131,MAX((Expenses!KD$35-$K131/12)*$J131*$F131,0)+MAX((Expenses!KD$36-$K132/12)*$J132*$F131,0)+MAX((Expenses!KD$37-$K133/12)*$J133*$F131,0)+MAX((Expenses!KD$38-$K134/12)*$J134*$F131,0)+MAX((Expenses!KD$39-$K135/12)*$J135*$F131,0)))),0)</f>
        <v>0</v>
      </c>
      <c r="KG297" s="156">
        <f>IF(AND(KG$165&lt;=$E131,KG$165&gt;=EOMONTH($D131,0)),IF($G131="NNN",SUM(Expenses!KE$35:KE$39)*$F131,IF($G131="FSG",0,IF($G131="MG",SUMPRODUCT($I131:$I135,Expenses!KE$35:KE$39)*$F131,MAX((Expenses!KE$35-$K131/12)*$J131*$F131,0)+MAX((Expenses!KE$36-$K132/12)*$J132*$F131,0)+MAX((Expenses!KE$37-$K133/12)*$J133*$F131,0)+MAX((Expenses!KE$38-$K134/12)*$J134*$F131,0)+MAX((Expenses!KE$39-$K135/12)*$J135*$F131,0)))),0)</f>
        <v>0</v>
      </c>
      <c r="KH297" s="156">
        <f>IF(AND(KH$165&lt;=$E131,KH$165&gt;=EOMONTH($D131,0)),IF($G131="NNN",SUM(Expenses!KF$35:KF$39)*$F131,IF($G131="FSG",0,IF($G131="MG",SUMPRODUCT($I131:$I135,Expenses!KF$35:KF$39)*$F131,MAX((Expenses!KF$35-$K131/12)*$J131*$F131,0)+MAX((Expenses!KF$36-$K132/12)*$J132*$F131,0)+MAX((Expenses!KF$37-$K133/12)*$J133*$F131,0)+MAX((Expenses!KF$38-$K134/12)*$J134*$F131,0)+MAX((Expenses!KF$39-$K135/12)*$J135*$F131,0)))),0)</f>
        <v>0</v>
      </c>
      <c r="KI297" s="156">
        <f>IF(AND(KI$165&lt;=$E131,KI$165&gt;=EOMONTH($D131,0)),IF($G131="NNN",SUM(Expenses!KG$35:KG$39)*$F131,IF($G131="FSG",0,IF($G131="MG",SUMPRODUCT($I131:$I135,Expenses!KG$35:KG$39)*$F131,MAX((Expenses!KG$35-$K131/12)*$J131*$F131,0)+MAX((Expenses!KG$36-$K132/12)*$J132*$F131,0)+MAX((Expenses!KG$37-$K133/12)*$J133*$F131,0)+MAX((Expenses!KG$38-$K134/12)*$J134*$F131,0)+MAX((Expenses!KG$39-$K135/12)*$J135*$F131,0)))),0)</f>
        <v>0</v>
      </c>
      <c r="KJ297" s="156">
        <f>IF(AND(KJ$165&lt;=$E131,KJ$165&gt;=EOMONTH($D131,0)),IF($G131="NNN",SUM(Expenses!KH$35:KH$39)*$F131,IF($G131="FSG",0,IF($G131="MG",SUMPRODUCT($I131:$I135,Expenses!KH$35:KH$39)*$F131,MAX((Expenses!KH$35-$K131/12)*$J131*$F131,0)+MAX((Expenses!KH$36-$K132/12)*$J132*$F131,0)+MAX((Expenses!KH$37-$K133/12)*$J133*$F131,0)+MAX((Expenses!KH$38-$K134/12)*$J134*$F131,0)+MAX((Expenses!KH$39-$K135/12)*$J135*$F131,0)))),0)</f>
        <v>0</v>
      </c>
      <c r="KK297" s="156">
        <f>IF(AND(KK$165&lt;=$E131,KK$165&gt;=EOMONTH($D131,0)),IF($G131="NNN",SUM(Expenses!KI$35:KI$39)*$F131,IF($G131="FSG",0,IF($G131="MG",SUMPRODUCT($I131:$I135,Expenses!KI$35:KI$39)*$F131,MAX((Expenses!KI$35-$K131/12)*$J131*$F131,0)+MAX((Expenses!KI$36-$K132/12)*$J132*$F131,0)+MAX((Expenses!KI$37-$K133/12)*$J133*$F131,0)+MAX((Expenses!KI$38-$K134/12)*$J134*$F131,0)+MAX((Expenses!KI$39-$K135/12)*$J135*$F131,0)))),0)</f>
        <v>0</v>
      </c>
      <c r="KL297" s="156">
        <f>IF(AND(KL$165&lt;=$E131,KL$165&gt;=EOMONTH($D131,0)),IF($G131="NNN",SUM(Expenses!KJ$35:KJ$39)*$F131,IF($G131="FSG",0,IF($G131="MG",SUMPRODUCT($I131:$I135,Expenses!KJ$35:KJ$39)*$F131,MAX((Expenses!KJ$35-$K131/12)*$J131*$F131,0)+MAX((Expenses!KJ$36-$K132/12)*$J132*$F131,0)+MAX((Expenses!KJ$37-$K133/12)*$J133*$F131,0)+MAX((Expenses!KJ$38-$K134/12)*$J134*$F131,0)+MAX((Expenses!KJ$39-$K135/12)*$J135*$F131,0)))),0)</f>
        <v>0</v>
      </c>
      <c r="KM297" s="156">
        <f>IF(AND(KM$165&lt;=$E131,KM$165&gt;=EOMONTH($D131,0)),IF($G131="NNN",SUM(Expenses!KK$35:KK$39)*$F131,IF($G131="FSG",0,IF($G131="MG",SUMPRODUCT($I131:$I135,Expenses!KK$35:KK$39)*$F131,MAX((Expenses!KK$35-$K131/12)*$J131*$F131,0)+MAX((Expenses!KK$36-$K132/12)*$J132*$F131,0)+MAX((Expenses!KK$37-$K133/12)*$J133*$F131,0)+MAX((Expenses!KK$38-$K134/12)*$J134*$F131,0)+MAX((Expenses!KK$39-$K135/12)*$J135*$F131,0)))),0)</f>
        <v>0</v>
      </c>
      <c r="KN297" s="156">
        <f>IF(AND(KN$165&lt;=$E131,KN$165&gt;=EOMONTH($D131,0)),IF($G131="NNN",SUM(Expenses!KL$35:KL$39)*$F131,IF($G131="FSG",0,IF($G131="MG",SUMPRODUCT($I131:$I135,Expenses!KL$35:KL$39)*$F131,MAX((Expenses!KL$35-$K131/12)*$J131*$F131,0)+MAX((Expenses!KL$36-$K132/12)*$J132*$F131,0)+MAX((Expenses!KL$37-$K133/12)*$J133*$F131,0)+MAX((Expenses!KL$38-$K134/12)*$J134*$F131,0)+MAX((Expenses!KL$39-$K135/12)*$J135*$F131,0)))),0)</f>
        <v>0</v>
      </c>
      <c r="KO297" s="156">
        <f>IF(AND(KO$165&lt;=$E131,KO$165&gt;=EOMONTH($D131,0)),IF($G131="NNN",SUM(Expenses!KM$35:KM$39)*$F131,IF($G131="FSG",0,IF($G131="MG",SUMPRODUCT($I131:$I135,Expenses!KM$35:KM$39)*$F131,MAX((Expenses!KM$35-$K131/12)*$J131*$F131,0)+MAX((Expenses!KM$36-$K132/12)*$J132*$F131,0)+MAX((Expenses!KM$37-$K133/12)*$J133*$F131,0)+MAX((Expenses!KM$38-$K134/12)*$J134*$F131,0)+MAX((Expenses!KM$39-$K135/12)*$J135*$F131,0)))),0)</f>
        <v>0</v>
      </c>
      <c r="KP297" s="156">
        <f>IF(AND(KP$165&lt;=$E131,KP$165&gt;=EOMONTH($D131,0)),IF($G131="NNN",SUM(Expenses!KN$35:KN$39)*$F131,IF($G131="FSG",0,IF($G131="MG",SUMPRODUCT($I131:$I135,Expenses!KN$35:KN$39)*$F131,MAX((Expenses!KN$35-$K131/12)*$J131*$F131,0)+MAX((Expenses!KN$36-$K132/12)*$J132*$F131,0)+MAX((Expenses!KN$37-$K133/12)*$J133*$F131,0)+MAX((Expenses!KN$38-$K134/12)*$J134*$F131,0)+MAX((Expenses!KN$39-$K135/12)*$J135*$F131,0)))),0)</f>
        <v>0</v>
      </c>
      <c r="KQ297" s="156">
        <f>IF(AND(KQ$165&lt;=$E131,KQ$165&gt;=EOMONTH($D131,0)),IF($G131="NNN",SUM(Expenses!KO$35:KO$39)*$F131,IF($G131="FSG",0,IF($G131="MG",SUMPRODUCT($I131:$I135,Expenses!KO$35:KO$39)*$F131,MAX((Expenses!KO$35-$K131/12)*$J131*$F131,0)+MAX((Expenses!KO$36-$K132/12)*$J132*$F131,0)+MAX((Expenses!KO$37-$K133/12)*$J133*$F131,0)+MAX((Expenses!KO$38-$K134/12)*$J134*$F131,0)+MAX((Expenses!KO$39-$K135/12)*$J135*$F131,0)))),0)</f>
        <v>0</v>
      </c>
      <c r="KR297" s="156">
        <f>IF(AND(KR$165&lt;=$E131,KR$165&gt;=EOMONTH($D131,0)),IF($G131="NNN",SUM(Expenses!KP$35:KP$39)*$F131,IF($G131="FSG",0,IF($G131="MG",SUMPRODUCT($I131:$I135,Expenses!KP$35:KP$39)*$F131,MAX((Expenses!KP$35-$K131/12)*$J131*$F131,0)+MAX((Expenses!KP$36-$K132/12)*$J132*$F131,0)+MAX((Expenses!KP$37-$K133/12)*$J133*$F131,0)+MAX((Expenses!KP$38-$K134/12)*$J134*$F131,0)+MAX((Expenses!KP$39-$K135/12)*$J135*$F131,0)))),0)</f>
        <v>0</v>
      </c>
      <c r="KS297" s="156">
        <f>IF(AND(KS$165&lt;=$E131,KS$165&gt;=EOMONTH($D131,0)),IF($G131="NNN",SUM(Expenses!KQ$35:KQ$39)*$F131,IF($G131="FSG",0,IF($G131="MG",SUMPRODUCT($I131:$I135,Expenses!KQ$35:KQ$39)*$F131,MAX((Expenses!KQ$35-$K131/12)*$J131*$F131,0)+MAX((Expenses!KQ$36-$K132/12)*$J132*$F131,0)+MAX((Expenses!KQ$37-$K133/12)*$J133*$F131,0)+MAX((Expenses!KQ$38-$K134/12)*$J134*$F131,0)+MAX((Expenses!KQ$39-$K135/12)*$J135*$F131,0)))),0)</f>
        <v>0</v>
      </c>
      <c r="KT297" s="156">
        <f>IF(AND(KT$165&lt;=$E131,KT$165&gt;=EOMONTH($D131,0)),IF($G131="NNN",SUM(Expenses!KR$35:KR$39)*$F131,IF($G131="FSG",0,IF($G131="MG",SUMPRODUCT($I131:$I135,Expenses!KR$35:KR$39)*$F131,MAX((Expenses!KR$35-$K131/12)*$J131*$F131,0)+MAX((Expenses!KR$36-$K132/12)*$J132*$F131,0)+MAX((Expenses!KR$37-$K133/12)*$J133*$F131,0)+MAX((Expenses!KR$38-$K134/12)*$J134*$F131,0)+MAX((Expenses!KR$39-$K135/12)*$J135*$F131,0)))),0)</f>
        <v>0</v>
      </c>
      <c r="KU297" s="156">
        <f>IF(AND(KU$165&lt;=$E131,KU$165&gt;=EOMONTH($D131,0)),IF($G131="NNN",SUM(Expenses!KS$35:KS$39)*$F131,IF($G131="FSG",0,IF($G131="MG",SUMPRODUCT($I131:$I135,Expenses!KS$35:KS$39)*$F131,MAX((Expenses!KS$35-$K131/12)*$J131*$F131,0)+MAX((Expenses!KS$36-$K132/12)*$J132*$F131,0)+MAX((Expenses!KS$37-$K133/12)*$J133*$F131,0)+MAX((Expenses!KS$38-$K134/12)*$J134*$F131,0)+MAX((Expenses!KS$39-$K135/12)*$J135*$F131,0)))),0)</f>
        <v>0</v>
      </c>
      <c r="KV297" s="156">
        <f>IF(AND(KV$165&lt;=$E131,KV$165&gt;=EOMONTH($D131,0)),IF($G131="NNN",SUM(Expenses!KT$35:KT$39)*$F131,IF($G131="FSG",0,IF($G131="MG",SUMPRODUCT($I131:$I135,Expenses!KT$35:KT$39)*$F131,MAX((Expenses!KT$35-$K131/12)*$J131*$F131,0)+MAX((Expenses!KT$36-$K132/12)*$J132*$F131,0)+MAX((Expenses!KT$37-$K133/12)*$J133*$F131,0)+MAX((Expenses!KT$38-$K134/12)*$J134*$F131,0)+MAX((Expenses!KT$39-$K135/12)*$J135*$F131,0)))),0)</f>
        <v>0</v>
      </c>
      <c r="KW297" s="156">
        <f>IF(AND(KW$165&lt;=$E131,KW$165&gt;=EOMONTH($D131,0)),IF($G131="NNN",SUM(Expenses!KU$35:KU$39)*$F131,IF($G131="FSG",0,IF($G131="MG",SUMPRODUCT($I131:$I135,Expenses!KU$35:KU$39)*$F131,MAX((Expenses!KU$35-$K131/12)*$J131*$F131,0)+MAX((Expenses!KU$36-$K132/12)*$J132*$F131,0)+MAX((Expenses!KU$37-$K133/12)*$J133*$F131,0)+MAX((Expenses!KU$38-$K134/12)*$J134*$F131,0)+MAX((Expenses!KU$39-$K135/12)*$J135*$F131,0)))),0)</f>
        <v>0</v>
      </c>
      <c r="KX297" s="156">
        <f>IF(AND(KX$165&lt;=$E131,KX$165&gt;=EOMONTH($D131,0)),IF($G131="NNN",SUM(Expenses!KV$35:KV$39)*$F131,IF($G131="FSG",0,IF($G131="MG",SUMPRODUCT($I131:$I135,Expenses!KV$35:KV$39)*$F131,MAX((Expenses!KV$35-$K131/12)*$J131*$F131,0)+MAX((Expenses!KV$36-$K132/12)*$J132*$F131,0)+MAX((Expenses!KV$37-$K133/12)*$J133*$F131,0)+MAX((Expenses!KV$38-$K134/12)*$J134*$F131,0)+MAX((Expenses!KV$39-$K135/12)*$J135*$F131,0)))),0)</f>
        <v>0</v>
      </c>
      <c r="KY297" s="156">
        <f>IF(AND(KY$165&lt;=$E131,KY$165&gt;=EOMONTH($D131,0)),IF($G131="NNN",SUM(Expenses!KW$35:KW$39)*$F131,IF($G131="FSG",0,IF($G131="MG",SUMPRODUCT($I131:$I135,Expenses!KW$35:KW$39)*$F131,MAX((Expenses!KW$35-$K131/12)*$J131*$F131,0)+MAX((Expenses!KW$36-$K132/12)*$J132*$F131,0)+MAX((Expenses!KW$37-$K133/12)*$J133*$F131,0)+MAX((Expenses!KW$38-$K134/12)*$J134*$F131,0)+MAX((Expenses!KW$39-$K135/12)*$J135*$F131,0)))),0)</f>
        <v>0</v>
      </c>
      <c r="KZ297" s="156">
        <f>IF(AND(KZ$165&lt;=$E131,KZ$165&gt;=EOMONTH($D131,0)),IF($G131="NNN",SUM(Expenses!KX$35:KX$39)*$F131,IF($G131="FSG",0,IF($G131="MG",SUMPRODUCT($I131:$I135,Expenses!KX$35:KX$39)*$F131,MAX((Expenses!KX$35-$K131/12)*$J131*$F131,0)+MAX((Expenses!KX$36-$K132/12)*$J132*$F131,0)+MAX((Expenses!KX$37-$K133/12)*$J133*$F131,0)+MAX((Expenses!KX$38-$K134/12)*$J134*$F131,0)+MAX((Expenses!KX$39-$K135/12)*$J135*$F131,0)))),0)</f>
        <v>0</v>
      </c>
      <c r="LA297" s="156">
        <f>IF(AND(LA$165&lt;=$E131,LA$165&gt;=EOMONTH($D131,0)),IF($G131="NNN",SUM(Expenses!KY$35:KY$39)*$F131,IF($G131="FSG",0,IF($G131="MG",SUMPRODUCT($I131:$I135,Expenses!KY$35:KY$39)*$F131,MAX((Expenses!KY$35-$K131/12)*$J131*$F131,0)+MAX((Expenses!KY$36-$K132/12)*$J132*$F131,0)+MAX((Expenses!KY$37-$K133/12)*$J133*$F131,0)+MAX((Expenses!KY$38-$K134/12)*$J134*$F131,0)+MAX((Expenses!KY$39-$K135/12)*$J135*$F131,0)))),0)</f>
        <v>0</v>
      </c>
      <c r="LB297" s="156">
        <f>IF(AND(LB$165&lt;=$E131,LB$165&gt;=EOMONTH($D131,0)),IF($G131="NNN",SUM(Expenses!KZ$35:KZ$39)*$F131,IF($G131="FSG",0,IF($G131="MG",SUMPRODUCT($I131:$I135,Expenses!KZ$35:KZ$39)*$F131,MAX((Expenses!KZ$35-$K131/12)*$J131*$F131,0)+MAX((Expenses!KZ$36-$K132/12)*$J132*$F131,0)+MAX((Expenses!KZ$37-$K133/12)*$J133*$F131,0)+MAX((Expenses!KZ$38-$K134/12)*$J134*$F131,0)+MAX((Expenses!KZ$39-$K135/12)*$J135*$F131,0)))),0)</f>
        <v>0</v>
      </c>
      <c r="LC297" s="156">
        <f>IF(AND(LC$165&lt;=$E131,LC$165&gt;=EOMONTH($D131,0)),IF($G131="NNN",SUM(Expenses!LA$35:LA$39)*$F131,IF($G131="FSG",0,IF($G131="MG",SUMPRODUCT($I131:$I135,Expenses!LA$35:LA$39)*$F131,MAX((Expenses!LA$35-$K131/12)*$J131*$F131,0)+MAX((Expenses!LA$36-$K132/12)*$J132*$F131,0)+MAX((Expenses!LA$37-$K133/12)*$J133*$F131,0)+MAX((Expenses!LA$38-$K134/12)*$J134*$F131,0)+MAX((Expenses!LA$39-$K135/12)*$J135*$F131,0)))),0)</f>
        <v>0</v>
      </c>
      <c r="LD297" s="156">
        <f>IF(AND(LD$165&lt;=$E131,LD$165&gt;=EOMONTH($D131,0)),IF($G131="NNN",SUM(Expenses!LB$35:LB$39)*$F131,IF($G131="FSG",0,IF($G131="MG",SUMPRODUCT($I131:$I135,Expenses!LB$35:LB$39)*$F131,MAX((Expenses!LB$35-$K131/12)*$J131*$F131,0)+MAX((Expenses!LB$36-$K132/12)*$J132*$F131,0)+MAX((Expenses!LB$37-$K133/12)*$J133*$F131,0)+MAX((Expenses!LB$38-$K134/12)*$J134*$F131,0)+MAX((Expenses!LB$39-$K135/12)*$J135*$F131,0)))),0)</f>
        <v>0</v>
      </c>
      <c r="LE297" s="156">
        <f>IF(AND(LE$165&lt;=$E131,LE$165&gt;=EOMONTH($D131,0)),IF($G131="NNN",SUM(Expenses!LC$35:LC$39)*$F131,IF($G131="FSG",0,IF($G131="MG",SUMPRODUCT($I131:$I135,Expenses!LC$35:LC$39)*$F131,MAX((Expenses!LC$35-$K131/12)*$J131*$F131,0)+MAX((Expenses!LC$36-$K132/12)*$J132*$F131,0)+MAX((Expenses!LC$37-$K133/12)*$J133*$F131,0)+MAX((Expenses!LC$38-$K134/12)*$J134*$F131,0)+MAX((Expenses!LC$39-$K135/12)*$J135*$F131,0)))),0)</f>
        <v>0</v>
      </c>
      <c r="LF297" s="156">
        <f>IF(AND(LF$165&lt;=$E131,LF$165&gt;=EOMONTH($D131,0)),IF($G131="NNN",SUM(Expenses!LD$35:LD$39)*$F131,IF($G131="FSG",0,IF($G131="MG",SUMPRODUCT($I131:$I135,Expenses!LD$35:LD$39)*$F131,MAX((Expenses!LD$35-$K131/12)*$J131*$F131,0)+MAX((Expenses!LD$36-$K132/12)*$J132*$F131,0)+MAX((Expenses!LD$37-$K133/12)*$J133*$F131,0)+MAX((Expenses!LD$38-$K134/12)*$J134*$F131,0)+MAX((Expenses!LD$39-$K135/12)*$J135*$F131,0)))),0)</f>
        <v>0</v>
      </c>
      <c r="LG297" s="156">
        <f>IF(AND(LG$165&lt;=$E131,LG$165&gt;=EOMONTH($D131,0)),IF($G131="NNN",SUM(Expenses!LE$35:LE$39)*$F131,IF($G131="FSG",0,IF($G131="MG",SUMPRODUCT($I131:$I135,Expenses!LE$35:LE$39)*$F131,MAX((Expenses!LE$35-$K131/12)*$J131*$F131,0)+MAX((Expenses!LE$36-$K132/12)*$J132*$F131,0)+MAX((Expenses!LE$37-$K133/12)*$J133*$F131,0)+MAX((Expenses!LE$38-$K134/12)*$J134*$F131,0)+MAX((Expenses!LE$39-$K135/12)*$J135*$F131,0)))),0)</f>
        <v>0</v>
      </c>
      <c r="LH297" s="156">
        <f>IF(AND(LH$165&lt;=$E131,LH$165&gt;=EOMONTH($D131,0)),IF($G131="NNN",SUM(Expenses!LF$35:LF$39)*$F131,IF($G131="FSG",0,IF($G131="MG",SUMPRODUCT($I131:$I135,Expenses!LF$35:LF$39)*$F131,MAX((Expenses!LF$35-$K131/12)*$J131*$F131,0)+MAX((Expenses!LF$36-$K132/12)*$J132*$F131,0)+MAX((Expenses!LF$37-$K133/12)*$J133*$F131,0)+MAX((Expenses!LF$38-$K134/12)*$J134*$F131,0)+MAX((Expenses!LF$39-$K135/12)*$J135*$F131,0)))),0)</f>
        <v>0</v>
      </c>
      <c r="LI297" s="156">
        <f>IF(AND(LI$165&lt;=$E131,LI$165&gt;=EOMONTH($D131,0)),IF($G131="NNN",SUM(Expenses!LG$35:LG$39)*$F131,IF($G131="FSG",0,IF($G131="MG",SUMPRODUCT($I131:$I135,Expenses!LG$35:LG$39)*$F131,MAX((Expenses!LG$35-$K131/12)*$J131*$F131,0)+MAX((Expenses!LG$36-$K132/12)*$J132*$F131,0)+MAX((Expenses!LG$37-$K133/12)*$J133*$F131,0)+MAX((Expenses!LG$38-$K134/12)*$J134*$F131,0)+MAX((Expenses!LG$39-$K135/12)*$J135*$F131,0)))),0)</f>
        <v>0</v>
      </c>
      <c r="LJ297" s="156">
        <f>IF(AND(LJ$165&lt;=$E131,LJ$165&gt;=EOMONTH($D131,0)),IF($G131="NNN",SUM(Expenses!LH$35:LH$39)*$F131,IF($G131="FSG",0,IF($G131="MG",SUMPRODUCT($I131:$I135,Expenses!LH$35:LH$39)*$F131,MAX((Expenses!LH$35-$K131/12)*$J131*$F131,0)+MAX((Expenses!LH$36-$K132/12)*$J132*$F131,0)+MAX((Expenses!LH$37-$K133/12)*$J133*$F131,0)+MAX((Expenses!LH$38-$K134/12)*$J134*$F131,0)+MAX((Expenses!LH$39-$K135/12)*$J135*$F131,0)))),0)</f>
        <v>0</v>
      </c>
      <c r="LK297" s="156">
        <f>IF(AND(LK$165&lt;=$E131,LK$165&gt;=EOMONTH($D131,0)),IF($G131="NNN",SUM(Expenses!LI$35:LI$39)*$F131,IF($G131="FSG",0,IF($G131="MG",SUMPRODUCT($I131:$I135,Expenses!LI$35:LI$39)*$F131,MAX((Expenses!LI$35-$K131/12)*$J131*$F131,0)+MAX((Expenses!LI$36-$K132/12)*$J132*$F131,0)+MAX((Expenses!LI$37-$K133/12)*$J133*$F131,0)+MAX((Expenses!LI$38-$K134/12)*$J134*$F131,0)+MAX((Expenses!LI$39-$K135/12)*$J135*$F131,0)))),0)</f>
        <v>0</v>
      </c>
      <c r="LL297" s="156">
        <f>IF(AND(LL$165&lt;=$E131,LL$165&gt;=EOMONTH($D131,0)),IF($G131="NNN",SUM(Expenses!LJ$35:LJ$39)*$F131,IF($G131="FSG",0,IF($G131="MG",SUMPRODUCT($I131:$I135,Expenses!LJ$35:LJ$39)*$F131,MAX((Expenses!LJ$35-$K131/12)*$J131*$F131,0)+MAX((Expenses!LJ$36-$K132/12)*$J132*$F131,0)+MAX((Expenses!LJ$37-$K133/12)*$J133*$F131,0)+MAX((Expenses!LJ$38-$K134/12)*$J134*$F131,0)+MAX((Expenses!LJ$39-$K135/12)*$J135*$F131,0)))),0)</f>
        <v>0</v>
      </c>
      <c r="LM297" s="156">
        <f>IF(AND(LM$165&lt;=$E131,LM$165&gt;=EOMONTH($D131,0)),IF($G131="NNN",SUM(Expenses!LK$35:LK$39)*$F131,IF($G131="FSG",0,IF($G131="MG",SUMPRODUCT($I131:$I135,Expenses!LK$35:LK$39)*$F131,MAX((Expenses!LK$35-$K131/12)*$J131*$F131,0)+MAX((Expenses!LK$36-$K132/12)*$J132*$F131,0)+MAX((Expenses!LK$37-$K133/12)*$J133*$F131,0)+MAX((Expenses!LK$38-$K134/12)*$J134*$F131,0)+MAX((Expenses!LK$39-$K135/12)*$J135*$F131,0)))),0)</f>
        <v>0</v>
      </c>
      <c r="LN297" s="156">
        <f>IF(AND(LN$165&lt;=$E131,LN$165&gt;=EOMONTH($D131,0)),IF($G131="NNN",SUM(Expenses!LL$35:LL$39)*$F131,IF($G131="FSG",0,IF($G131="MG",SUMPRODUCT($I131:$I135,Expenses!LL$35:LL$39)*$F131,MAX((Expenses!LL$35-$K131/12)*$J131*$F131,0)+MAX((Expenses!LL$36-$K132/12)*$J132*$F131,0)+MAX((Expenses!LL$37-$K133/12)*$J133*$F131,0)+MAX((Expenses!LL$38-$K134/12)*$J134*$F131,0)+MAX((Expenses!LL$39-$K135/12)*$J135*$F131,0)))),0)</f>
        <v>0</v>
      </c>
      <c r="LO297" s="156">
        <f>IF(AND(LO$165&lt;=$E131,LO$165&gt;=EOMONTH($D131,0)),IF($G131="NNN",SUM(Expenses!LM$35:LM$39)*$F131,IF($G131="FSG",0,IF($G131="MG",SUMPRODUCT($I131:$I135,Expenses!LM$35:LM$39)*$F131,MAX((Expenses!LM$35-$K131/12)*$J131*$F131,0)+MAX((Expenses!LM$36-$K132/12)*$J132*$F131,0)+MAX((Expenses!LM$37-$K133/12)*$J133*$F131,0)+MAX((Expenses!LM$38-$K134/12)*$J134*$F131,0)+MAX((Expenses!LM$39-$K135/12)*$J135*$F131,0)))),0)</f>
        <v>0</v>
      </c>
      <c r="LP297" s="156">
        <f>IF(AND(LP$165&lt;=$E131,LP$165&gt;=EOMONTH($D131,0)),IF($G131="NNN",SUM(Expenses!LN$35:LN$39)*$F131,IF($G131="FSG",0,IF($G131="MG",SUMPRODUCT($I131:$I135,Expenses!LN$35:LN$39)*$F131,MAX((Expenses!LN$35-$K131/12)*$J131*$F131,0)+MAX((Expenses!LN$36-$K132/12)*$J132*$F131,0)+MAX((Expenses!LN$37-$K133/12)*$J133*$F131,0)+MAX((Expenses!LN$38-$K134/12)*$J134*$F131,0)+MAX((Expenses!LN$39-$K135/12)*$J135*$F131,0)))),0)</f>
        <v>0</v>
      </c>
      <c r="LQ297" s="156">
        <f>IF(AND(LQ$165&lt;=$E131,LQ$165&gt;=EOMONTH($D131,0)),IF($G131="NNN",SUM(Expenses!LO$35:LO$39)*$F131,IF($G131="FSG",0,IF($G131="MG",SUMPRODUCT($I131:$I135,Expenses!LO$35:LO$39)*$F131,MAX((Expenses!LO$35-$K131/12)*$J131*$F131,0)+MAX((Expenses!LO$36-$K132/12)*$J132*$F131,0)+MAX((Expenses!LO$37-$K133/12)*$J133*$F131,0)+MAX((Expenses!LO$38-$K134/12)*$J134*$F131,0)+MAX((Expenses!LO$39-$K135/12)*$J135*$F131,0)))),0)</f>
        <v>0</v>
      </c>
      <c r="LR297" s="156">
        <f>IF(AND(LR$165&lt;=$E131,LR$165&gt;=EOMONTH($D131,0)),IF($G131="NNN",SUM(Expenses!LP$35:LP$39)*$F131,IF($G131="FSG",0,IF($G131="MG",SUMPRODUCT($I131:$I135,Expenses!LP$35:LP$39)*$F131,MAX((Expenses!LP$35-$K131/12)*$J131*$F131,0)+MAX((Expenses!LP$36-$K132/12)*$J132*$F131,0)+MAX((Expenses!LP$37-$K133/12)*$J133*$F131,0)+MAX((Expenses!LP$38-$K134/12)*$J134*$F131,0)+MAX((Expenses!LP$39-$K135/12)*$J135*$F131,0)))),0)</f>
        <v>0</v>
      </c>
      <c r="LS297" s="156">
        <f>IF(AND(LS$165&lt;=$E131,LS$165&gt;=EOMONTH($D131,0)),IF($G131="NNN",SUM(Expenses!LQ$35:LQ$39)*$F131,IF($G131="FSG",0,IF($G131="MG",SUMPRODUCT($I131:$I135,Expenses!LQ$35:LQ$39)*$F131,MAX((Expenses!LQ$35-$K131/12)*$J131*$F131,0)+MAX((Expenses!LQ$36-$K132/12)*$J132*$F131,0)+MAX((Expenses!LQ$37-$K133/12)*$J133*$F131,0)+MAX((Expenses!LQ$38-$K134/12)*$J134*$F131,0)+MAX((Expenses!LQ$39-$K135/12)*$J135*$F131,0)))),0)</f>
        <v>0</v>
      </c>
      <c r="LT297" s="156">
        <f>IF(AND(LT$165&lt;=$E131,LT$165&gt;=EOMONTH($D131,0)),IF($G131="NNN",SUM(Expenses!LR$35:LR$39)*$F131,IF($G131="FSG",0,IF($G131="MG",SUMPRODUCT($I131:$I135,Expenses!LR$35:LR$39)*$F131,MAX((Expenses!LR$35-$K131/12)*$J131*$F131,0)+MAX((Expenses!LR$36-$K132/12)*$J132*$F131,0)+MAX((Expenses!LR$37-$K133/12)*$J133*$F131,0)+MAX((Expenses!LR$38-$K134/12)*$J134*$F131,0)+MAX((Expenses!LR$39-$K135/12)*$J135*$F131,0)))),0)</f>
        <v>0</v>
      </c>
      <c r="LU297" s="156">
        <f>IF(AND(LU$165&lt;=$E131,LU$165&gt;=EOMONTH($D131,0)),IF($G131="NNN",SUM(Expenses!LS$35:LS$39)*$F131,IF($G131="FSG",0,IF($G131="MG",SUMPRODUCT($I131:$I135,Expenses!LS$35:LS$39)*$F131,MAX((Expenses!LS$35-$K131/12)*$J131*$F131,0)+MAX((Expenses!LS$36-$K132/12)*$J132*$F131,0)+MAX((Expenses!LS$37-$K133/12)*$J133*$F131,0)+MAX((Expenses!LS$38-$K134/12)*$J134*$F131,0)+MAX((Expenses!LS$39-$K135/12)*$J135*$F131,0)))),0)</f>
        <v>0</v>
      </c>
      <c r="LV297" s="156">
        <f>IF(AND(LV$165&lt;=$E131,LV$165&gt;=EOMONTH($D131,0)),IF($G131="NNN",SUM(Expenses!LT$35:LT$39)*$F131,IF($G131="FSG",0,IF($G131="MG",SUMPRODUCT($I131:$I135,Expenses!LT$35:LT$39)*$F131,MAX((Expenses!LT$35-$K131/12)*$J131*$F131,0)+MAX((Expenses!LT$36-$K132/12)*$J132*$F131,0)+MAX((Expenses!LT$37-$K133/12)*$J133*$F131,0)+MAX((Expenses!LT$38-$K134/12)*$J134*$F131,0)+MAX((Expenses!LT$39-$K135/12)*$J135*$F131,0)))),0)</f>
        <v>0</v>
      </c>
      <c r="LW297" s="156">
        <f>IF(AND(LW$165&lt;=$E131,LW$165&gt;=EOMONTH($D131,0)),IF($G131="NNN",SUM(Expenses!LU$35:LU$39)*$F131,IF($G131="FSG",0,IF($G131="MG",SUMPRODUCT($I131:$I135,Expenses!LU$35:LU$39)*$F131,MAX((Expenses!LU$35-$K131/12)*$J131*$F131,0)+MAX((Expenses!LU$36-$K132/12)*$J132*$F131,0)+MAX((Expenses!LU$37-$K133/12)*$J133*$F131,0)+MAX((Expenses!LU$38-$K134/12)*$J134*$F131,0)+MAX((Expenses!LU$39-$K135/12)*$J135*$F131,0)))),0)</f>
        <v>0</v>
      </c>
      <c r="LX297" s="156">
        <f>IF(AND(LX$165&lt;=$E131,LX$165&gt;=EOMONTH($D131,0)),IF($G131="NNN",SUM(Expenses!LV$35:LV$39)*$F131,IF($G131="FSG",0,IF($G131="MG",SUMPRODUCT($I131:$I135,Expenses!LV$35:LV$39)*$F131,MAX((Expenses!LV$35-$K131/12)*$J131*$F131,0)+MAX((Expenses!LV$36-$K132/12)*$J132*$F131,0)+MAX((Expenses!LV$37-$K133/12)*$J133*$F131,0)+MAX((Expenses!LV$38-$K134/12)*$J134*$F131,0)+MAX((Expenses!LV$39-$K135/12)*$J135*$F131,0)))),0)</f>
        <v>0</v>
      </c>
      <c r="LY297" s="156">
        <f>IF(AND(LY$165&lt;=$E131,LY$165&gt;=EOMONTH($D131,0)),IF($G131="NNN",SUM(Expenses!LW$35:LW$39)*$F131,IF($G131="FSG",0,IF($G131="MG",SUMPRODUCT($I131:$I135,Expenses!LW$35:LW$39)*$F131,MAX((Expenses!LW$35-$K131/12)*$J131*$F131,0)+MAX((Expenses!LW$36-$K132/12)*$J132*$F131,0)+MAX((Expenses!LW$37-$K133/12)*$J133*$F131,0)+MAX((Expenses!LW$38-$K134/12)*$J134*$F131,0)+MAX((Expenses!LW$39-$K135/12)*$J135*$F131,0)))),0)</f>
        <v>0</v>
      </c>
      <c r="LZ297" s="156">
        <f>IF(AND(LZ$165&lt;=$E131,LZ$165&gt;=EOMONTH($D131,0)),IF($G131="NNN",SUM(Expenses!LX$35:LX$39)*$F131,IF($G131="FSG",0,IF($G131="MG",SUMPRODUCT($I131:$I135,Expenses!LX$35:LX$39)*$F131,MAX((Expenses!LX$35-$K131/12)*$J131*$F131,0)+MAX((Expenses!LX$36-$K132/12)*$J132*$F131,0)+MAX((Expenses!LX$37-$K133/12)*$J133*$F131,0)+MAX((Expenses!LX$38-$K134/12)*$J134*$F131,0)+MAX((Expenses!LX$39-$K135/12)*$J135*$F131,0)))),0)</f>
        <v>0</v>
      </c>
      <c r="MA297" s="156">
        <f>IF(AND(MA$165&lt;=$E131,MA$165&gt;=EOMONTH($D131,0)),IF($G131="NNN",SUM(Expenses!LY$35:LY$39)*$F131,IF($G131="FSG",0,IF($G131="MG",SUMPRODUCT($I131:$I135,Expenses!LY$35:LY$39)*$F131,MAX((Expenses!LY$35-$K131/12)*$J131*$F131,0)+MAX((Expenses!LY$36-$K132/12)*$J132*$F131,0)+MAX((Expenses!LY$37-$K133/12)*$J133*$F131,0)+MAX((Expenses!LY$38-$K134/12)*$J134*$F131,0)+MAX((Expenses!LY$39-$K135/12)*$J135*$F131,0)))),0)</f>
        <v>0</v>
      </c>
      <c r="MB297" s="156">
        <f>IF(AND(MB$165&lt;=$E131,MB$165&gt;=EOMONTH($D131,0)),IF($G131="NNN",SUM(Expenses!LZ$35:LZ$39)*$F131,IF($G131="FSG",0,IF($G131="MG",SUMPRODUCT($I131:$I135,Expenses!LZ$35:LZ$39)*$F131,MAX((Expenses!LZ$35-$K131/12)*$J131*$F131,0)+MAX((Expenses!LZ$36-$K132/12)*$J132*$F131,0)+MAX((Expenses!LZ$37-$K133/12)*$J133*$F131,0)+MAX((Expenses!LZ$38-$K134/12)*$J134*$F131,0)+MAX((Expenses!LZ$39-$K135/12)*$J135*$F131,0)))),0)</f>
        <v>0</v>
      </c>
      <c r="MC297" s="156">
        <f>IF(AND(MC$165&lt;=$E131,MC$165&gt;=EOMONTH($D131,0)),IF($G131="NNN",SUM(Expenses!MA$35:MA$39)*$F131,IF($G131="FSG",0,IF($G131="MG",SUMPRODUCT($I131:$I135,Expenses!MA$35:MA$39)*$F131,MAX((Expenses!MA$35-$K131/12)*$J131*$F131,0)+MAX((Expenses!MA$36-$K132/12)*$J132*$F131,0)+MAX((Expenses!MA$37-$K133/12)*$J133*$F131,0)+MAX((Expenses!MA$38-$K134/12)*$J134*$F131,0)+MAX((Expenses!MA$39-$K135/12)*$J135*$F131,0)))),0)</f>
        <v>0</v>
      </c>
      <c r="MD297" s="156">
        <f>IF(AND(MD$165&lt;=$E131,MD$165&gt;=EOMONTH($D131,0)),IF($G131="NNN",SUM(Expenses!MB$35:MB$39)*$F131,IF($G131="FSG",0,IF($G131="MG",SUMPRODUCT($I131:$I135,Expenses!MB$35:MB$39)*$F131,MAX((Expenses!MB$35-$K131/12)*$J131*$F131,0)+MAX((Expenses!MB$36-$K132/12)*$J132*$F131,0)+MAX((Expenses!MB$37-$K133/12)*$J133*$F131,0)+MAX((Expenses!MB$38-$K134/12)*$J134*$F131,0)+MAX((Expenses!MB$39-$K135/12)*$J135*$F131,0)))),0)</f>
        <v>0</v>
      </c>
      <c r="ME297" s="156">
        <f>IF(AND(ME$165&lt;=$E131,ME$165&gt;=EOMONTH($D131,0)),IF($G131="NNN",SUM(Expenses!MC$35:MC$39)*$F131,IF($G131="FSG",0,IF($G131="MG",SUMPRODUCT($I131:$I135,Expenses!MC$35:MC$39)*$F131,MAX((Expenses!MC$35-$K131/12)*$J131*$F131,0)+MAX((Expenses!MC$36-$K132/12)*$J132*$F131,0)+MAX((Expenses!MC$37-$K133/12)*$J133*$F131,0)+MAX((Expenses!MC$38-$K134/12)*$J134*$F131,0)+MAX((Expenses!MC$39-$K135/12)*$J135*$F131,0)))),0)</f>
        <v>0</v>
      </c>
      <c r="MF297" s="156">
        <f>IF(AND(MF$165&lt;=$E131,MF$165&gt;=EOMONTH($D131,0)),IF($G131="NNN",SUM(Expenses!MD$35:MD$39)*$F131,IF($G131="FSG",0,IF($G131="MG",SUMPRODUCT($I131:$I135,Expenses!MD$35:MD$39)*$F131,MAX((Expenses!MD$35-$K131/12)*$J131*$F131,0)+MAX((Expenses!MD$36-$K132/12)*$J132*$F131,0)+MAX((Expenses!MD$37-$K133/12)*$J133*$F131,0)+MAX((Expenses!MD$38-$K134/12)*$J134*$F131,0)+MAX((Expenses!MD$39-$K135/12)*$J135*$F131,0)))),0)</f>
        <v>0</v>
      </c>
      <c r="MG297" s="156">
        <f>IF(AND(MG$165&lt;=$E131,MG$165&gt;=EOMONTH($D131,0)),IF($G131="NNN",SUM(Expenses!ME$35:ME$39)*$F131,IF($G131="FSG",0,IF($G131="MG",SUMPRODUCT($I131:$I135,Expenses!ME$35:ME$39)*$F131,MAX((Expenses!ME$35-$K131/12)*$J131*$F131,0)+MAX((Expenses!ME$36-$K132/12)*$J132*$F131,0)+MAX((Expenses!ME$37-$K133/12)*$J133*$F131,0)+MAX((Expenses!ME$38-$K134/12)*$J134*$F131,0)+MAX((Expenses!ME$39-$K135/12)*$J135*$F131,0)))),0)</f>
        <v>0</v>
      </c>
      <c r="MH297" s="156">
        <f>IF(AND(MH$165&lt;=$E131,MH$165&gt;=EOMONTH($D131,0)),IF($G131="NNN",SUM(Expenses!MF$35:MF$39)*$F131,IF($G131="FSG",0,IF($G131="MG",SUMPRODUCT($I131:$I135,Expenses!MF$35:MF$39)*$F131,MAX((Expenses!MF$35-$K131/12)*$J131*$F131,0)+MAX((Expenses!MF$36-$K132/12)*$J132*$F131,0)+MAX((Expenses!MF$37-$K133/12)*$J133*$F131,0)+MAX((Expenses!MF$38-$K134/12)*$J134*$F131,0)+MAX((Expenses!MF$39-$K135/12)*$J135*$F131,0)))),0)</f>
        <v>0</v>
      </c>
      <c r="MI297" s="156">
        <f>IF(AND(MI$165&lt;=$E131,MI$165&gt;=EOMONTH($D131,0)),IF($G131="NNN",SUM(Expenses!MG$35:MG$39)*$F131,IF($G131="FSG",0,IF($G131="MG",SUMPRODUCT($I131:$I135,Expenses!MG$35:MG$39)*$F131,MAX((Expenses!MG$35-$K131/12)*$J131*$F131,0)+MAX((Expenses!MG$36-$K132/12)*$J132*$F131,0)+MAX((Expenses!MG$37-$K133/12)*$J133*$F131,0)+MAX((Expenses!MG$38-$K134/12)*$J134*$F131,0)+MAX((Expenses!MG$39-$K135/12)*$J135*$F131,0)))),0)</f>
        <v>0</v>
      </c>
      <c r="MJ297" s="156">
        <f>IF(AND(MJ$165&lt;=$E131,MJ$165&gt;=EOMONTH($D131,0)),IF($G131="NNN",SUM(Expenses!MH$35:MH$39)*$F131,IF($G131="FSG",0,IF($G131="MG",SUMPRODUCT($I131:$I135,Expenses!MH$35:MH$39)*$F131,MAX((Expenses!MH$35-$K131/12)*$J131*$F131,0)+MAX((Expenses!MH$36-$K132/12)*$J132*$F131,0)+MAX((Expenses!MH$37-$K133/12)*$J133*$F131,0)+MAX((Expenses!MH$38-$K134/12)*$J134*$F131,0)+MAX((Expenses!MH$39-$K135/12)*$J135*$F131,0)))),0)</f>
        <v>0</v>
      </c>
      <c r="MK297" s="156">
        <f>IF(AND(MK$165&lt;=$E131,MK$165&gt;=EOMONTH($D131,0)),IF($G131="NNN",SUM(Expenses!MI$35:MI$39)*$F131,IF($G131="FSG",0,IF($G131="MG",SUMPRODUCT($I131:$I135,Expenses!MI$35:MI$39)*$F131,MAX((Expenses!MI$35-$K131/12)*$J131*$F131,0)+MAX((Expenses!MI$36-$K132/12)*$J132*$F131,0)+MAX((Expenses!MI$37-$K133/12)*$J133*$F131,0)+MAX((Expenses!MI$38-$K134/12)*$J134*$F131,0)+MAX((Expenses!MI$39-$K135/12)*$J135*$F131,0)))),0)</f>
        <v>0</v>
      </c>
      <c r="ML297" s="156">
        <f>IF(AND(ML$165&lt;=$E131,ML$165&gt;=EOMONTH($D131,0)),IF($G131="NNN",SUM(Expenses!MJ$35:MJ$39)*$F131,IF($G131="FSG",0,IF($G131="MG",SUMPRODUCT($I131:$I135,Expenses!MJ$35:MJ$39)*$F131,MAX((Expenses!MJ$35-$K131/12)*$J131*$F131,0)+MAX((Expenses!MJ$36-$K132/12)*$J132*$F131,0)+MAX((Expenses!MJ$37-$K133/12)*$J133*$F131,0)+MAX((Expenses!MJ$38-$K134/12)*$J134*$F131,0)+MAX((Expenses!MJ$39-$K135/12)*$J135*$F131,0)))),0)</f>
        <v>0</v>
      </c>
      <c r="MM297" s="156">
        <f>IF(AND(MM$165&lt;=$E131,MM$165&gt;=EOMONTH($D131,0)),IF($G131="NNN",SUM(Expenses!MK$35:MK$39)*$F131,IF($G131="FSG",0,IF($G131="MG",SUMPRODUCT($I131:$I135,Expenses!MK$35:MK$39)*$F131,MAX((Expenses!MK$35-$K131/12)*$J131*$F131,0)+MAX((Expenses!MK$36-$K132/12)*$J132*$F131,0)+MAX((Expenses!MK$37-$K133/12)*$J133*$F131,0)+MAX((Expenses!MK$38-$K134/12)*$J134*$F131,0)+MAX((Expenses!MK$39-$K135/12)*$J135*$F131,0)))),0)</f>
        <v>0</v>
      </c>
      <c r="MN297" s="156">
        <f>IF(AND(MN$165&lt;=$E131,MN$165&gt;=EOMONTH($D131,0)),IF($G131="NNN",SUM(Expenses!ML$35:ML$39)*$F131,IF($G131="FSG",0,IF($G131="MG",SUMPRODUCT($I131:$I135,Expenses!ML$35:ML$39)*$F131,MAX((Expenses!ML$35-$K131/12)*$J131*$F131,0)+MAX((Expenses!ML$36-$K132/12)*$J132*$F131,0)+MAX((Expenses!ML$37-$K133/12)*$J133*$F131,0)+MAX((Expenses!ML$38-$K134/12)*$J134*$F131,0)+MAX((Expenses!ML$39-$K135/12)*$J135*$F131,0)))),0)</f>
        <v>0</v>
      </c>
      <c r="MO297" s="156">
        <f>IF(AND(MO$165&lt;=$E131,MO$165&gt;=EOMONTH($D131,0)),IF($G131="NNN",SUM(Expenses!MM$35:MM$39)*$F131,IF($G131="FSG",0,IF($G131="MG",SUMPRODUCT($I131:$I135,Expenses!MM$35:MM$39)*$F131,MAX((Expenses!MM$35-$K131/12)*$J131*$F131,0)+MAX((Expenses!MM$36-$K132/12)*$J132*$F131,0)+MAX((Expenses!MM$37-$K133/12)*$J133*$F131,0)+MAX((Expenses!MM$38-$K134/12)*$J134*$F131,0)+MAX((Expenses!MM$39-$K135/12)*$J135*$F131,0)))),0)</f>
        <v>0</v>
      </c>
      <c r="MP297" s="156">
        <f>IF(AND(MP$165&lt;=$E131,MP$165&gt;=EOMONTH($D131,0)),IF($G131="NNN",SUM(Expenses!MN$35:MN$39)*$F131,IF($G131="FSG",0,IF($G131="MG",SUMPRODUCT($I131:$I135,Expenses!MN$35:MN$39)*$F131,MAX((Expenses!MN$35-$K131/12)*$J131*$F131,0)+MAX((Expenses!MN$36-$K132/12)*$J132*$F131,0)+MAX((Expenses!MN$37-$K133/12)*$J133*$F131,0)+MAX((Expenses!MN$38-$K134/12)*$J134*$F131,0)+MAX((Expenses!MN$39-$K135/12)*$J135*$F131,0)))),0)</f>
        <v>0</v>
      </c>
      <c r="MQ297" s="156">
        <f>IF(AND(MQ$165&lt;=$E131,MQ$165&gt;=EOMONTH($D131,0)),IF($G131="NNN",SUM(Expenses!MO$35:MO$39)*$F131,IF($G131="FSG",0,IF($G131="MG",SUMPRODUCT($I131:$I135,Expenses!MO$35:MO$39)*$F131,MAX((Expenses!MO$35-$K131/12)*$J131*$F131,0)+MAX((Expenses!MO$36-$K132/12)*$J132*$F131,0)+MAX((Expenses!MO$37-$K133/12)*$J133*$F131,0)+MAX((Expenses!MO$38-$K134/12)*$J134*$F131,0)+MAX((Expenses!MO$39-$K135/12)*$J135*$F131,0)))),0)</f>
        <v>0</v>
      </c>
      <c r="MR297" s="156">
        <f>IF(AND(MR$165&lt;=$E131,MR$165&gt;=EOMONTH($D131,0)),IF($G131="NNN",SUM(Expenses!MP$35:MP$39)*$F131,IF($G131="FSG",0,IF($G131="MG",SUMPRODUCT($I131:$I135,Expenses!MP$35:MP$39)*$F131,MAX((Expenses!MP$35-$K131/12)*$J131*$F131,0)+MAX((Expenses!MP$36-$K132/12)*$J132*$F131,0)+MAX((Expenses!MP$37-$K133/12)*$J133*$F131,0)+MAX((Expenses!MP$38-$K134/12)*$J134*$F131,0)+MAX((Expenses!MP$39-$K135/12)*$J135*$F131,0)))),0)</f>
        <v>0</v>
      </c>
      <c r="MS297" s="156">
        <f>IF(AND(MS$165&lt;=$E131,MS$165&gt;=EOMONTH($D131,0)),IF($G131="NNN",SUM(Expenses!MQ$35:MQ$39)*$F131,IF($G131="FSG",0,IF($G131="MG",SUMPRODUCT($I131:$I135,Expenses!MQ$35:MQ$39)*$F131,MAX((Expenses!MQ$35-$K131/12)*$J131*$F131,0)+MAX((Expenses!MQ$36-$K132/12)*$J132*$F131,0)+MAX((Expenses!MQ$37-$K133/12)*$J133*$F131,0)+MAX((Expenses!MQ$38-$K134/12)*$J134*$F131,0)+MAX((Expenses!MQ$39-$K135/12)*$J135*$F131,0)))),0)</f>
        <v>0</v>
      </c>
      <c r="MT297" s="156">
        <f>IF(AND(MT$165&lt;=$E131,MT$165&gt;=EOMONTH($D131,0)),IF($G131="NNN",SUM(Expenses!MR$35:MR$39)*$F131,IF($G131="FSG",0,IF($G131="MG",SUMPRODUCT($I131:$I135,Expenses!MR$35:MR$39)*$F131,MAX((Expenses!MR$35-$K131/12)*$J131*$F131,0)+MAX((Expenses!MR$36-$K132/12)*$J132*$F131,0)+MAX((Expenses!MR$37-$K133/12)*$J133*$F131,0)+MAX((Expenses!MR$38-$K134/12)*$J134*$F131,0)+MAX((Expenses!MR$39-$K135/12)*$J135*$F131,0)))),0)</f>
        <v>0</v>
      </c>
      <c r="MU297" s="156">
        <f>IF(AND(MU$165&lt;=$E131,MU$165&gt;=EOMONTH($D131,0)),IF($G131="NNN",SUM(Expenses!MS$35:MS$39)*$F131,IF($G131="FSG",0,IF($G131="MG",SUMPRODUCT($I131:$I135,Expenses!MS$35:MS$39)*$F131,MAX((Expenses!MS$35-$K131/12)*$J131*$F131,0)+MAX((Expenses!MS$36-$K132/12)*$J132*$F131,0)+MAX((Expenses!MS$37-$K133/12)*$J133*$F131,0)+MAX((Expenses!MS$38-$K134/12)*$J134*$F131,0)+MAX((Expenses!MS$39-$K135/12)*$J135*$F131,0)))),0)</f>
        <v>0</v>
      </c>
      <c r="MV297" s="156">
        <f>IF(AND(MV$165&lt;=$E131,MV$165&gt;=EOMONTH($D131,0)),IF($G131="NNN",SUM(Expenses!MT$35:MT$39)*$F131,IF($G131="FSG",0,IF($G131="MG",SUMPRODUCT($I131:$I135,Expenses!MT$35:MT$39)*$F131,MAX((Expenses!MT$35-$K131/12)*$J131*$F131,0)+MAX((Expenses!MT$36-$K132/12)*$J132*$F131,0)+MAX((Expenses!MT$37-$K133/12)*$J133*$F131,0)+MAX((Expenses!MT$38-$K134/12)*$J134*$F131,0)+MAX((Expenses!MT$39-$K135/12)*$J135*$F131,0)))),0)</f>
        <v>0</v>
      </c>
      <c r="MW297" s="156">
        <f>IF(AND(MW$165&lt;=$E131,MW$165&gt;=EOMONTH($D131,0)),IF($G131="NNN",SUM(Expenses!MU$35:MU$39)*$F131,IF($G131="FSG",0,IF($G131="MG",SUMPRODUCT($I131:$I135,Expenses!MU$35:MU$39)*$F131,MAX((Expenses!MU$35-$K131/12)*$J131*$F131,0)+MAX((Expenses!MU$36-$K132/12)*$J132*$F131,0)+MAX((Expenses!MU$37-$K133/12)*$J133*$F131,0)+MAX((Expenses!MU$38-$K134/12)*$J134*$F131,0)+MAX((Expenses!MU$39-$K135/12)*$J135*$F131,0)))),0)</f>
        <v>0</v>
      </c>
      <c r="MX297" s="156">
        <f>IF(AND(MX$165&lt;=$E131,MX$165&gt;=EOMONTH($D131,0)),IF($G131="NNN",SUM(Expenses!MV$35:MV$39)*$F131,IF($G131="FSG",0,IF($G131="MG",SUMPRODUCT($I131:$I135,Expenses!MV$35:MV$39)*$F131,MAX((Expenses!MV$35-$K131/12)*$J131*$F131,0)+MAX((Expenses!MV$36-$K132/12)*$J132*$F131,0)+MAX((Expenses!MV$37-$K133/12)*$J133*$F131,0)+MAX((Expenses!MV$38-$K134/12)*$J134*$F131,0)+MAX((Expenses!MV$39-$K135/12)*$J135*$F131,0)))),0)</f>
        <v>0</v>
      </c>
      <c r="MY297" s="156">
        <f>IF(AND(MY$165&lt;=$E131,MY$165&gt;=EOMONTH($D131,0)),IF($G131="NNN",SUM(Expenses!MW$35:MW$39)*$F131,IF($G131="FSG",0,IF($G131="MG",SUMPRODUCT($I131:$I135,Expenses!MW$35:MW$39)*$F131,MAX((Expenses!MW$35-$K131/12)*$J131*$F131,0)+MAX((Expenses!MW$36-$K132/12)*$J132*$F131,0)+MAX((Expenses!MW$37-$K133/12)*$J133*$F131,0)+MAX((Expenses!MW$38-$K134/12)*$J134*$F131,0)+MAX((Expenses!MW$39-$K135/12)*$J135*$F131,0)))),0)</f>
        <v>0</v>
      </c>
      <c r="MZ297" s="156">
        <f>IF(AND(MZ$165&lt;=$E131,MZ$165&gt;=EOMONTH($D131,0)),IF($G131="NNN",SUM(Expenses!MX$35:MX$39)*$F131,IF($G131="FSG",0,IF($G131="MG",SUMPRODUCT($I131:$I135,Expenses!MX$35:MX$39)*$F131,MAX((Expenses!MX$35-$K131/12)*$J131*$F131,0)+MAX((Expenses!MX$36-$K132/12)*$J132*$F131,0)+MAX((Expenses!MX$37-$K133/12)*$J133*$F131,0)+MAX((Expenses!MX$38-$K134/12)*$J134*$F131,0)+MAX((Expenses!MX$39-$K135/12)*$J135*$F131,0)))),0)</f>
        <v>0</v>
      </c>
      <c r="NA297" s="156">
        <f>IF(AND(NA$165&lt;=$E131,NA$165&gt;=EOMONTH($D131,0)),IF($G131="NNN",SUM(Expenses!MY$35:MY$39)*$F131,IF($G131="FSG",0,IF($G131="MG",SUMPRODUCT($I131:$I135,Expenses!MY$35:MY$39)*$F131,MAX((Expenses!MY$35-$K131/12)*$J131*$F131,0)+MAX((Expenses!MY$36-$K132/12)*$J132*$F131,0)+MAX((Expenses!MY$37-$K133/12)*$J133*$F131,0)+MAX((Expenses!MY$38-$K134/12)*$J134*$F131,0)+MAX((Expenses!MY$39-$K135/12)*$J135*$F131,0)))),0)</f>
        <v>0</v>
      </c>
      <c r="NB297" s="156">
        <f>IF(AND(NB$165&lt;=$E131,NB$165&gt;=EOMONTH($D131,0)),IF($G131="NNN",SUM(Expenses!MZ$35:MZ$39)*$F131,IF($G131="FSG",0,IF($G131="MG",SUMPRODUCT($I131:$I135,Expenses!MZ$35:MZ$39)*$F131,MAX((Expenses!MZ$35-$K131/12)*$J131*$F131,0)+MAX((Expenses!MZ$36-$K132/12)*$J132*$F131,0)+MAX((Expenses!MZ$37-$K133/12)*$J133*$F131,0)+MAX((Expenses!MZ$38-$K134/12)*$J134*$F131,0)+MAX((Expenses!MZ$39-$K135/12)*$J135*$F131,0)))),0)</f>
        <v>0</v>
      </c>
      <c r="NC297" s="156">
        <f>IF(AND(NC$165&lt;=$E131,NC$165&gt;=EOMONTH($D131,0)),IF($G131="NNN",SUM(Expenses!NA$35:NA$39)*$F131,IF($G131="FSG",0,IF($G131="MG",SUMPRODUCT($I131:$I135,Expenses!NA$35:NA$39)*$F131,MAX((Expenses!NA$35-$K131/12)*$J131*$F131,0)+MAX((Expenses!NA$36-$K132/12)*$J132*$F131,0)+MAX((Expenses!NA$37-$K133/12)*$J133*$F131,0)+MAX((Expenses!NA$38-$K134/12)*$J134*$F131,0)+MAX((Expenses!NA$39-$K135/12)*$J135*$F131,0)))),0)</f>
        <v>0</v>
      </c>
      <c r="ND297" s="156">
        <f>IF(AND(ND$165&lt;=$E131,ND$165&gt;=EOMONTH($D131,0)),IF($G131="NNN",SUM(Expenses!NB$35:NB$39)*$F131,IF($G131="FSG",0,IF($G131="MG",SUMPRODUCT($I131:$I135,Expenses!NB$35:NB$39)*$F131,MAX((Expenses!NB$35-$K131/12)*$J131*$F131,0)+MAX((Expenses!NB$36-$K132/12)*$J132*$F131,0)+MAX((Expenses!NB$37-$K133/12)*$J133*$F131,0)+MAX((Expenses!NB$38-$K134/12)*$J134*$F131,0)+MAX((Expenses!NB$39-$K135/12)*$J135*$F131,0)))),0)</f>
        <v>0</v>
      </c>
      <c r="NE297" s="156">
        <f>IF(AND(NE$165&lt;=$E131,NE$165&gt;=EOMONTH($D131,0)),IF($G131="NNN",SUM(Expenses!NC$35:NC$39)*$F131,IF($G131="FSG",0,IF($G131="MG",SUMPRODUCT($I131:$I135,Expenses!NC$35:NC$39)*$F131,MAX((Expenses!NC$35-$K131/12)*$J131*$F131,0)+MAX((Expenses!NC$36-$K132/12)*$J132*$F131,0)+MAX((Expenses!NC$37-$K133/12)*$J133*$F131,0)+MAX((Expenses!NC$38-$K134/12)*$J134*$F131,0)+MAX((Expenses!NC$39-$K135/12)*$J135*$F131,0)))),0)</f>
        <v>0</v>
      </c>
      <c r="NF297" s="156">
        <f>IF(AND(NF$165&lt;=$E131,NF$165&gt;=EOMONTH($D131,0)),IF($G131="NNN",SUM(Expenses!ND$35:ND$39)*$F131,IF($G131="FSG",0,IF($G131="MG",SUMPRODUCT($I131:$I135,Expenses!ND$35:ND$39)*$F131,MAX((Expenses!ND$35-$K131/12)*$J131*$F131,0)+MAX((Expenses!ND$36-$K132/12)*$J132*$F131,0)+MAX((Expenses!ND$37-$K133/12)*$J133*$F131,0)+MAX((Expenses!ND$38-$K134/12)*$J134*$F131,0)+MAX((Expenses!ND$39-$K135/12)*$J135*$F131,0)))),0)</f>
        <v>0</v>
      </c>
      <c r="NG297" s="156">
        <f>IF(AND(NG$165&lt;=$E131,NG$165&gt;=EOMONTH($D131,0)),IF($G131="NNN",SUM(Expenses!NE$35:NE$39)*$F131,IF($G131="FSG",0,IF($G131="MG",SUMPRODUCT($I131:$I135,Expenses!NE$35:NE$39)*$F131,MAX((Expenses!NE$35-$K131/12)*$J131*$F131,0)+MAX((Expenses!NE$36-$K132/12)*$J132*$F131,0)+MAX((Expenses!NE$37-$K133/12)*$J133*$F131,0)+MAX((Expenses!NE$38-$K134/12)*$J134*$F131,0)+MAX((Expenses!NE$39-$K135/12)*$J135*$F131,0)))),0)</f>
        <v>0</v>
      </c>
      <c r="NH297" s="156">
        <f>IF(AND(NH$165&lt;=$E131,NH$165&gt;=EOMONTH($D131,0)),IF($G131="NNN",SUM(Expenses!NF$35:NF$39)*$F131,IF($G131="FSG",0,IF($G131="MG",SUMPRODUCT($I131:$I135,Expenses!NF$35:NF$39)*$F131,MAX((Expenses!NF$35-$K131/12)*$J131*$F131,0)+MAX((Expenses!NF$36-$K132/12)*$J132*$F131,0)+MAX((Expenses!NF$37-$K133/12)*$J133*$F131,0)+MAX((Expenses!NF$38-$K134/12)*$J134*$F131,0)+MAX((Expenses!NF$39-$K135/12)*$J135*$F131,0)))),0)</f>
        <v>0</v>
      </c>
      <c r="NI297" s="156">
        <f>IF(AND(NI$165&lt;=$E131,NI$165&gt;=EOMONTH($D131,0)),IF($G131="NNN",SUM(Expenses!NG$35:NG$39)*$F131,IF($G131="FSG",0,IF($G131="MG",SUMPRODUCT($I131:$I135,Expenses!NG$35:NG$39)*$F131,MAX((Expenses!NG$35-$K131/12)*$J131*$F131,0)+MAX((Expenses!NG$36-$K132/12)*$J132*$F131,0)+MAX((Expenses!NG$37-$K133/12)*$J133*$F131,0)+MAX((Expenses!NG$38-$K134/12)*$J134*$F131,0)+MAX((Expenses!NG$39-$K135/12)*$J135*$F131,0)))),0)</f>
        <v>0</v>
      </c>
      <c r="NJ297" s="156">
        <f>IF(AND(NJ$165&lt;=$E131,NJ$165&gt;=EOMONTH($D131,0)),IF($G131="NNN",SUM(Expenses!NH$35:NH$39)*$F131,IF($G131="FSG",0,IF($G131="MG",SUMPRODUCT($I131:$I135,Expenses!NH$35:NH$39)*$F131,MAX((Expenses!NH$35-$K131/12)*$J131*$F131,0)+MAX((Expenses!NH$36-$K132/12)*$J132*$F131,0)+MAX((Expenses!NH$37-$K133/12)*$J133*$F131,0)+MAX((Expenses!NH$38-$K134/12)*$J134*$F131,0)+MAX((Expenses!NH$39-$K135/12)*$J135*$F131,0)))),0)</f>
        <v>0</v>
      </c>
      <c r="NK297" s="158">
        <f>IF(AND(NK$165&lt;=$E131,NK$165&gt;=EOMONTH($D131,0)),IF($G131="NNN",SUM(Expenses!NI$35:NI$39)*$F131,IF($G131="FSG",0,IF($G131="MG",SUMPRODUCT($I131:$I135,Expenses!NI$35:NI$39)*$F131,MAX((Expenses!NI$35-$K131/12)*$J131*$F131,0)+MAX((Expenses!NI$36-$K132/12)*$J132*$F131,0)+MAX((Expenses!NI$37-$K133/12)*$J133*$F131,0)+MAX((Expenses!NI$38-$K134/12)*$J134*$F131,0)+MAX((Expenses!NI$39-$K135/12)*$J135*$F131,0)))),0)</f>
        <v>0</v>
      </c>
    </row>
    <row r="298" spans="1:375" x14ac:dyDescent="0.25">
      <c r="A298" s="154">
        <f t="shared" si="559"/>
        <v>0</v>
      </c>
      <c r="B298" s="35" t="s">
        <v>168</v>
      </c>
      <c r="C298" s="89" t="s">
        <v>155</v>
      </c>
      <c r="D298" s="156">
        <f t="shared" ref="D298:BO298" si="560">IF(OR($AL131=0,D$165&gt;$E131,D$165&lt;EOMONTH($D131,0)),0,IF(((($AJ131*((1+$AN131)^(D$163-1))/12))-(D296/$AM131))*$AM131&lt;0,0,((($AJ131*((1+$AN131)^(D$163-1))/12))-(D296/$AM131))*$AM131))</f>
        <v>0</v>
      </c>
      <c r="E298" s="156">
        <f t="shared" si="560"/>
        <v>0</v>
      </c>
      <c r="F298" s="156">
        <f t="shared" si="560"/>
        <v>0</v>
      </c>
      <c r="G298" s="156">
        <f t="shared" si="560"/>
        <v>0</v>
      </c>
      <c r="H298" s="156">
        <f t="shared" si="560"/>
        <v>0</v>
      </c>
      <c r="I298" s="156">
        <f t="shared" si="560"/>
        <v>0</v>
      </c>
      <c r="J298" s="156">
        <f t="shared" si="560"/>
        <v>0</v>
      </c>
      <c r="K298" s="156">
        <f t="shared" si="560"/>
        <v>0</v>
      </c>
      <c r="L298" s="156">
        <f t="shared" si="560"/>
        <v>0</v>
      </c>
      <c r="M298" s="156">
        <f t="shared" si="560"/>
        <v>0</v>
      </c>
      <c r="N298" s="156">
        <f t="shared" si="560"/>
        <v>0</v>
      </c>
      <c r="O298" s="156">
        <f t="shared" si="560"/>
        <v>0</v>
      </c>
      <c r="P298" s="156">
        <f t="shared" si="560"/>
        <v>0</v>
      </c>
      <c r="Q298" s="156">
        <f t="shared" si="560"/>
        <v>0</v>
      </c>
      <c r="R298" s="156">
        <f t="shared" si="560"/>
        <v>0</v>
      </c>
      <c r="S298" s="156">
        <f t="shared" si="560"/>
        <v>0</v>
      </c>
      <c r="T298" s="156">
        <f t="shared" si="560"/>
        <v>0</v>
      </c>
      <c r="U298" s="156">
        <f t="shared" si="560"/>
        <v>0</v>
      </c>
      <c r="V298" s="156">
        <f t="shared" si="560"/>
        <v>0</v>
      </c>
      <c r="W298" s="156">
        <f t="shared" si="560"/>
        <v>0</v>
      </c>
      <c r="X298" s="156">
        <f t="shared" si="560"/>
        <v>0</v>
      </c>
      <c r="Y298" s="156">
        <f t="shared" si="560"/>
        <v>0</v>
      </c>
      <c r="Z298" s="156">
        <f t="shared" si="560"/>
        <v>0</v>
      </c>
      <c r="AA298" s="156">
        <f t="shared" si="560"/>
        <v>0</v>
      </c>
      <c r="AB298" s="156">
        <f t="shared" si="560"/>
        <v>0</v>
      </c>
      <c r="AC298" s="156">
        <f t="shared" si="560"/>
        <v>0</v>
      </c>
      <c r="AD298" s="156">
        <f t="shared" si="560"/>
        <v>0</v>
      </c>
      <c r="AE298" s="156">
        <f t="shared" si="560"/>
        <v>0</v>
      </c>
      <c r="AF298" s="156">
        <f t="shared" si="560"/>
        <v>0</v>
      </c>
      <c r="AG298" s="156">
        <f t="shared" si="560"/>
        <v>0</v>
      </c>
      <c r="AH298" s="156">
        <f t="shared" si="560"/>
        <v>0</v>
      </c>
      <c r="AI298" s="156">
        <f t="shared" si="560"/>
        <v>0</v>
      </c>
      <c r="AJ298" s="156">
        <f t="shared" si="560"/>
        <v>0</v>
      </c>
      <c r="AK298" s="156">
        <f t="shared" si="560"/>
        <v>0</v>
      </c>
      <c r="AL298" s="156">
        <f t="shared" si="560"/>
        <v>0</v>
      </c>
      <c r="AM298" s="156">
        <f t="shared" si="560"/>
        <v>0</v>
      </c>
      <c r="AN298" s="156">
        <f t="shared" si="560"/>
        <v>0</v>
      </c>
      <c r="AO298" s="156">
        <f t="shared" si="560"/>
        <v>0</v>
      </c>
      <c r="AP298" s="156">
        <f t="shared" si="560"/>
        <v>0</v>
      </c>
      <c r="AQ298" s="156">
        <f t="shared" si="560"/>
        <v>0</v>
      </c>
      <c r="AR298" s="156">
        <f t="shared" si="560"/>
        <v>0</v>
      </c>
      <c r="AS298" s="156">
        <f t="shared" si="560"/>
        <v>0</v>
      </c>
      <c r="AT298" s="156">
        <f t="shared" si="560"/>
        <v>0</v>
      </c>
      <c r="AU298" s="156">
        <f t="shared" si="560"/>
        <v>0</v>
      </c>
      <c r="AV298" s="156">
        <f t="shared" si="560"/>
        <v>0</v>
      </c>
      <c r="AW298" s="156">
        <f t="shared" si="560"/>
        <v>0</v>
      </c>
      <c r="AX298" s="156">
        <f t="shared" si="560"/>
        <v>0</v>
      </c>
      <c r="AY298" s="156">
        <f t="shared" si="560"/>
        <v>0</v>
      </c>
      <c r="AZ298" s="156">
        <f t="shared" si="560"/>
        <v>0</v>
      </c>
      <c r="BA298" s="156">
        <f t="shared" si="560"/>
        <v>0</v>
      </c>
      <c r="BB298" s="156">
        <f t="shared" si="560"/>
        <v>0</v>
      </c>
      <c r="BC298" s="156">
        <f t="shared" si="560"/>
        <v>0</v>
      </c>
      <c r="BD298" s="156">
        <f t="shared" si="560"/>
        <v>0</v>
      </c>
      <c r="BE298" s="156">
        <f t="shared" si="560"/>
        <v>0</v>
      </c>
      <c r="BF298" s="156">
        <f t="shared" si="560"/>
        <v>0</v>
      </c>
      <c r="BG298" s="156">
        <f t="shared" si="560"/>
        <v>0</v>
      </c>
      <c r="BH298" s="156">
        <f t="shared" si="560"/>
        <v>0</v>
      </c>
      <c r="BI298" s="156">
        <f t="shared" si="560"/>
        <v>0</v>
      </c>
      <c r="BJ298" s="156">
        <f t="shared" si="560"/>
        <v>0</v>
      </c>
      <c r="BK298" s="156">
        <f t="shared" si="560"/>
        <v>0</v>
      </c>
      <c r="BL298" s="156">
        <f t="shared" si="560"/>
        <v>0</v>
      </c>
      <c r="BM298" s="156">
        <f t="shared" si="560"/>
        <v>0</v>
      </c>
      <c r="BN298" s="156">
        <f t="shared" si="560"/>
        <v>0</v>
      </c>
      <c r="BO298" s="156">
        <f t="shared" si="560"/>
        <v>0</v>
      </c>
      <c r="BP298" s="156">
        <f t="shared" ref="BP298:EA298" si="561">IF(OR($AL131=0,BP$165&gt;$E131,BP$165&lt;EOMONTH($D131,0)),0,IF(((($AJ131*((1+$AN131)^(BP$163-1))/12))-(BP296/$AM131))*$AM131&lt;0,0,((($AJ131*((1+$AN131)^(BP$163-1))/12))-(BP296/$AM131))*$AM131))</f>
        <v>0</v>
      </c>
      <c r="BQ298" s="156">
        <f t="shared" si="561"/>
        <v>0</v>
      </c>
      <c r="BR298" s="156">
        <f t="shared" si="561"/>
        <v>0</v>
      </c>
      <c r="BS298" s="156">
        <f t="shared" si="561"/>
        <v>0</v>
      </c>
      <c r="BT298" s="156">
        <f t="shared" si="561"/>
        <v>0</v>
      </c>
      <c r="BU298" s="156">
        <f t="shared" si="561"/>
        <v>0</v>
      </c>
      <c r="BV298" s="156">
        <f t="shared" si="561"/>
        <v>0</v>
      </c>
      <c r="BW298" s="156">
        <f t="shared" si="561"/>
        <v>0</v>
      </c>
      <c r="BX298" s="156">
        <f t="shared" si="561"/>
        <v>0</v>
      </c>
      <c r="BY298" s="156">
        <f t="shared" si="561"/>
        <v>0</v>
      </c>
      <c r="BZ298" s="156">
        <f t="shared" si="561"/>
        <v>0</v>
      </c>
      <c r="CA298" s="156">
        <f t="shared" si="561"/>
        <v>0</v>
      </c>
      <c r="CB298" s="156">
        <f t="shared" si="561"/>
        <v>0</v>
      </c>
      <c r="CC298" s="156">
        <f t="shared" si="561"/>
        <v>0</v>
      </c>
      <c r="CD298" s="156">
        <f t="shared" si="561"/>
        <v>0</v>
      </c>
      <c r="CE298" s="156">
        <f t="shared" si="561"/>
        <v>0</v>
      </c>
      <c r="CF298" s="156">
        <f t="shared" si="561"/>
        <v>0</v>
      </c>
      <c r="CG298" s="156">
        <f t="shared" si="561"/>
        <v>0</v>
      </c>
      <c r="CH298" s="156">
        <f t="shared" si="561"/>
        <v>0</v>
      </c>
      <c r="CI298" s="156">
        <f t="shared" si="561"/>
        <v>0</v>
      </c>
      <c r="CJ298" s="156">
        <f t="shared" si="561"/>
        <v>0</v>
      </c>
      <c r="CK298" s="156">
        <f t="shared" si="561"/>
        <v>0</v>
      </c>
      <c r="CL298" s="156">
        <f t="shared" si="561"/>
        <v>0</v>
      </c>
      <c r="CM298" s="156">
        <f t="shared" si="561"/>
        <v>0</v>
      </c>
      <c r="CN298" s="156">
        <f t="shared" si="561"/>
        <v>0</v>
      </c>
      <c r="CO298" s="156">
        <f t="shared" si="561"/>
        <v>0</v>
      </c>
      <c r="CP298" s="156">
        <f t="shared" si="561"/>
        <v>0</v>
      </c>
      <c r="CQ298" s="156">
        <f t="shared" si="561"/>
        <v>0</v>
      </c>
      <c r="CR298" s="156">
        <f t="shared" si="561"/>
        <v>0</v>
      </c>
      <c r="CS298" s="156">
        <f t="shared" si="561"/>
        <v>0</v>
      </c>
      <c r="CT298" s="156">
        <f t="shared" si="561"/>
        <v>0</v>
      </c>
      <c r="CU298" s="156">
        <f t="shared" si="561"/>
        <v>0</v>
      </c>
      <c r="CV298" s="156">
        <f t="shared" si="561"/>
        <v>0</v>
      </c>
      <c r="CW298" s="156">
        <f t="shared" si="561"/>
        <v>0</v>
      </c>
      <c r="CX298" s="156">
        <f t="shared" si="561"/>
        <v>0</v>
      </c>
      <c r="CY298" s="156">
        <f t="shared" si="561"/>
        <v>0</v>
      </c>
      <c r="CZ298" s="156">
        <f t="shared" si="561"/>
        <v>0</v>
      </c>
      <c r="DA298" s="156">
        <f t="shared" si="561"/>
        <v>0</v>
      </c>
      <c r="DB298" s="156">
        <f t="shared" si="561"/>
        <v>0</v>
      </c>
      <c r="DC298" s="156">
        <f t="shared" si="561"/>
        <v>0</v>
      </c>
      <c r="DD298" s="156">
        <f t="shared" si="561"/>
        <v>0</v>
      </c>
      <c r="DE298" s="156">
        <f t="shared" si="561"/>
        <v>0</v>
      </c>
      <c r="DF298" s="156">
        <f t="shared" si="561"/>
        <v>0</v>
      </c>
      <c r="DG298" s="156">
        <f t="shared" si="561"/>
        <v>0</v>
      </c>
      <c r="DH298" s="156">
        <f t="shared" si="561"/>
        <v>0</v>
      </c>
      <c r="DI298" s="156">
        <f t="shared" si="561"/>
        <v>0</v>
      </c>
      <c r="DJ298" s="156">
        <f t="shared" si="561"/>
        <v>0</v>
      </c>
      <c r="DK298" s="156">
        <f t="shared" si="561"/>
        <v>0</v>
      </c>
      <c r="DL298" s="156">
        <f t="shared" si="561"/>
        <v>0</v>
      </c>
      <c r="DM298" s="156">
        <f t="shared" si="561"/>
        <v>0</v>
      </c>
      <c r="DN298" s="156">
        <f t="shared" si="561"/>
        <v>0</v>
      </c>
      <c r="DO298" s="156">
        <f t="shared" si="561"/>
        <v>0</v>
      </c>
      <c r="DP298" s="156">
        <f t="shared" si="561"/>
        <v>0</v>
      </c>
      <c r="DQ298" s="156">
        <f t="shared" si="561"/>
        <v>0</v>
      </c>
      <c r="DR298" s="156">
        <f t="shared" si="561"/>
        <v>0</v>
      </c>
      <c r="DS298" s="156">
        <f t="shared" si="561"/>
        <v>0</v>
      </c>
      <c r="DT298" s="156">
        <f t="shared" si="561"/>
        <v>0</v>
      </c>
      <c r="DU298" s="156">
        <f t="shared" si="561"/>
        <v>0</v>
      </c>
      <c r="DV298" s="156">
        <f t="shared" si="561"/>
        <v>0</v>
      </c>
      <c r="DW298" s="156">
        <f t="shared" si="561"/>
        <v>0</v>
      </c>
      <c r="DX298" s="156">
        <f t="shared" si="561"/>
        <v>0</v>
      </c>
      <c r="DY298" s="156">
        <f t="shared" si="561"/>
        <v>0</v>
      </c>
      <c r="DZ298" s="156">
        <f t="shared" si="561"/>
        <v>0</v>
      </c>
      <c r="EA298" s="156">
        <f t="shared" si="561"/>
        <v>0</v>
      </c>
      <c r="EB298" s="156">
        <f t="shared" ref="EB298:GM298" si="562">IF(OR($AL131=0,EB$165&gt;$E131,EB$165&lt;EOMONTH($D131,0)),0,IF(((($AJ131*((1+$AN131)^(EB$163-1))/12))-(EB296/$AM131))*$AM131&lt;0,0,((($AJ131*((1+$AN131)^(EB$163-1))/12))-(EB296/$AM131))*$AM131))</f>
        <v>0</v>
      </c>
      <c r="EC298" s="156">
        <f t="shared" si="562"/>
        <v>0</v>
      </c>
      <c r="ED298" s="156">
        <f t="shared" si="562"/>
        <v>0</v>
      </c>
      <c r="EE298" s="156">
        <f t="shared" si="562"/>
        <v>0</v>
      </c>
      <c r="EF298" s="156">
        <f t="shared" si="562"/>
        <v>0</v>
      </c>
      <c r="EG298" s="156">
        <f t="shared" si="562"/>
        <v>0</v>
      </c>
      <c r="EH298" s="156">
        <f t="shared" si="562"/>
        <v>0</v>
      </c>
      <c r="EI298" s="156">
        <f t="shared" si="562"/>
        <v>0</v>
      </c>
      <c r="EJ298" s="156">
        <f t="shared" si="562"/>
        <v>0</v>
      </c>
      <c r="EK298" s="156">
        <f t="shared" si="562"/>
        <v>0</v>
      </c>
      <c r="EL298" s="156">
        <f t="shared" si="562"/>
        <v>0</v>
      </c>
      <c r="EM298" s="156">
        <f t="shared" si="562"/>
        <v>0</v>
      </c>
      <c r="EN298" s="156">
        <f t="shared" si="562"/>
        <v>0</v>
      </c>
      <c r="EO298" s="156">
        <f t="shared" si="562"/>
        <v>0</v>
      </c>
      <c r="EP298" s="156">
        <f t="shared" si="562"/>
        <v>0</v>
      </c>
      <c r="EQ298" s="156">
        <f t="shared" si="562"/>
        <v>0</v>
      </c>
      <c r="ER298" s="156">
        <f t="shared" si="562"/>
        <v>0</v>
      </c>
      <c r="ES298" s="156">
        <f t="shared" si="562"/>
        <v>0</v>
      </c>
      <c r="ET298" s="156">
        <f t="shared" si="562"/>
        <v>0</v>
      </c>
      <c r="EU298" s="156">
        <f t="shared" si="562"/>
        <v>0</v>
      </c>
      <c r="EV298" s="156">
        <f t="shared" si="562"/>
        <v>0</v>
      </c>
      <c r="EW298" s="156">
        <f t="shared" si="562"/>
        <v>0</v>
      </c>
      <c r="EX298" s="156">
        <f t="shared" si="562"/>
        <v>0</v>
      </c>
      <c r="EY298" s="156">
        <f t="shared" si="562"/>
        <v>0</v>
      </c>
      <c r="EZ298" s="156">
        <f t="shared" si="562"/>
        <v>0</v>
      </c>
      <c r="FA298" s="156">
        <f t="shared" si="562"/>
        <v>0</v>
      </c>
      <c r="FB298" s="156">
        <f t="shared" si="562"/>
        <v>0</v>
      </c>
      <c r="FC298" s="156">
        <f t="shared" si="562"/>
        <v>0</v>
      </c>
      <c r="FD298" s="156">
        <f t="shared" si="562"/>
        <v>0</v>
      </c>
      <c r="FE298" s="156">
        <f t="shared" si="562"/>
        <v>0</v>
      </c>
      <c r="FF298" s="156">
        <f t="shared" si="562"/>
        <v>0</v>
      </c>
      <c r="FG298" s="156">
        <f t="shared" si="562"/>
        <v>0</v>
      </c>
      <c r="FH298" s="156">
        <f t="shared" si="562"/>
        <v>0</v>
      </c>
      <c r="FI298" s="156">
        <f t="shared" si="562"/>
        <v>0</v>
      </c>
      <c r="FJ298" s="156">
        <f t="shared" si="562"/>
        <v>0</v>
      </c>
      <c r="FK298" s="156">
        <f t="shared" si="562"/>
        <v>0</v>
      </c>
      <c r="FL298" s="156">
        <f t="shared" si="562"/>
        <v>0</v>
      </c>
      <c r="FM298" s="156">
        <f t="shared" si="562"/>
        <v>0</v>
      </c>
      <c r="FN298" s="156">
        <f t="shared" si="562"/>
        <v>0</v>
      </c>
      <c r="FO298" s="156">
        <f t="shared" si="562"/>
        <v>0</v>
      </c>
      <c r="FP298" s="156">
        <f t="shared" si="562"/>
        <v>0</v>
      </c>
      <c r="FQ298" s="156">
        <f t="shared" si="562"/>
        <v>0</v>
      </c>
      <c r="FR298" s="156">
        <f t="shared" si="562"/>
        <v>0</v>
      </c>
      <c r="FS298" s="156">
        <f t="shared" si="562"/>
        <v>0</v>
      </c>
      <c r="FT298" s="156">
        <f t="shared" si="562"/>
        <v>0</v>
      </c>
      <c r="FU298" s="156">
        <f t="shared" si="562"/>
        <v>0</v>
      </c>
      <c r="FV298" s="156">
        <f t="shared" si="562"/>
        <v>0</v>
      </c>
      <c r="FW298" s="156">
        <f t="shared" si="562"/>
        <v>0</v>
      </c>
      <c r="FX298" s="156">
        <f t="shared" si="562"/>
        <v>0</v>
      </c>
      <c r="FY298" s="156">
        <f t="shared" si="562"/>
        <v>0</v>
      </c>
      <c r="FZ298" s="156">
        <f t="shared" si="562"/>
        <v>0</v>
      </c>
      <c r="GA298" s="156">
        <f t="shared" si="562"/>
        <v>0</v>
      </c>
      <c r="GB298" s="156">
        <f t="shared" si="562"/>
        <v>0</v>
      </c>
      <c r="GC298" s="156">
        <f t="shared" si="562"/>
        <v>0</v>
      </c>
      <c r="GD298" s="156">
        <f t="shared" si="562"/>
        <v>0</v>
      </c>
      <c r="GE298" s="156">
        <f t="shared" si="562"/>
        <v>0</v>
      </c>
      <c r="GF298" s="156">
        <f t="shared" si="562"/>
        <v>0</v>
      </c>
      <c r="GG298" s="156">
        <f t="shared" si="562"/>
        <v>0</v>
      </c>
      <c r="GH298" s="156">
        <f t="shared" si="562"/>
        <v>0</v>
      </c>
      <c r="GI298" s="156">
        <f t="shared" si="562"/>
        <v>0</v>
      </c>
      <c r="GJ298" s="156">
        <f t="shared" si="562"/>
        <v>0</v>
      </c>
      <c r="GK298" s="156">
        <f t="shared" si="562"/>
        <v>0</v>
      </c>
      <c r="GL298" s="156">
        <f t="shared" si="562"/>
        <v>0</v>
      </c>
      <c r="GM298" s="156">
        <f t="shared" si="562"/>
        <v>0</v>
      </c>
      <c r="GN298" s="156">
        <f t="shared" ref="GN298:IY298" si="563">IF(OR($AL131=0,GN$165&gt;$E131,GN$165&lt;EOMONTH($D131,0)),0,IF(((($AJ131*((1+$AN131)^(GN$163-1))/12))-(GN296/$AM131))*$AM131&lt;0,0,((($AJ131*((1+$AN131)^(GN$163-1))/12))-(GN296/$AM131))*$AM131))</f>
        <v>0</v>
      </c>
      <c r="GO298" s="156">
        <f t="shared" si="563"/>
        <v>0</v>
      </c>
      <c r="GP298" s="156">
        <f t="shared" si="563"/>
        <v>0</v>
      </c>
      <c r="GQ298" s="156">
        <f t="shared" si="563"/>
        <v>0</v>
      </c>
      <c r="GR298" s="156">
        <f t="shared" si="563"/>
        <v>0</v>
      </c>
      <c r="GS298" s="156">
        <f t="shared" si="563"/>
        <v>0</v>
      </c>
      <c r="GT298" s="156">
        <f t="shared" si="563"/>
        <v>0</v>
      </c>
      <c r="GU298" s="156">
        <f t="shared" si="563"/>
        <v>0</v>
      </c>
      <c r="GV298" s="156">
        <f t="shared" si="563"/>
        <v>0</v>
      </c>
      <c r="GW298" s="156">
        <f t="shared" si="563"/>
        <v>0</v>
      </c>
      <c r="GX298" s="156">
        <f t="shared" si="563"/>
        <v>0</v>
      </c>
      <c r="GY298" s="156">
        <f t="shared" si="563"/>
        <v>0</v>
      </c>
      <c r="GZ298" s="156">
        <f t="shared" si="563"/>
        <v>0</v>
      </c>
      <c r="HA298" s="156">
        <f t="shared" si="563"/>
        <v>0</v>
      </c>
      <c r="HB298" s="156">
        <f t="shared" si="563"/>
        <v>0</v>
      </c>
      <c r="HC298" s="156">
        <f t="shared" si="563"/>
        <v>0</v>
      </c>
      <c r="HD298" s="156">
        <f t="shared" si="563"/>
        <v>0</v>
      </c>
      <c r="HE298" s="156">
        <f t="shared" si="563"/>
        <v>0</v>
      </c>
      <c r="HF298" s="156">
        <f t="shared" si="563"/>
        <v>0</v>
      </c>
      <c r="HG298" s="156">
        <f t="shared" si="563"/>
        <v>0</v>
      </c>
      <c r="HH298" s="156">
        <f t="shared" si="563"/>
        <v>0</v>
      </c>
      <c r="HI298" s="156">
        <f t="shared" si="563"/>
        <v>0</v>
      </c>
      <c r="HJ298" s="156">
        <f t="shared" si="563"/>
        <v>0</v>
      </c>
      <c r="HK298" s="156">
        <f t="shared" si="563"/>
        <v>0</v>
      </c>
      <c r="HL298" s="156">
        <f t="shared" si="563"/>
        <v>0</v>
      </c>
      <c r="HM298" s="156">
        <f t="shared" si="563"/>
        <v>0</v>
      </c>
      <c r="HN298" s="156">
        <f t="shared" si="563"/>
        <v>0</v>
      </c>
      <c r="HO298" s="156">
        <f t="shared" si="563"/>
        <v>0</v>
      </c>
      <c r="HP298" s="156">
        <f t="shared" si="563"/>
        <v>0</v>
      </c>
      <c r="HQ298" s="156">
        <f t="shared" si="563"/>
        <v>0</v>
      </c>
      <c r="HR298" s="156">
        <f t="shared" si="563"/>
        <v>0</v>
      </c>
      <c r="HS298" s="156">
        <f t="shared" si="563"/>
        <v>0</v>
      </c>
      <c r="HT298" s="156">
        <f t="shared" si="563"/>
        <v>0</v>
      </c>
      <c r="HU298" s="156">
        <f t="shared" si="563"/>
        <v>0</v>
      </c>
      <c r="HV298" s="156">
        <f t="shared" si="563"/>
        <v>0</v>
      </c>
      <c r="HW298" s="156">
        <f t="shared" si="563"/>
        <v>0</v>
      </c>
      <c r="HX298" s="156">
        <f t="shared" si="563"/>
        <v>0</v>
      </c>
      <c r="HY298" s="156">
        <f t="shared" si="563"/>
        <v>0</v>
      </c>
      <c r="HZ298" s="156">
        <f t="shared" si="563"/>
        <v>0</v>
      </c>
      <c r="IA298" s="156">
        <f t="shared" si="563"/>
        <v>0</v>
      </c>
      <c r="IB298" s="156">
        <f t="shared" si="563"/>
        <v>0</v>
      </c>
      <c r="IC298" s="156">
        <f t="shared" si="563"/>
        <v>0</v>
      </c>
      <c r="ID298" s="156">
        <f t="shared" si="563"/>
        <v>0</v>
      </c>
      <c r="IE298" s="156">
        <f t="shared" si="563"/>
        <v>0</v>
      </c>
      <c r="IF298" s="156">
        <f t="shared" si="563"/>
        <v>0</v>
      </c>
      <c r="IG298" s="156">
        <f t="shared" si="563"/>
        <v>0</v>
      </c>
      <c r="IH298" s="156">
        <f t="shared" si="563"/>
        <v>0</v>
      </c>
      <c r="II298" s="156">
        <f t="shared" si="563"/>
        <v>0</v>
      </c>
      <c r="IJ298" s="156">
        <f t="shared" si="563"/>
        <v>0</v>
      </c>
      <c r="IK298" s="156">
        <f t="shared" si="563"/>
        <v>0</v>
      </c>
      <c r="IL298" s="156">
        <f t="shared" si="563"/>
        <v>0</v>
      </c>
      <c r="IM298" s="156">
        <f t="shared" si="563"/>
        <v>0</v>
      </c>
      <c r="IN298" s="156">
        <f t="shared" si="563"/>
        <v>0</v>
      </c>
      <c r="IO298" s="156">
        <f t="shared" si="563"/>
        <v>0</v>
      </c>
      <c r="IP298" s="156">
        <f t="shared" si="563"/>
        <v>0</v>
      </c>
      <c r="IQ298" s="156">
        <f t="shared" si="563"/>
        <v>0</v>
      </c>
      <c r="IR298" s="156">
        <f t="shared" si="563"/>
        <v>0</v>
      </c>
      <c r="IS298" s="156">
        <f t="shared" si="563"/>
        <v>0</v>
      </c>
      <c r="IT298" s="156">
        <f t="shared" si="563"/>
        <v>0</v>
      </c>
      <c r="IU298" s="156">
        <f t="shared" si="563"/>
        <v>0</v>
      </c>
      <c r="IV298" s="156">
        <f t="shared" si="563"/>
        <v>0</v>
      </c>
      <c r="IW298" s="156">
        <f t="shared" si="563"/>
        <v>0</v>
      </c>
      <c r="IX298" s="156">
        <f t="shared" si="563"/>
        <v>0</v>
      </c>
      <c r="IY298" s="156">
        <f t="shared" si="563"/>
        <v>0</v>
      </c>
      <c r="IZ298" s="156">
        <f t="shared" ref="IZ298:LK298" si="564">IF(OR($AL131=0,IZ$165&gt;$E131,IZ$165&lt;EOMONTH($D131,0)),0,IF(((($AJ131*((1+$AN131)^(IZ$163-1))/12))-(IZ296/$AM131))*$AM131&lt;0,0,((($AJ131*((1+$AN131)^(IZ$163-1))/12))-(IZ296/$AM131))*$AM131))</f>
        <v>0</v>
      </c>
      <c r="JA298" s="156">
        <f t="shared" si="564"/>
        <v>0</v>
      </c>
      <c r="JB298" s="156">
        <f t="shared" si="564"/>
        <v>0</v>
      </c>
      <c r="JC298" s="156">
        <f t="shared" si="564"/>
        <v>0</v>
      </c>
      <c r="JD298" s="156">
        <f t="shared" si="564"/>
        <v>0</v>
      </c>
      <c r="JE298" s="156">
        <f t="shared" si="564"/>
        <v>0</v>
      </c>
      <c r="JF298" s="156">
        <f t="shared" si="564"/>
        <v>0</v>
      </c>
      <c r="JG298" s="156">
        <f t="shared" si="564"/>
        <v>0</v>
      </c>
      <c r="JH298" s="156">
        <f t="shared" si="564"/>
        <v>0</v>
      </c>
      <c r="JI298" s="156">
        <f t="shared" si="564"/>
        <v>0</v>
      </c>
      <c r="JJ298" s="156">
        <f t="shared" si="564"/>
        <v>0</v>
      </c>
      <c r="JK298" s="156">
        <f t="shared" si="564"/>
        <v>0</v>
      </c>
      <c r="JL298" s="156">
        <f t="shared" si="564"/>
        <v>0</v>
      </c>
      <c r="JM298" s="156">
        <f t="shared" si="564"/>
        <v>0</v>
      </c>
      <c r="JN298" s="156">
        <f t="shared" si="564"/>
        <v>0</v>
      </c>
      <c r="JO298" s="156">
        <f t="shared" si="564"/>
        <v>0</v>
      </c>
      <c r="JP298" s="156">
        <f t="shared" si="564"/>
        <v>0</v>
      </c>
      <c r="JQ298" s="156">
        <f t="shared" si="564"/>
        <v>0</v>
      </c>
      <c r="JR298" s="156">
        <f t="shared" si="564"/>
        <v>0</v>
      </c>
      <c r="JS298" s="156">
        <f t="shared" si="564"/>
        <v>0</v>
      </c>
      <c r="JT298" s="156">
        <f t="shared" si="564"/>
        <v>0</v>
      </c>
      <c r="JU298" s="156">
        <f t="shared" si="564"/>
        <v>0</v>
      </c>
      <c r="JV298" s="156">
        <f t="shared" si="564"/>
        <v>0</v>
      </c>
      <c r="JW298" s="156">
        <f t="shared" si="564"/>
        <v>0</v>
      </c>
      <c r="JX298" s="156">
        <f t="shared" si="564"/>
        <v>0</v>
      </c>
      <c r="JY298" s="156">
        <f t="shared" si="564"/>
        <v>0</v>
      </c>
      <c r="JZ298" s="156">
        <f t="shared" si="564"/>
        <v>0</v>
      </c>
      <c r="KA298" s="156">
        <f t="shared" si="564"/>
        <v>0</v>
      </c>
      <c r="KB298" s="156">
        <f t="shared" si="564"/>
        <v>0</v>
      </c>
      <c r="KC298" s="156">
        <f t="shared" si="564"/>
        <v>0</v>
      </c>
      <c r="KD298" s="156">
        <f t="shared" si="564"/>
        <v>0</v>
      </c>
      <c r="KE298" s="156">
        <f t="shared" si="564"/>
        <v>0</v>
      </c>
      <c r="KF298" s="156">
        <f t="shared" si="564"/>
        <v>0</v>
      </c>
      <c r="KG298" s="156">
        <f t="shared" si="564"/>
        <v>0</v>
      </c>
      <c r="KH298" s="156">
        <f t="shared" si="564"/>
        <v>0</v>
      </c>
      <c r="KI298" s="156">
        <f t="shared" si="564"/>
        <v>0</v>
      </c>
      <c r="KJ298" s="156">
        <f t="shared" si="564"/>
        <v>0</v>
      </c>
      <c r="KK298" s="156">
        <f t="shared" si="564"/>
        <v>0</v>
      </c>
      <c r="KL298" s="156">
        <f t="shared" si="564"/>
        <v>0</v>
      </c>
      <c r="KM298" s="156">
        <f t="shared" si="564"/>
        <v>0</v>
      </c>
      <c r="KN298" s="156">
        <f t="shared" si="564"/>
        <v>0</v>
      </c>
      <c r="KO298" s="156">
        <f t="shared" si="564"/>
        <v>0</v>
      </c>
      <c r="KP298" s="156">
        <f t="shared" si="564"/>
        <v>0</v>
      </c>
      <c r="KQ298" s="156">
        <f t="shared" si="564"/>
        <v>0</v>
      </c>
      <c r="KR298" s="156">
        <f t="shared" si="564"/>
        <v>0</v>
      </c>
      <c r="KS298" s="156">
        <f t="shared" si="564"/>
        <v>0</v>
      </c>
      <c r="KT298" s="156">
        <f t="shared" si="564"/>
        <v>0</v>
      </c>
      <c r="KU298" s="156">
        <f t="shared" si="564"/>
        <v>0</v>
      </c>
      <c r="KV298" s="156">
        <f t="shared" si="564"/>
        <v>0</v>
      </c>
      <c r="KW298" s="156">
        <f t="shared" si="564"/>
        <v>0</v>
      </c>
      <c r="KX298" s="156">
        <f t="shared" si="564"/>
        <v>0</v>
      </c>
      <c r="KY298" s="156">
        <f t="shared" si="564"/>
        <v>0</v>
      </c>
      <c r="KZ298" s="156">
        <f t="shared" si="564"/>
        <v>0</v>
      </c>
      <c r="LA298" s="156">
        <f t="shared" si="564"/>
        <v>0</v>
      </c>
      <c r="LB298" s="156">
        <f t="shared" si="564"/>
        <v>0</v>
      </c>
      <c r="LC298" s="156">
        <f t="shared" si="564"/>
        <v>0</v>
      </c>
      <c r="LD298" s="156">
        <f t="shared" si="564"/>
        <v>0</v>
      </c>
      <c r="LE298" s="156">
        <f t="shared" si="564"/>
        <v>0</v>
      </c>
      <c r="LF298" s="156">
        <f t="shared" si="564"/>
        <v>0</v>
      </c>
      <c r="LG298" s="156">
        <f t="shared" si="564"/>
        <v>0</v>
      </c>
      <c r="LH298" s="156">
        <f t="shared" si="564"/>
        <v>0</v>
      </c>
      <c r="LI298" s="156">
        <f t="shared" si="564"/>
        <v>0</v>
      </c>
      <c r="LJ298" s="156">
        <f t="shared" si="564"/>
        <v>0</v>
      </c>
      <c r="LK298" s="156">
        <f t="shared" si="564"/>
        <v>0</v>
      </c>
      <c r="LL298" s="156">
        <f t="shared" ref="LL298:NK298" si="565">IF(OR($AL131=0,LL$165&gt;$E131,LL$165&lt;EOMONTH($D131,0)),0,IF(((($AJ131*((1+$AN131)^(LL$163-1))/12))-(LL296/$AM131))*$AM131&lt;0,0,((($AJ131*((1+$AN131)^(LL$163-1))/12))-(LL296/$AM131))*$AM131))</f>
        <v>0</v>
      </c>
      <c r="LM298" s="156">
        <f t="shared" si="565"/>
        <v>0</v>
      </c>
      <c r="LN298" s="156">
        <f t="shared" si="565"/>
        <v>0</v>
      </c>
      <c r="LO298" s="156">
        <f t="shared" si="565"/>
        <v>0</v>
      </c>
      <c r="LP298" s="156">
        <f t="shared" si="565"/>
        <v>0</v>
      </c>
      <c r="LQ298" s="156">
        <f t="shared" si="565"/>
        <v>0</v>
      </c>
      <c r="LR298" s="156">
        <f t="shared" si="565"/>
        <v>0</v>
      </c>
      <c r="LS298" s="156">
        <f t="shared" si="565"/>
        <v>0</v>
      </c>
      <c r="LT298" s="156">
        <f t="shared" si="565"/>
        <v>0</v>
      </c>
      <c r="LU298" s="156">
        <f t="shared" si="565"/>
        <v>0</v>
      </c>
      <c r="LV298" s="156">
        <f t="shared" si="565"/>
        <v>0</v>
      </c>
      <c r="LW298" s="156">
        <f t="shared" si="565"/>
        <v>0</v>
      </c>
      <c r="LX298" s="156">
        <f t="shared" si="565"/>
        <v>0</v>
      </c>
      <c r="LY298" s="156">
        <f t="shared" si="565"/>
        <v>0</v>
      </c>
      <c r="LZ298" s="156">
        <f t="shared" si="565"/>
        <v>0</v>
      </c>
      <c r="MA298" s="156">
        <f t="shared" si="565"/>
        <v>0</v>
      </c>
      <c r="MB298" s="156">
        <f t="shared" si="565"/>
        <v>0</v>
      </c>
      <c r="MC298" s="156">
        <f t="shared" si="565"/>
        <v>0</v>
      </c>
      <c r="MD298" s="156">
        <f t="shared" si="565"/>
        <v>0</v>
      </c>
      <c r="ME298" s="156">
        <f t="shared" si="565"/>
        <v>0</v>
      </c>
      <c r="MF298" s="156">
        <f t="shared" si="565"/>
        <v>0</v>
      </c>
      <c r="MG298" s="156">
        <f t="shared" si="565"/>
        <v>0</v>
      </c>
      <c r="MH298" s="156">
        <f t="shared" si="565"/>
        <v>0</v>
      </c>
      <c r="MI298" s="156">
        <f t="shared" si="565"/>
        <v>0</v>
      </c>
      <c r="MJ298" s="156">
        <f t="shared" si="565"/>
        <v>0</v>
      </c>
      <c r="MK298" s="156">
        <f t="shared" si="565"/>
        <v>0</v>
      </c>
      <c r="ML298" s="156">
        <f t="shared" si="565"/>
        <v>0</v>
      </c>
      <c r="MM298" s="156">
        <f t="shared" si="565"/>
        <v>0</v>
      </c>
      <c r="MN298" s="156">
        <f t="shared" si="565"/>
        <v>0</v>
      </c>
      <c r="MO298" s="156">
        <f t="shared" si="565"/>
        <v>0</v>
      </c>
      <c r="MP298" s="156">
        <f t="shared" si="565"/>
        <v>0</v>
      </c>
      <c r="MQ298" s="156">
        <f t="shared" si="565"/>
        <v>0</v>
      </c>
      <c r="MR298" s="156">
        <f t="shared" si="565"/>
        <v>0</v>
      </c>
      <c r="MS298" s="156">
        <f t="shared" si="565"/>
        <v>0</v>
      </c>
      <c r="MT298" s="156">
        <f t="shared" si="565"/>
        <v>0</v>
      </c>
      <c r="MU298" s="156">
        <f t="shared" si="565"/>
        <v>0</v>
      </c>
      <c r="MV298" s="156">
        <f t="shared" si="565"/>
        <v>0</v>
      </c>
      <c r="MW298" s="156">
        <f t="shared" si="565"/>
        <v>0</v>
      </c>
      <c r="MX298" s="156">
        <f t="shared" si="565"/>
        <v>0</v>
      </c>
      <c r="MY298" s="156">
        <f t="shared" si="565"/>
        <v>0</v>
      </c>
      <c r="MZ298" s="156">
        <f t="shared" si="565"/>
        <v>0</v>
      </c>
      <c r="NA298" s="156">
        <f t="shared" si="565"/>
        <v>0</v>
      </c>
      <c r="NB298" s="156">
        <f t="shared" si="565"/>
        <v>0</v>
      </c>
      <c r="NC298" s="156">
        <f t="shared" si="565"/>
        <v>0</v>
      </c>
      <c r="ND298" s="156">
        <f t="shared" si="565"/>
        <v>0</v>
      </c>
      <c r="NE298" s="156">
        <f t="shared" si="565"/>
        <v>0</v>
      </c>
      <c r="NF298" s="156">
        <f t="shared" si="565"/>
        <v>0</v>
      </c>
      <c r="NG298" s="156">
        <f t="shared" si="565"/>
        <v>0</v>
      </c>
      <c r="NH298" s="156">
        <f t="shared" si="565"/>
        <v>0</v>
      </c>
      <c r="NI298" s="156">
        <f t="shared" si="565"/>
        <v>0</v>
      </c>
      <c r="NJ298" s="156">
        <f t="shared" si="565"/>
        <v>0</v>
      </c>
      <c r="NK298" s="158">
        <f t="shared" si="565"/>
        <v>0</v>
      </c>
    </row>
    <row r="299" spans="1:375" x14ac:dyDescent="0.25">
      <c r="A299" s="154">
        <f t="shared" si="559"/>
        <v>-12916.666666666668</v>
      </c>
      <c r="B299" s="35" t="s">
        <v>169</v>
      </c>
      <c r="C299" s="89" t="s">
        <v>156</v>
      </c>
      <c r="D299" s="156">
        <f t="shared" ref="D299:BO299" si="566">IF(AND(D$165&gt;=EOMONTH($D131,0),D$165&lt;EOMONTH($D131,$S131)),-D296,0)</f>
        <v>0</v>
      </c>
      <c r="E299" s="156">
        <f t="shared" si="566"/>
        <v>0</v>
      </c>
      <c r="F299" s="156">
        <f t="shared" si="566"/>
        <v>0</v>
      </c>
      <c r="G299" s="156">
        <f t="shared" si="566"/>
        <v>0</v>
      </c>
      <c r="H299" s="156">
        <f t="shared" si="566"/>
        <v>0</v>
      </c>
      <c r="I299" s="156">
        <f t="shared" si="566"/>
        <v>0</v>
      </c>
      <c r="J299" s="156">
        <f t="shared" si="566"/>
        <v>0</v>
      </c>
      <c r="K299" s="156">
        <f t="shared" si="566"/>
        <v>0</v>
      </c>
      <c r="L299" s="156">
        <f t="shared" si="566"/>
        <v>0</v>
      </c>
      <c r="M299" s="156">
        <f t="shared" si="566"/>
        <v>0</v>
      </c>
      <c r="N299" s="156">
        <f t="shared" si="566"/>
        <v>0</v>
      </c>
      <c r="O299" s="156">
        <f t="shared" si="566"/>
        <v>0</v>
      </c>
      <c r="P299" s="156">
        <f t="shared" si="566"/>
        <v>0</v>
      </c>
      <c r="Q299" s="156">
        <f t="shared" si="566"/>
        <v>0</v>
      </c>
      <c r="R299" s="156">
        <f t="shared" si="566"/>
        <v>0</v>
      </c>
      <c r="S299" s="156">
        <f t="shared" si="566"/>
        <v>0</v>
      </c>
      <c r="T299" s="156">
        <f t="shared" si="566"/>
        <v>0</v>
      </c>
      <c r="U299" s="156">
        <f t="shared" si="566"/>
        <v>0</v>
      </c>
      <c r="V299" s="156">
        <f t="shared" si="566"/>
        <v>0</v>
      </c>
      <c r="W299" s="156">
        <f t="shared" si="566"/>
        <v>0</v>
      </c>
      <c r="X299" s="156">
        <f t="shared" si="566"/>
        <v>-2583.3333333333335</v>
      </c>
      <c r="Y299" s="156">
        <f t="shared" si="566"/>
        <v>-2583.3333333333335</v>
      </c>
      <c r="Z299" s="156">
        <f t="shared" si="566"/>
        <v>-2583.3333333333335</v>
      </c>
      <c r="AA299" s="156">
        <f t="shared" si="566"/>
        <v>-2583.3333333333335</v>
      </c>
      <c r="AB299" s="156">
        <f t="shared" si="566"/>
        <v>-2583.3333333333335</v>
      </c>
      <c r="AC299" s="156">
        <f t="shared" si="566"/>
        <v>0</v>
      </c>
      <c r="AD299" s="156">
        <f t="shared" si="566"/>
        <v>0</v>
      </c>
      <c r="AE299" s="156">
        <f t="shared" si="566"/>
        <v>0</v>
      </c>
      <c r="AF299" s="156">
        <f t="shared" si="566"/>
        <v>0</v>
      </c>
      <c r="AG299" s="156">
        <f t="shared" si="566"/>
        <v>0</v>
      </c>
      <c r="AH299" s="156">
        <f t="shared" si="566"/>
        <v>0</v>
      </c>
      <c r="AI299" s="156">
        <f t="shared" si="566"/>
        <v>0</v>
      </c>
      <c r="AJ299" s="156">
        <f t="shared" si="566"/>
        <v>0</v>
      </c>
      <c r="AK299" s="156">
        <f t="shared" si="566"/>
        <v>0</v>
      </c>
      <c r="AL299" s="156">
        <f t="shared" si="566"/>
        <v>0</v>
      </c>
      <c r="AM299" s="156">
        <f t="shared" si="566"/>
        <v>0</v>
      </c>
      <c r="AN299" s="156">
        <f t="shared" si="566"/>
        <v>0</v>
      </c>
      <c r="AO299" s="156">
        <f t="shared" si="566"/>
        <v>0</v>
      </c>
      <c r="AP299" s="156">
        <f t="shared" si="566"/>
        <v>0</v>
      </c>
      <c r="AQ299" s="156">
        <f t="shared" si="566"/>
        <v>0</v>
      </c>
      <c r="AR299" s="156">
        <f t="shared" si="566"/>
        <v>0</v>
      </c>
      <c r="AS299" s="156">
        <f t="shared" si="566"/>
        <v>0</v>
      </c>
      <c r="AT299" s="156">
        <f t="shared" si="566"/>
        <v>0</v>
      </c>
      <c r="AU299" s="156">
        <f t="shared" si="566"/>
        <v>0</v>
      </c>
      <c r="AV299" s="156">
        <f t="shared" si="566"/>
        <v>0</v>
      </c>
      <c r="AW299" s="156">
        <f t="shared" si="566"/>
        <v>0</v>
      </c>
      <c r="AX299" s="156">
        <f t="shared" si="566"/>
        <v>0</v>
      </c>
      <c r="AY299" s="156">
        <f t="shared" si="566"/>
        <v>0</v>
      </c>
      <c r="AZ299" s="156">
        <f t="shared" si="566"/>
        <v>0</v>
      </c>
      <c r="BA299" s="156">
        <f t="shared" si="566"/>
        <v>0</v>
      </c>
      <c r="BB299" s="156">
        <f t="shared" si="566"/>
        <v>0</v>
      </c>
      <c r="BC299" s="156">
        <f t="shared" si="566"/>
        <v>0</v>
      </c>
      <c r="BD299" s="156">
        <f t="shared" si="566"/>
        <v>0</v>
      </c>
      <c r="BE299" s="156">
        <f t="shared" si="566"/>
        <v>0</v>
      </c>
      <c r="BF299" s="156">
        <f t="shared" si="566"/>
        <v>0</v>
      </c>
      <c r="BG299" s="156">
        <f t="shared" si="566"/>
        <v>0</v>
      </c>
      <c r="BH299" s="156">
        <f t="shared" si="566"/>
        <v>0</v>
      </c>
      <c r="BI299" s="156">
        <f t="shared" si="566"/>
        <v>0</v>
      </c>
      <c r="BJ299" s="156">
        <f t="shared" si="566"/>
        <v>0</v>
      </c>
      <c r="BK299" s="156">
        <f t="shared" si="566"/>
        <v>0</v>
      </c>
      <c r="BL299" s="156">
        <f t="shared" si="566"/>
        <v>0</v>
      </c>
      <c r="BM299" s="156">
        <f t="shared" si="566"/>
        <v>0</v>
      </c>
      <c r="BN299" s="156">
        <f t="shared" si="566"/>
        <v>0</v>
      </c>
      <c r="BO299" s="156">
        <f t="shared" si="566"/>
        <v>0</v>
      </c>
      <c r="BP299" s="156">
        <f t="shared" ref="BP299:EA299" si="567">IF(AND(BP$165&gt;=EOMONTH($D131,0),BP$165&lt;EOMONTH($D131,$S131)),-BP296,0)</f>
        <v>0</v>
      </c>
      <c r="BQ299" s="156">
        <f t="shared" si="567"/>
        <v>0</v>
      </c>
      <c r="BR299" s="156">
        <f t="shared" si="567"/>
        <v>0</v>
      </c>
      <c r="BS299" s="156">
        <f t="shared" si="567"/>
        <v>0</v>
      </c>
      <c r="BT299" s="156">
        <f t="shared" si="567"/>
        <v>0</v>
      </c>
      <c r="BU299" s="156">
        <f t="shared" si="567"/>
        <v>0</v>
      </c>
      <c r="BV299" s="156">
        <f t="shared" si="567"/>
        <v>0</v>
      </c>
      <c r="BW299" s="156">
        <f t="shared" si="567"/>
        <v>0</v>
      </c>
      <c r="BX299" s="156">
        <f t="shared" si="567"/>
        <v>0</v>
      </c>
      <c r="BY299" s="156">
        <f t="shared" si="567"/>
        <v>0</v>
      </c>
      <c r="BZ299" s="156">
        <f t="shared" si="567"/>
        <v>0</v>
      </c>
      <c r="CA299" s="156">
        <f t="shared" si="567"/>
        <v>0</v>
      </c>
      <c r="CB299" s="156">
        <f t="shared" si="567"/>
        <v>0</v>
      </c>
      <c r="CC299" s="156">
        <f t="shared" si="567"/>
        <v>0</v>
      </c>
      <c r="CD299" s="156">
        <f t="shared" si="567"/>
        <v>0</v>
      </c>
      <c r="CE299" s="156">
        <f t="shared" si="567"/>
        <v>0</v>
      </c>
      <c r="CF299" s="156">
        <f t="shared" si="567"/>
        <v>0</v>
      </c>
      <c r="CG299" s="156">
        <f t="shared" si="567"/>
        <v>0</v>
      </c>
      <c r="CH299" s="156">
        <f t="shared" si="567"/>
        <v>0</v>
      </c>
      <c r="CI299" s="156">
        <f t="shared" si="567"/>
        <v>0</v>
      </c>
      <c r="CJ299" s="156">
        <f t="shared" si="567"/>
        <v>0</v>
      </c>
      <c r="CK299" s="156">
        <f t="shared" si="567"/>
        <v>0</v>
      </c>
      <c r="CL299" s="156">
        <f t="shared" si="567"/>
        <v>0</v>
      </c>
      <c r="CM299" s="156">
        <f t="shared" si="567"/>
        <v>0</v>
      </c>
      <c r="CN299" s="156">
        <f t="shared" si="567"/>
        <v>0</v>
      </c>
      <c r="CO299" s="156">
        <f t="shared" si="567"/>
        <v>0</v>
      </c>
      <c r="CP299" s="156">
        <f t="shared" si="567"/>
        <v>0</v>
      </c>
      <c r="CQ299" s="156">
        <f t="shared" si="567"/>
        <v>0</v>
      </c>
      <c r="CR299" s="156">
        <f t="shared" si="567"/>
        <v>0</v>
      </c>
      <c r="CS299" s="156">
        <f t="shared" si="567"/>
        <v>0</v>
      </c>
      <c r="CT299" s="156">
        <f t="shared" si="567"/>
        <v>0</v>
      </c>
      <c r="CU299" s="156">
        <f t="shared" si="567"/>
        <v>0</v>
      </c>
      <c r="CV299" s="156">
        <f t="shared" si="567"/>
        <v>0</v>
      </c>
      <c r="CW299" s="156">
        <f t="shared" si="567"/>
        <v>0</v>
      </c>
      <c r="CX299" s="156">
        <f t="shared" si="567"/>
        <v>0</v>
      </c>
      <c r="CY299" s="156">
        <f t="shared" si="567"/>
        <v>0</v>
      </c>
      <c r="CZ299" s="156">
        <f t="shared" si="567"/>
        <v>0</v>
      </c>
      <c r="DA299" s="156">
        <f t="shared" si="567"/>
        <v>0</v>
      </c>
      <c r="DB299" s="156">
        <f t="shared" si="567"/>
        <v>0</v>
      </c>
      <c r="DC299" s="156">
        <f t="shared" si="567"/>
        <v>0</v>
      </c>
      <c r="DD299" s="156">
        <f t="shared" si="567"/>
        <v>0</v>
      </c>
      <c r="DE299" s="156">
        <f t="shared" si="567"/>
        <v>0</v>
      </c>
      <c r="DF299" s="156">
        <f t="shared" si="567"/>
        <v>0</v>
      </c>
      <c r="DG299" s="156">
        <f t="shared" si="567"/>
        <v>0</v>
      </c>
      <c r="DH299" s="156">
        <f t="shared" si="567"/>
        <v>0</v>
      </c>
      <c r="DI299" s="156">
        <f t="shared" si="567"/>
        <v>0</v>
      </c>
      <c r="DJ299" s="156">
        <f t="shared" si="567"/>
        <v>0</v>
      </c>
      <c r="DK299" s="156">
        <f t="shared" si="567"/>
        <v>0</v>
      </c>
      <c r="DL299" s="156">
        <f t="shared" si="567"/>
        <v>0</v>
      </c>
      <c r="DM299" s="156">
        <f t="shared" si="567"/>
        <v>0</v>
      </c>
      <c r="DN299" s="156">
        <f t="shared" si="567"/>
        <v>0</v>
      </c>
      <c r="DO299" s="156">
        <f t="shared" si="567"/>
        <v>0</v>
      </c>
      <c r="DP299" s="156">
        <f t="shared" si="567"/>
        <v>0</v>
      </c>
      <c r="DQ299" s="156">
        <f t="shared" si="567"/>
        <v>0</v>
      </c>
      <c r="DR299" s="156">
        <f t="shared" si="567"/>
        <v>0</v>
      </c>
      <c r="DS299" s="156">
        <f t="shared" si="567"/>
        <v>0</v>
      </c>
      <c r="DT299" s="156">
        <f t="shared" si="567"/>
        <v>0</v>
      </c>
      <c r="DU299" s="156">
        <f t="shared" si="567"/>
        <v>0</v>
      </c>
      <c r="DV299" s="156">
        <f t="shared" si="567"/>
        <v>0</v>
      </c>
      <c r="DW299" s="156">
        <f t="shared" si="567"/>
        <v>0</v>
      </c>
      <c r="DX299" s="156">
        <f t="shared" si="567"/>
        <v>0</v>
      </c>
      <c r="DY299" s="156">
        <f t="shared" si="567"/>
        <v>0</v>
      </c>
      <c r="DZ299" s="156">
        <f t="shared" si="567"/>
        <v>0</v>
      </c>
      <c r="EA299" s="156">
        <f t="shared" si="567"/>
        <v>0</v>
      </c>
      <c r="EB299" s="156">
        <f t="shared" ref="EB299:GM299" si="568">IF(AND(EB$165&gt;=EOMONTH($D131,0),EB$165&lt;EOMONTH($D131,$S131)),-EB296,0)</f>
        <v>0</v>
      </c>
      <c r="EC299" s="156">
        <f t="shared" si="568"/>
        <v>0</v>
      </c>
      <c r="ED299" s="156">
        <f t="shared" si="568"/>
        <v>0</v>
      </c>
      <c r="EE299" s="156">
        <f t="shared" si="568"/>
        <v>0</v>
      </c>
      <c r="EF299" s="156">
        <f t="shared" si="568"/>
        <v>0</v>
      </c>
      <c r="EG299" s="156">
        <f t="shared" si="568"/>
        <v>0</v>
      </c>
      <c r="EH299" s="156">
        <f t="shared" si="568"/>
        <v>0</v>
      </c>
      <c r="EI299" s="156">
        <f t="shared" si="568"/>
        <v>0</v>
      </c>
      <c r="EJ299" s="156">
        <f t="shared" si="568"/>
        <v>0</v>
      </c>
      <c r="EK299" s="156">
        <f t="shared" si="568"/>
        <v>0</v>
      </c>
      <c r="EL299" s="156">
        <f t="shared" si="568"/>
        <v>0</v>
      </c>
      <c r="EM299" s="156">
        <f t="shared" si="568"/>
        <v>0</v>
      </c>
      <c r="EN299" s="156">
        <f t="shared" si="568"/>
        <v>0</v>
      </c>
      <c r="EO299" s="156">
        <f t="shared" si="568"/>
        <v>0</v>
      </c>
      <c r="EP299" s="156">
        <f t="shared" si="568"/>
        <v>0</v>
      </c>
      <c r="EQ299" s="156">
        <f t="shared" si="568"/>
        <v>0</v>
      </c>
      <c r="ER299" s="156">
        <f t="shared" si="568"/>
        <v>0</v>
      </c>
      <c r="ES299" s="156">
        <f t="shared" si="568"/>
        <v>0</v>
      </c>
      <c r="ET299" s="156">
        <f t="shared" si="568"/>
        <v>0</v>
      </c>
      <c r="EU299" s="156">
        <f t="shared" si="568"/>
        <v>0</v>
      </c>
      <c r="EV299" s="156">
        <f t="shared" si="568"/>
        <v>0</v>
      </c>
      <c r="EW299" s="156">
        <f t="shared" si="568"/>
        <v>0</v>
      </c>
      <c r="EX299" s="156">
        <f t="shared" si="568"/>
        <v>0</v>
      </c>
      <c r="EY299" s="156">
        <f t="shared" si="568"/>
        <v>0</v>
      </c>
      <c r="EZ299" s="156">
        <f t="shared" si="568"/>
        <v>0</v>
      </c>
      <c r="FA299" s="156">
        <f t="shared" si="568"/>
        <v>0</v>
      </c>
      <c r="FB299" s="156">
        <f t="shared" si="568"/>
        <v>0</v>
      </c>
      <c r="FC299" s="156">
        <f t="shared" si="568"/>
        <v>0</v>
      </c>
      <c r="FD299" s="156">
        <f t="shared" si="568"/>
        <v>0</v>
      </c>
      <c r="FE299" s="156">
        <f t="shared" si="568"/>
        <v>0</v>
      </c>
      <c r="FF299" s="156">
        <f t="shared" si="568"/>
        <v>0</v>
      </c>
      <c r="FG299" s="156">
        <f t="shared" si="568"/>
        <v>0</v>
      </c>
      <c r="FH299" s="156">
        <f t="shared" si="568"/>
        <v>0</v>
      </c>
      <c r="FI299" s="156">
        <f t="shared" si="568"/>
        <v>0</v>
      </c>
      <c r="FJ299" s="156">
        <f t="shared" si="568"/>
        <v>0</v>
      </c>
      <c r="FK299" s="156">
        <f t="shared" si="568"/>
        <v>0</v>
      </c>
      <c r="FL299" s="156">
        <f t="shared" si="568"/>
        <v>0</v>
      </c>
      <c r="FM299" s="156">
        <f t="shared" si="568"/>
        <v>0</v>
      </c>
      <c r="FN299" s="156">
        <f t="shared" si="568"/>
        <v>0</v>
      </c>
      <c r="FO299" s="156">
        <f t="shared" si="568"/>
        <v>0</v>
      </c>
      <c r="FP299" s="156">
        <f t="shared" si="568"/>
        <v>0</v>
      </c>
      <c r="FQ299" s="156">
        <f t="shared" si="568"/>
        <v>0</v>
      </c>
      <c r="FR299" s="156">
        <f t="shared" si="568"/>
        <v>0</v>
      </c>
      <c r="FS299" s="156">
        <f t="shared" si="568"/>
        <v>0</v>
      </c>
      <c r="FT299" s="156">
        <f t="shared" si="568"/>
        <v>0</v>
      </c>
      <c r="FU299" s="156">
        <f t="shared" si="568"/>
        <v>0</v>
      </c>
      <c r="FV299" s="156">
        <f t="shared" si="568"/>
        <v>0</v>
      </c>
      <c r="FW299" s="156">
        <f t="shared" si="568"/>
        <v>0</v>
      </c>
      <c r="FX299" s="156">
        <f t="shared" si="568"/>
        <v>0</v>
      </c>
      <c r="FY299" s="156">
        <f t="shared" si="568"/>
        <v>0</v>
      </c>
      <c r="FZ299" s="156">
        <f t="shared" si="568"/>
        <v>0</v>
      </c>
      <c r="GA299" s="156">
        <f t="shared" si="568"/>
        <v>0</v>
      </c>
      <c r="GB299" s="156">
        <f t="shared" si="568"/>
        <v>0</v>
      </c>
      <c r="GC299" s="156">
        <f t="shared" si="568"/>
        <v>0</v>
      </c>
      <c r="GD299" s="156">
        <f t="shared" si="568"/>
        <v>0</v>
      </c>
      <c r="GE299" s="156">
        <f t="shared" si="568"/>
        <v>0</v>
      </c>
      <c r="GF299" s="156">
        <f t="shared" si="568"/>
        <v>0</v>
      </c>
      <c r="GG299" s="156">
        <f t="shared" si="568"/>
        <v>0</v>
      </c>
      <c r="GH299" s="156">
        <f t="shared" si="568"/>
        <v>0</v>
      </c>
      <c r="GI299" s="156">
        <f t="shared" si="568"/>
        <v>0</v>
      </c>
      <c r="GJ299" s="156">
        <f t="shared" si="568"/>
        <v>0</v>
      </c>
      <c r="GK299" s="156">
        <f t="shared" si="568"/>
        <v>0</v>
      </c>
      <c r="GL299" s="156">
        <f t="shared" si="568"/>
        <v>0</v>
      </c>
      <c r="GM299" s="156">
        <f t="shared" si="568"/>
        <v>0</v>
      </c>
      <c r="GN299" s="156">
        <f t="shared" ref="GN299:IY299" si="569">IF(AND(GN$165&gt;=EOMONTH($D131,0),GN$165&lt;EOMONTH($D131,$S131)),-GN296,0)</f>
        <v>0</v>
      </c>
      <c r="GO299" s="156">
        <f t="shared" si="569"/>
        <v>0</v>
      </c>
      <c r="GP299" s="156">
        <f t="shared" si="569"/>
        <v>0</v>
      </c>
      <c r="GQ299" s="156">
        <f t="shared" si="569"/>
        <v>0</v>
      </c>
      <c r="GR299" s="156">
        <f t="shared" si="569"/>
        <v>0</v>
      </c>
      <c r="GS299" s="156">
        <f t="shared" si="569"/>
        <v>0</v>
      </c>
      <c r="GT299" s="156">
        <f t="shared" si="569"/>
        <v>0</v>
      </c>
      <c r="GU299" s="156">
        <f t="shared" si="569"/>
        <v>0</v>
      </c>
      <c r="GV299" s="156">
        <f t="shared" si="569"/>
        <v>0</v>
      </c>
      <c r="GW299" s="156">
        <f t="shared" si="569"/>
        <v>0</v>
      </c>
      <c r="GX299" s="156">
        <f t="shared" si="569"/>
        <v>0</v>
      </c>
      <c r="GY299" s="156">
        <f t="shared" si="569"/>
        <v>0</v>
      </c>
      <c r="GZ299" s="156">
        <f t="shared" si="569"/>
        <v>0</v>
      </c>
      <c r="HA299" s="156">
        <f t="shared" si="569"/>
        <v>0</v>
      </c>
      <c r="HB299" s="156">
        <f t="shared" si="569"/>
        <v>0</v>
      </c>
      <c r="HC299" s="156">
        <f t="shared" si="569"/>
        <v>0</v>
      </c>
      <c r="HD299" s="156">
        <f t="shared" si="569"/>
        <v>0</v>
      </c>
      <c r="HE299" s="156">
        <f t="shared" si="569"/>
        <v>0</v>
      </c>
      <c r="HF299" s="156">
        <f t="shared" si="569"/>
        <v>0</v>
      </c>
      <c r="HG299" s="156">
        <f t="shared" si="569"/>
        <v>0</v>
      </c>
      <c r="HH299" s="156">
        <f t="shared" si="569"/>
        <v>0</v>
      </c>
      <c r="HI299" s="156">
        <f t="shared" si="569"/>
        <v>0</v>
      </c>
      <c r="HJ299" s="156">
        <f t="shared" si="569"/>
        <v>0</v>
      </c>
      <c r="HK299" s="156">
        <f t="shared" si="569"/>
        <v>0</v>
      </c>
      <c r="HL299" s="156">
        <f t="shared" si="569"/>
        <v>0</v>
      </c>
      <c r="HM299" s="156">
        <f t="shared" si="569"/>
        <v>0</v>
      </c>
      <c r="HN299" s="156">
        <f t="shared" si="569"/>
        <v>0</v>
      </c>
      <c r="HO299" s="156">
        <f t="shared" si="569"/>
        <v>0</v>
      </c>
      <c r="HP299" s="156">
        <f t="shared" si="569"/>
        <v>0</v>
      </c>
      <c r="HQ299" s="156">
        <f t="shared" si="569"/>
        <v>0</v>
      </c>
      <c r="HR299" s="156">
        <f t="shared" si="569"/>
        <v>0</v>
      </c>
      <c r="HS299" s="156">
        <f t="shared" si="569"/>
        <v>0</v>
      </c>
      <c r="HT299" s="156">
        <f t="shared" si="569"/>
        <v>0</v>
      </c>
      <c r="HU299" s="156">
        <f t="shared" si="569"/>
        <v>0</v>
      </c>
      <c r="HV299" s="156">
        <f t="shared" si="569"/>
        <v>0</v>
      </c>
      <c r="HW299" s="156">
        <f t="shared" si="569"/>
        <v>0</v>
      </c>
      <c r="HX299" s="156">
        <f t="shared" si="569"/>
        <v>0</v>
      </c>
      <c r="HY299" s="156">
        <f t="shared" si="569"/>
        <v>0</v>
      </c>
      <c r="HZ299" s="156">
        <f t="shared" si="569"/>
        <v>0</v>
      </c>
      <c r="IA299" s="156">
        <f t="shared" si="569"/>
        <v>0</v>
      </c>
      <c r="IB299" s="156">
        <f t="shared" si="569"/>
        <v>0</v>
      </c>
      <c r="IC299" s="156">
        <f t="shared" si="569"/>
        <v>0</v>
      </c>
      <c r="ID299" s="156">
        <f t="shared" si="569"/>
        <v>0</v>
      </c>
      <c r="IE299" s="156">
        <f t="shared" si="569"/>
        <v>0</v>
      </c>
      <c r="IF299" s="156">
        <f t="shared" si="569"/>
        <v>0</v>
      </c>
      <c r="IG299" s="156">
        <f t="shared" si="569"/>
        <v>0</v>
      </c>
      <c r="IH299" s="156">
        <f t="shared" si="569"/>
        <v>0</v>
      </c>
      <c r="II299" s="156">
        <f t="shared" si="569"/>
        <v>0</v>
      </c>
      <c r="IJ299" s="156">
        <f t="shared" si="569"/>
        <v>0</v>
      </c>
      <c r="IK299" s="156">
        <f t="shared" si="569"/>
        <v>0</v>
      </c>
      <c r="IL299" s="156">
        <f t="shared" si="569"/>
        <v>0</v>
      </c>
      <c r="IM299" s="156">
        <f t="shared" si="569"/>
        <v>0</v>
      </c>
      <c r="IN299" s="156">
        <f t="shared" si="569"/>
        <v>0</v>
      </c>
      <c r="IO299" s="156">
        <f t="shared" si="569"/>
        <v>0</v>
      </c>
      <c r="IP299" s="156">
        <f t="shared" si="569"/>
        <v>0</v>
      </c>
      <c r="IQ299" s="156">
        <f t="shared" si="569"/>
        <v>0</v>
      </c>
      <c r="IR299" s="156">
        <f t="shared" si="569"/>
        <v>0</v>
      </c>
      <c r="IS299" s="156">
        <f t="shared" si="569"/>
        <v>0</v>
      </c>
      <c r="IT299" s="156">
        <f t="shared" si="569"/>
        <v>0</v>
      </c>
      <c r="IU299" s="156">
        <f t="shared" si="569"/>
        <v>0</v>
      </c>
      <c r="IV299" s="156">
        <f t="shared" si="569"/>
        <v>0</v>
      </c>
      <c r="IW299" s="156">
        <f t="shared" si="569"/>
        <v>0</v>
      </c>
      <c r="IX299" s="156">
        <f t="shared" si="569"/>
        <v>0</v>
      </c>
      <c r="IY299" s="156">
        <f t="shared" si="569"/>
        <v>0</v>
      </c>
      <c r="IZ299" s="156">
        <f t="shared" ref="IZ299:LK299" si="570">IF(AND(IZ$165&gt;=EOMONTH($D131,0),IZ$165&lt;EOMONTH($D131,$S131)),-IZ296,0)</f>
        <v>0</v>
      </c>
      <c r="JA299" s="156">
        <f t="shared" si="570"/>
        <v>0</v>
      </c>
      <c r="JB299" s="156">
        <f t="shared" si="570"/>
        <v>0</v>
      </c>
      <c r="JC299" s="156">
        <f t="shared" si="570"/>
        <v>0</v>
      </c>
      <c r="JD299" s="156">
        <f t="shared" si="570"/>
        <v>0</v>
      </c>
      <c r="JE299" s="156">
        <f t="shared" si="570"/>
        <v>0</v>
      </c>
      <c r="JF299" s="156">
        <f t="shared" si="570"/>
        <v>0</v>
      </c>
      <c r="JG299" s="156">
        <f t="shared" si="570"/>
        <v>0</v>
      </c>
      <c r="JH299" s="156">
        <f t="shared" si="570"/>
        <v>0</v>
      </c>
      <c r="JI299" s="156">
        <f t="shared" si="570"/>
        <v>0</v>
      </c>
      <c r="JJ299" s="156">
        <f t="shared" si="570"/>
        <v>0</v>
      </c>
      <c r="JK299" s="156">
        <f t="shared" si="570"/>
        <v>0</v>
      </c>
      <c r="JL299" s="156">
        <f t="shared" si="570"/>
        <v>0</v>
      </c>
      <c r="JM299" s="156">
        <f t="shared" si="570"/>
        <v>0</v>
      </c>
      <c r="JN299" s="156">
        <f t="shared" si="570"/>
        <v>0</v>
      </c>
      <c r="JO299" s="156">
        <f t="shared" si="570"/>
        <v>0</v>
      </c>
      <c r="JP299" s="156">
        <f t="shared" si="570"/>
        <v>0</v>
      </c>
      <c r="JQ299" s="156">
        <f t="shared" si="570"/>
        <v>0</v>
      </c>
      <c r="JR299" s="156">
        <f t="shared" si="570"/>
        <v>0</v>
      </c>
      <c r="JS299" s="156">
        <f t="shared" si="570"/>
        <v>0</v>
      </c>
      <c r="JT299" s="156">
        <f t="shared" si="570"/>
        <v>0</v>
      </c>
      <c r="JU299" s="156">
        <f t="shared" si="570"/>
        <v>0</v>
      </c>
      <c r="JV299" s="156">
        <f t="shared" si="570"/>
        <v>0</v>
      </c>
      <c r="JW299" s="156">
        <f t="shared" si="570"/>
        <v>0</v>
      </c>
      <c r="JX299" s="156">
        <f t="shared" si="570"/>
        <v>0</v>
      </c>
      <c r="JY299" s="156">
        <f t="shared" si="570"/>
        <v>0</v>
      </c>
      <c r="JZ299" s="156">
        <f t="shared" si="570"/>
        <v>0</v>
      </c>
      <c r="KA299" s="156">
        <f t="shared" si="570"/>
        <v>0</v>
      </c>
      <c r="KB299" s="156">
        <f t="shared" si="570"/>
        <v>0</v>
      </c>
      <c r="KC299" s="156">
        <f t="shared" si="570"/>
        <v>0</v>
      </c>
      <c r="KD299" s="156">
        <f t="shared" si="570"/>
        <v>0</v>
      </c>
      <c r="KE299" s="156">
        <f t="shared" si="570"/>
        <v>0</v>
      </c>
      <c r="KF299" s="156">
        <f t="shared" si="570"/>
        <v>0</v>
      </c>
      <c r="KG299" s="156">
        <f t="shared" si="570"/>
        <v>0</v>
      </c>
      <c r="KH299" s="156">
        <f t="shared" si="570"/>
        <v>0</v>
      </c>
      <c r="KI299" s="156">
        <f t="shared" si="570"/>
        <v>0</v>
      </c>
      <c r="KJ299" s="156">
        <f t="shared" si="570"/>
        <v>0</v>
      </c>
      <c r="KK299" s="156">
        <f t="shared" si="570"/>
        <v>0</v>
      </c>
      <c r="KL299" s="156">
        <f t="shared" si="570"/>
        <v>0</v>
      </c>
      <c r="KM299" s="156">
        <f t="shared" si="570"/>
        <v>0</v>
      </c>
      <c r="KN299" s="156">
        <f t="shared" si="570"/>
        <v>0</v>
      </c>
      <c r="KO299" s="156">
        <f t="shared" si="570"/>
        <v>0</v>
      </c>
      <c r="KP299" s="156">
        <f t="shared" si="570"/>
        <v>0</v>
      </c>
      <c r="KQ299" s="156">
        <f t="shared" si="570"/>
        <v>0</v>
      </c>
      <c r="KR299" s="156">
        <f t="shared" si="570"/>
        <v>0</v>
      </c>
      <c r="KS299" s="156">
        <f t="shared" si="570"/>
        <v>0</v>
      </c>
      <c r="KT299" s="156">
        <f t="shared" si="570"/>
        <v>0</v>
      </c>
      <c r="KU299" s="156">
        <f t="shared" si="570"/>
        <v>0</v>
      </c>
      <c r="KV299" s="156">
        <f t="shared" si="570"/>
        <v>0</v>
      </c>
      <c r="KW299" s="156">
        <f t="shared" si="570"/>
        <v>0</v>
      </c>
      <c r="KX299" s="156">
        <f t="shared" si="570"/>
        <v>0</v>
      </c>
      <c r="KY299" s="156">
        <f t="shared" si="570"/>
        <v>0</v>
      </c>
      <c r="KZ299" s="156">
        <f t="shared" si="570"/>
        <v>0</v>
      </c>
      <c r="LA299" s="156">
        <f t="shared" si="570"/>
        <v>0</v>
      </c>
      <c r="LB299" s="156">
        <f t="shared" si="570"/>
        <v>0</v>
      </c>
      <c r="LC299" s="156">
        <f t="shared" si="570"/>
        <v>0</v>
      </c>
      <c r="LD299" s="156">
        <f t="shared" si="570"/>
        <v>0</v>
      </c>
      <c r="LE299" s="156">
        <f t="shared" si="570"/>
        <v>0</v>
      </c>
      <c r="LF299" s="156">
        <f t="shared" si="570"/>
        <v>0</v>
      </c>
      <c r="LG299" s="156">
        <f t="shared" si="570"/>
        <v>0</v>
      </c>
      <c r="LH299" s="156">
        <f t="shared" si="570"/>
        <v>0</v>
      </c>
      <c r="LI299" s="156">
        <f t="shared" si="570"/>
        <v>0</v>
      </c>
      <c r="LJ299" s="156">
        <f t="shared" si="570"/>
        <v>0</v>
      </c>
      <c r="LK299" s="156">
        <f t="shared" si="570"/>
        <v>0</v>
      </c>
      <c r="LL299" s="156">
        <f t="shared" ref="LL299:NK299" si="571">IF(AND(LL$165&gt;=EOMONTH($D131,0),LL$165&lt;EOMONTH($D131,$S131)),-LL296,0)</f>
        <v>0</v>
      </c>
      <c r="LM299" s="156">
        <f t="shared" si="571"/>
        <v>0</v>
      </c>
      <c r="LN299" s="156">
        <f t="shared" si="571"/>
        <v>0</v>
      </c>
      <c r="LO299" s="156">
        <f t="shared" si="571"/>
        <v>0</v>
      </c>
      <c r="LP299" s="156">
        <f t="shared" si="571"/>
        <v>0</v>
      </c>
      <c r="LQ299" s="156">
        <f t="shared" si="571"/>
        <v>0</v>
      </c>
      <c r="LR299" s="156">
        <f t="shared" si="571"/>
        <v>0</v>
      </c>
      <c r="LS299" s="156">
        <f t="shared" si="571"/>
        <v>0</v>
      </c>
      <c r="LT299" s="156">
        <f t="shared" si="571"/>
        <v>0</v>
      </c>
      <c r="LU299" s="156">
        <f t="shared" si="571"/>
        <v>0</v>
      </c>
      <c r="LV299" s="156">
        <f t="shared" si="571"/>
        <v>0</v>
      </c>
      <c r="LW299" s="156">
        <f t="shared" si="571"/>
        <v>0</v>
      </c>
      <c r="LX299" s="156">
        <f t="shared" si="571"/>
        <v>0</v>
      </c>
      <c r="LY299" s="156">
        <f t="shared" si="571"/>
        <v>0</v>
      </c>
      <c r="LZ299" s="156">
        <f t="shared" si="571"/>
        <v>0</v>
      </c>
      <c r="MA299" s="156">
        <f t="shared" si="571"/>
        <v>0</v>
      </c>
      <c r="MB299" s="156">
        <f t="shared" si="571"/>
        <v>0</v>
      </c>
      <c r="MC299" s="156">
        <f t="shared" si="571"/>
        <v>0</v>
      </c>
      <c r="MD299" s="156">
        <f t="shared" si="571"/>
        <v>0</v>
      </c>
      <c r="ME299" s="156">
        <f t="shared" si="571"/>
        <v>0</v>
      </c>
      <c r="MF299" s="156">
        <f t="shared" si="571"/>
        <v>0</v>
      </c>
      <c r="MG299" s="156">
        <f t="shared" si="571"/>
        <v>0</v>
      </c>
      <c r="MH299" s="156">
        <f t="shared" si="571"/>
        <v>0</v>
      </c>
      <c r="MI299" s="156">
        <f t="shared" si="571"/>
        <v>0</v>
      </c>
      <c r="MJ299" s="156">
        <f t="shared" si="571"/>
        <v>0</v>
      </c>
      <c r="MK299" s="156">
        <f t="shared" si="571"/>
        <v>0</v>
      </c>
      <c r="ML299" s="156">
        <f t="shared" si="571"/>
        <v>0</v>
      </c>
      <c r="MM299" s="156">
        <f t="shared" si="571"/>
        <v>0</v>
      </c>
      <c r="MN299" s="156">
        <f t="shared" si="571"/>
        <v>0</v>
      </c>
      <c r="MO299" s="156">
        <f t="shared" si="571"/>
        <v>0</v>
      </c>
      <c r="MP299" s="156">
        <f t="shared" si="571"/>
        <v>0</v>
      </c>
      <c r="MQ299" s="156">
        <f t="shared" si="571"/>
        <v>0</v>
      </c>
      <c r="MR299" s="156">
        <f t="shared" si="571"/>
        <v>0</v>
      </c>
      <c r="MS299" s="156">
        <f t="shared" si="571"/>
        <v>0</v>
      </c>
      <c r="MT299" s="156">
        <f t="shared" si="571"/>
        <v>0</v>
      </c>
      <c r="MU299" s="156">
        <f t="shared" si="571"/>
        <v>0</v>
      </c>
      <c r="MV299" s="156">
        <f t="shared" si="571"/>
        <v>0</v>
      </c>
      <c r="MW299" s="156">
        <f t="shared" si="571"/>
        <v>0</v>
      </c>
      <c r="MX299" s="156">
        <f t="shared" si="571"/>
        <v>0</v>
      </c>
      <c r="MY299" s="156">
        <f t="shared" si="571"/>
        <v>0</v>
      </c>
      <c r="MZ299" s="156">
        <f t="shared" si="571"/>
        <v>0</v>
      </c>
      <c r="NA299" s="156">
        <f t="shared" si="571"/>
        <v>0</v>
      </c>
      <c r="NB299" s="156">
        <f t="shared" si="571"/>
        <v>0</v>
      </c>
      <c r="NC299" s="156">
        <f t="shared" si="571"/>
        <v>0</v>
      </c>
      <c r="ND299" s="156">
        <f t="shared" si="571"/>
        <v>0</v>
      </c>
      <c r="NE299" s="156">
        <f t="shared" si="571"/>
        <v>0</v>
      </c>
      <c r="NF299" s="156">
        <f t="shared" si="571"/>
        <v>0</v>
      </c>
      <c r="NG299" s="156">
        <f t="shared" si="571"/>
        <v>0</v>
      </c>
      <c r="NH299" s="156">
        <f t="shared" si="571"/>
        <v>0</v>
      </c>
      <c r="NI299" s="156">
        <f t="shared" si="571"/>
        <v>0</v>
      </c>
      <c r="NJ299" s="156">
        <f t="shared" si="571"/>
        <v>0</v>
      </c>
      <c r="NK299" s="158">
        <f t="shared" si="571"/>
        <v>0</v>
      </c>
    </row>
    <row r="300" spans="1:375" x14ac:dyDescent="0.25">
      <c r="A300" s="154">
        <f t="shared" si="559"/>
        <v>305463.4298289502</v>
      </c>
      <c r="B300" s="35" t="s">
        <v>167</v>
      </c>
      <c r="C300" s="89" t="s">
        <v>157</v>
      </c>
      <c r="D300" s="156">
        <f t="shared" ref="D300:BO300" si="572">IF(OR(D$165&lt;=EOMONTH($E131,$R131*(1-$O131)),D$165&gt;EOMONTH($E131,$P131*12*(1-$O131)+$Q131*12*$O131+$R131*(1-$O131))),0,FV($W131,ROUNDDOWN(YEARFRAC($D$165,D$165,1),0),0,-($U131*(1-$O131)+$V131*$O131)*$B131/12,0))</f>
        <v>0</v>
      </c>
      <c r="E300" s="156">
        <f t="shared" si="572"/>
        <v>0</v>
      </c>
      <c r="F300" s="156">
        <f t="shared" si="572"/>
        <v>0</v>
      </c>
      <c r="G300" s="156">
        <f t="shared" si="572"/>
        <v>0</v>
      </c>
      <c r="H300" s="156">
        <f t="shared" si="572"/>
        <v>0</v>
      </c>
      <c r="I300" s="156">
        <f t="shared" si="572"/>
        <v>0</v>
      </c>
      <c r="J300" s="156">
        <f t="shared" si="572"/>
        <v>0</v>
      </c>
      <c r="K300" s="156">
        <f t="shared" si="572"/>
        <v>0</v>
      </c>
      <c r="L300" s="156">
        <f t="shared" si="572"/>
        <v>0</v>
      </c>
      <c r="M300" s="156">
        <f t="shared" si="572"/>
        <v>0</v>
      </c>
      <c r="N300" s="156">
        <f t="shared" si="572"/>
        <v>0</v>
      </c>
      <c r="O300" s="156">
        <f t="shared" si="572"/>
        <v>0</v>
      </c>
      <c r="P300" s="156">
        <f t="shared" si="572"/>
        <v>0</v>
      </c>
      <c r="Q300" s="156">
        <f t="shared" si="572"/>
        <v>0</v>
      </c>
      <c r="R300" s="156">
        <f t="shared" si="572"/>
        <v>0</v>
      </c>
      <c r="S300" s="156">
        <f t="shared" si="572"/>
        <v>0</v>
      </c>
      <c r="T300" s="156">
        <f t="shared" si="572"/>
        <v>0</v>
      </c>
      <c r="U300" s="156">
        <f t="shared" si="572"/>
        <v>0</v>
      </c>
      <c r="V300" s="156">
        <f t="shared" si="572"/>
        <v>0</v>
      </c>
      <c r="W300" s="156">
        <f t="shared" si="572"/>
        <v>0</v>
      </c>
      <c r="X300" s="156">
        <f t="shared" si="572"/>
        <v>0</v>
      </c>
      <c r="Y300" s="156">
        <f t="shared" si="572"/>
        <v>0</v>
      </c>
      <c r="Z300" s="156">
        <f t="shared" si="572"/>
        <v>0</v>
      </c>
      <c r="AA300" s="156">
        <f t="shared" si="572"/>
        <v>0</v>
      </c>
      <c r="AB300" s="156">
        <f t="shared" si="572"/>
        <v>0</v>
      </c>
      <c r="AC300" s="156">
        <f t="shared" si="572"/>
        <v>0</v>
      </c>
      <c r="AD300" s="156">
        <f t="shared" si="572"/>
        <v>0</v>
      </c>
      <c r="AE300" s="156">
        <f t="shared" si="572"/>
        <v>0</v>
      </c>
      <c r="AF300" s="156">
        <f t="shared" si="572"/>
        <v>0</v>
      </c>
      <c r="AG300" s="156">
        <f t="shared" si="572"/>
        <v>0</v>
      </c>
      <c r="AH300" s="156">
        <f t="shared" si="572"/>
        <v>0</v>
      </c>
      <c r="AI300" s="156">
        <f t="shared" si="572"/>
        <v>0</v>
      </c>
      <c r="AJ300" s="156">
        <f t="shared" si="572"/>
        <v>0</v>
      </c>
      <c r="AK300" s="156">
        <f t="shared" si="572"/>
        <v>0</v>
      </c>
      <c r="AL300" s="156">
        <f t="shared" si="572"/>
        <v>0</v>
      </c>
      <c r="AM300" s="156">
        <f t="shared" si="572"/>
        <v>0</v>
      </c>
      <c r="AN300" s="156">
        <f t="shared" si="572"/>
        <v>0</v>
      </c>
      <c r="AO300" s="156">
        <f t="shared" si="572"/>
        <v>0</v>
      </c>
      <c r="AP300" s="156">
        <f t="shared" si="572"/>
        <v>0</v>
      </c>
      <c r="AQ300" s="156">
        <f t="shared" si="572"/>
        <v>0</v>
      </c>
      <c r="AR300" s="156">
        <f t="shared" si="572"/>
        <v>0</v>
      </c>
      <c r="AS300" s="156">
        <f t="shared" si="572"/>
        <v>0</v>
      </c>
      <c r="AT300" s="156">
        <f t="shared" si="572"/>
        <v>0</v>
      </c>
      <c r="AU300" s="156">
        <f t="shared" si="572"/>
        <v>0</v>
      </c>
      <c r="AV300" s="156">
        <f t="shared" si="572"/>
        <v>0</v>
      </c>
      <c r="AW300" s="156">
        <f t="shared" si="572"/>
        <v>0</v>
      </c>
      <c r="AX300" s="156">
        <f t="shared" si="572"/>
        <v>0</v>
      </c>
      <c r="AY300" s="156">
        <f t="shared" si="572"/>
        <v>0</v>
      </c>
      <c r="AZ300" s="156">
        <f t="shared" si="572"/>
        <v>0</v>
      </c>
      <c r="BA300" s="156">
        <f t="shared" si="572"/>
        <v>0</v>
      </c>
      <c r="BB300" s="156">
        <f t="shared" si="572"/>
        <v>0</v>
      </c>
      <c r="BC300" s="156">
        <f t="shared" si="572"/>
        <v>0</v>
      </c>
      <c r="BD300" s="156">
        <f t="shared" si="572"/>
        <v>0</v>
      </c>
      <c r="BE300" s="156">
        <f t="shared" si="572"/>
        <v>0</v>
      </c>
      <c r="BF300" s="156">
        <f t="shared" si="572"/>
        <v>0</v>
      </c>
      <c r="BG300" s="156">
        <f t="shared" si="572"/>
        <v>0</v>
      </c>
      <c r="BH300" s="156">
        <f t="shared" si="572"/>
        <v>0</v>
      </c>
      <c r="BI300" s="156">
        <f t="shared" si="572"/>
        <v>0</v>
      </c>
      <c r="BJ300" s="156">
        <f t="shared" si="572"/>
        <v>0</v>
      </c>
      <c r="BK300" s="156">
        <f t="shared" si="572"/>
        <v>3001.3568266666662</v>
      </c>
      <c r="BL300" s="156">
        <f t="shared" si="572"/>
        <v>3001.3568266666662</v>
      </c>
      <c r="BM300" s="156">
        <f t="shared" si="572"/>
        <v>3091.3975314666659</v>
      </c>
      <c r="BN300" s="156">
        <f t="shared" si="572"/>
        <v>3091.3975314666659</v>
      </c>
      <c r="BO300" s="156">
        <f t="shared" si="572"/>
        <v>3091.3975314666659</v>
      </c>
      <c r="BP300" s="156">
        <f t="shared" ref="BP300:EA300" si="573">IF(OR(BP$165&lt;=EOMONTH($E131,$R131*(1-$O131)),BP$165&gt;EOMONTH($E131,$P131*12*(1-$O131)+$Q131*12*$O131+$R131*(1-$O131))),0,FV($W131,ROUNDDOWN(YEARFRAC($D$165,BP$165,1),0),0,-($U131*(1-$O131)+$V131*$O131)*$B131/12,0))</f>
        <v>3091.3975314666659</v>
      </c>
      <c r="BQ300" s="156">
        <f t="shared" si="573"/>
        <v>3091.3975314666659</v>
      </c>
      <c r="BR300" s="156">
        <f t="shared" si="573"/>
        <v>3091.3975314666659</v>
      </c>
      <c r="BS300" s="156">
        <f t="shared" si="573"/>
        <v>3091.3975314666659</v>
      </c>
      <c r="BT300" s="156">
        <f t="shared" si="573"/>
        <v>3091.3975314666659</v>
      </c>
      <c r="BU300" s="156">
        <f t="shared" si="573"/>
        <v>3091.3975314666659</v>
      </c>
      <c r="BV300" s="156">
        <f t="shared" si="573"/>
        <v>3091.3975314666659</v>
      </c>
      <c r="BW300" s="156">
        <f t="shared" si="573"/>
        <v>3091.3975314666659</v>
      </c>
      <c r="BX300" s="156">
        <f t="shared" si="573"/>
        <v>3091.3975314666659</v>
      </c>
      <c r="BY300" s="156">
        <f t="shared" si="573"/>
        <v>3184.1394574106662</v>
      </c>
      <c r="BZ300" s="156">
        <f t="shared" si="573"/>
        <v>3184.1394574106662</v>
      </c>
      <c r="CA300" s="156">
        <f t="shared" si="573"/>
        <v>3184.1394574106662</v>
      </c>
      <c r="CB300" s="156">
        <f t="shared" si="573"/>
        <v>3184.1394574106662</v>
      </c>
      <c r="CC300" s="156">
        <f t="shared" si="573"/>
        <v>3184.1394574106662</v>
      </c>
      <c r="CD300" s="156">
        <f t="shared" si="573"/>
        <v>3184.1394574106662</v>
      </c>
      <c r="CE300" s="156">
        <f t="shared" si="573"/>
        <v>3184.1394574106662</v>
      </c>
      <c r="CF300" s="156">
        <f t="shared" si="573"/>
        <v>3184.1394574106662</v>
      </c>
      <c r="CG300" s="156">
        <f t="shared" si="573"/>
        <v>3184.1394574106662</v>
      </c>
      <c r="CH300" s="156">
        <f t="shared" si="573"/>
        <v>3184.1394574106662</v>
      </c>
      <c r="CI300" s="156">
        <f t="shared" si="573"/>
        <v>3184.1394574106662</v>
      </c>
      <c r="CJ300" s="156">
        <f t="shared" si="573"/>
        <v>3184.1394574106662</v>
      </c>
      <c r="CK300" s="156">
        <f t="shared" si="573"/>
        <v>3279.6636411329864</v>
      </c>
      <c r="CL300" s="156">
        <f t="shared" si="573"/>
        <v>3279.6636411329864</v>
      </c>
      <c r="CM300" s="156">
        <f t="shared" si="573"/>
        <v>3279.6636411329864</v>
      </c>
      <c r="CN300" s="156">
        <f t="shared" si="573"/>
        <v>3279.6636411329864</v>
      </c>
      <c r="CO300" s="156">
        <f t="shared" si="573"/>
        <v>3279.6636411329864</v>
      </c>
      <c r="CP300" s="156">
        <f t="shared" si="573"/>
        <v>3279.6636411329864</v>
      </c>
      <c r="CQ300" s="156">
        <f t="shared" si="573"/>
        <v>3279.6636411329864</v>
      </c>
      <c r="CR300" s="156">
        <f t="shared" si="573"/>
        <v>3279.6636411329864</v>
      </c>
      <c r="CS300" s="156">
        <f t="shared" si="573"/>
        <v>3279.6636411329864</v>
      </c>
      <c r="CT300" s="156">
        <f t="shared" si="573"/>
        <v>3279.6636411329864</v>
      </c>
      <c r="CU300" s="156">
        <f t="shared" si="573"/>
        <v>3279.6636411329864</v>
      </c>
      <c r="CV300" s="156">
        <f t="shared" si="573"/>
        <v>3279.6636411329864</v>
      </c>
      <c r="CW300" s="156">
        <f t="shared" si="573"/>
        <v>3378.0535503669757</v>
      </c>
      <c r="CX300" s="156">
        <f t="shared" si="573"/>
        <v>3378.0535503669757</v>
      </c>
      <c r="CY300" s="156">
        <f t="shared" si="573"/>
        <v>3378.0535503669757</v>
      </c>
      <c r="CZ300" s="156">
        <f t="shared" si="573"/>
        <v>3378.0535503669757</v>
      </c>
      <c r="DA300" s="156">
        <f t="shared" si="573"/>
        <v>3378.0535503669757</v>
      </c>
      <c r="DB300" s="156">
        <f t="shared" si="573"/>
        <v>3378.0535503669757</v>
      </c>
      <c r="DC300" s="156">
        <f t="shared" si="573"/>
        <v>3378.0535503669757</v>
      </c>
      <c r="DD300" s="156">
        <f t="shared" si="573"/>
        <v>3378.0535503669757</v>
      </c>
      <c r="DE300" s="156">
        <f t="shared" si="573"/>
        <v>3378.0535503669757</v>
      </c>
      <c r="DF300" s="156">
        <f t="shared" si="573"/>
        <v>3378.0535503669757</v>
      </c>
      <c r="DG300" s="156">
        <f t="shared" si="573"/>
        <v>3378.0535503669757</v>
      </c>
      <c r="DH300" s="156">
        <f t="shared" si="573"/>
        <v>3378.0535503669757</v>
      </c>
      <c r="DI300" s="156">
        <f t="shared" si="573"/>
        <v>3479.3951568779848</v>
      </c>
      <c r="DJ300" s="156">
        <f t="shared" si="573"/>
        <v>3479.3951568779848</v>
      </c>
      <c r="DK300" s="156">
        <f t="shared" si="573"/>
        <v>3479.3951568779848</v>
      </c>
      <c r="DL300" s="156">
        <f t="shared" si="573"/>
        <v>3479.3951568779848</v>
      </c>
      <c r="DM300" s="156">
        <f t="shared" si="573"/>
        <v>3479.3951568779848</v>
      </c>
      <c r="DN300" s="156">
        <f t="shared" si="573"/>
        <v>3479.3951568779848</v>
      </c>
      <c r="DO300" s="156">
        <f t="shared" si="573"/>
        <v>3479.3951568779848</v>
      </c>
      <c r="DP300" s="156">
        <f t="shared" si="573"/>
        <v>3479.3951568779848</v>
      </c>
      <c r="DQ300" s="156">
        <f t="shared" si="573"/>
        <v>3479.3951568779848</v>
      </c>
      <c r="DR300" s="156">
        <f t="shared" si="573"/>
        <v>3479.3951568779848</v>
      </c>
      <c r="DS300" s="156">
        <f t="shared" si="573"/>
        <v>3479.3951568779848</v>
      </c>
      <c r="DT300" s="156">
        <f t="shared" si="573"/>
        <v>3479.3951568779848</v>
      </c>
      <c r="DU300" s="156">
        <f t="shared" si="573"/>
        <v>3583.7770115843246</v>
      </c>
      <c r="DV300" s="156">
        <f t="shared" si="573"/>
        <v>3583.7770115843246</v>
      </c>
      <c r="DW300" s="156">
        <f t="shared" si="573"/>
        <v>3583.7770115843246</v>
      </c>
      <c r="DX300" s="156">
        <f t="shared" si="573"/>
        <v>3583.7770115843246</v>
      </c>
      <c r="DY300" s="156">
        <f t="shared" si="573"/>
        <v>3583.7770115843246</v>
      </c>
      <c r="DZ300" s="156">
        <f t="shared" si="573"/>
        <v>3583.7770115843246</v>
      </c>
      <c r="EA300" s="156">
        <f t="shared" si="573"/>
        <v>3583.7770115843246</v>
      </c>
      <c r="EB300" s="156">
        <f t="shared" ref="EB300:GM300" si="574">IF(OR(EB$165&lt;=EOMONTH($E131,$R131*(1-$O131)),EB$165&gt;EOMONTH($E131,$P131*12*(1-$O131)+$Q131*12*$O131+$R131*(1-$O131))),0,FV($W131,ROUNDDOWN(YEARFRAC($D$165,EB$165,1),0),0,-($U131*(1-$O131)+$V131*$O131)*$B131/12,0))</f>
        <v>3583.7770115843246</v>
      </c>
      <c r="EC300" s="156">
        <f t="shared" si="574"/>
        <v>3583.7770115843246</v>
      </c>
      <c r="ED300" s="156">
        <f t="shared" si="574"/>
        <v>3583.7770115843246</v>
      </c>
      <c r="EE300" s="156">
        <f t="shared" si="574"/>
        <v>3583.7770115843246</v>
      </c>
      <c r="EF300" s="156">
        <f t="shared" si="574"/>
        <v>3583.7770115843246</v>
      </c>
      <c r="EG300" s="156">
        <f t="shared" si="574"/>
        <v>3691.2903219318546</v>
      </c>
      <c r="EH300" s="156">
        <f t="shared" si="574"/>
        <v>3691.2903219318546</v>
      </c>
      <c r="EI300" s="156">
        <f t="shared" si="574"/>
        <v>3691.2903219318546</v>
      </c>
      <c r="EJ300" s="156">
        <f t="shared" si="574"/>
        <v>3691.2903219318546</v>
      </c>
      <c r="EK300" s="156">
        <f t="shared" si="574"/>
        <v>3691.2903219318546</v>
      </c>
      <c r="EL300" s="156">
        <f t="shared" si="574"/>
        <v>3691.2903219318546</v>
      </c>
      <c r="EM300" s="156">
        <f t="shared" si="574"/>
        <v>3691.2903219318546</v>
      </c>
      <c r="EN300" s="156">
        <f t="shared" si="574"/>
        <v>3691.2903219318546</v>
      </c>
      <c r="EO300" s="156">
        <f t="shared" si="574"/>
        <v>3691.2903219318546</v>
      </c>
      <c r="EP300" s="156">
        <f t="shared" si="574"/>
        <v>3691.2903219318546</v>
      </c>
      <c r="EQ300" s="156">
        <f t="shared" si="574"/>
        <v>3691.2903219318546</v>
      </c>
      <c r="ER300" s="156">
        <f t="shared" si="574"/>
        <v>3691.2903219318546</v>
      </c>
      <c r="ES300" s="156">
        <f t="shared" si="574"/>
        <v>3802.0290315898096</v>
      </c>
      <c r="ET300" s="156">
        <f t="shared" si="574"/>
        <v>3802.0290315898096</v>
      </c>
      <c r="EU300" s="156">
        <f t="shared" si="574"/>
        <v>3802.0290315898096</v>
      </c>
      <c r="EV300" s="156">
        <f t="shared" si="574"/>
        <v>3802.0290315898096</v>
      </c>
      <c r="EW300" s="156">
        <f t="shared" si="574"/>
        <v>0</v>
      </c>
      <c r="EX300" s="156">
        <f t="shared" si="574"/>
        <v>0</v>
      </c>
      <c r="EY300" s="156">
        <f t="shared" si="574"/>
        <v>0</v>
      </c>
      <c r="EZ300" s="156">
        <f t="shared" si="574"/>
        <v>0</v>
      </c>
      <c r="FA300" s="156">
        <f t="shared" si="574"/>
        <v>0</v>
      </c>
      <c r="FB300" s="156">
        <f t="shared" si="574"/>
        <v>0</v>
      </c>
      <c r="FC300" s="156">
        <f t="shared" si="574"/>
        <v>0</v>
      </c>
      <c r="FD300" s="156">
        <f t="shared" si="574"/>
        <v>0</v>
      </c>
      <c r="FE300" s="156">
        <f t="shared" si="574"/>
        <v>0</v>
      </c>
      <c r="FF300" s="156">
        <f t="shared" si="574"/>
        <v>0</v>
      </c>
      <c r="FG300" s="156">
        <f t="shared" si="574"/>
        <v>0</v>
      </c>
      <c r="FH300" s="156">
        <f t="shared" si="574"/>
        <v>0</v>
      </c>
      <c r="FI300" s="156">
        <f t="shared" si="574"/>
        <v>0</v>
      </c>
      <c r="FJ300" s="156">
        <f t="shared" si="574"/>
        <v>0</v>
      </c>
      <c r="FK300" s="156">
        <f t="shared" si="574"/>
        <v>0</v>
      </c>
      <c r="FL300" s="156">
        <f t="shared" si="574"/>
        <v>0</v>
      </c>
      <c r="FM300" s="156">
        <f t="shared" si="574"/>
        <v>0</v>
      </c>
      <c r="FN300" s="156">
        <f t="shared" si="574"/>
        <v>0</v>
      </c>
      <c r="FO300" s="156">
        <f t="shared" si="574"/>
        <v>0</v>
      </c>
      <c r="FP300" s="156">
        <f t="shared" si="574"/>
        <v>0</v>
      </c>
      <c r="FQ300" s="156">
        <f t="shared" si="574"/>
        <v>0</v>
      </c>
      <c r="FR300" s="156">
        <f t="shared" si="574"/>
        <v>0</v>
      </c>
      <c r="FS300" s="156">
        <f t="shared" si="574"/>
        <v>0</v>
      </c>
      <c r="FT300" s="156">
        <f t="shared" si="574"/>
        <v>0</v>
      </c>
      <c r="FU300" s="156">
        <f t="shared" si="574"/>
        <v>0</v>
      </c>
      <c r="FV300" s="156">
        <f t="shared" si="574"/>
        <v>0</v>
      </c>
      <c r="FW300" s="156">
        <f t="shared" si="574"/>
        <v>0</v>
      </c>
      <c r="FX300" s="156">
        <f t="shared" si="574"/>
        <v>0</v>
      </c>
      <c r="FY300" s="156">
        <f t="shared" si="574"/>
        <v>0</v>
      </c>
      <c r="FZ300" s="156">
        <f t="shared" si="574"/>
        <v>0</v>
      </c>
      <c r="GA300" s="156">
        <f t="shared" si="574"/>
        <v>0</v>
      </c>
      <c r="GB300" s="156">
        <f t="shared" si="574"/>
        <v>0</v>
      </c>
      <c r="GC300" s="156">
        <f t="shared" si="574"/>
        <v>0</v>
      </c>
      <c r="GD300" s="156">
        <f t="shared" si="574"/>
        <v>0</v>
      </c>
      <c r="GE300" s="156">
        <f t="shared" si="574"/>
        <v>0</v>
      </c>
      <c r="GF300" s="156">
        <f t="shared" si="574"/>
        <v>0</v>
      </c>
      <c r="GG300" s="156">
        <f t="shared" si="574"/>
        <v>0</v>
      </c>
      <c r="GH300" s="156">
        <f t="shared" si="574"/>
        <v>0</v>
      </c>
      <c r="GI300" s="156">
        <f t="shared" si="574"/>
        <v>0</v>
      </c>
      <c r="GJ300" s="156">
        <f t="shared" si="574"/>
        <v>0</v>
      </c>
      <c r="GK300" s="156">
        <f t="shared" si="574"/>
        <v>0</v>
      </c>
      <c r="GL300" s="156">
        <f t="shared" si="574"/>
        <v>0</v>
      </c>
      <c r="GM300" s="156">
        <f t="shared" si="574"/>
        <v>0</v>
      </c>
      <c r="GN300" s="156">
        <f t="shared" ref="GN300:IY300" si="575">IF(OR(GN$165&lt;=EOMONTH($E131,$R131*(1-$O131)),GN$165&gt;EOMONTH($E131,$P131*12*(1-$O131)+$Q131*12*$O131+$R131*(1-$O131))),0,FV($W131,ROUNDDOWN(YEARFRAC($D$165,GN$165,1),0),0,-($U131*(1-$O131)+$V131*$O131)*$B131/12,0))</f>
        <v>0</v>
      </c>
      <c r="GO300" s="156">
        <f t="shared" si="575"/>
        <v>0</v>
      </c>
      <c r="GP300" s="156">
        <f t="shared" si="575"/>
        <v>0</v>
      </c>
      <c r="GQ300" s="156">
        <f t="shared" si="575"/>
        <v>0</v>
      </c>
      <c r="GR300" s="156">
        <f t="shared" si="575"/>
        <v>0</v>
      </c>
      <c r="GS300" s="156">
        <f t="shared" si="575"/>
        <v>0</v>
      </c>
      <c r="GT300" s="156">
        <f t="shared" si="575"/>
        <v>0</v>
      </c>
      <c r="GU300" s="156">
        <f t="shared" si="575"/>
        <v>0</v>
      </c>
      <c r="GV300" s="156">
        <f t="shared" si="575"/>
        <v>0</v>
      </c>
      <c r="GW300" s="156">
        <f t="shared" si="575"/>
        <v>0</v>
      </c>
      <c r="GX300" s="156">
        <f t="shared" si="575"/>
        <v>0</v>
      </c>
      <c r="GY300" s="156">
        <f t="shared" si="575"/>
        <v>0</v>
      </c>
      <c r="GZ300" s="156">
        <f t="shared" si="575"/>
        <v>0</v>
      </c>
      <c r="HA300" s="156">
        <f t="shared" si="575"/>
        <v>0</v>
      </c>
      <c r="HB300" s="156">
        <f t="shared" si="575"/>
        <v>0</v>
      </c>
      <c r="HC300" s="156">
        <f t="shared" si="575"/>
        <v>0</v>
      </c>
      <c r="HD300" s="156">
        <f t="shared" si="575"/>
        <v>0</v>
      </c>
      <c r="HE300" s="156">
        <f t="shared" si="575"/>
        <v>0</v>
      </c>
      <c r="HF300" s="156">
        <f t="shared" si="575"/>
        <v>0</v>
      </c>
      <c r="HG300" s="156">
        <f t="shared" si="575"/>
        <v>0</v>
      </c>
      <c r="HH300" s="156">
        <f t="shared" si="575"/>
        <v>0</v>
      </c>
      <c r="HI300" s="156">
        <f t="shared" si="575"/>
        <v>0</v>
      </c>
      <c r="HJ300" s="156">
        <f t="shared" si="575"/>
        <v>0</v>
      </c>
      <c r="HK300" s="156">
        <f t="shared" si="575"/>
        <v>0</v>
      </c>
      <c r="HL300" s="156">
        <f t="shared" si="575"/>
        <v>0</v>
      </c>
      <c r="HM300" s="156">
        <f t="shared" si="575"/>
        <v>0</v>
      </c>
      <c r="HN300" s="156">
        <f t="shared" si="575"/>
        <v>0</v>
      </c>
      <c r="HO300" s="156">
        <f t="shared" si="575"/>
        <v>0</v>
      </c>
      <c r="HP300" s="156">
        <f t="shared" si="575"/>
        <v>0</v>
      </c>
      <c r="HQ300" s="156">
        <f t="shared" si="575"/>
        <v>0</v>
      </c>
      <c r="HR300" s="156">
        <f t="shared" si="575"/>
        <v>0</v>
      </c>
      <c r="HS300" s="156">
        <f t="shared" si="575"/>
        <v>0</v>
      </c>
      <c r="HT300" s="156">
        <f t="shared" si="575"/>
        <v>0</v>
      </c>
      <c r="HU300" s="156">
        <f t="shared" si="575"/>
        <v>0</v>
      </c>
      <c r="HV300" s="156">
        <f t="shared" si="575"/>
        <v>0</v>
      </c>
      <c r="HW300" s="156">
        <f t="shared" si="575"/>
        <v>0</v>
      </c>
      <c r="HX300" s="156">
        <f t="shared" si="575"/>
        <v>0</v>
      </c>
      <c r="HY300" s="156">
        <f t="shared" si="575"/>
        <v>0</v>
      </c>
      <c r="HZ300" s="156">
        <f t="shared" si="575"/>
        <v>0</v>
      </c>
      <c r="IA300" s="156">
        <f t="shared" si="575"/>
        <v>0</v>
      </c>
      <c r="IB300" s="156">
        <f t="shared" si="575"/>
        <v>0</v>
      </c>
      <c r="IC300" s="156">
        <f t="shared" si="575"/>
        <v>0</v>
      </c>
      <c r="ID300" s="156">
        <f t="shared" si="575"/>
        <v>0</v>
      </c>
      <c r="IE300" s="156">
        <f t="shared" si="575"/>
        <v>0</v>
      </c>
      <c r="IF300" s="156">
        <f t="shared" si="575"/>
        <v>0</v>
      </c>
      <c r="IG300" s="156">
        <f t="shared" si="575"/>
        <v>0</v>
      </c>
      <c r="IH300" s="156">
        <f t="shared" si="575"/>
        <v>0</v>
      </c>
      <c r="II300" s="156">
        <f t="shared" si="575"/>
        <v>0</v>
      </c>
      <c r="IJ300" s="156">
        <f t="shared" si="575"/>
        <v>0</v>
      </c>
      <c r="IK300" s="156">
        <f t="shared" si="575"/>
        <v>0</v>
      </c>
      <c r="IL300" s="156">
        <f t="shared" si="575"/>
        <v>0</v>
      </c>
      <c r="IM300" s="156">
        <f t="shared" si="575"/>
        <v>0</v>
      </c>
      <c r="IN300" s="156">
        <f t="shared" si="575"/>
        <v>0</v>
      </c>
      <c r="IO300" s="156">
        <f t="shared" si="575"/>
        <v>0</v>
      </c>
      <c r="IP300" s="156">
        <f t="shared" si="575"/>
        <v>0</v>
      </c>
      <c r="IQ300" s="156">
        <f t="shared" si="575"/>
        <v>0</v>
      </c>
      <c r="IR300" s="156">
        <f t="shared" si="575"/>
        <v>0</v>
      </c>
      <c r="IS300" s="156">
        <f t="shared" si="575"/>
        <v>0</v>
      </c>
      <c r="IT300" s="156">
        <f t="shared" si="575"/>
        <v>0</v>
      </c>
      <c r="IU300" s="156">
        <f t="shared" si="575"/>
        <v>0</v>
      </c>
      <c r="IV300" s="156">
        <f t="shared" si="575"/>
        <v>0</v>
      </c>
      <c r="IW300" s="156">
        <f t="shared" si="575"/>
        <v>0</v>
      </c>
      <c r="IX300" s="156">
        <f t="shared" si="575"/>
        <v>0</v>
      </c>
      <c r="IY300" s="156">
        <f t="shared" si="575"/>
        <v>0</v>
      </c>
      <c r="IZ300" s="156">
        <f t="shared" ref="IZ300:LK300" si="576">IF(OR(IZ$165&lt;=EOMONTH($E131,$R131*(1-$O131)),IZ$165&gt;EOMONTH($E131,$P131*12*(1-$O131)+$Q131*12*$O131+$R131*(1-$O131))),0,FV($W131,ROUNDDOWN(YEARFRAC($D$165,IZ$165,1),0),0,-($U131*(1-$O131)+$V131*$O131)*$B131/12,0))</f>
        <v>0</v>
      </c>
      <c r="JA300" s="156">
        <f t="shared" si="576"/>
        <v>0</v>
      </c>
      <c r="JB300" s="156">
        <f t="shared" si="576"/>
        <v>0</v>
      </c>
      <c r="JC300" s="156">
        <f t="shared" si="576"/>
        <v>0</v>
      </c>
      <c r="JD300" s="156">
        <f t="shared" si="576"/>
        <v>0</v>
      </c>
      <c r="JE300" s="156">
        <f t="shared" si="576"/>
        <v>0</v>
      </c>
      <c r="JF300" s="156">
        <f t="shared" si="576"/>
        <v>0</v>
      </c>
      <c r="JG300" s="156">
        <f t="shared" si="576"/>
        <v>0</v>
      </c>
      <c r="JH300" s="156">
        <f t="shared" si="576"/>
        <v>0</v>
      </c>
      <c r="JI300" s="156">
        <f t="shared" si="576"/>
        <v>0</v>
      </c>
      <c r="JJ300" s="156">
        <f t="shared" si="576"/>
        <v>0</v>
      </c>
      <c r="JK300" s="156">
        <f t="shared" si="576"/>
        <v>0</v>
      </c>
      <c r="JL300" s="156">
        <f t="shared" si="576"/>
        <v>0</v>
      </c>
      <c r="JM300" s="156">
        <f t="shared" si="576"/>
        <v>0</v>
      </c>
      <c r="JN300" s="156">
        <f t="shared" si="576"/>
        <v>0</v>
      </c>
      <c r="JO300" s="156">
        <f t="shared" si="576"/>
        <v>0</v>
      </c>
      <c r="JP300" s="156">
        <f t="shared" si="576"/>
        <v>0</v>
      </c>
      <c r="JQ300" s="156">
        <f t="shared" si="576"/>
        <v>0</v>
      </c>
      <c r="JR300" s="156">
        <f t="shared" si="576"/>
        <v>0</v>
      </c>
      <c r="JS300" s="156">
        <f t="shared" si="576"/>
        <v>0</v>
      </c>
      <c r="JT300" s="156">
        <f t="shared" si="576"/>
        <v>0</v>
      </c>
      <c r="JU300" s="156">
        <f t="shared" si="576"/>
        <v>0</v>
      </c>
      <c r="JV300" s="156">
        <f t="shared" si="576"/>
        <v>0</v>
      </c>
      <c r="JW300" s="156">
        <f t="shared" si="576"/>
        <v>0</v>
      </c>
      <c r="JX300" s="156">
        <f t="shared" si="576"/>
        <v>0</v>
      </c>
      <c r="JY300" s="156">
        <f t="shared" si="576"/>
        <v>0</v>
      </c>
      <c r="JZ300" s="156">
        <f t="shared" si="576"/>
        <v>0</v>
      </c>
      <c r="KA300" s="156">
        <f t="shared" si="576"/>
        <v>0</v>
      </c>
      <c r="KB300" s="156">
        <f t="shared" si="576"/>
        <v>0</v>
      </c>
      <c r="KC300" s="156">
        <f t="shared" si="576"/>
        <v>0</v>
      </c>
      <c r="KD300" s="156">
        <f t="shared" si="576"/>
        <v>0</v>
      </c>
      <c r="KE300" s="156">
        <f t="shared" si="576"/>
        <v>0</v>
      </c>
      <c r="KF300" s="156">
        <f t="shared" si="576"/>
        <v>0</v>
      </c>
      <c r="KG300" s="156">
        <f t="shared" si="576"/>
        <v>0</v>
      </c>
      <c r="KH300" s="156">
        <f t="shared" si="576"/>
        <v>0</v>
      </c>
      <c r="KI300" s="156">
        <f t="shared" si="576"/>
        <v>0</v>
      </c>
      <c r="KJ300" s="156">
        <f t="shared" si="576"/>
        <v>0</v>
      </c>
      <c r="KK300" s="156">
        <f t="shared" si="576"/>
        <v>0</v>
      </c>
      <c r="KL300" s="156">
        <f t="shared" si="576"/>
        <v>0</v>
      </c>
      <c r="KM300" s="156">
        <f t="shared" si="576"/>
        <v>0</v>
      </c>
      <c r="KN300" s="156">
        <f t="shared" si="576"/>
        <v>0</v>
      </c>
      <c r="KO300" s="156">
        <f t="shared" si="576"/>
        <v>0</v>
      </c>
      <c r="KP300" s="156">
        <f t="shared" si="576"/>
        <v>0</v>
      </c>
      <c r="KQ300" s="156">
        <f t="shared" si="576"/>
        <v>0</v>
      </c>
      <c r="KR300" s="156">
        <f t="shared" si="576"/>
        <v>0</v>
      </c>
      <c r="KS300" s="156">
        <f t="shared" si="576"/>
        <v>0</v>
      </c>
      <c r="KT300" s="156">
        <f t="shared" si="576"/>
        <v>0</v>
      </c>
      <c r="KU300" s="156">
        <f t="shared" si="576"/>
        <v>0</v>
      </c>
      <c r="KV300" s="156">
        <f t="shared" si="576"/>
        <v>0</v>
      </c>
      <c r="KW300" s="156">
        <f t="shared" si="576"/>
        <v>0</v>
      </c>
      <c r="KX300" s="156">
        <f t="shared" si="576"/>
        <v>0</v>
      </c>
      <c r="KY300" s="156">
        <f t="shared" si="576"/>
        <v>0</v>
      </c>
      <c r="KZ300" s="156">
        <f t="shared" si="576"/>
        <v>0</v>
      </c>
      <c r="LA300" s="156">
        <f t="shared" si="576"/>
        <v>0</v>
      </c>
      <c r="LB300" s="156">
        <f t="shared" si="576"/>
        <v>0</v>
      </c>
      <c r="LC300" s="156">
        <f t="shared" si="576"/>
        <v>0</v>
      </c>
      <c r="LD300" s="156">
        <f t="shared" si="576"/>
        <v>0</v>
      </c>
      <c r="LE300" s="156">
        <f t="shared" si="576"/>
        <v>0</v>
      </c>
      <c r="LF300" s="156">
        <f t="shared" si="576"/>
        <v>0</v>
      </c>
      <c r="LG300" s="156">
        <f t="shared" si="576"/>
        <v>0</v>
      </c>
      <c r="LH300" s="156">
        <f t="shared" si="576"/>
        <v>0</v>
      </c>
      <c r="LI300" s="156">
        <f t="shared" si="576"/>
        <v>0</v>
      </c>
      <c r="LJ300" s="156">
        <f t="shared" si="576"/>
        <v>0</v>
      </c>
      <c r="LK300" s="156">
        <f t="shared" si="576"/>
        <v>0</v>
      </c>
      <c r="LL300" s="156">
        <f t="shared" ref="LL300:NK300" si="577">IF(OR(LL$165&lt;=EOMONTH($E131,$R131*(1-$O131)),LL$165&gt;EOMONTH($E131,$P131*12*(1-$O131)+$Q131*12*$O131+$R131*(1-$O131))),0,FV($W131,ROUNDDOWN(YEARFRAC($D$165,LL$165,1),0),0,-($U131*(1-$O131)+$V131*$O131)*$B131/12,0))</f>
        <v>0</v>
      </c>
      <c r="LM300" s="156">
        <f t="shared" si="577"/>
        <v>0</v>
      </c>
      <c r="LN300" s="156">
        <f t="shared" si="577"/>
        <v>0</v>
      </c>
      <c r="LO300" s="156">
        <f t="shared" si="577"/>
        <v>0</v>
      </c>
      <c r="LP300" s="156">
        <f t="shared" si="577"/>
        <v>0</v>
      </c>
      <c r="LQ300" s="156">
        <f t="shared" si="577"/>
        <v>0</v>
      </c>
      <c r="LR300" s="156">
        <f t="shared" si="577"/>
        <v>0</v>
      </c>
      <c r="LS300" s="156">
        <f t="shared" si="577"/>
        <v>0</v>
      </c>
      <c r="LT300" s="156">
        <f t="shared" si="577"/>
        <v>0</v>
      </c>
      <c r="LU300" s="156">
        <f t="shared" si="577"/>
        <v>0</v>
      </c>
      <c r="LV300" s="156">
        <f t="shared" si="577"/>
        <v>0</v>
      </c>
      <c r="LW300" s="156">
        <f t="shared" si="577"/>
        <v>0</v>
      </c>
      <c r="LX300" s="156">
        <f t="shared" si="577"/>
        <v>0</v>
      </c>
      <c r="LY300" s="156">
        <f t="shared" si="577"/>
        <v>0</v>
      </c>
      <c r="LZ300" s="156">
        <f t="shared" si="577"/>
        <v>0</v>
      </c>
      <c r="MA300" s="156">
        <f t="shared" si="577"/>
        <v>0</v>
      </c>
      <c r="MB300" s="156">
        <f t="shared" si="577"/>
        <v>0</v>
      </c>
      <c r="MC300" s="156">
        <f t="shared" si="577"/>
        <v>0</v>
      </c>
      <c r="MD300" s="156">
        <f t="shared" si="577"/>
        <v>0</v>
      </c>
      <c r="ME300" s="156">
        <f t="shared" si="577"/>
        <v>0</v>
      </c>
      <c r="MF300" s="156">
        <f t="shared" si="577"/>
        <v>0</v>
      </c>
      <c r="MG300" s="156">
        <f t="shared" si="577"/>
        <v>0</v>
      </c>
      <c r="MH300" s="156">
        <f t="shared" si="577"/>
        <v>0</v>
      </c>
      <c r="MI300" s="156">
        <f t="shared" si="577"/>
        <v>0</v>
      </c>
      <c r="MJ300" s="156">
        <f t="shared" si="577"/>
        <v>0</v>
      </c>
      <c r="MK300" s="156">
        <f t="shared" si="577"/>
        <v>0</v>
      </c>
      <c r="ML300" s="156">
        <f t="shared" si="577"/>
        <v>0</v>
      </c>
      <c r="MM300" s="156">
        <f t="shared" si="577"/>
        <v>0</v>
      </c>
      <c r="MN300" s="156">
        <f t="shared" si="577"/>
        <v>0</v>
      </c>
      <c r="MO300" s="156">
        <f t="shared" si="577"/>
        <v>0</v>
      </c>
      <c r="MP300" s="156">
        <f t="shared" si="577"/>
        <v>0</v>
      </c>
      <c r="MQ300" s="156">
        <f t="shared" si="577"/>
        <v>0</v>
      </c>
      <c r="MR300" s="156">
        <f t="shared" si="577"/>
        <v>0</v>
      </c>
      <c r="MS300" s="156">
        <f t="shared" si="577"/>
        <v>0</v>
      </c>
      <c r="MT300" s="156">
        <f t="shared" si="577"/>
        <v>0</v>
      </c>
      <c r="MU300" s="156">
        <f t="shared" si="577"/>
        <v>0</v>
      </c>
      <c r="MV300" s="156">
        <f t="shared" si="577"/>
        <v>0</v>
      </c>
      <c r="MW300" s="156">
        <f t="shared" si="577"/>
        <v>0</v>
      </c>
      <c r="MX300" s="156">
        <f t="shared" si="577"/>
        <v>0</v>
      </c>
      <c r="MY300" s="156">
        <f t="shared" si="577"/>
        <v>0</v>
      </c>
      <c r="MZ300" s="156">
        <f t="shared" si="577"/>
        <v>0</v>
      </c>
      <c r="NA300" s="156">
        <f t="shared" si="577"/>
        <v>0</v>
      </c>
      <c r="NB300" s="156">
        <f t="shared" si="577"/>
        <v>0</v>
      </c>
      <c r="NC300" s="156">
        <f t="shared" si="577"/>
        <v>0</v>
      </c>
      <c r="ND300" s="156">
        <f t="shared" si="577"/>
        <v>0</v>
      </c>
      <c r="NE300" s="156">
        <f t="shared" si="577"/>
        <v>0</v>
      </c>
      <c r="NF300" s="156">
        <f t="shared" si="577"/>
        <v>0</v>
      </c>
      <c r="NG300" s="156">
        <f t="shared" si="577"/>
        <v>0</v>
      </c>
      <c r="NH300" s="156">
        <f t="shared" si="577"/>
        <v>0</v>
      </c>
      <c r="NI300" s="156">
        <f t="shared" si="577"/>
        <v>0</v>
      </c>
      <c r="NJ300" s="156">
        <f t="shared" si="577"/>
        <v>0</v>
      </c>
      <c r="NK300" s="158">
        <f t="shared" si="577"/>
        <v>0</v>
      </c>
    </row>
    <row r="301" spans="1:375" x14ac:dyDescent="0.25">
      <c r="A301" s="154">
        <f t="shared" si="559"/>
        <v>-6002.7136533333323</v>
      </c>
      <c r="B301" s="35" t="s">
        <v>169</v>
      </c>
      <c r="C301" s="89" t="s">
        <v>158</v>
      </c>
      <c r="D301" s="156">
        <f t="shared" ref="D301:BO301" si="578">IF(AND(D$165&gt;EOMONTH($E131,$R131*(1-$O131)),D$165&lt;=EOMONTH($E131,$R131*(1-$O131)+$S131*(1-$O131)+$T131*$O131)),-D300,0)</f>
        <v>0</v>
      </c>
      <c r="E301" s="156">
        <f t="shared" si="578"/>
        <v>0</v>
      </c>
      <c r="F301" s="156">
        <f t="shared" si="578"/>
        <v>0</v>
      </c>
      <c r="G301" s="156">
        <f t="shared" si="578"/>
        <v>0</v>
      </c>
      <c r="H301" s="156">
        <f t="shared" si="578"/>
        <v>0</v>
      </c>
      <c r="I301" s="156">
        <f t="shared" si="578"/>
        <v>0</v>
      </c>
      <c r="J301" s="156">
        <f t="shared" si="578"/>
        <v>0</v>
      </c>
      <c r="K301" s="156">
        <f t="shared" si="578"/>
        <v>0</v>
      </c>
      <c r="L301" s="156">
        <f t="shared" si="578"/>
        <v>0</v>
      </c>
      <c r="M301" s="156">
        <f t="shared" si="578"/>
        <v>0</v>
      </c>
      <c r="N301" s="156">
        <f t="shared" si="578"/>
        <v>0</v>
      </c>
      <c r="O301" s="156">
        <f t="shared" si="578"/>
        <v>0</v>
      </c>
      <c r="P301" s="156">
        <f t="shared" si="578"/>
        <v>0</v>
      </c>
      <c r="Q301" s="156">
        <f t="shared" si="578"/>
        <v>0</v>
      </c>
      <c r="R301" s="156">
        <f t="shared" si="578"/>
        <v>0</v>
      </c>
      <c r="S301" s="156">
        <f t="shared" si="578"/>
        <v>0</v>
      </c>
      <c r="T301" s="156">
        <f t="shared" si="578"/>
        <v>0</v>
      </c>
      <c r="U301" s="156">
        <f t="shared" si="578"/>
        <v>0</v>
      </c>
      <c r="V301" s="156">
        <f t="shared" si="578"/>
        <v>0</v>
      </c>
      <c r="W301" s="156">
        <f t="shared" si="578"/>
        <v>0</v>
      </c>
      <c r="X301" s="156">
        <f t="shared" si="578"/>
        <v>0</v>
      </c>
      <c r="Y301" s="156">
        <f t="shared" si="578"/>
        <v>0</v>
      </c>
      <c r="Z301" s="156">
        <f t="shared" si="578"/>
        <v>0</v>
      </c>
      <c r="AA301" s="156">
        <f t="shared" si="578"/>
        <v>0</v>
      </c>
      <c r="AB301" s="156">
        <f t="shared" si="578"/>
        <v>0</v>
      </c>
      <c r="AC301" s="156">
        <f t="shared" si="578"/>
        <v>0</v>
      </c>
      <c r="AD301" s="156">
        <f t="shared" si="578"/>
        <v>0</v>
      </c>
      <c r="AE301" s="156">
        <f t="shared" si="578"/>
        <v>0</v>
      </c>
      <c r="AF301" s="156">
        <f t="shared" si="578"/>
        <v>0</v>
      </c>
      <c r="AG301" s="156">
        <f t="shared" si="578"/>
        <v>0</v>
      </c>
      <c r="AH301" s="156">
        <f t="shared" si="578"/>
        <v>0</v>
      </c>
      <c r="AI301" s="156">
        <f t="shared" si="578"/>
        <v>0</v>
      </c>
      <c r="AJ301" s="156">
        <f t="shared" si="578"/>
        <v>0</v>
      </c>
      <c r="AK301" s="156">
        <f t="shared" si="578"/>
        <v>0</v>
      </c>
      <c r="AL301" s="156">
        <f t="shared" si="578"/>
        <v>0</v>
      </c>
      <c r="AM301" s="156">
        <f t="shared" si="578"/>
        <v>0</v>
      </c>
      <c r="AN301" s="156">
        <f t="shared" si="578"/>
        <v>0</v>
      </c>
      <c r="AO301" s="156">
        <f t="shared" si="578"/>
        <v>0</v>
      </c>
      <c r="AP301" s="156">
        <f t="shared" si="578"/>
        <v>0</v>
      </c>
      <c r="AQ301" s="156">
        <f t="shared" si="578"/>
        <v>0</v>
      </c>
      <c r="AR301" s="156">
        <f t="shared" si="578"/>
        <v>0</v>
      </c>
      <c r="AS301" s="156">
        <f t="shared" si="578"/>
        <v>0</v>
      </c>
      <c r="AT301" s="156">
        <f t="shared" si="578"/>
        <v>0</v>
      </c>
      <c r="AU301" s="156">
        <f t="shared" si="578"/>
        <v>0</v>
      </c>
      <c r="AV301" s="156">
        <f t="shared" si="578"/>
        <v>0</v>
      </c>
      <c r="AW301" s="156">
        <f t="shared" si="578"/>
        <v>0</v>
      </c>
      <c r="AX301" s="156">
        <f t="shared" si="578"/>
        <v>0</v>
      </c>
      <c r="AY301" s="156">
        <f t="shared" si="578"/>
        <v>0</v>
      </c>
      <c r="AZ301" s="156">
        <f t="shared" si="578"/>
        <v>0</v>
      </c>
      <c r="BA301" s="156">
        <f t="shared" si="578"/>
        <v>0</v>
      </c>
      <c r="BB301" s="156">
        <f t="shared" si="578"/>
        <v>0</v>
      </c>
      <c r="BC301" s="156">
        <f t="shared" si="578"/>
        <v>0</v>
      </c>
      <c r="BD301" s="156">
        <f t="shared" si="578"/>
        <v>0</v>
      </c>
      <c r="BE301" s="156">
        <f t="shared" si="578"/>
        <v>0</v>
      </c>
      <c r="BF301" s="156">
        <f t="shared" si="578"/>
        <v>0</v>
      </c>
      <c r="BG301" s="156">
        <f t="shared" si="578"/>
        <v>0</v>
      </c>
      <c r="BH301" s="156">
        <f t="shared" si="578"/>
        <v>0</v>
      </c>
      <c r="BI301" s="156">
        <f t="shared" si="578"/>
        <v>0</v>
      </c>
      <c r="BJ301" s="156">
        <f t="shared" si="578"/>
        <v>0</v>
      </c>
      <c r="BK301" s="156">
        <f t="shared" si="578"/>
        <v>-3001.3568266666662</v>
      </c>
      <c r="BL301" s="156">
        <f t="shared" si="578"/>
        <v>-3001.3568266666662</v>
      </c>
      <c r="BM301" s="156">
        <f t="shared" si="578"/>
        <v>0</v>
      </c>
      <c r="BN301" s="156">
        <f t="shared" si="578"/>
        <v>0</v>
      </c>
      <c r="BO301" s="156">
        <f t="shared" si="578"/>
        <v>0</v>
      </c>
      <c r="BP301" s="156">
        <f t="shared" ref="BP301:EA301" si="579">IF(AND(BP$165&gt;EOMONTH($E131,$R131*(1-$O131)),BP$165&lt;=EOMONTH($E131,$R131*(1-$O131)+$S131*(1-$O131)+$T131*$O131)),-BP300,0)</f>
        <v>0</v>
      </c>
      <c r="BQ301" s="156">
        <f t="shared" si="579"/>
        <v>0</v>
      </c>
      <c r="BR301" s="156">
        <f t="shared" si="579"/>
        <v>0</v>
      </c>
      <c r="BS301" s="156">
        <f t="shared" si="579"/>
        <v>0</v>
      </c>
      <c r="BT301" s="156">
        <f t="shared" si="579"/>
        <v>0</v>
      </c>
      <c r="BU301" s="156">
        <f t="shared" si="579"/>
        <v>0</v>
      </c>
      <c r="BV301" s="156">
        <f t="shared" si="579"/>
        <v>0</v>
      </c>
      <c r="BW301" s="156">
        <f t="shared" si="579"/>
        <v>0</v>
      </c>
      <c r="BX301" s="156">
        <f t="shared" si="579"/>
        <v>0</v>
      </c>
      <c r="BY301" s="156">
        <f t="shared" si="579"/>
        <v>0</v>
      </c>
      <c r="BZ301" s="156">
        <f t="shared" si="579"/>
        <v>0</v>
      </c>
      <c r="CA301" s="156">
        <f t="shared" si="579"/>
        <v>0</v>
      </c>
      <c r="CB301" s="156">
        <f t="shared" si="579"/>
        <v>0</v>
      </c>
      <c r="CC301" s="156">
        <f t="shared" si="579"/>
        <v>0</v>
      </c>
      <c r="CD301" s="156">
        <f t="shared" si="579"/>
        <v>0</v>
      </c>
      <c r="CE301" s="156">
        <f t="shared" si="579"/>
        <v>0</v>
      </c>
      <c r="CF301" s="156">
        <f t="shared" si="579"/>
        <v>0</v>
      </c>
      <c r="CG301" s="156">
        <f t="shared" si="579"/>
        <v>0</v>
      </c>
      <c r="CH301" s="156">
        <f t="shared" si="579"/>
        <v>0</v>
      </c>
      <c r="CI301" s="156">
        <f t="shared" si="579"/>
        <v>0</v>
      </c>
      <c r="CJ301" s="156">
        <f t="shared" si="579"/>
        <v>0</v>
      </c>
      <c r="CK301" s="156">
        <f t="shared" si="579"/>
        <v>0</v>
      </c>
      <c r="CL301" s="156">
        <f t="shared" si="579"/>
        <v>0</v>
      </c>
      <c r="CM301" s="156">
        <f t="shared" si="579"/>
        <v>0</v>
      </c>
      <c r="CN301" s="156">
        <f t="shared" si="579"/>
        <v>0</v>
      </c>
      <c r="CO301" s="156">
        <f t="shared" si="579"/>
        <v>0</v>
      </c>
      <c r="CP301" s="156">
        <f t="shared" si="579"/>
        <v>0</v>
      </c>
      <c r="CQ301" s="156">
        <f t="shared" si="579"/>
        <v>0</v>
      </c>
      <c r="CR301" s="156">
        <f t="shared" si="579"/>
        <v>0</v>
      </c>
      <c r="CS301" s="156">
        <f t="shared" si="579"/>
        <v>0</v>
      </c>
      <c r="CT301" s="156">
        <f t="shared" si="579"/>
        <v>0</v>
      </c>
      <c r="CU301" s="156">
        <f t="shared" si="579"/>
        <v>0</v>
      </c>
      <c r="CV301" s="156">
        <f t="shared" si="579"/>
        <v>0</v>
      </c>
      <c r="CW301" s="156">
        <f t="shared" si="579"/>
        <v>0</v>
      </c>
      <c r="CX301" s="156">
        <f t="shared" si="579"/>
        <v>0</v>
      </c>
      <c r="CY301" s="156">
        <f t="shared" si="579"/>
        <v>0</v>
      </c>
      <c r="CZ301" s="156">
        <f t="shared" si="579"/>
        <v>0</v>
      </c>
      <c r="DA301" s="156">
        <f t="shared" si="579"/>
        <v>0</v>
      </c>
      <c r="DB301" s="156">
        <f t="shared" si="579"/>
        <v>0</v>
      </c>
      <c r="DC301" s="156">
        <f t="shared" si="579"/>
        <v>0</v>
      </c>
      <c r="DD301" s="156">
        <f t="shared" si="579"/>
        <v>0</v>
      </c>
      <c r="DE301" s="156">
        <f t="shared" si="579"/>
        <v>0</v>
      </c>
      <c r="DF301" s="156">
        <f t="shared" si="579"/>
        <v>0</v>
      </c>
      <c r="DG301" s="156">
        <f t="shared" si="579"/>
        <v>0</v>
      </c>
      <c r="DH301" s="156">
        <f t="shared" si="579"/>
        <v>0</v>
      </c>
      <c r="DI301" s="156">
        <f t="shared" si="579"/>
        <v>0</v>
      </c>
      <c r="DJ301" s="156">
        <f t="shared" si="579"/>
        <v>0</v>
      </c>
      <c r="DK301" s="156">
        <f t="shared" si="579"/>
        <v>0</v>
      </c>
      <c r="DL301" s="156">
        <f t="shared" si="579"/>
        <v>0</v>
      </c>
      <c r="DM301" s="156">
        <f t="shared" si="579"/>
        <v>0</v>
      </c>
      <c r="DN301" s="156">
        <f t="shared" si="579"/>
        <v>0</v>
      </c>
      <c r="DO301" s="156">
        <f t="shared" si="579"/>
        <v>0</v>
      </c>
      <c r="DP301" s="156">
        <f t="shared" si="579"/>
        <v>0</v>
      </c>
      <c r="DQ301" s="156">
        <f t="shared" si="579"/>
        <v>0</v>
      </c>
      <c r="DR301" s="156">
        <f t="shared" si="579"/>
        <v>0</v>
      </c>
      <c r="DS301" s="156">
        <f t="shared" si="579"/>
        <v>0</v>
      </c>
      <c r="DT301" s="156">
        <f t="shared" si="579"/>
        <v>0</v>
      </c>
      <c r="DU301" s="156">
        <f t="shared" si="579"/>
        <v>0</v>
      </c>
      <c r="DV301" s="156">
        <f t="shared" si="579"/>
        <v>0</v>
      </c>
      <c r="DW301" s="156">
        <f t="shared" si="579"/>
        <v>0</v>
      </c>
      <c r="DX301" s="156">
        <f t="shared" si="579"/>
        <v>0</v>
      </c>
      <c r="DY301" s="156">
        <f t="shared" si="579"/>
        <v>0</v>
      </c>
      <c r="DZ301" s="156">
        <f t="shared" si="579"/>
        <v>0</v>
      </c>
      <c r="EA301" s="156">
        <f t="shared" si="579"/>
        <v>0</v>
      </c>
      <c r="EB301" s="156">
        <f t="shared" ref="EB301:GM301" si="580">IF(AND(EB$165&gt;EOMONTH($E131,$R131*(1-$O131)),EB$165&lt;=EOMONTH($E131,$R131*(1-$O131)+$S131*(1-$O131)+$T131*$O131)),-EB300,0)</f>
        <v>0</v>
      </c>
      <c r="EC301" s="156">
        <f t="shared" si="580"/>
        <v>0</v>
      </c>
      <c r="ED301" s="156">
        <f t="shared" si="580"/>
        <v>0</v>
      </c>
      <c r="EE301" s="156">
        <f t="shared" si="580"/>
        <v>0</v>
      </c>
      <c r="EF301" s="156">
        <f t="shared" si="580"/>
        <v>0</v>
      </c>
      <c r="EG301" s="156">
        <f t="shared" si="580"/>
        <v>0</v>
      </c>
      <c r="EH301" s="156">
        <f t="shared" si="580"/>
        <v>0</v>
      </c>
      <c r="EI301" s="156">
        <f t="shared" si="580"/>
        <v>0</v>
      </c>
      <c r="EJ301" s="156">
        <f t="shared" si="580"/>
        <v>0</v>
      </c>
      <c r="EK301" s="156">
        <f t="shared" si="580"/>
        <v>0</v>
      </c>
      <c r="EL301" s="156">
        <f t="shared" si="580"/>
        <v>0</v>
      </c>
      <c r="EM301" s="156">
        <f t="shared" si="580"/>
        <v>0</v>
      </c>
      <c r="EN301" s="156">
        <f t="shared" si="580"/>
        <v>0</v>
      </c>
      <c r="EO301" s="156">
        <f t="shared" si="580"/>
        <v>0</v>
      </c>
      <c r="EP301" s="156">
        <f t="shared" si="580"/>
        <v>0</v>
      </c>
      <c r="EQ301" s="156">
        <f t="shared" si="580"/>
        <v>0</v>
      </c>
      <c r="ER301" s="156">
        <f t="shared" si="580"/>
        <v>0</v>
      </c>
      <c r="ES301" s="156">
        <f t="shared" si="580"/>
        <v>0</v>
      </c>
      <c r="ET301" s="156">
        <f t="shared" si="580"/>
        <v>0</v>
      </c>
      <c r="EU301" s="156">
        <f t="shared" si="580"/>
        <v>0</v>
      </c>
      <c r="EV301" s="156">
        <f t="shared" si="580"/>
        <v>0</v>
      </c>
      <c r="EW301" s="156">
        <f t="shared" si="580"/>
        <v>0</v>
      </c>
      <c r="EX301" s="156">
        <f t="shared" si="580"/>
        <v>0</v>
      </c>
      <c r="EY301" s="156">
        <f t="shared" si="580"/>
        <v>0</v>
      </c>
      <c r="EZ301" s="156">
        <f t="shared" si="580"/>
        <v>0</v>
      </c>
      <c r="FA301" s="156">
        <f t="shared" si="580"/>
        <v>0</v>
      </c>
      <c r="FB301" s="156">
        <f t="shared" si="580"/>
        <v>0</v>
      </c>
      <c r="FC301" s="156">
        <f t="shared" si="580"/>
        <v>0</v>
      </c>
      <c r="FD301" s="156">
        <f t="shared" si="580"/>
        <v>0</v>
      </c>
      <c r="FE301" s="156">
        <f t="shared" si="580"/>
        <v>0</v>
      </c>
      <c r="FF301" s="156">
        <f t="shared" si="580"/>
        <v>0</v>
      </c>
      <c r="FG301" s="156">
        <f t="shared" si="580"/>
        <v>0</v>
      </c>
      <c r="FH301" s="156">
        <f t="shared" si="580"/>
        <v>0</v>
      </c>
      <c r="FI301" s="156">
        <f t="shared" si="580"/>
        <v>0</v>
      </c>
      <c r="FJ301" s="156">
        <f t="shared" si="580"/>
        <v>0</v>
      </c>
      <c r="FK301" s="156">
        <f t="shared" si="580"/>
        <v>0</v>
      </c>
      <c r="FL301" s="156">
        <f t="shared" si="580"/>
        <v>0</v>
      </c>
      <c r="FM301" s="156">
        <f t="shared" si="580"/>
        <v>0</v>
      </c>
      <c r="FN301" s="156">
        <f t="shared" si="580"/>
        <v>0</v>
      </c>
      <c r="FO301" s="156">
        <f t="shared" si="580"/>
        <v>0</v>
      </c>
      <c r="FP301" s="156">
        <f t="shared" si="580"/>
        <v>0</v>
      </c>
      <c r="FQ301" s="156">
        <f t="shared" si="580"/>
        <v>0</v>
      </c>
      <c r="FR301" s="156">
        <f t="shared" si="580"/>
        <v>0</v>
      </c>
      <c r="FS301" s="156">
        <f t="shared" si="580"/>
        <v>0</v>
      </c>
      <c r="FT301" s="156">
        <f t="shared" si="580"/>
        <v>0</v>
      </c>
      <c r="FU301" s="156">
        <f t="shared" si="580"/>
        <v>0</v>
      </c>
      <c r="FV301" s="156">
        <f t="shared" si="580"/>
        <v>0</v>
      </c>
      <c r="FW301" s="156">
        <f t="shared" si="580"/>
        <v>0</v>
      </c>
      <c r="FX301" s="156">
        <f t="shared" si="580"/>
        <v>0</v>
      </c>
      <c r="FY301" s="156">
        <f t="shared" si="580"/>
        <v>0</v>
      </c>
      <c r="FZ301" s="156">
        <f t="shared" si="580"/>
        <v>0</v>
      </c>
      <c r="GA301" s="156">
        <f t="shared" si="580"/>
        <v>0</v>
      </c>
      <c r="GB301" s="156">
        <f t="shared" si="580"/>
        <v>0</v>
      </c>
      <c r="GC301" s="156">
        <f t="shared" si="580"/>
        <v>0</v>
      </c>
      <c r="GD301" s="156">
        <f t="shared" si="580"/>
        <v>0</v>
      </c>
      <c r="GE301" s="156">
        <f t="shared" si="580"/>
        <v>0</v>
      </c>
      <c r="GF301" s="156">
        <f t="shared" si="580"/>
        <v>0</v>
      </c>
      <c r="GG301" s="156">
        <f t="shared" si="580"/>
        <v>0</v>
      </c>
      <c r="GH301" s="156">
        <f t="shared" si="580"/>
        <v>0</v>
      </c>
      <c r="GI301" s="156">
        <f t="shared" si="580"/>
        <v>0</v>
      </c>
      <c r="GJ301" s="156">
        <f t="shared" si="580"/>
        <v>0</v>
      </c>
      <c r="GK301" s="156">
        <f t="shared" si="580"/>
        <v>0</v>
      </c>
      <c r="GL301" s="156">
        <f t="shared" si="580"/>
        <v>0</v>
      </c>
      <c r="GM301" s="156">
        <f t="shared" si="580"/>
        <v>0</v>
      </c>
      <c r="GN301" s="156">
        <f t="shared" ref="GN301:IY301" si="581">IF(AND(GN$165&gt;EOMONTH($E131,$R131*(1-$O131)),GN$165&lt;=EOMONTH($E131,$R131*(1-$O131)+$S131*(1-$O131)+$T131*$O131)),-GN300,0)</f>
        <v>0</v>
      </c>
      <c r="GO301" s="156">
        <f t="shared" si="581"/>
        <v>0</v>
      </c>
      <c r="GP301" s="156">
        <f t="shared" si="581"/>
        <v>0</v>
      </c>
      <c r="GQ301" s="156">
        <f t="shared" si="581"/>
        <v>0</v>
      </c>
      <c r="GR301" s="156">
        <f t="shared" si="581"/>
        <v>0</v>
      </c>
      <c r="GS301" s="156">
        <f t="shared" si="581"/>
        <v>0</v>
      </c>
      <c r="GT301" s="156">
        <f t="shared" si="581"/>
        <v>0</v>
      </c>
      <c r="GU301" s="156">
        <f t="shared" si="581"/>
        <v>0</v>
      </c>
      <c r="GV301" s="156">
        <f t="shared" si="581"/>
        <v>0</v>
      </c>
      <c r="GW301" s="156">
        <f t="shared" si="581"/>
        <v>0</v>
      </c>
      <c r="GX301" s="156">
        <f t="shared" si="581"/>
        <v>0</v>
      </c>
      <c r="GY301" s="156">
        <f t="shared" si="581"/>
        <v>0</v>
      </c>
      <c r="GZ301" s="156">
        <f t="shared" si="581"/>
        <v>0</v>
      </c>
      <c r="HA301" s="156">
        <f t="shared" si="581"/>
        <v>0</v>
      </c>
      <c r="HB301" s="156">
        <f t="shared" si="581"/>
        <v>0</v>
      </c>
      <c r="HC301" s="156">
        <f t="shared" si="581"/>
        <v>0</v>
      </c>
      <c r="HD301" s="156">
        <f t="shared" si="581"/>
        <v>0</v>
      </c>
      <c r="HE301" s="156">
        <f t="shared" si="581"/>
        <v>0</v>
      </c>
      <c r="HF301" s="156">
        <f t="shared" si="581"/>
        <v>0</v>
      </c>
      <c r="HG301" s="156">
        <f t="shared" si="581"/>
        <v>0</v>
      </c>
      <c r="HH301" s="156">
        <f t="shared" si="581"/>
        <v>0</v>
      </c>
      <c r="HI301" s="156">
        <f t="shared" si="581"/>
        <v>0</v>
      </c>
      <c r="HJ301" s="156">
        <f t="shared" si="581"/>
        <v>0</v>
      </c>
      <c r="HK301" s="156">
        <f t="shared" si="581"/>
        <v>0</v>
      </c>
      <c r="HL301" s="156">
        <f t="shared" si="581"/>
        <v>0</v>
      </c>
      <c r="HM301" s="156">
        <f t="shared" si="581"/>
        <v>0</v>
      </c>
      <c r="HN301" s="156">
        <f t="shared" si="581"/>
        <v>0</v>
      </c>
      <c r="HO301" s="156">
        <f t="shared" si="581"/>
        <v>0</v>
      </c>
      <c r="HP301" s="156">
        <f t="shared" si="581"/>
        <v>0</v>
      </c>
      <c r="HQ301" s="156">
        <f t="shared" si="581"/>
        <v>0</v>
      </c>
      <c r="HR301" s="156">
        <f t="shared" si="581"/>
        <v>0</v>
      </c>
      <c r="HS301" s="156">
        <f t="shared" si="581"/>
        <v>0</v>
      </c>
      <c r="HT301" s="156">
        <f t="shared" si="581"/>
        <v>0</v>
      </c>
      <c r="HU301" s="156">
        <f t="shared" si="581"/>
        <v>0</v>
      </c>
      <c r="HV301" s="156">
        <f t="shared" si="581"/>
        <v>0</v>
      </c>
      <c r="HW301" s="156">
        <f t="shared" si="581"/>
        <v>0</v>
      </c>
      <c r="HX301" s="156">
        <f t="shared" si="581"/>
        <v>0</v>
      </c>
      <c r="HY301" s="156">
        <f t="shared" si="581"/>
        <v>0</v>
      </c>
      <c r="HZ301" s="156">
        <f t="shared" si="581"/>
        <v>0</v>
      </c>
      <c r="IA301" s="156">
        <f t="shared" si="581"/>
        <v>0</v>
      </c>
      <c r="IB301" s="156">
        <f t="shared" si="581"/>
        <v>0</v>
      </c>
      <c r="IC301" s="156">
        <f t="shared" si="581"/>
        <v>0</v>
      </c>
      <c r="ID301" s="156">
        <f t="shared" si="581"/>
        <v>0</v>
      </c>
      <c r="IE301" s="156">
        <f t="shared" si="581"/>
        <v>0</v>
      </c>
      <c r="IF301" s="156">
        <f t="shared" si="581"/>
        <v>0</v>
      </c>
      <c r="IG301" s="156">
        <f t="shared" si="581"/>
        <v>0</v>
      </c>
      <c r="IH301" s="156">
        <f t="shared" si="581"/>
        <v>0</v>
      </c>
      <c r="II301" s="156">
        <f t="shared" si="581"/>
        <v>0</v>
      </c>
      <c r="IJ301" s="156">
        <f t="shared" si="581"/>
        <v>0</v>
      </c>
      <c r="IK301" s="156">
        <f t="shared" si="581"/>
        <v>0</v>
      </c>
      <c r="IL301" s="156">
        <f t="shared" si="581"/>
        <v>0</v>
      </c>
      <c r="IM301" s="156">
        <f t="shared" si="581"/>
        <v>0</v>
      </c>
      <c r="IN301" s="156">
        <f t="shared" si="581"/>
        <v>0</v>
      </c>
      <c r="IO301" s="156">
        <f t="shared" si="581"/>
        <v>0</v>
      </c>
      <c r="IP301" s="156">
        <f t="shared" si="581"/>
        <v>0</v>
      </c>
      <c r="IQ301" s="156">
        <f t="shared" si="581"/>
        <v>0</v>
      </c>
      <c r="IR301" s="156">
        <f t="shared" si="581"/>
        <v>0</v>
      </c>
      <c r="IS301" s="156">
        <f t="shared" si="581"/>
        <v>0</v>
      </c>
      <c r="IT301" s="156">
        <f t="shared" si="581"/>
        <v>0</v>
      </c>
      <c r="IU301" s="156">
        <f t="shared" si="581"/>
        <v>0</v>
      </c>
      <c r="IV301" s="156">
        <f t="shared" si="581"/>
        <v>0</v>
      </c>
      <c r="IW301" s="156">
        <f t="shared" si="581"/>
        <v>0</v>
      </c>
      <c r="IX301" s="156">
        <f t="shared" si="581"/>
        <v>0</v>
      </c>
      <c r="IY301" s="156">
        <f t="shared" si="581"/>
        <v>0</v>
      </c>
      <c r="IZ301" s="156">
        <f t="shared" ref="IZ301:LK301" si="582">IF(AND(IZ$165&gt;EOMONTH($E131,$R131*(1-$O131)),IZ$165&lt;=EOMONTH($E131,$R131*(1-$O131)+$S131*(1-$O131)+$T131*$O131)),-IZ300,0)</f>
        <v>0</v>
      </c>
      <c r="JA301" s="156">
        <f t="shared" si="582"/>
        <v>0</v>
      </c>
      <c r="JB301" s="156">
        <f t="shared" si="582"/>
        <v>0</v>
      </c>
      <c r="JC301" s="156">
        <f t="shared" si="582"/>
        <v>0</v>
      </c>
      <c r="JD301" s="156">
        <f t="shared" si="582"/>
        <v>0</v>
      </c>
      <c r="JE301" s="156">
        <f t="shared" si="582"/>
        <v>0</v>
      </c>
      <c r="JF301" s="156">
        <f t="shared" si="582"/>
        <v>0</v>
      </c>
      <c r="JG301" s="156">
        <f t="shared" si="582"/>
        <v>0</v>
      </c>
      <c r="JH301" s="156">
        <f t="shared" si="582"/>
        <v>0</v>
      </c>
      <c r="JI301" s="156">
        <f t="shared" si="582"/>
        <v>0</v>
      </c>
      <c r="JJ301" s="156">
        <f t="shared" si="582"/>
        <v>0</v>
      </c>
      <c r="JK301" s="156">
        <f t="shared" si="582"/>
        <v>0</v>
      </c>
      <c r="JL301" s="156">
        <f t="shared" si="582"/>
        <v>0</v>
      </c>
      <c r="JM301" s="156">
        <f t="shared" si="582"/>
        <v>0</v>
      </c>
      <c r="JN301" s="156">
        <f t="shared" si="582"/>
        <v>0</v>
      </c>
      <c r="JO301" s="156">
        <f t="shared" si="582"/>
        <v>0</v>
      </c>
      <c r="JP301" s="156">
        <f t="shared" si="582"/>
        <v>0</v>
      </c>
      <c r="JQ301" s="156">
        <f t="shared" si="582"/>
        <v>0</v>
      </c>
      <c r="JR301" s="156">
        <f t="shared" si="582"/>
        <v>0</v>
      </c>
      <c r="JS301" s="156">
        <f t="shared" si="582"/>
        <v>0</v>
      </c>
      <c r="JT301" s="156">
        <f t="shared" si="582"/>
        <v>0</v>
      </c>
      <c r="JU301" s="156">
        <f t="shared" si="582"/>
        <v>0</v>
      </c>
      <c r="JV301" s="156">
        <f t="shared" si="582"/>
        <v>0</v>
      </c>
      <c r="JW301" s="156">
        <f t="shared" si="582"/>
        <v>0</v>
      </c>
      <c r="JX301" s="156">
        <f t="shared" si="582"/>
        <v>0</v>
      </c>
      <c r="JY301" s="156">
        <f t="shared" si="582"/>
        <v>0</v>
      </c>
      <c r="JZ301" s="156">
        <f t="shared" si="582"/>
        <v>0</v>
      </c>
      <c r="KA301" s="156">
        <f t="shared" si="582"/>
        <v>0</v>
      </c>
      <c r="KB301" s="156">
        <f t="shared" si="582"/>
        <v>0</v>
      </c>
      <c r="KC301" s="156">
        <f t="shared" si="582"/>
        <v>0</v>
      </c>
      <c r="KD301" s="156">
        <f t="shared" si="582"/>
        <v>0</v>
      </c>
      <c r="KE301" s="156">
        <f t="shared" si="582"/>
        <v>0</v>
      </c>
      <c r="KF301" s="156">
        <f t="shared" si="582"/>
        <v>0</v>
      </c>
      <c r="KG301" s="156">
        <f t="shared" si="582"/>
        <v>0</v>
      </c>
      <c r="KH301" s="156">
        <f t="shared" si="582"/>
        <v>0</v>
      </c>
      <c r="KI301" s="156">
        <f t="shared" si="582"/>
        <v>0</v>
      </c>
      <c r="KJ301" s="156">
        <f t="shared" si="582"/>
        <v>0</v>
      </c>
      <c r="KK301" s="156">
        <f t="shared" si="582"/>
        <v>0</v>
      </c>
      <c r="KL301" s="156">
        <f t="shared" si="582"/>
        <v>0</v>
      </c>
      <c r="KM301" s="156">
        <f t="shared" si="582"/>
        <v>0</v>
      </c>
      <c r="KN301" s="156">
        <f t="shared" si="582"/>
        <v>0</v>
      </c>
      <c r="KO301" s="156">
        <f t="shared" si="582"/>
        <v>0</v>
      </c>
      <c r="KP301" s="156">
        <f t="shared" si="582"/>
        <v>0</v>
      </c>
      <c r="KQ301" s="156">
        <f t="shared" si="582"/>
        <v>0</v>
      </c>
      <c r="KR301" s="156">
        <f t="shared" si="582"/>
        <v>0</v>
      </c>
      <c r="KS301" s="156">
        <f t="shared" si="582"/>
        <v>0</v>
      </c>
      <c r="KT301" s="156">
        <f t="shared" si="582"/>
        <v>0</v>
      </c>
      <c r="KU301" s="156">
        <f t="shared" si="582"/>
        <v>0</v>
      </c>
      <c r="KV301" s="156">
        <f t="shared" si="582"/>
        <v>0</v>
      </c>
      <c r="KW301" s="156">
        <f t="shared" si="582"/>
        <v>0</v>
      </c>
      <c r="KX301" s="156">
        <f t="shared" si="582"/>
        <v>0</v>
      </c>
      <c r="KY301" s="156">
        <f t="shared" si="582"/>
        <v>0</v>
      </c>
      <c r="KZ301" s="156">
        <f t="shared" si="582"/>
        <v>0</v>
      </c>
      <c r="LA301" s="156">
        <f t="shared" si="582"/>
        <v>0</v>
      </c>
      <c r="LB301" s="156">
        <f t="shared" si="582"/>
        <v>0</v>
      </c>
      <c r="LC301" s="156">
        <f t="shared" si="582"/>
        <v>0</v>
      </c>
      <c r="LD301" s="156">
        <f t="shared" si="582"/>
        <v>0</v>
      </c>
      <c r="LE301" s="156">
        <f t="shared" si="582"/>
        <v>0</v>
      </c>
      <c r="LF301" s="156">
        <f t="shared" si="582"/>
        <v>0</v>
      </c>
      <c r="LG301" s="156">
        <f t="shared" si="582"/>
        <v>0</v>
      </c>
      <c r="LH301" s="156">
        <f t="shared" si="582"/>
        <v>0</v>
      </c>
      <c r="LI301" s="156">
        <f t="shared" si="582"/>
        <v>0</v>
      </c>
      <c r="LJ301" s="156">
        <f t="shared" si="582"/>
        <v>0</v>
      </c>
      <c r="LK301" s="156">
        <f t="shared" si="582"/>
        <v>0</v>
      </c>
      <c r="LL301" s="156">
        <f t="shared" ref="LL301:NK301" si="583">IF(AND(LL$165&gt;EOMONTH($E131,$R131*(1-$O131)),LL$165&lt;=EOMONTH($E131,$R131*(1-$O131)+$S131*(1-$O131)+$T131*$O131)),-LL300,0)</f>
        <v>0</v>
      </c>
      <c r="LM301" s="156">
        <f t="shared" si="583"/>
        <v>0</v>
      </c>
      <c r="LN301" s="156">
        <f t="shared" si="583"/>
        <v>0</v>
      </c>
      <c r="LO301" s="156">
        <f t="shared" si="583"/>
        <v>0</v>
      </c>
      <c r="LP301" s="156">
        <f t="shared" si="583"/>
        <v>0</v>
      </c>
      <c r="LQ301" s="156">
        <f t="shared" si="583"/>
        <v>0</v>
      </c>
      <c r="LR301" s="156">
        <f t="shared" si="583"/>
        <v>0</v>
      </c>
      <c r="LS301" s="156">
        <f t="shared" si="583"/>
        <v>0</v>
      </c>
      <c r="LT301" s="156">
        <f t="shared" si="583"/>
        <v>0</v>
      </c>
      <c r="LU301" s="156">
        <f t="shared" si="583"/>
        <v>0</v>
      </c>
      <c r="LV301" s="156">
        <f t="shared" si="583"/>
        <v>0</v>
      </c>
      <c r="LW301" s="156">
        <f t="shared" si="583"/>
        <v>0</v>
      </c>
      <c r="LX301" s="156">
        <f t="shared" si="583"/>
        <v>0</v>
      </c>
      <c r="LY301" s="156">
        <f t="shared" si="583"/>
        <v>0</v>
      </c>
      <c r="LZ301" s="156">
        <f t="shared" si="583"/>
        <v>0</v>
      </c>
      <c r="MA301" s="156">
        <f t="shared" si="583"/>
        <v>0</v>
      </c>
      <c r="MB301" s="156">
        <f t="shared" si="583"/>
        <v>0</v>
      </c>
      <c r="MC301" s="156">
        <f t="shared" si="583"/>
        <v>0</v>
      </c>
      <c r="MD301" s="156">
        <f t="shared" si="583"/>
        <v>0</v>
      </c>
      <c r="ME301" s="156">
        <f t="shared" si="583"/>
        <v>0</v>
      </c>
      <c r="MF301" s="156">
        <f t="shared" si="583"/>
        <v>0</v>
      </c>
      <c r="MG301" s="156">
        <f t="shared" si="583"/>
        <v>0</v>
      </c>
      <c r="MH301" s="156">
        <f t="shared" si="583"/>
        <v>0</v>
      </c>
      <c r="MI301" s="156">
        <f t="shared" si="583"/>
        <v>0</v>
      </c>
      <c r="MJ301" s="156">
        <f t="shared" si="583"/>
        <v>0</v>
      </c>
      <c r="MK301" s="156">
        <f t="shared" si="583"/>
        <v>0</v>
      </c>
      <c r="ML301" s="156">
        <f t="shared" si="583"/>
        <v>0</v>
      </c>
      <c r="MM301" s="156">
        <f t="shared" si="583"/>
        <v>0</v>
      </c>
      <c r="MN301" s="156">
        <f t="shared" si="583"/>
        <v>0</v>
      </c>
      <c r="MO301" s="156">
        <f t="shared" si="583"/>
        <v>0</v>
      </c>
      <c r="MP301" s="156">
        <f t="shared" si="583"/>
        <v>0</v>
      </c>
      <c r="MQ301" s="156">
        <f t="shared" si="583"/>
        <v>0</v>
      </c>
      <c r="MR301" s="156">
        <f t="shared" si="583"/>
        <v>0</v>
      </c>
      <c r="MS301" s="156">
        <f t="shared" si="583"/>
        <v>0</v>
      </c>
      <c r="MT301" s="156">
        <f t="shared" si="583"/>
        <v>0</v>
      </c>
      <c r="MU301" s="156">
        <f t="shared" si="583"/>
        <v>0</v>
      </c>
      <c r="MV301" s="156">
        <f t="shared" si="583"/>
        <v>0</v>
      </c>
      <c r="MW301" s="156">
        <f t="shared" si="583"/>
        <v>0</v>
      </c>
      <c r="MX301" s="156">
        <f t="shared" si="583"/>
        <v>0</v>
      </c>
      <c r="MY301" s="156">
        <f t="shared" si="583"/>
        <v>0</v>
      </c>
      <c r="MZ301" s="156">
        <f t="shared" si="583"/>
        <v>0</v>
      </c>
      <c r="NA301" s="156">
        <f t="shared" si="583"/>
        <v>0</v>
      </c>
      <c r="NB301" s="156">
        <f t="shared" si="583"/>
        <v>0</v>
      </c>
      <c r="NC301" s="156">
        <f t="shared" si="583"/>
        <v>0</v>
      </c>
      <c r="ND301" s="156">
        <f t="shared" si="583"/>
        <v>0</v>
      </c>
      <c r="NE301" s="156">
        <f t="shared" si="583"/>
        <v>0</v>
      </c>
      <c r="NF301" s="156">
        <f t="shared" si="583"/>
        <v>0</v>
      </c>
      <c r="NG301" s="156">
        <f t="shared" si="583"/>
        <v>0</v>
      </c>
      <c r="NH301" s="156">
        <f t="shared" si="583"/>
        <v>0</v>
      </c>
      <c r="NI301" s="156">
        <f t="shared" si="583"/>
        <v>0</v>
      </c>
      <c r="NJ301" s="156">
        <f t="shared" si="583"/>
        <v>0</v>
      </c>
      <c r="NK301" s="158">
        <f t="shared" si="583"/>
        <v>0</v>
      </c>
    </row>
    <row r="302" spans="1:375" x14ac:dyDescent="0.25">
      <c r="A302" s="154">
        <f t="shared" ca="1" si="559"/>
        <v>70220.395990248551</v>
      </c>
      <c r="B302" s="35" t="s">
        <v>119</v>
      </c>
      <c r="C302" s="89" t="s">
        <v>159</v>
      </c>
      <c r="D302" s="156">
        <f>IF(OR(D$165&lt;=EOMONTH($E131,$R131*(1-$O131)),D$165&gt;EOMONTH($E131,$P131*12*(1-$O131)+$Q131*12*$O131+$R131*(1-$O131))),0,IF($X131="NNN",SUM(Expenses!B$35:B$39)*$F131,IF($X131="FSG",0,IF($X131="MG",SUMPRODUCT($Z131:$Z135,Expenses!B$35:B$39)*$F131,MAX((Expenses!B$35-$AB131/12)*$AA131*$F131,0)+MAX((Expenses!B$36-$AB132/12)*$AA132*$F131,0)+MAX((Expenses!B$37-$AB133/12)*$AA133*$F131,0)+MAX((Expenses!B$38-$AB134/12)*$AA134*$F131,0)+MAX((Expenses!B$39-$AB135/12)*$AA135*$F131,0)))))</f>
        <v>0</v>
      </c>
      <c r="E302" s="156">
        <f>IF(OR(E$165&lt;=EOMONTH($E131,$R131*(1-$O131)),E$165&gt;EOMONTH($E131,$P131*12*(1-$O131)+$Q131*12*$O131+$R131*(1-$O131))),0,IF($X131="NNN",SUM(Expenses!C$35:C$39)*$F131,IF($X131="FSG",0,IF($X131="MG",SUMPRODUCT($Z131:$Z135,Expenses!C$35:C$39)*$F131,MAX((Expenses!C$35-$AB131/12)*$AA131*$F131,0)+MAX((Expenses!C$36-$AB132/12)*$AA132*$F131,0)+MAX((Expenses!C$37-$AB133/12)*$AA133*$F131,0)+MAX((Expenses!C$38-$AB134/12)*$AA134*$F131,0)+MAX((Expenses!C$39-$AB135/12)*$AA135*$F131,0)))))</f>
        <v>0</v>
      </c>
      <c r="F302" s="156">
        <f>IF(OR(F$165&lt;=EOMONTH($E131,$R131*(1-$O131)),F$165&gt;EOMONTH($E131,$P131*12*(1-$O131)+$Q131*12*$O131+$R131*(1-$O131))),0,IF($X131="NNN",SUM(Expenses!D$35:D$39)*$F131,IF($X131="FSG",0,IF($X131="MG",SUMPRODUCT($Z131:$Z135,Expenses!D$35:D$39)*$F131,MAX((Expenses!D$35-$AB131/12)*$AA131*$F131,0)+MAX((Expenses!D$36-$AB132/12)*$AA132*$F131,0)+MAX((Expenses!D$37-$AB133/12)*$AA133*$F131,0)+MAX((Expenses!D$38-$AB134/12)*$AA134*$F131,0)+MAX((Expenses!D$39-$AB135/12)*$AA135*$F131,0)))))</f>
        <v>0</v>
      </c>
      <c r="G302" s="156">
        <f>IF(OR(G$165&lt;=EOMONTH($E131,$R131*(1-$O131)),G$165&gt;EOMONTH($E131,$P131*12*(1-$O131)+$Q131*12*$O131+$R131*(1-$O131))),0,IF($X131="NNN",SUM(Expenses!E$35:E$39)*$F131,IF($X131="FSG",0,IF($X131="MG",SUMPRODUCT($Z131:$Z135,Expenses!E$35:E$39)*$F131,MAX((Expenses!E$35-$AB131/12)*$AA131*$F131,0)+MAX((Expenses!E$36-$AB132/12)*$AA132*$F131,0)+MAX((Expenses!E$37-$AB133/12)*$AA133*$F131,0)+MAX((Expenses!E$38-$AB134/12)*$AA134*$F131,0)+MAX((Expenses!E$39-$AB135/12)*$AA135*$F131,0)))))</f>
        <v>0</v>
      </c>
      <c r="H302" s="156">
        <f>IF(OR(H$165&lt;=EOMONTH($E131,$R131*(1-$O131)),H$165&gt;EOMONTH($E131,$P131*12*(1-$O131)+$Q131*12*$O131+$R131*(1-$O131))),0,IF($X131="NNN",SUM(Expenses!F$35:F$39)*$F131,IF($X131="FSG",0,IF($X131="MG",SUMPRODUCT($Z131:$Z135,Expenses!F$35:F$39)*$F131,MAX((Expenses!F$35-$AB131/12)*$AA131*$F131,0)+MAX((Expenses!F$36-$AB132/12)*$AA132*$F131,0)+MAX((Expenses!F$37-$AB133/12)*$AA133*$F131,0)+MAX((Expenses!F$38-$AB134/12)*$AA134*$F131,0)+MAX((Expenses!F$39-$AB135/12)*$AA135*$F131,0)))))</f>
        <v>0</v>
      </c>
      <c r="I302" s="156">
        <f>IF(OR(I$165&lt;=EOMONTH($E131,$R131*(1-$O131)),I$165&gt;EOMONTH($E131,$P131*12*(1-$O131)+$Q131*12*$O131+$R131*(1-$O131))),0,IF($X131="NNN",SUM(Expenses!G$35:G$39)*$F131,IF($X131="FSG",0,IF($X131="MG",SUMPRODUCT($Z131:$Z135,Expenses!G$35:G$39)*$F131,MAX((Expenses!G$35-$AB131/12)*$AA131*$F131,0)+MAX((Expenses!G$36-$AB132/12)*$AA132*$F131,0)+MAX((Expenses!G$37-$AB133/12)*$AA133*$F131,0)+MAX((Expenses!G$38-$AB134/12)*$AA134*$F131,0)+MAX((Expenses!G$39-$AB135/12)*$AA135*$F131,0)))))</f>
        <v>0</v>
      </c>
      <c r="J302" s="156">
        <f>IF(OR(J$165&lt;=EOMONTH($E131,$R131*(1-$O131)),J$165&gt;EOMONTH($E131,$P131*12*(1-$O131)+$Q131*12*$O131+$R131*(1-$O131))),0,IF($X131="NNN",SUM(Expenses!H$35:H$39)*$F131,IF($X131="FSG",0,IF($X131="MG",SUMPRODUCT($Z131:$Z135,Expenses!H$35:H$39)*$F131,MAX((Expenses!H$35-$AB131/12)*$AA131*$F131,0)+MAX((Expenses!H$36-$AB132/12)*$AA132*$F131,0)+MAX((Expenses!H$37-$AB133/12)*$AA133*$F131,0)+MAX((Expenses!H$38-$AB134/12)*$AA134*$F131,0)+MAX((Expenses!H$39-$AB135/12)*$AA135*$F131,0)))))</f>
        <v>0</v>
      </c>
      <c r="K302" s="156">
        <f>IF(OR(K$165&lt;=EOMONTH($E131,$R131*(1-$O131)),K$165&gt;EOMONTH($E131,$P131*12*(1-$O131)+$Q131*12*$O131+$R131*(1-$O131))),0,IF($X131="NNN",SUM(Expenses!I$35:I$39)*$F131,IF($X131="FSG",0,IF($X131="MG",SUMPRODUCT($Z131:$Z135,Expenses!I$35:I$39)*$F131,MAX((Expenses!I$35-$AB131/12)*$AA131*$F131,0)+MAX((Expenses!I$36-$AB132/12)*$AA132*$F131,0)+MAX((Expenses!I$37-$AB133/12)*$AA133*$F131,0)+MAX((Expenses!I$38-$AB134/12)*$AA134*$F131,0)+MAX((Expenses!I$39-$AB135/12)*$AA135*$F131,0)))))</f>
        <v>0</v>
      </c>
      <c r="L302" s="156">
        <f>IF(OR(L$165&lt;=EOMONTH($E131,$R131*(1-$O131)),L$165&gt;EOMONTH($E131,$P131*12*(1-$O131)+$Q131*12*$O131+$R131*(1-$O131))),0,IF($X131="NNN",SUM(Expenses!J$35:J$39)*$F131,IF($X131="FSG",0,IF($X131="MG",SUMPRODUCT($Z131:$Z135,Expenses!J$35:J$39)*$F131,MAX((Expenses!J$35-$AB131/12)*$AA131*$F131,0)+MAX((Expenses!J$36-$AB132/12)*$AA132*$F131,0)+MAX((Expenses!J$37-$AB133/12)*$AA133*$F131,0)+MAX((Expenses!J$38-$AB134/12)*$AA134*$F131,0)+MAX((Expenses!J$39-$AB135/12)*$AA135*$F131,0)))))</f>
        <v>0</v>
      </c>
      <c r="M302" s="156">
        <f>IF(OR(M$165&lt;=EOMONTH($E131,$R131*(1-$O131)),M$165&gt;EOMONTH($E131,$P131*12*(1-$O131)+$Q131*12*$O131+$R131*(1-$O131))),0,IF($X131="NNN",SUM(Expenses!K$35:K$39)*$F131,IF($X131="FSG",0,IF($X131="MG",SUMPRODUCT($Z131:$Z135,Expenses!K$35:K$39)*$F131,MAX((Expenses!K$35-$AB131/12)*$AA131*$F131,0)+MAX((Expenses!K$36-$AB132/12)*$AA132*$F131,0)+MAX((Expenses!K$37-$AB133/12)*$AA133*$F131,0)+MAX((Expenses!K$38-$AB134/12)*$AA134*$F131,0)+MAX((Expenses!K$39-$AB135/12)*$AA135*$F131,0)))))</f>
        <v>0</v>
      </c>
      <c r="N302" s="156">
        <f>IF(OR(N$165&lt;=EOMONTH($E131,$R131*(1-$O131)),N$165&gt;EOMONTH($E131,$P131*12*(1-$O131)+$Q131*12*$O131+$R131*(1-$O131))),0,IF($X131="NNN",SUM(Expenses!L$35:L$39)*$F131,IF($X131="FSG",0,IF($X131="MG",SUMPRODUCT($Z131:$Z135,Expenses!L$35:L$39)*$F131,MAX((Expenses!L$35-$AB131/12)*$AA131*$F131,0)+MAX((Expenses!L$36-$AB132/12)*$AA132*$F131,0)+MAX((Expenses!L$37-$AB133/12)*$AA133*$F131,0)+MAX((Expenses!L$38-$AB134/12)*$AA134*$F131,0)+MAX((Expenses!L$39-$AB135/12)*$AA135*$F131,0)))))</f>
        <v>0</v>
      </c>
      <c r="O302" s="156">
        <f>IF(OR(O$165&lt;=EOMONTH($E131,$R131*(1-$O131)),O$165&gt;EOMONTH($E131,$P131*12*(1-$O131)+$Q131*12*$O131+$R131*(1-$O131))),0,IF($X131="NNN",SUM(Expenses!M$35:M$39)*$F131,IF($X131="FSG",0,IF($X131="MG",SUMPRODUCT($Z131:$Z135,Expenses!M$35:M$39)*$F131,MAX((Expenses!M$35-$AB131/12)*$AA131*$F131,0)+MAX((Expenses!M$36-$AB132/12)*$AA132*$F131,0)+MAX((Expenses!M$37-$AB133/12)*$AA133*$F131,0)+MAX((Expenses!M$38-$AB134/12)*$AA134*$F131,0)+MAX((Expenses!M$39-$AB135/12)*$AA135*$F131,0)))))</f>
        <v>0</v>
      </c>
      <c r="P302" s="156">
        <f>IF(OR(P$165&lt;=EOMONTH($E131,$R131*(1-$O131)),P$165&gt;EOMONTH($E131,$P131*12*(1-$O131)+$Q131*12*$O131+$R131*(1-$O131))),0,IF($X131="NNN",SUM(Expenses!N$35:N$39)*$F131,IF($X131="FSG",0,IF($X131="MG",SUMPRODUCT($Z131:$Z135,Expenses!N$35:N$39)*$F131,MAX((Expenses!N$35-$AB131/12)*$AA131*$F131,0)+MAX((Expenses!N$36-$AB132/12)*$AA132*$F131,0)+MAX((Expenses!N$37-$AB133/12)*$AA133*$F131,0)+MAX((Expenses!N$38-$AB134/12)*$AA134*$F131,0)+MAX((Expenses!N$39-$AB135/12)*$AA135*$F131,0)))))</f>
        <v>0</v>
      </c>
      <c r="Q302" s="156">
        <f>IF(OR(Q$165&lt;=EOMONTH($E131,$R131*(1-$O131)),Q$165&gt;EOMONTH($E131,$P131*12*(1-$O131)+$Q131*12*$O131+$R131*(1-$O131))),0,IF($X131="NNN",SUM(Expenses!O$35:O$39)*$F131,IF($X131="FSG",0,IF($X131="MG",SUMPRODUCT($Z131:$Z135,Expenses!O$35:O$39)*$F131,MAX((Expenses!O$35-$AB131/12)*$AA131*$F131,0)+MAX((Expenses!O$36-$AB132/12)*$AA132*$F131,0)+MAX((Expenses!O$37-$AB133/12)*$AA133*$F131,0)+MAX((Expenses!O$38-$AB134/12)*$AA134*$F131,0)+MAX((Expenses!O$39-$AB135/12)*$AA135*$F131,0)))))</f>
        <v>0</v>
      </c>
      <c r="R302" s="156">
        <f>IF(OR(R$165&lt;=EOMONTH($E131,$R131*(1-$O131)),R$165&gt;EOMONTH($E131,$P131*12*(1-$O131)+$Q131*12*$O131+$R131*(1-$O131))),0,IF($X131="NNN",SUM(Expenses!P$35:P$39)*$F131,IF($X131="FSG",0,IF($X131="MG",SUMPRODUCT($Z131:$Z135,Expenses!P$35:P$39)*$F131,MAX((Expenses!P$35-$AB131/12)*$AA131*$F131,0)+MAX((Expenses!P$36-$AB132/12)*$AA132*$F131,0)+MAX((Expenses!P$37-$AB133/12)*$AA133*$F131,0)+MAX((Expenses!P$38-$AB134/12)*$AA134*$F131,0)+MAX((Expenses!P$39-$AB135/12)*$AA135*$F131,0)))))</f>
        <v>0</v>
      </c>
      <c r="S302" s="156">
        <f>IF(OR(S$165&lt;=EOMONTH($E131,$R131*(1-$O131)),S$165&gt;EOMONTH($E131,$P131*12*(1-$O131)+$Q131*12*$O131+$R131*(1-$O131))),0,IF($X131="NNN",SUM(Expenses!Q$35:Q$39)*$F131,IF($X131="FSG",0,IF($X131="MG",SUMPRODUCT($Z131:$Z135,Expenses!Q$35:Q$39)*$F131,MAX((Expenses!Q$35-$AB131/12)*$AA131*$F131,0)+MAX((Expenses!Q$36-$AB132/12)*$AA132*$F131,0)+MAX((Expenses!Q$37-$AB133/12)*$AA133*$F131,0)+MAX((Expenses!Q$38-$AB134/12)*$AA134*$F131,0)+MAX((Expenses!Q$39-$AB135/12)*$AA135*$F131,0)))))</f>
        <v>0</v>
      </c>
      <c r="T302" s="156">
        <f>IF(OR(T$165&lt;=EOMONTH($E131,$R131*(1-$O131)),T$165&gt;EOMONTH($E131,$P131*12*(1-$O131)+$Q131*12*$O131+$R131*(1-$O131))),0,IF($X131="NNN",SUM(Expenses!R$35:R$39)*$F131,IF($X131="FSG",0,IF($X131="MG",SUMPRODUCT($Z131:$Z135,Expenses!R$35:R$39)*$F131,MAX((Expenses!R$35-$AB131/12)*$AA131*$F131,0)+MAX((Expenses!R$36-$AB132/12)*$AA132*$F131,0)+MAX((Expenses!R$37-$AB133/12)*$AA133*$F131,0)+MAX((Expenses!R$38-$AB134/12)*$AA134*$F131,0)+MAX((Expenses!R$39-$AB135/12)*$AA135*$F131,0)))))</f>
        <v>0</v>
      </c>
      <c r="U302" s="156">
        <f>IF(OR(U$165&lt;=EOMONTH($E131,$R131*(1-$O131)),U$165&gt;EOMONTH($E131,$P131*12*(1-$O131)+$Q131*12*$O131+$R131*(1-$O131))),0,IF($X131="NNN",SUM(Expenses!S$35:S$39)*$F131,IF($X131="FSG",0,IF($X131="MG",SUMPRODUCT($Z131:$Z135,Expenses!S$35:S$39)*$F131,MAX((Expenses!S$35-$AB131/12)*$AA131*$F131,0)+MAX((Expenses!S$36-$AB132/12)*$AA132*$F131,0)+MAX((Expenses!S$37-$AB133/12)*$AA133*$F131,0)+MAX((Expenses!S$38-$AB134/12)*$AA134*$F131,0)+MAX((Expenses!S$39-$AB135/12)*$AA135*$F131,0)))))</f>
        <v>0</v>
      </c>
      <c r="V302" s="156">
        <f>IF(OR(V$165&lt;=EOMONTH($E131,$R131*(1-$O131)),V$165&gt;EOMONTH($E131,$P131*12*(1-$O131)+$Q131*12*$O131+$R131*(1-$O131))),0,IF($X131="NNN",SUM(Expenses!T$35:T$39)*$F131,IF($X131="FSG",0,IF($X131="MG",SUMPRODUCT($Z131:$Z135,Expenses!T$35:T$39)*$F131,MAX((Expenses!T$35-$AB131/12)*$AA131*$F131,0)+MAX((Expenses!T$36-$AB132/12)*$AA132*$F131,0)+MAX((Expenses!T$37-$AB133/12)*$AA133*$F131,0)+MAX((Expenses!T$38-$AB134/12)*$AA134*$F131,0)+MAX((Expenses!T$39-$AB135/12)*$AA135*$F131,0)))))</f>
        <v>0</v>
      </c>
      <c r="W302" s="156">
        <f>IF(OR(W$165&lt;=EOMONTH($E131,$R131*(1-$O131)),W$165&gt;EOMONTH($E131,$P131*12*(1-$O131)+$Q131*12*$O131+$R131*(1-$O131))),0,IF($X131="NNN",SUM(Expenses!U$35:U$39)*$F131,IF($X131="FSG",0,IF($X131="MG",SUMPRODUCT($Z131:$Z135,Expenses!U$35:U$39)*$F131,MAX((Expenses!U$35-$AB131/12)*$AA131*$F131,0)+MAX((Expenses!U$36-$AB132/12)*$AA132*$F131,0)+MAX((Expenses!U$37-$AB133/12)*$AA133*$F131,0)+MAX((Expenses!U$38-$AB134/12)*$AA134*$F131,0)+MAX((Expenses!U$39-$AB135/12)*$AA135*$F131,0)))))</f>
        <v>0</v>
      </c>
      <c r="X302" s="156">
        <f>IF(OR(X$165&lt;=EOMONTH($E131,$R131*(1-$O131)),X$165&gt;EOMONTH($E131,$P131*12*(1-$O131)+$Q131*12*$O131+$R131*(1-$O131))),0,IF($X131="NNN",SUM(Expenses!V$35:V$39)*$F131,IF($X131="FSG",0,IF($X131="MG",SUMPRODUCT($Z131:$Z135,Expenses!V$35:V$39)*$F131,MAX((Expenses!V$35-$AB131/12)*$AA131*$F131,0)+MAX((Expenses!V$36-$AB132/12)*$AA132*$F131,0)+MAX((Expenses!V$37-$AB133/12)*$AA133*$F131,0)+MAX((Expenses!V$38-$AB134/12)*$AA134*$F131,0)+MAX((Expenses!V$39-$AB135/12)*$AA135*$F131,0)))))</f>
        <v>0</v>
      </c>
      <c r="Y302" s="156">
        <f>IF(OR(Y$165&lt;=EOMONTH($E131,$R131*(1-$O131)),Y$165&gt;EOMONTH($E131,$P131*12*(1-$O131)+$Q131*12*$O131+$R131*(1-$O131))),0,IF($X131="NNN",SUM(Expenses!W$35:W$39)*$F131,IF($X131="FSG",0,IF($X131="MG",SUMPRODUCT($Z131:$Z135,Expenses!W$35:W$39)*$F131,MAX((Expenses!W$35-$AB131/12)*$AA131*$F131,0)+MAX((Expenses!W$36-$AB132/12)*$AA132*$F131,0)+MAX((Expenses!W$37-$AB133/12)*$AA133*$F131,0)+MAX((Expenses!W$38-$AB134/12)*$AA134*$F131,0)+MAX((Expenses!W$39-$AB135/12)*$AA135*$F131,0)))))</f>
        <v>0</v>
      </c>
      <c r="Z302" s="156">
        <f>IF(OR(Z$165&lt;=EOMONTH($E131,$R131*(1-$O131)),Z$165&gt;EOMONTH($E131,$P131*12*(1-$O131)+$Q131*12*$O131+$R131*(1-$O131))),0,IF($X131="NNN",SUM(Expenses!X$35:X$39)*$F131,IF($X131="FSG",0,IF($X131="MG",SUMPRODUCT($Z131:$Z135,Expenses!X$35:X$39)*$F131,MAX((Expenses!X$35-$AB131/12)*$AA131*$F131,0)+MAX((Expenses!X$36-$AB132/12)*$AA132*$F131,0)+MAX((Expenses!X$37-$AB133/12)*$AA133*$F131,0)+MAX((Expenses!X$38-$AB134/12)*$AA134*$F131,0)+MAX((Expenses!X$39-$AB135/12)*$AA135*$F131,0)))))</f>
        <v>0</v>
      </c>
      <c r="AA302" s="156">
        <f>IF(OR(AA$165&lt;=EOMONTH($E131,$R131*(1-$O131)),AA$165&gt;EOMONTH($E131,$P131*12*(1-$O131)+$Q131*12*$O131+$R131*(1-$O131))),0,IF($X131="NNN",SUM(Expenses!Y$35:Y$39)*$F131,IF($X131="FSG",0,IF($X131="MG",SUMPRODUCT($Z131:$Z135,Expenses!Y$35:Y$39)*$F131,MAX((Expenses!Y$35-$AB131/12)*$AA131*$F131,0)+MAX((Expenses!Y$36-$AB132/12)*$AA132*$F131,0)+MAX((Expenses!Y$37-$AB133/12)*$AA133*$F131,0)+MAX((Expenses!Y$38-$AB134/12)*$AA134*$F131,0)+MAX((Expenses!Y$39-$AB135/12)*$AA135*$F131,0)))))</f>
        <v>0</v>
      </c>
      <c r="AB302" s="156">
        <f>IF(OR(AB$165&lt;=EOMONTH($E131,$R131*(1-$O131)),AB$165&gt;EOMONTH($E131,$P131*12*(1-$O131)+$Q131*12*$O131+$R131*(1-$O131))),0,IF($X131="NNN",SUM(Expenses!Z$35:Z$39)*$F131,IF($X131="FSG",0,IF($X131="MG",SUMPRODUCT($Z131:$Z135,Expenses!Z$35:Z$39)*$F131,MAX((Expenses!Z$35-$AB131/12)*$AA131*$F131,0)+MAX((Expenses!Z$36-$AB132/12)*$AA132*$F131,0)+MAX((Expenses!Z$37-$AB133/12)*$AA133*$F131,0)+MAX((Expenses!Z$38-$AB134/12)*$AA134*$F131,0)+MAX((Expenses!Z$39-$AB135/12)*$AA135*$F131,0)))))</f>
        <v>0</v>
      </c>
      <c r="AC302" s="156">
        <f>IF(OR(AC$165&lt;=EOMONTH($E131,$R131*(1-$O131)),AC$165&gt;EOMONTH($E131,$P131*12*(1-$O131)+$Q131*12*$O131+$R131*(1-$O131))),0,IF($X131="NNN",SUM(Expenses!AA$35:AA$39)*$F131,IF($X131="FSG",0,IF($X131="MG",SUMPRODUCT($Z131:$Z135,Expenses!AA$35:AA$39)*$F131,MAX((Expenses!AA$35-$AB131/12)*$AA131*$F131,0)+MAX((Expenses!AA$36-$AB132/12)*$AA132*$F131,0)+MAX((Expenses!AA$37-$AB133/12)*$AA133*$F131,0)+MAX((Expenses!AA$38-$AB134/12)*$AA134*$F131,0)+MAX((Expenses!AA$39-$AB135/12)*$AA135*$F131,0)))))</f>
        <v>0</v>
      </c>
      <c r="AD302" s="156">
        <f>IF(OR(AD$165&lt;=EOMONTH($E131,$R131*(1-$O131)),AD$165&gt;EOMONTH($E131,$P131*12*(1-$O131)+$Q131*12*$O131+$R131*(1-$O131))),0,IF($X131="NNN",SUM(Expenses!AB$35:AB$39)*$F131,IF($X131="FSG",0,IF($X131="MG",SUMPRODUCT($Z131:$Z135,Expenses!AB$35:AB$39)*$F131,MAX((Expenses!AB$35-$AB131/12)*$AA131*$F131,0)+MAX((Expenses!AB$36-$AB132/12)*$AA132*$F131,0)+MAX((Expenses!AB$37-$AB133/12)*$AA133*$F131,0)+MAX((Expenses!AB$38-$AB134/12)*$AA134*$F131,0)+MAX((Expenses!AB$39-$AB135/12)*$AA135*$F131,0)))))</f>
        <v>0</v>
      </c>
      <c r="AE302" s="156">
        <f>IF(OR(AE$165&lt;=EOMONTH($E131,$R131*(1-$O131)),AE$165&gt;EOMONTH($E131,$P131*12*(1-$O131)+$Q131*12*$O131+$R131*(1-$O131))),0,IF($X131="NNN",SUM(Expenses!AC$35:AC$39)*$F131,IF($X131="FSG",0,IF($X131="MG",SUMPRODUCT($Z131:$Z135,Expenses!AC$35:AC$39)*$F131,MAX((Expenses!AC$35-$AB131/12)*$AA131*$F131,0)+MAX((Expenses!AC$36-$AB132/12)*$AA132*$F131,0)+MAX((Expenses!AC$37-$AB133/12)*$AA133*$F131,0)+MAX((Expenses!AC$38-$AB134/12)*$AA134*$F131,0)+MAX((Expenses!AC$39-$AB135/12)*$AA135*$F131,0)))))</f>
        <v>0</v>
      </c>
      <c r="AF302" s="156">
        <f>IF(OR(AF$165&lt;=EOMONTH($E131,$R131*(1-$O131)),AF$165&gt;EOMONTH($E131,$P131*12*(1-$O131)+$Q131*12*$O131+$R131*(1-$O131))),0,IF($X131="NNN",SUM(Expenses!AD$35:AD$39)*$F131,IF($X131="FSG",0,IF($X131="MG",SUMPRODUCT($Z131:$Z135,Expenses!AD$35:AD$39)*$F131,MAX((Expenses!AD$35-$AB131/12)*$AA131*$F131,0)+MAX((Expenses!AD$36-$AB132/12)*$AA132*$F131,0)+MAX((Expenses!AD$37-$AB133/12)*$AA133*$F131,0)+MAX((Expenses!AD$38-$AB134/12)*$AA134*$F131,0)+MAX((Expenses!AD$39-$AB135/12)*$AA135*$F131,0)))))</f>
        <v>0</v>
      </c>
      <c r="AG302" s="156">
        <f>IF(OR(AG$165&lt;=EOMONTH($E131,$R131*(1-$O131)),AG$165&gt;EOMONTH($E131,$P131*12*(1-$O131)+$Q131*12*$O131+$R131*(1-$O131))),0,IF($X131="NNN",SUM(Expenses!AE$35:AE$39)*$F131,IF($X131="FSG",0,IF($X131="MG",SUMPRODUCT($Z131:$Z135,Expenses!AE$35:AE$39)*$F131,MAX((Expenses!AE$35-$AB131/12)*$AA131*$F131,0)+MAX((Expenses!AE$36-$AB132/12)*$AA132*$F131,0)+MAX((Expenses!AE$37-$AB133/12)*$AA133*$F131,0)+MAX((Expenses!AE$38-$AB134/12)*$AA134*$F131,0)+MAX((Expenses!AE$39-$AB135/12)*$AA135*$F131,0)))))</f>
        <v>0</v>
      </c>
      <c r="AH302" s="156">
        <f>IF(OR(AH$165&lt;=EOMONTH($E131,$R131*(1-$O131)),AH$165&gt;EOMONTH($E131,$P131*12*(1-$O131)+$Q131*12*$O131+$R131*(1-$O131))),0,IF($X131="NNN",SUM(Expenses!AF$35:AF$39)*$F131,IF($X131="FSG",0,IF($X131="MG",SUMPRODUCT($Z131:$Z135,Expenses!AF$35:AF$39)*$F131,MAX((Expenses!AF$35-$AB131/12)*$AA131*$F131,0)+MAX((Expenses!AF$36-$AB132/12)*$AA132*$F131,0)+MAX((Expenses!AF$37-$AB133/12)*$AA133*$F131,0)+MAX((Expenses!AF$38-$AB134/12)*$AA134*$F131,0)+MAX((Expenses!AF$39-$AB135/12)*$AA135*$F131,0)))))</f>
        <v>0</v>
      </c>
      <c r="AI302" s="156">
        <f>IF(OR(AI$165&lt;=EOMONTH($E131,$R131*(1-$O131)),AI$165&gt;EOMONTH($E131,$P131*12*(1-$O131)+$Q131*12*$O131+$R131*(1-$O131))),0,IF($X131="NNN",SUM(Expenses!AG$35:AG$39)*$F131,IF($X131="FSG",0,IF($X131="MG",SUMPRODUCT($Z131:$Z135,Expenses!AG$35:AG$39)*$F131,MAX((Expenses!AG$35-$AB131/12)*$AA131*$F131,0)+MAX((Expenses!AG$36-$AB132/12)*$AA132*$F131,0)+MAX((Expenses!AG$37-$AB133/12)*$AA133*$F131,0)+MAX((Expenses!AG$38-$AB134/12)*$AA134*$F131,0)+MAX((Expenses!AG$39-$AB135/12)*$AA135*$F131,0)))))</f>
        <v>0</v>
      </c>
      <c r="AJ302" s="156">
        <f>IF(OR(AJ$165&lt;=EOMONTH($E131,$R131*(1-$O131)),AJ$165&gt;EOMONTH($E131,$P131*12*(1-$O131)+$Q131*12*$O131+$R131*(1-$O131))),0,IF($X131="NNN",SUM(Expenses!AH$35:AH$39)*$F131,IF($X131="FSG",0,IF($X131="MG",SUMPRODUCT($Z131:$Z135,Expenses!AH$35:AH$39)*$F131,MAX((Expenses!AH$35-$AB131/12)*$AA131*$F131,0)+MAX((Expenses!AH$36-$AB132/12)*$AA132*$F131,0)+MAX((Expenses!AH$37-$AB133/12)*$AA133*$F131,0)+MAX((Expenses!AH$38-$AB134/12)*$AA134*$F131,0)+MAX((Expenses!AH$39-$AB135/12)*$AA135*$F131,0)))))</f>
        <v>0</v>
      </c>
      <c r="AK302" s="156">
        <f>IF(OR(AK$165&lt;=EOMONTH($E131,$R131*(1-$O131)),AK$165&gt;EOMONTH($E131,$P131*12*(1-$O131)+$Q131*12*$O131+$R131*(1-$O131))),0,IF($X131="NNN",SUM(Expenses!AI$35:AI$39)*$F131,IF($X131="FSG",0,IF($X131="MG",SUMPRODUCT($Z131:$Z135,Expenses!AI$35:AI$39)*$F131,MAX((Expenses!AI$35-$AB131/12)*$AA131*$F131,0)+MAX((Expenses!AI$36-$AB132/12)*$AA132*$F131,0)+MAX((Expenses!AI$37-$AB133/12)*$AA133*$F131,0)+MAX((Expenses!AI$38-$AB134/12)*$AA134*$F131,0)+MAX((Expenses!AI$39-$AB135/12)*$AA135*$F131,0)))))</f>
        <v>0</v>
      </c>
      <c r="AL302" s="156">
        <f>IF(OR(AL$165&lt;=EOMONTH($E131,$R131*(1-$O131)),AL$165&gt;EOMONTH($E131,$P131*12*(1-$O131)+$Q131*12*$O131+$R131*(1-$O131))),0,IF($X131="NNN",SUM(Expenses!AJ$35:AJ$39)*$F131,IF($X131="FSG",0,IF($X131="MG",SUMPRODUCT($Z131:$Z135,Expenses!AJ$35:AJ$39)*$F131,MAX((Expenses!AJ$35-$AB131/12)*$AA131*$F131,0)+MAX((Expenses!AJ$36-$AB132/12)*$AA132*$F131,0)+MAX((Expenses!AJ$37-$AB133/12)*$AA133*$F131,0)+MAX((Expenses!AJ$38-$AB134/12)*$AA134*$F131,0)+MAX((Expenses!AJ$39-$AB135/12)*$AA135*$F131,0)))))</f>
        <v>0</v>
      </c>
      <c r="AM302" s="156">
        <f>IF(OR(AM$165&lt;=EOMONTH($E131,$R131*(1-$O131)),AM$165&gt;EOMONTH($E131,$P131*12*(1-$O131)+$Q131*12*$O131+$R131*(1-$O131))),0,IF($X131="NNN",SUM(Expenses!AK$35:AK$39)*$F131,IF($X131="FSG",0,IF($X131="MG",SUMPRODUCT($Z131:$Z135,Expenses!AK$35:AK$39)*$F131,MAX((Expenses!AK$35-$AB131/12)*$AA131*$F131,0)+MAX((Expenses!AK$36-$AB132/12)*$AA132*$F131,0)+MAX((Expenses!AK$37-$AB133/12)*$AA133*$F131,0)+MAX((Expenses!AK$38-$AB134/12)*$AA134*$F131,0)+MAX((Expenses!AK$39-$AB135/12)*$AA135*$F131,0)))))</f>
        <v>0</v>
      </c>
      <c r="AN302" s="156">
        <f>IF(OR(AN$165&lt;=EOMONTH($E131,$R131*(1-$O131)),AN$165&gt;EOMONTH($E131,$P131*12*(1-$O131)+$Q131*12*$O131+$R131*(1-$O131))),0,IF($X131="NNN",SUM(Expenses!AL$35:AL$39)*$F131,IF($X131="FSG",0,IF($X131="MG",SUMPRODUCT($Z131:$Z135,Expenses!AL$35:AL$39)*$F131,MAX((Expenses!AL$35-$AB131/12)*$AA131*$F131,0)+MAX((Expenses!AL$36-$AB132/12)*$AA132*$F131,0)+MAX((Expenses!AL$37-$AB133/12)*$AA133*$F131,0)+MAX((Expenses!AL$38-$AB134/12)*$AA134*$F131,0)+MAX((Expenses!AL$39-$AB135/12)*$AA135*$F131,0)))))</f>
        <v>0</v>
      </c>
      <c r="AO302" s="156">
        <f>IF(OR(AO$165&lt;=EOMONTH($E131,$R131*(1-$O131)),AO$165&gt;EOMONTH($E131,$P131*12*(1-$O131)+$Q131*12*$O131+$R131*(1-$O131))),0,IF($X131="NNN",SUM(Expenses!AM$35:AM$39)*$F131,IF($X131="FSG",0,IF($X131="MG",SUMPRODUCT($Z131:$Z135,Expenses!AM$35:AM$39)*$F131,MAX((Expenses!AM$35-$AB131/12)*$AA131*$F131,0)+MAX((Expenses!AM$36-$AB132/12)*$AA132*$F131,0)+MAX((Expenses!AM$37-$AB133/12)*$AA133*$F131,0)+MAX((Expenses!AM$38-$AB134/12)*$AA134*$F131,0)+MAX((Expenses!AM$39-$AB135/12)*$AA135*$F131,0)))))</f>
        <v>0</v>
      </c>
      <c r="AP302" s="156">
        <f>IF(OR(AP$165&lt;=EOMONTH($E131,$R131*(1-$O131)),AP$165&gt;EOMONTH($E131,$P131*12*(1-$O131)+$Q131*12*$O131+$R131*(1-$O131))),0,IF($X131="NNN",SUM(Expenses!AN$35:AN$39)*$F131,IF($X131="FSG",0,IF($X131="MG",SUMPRODUCT($Z131:$Z135,Expenses!AN$35:AN$39)*$F131,MAX((Expenses!AN$35-$AB131/12)*$AA131*$F131,0)+MAX((Expenses!AN$36-$AB132/12)*$AA132*$F131,0)+MAX((Expenses!AN$37-$AB133/12)*$AA133*$F131,0)+MAX((Expenses!AN$38-$AB134/12)*$AA134*$F131,0)+MAX((Expenses!AN$39-$AB135/12)*$AA135*$F131,0)))))</f>
        <v>0</v>
      </c>
      <c r="AQ302" s="156">
        <f>IF(OR(AQ$165&lt;=EOMONTH($E131,$R131*(1-$O131)),AQ$165&gt;EOMONTH($E131,$P131*12*(1-$O131)+$Q131*12*$O131+$R131*(1-$O131))),0,IF($X131="NNN",SUM(Expenses!AO$35:AO$39)*$F131,IF($X131="FSG",0,IF($X131="MG",SUMPRODUCT($Z131:$Z135,Expenses!AO$35:AO$39)*$F131,MAX((Expenses!AO$35-$AB131/12)*$AA131*$F131,0)+MAX((Expenses!AO$36-$AB132/12)*$AA132*$F131,0)+MAX((Expenses!AO$37-$AB133/12)*$AA133*$F131,0)+MAX((Expenses!AO$38-$AB134/12)*$AA134*$F131,0)+MAX((Expenses!AO$39-$AB135/12)*$AA135*$F131,0)))))</f>
        <v>0</v>
      </c>
      <c r="AR302" s="156">
        <f>IF(OR(AR$165&lt;=EOMONTH($E131,$R131*(1-$O131)),AR$165&gt;EOMONTH($E131,$P131*12*(1-$O131)+$Q131*12*$O131+$R131*(1-$O131))),0,IF($X131="NNN",SUM(Expenses!AP$35:AP$39)*$F131,IF($X131="FSG",0,IF($X131="MG",SUMPRODUCT($Z131:$Z135,Expenses!AP$35:AP$39)*$F131,MAX((Expenses!AP$35-$AB131/12)*$AA131*$F131,0)+MAX((Expenses!AP$36-$AB132/12)*$AA132*$F131,0)+MAX((Expenses!AP$37-$AB133/12)*$AA133*$F131,0)+MAX((Expenses!AP$38-$AB134/12)*$AA134*$F131,0)+MAX((Expenses!AP$39-$AB135/12)*$AA135*$F131,0)))))</f>
        <v>0</v>
      </c>
      <c r="AS302" s="156">
        <f>IF(OR(AS$165&lt;=EOMONTH($E131,$R131*(1-$O131)),AS$165&gt;EOMONTH($E131,$P131*12*(1-$O131)+$Q131*12*$O131+$R131*(1-$O131))),0,IF($X131="NNN",SUM(Expenses!AQ$35:AQ$39)*$F131,IF($X131="FSG",0,IF($X131="MG",SUMPRODUCT($Z131:$Z135,Expenses!AQ$35:AQ$39)*$F131,MAX((Expenses!AQ$35-$AB131/12)*$AA131*$F131,0)+MAX((Expenses!AQ$36-$AB132/12)*$AA132*$F131,0)+MAX((Expenses!AQ$37-$AB133/12)*$AA133*$F131,0)+MAX((Expenses!AQ$38-$AB134/12)*$AA134*$F131,0)+MAX((Expenses!AQ$39-$AB135/12)*$AA135*$F131,0)))))</f>
        <v>0</v>
      </c>
      <c r="AT302" s="156">
        <f>IF(OR(AT$165&lt;=EOMONTH($E131,$R131*(1-$O131)),AT$165&gt;EOMONTH($E131,$P131*12*(1-$O131)+$Q131*12*$O131+$R131*(1-$O131))),0,IF($X131="NNN",SUM(Expenses!AR$35:AR$39)*$F131,IF($X131="FSG",0,IF($X131="MG",SUMPRODUCT($Z131:$Z135,Expenses!AR$35:AR$39)*$F131,MAX((Expenses!AR$35-$AB131/12)*$AA131*$F131,0)+MAX((Expenses!AR$36-$AB132/12)*$AA132*$F131,0)+MAX((Expenses!AR$37-$AB133/12)*$AA133*$F131,0)+MAX((Expenses!AR$38-$AB134/12)*$AA134*$F131,0)+MAX((Expenses!AR$39-$AB135/12)*$AA135*$F131,0)))))</f>
        <v>0</v>
      </c>
      <c r="AU302" s="156">
        <f>IF(OR(AU$165&lt;=EOMONTH($E131,$R131*(1-$O131)),AU$165&gt;EOMONTH($E131,$P131*12*(1-$O131)+$Q131*12*$O131+$R131*(1-$O131))),0,IF($X131="NNN",SUM(Expenses!AS$35:AS$39)*$F131,IF($X131="FSG",0,IF($X131="MG",SUMPRODUCT($Z131:$Z135,Expenses!AS$35:AS$39)*$F131,MAX((Expenses!AS$35-$AB131/12)*$AA131*$F131,0)+MAX((Expenses!AS$36-$AB132/12)*$AA132*$F131,0)+MAX((Expenses!AS$37-$AB133/12)*$AA133*$F131,0)+MAX((Expenses!AS$38-$AB134/12)*$AA134*$F131,0)+MAX((Expenses!AS$39-$AB135/12)*$AA135*$F131,0)))))</f>
        <v>0</v>
      </c>
      <c r="AV302" s="156">
        <f>IF(OR(AV$165&lt;=EOMONTH($E131,$R131*(1-$O131)),AV$165&gt;EOMONTH($E131,$P131*12*(1-$O131)+$Q131*12*$O131+$R131*(1-$O131))),0,IF($X131="NNN",SUM(Expenses!AT$35:AT$39)*$F131,IF($X131="FSG",0,IF($X131="MG",SUMPRODUCT($Z131:$Z135,Expenses!AT$35:AT$39)*$F131,MAX((Expenses!AT$35-$AB131/12)*$AA131*$F131,0)+MAX((Expenses!AT$36-$AB132/12)*$AA132*$F131,0)+MAX((Expenses!AT$37-$AB133/12)*$AA133*$F131,0)+MAX((Expenses!AT$38-$AB134/12)*$AA134*$F131,0)+MAX((Expenses!AT$39-$AB135/12)*$AA135*$F131,0)))))</f>
        <v>0</v>
      </c>
      <c r="AW302" s="156">
        <f>IF(OR(AW$165&lt;=EOMONTH($E131,$R131*(1-$O131)),AW$165&gt;EOMONTH($E131,$P131*12*(1-$O131)+$Q131*12*$O131+$R131*(1-$O131))),0,IF($X131="NNN",SUM(Expenses!AU$35:AU$39)*$F131,IF($X131="FSG",0,IF($X131="MG",SUMPRODUCT($Z131:$Z135,Expenses!AU$35:AU$39)*$F131,MAX((Expenses!AU$35-$AB131/12)*$AA131*$F131,0)+MAX((Expenses!AU$36-$AB132/12)*$AA132*$F131,0)+MAX((Expenses!AU$37-$AB133/12)*$AA133*$F131,0)+MAX((Expenses!AU$38-$AB134/12)*$AA134*$F131,0)+MAX((Expenses!AU$39-$AB135/12)*$AA135*$F131,0)))))</f>
        <v>0</v>
      </c>
      <c r="AX302" s="156">
        <f>IF(OR(AX$165&lt;=EOMONTH($E131,$R131*(1-$O131)),AX$165&gt;EOMONTH($E131,$P131*12*(1-$O131)+$Q131*12*$O131+$R131*(1-$O131))),0,IF($X131="NNN",SUM(Expenses!AV$35:AV$39)*$F131,IF($X131="FSG",0,IF($X131="MG",SUMPRODUCT($Z131:$Z135,Expenses!AV$35:AV$39)*$F131,MAX((Expenses!AV$35-$AB131/12)*$AA131*$F131,0)+MAX((Expenses!AV$36-$AB132/12)*$AA132*$F131,0)+MAX((Expenses!AV$37-$AB133/12)*$AA133*$F131,0)+MAX((Expenses!AV$38-$AB134/12)*$AA134*$F131,0)+MAX((Expenses!AV$39-$AB135/12)*$AA135*$F131,0)))))</f>
        <v>0</v>
      </c>
      <c r="AY302" s="156">
        <f>IF(OR(AY$165&lt;=EOMONTH($E131,$R131*(1-$O131)),AY$165&gt;EOMONTH($E131,$P131*12*(1-$O131)+$Q131*12*$O131+$R131*(1-$O131))),0,IF($X131="NNN",SUM(Expenses!AW$35:AW$39)*$F131,IF($X131="FSG",0,IF($X131="MG",SUMPRODUCT($Z131:$Z135,Expenses!AW$35:AW$39)*$F131,MAX((Expenses!AW$35-$AB131/12)*$AA131*$F131,0)+MAX((Expenses!AW$36-$AB132/12)*$AA132*$F131,0)+MAX((Expenses!AW$37-$AB133/12)*$AA133*$F131,0)+MAX((Expenses!AW$38-$AB134/12)*$AA134*$F131,0)+MAX((Expenses!AW$39-$AB135/12)*$AA135*$F131,0)))))</f>
        <v>0</v>
      </c>
      <c r="AZ302" s="156">
        <f>IF(OR(AZ$165&lt;=EOMONTH($E131,$R131*(1-$O131)),AZ$165&gt;EOMONTH($E131,$P131*12*(1-$O131)+$Q131*12*$O131+$R131*(1-$O131))),0,IF($X131="NNN",SUM(Expenses!AX$35:AX$39)*$F131,IF($X131="FSG",0,IF($X131="MG",SUMPRODUCT($Z131:$Z135,Expenses!AX$35:AX$39)*$F131,MAX((Expenses!AX$35-$AB131/12)*$AA131*$F131,0)+MAX((Expenses!AX$36-$AB132/12)*$AA132*$F131,0)+MAX((Expenses!AX$37-$AB133/12)*$AA133*$F131,0)+MAX((Expenses!AX$38-$AB134/12)*$AA134*$F131,0)+MAX((Expenses!AX$39-$AB135/12)*$AA135*$F131,0)))))</f>
        <v>0</v>
      </c>
      <c r="BA302" s="156">
        <f>IF(OR(BA$165&lt;=EOMONTH($E131,$R131*(1-$O131)),BA$165&gt;EOMONTH($E131,$P131*12*(1-$O131)+$Q131*12*$O131+$R131*(1-$O131))),0,IF($X131="NNN",SUM(Expenses!AY$35:AY$39)*$F131,IF($X131="FSG",0,IF($X131="MG",SUMPRODUCT($Z131:$Z135,Expenses!AY$35:AY$39)*$F131,MAX((Expenses!AY$35-$AB131/12)*$AA131*$F131,0)+MAX((Expenses!AY$36-$AB132/12)*$AA132*$F131,0)+MAX((Expenses!AY$37-$AB133/12)*$AA133*$F131,0)+MAX((Expenses!AY$38-$AB134/12)*$AA134*$F131,0)+MAX((Expenses!AY$39-$AB135/12)*$AA135*$F131,0)))))</f>
        <v>0</v>
      </c>
      <c r="BB302" s="156">
        <f>IF(OR(BB$165&lt;=EOMONTH($E131,$R131*(1-$O131)),BB$165&gt;EOMONTH($E131,$P131*12*(1-$O131)+$Q131*12*$O131+$R131*(1-$O131))),0,IF($X131="NNN",SUM(Expenses!AZ$35:AZ$39)*$F131,IF($X131="FSG",0,IF($X131="MG",SUMPRODUCT($Z131:$Z135,Expenses!AZ$35:AZ$39)*$F131,MAX((Expenses!AZ$35-$AB131/12)*$AA131*$F131,0)+MAX((Expenses!AZ$36-$AB132/12)*$AA132*$F131,0)+MAX((Expenses!AZ$37-$AB133/12)*$AA133*$F131,0)+MAX((Expenses!AZ$38-$AB134/12)*$AA134*$F131,0)+MAX((Expenses!AZ$39-$AB135/12)*$AA135*$F131,0)))))</f>
        <v>0</v>
      </c>
      <c r="BC302" s="156">
        <f>IF(OR(BC$165&lt;=EOMONTH($E131,$R131*(1-$O131)),BC$165&gt;EOMONTH($E131,$P131*12*(1-$O131)+$Q131*12*$O131+$R131*(1-$O131))),0,IF($X131="NNN",SUM(Expenses!BA$35:BA$39)*$F131,IF($X131="FSG",0,IF($X131="MG",SUMPRODUCT($Z131:$Z135,Expenses!BA$35:BA$39)*$F131,MAX((Expenses!BA$35-$AB131/12)*$AA131*$F131,0)+MAX((Expenses!BA$36-$AB132/12)*$AA132*$F131,0)+MAX((Expenses!BA$37-$AB133/12)*$AA133*$F131,0)+MAX((Expenses!BA$38-$AB134/12)*$AA134*$F131,0)+MAX((Expenses!BA$39-$AB135/12)*$AA135*$F131,0)))))</f>
        <v>0</v>
      </c>
      <c r="BD302" s="156">
        <f>IF(OR(BD$165&lt;=EOMONTH($E131,$R131*(1-$O131)),BD$165&gt;EOMONTH($E131,$P131*12*(1-$O131)+$Q131*12*$O131+$R131*(1-$O131))),0,IF($X131="NNN",SUM(Expenses!BB$35:BB$39)*$F131,IF($X131="FSG",0,IF($X131="MG",SUMPRODUCT($Z131:$Z135,Expenses!BB$35:BB$39)*$F131,MAX((Expenses!BB$35-$AB131/12)*$AA131*$F131,0)+MAX((Expenses!BB$36-$AB132/12)*$AA132*$F131,0)+MAX((Expenses!BB$37-$AB133/12)*$AA133*$F131,0)+MAX((Expenses!BB$38-$AB134/12)*$AA134*$F131,0)+MAX((Expenses!BB$39-$AB135/12)*$AA135*$F131,0)))))</f>
        <v>0</v>
      </c>
      <c r="BE302" s="156">
        <f>IF(OR(BE$165&lt;=EOMONTH($E131,$R131*(1-$O131)),BE$165&gt;EOMONTH($E131,$P131*12*(1-$O131)+$Q131*12*$O131+$R131*(1-$O131))),0,IF($X131="NNN",SUM(Expenses!BC$35:BC$39)*$F131,IF($X131="FSG",0,IF($X131="MG",SUMPRODUCT($Z131:$Z135,Expenses!BC$35:BC$39)*$F131,MAX((Expenses!BC$35-$AB131/12)*$AA131*$F131,0)+MAX((Expenses!BC$36-$AB132/12)*$AA132*$F131,0)+MAX((Expenses!BC$37-$AB133/12)*$AA133*$F131,0)+MAX((Expenses!BC$38-$AB134/12)*$AA134*$F131,0)+MAX((Expenses!BC$39-$AB135/12)*$AA135*$F131,0)))))</f>
        <v>0</v>
      </c>
      <c r="BF302" s="156">
        <f>IF(OR(BF$165&lt;=EOMONTH($E131,$R131*(1-$O131)),BF$165&gt;EOMONTH($E131,$P131*12*(1-$O131)+$Q131*12*$O131+$R131*(1-$O131))),0,IF($X131="NNN",SUM(Expenses!BD$35:BD$39)*$F131,IF($X131="FSG",0,IF($X131="MG",SUMPRODUCT($Z131:$Z135,Expenses!BD$35:BD$39)*$F131,MAX((Expenses!BD$35-$AB131/12)*$AA131*$F131,0)+MAX((Expenses!BD$36-$AB132/12)*$AA132*$F131,0)+MAX((Expenses!BD$37-$AB133/12)*$AA133*$F131,0)+MAX((Expenses!BD$38-$AB134/12)*$AA134*$F131,0)+MAX((Expenses!BD$39-$AB135/12)*$AA135*$F131,0)))))</f>
        <v>0</v>
      </c>
      <c r="BG302" s="156">
        <f>IF(OR(BG$165&lt;=EOMONTH($E131,$R131*(1-$O131)),BG$165&gt;EOMONTH($E131,$P131*12*(1-$O131)+$Q131*12*$O131+$R131*(1-$O131))),0,IF($X131="NNN",SUM(Expenses!BE$35:BE$39)*$F131,IF($X131="FSG",0,IF($X131="MG",SUMPRODUCT($Z131:$Z135,Expenses!BE$35:BE$39)*$F131,MAX((Expenses!BE$35-$AB131/12)*$AA131*$F131,0)+MAX((Expenses!BE$36-$AB132/12)*$AA132*$F131,0)+MAX((Expenses!BE$37-$AB133/12)*$AA133*$F131,0)+MAX((Expenses!BE$38-$AB134/12)*$AA134*$F131,0)+MAX((Expenses!BE$39-$AB135/12)*$AA135*$F131,0)))))</f>
        <v>0</v>
      </c>
      <c r="BH302" s="156">
        <f>IF(OR(BH$165&lt;=EOMONTH($E131,$R131*(1-$O131)),BH$165&gt;EOMONTH($E131,$P131*12*(1-$O131)+$Q131*12*$O131+$R131*(1-$O131))),0,IF($X131="NNN",SUM(Expenses!BF$35:BF$39)*$F131,IF($X131="FSG",0,IF($X131="MG",SUMPRODUCT($Z131:$Z135,Expenses!BF$35:BF$39)*$F131,MAX((Expenses!BF$35-$AB131/12)*$AA131*$F131,0)+MAX((Expenses!BF$36-$AB132/12)*$AA132*$F131,0)+MAX((Expenses!BF$37-$AB133/12)*$AA133*$F131,0)+MAX((Expenses!BF$38-$AB134/12)*$AA134*$F131,0)+MAX((Expenses!BF$39-$AB135/12)*$AA135*$F131,0)))))</f>
        <v>0</v>
      </c>
      <c r="BI302" s="156">
        <f>IF(OR(BI$165&lt;=EOMONTH($E131,$R131*(1-$O131)),BI$165&gt;EOMONTH($E131,$P131*12*(1-$O131)+$Q131*12*$O131+$R131*(1-$O131))),0,IF($X131="NNN",SUM(Expenses!BG$35:BG$39)*$F131,IF($X131="FSG",0,IF($X131="MG",SUMPRODUCT($Z131:$Z135,Expenses!BG$35:BG$39)*$F131,MAX((Expenses!BG$35-$AB131/12)*$AA131*$F131,0)+MAX((Expenses!BG$36-$AB132/12)*$AA132*$F131,0)+MAX((Expenses!BG$37-$AB133/12)*$AA133*$F131,0)+MAX((Expenses!BG$38-$AB134/12)*$AA134*$F131,0)+MAX((Expenses!BG$39-$AB135/12)*$AA135*$F131,0)))))</f>
        <v>0</v>
      </c>
      <c r="BJ302" s="156">
        <f>IF(OR(BJ$165&lt;=EOMONTH($E131,$R131*(1-$O131)),BJ$165&gt;EOMONTH($E131,$P131*12*(1-$O131)+$Q131*12*$O131+$R131*(1-$O131))),0,IF($X131="NNN",SUM(Expenses!BH$35:BH$39)*$F131,IF($X131="FSG",0,IF($X131="MG",SUMPRODUCT($Z131:$Z135,Expenses!BH$35:BH$39)*$F131,MAX((Expenses!BH$35-$AB131/12)*$AA131*$F131,0)+MAX((Expenses!BH$36-$AB132/12)*$AA132*$F131,0)+MAX((Expenses!BH$37-$AB133/12)*$AA133*$F131,0)+MAX((Expenses!BH$38-$AB134/12)*$AA134*$F131,0)+MAX((Expenses!BH$39-$AB135/12)*$AA135*$F131,0)))))</f>
        <v>0</v>
      </c>
      <c r="BK302" s="156">
        <f ca="1">IF(OR(BK$165&lt;=EOMONTH($E131,$R131*(1-$O131)),BK$165&gt;EOMONTH($E131,$P131*12*(1-$O131)+$Q131*12*$O131+$R131*(1-$O131))),0,IF($X131="NNN",SUM(Expenses!BI$35:BI$39)*$F131,IF($X131="FSG",0,IF($X131="MG",SUMPRODUCT($Z131:$Z135,Expenses!BI$35:BI$39)*$F131,MAX((Expenses!BI$35-$AB131/12)*$AA131*$F131,0)+MAX((Expenses!BI$36-$AB132/12)*$AA132*$F131,0)+MAX((Expenses!BI$37-$AB133/12)*$AA133*$F131,0)+MAX((Expenses!BI$38-$AB134/12)*$AA134*$F131,0)+MAX((Expenses!BI$39-$AB135/12)*$AA135*$F131,0)))))</f>
        <v>682.81471908250944</v>
      </c>
      <c r="BL302" s="156">
        <f ca="1">IF(OR(BL$165&lt;=EOMONTH($E131,$R131*(1-$O131)),BL$165&gt;EOMONTH($E131,$P131*12*(1-$O131)+$Q131*12*$O131+$R131*(1-$O131))),0,IF($X131="NNN",SUM(Expenses!BJ$35:BJ$39)*$F131,IF($X131="FSG",0,IF($X131="MG",SUMPRODUCT($Z131:$Z135,Expenses!BJ$35:BJ$39)*$F131,MAX((Expenses!BJ$35-$AB131/12)*$AA131*$F131,0)+MAX((Expenses!BJ$36-$AB132/12)*$AA132*$F131,0)+MAX((Expenses!BJ$37-$AB133/12)*$AA133*$F131,0)+MAX((Expenses!BJ$38-$AB134/12)*$AA134*$F131,0)+MAX((Expenses!BJ$39-$AB135/12)*$AA135*$F131,0)))))</f>
        <v>703.66203067827769</v>
      </c>
      <c r="BM302" s="156">
        <f ca="1">IF(OR(BM$165&lt;=EOMONTH($E131,$R131*(1-$O131)),BM$165&gt;EOMONTH($E131,$P131*12*(1-$O131)+$Q131*12*$O131+$R131*(1-$O131))),0,IF($X131="NNN",SUM(Expenses!BK$35:BK$39)*$F131,IF($X131="FSG",0,IF($X131="MG",SUMPRODUCT($Z131:$Z135,Expenses!BK$35:BK$39)*$F131,MAX((Expenses!BK$35-$AB131/12)*$AA131*$F131,0)+MAX((Expenses!BK$36-$AB132/12)*$AA132*$F131,0)+MAX((Expenses!BK$37-$AB133/12)*$AA133*$F131,0)+MAX((Expenses!BK$38-$AB134/12)*$AA134*$F131,0)+MAX((Expenses!BK$39-$AB135/12)*$AA135*$F131,0)))))</f>
        <v>706.9298299308615</v>
      </c>
      <c r="BN302" s="156">
        <f ca="1">IF(OR(BN$165&lt;=EOMONTH($E131,$R131*(1-$O131)),BN$165&gt;EOMONTH($E131,$P131*12*(1-$O131)+$Q131*12*$O131+$R131*(1-$O131))),0,IF($X131="NNN",SUM(Expenses!BL$35:BL$39)*$F131,IF($X131="FSG",0,IF($X131="MG",SUMPRODUCT($Z131:$Z135,Expenses!BL$35:BL$39)*$F131,MAX((Expenses!BL$35-$AB131/12)*$AA131*$F131,0)+MAX((Expenses!BL$36-$AB132/12)*$AA132*$F131,0)+MAX((Expenses!BL$37-$AB133/12)*$AA133*$F131,0)+MAX((Expenses!BL$38-$AB134/12)*$AA134*$F131,0)+MAX((Expenses!BL$39-$AB135/12)*$AA135*$F131,0)))))</f>
        <v>711.48337328955461</v>
      </c>
      <c r="BO302" s="156">
        <f ca="1">IF(OR(BO$165&lt;=EOMONTH($E131,$R131*(1-$O131)),BO$165&gt;EOMONTH($E131,$P131*12*(1-$O131)+$Q131*12*$O131+$R131*(1-$O131))),0,IF($X131="NNN",SUM(Expenses!BM$35:BM$39)*$F131,IF($X131="FSG",0,IF($X131="MG",SUMPRODUCT($Z131:$Z135,Expenses!BM$35:BM$39)*$F131,MAX((Expenses!BM$35-$AB131/12)*$AA131*$F131,0)+MAX((Expenses!BM$36-$AB132/12)*$AA132*$F131,0)+MAX((Expenses!BM$37-$AB133/12)*$AA133*$F131,0)+MAX((Expenses!BM$38-$AB134/12)*$AA134*$F131,0)+MAX((Expenses!BM$39-$AB135/12)*$AA135*$F131,0)))))</f>
        <v>711.86560824208914</v>
      </c>
      <c r="BP302" s="156">
        <f ca="1">IF(OR(BP$165&lt;=EOMONTH($E131,$R131*(1-$O131)),BP$165&gt;EOMONTH($E131,$P131*12*(1-$O131)+$Q131*12*$O131+$R131*(1-$O131))),0,IF($X131="NNN",SUM(Expenses!BN$35:BN$39)*$F131,IF($X131="FSG",0,IF($X131="MG",SUMPRODUCT($Z131:$Z135,Expenses!BN$35:BN$39)*$F131,MAX((Expenses!BN$35-$AB131/12)*$AA131*$F131,0)+MAX((Expenses!BN$36-$AB132/12)*$AA132*$F131,0)+MAX((Expenses!BN$37-$AB133/12)*$AA133*$F131,0)+MAX((Expenses!BN$38-$AB134/12)*$AA134*$F131,0)+MAX((Expenses!BN$39-$AB135/12)*$AA135*$F131,0)))))</f>
        <v>740.78314764709796</v>
      </c>
      <c r="BQ302" s="156">
        <f ca="1">IF(OR(BQ$165&lt;=EOMONTH($E131,$R131*(1-$O131)),BQ$165&gt;EOMONTH($E131,$P131*12*(1-$O131)+$Q131*12*$O131+$R131*(1-$O131))),0,IF($X131="NNN",SUM(Expenses!BO$35:BO$39)*$F131,IF($X131="FSG",0,IF($X131="MG",SUMPRODUCT($Z131:$Z135,Expenses!BO$35:BO$39)*$F131,MAX((Expenses!BO$35-$AB131/12)*$AA131*$F131,0)+MAX((Expenses!BO$36-$AB132/12)*$AA132*$F131,0)+MAX((Expenses!BO$37-$AB133/12)*$AA133*$F131,0)+MAX((Expenses!BO$38-$AB134/12)*$AA134*$F131,0)+MAX((Expenses!BO$39-$AB135/12)*$AA135*$F131,0)))))</f>
        <v>741.60272078535377</v>
      </c>
      <c r="BR302" s="156">
        <f ca="1">IF(OR(BR$165&lt;=EOMONTH($E131,$R131*(1-$O131)),BR$165&gt;EOMONTH($E131,$P131*12*(1-$O131)+$Q131*12*$O131+$R131*(1-$O131))),0,IF($X131="NNN",SUM(Expenses!BP$35:BP$39)*$F131,IF($X131="FSG",0,IF($X131="MG",SUMPRODUCT($Z131:$Z135,Expenses!BP$35:BP$39)*$F131,MAX((Expenses!BP$35-$AB131/12)*$AA131*$F131,0)+MAX((Expenses!BP$36-$AB132/12)*$AA132*$F131,0)+MAX((Expenses!BP$37-$AB133/12)*$AA133*$F131,0)+MAX((Expenses!BP$38-$AB134/12)*$AA134*$F131,0)+MAX((Expenses!BP$39-$AB135/12)*$AA135*$F131,0)))))</f>
        <v>753.77098973142074</v>
      </c>
      <c r="BS302" s="156">
        <f ca="1">IF(OR(BS$165&lt;=EOMONTH($E131,$R131*(1-$O131)),BS$165&gt;EOMONTH($E131,$P131*12*(1-$O131)+$Q131*12*$O131+$R131*(1-$O131))),0,IF($X131="NNN",SUM(Expenses!BQ$35:BQ$39)*$F131,IF($X131="FSG",0,IF($X131="MG",SUMPRODUCT($Z131:$Z135,Expenses!BQ$35:BQ$39)*$F131,MAX((Expenses!BQ$35-$AB131/12)*$AA131*$F131,0)+MAX((Expenses!BQ$36-$AB132/12)*$AA132*$F131,0)+MAX((Expenses!BQ$37-$AB133/12)*$AA133*$F131,0)+MAX((Expenses!BQ$38-$AB134/12)*$AA134*$F131,0)+MAX((Expenses!BQ$39-$AB135/12)*$AA135*$F131,0)))))</f>
        <v>754.21328638807199</v>
      </c>
      <c r="BT302" s="156">
        <f ca="1">IF(OR(BT$165&lt;=EOMONTH($E131,$R131*(1-$O131)),BT$165&gt;EOMONTH($E131,$P131*12*(1-$O131)+$Q131*12*$O131+$R131*(1-$O131))),0,IF($X131="NNN",SUM(Expenses!BR$35:BR$39)*$F131,IF($X131="FSG",0,IF($X131="MG",SUMPRODUCT($Z131:$Z135,Expenses!BR$35:BR$39)*$F131,MAX((Expenses!BR$35-$AB131/12)*$AA131*$F131,0)+MAX((Expenses!BR$36-$AB132/12)*$AA132*$F131,0)+MAX((Expenses!BR$37-$AB133/12)*$AA133*$F131,0)+MAX((Expenses!BR$38-$AB134/12)*$AA134*$F131,0)+MAX((Expenses!BR$39-$AB135/12)*$AA135*$F131,0)))))</f>
        <v>754.65667386759799</v>
      </c>
      <c r="BU302" s="156">
        <f ca="1">IF(OR(BU$165&lt;=EOMONTH($E131,$R131*(1-$O131)),BU$165&gt;EOMONTH($E131,$P131*12*(1-$O131)+$Q131*12*$O131+$R131*(1-$O131))),0,IF($X131="NNN",SUM(Expenses!BS$35:BS$39)*$F131,IF($X131="FSG",0,IF($X131="MG",SUMPRODUCT($Z131:$Z135,Expenses!BS$35:BS$39)*$F131,MAX((Expenses!BS$35-$AB131/12)*$AA131*$F131,0)+MAX((Expenses!BS$36-$AB132/12)*$AA132*$F131,0)+MAX((Expenses!BS$37-$AB133/12)*$AA133*$F131,0)+MAX((Expenses!BS$38-$AB134/12)*$AA134*$F131,0)+MAX((Expenses!BS$39-$AB135/12)*$AA135*$F131,0)))))</f>
        <v>755.10115486026189</v>
      </c>
      <c r="BV302" s="156">
        <f ca="1">IF(OR(BV$165&lt;=EOMONTH($E131,$R131*(1-$O131)),BV$165&gt;EOMONTH($E131,$P131*12*(1-$O131)+$Q131*12*$O131+$R131*(1-$O131))),0,IF($X131="NNN",SUM(Expenses!BT$35:BT$39)*$F131,IF($X131="FSG",0,IF($X131="MG",SUMPRODUCT($Z131:$Z135,Expenses!BT$35:BT$39)*$F131,MAX((Expenses!BT$35-$AB131/12)*$AA131*$F131,0)+MAX((Expenses!BT$36-$AB132/12)*$AA132*$F131,0)+MAX((Expenses!BT$37-$AB133/12)*$AA133*$F131,0)+MAX((Expenses!BT$38-$AB134/12)*$AA134*$F131,0)+MAX((Expenses!BT$39-$AB135/12)*$AA135*$F131,0)))))</f>
        <v>755.61113077875734</v>
      </c>
      <c r="BW302" s="156">
        <f ca="1">IF(OR(BW$165&lt;=EOMONTH($E131,$R131*(1-$O131)),BW$165&gt;EOMONTH($E131,$P131*12*(1-$O131)+$Q131*12*$O131+$R131*(1-$O131))),0,IF($X131="NNN",SUM(Expenses!BU$35:BU$39)*$F131,IF($X131="FSG",0,IF($X131="MG",SUMPRODUCT($Z131:$Z135,Expenses!BU$35:BU$39)*$F131,MAX((Expenses!BU$35-$AB131/12)*$AA131*$F131,0)+MAX((Expenses!BU$36-$AB132/12)*$AA132*$F131,0)+MAX((Expenses!BU$37-$AB133/12)*$AA133*$F131,0)+MAX((Expenses!BU$38-$AB134/12)*$AA134*$F131,0)+MAX((Expenses!BU$39-$AB135/12)*$AA135*$F131,0)))))</f>
        <v>756.05780689504411</v>
      </c>
      <c r="BX302" s="156">
        <f ca="1">IF(OR(BX$165&lt;=EOMONTH($E131,$R131*(1-$O131)),BX$165&gt;EOMONTH($E131,$P131*12*(1-$O131)+$Q131*12*$O131+$R131*(1-$O131))),0,IF($X131="NNN",SUM(Expenses!BV$35:BV$39)*$F131,IF($X131="FSG",0,IF($X131="MG",SUMPRODUCT($Z131:$Z135,Expenses!BV$35:BV$39)*$F131,MAX((Expenses!BV$35-$AB131/12)*$AA131*$F131,0)+MAX((Expenses!BV$36-$AB132/12)*$AA132*$F131,0)+MAX((Expenses!BV$37-$AB133/12)*$AA133*$F131,0)+MAX((Expenses!BV$38-$AB134/12)*$AA134*$F131,0)+MAX((Expenses!BV$39-$AB135/12)*$AA135*$F131,0)))))</f>
        <v>767.20586248330085</v>
      </c>
      <c r="BY302" s="156">
        <f ca="1">IF(OR(BY$165&lt;=EOMONTH($E131,$R131*(1-$O131)),BY$165&gt;EOMONTH($E131,$P131*12*(1-$O131)+$Q131*12*$O131+$R131*(1-$O131))),0,IF($X131="NNN",SUM(Expenses!BW$35:BW$39)*$F131,IF($X131="FSG",0,IF($X131="MG",SUMPRODUCT($Z131:$Z135,Expenses!BW$35:BW$39)*$F131,MAX((Expenses!BW$35-$AB131/12)*$AA131*$F131,0)+MAX((Expenses!BW$36-$AB132/12)*$AA132*$F131,0)+MAX((Expenses!BW$37-$AB133/12)*$AA133*$F131,0)+MAX((Expenses!BW$38-$AB134/12)*$AA134*$F131,0)+MAX((Expenses!BW$39-$AB135/12)*$AA135*$F131,0)))))</f>
        <v>769.41380362839311</v>
      </c>
      <c r="BZ302" s="156">
        <f ca="1">IF(OR(BZ$165&lt;=EOMONTH($E131,$R131*(1-$O131)),BZ$165&gt;EOMONTH($E131,$P131*12*(1-$O131)+$Q131*12*$O131+$R131*(1-$O131))),0,IF($X131="NNN",SUM(Expenses!BX$35:BX$39)*$F131,IF($X131="FSG",0,IF($X131="MG",SUMPRODUCT($Z131:$Z135,Expenses!BX$35:BX$39)*$F131,MAX((Expenses!BX$35-$AB131/12)*$AA131*$F131,0)+MAX((Expenses!BX$36-$AB132/12)*$AA132*$F131,0)+MAX((Expenses!BX$37-$AB133/12)*$AA133*$F131,0)+MAX((Expenses!BX$38-$AB134/12)*$AA134*$F131,0)+MAX((Expenses!BX$39-$AB135/12)*$AA135*$F131,0)))))</f>
        <v>769.86379277349613</v>
      </c>
      <c r="CA302" s="156">
        <f ca="1">IF(OR(CA$165&lt;=EOMONTH($E131,$R131*(1-$O131)),CA$165&gt;EOMONTH($E131,$P131*12*(1-$O131)+$Q131*12*$O131+$R131*(1-$O131))),0,IF($X131="NNN",SUM(Expenses!BY$35:BY$39)*$F131,IF($X131="FSG",0,IF($X131="MG",SUMPRODUCT($Z131:$Z135,Expenses!BY$35:BY$39)*$F131,MAX((Expenses!BY$35-$AB131/12)*$AA131*$F131,0)+MAX((Expenses!BY$36-$AB132/12)*$AA132*$F131,0)+MAX((Expenses!BY$37-$AB133/12)*$AA133*$F131,0)+MAX((Expenses!BY$38-$AB134/12)*$AA134*$F131,0)+MAX((Expenses!BY$39-$AB135/12)*$AA135*$F131,0)))))</f>
        <v>770.31489171322528</v>
      </c>
      <c r="CB302" s="156">
        <f ca="1">IF(OR(CB$165&lt;=EOMONTH($E131,$R131*(1-$O131)),CB$165&gt;EOMONTH($E131,$P131*12*(1-$O131)+$Q131*12*$O131+$R131*(1-$O131))),0,IF($X131="NNN",SUM(Expenses!BZ$35:BZ$39)*$F131,IF($X131="FSG",0,IF($X131="MG",SUMPRODUCT($Z131:$Z135,Expenses!BZ$35:BZ$39)*$F131,MAX((Expenses!BZ$35-$AB131/12)*$AA131*$F131,0)+MAX((Expenses!BZ$36-$AB132/12)*$AA132*$F131,0)+MAX((Expenses!BZ$37-$AB133/12)*$AA133*$F131,0)+MAX((Expenses!BZ$38-$AB134/12)*$AA134*$F131,0)+MAX((Expenses!BZ$39-$AB135/12)*$AA135*$F131,0)))))</f>
        <v>770.97436341937521</v>
      </c>
      <c r="CC302" s="156">
        <f ca="1">IF(OR(CC$165&lt;=EOMONTH($E131,$R131*(1-$O131)),CC$165&gt;EOMONTH($E131,$P131*12*(1-$O131)+$Q131*12*$O131+$R131*(1-$O131))),0,IF($X131="NNN",SUM(Expenses!CA$35:CA$39)*$F131,IF($X131="FSG",0,IF($X131="MG",SUMPRODUCT($Z131:$Z135,Expenses!CA$35:CA$39)*$F131,MAX((Expenses!CA$35-$AB131/12)*$AA131*$F131,0)+MAX((Expenses!CA$36-$AB132/12)*$AA132*$F131,0)+MAX((Expenses!CA$37-$AB133/12)*$AA133*$F131,0)+MAX((Expenses!CA$38-$AB134/12)*$AA134*$F131,0)+MAX((Expenses!CA$39-$AB135/12)*$AA135*$F131,0)))))</f>
        <v>771.81852375177868</v>
      </c>
      <c r="CD302" s="156">
        <f ca="1">IF(OR(CD$165&lt;=EOMONTH($E131,$R131*(1-$O131)),CD$165&gt;EOMONTH($E131,$P131*12*(1-$O131)+$Q131*12*$O131+$R131*(1-$O131))),0,IF($X131="NNN",SUM(Expenses!CB$35:CB$39)*$F131,IF($X131="FSG",0,IF($X131="MG",SUMPRODUCT($Z131:$Z135,Expenses!CB$35:CB$39)*$F131,MAX((Expenses!CB$35-$AB131/12)*$AA131*$F131,0)+MAX((Expenses!CB$36-$AB132/12)*$AA132*$F131,0)+MAX((Expenses!CB$37-$AB133/12)*$AA133*$F131,0)+MAX((Expenses!CB$38-$AB134/12)*$AA134*$F131,0)+MAX((Expenses!CB$39-$AB135/12)*$AA135*$F131,0)))))</f>
        <v>772.27296852472273</v>
      </c>
      <c r="CE302" s="156">
        <f ca="1">IF(OR(CE$165&lt;=EOMONTH($E131,$R131*(1-$O131)),CE$165&gt;EOMONTH($E131,$P131*12*(1-$O131)+$Q131*12*$O131+$R131*(1-$O131))),0,IF($X131="NNN",SUM(Expenses!CC$35:CC$39)*$F131,IF($X131="FSG",0,IF($X131="MG",SUMPRODUCT($Z131:$Z135,Expenses!CC$35:CC$39)*$F131,MAX((Expenses!CC$35-$AB131/12)*$AA131*$F131,0)+MAX((Expenses!CC$36-$AB132/12)*$AA132*$F131,0)+MAX((Expenses!CC$37-$AB133/12)*$AA133*$F131,0)+MAX((Expenses!CC$38-$AB134/12)*$AA134*$F131,0)+MAX((Expenses!CC$39-$AB135/12)*$AA135*$F131,0)))))</f>
        <v>772.72853408107358</v>
      </c>
      <c r="CF302" s="156">
        <f ca="1">IF(OR(CF$165&lt;=EOMONTH($E131,$R131*(1-$O131)),CF$165&gt;EOMONTH($E131,$P131*12*(1-$O131)+$Q131*12*$O131+$R131*(1-$O131))),0,IF($X131="NNN",SUM(Expenses!CD$35:CD$39)*$F131,IF($X131="FSG",0,IF($X131="MG",SUMPRODUCT($Z131:$Z135,Expenses!CD$35:CD$39)*$F131,MAX((Expenses!CD$35-$AB131/12)*$AA131*$F131,0)+MAX((Expenses!CD$36-$AB132/12)*$AA132*$F131,0)+MAX((Expenses!CD$37-$AB133/12)*$AA133*$F131,0)+MAX((Expenses!CD$38-$AB134/12)*$AA134*$F131,0)+MAX((Expenses!CD$39-$AB135/12)*$AA135*$F131,0)))))</f>
        <v>773.18522318498515</v>
      </c>
      <c r="CG302" s="156">
        <f ca="1">IF(OR(CG$165&lt;=EOMONTH($E131,$R131*(1-$O131)),CG$165&gt;EOMONTH($E131,$P131*12*(1-$O131)+$Q131*12*$O131+$R131*(1-$O131))),0,IF($X131="NNN",SUM(Expenses!CE$35:CE$39)*$F131,IF($X131="FSG",0,IF($X131="MG",SUMPRODUCT($Z131:$Z135,Expenses!CE$35:CE$39)*$F131,MAX((Expenses!CE$35-$AB131/12)*$AA131*$F131,0)+MAX((Expenses!CE$36-$AB132/12)*$AA132*$F131,0)+MAX((Expenses!CE$37-$AB133/12)*$AA133*$F131,0)+MAX((Expenses!CE$38-$AB134/12)*$AA134*$F131,0)+MAX((Expenses!CE$39-$AB135/12)*$AA135*$F131,0)))))</f>
        <v>773.64303860742928</v>
      </c>
      <c r="CH302" s="156">
        <f ca="1">IF(OR(CH$165&lt;=EOMONTH($E131,$R131*(1-$O131)),CH$165&gt;EOMONTH($E131,$P131*12*(1-$O131)+$Q131*12*$O131+$R131*(1-$O131))),0,IF($X131="NNN",SUM(Expenses!CF$35:CF$39)*$F131,IF($X131="FSG",0,IF($X131="MG",SUMPRODUCT($Z131:$Z135,Expenses!CF$35:CF$39)*$F131,MAX((Expenses!CF$35-$AB131/12)*$AA131*$F131,0)+MAX((Expenses!CF$36-$AB132/12)*$AA132*$F131,0)+MAX((Expenses!CF$37-$AB133/12)*$AA133*$F131,0)+MAX((Expenses!CF$38-$AB134/12)*$AA134*$F131,0)+MAX((Expenses!CF$39-$AB135/12)*$AA135*$F131,0)))))</f>
        <v>774.16831380347935</v>
      </c>
      <c r="CI302" s="156">
        <f ca="1">IF(OR(CI$165&lt;=EOMONTH($E131,$R131*(1-$O131)),CI$165&gt;EOMONTH($E131,$P131*12*(1-$O131)+$Q131*12*$O131+$R131*(1-$O131))),0,IF($X131="NNN",SUM(Expenses!CG$35:CG$39)*$F131,IF($X131="FSG",0,IF($X131="MG",SUMPRODUCT($Z131:$Z135,Expenses!CG$35:CG$39)*$F131,MAX((Expenses!CG$35-$AB131/12)*$AA131*$F131,0)+MAX((Expenses!CG$36-$AB132/12)*$AA132*$F131,0)+MAX((Expenses!CG$37-$AB133/12)*$AA133*$F131,0)+MAX((Expenses!CG$38-$AB134/12)*$AA134*$F131,0)+MAX((Expenses!CG$39-$AB135/12)*$AA135*$F131,0)))))</f>
        <v>774.62839020325475</v>
      </c>
      <c r="CJ302" s="156">
        <f ca="1">IF(OR(CJ$165&lt;=EOMONTH($E131,$R131*(1-$O131)),CJ$165&gt;EOMONTH($E131,$P131*12*(1-$O131)+$Q131*12*$O131+$R131*(1-$O131))),0,IF($X131="NNN",SUM(Expenses!CH$35:CH$39)*$F131,IF($X131="FSG",0,IF($X131="MG",SUMPRODUCT($Z131:$Z135,Expenses!CH$35:CH$39)*$F131,MAX((Expenses!CH$35-$AB131/12)*$AA131*$F131,0)+MAX((Expenses!CH$36-$AB132/12)*$AA132*$F131,0)+MAX((Expenses!CH$37-$AB133/12)*$AA133*$F131,0)+MAX((Expenses!CH$38-$AB134/12)*$AA134*$F131,0)+MAX((Expenses!CH$39-$AB135/12)*$AA135*$F131,0)))))</f>
        <v>786.02866444118661</v>
      </c>
      <c r="CK302" s="156">
        <f ca="1">IF(OR(CK$165&lt;=EOMONTH($E131,$R131*(1-$O131)),CK$165&gt;EOMONTH($E131,$P131*12*(1-$O131)+$Q131*12*$O131+$R131*(1-$O131))),0,IF($X131="NNN",SUM(Expenses!CI$35:CI$39)*$F131,IF($X131="FSG",0,IF($X131="MG",SUMPRODUCT($Z131:$Z135,Expenses!CI$35:CI$39)*$F131,MAX((Expenses!CI$35-$AB131/12)*$AA131*$F131,0)+MAX((Expenses!CI$36-$AB132/12)*$AA132*$F131,0)+MAX((Expenses!CI$37-$AB133/12)*$AA133*$F131,0)+MAX((Expenses!CI$38-$AB134/12)*$AA134*$F131,0)+MAX((Expenses!CI$39-$AB135/12)*$AA135*$F131,0)))))</f>
        <v>788.30284382063167</v>
      </c>
      <c r="CL302" s="156">
        <f ca="1">IF(OR(CL$165&lt;=EOMONTH($E131,$R131*(1-$O131)),CL$165&gt;EOMONTH($E131,$P131*12*(1-$O131)+$Q131*12*$O131+$R131*(1-$O131))),0,IF($X131="NNN",SUM(Expenses!CJ$35:CJ$39)*$F131,IF($X131="FSG",0,IF($X131="MG",SUMPRODUCT($Z131:$Z135,Expenses!CJ$35:CJ$39)*$F131,MAX((Expenses!CJ$35-$AB131/12)*$AA131*$F131,0)+MAX((Expenses!CJ$36-$AB132/12)*$AA132*$F131,0)+MAX((Expenses!CJ$37-$AB133/12)*$AA133*$F131,0)+MAX((Expenses!CJ$38-$AB134/12)*$AA134*$F131,0)+MAX((Expenses!CJ$39-$AB135/12)*$AA135*$F131,0)))))</f>
        <v>788.76633264008763</v>
      </c>
      <c r="CM302" s="156">
        <f ca="1">IF(OR(CM$165&lt;=EOMONTH($E131,$R131*(1-$O131)),CM$165&gt;EOMONTH($E131,$P131*12*(1-$O131)+$Q131*12*$O131+$R131*(1-$O131))),0,IF($X131="NNN",SUM(Expenses!CK$35:CK$39)*$F131,IF($X131="FSG",0,IF($X131="MG",SUMPRODUCT($Z131:$Z135,Expenses!CK$35:CK$39)*$F131,MAX((Expenses!CK$35-$AB131/12)*$AA131*$F131,0)+MAX((Expenses!CK$36-$AB132/12)*$AA132*$F131,0)+MAX((Expenses!CK$37-$AB133/12)*$AA133*$F131,0)+MAX((Expenses!CK$38-$AB134/12)*$AA134*$F131,0)+MAX((Expenses!CK$39-$AB135/12)*$AA135*$F131,0)))))</f>
        <v>789.23096454800873</v>
      </c>
      <c r="CN302" s="156">
        <f ca="1">IF(OR(CN$165&lt;=EOMONTH($E131,$R131*(1-$O131)),CN$165&gt;EOMONTH($E131,$P131*12*(1-$O131)+$Q131*12*$O131+$R131*(1-$O131))),0,IF($X131="NNN",SUM(Expenses!CL$35:CL$39)*$F131,IF($X131="FSG",0,IF($X131="MG",SUMPRODUCT($Z131:$Z135,Expenses!CL$35:CL$39)*$F131,MAX((Expenses!CL$35-$AB131/12)*$AA131*$F131,0)+MAX((Expenses!CL$36-$AB132/12)*$AA132*$F131,0)+MAX((Expenses!CL$37-$AB133/12)*$AA133*$F131,0)+MAX((Expenses!CL$38-$AB134/12)*$AA134*$F131,0)+MAX((Expenses!CL$39-$AB135/12)*$AA135*$F131,0)))))</f>
        <v>789.91022040534301</v>
      </c>
      <c r="CO302" s="156">
        <f ca="1">IF(OR(CO$165&lt;=EOMONTH($E131,$R131*(1-$O131)),CO$165&gt;EOMONTH($E131,$P131*12*(1-$O131)+$Q131*12*$O131+$R131*(1-$O131))),0,IF($X131="NNN",SUM(Expenses!CM$35:CM$39)*$F131,IF($X131="FSG",0,IF($X131="MG",SUMPRODUCT($Z131:$Z135,Expenses!CM$35:CM$39)*$F131,MAX((Expenses!CM$35-$AB131/12)*$AA131*$F131,0)+MAX((Expenses!CM$36-$AB132/12)*$AA132*$F131,0)+MAX((Expenses!CM$37-$AB133/12)*$AA133*$F131,0)+MAX((Expenses!CM$38-$AB134/12)*$AA134*$F131,0)+MAX((Expenses!CM$39-$AB135/12)*$AA135*$F131,0)))))</f>
        <v>790.77970554771878</v>
      </c>
      <c r="CP302" s="156">
        <f ca="1">IF(OR(CP$165&lt;=EOMONTH($E131,$R131*(1-$O131)),CP$165&gt;EOMONTH($E131,$P131*12*(1-$O131)+$Q131*12*$O131+$R131*(1-$O131))),0,IF($X131="NNN",SUM(Expenses!CN$35:CN$39)*$F131,IF($X131="FSG",0,IF($X131="MG",SUMPRODUCT($Z131:$Z135,Expenses!CN$35:CN$39)*$F131,MAX((Expenses!CN$35-$AB131/12)*$AA131*$F131,0)+MAX((Expenses!CN$36-$AB132/12)*$AA132*$F131,0)+MAX((Expenses!CN$37-$AB133/12)*$AA133*$F131,0)+MAX((Expenses!CN$38-$AB134/12)*$AA134*$F131,0)+MAX((Expenses!CN$39-$AB135/12)*$AA135*$F131,0)))))</f>
        <v>791.24778366385112</v>
      </c>
      <c r="CQ302" s="156">
        <f ca="1">IF(OR(CQ$165&lt;=EOMONTH($E131,$R131*(1-$O131)),CQ$165&gt;EOMONTH($E131,$P131*12*(1-$O131)+$Q131*12*$O131+$R131*(1-$O131))),0,IF($X131="NNN",SUM(Expenses!CO$35:CO$39)*$F131,IF($X131="FSG",0,IF($X131="MG",SUMPRODUCT($Z131:$Z135,Expenses!CO$35:CO$39)*$F131,MAX((Expenses!CO$35-$AB131/12)*$AA131*$F131,0)+MAX((Expenses!CO$36-$AB132/12)*$AA132*$F131,0)+MAX((Expenses!CO$37-$AB133/12)*$AA133*$F131,0)+MAX((Expenses!CO$38-$AB134/12)*$AA134*$F131,0)+MAX((Expenses!CO$39-$AB135/12)*$AA135*$F131,0)))))</f>
        <v>791.71701618689224</v>
      </c>
      <c r="CR302" s="156">
        <f ca="1">IF(OR(CR$165&lt;=EOMONTH($E131,$R131*(1-$O131)),CR$165&gt;EOMONTH($E131,$P131*12*(1-$O131)+$Q131*12*$O131+$R131*(1-$O131))),0,IF($X131="NNN",SUM(Expenses!CP$35:CP$39)*$F131,IF($X131="FSG",0,IF($X131="MG",SUMPRODUCT($Z131:$Z135,Expenses!CP$35:CP$39)*$F131,MAX((Expenses!CP$35-$AB131/12)*$AA131*$F131,0)+MAX((Expenses!CP$36-$AB132/12)*$AA132*$F131,0)+MAX((Expenses!CP$37-$AB133/12)*$AA133*$F131,0)+MAX((Expenses!CP$38-$AB134/12)*$AA134*$F131,0)+MAX((Expenses!CP$39-$AB135/12)*$AA135*$F131,0)))))</f>
        <v>792.18740596392138</v>
      </c>
      <c r="CS302" s="156">
        <f ca="1">IF(OR(CS$165&lt;=EOMONTH($E131,$R131*(1-$O131)),CS$165&gt;EOMONTH($E131,$P131*12*(1-$O131)+$Q131*12*$O131+$R131*(1-$O131))),0,IF($X131="NNN",SUM(Expenses!CQ$35:CQ$39)*$F131,IF($X131="FSG",0,IF($X131="MG",SUMPRODUCT($Z131:$Z135,Expenses!CQ$35:CQ$39)*$F131,MAX((Expenses!CQ$35-$AB131/12)*$AA131*$F131,0)+MAX((Expenses!CQ$36-$AB132/12)*$AA132*$F131,0)+MAX((Expenses!CQ$37-$AB133/12)*$AA133*$F131,0)+MAX((Expenses!CQ$38-$AB134/12)*$AA134*$F131,0)+MAX((Expenses!CQ$39-$AB135/12)*$AA135*$F131,0)))))</f>
        <v>792.65895584903876</v>
      </c>
      <c r="CT302" s="156">
        <f ca="1">IF(OR(CT$165&lt;=EOMONTH($E131,$R131*(1-$O131)),CT$165&gt;EOMONTH($E131,$P131*12*(1-$O131)+$Q131*12*$O131+$R131*(1-$O131))),0,IF($X131="NNN",SUM(Expenses!CR$35:CR$39)*$F131,IF($X131="FSG",0,IF($X131="MG",SUMPRODUCT($Z131:$Z135,Expenses!CR$35:CR$39)*$F131,MAX((Expenses!CR$35-$AB131/12)*$AA131*$F131,0)+MAX((Expenses!CR$36-$AB132/12)*$AA132*$F131,0)+MAX((Expenses!CR$37-$AB133/12)*$AA133*$F131,0)+MAX((Expenses!CR$38-$AB134/12)*$AA134*$F131,0)+MAX((Expenses!CR$39-$AB135/12)*$AA135*$F131,0)))))</f>
        <v>784.31478625577711</v>
      </c>
      <c r="CU302" s="156">
        <f ca="1">IF(OR(CU$165&lt;=EOMONTH($E131,$R131*(1-$O131)),CU$165&gt;EOMONTH($E131,$P131*12*(1-$O131)+$Q131*12*$O131+$R131*(1-$O131))),0,IF($X131="NNN",SUM(Expenses!CS$35:CS$39)*$F131,IF($X131="FSG",0,IF($X131="MG",SUMPRODUCT($Z131:$Z135,Expenses!CS$35:CS$39)*$F131,MAX((Expenses!CS$35-$AB131/12)*$AA131*$F131,0)+MAX((Expenses!CS$36-$AB132/12)*$AA132*$F131,0)+MAX((Expenses!CS$37-$AB133/12)*$AA133*$F131,0)+MAX((Expenses!CS$38-$AB134/12)*$AA134*$F131,0)+MAX((Expenses!CS$39-$AB135/12)*$AA135*$F131,0)))))</f>
        <v>784.77570563965799</v>
      </c>
      <c r="CV302" s="156">
        <f ca="1">IF(OR(CV$165&lt;=EOMONTH($E131,$R131*(1-$O131)),CV$165&gt;EOMONTH($E131,$P131*12*(1-$O131)+$Q131*12*$O131+$R131*(1-$O131))),0,IF($X131="NNN",SUM(Expenses!CT$35:CT$39)*$F131,IF($X131="FSG",0,IF($X131="MG",SUMPRODUCT($Z131:$Z135,Expenses!CT$35:CT$39)*$F131,MAX((Expenses!CT$35-$AB131/12)*$AA131*$F131,0)+MAX((Expenses!CT$36-$AB132/12)*$AA132*$F131,0)+MAX((Expenses!CT$37-$AB133/12)*$AA133*$F131,0)+MAX((Expenses!CT$38-$AB134/12)*$AA134*$F131,0)+MAX((Expenses!CT$39-$AB135/12)*$AA135*$F131,0)))))</f>
        <v>752.58783018596637</v>
      </c>
      <c r="CW302" s="156">
        <f ca="1">IF(OR(CW$165&lt;=EOMONTH($E131,$R131*(1-$O131)),CW$165&gt;EOMONTH($E131,$P131*12*(1-$O131)+$Q131*12*$O131+$R131*(1-$O131))),0,IF($X131="NNN",SUM(Expenses!CU$35:CU$39)*$F131,IF($X131="FSG",0,IF($X131="MG",SUMPRODUCT($Z131:$Z135,Expenses!CU$35:CU$39)*$F131,MAX((Expenses!CU$35-$AB131/12)*$AA131*$F131,0)+MAX((Expenses!CU$36-$AB132/12)*$AA132*$F131,0)+MAX((Expenses!CU$37-$AB133/12)*$AA133*$F131,0)+MAX((Expenses!CU$38-$AB134/12)*$AA134*$F131,0)+MAX((Expenses!CU$39-$AB135/12)*$AA135*$F131,0)))))</f>
        <v>761.39997048617852</v>
      </c>
      <c r="CX302" s="156">
        <f ca="1">IF(OR(CX$165&lt;=EOMONTH($E131,$R131*(1-$O131)),CX$165&gt;EOMONTH($E131,$P131*12*(1-$O131)+$Q131*12*$O131+$R131*(1-$O131))),0,IF($X131="NNN",SUM(Expenses!CV$35:CV$39)*$F131,IF($X131="FSG",0,IF($X131="MG",SUMPRODUCT($Z131:$Z135,Expenses!CV$35:CV$39)*$F131,MAX((Expenses!CV$35-$AB131/12)*$AA131*$F131,0)+MAX((Expenses!CV$36-$AB132/12)*$AA132*$F131,0)+MAX((Expenses!CV$37-$AB133/12)*$AA133*$F131,0)+MAX((Expenses!CV$38-$AB134/12)*$AA134*$F131,0)+MAX((Expenses!CV$39-$AB135/12)*$AA135*$F131,0)))))</f>
        <v>761.81662136568696</v>
      </c>
      <c r="CY302" s="156">
        <f ca="1">IF(OR(CY$165&lt;=EOMONTH($E131,$R131*(1-$O131)),CY$165&gt;EOMONTH($E131,$P131*12*(1-$O131)+$Q131*12*$O131+$R131*(1-$O131))),0,IF($X131="NNN",SUM(Expenses!CW$35:CW$39)*$F131,IF($X131="FSG",0,IF($X131="MG",SUMPRODUCT($Z131:$Z135,Expenses!CW$35:CW$39)*$F131,MAX((Expenses!CW$35-$AB131/12)*$AA131*$F131,0)+MAX((Expenses!CW$36-$AB132/12)*$AA132*$F131,0)+MAX((Expenses!CW$37-$AB133/12)*$AA133*$F131,0)+MAX((Expenses!CW$38-$AB134/12)*$AA134*$F131,0)+MAX((Expenses!CW$39-$AB135/12)*$AA135*$F131,0)))))</f>
        <v>795.81967077367472</v>
      </c>
      <c r="CZ302" s="156">
        <f ca="1">IF(OR(CZ$165&lt;=EOMONTH($E131,$R131*(1-$O131)),CZ$165&gt;EOMONTH($E131,$P131*12*(1-$O131)+$Q131*12*$O131+$R131*(1-$O131))),0,IF($X131="NNN",SUM(Expenses!CX$35:CX$39)*$F131,IF($X131="FSG",0,IF($X131="MG",SUMPRODUCT($Z131:$Z135,Expenses!CX$35:CX$39)*$F131,MAX((Expenses!CX$35-$AB131/12)*$AA131*$F131,0)+MAX((Expenses!CX$36-$AB132/12)*$AA132*$F131,0)+MAX((Expenses!CX$37-$AB133/12)*$AA133*$F131,0)+MAX((Expenses!CX$38-$AB134/12)*$AA134*$F131,0)+MAX((Expenses!CX$39-$AB135/12)*$AA135*$F131,0)))))</f>
        <v>796.51930430672917</v>
      </c>
      <c r="DA302" s="156">
        <f ca="1">IF(OR(DA$165&lt;=EOMONTH($E131,$R131*(1-$O131)),DA$165&gt;EOMONTH($E131,$P131*12*(1-$O131)+$Q131*12*$O131+$R131*(1-$O131))),0,IF($X131="NNN",SUM(Expenses!CY$35:CY$39)*$F131,IF($X131="FSG",0,IF($X131="MG",SUMPRODUCT($Z131:$Z135,Expenses!CY$35:CY$39)*$F131,MAX((Expenses!CY$35-$AB131/12)*$AA131*$F131,0)+MAX((Expenses!CY$36-$AB132/12)*$AA132*$F131,0)+MAX((Expenses!CY$37-$AB133/12)*$AA133*$F131,0)+MAX((Expenses!CY$38-$AB134/12)*$AA134*$F131,0)+MAX((Expenses!CY$39-$AB135/12)*$AA135*$F131,0)))))</f>
        <v>810.22934956438849</v>
      </c>
      <c r="DB302" s="156">
        <f ca="1">IF(OR(DB$165&lt;=EOMONTH($E131,$R131*(1-$O131)),DB$165&gt;EOMONTH($E131,$P131*12*(1-$O131)+$Q131*12*$O131+$R131*(1-$O131))),0,IF($X131="NNN",SUM(Expenses!CZ$35:CZ$39)*$F131,IF($X131="FSG",0,IF($X131="MG",SUMPRODUCT($Z131:$Z135,Expenses!CZ$35:CZ$39)*$F131,MAX((Expenses!CZ$35-$AB131/12)*$AA131*$F131,0)+MAX((Expenses!CZ$36-$AB132/12)*$AA132*$F131,0)+MAX((Expenses!CZ$37-$AB133/12)*$AA133*$F131,0)+MAX((Expenses!CZ$38-$AB134/12)*$AA134*$F131,0)+MAX((Expenses!CZ$39-$AB135/12)*$AA135*$F131,0)))))</f>
        <v>810.71147002400505</v>
      </c>
      <c r="DC302" s="156">
        <f ca="1">IF(OR(DC$165&lt;=EOMONTH($E131,$R131*(1-$O131)),DC$165&gt;EOMONTH($E131,$P131*12*(1-$O131)+$Q131*12*$O131+$R131*(1-$O131))),0,IF($X131="NNN",SUM(Expenses!DA$35:DA$39)*$F131,IF($X131="FSG",0,IF($X131="MG",SUMPRODUCT($Z131:$Z135,Expenses!DA$35:DA$39)*$F131,MAX((Expenses!DA$35-$AB131/12)*$AA131*$F131,0)+MAX((Expenses!DA$36-$AB132/12)*$AA132*$F131,0)+MAX((Expenses!DA$37-$AB133/12)*$AA133*$F131,0)+MAX((Expenses!DA$38-$AB134/12)*$AA134*$F131,0)+MAX((Expenses!DA$39-$AB135/12)*$AA135*$F131,0)))))</f>
        <v>811.19477952273746</v>
      </c>
      <c r="DD302" s="156">
        <f ca="1">IF(OR(DD$165&lt;=EOMONTH($E131,$R131*(1-$O131)),DD$165&gt;EOMONTH($E131,$P131*12*(1-$O131)+$Q131*12*$O131+$R131*(1-$O131))),0,IF($X131="NNN",SUM(Expenses!DB$35:DB$39)*$F131,IF($X131="FSG",0,IF($X131="MG",SUMPRODUCT($Z131:$Z135,Expenses!DB$35:DB$39)*$F131,MAX((Expenses!DB$35-$AB131/12)*$AA131*$F131,0)+MAX((Expenses!DB$36-$AB132/12)*$AA132*$F131,0)+MAX((Expenses!DB$37-$AB133/12)*$AA133*$F131,0)+MAX((Expenses!DB$38-$AB134/12)*$AA134*$F131,0)+MAX((Expenses!DB$39-$AB135/12)*$AA135*$F131,0)))))</f>
        <v>811.67928099307733</v>
      </c>
      <c r="DE302" s="156">
        <f ca="1">IF(OR(DE$165&lt;=EOMONTH($E131,$R131*(1-$O131)),DE$165&gt;EOMONTH($E131,$P131*12*(1-$O131)+$Q131*12*$O131+$R131*(1-$O131))),0,IF($X131="NNN",SUM(Expenses!DC$35:DC$39)*$F131,IF($X131="FSG",0,IF($X131="MG",SUMPRODUCT($Z131:$Z135,Expenses!DC$35:DC$39)*$F131,MAX((Expenses!DC$35-$AB131/12)*$AA131*$F131,0)+MAX((Expenses!DC$36-$AB132/12)*$AA132*$F131,0)+MAX((Expenses!DC$37-$AB133/12)*$AA133*$F131,0)+MAX((Expenses!DC$38-$AB134/12)*$AA134*$F131,0)+MAX((Expenses!DC$39-$AB135/12)*$AA135*$F131,0)))))</f>
        <v>812.16497737474822</v>
      </c>
      <c r="DF302" s="156">
        <f ca="1">IF(OR(DF$165&lt;=EOMONTH($E131,$R131*(1-$O131)),DF$165&gt;EOMONTH($E131,$P131*12*(1-$O131)+$Q131*12*$O131+$R131*(1-$O131))),0,IF($X131="NNN",SUM(Expenses!DD$35:DD$39)*$F131,IF($X131="FSG",0,IF($X131="MG",SUMPRODUCT($Z131:$Z135,Expenses!DD$35:DD$39)*$F131,MAX((Expenses!DD$35-$AB131/12)*$AA131*$F131,0)+MAX((Expenses!DD$36-$AB132/12)*$AA132*$F131,0)+MAX((Expenses!DD$37-$AB133/12)*$AA133*$F131,0)+MAX((Expenses!DD$38-$AB134/12)*$AA134*$F131,0)+MAX((Expenses!DD$39-$AB135/12)*$AA135*$F131,0)))))</f>
        <v>812.65187161472363</v>
      </c>
      <c r="DG302" s="156">
        <f ca="1">IF(OR(DG$165&lt;=EOMONTH($E131,$R131*(1-$O131)),DG$165&gt;EOMONTH($E131,$P131*12*(1-$O131)+$Q131*12*$O131+$R131*(1-$O131))),0,IF($X131="NNN",SUM(Expenses!DE$35:DE$39)*$F131,IF($X131="FSG",0,IF($X131="MG",SUMPRODUCT($Z131:$Z135,Expenses!DE$35:DE$39)*$F131,MAX((Expenses!DE$35-$AB131/12)*$AA131*$F131,0)+MAX((Expenses!DE$36-$AB132/12)*$AA132*$F131,0)+MAX((Expenses!DE$37-$AB133/12)*$AA133*$F131,0)+MAX((Expenses!DE$38-$AB134/12)*$AA134*$F131,0)+MAX((Expenses!DE$39-$AB135/12)*$AA135*$F131,0)))))</f>
        <v>813.1399666672454</v>
      </c>
      <c r="DH302" s="156">
        <f ca="1">IF(OR(DH$165&lt;=EOMONTH($E131,$R131*(1-$O131)),DH$165&gt;EOMONTH($E131,$P131*12*(1-$O131)+$Q131*12*$O131+$R131*(1-$O131))),0,IF($X131="NNN",SUM(Expenses!DF$35:DF$39)*$F131,IF($X131="FSG",0,IF($X131="MG",SUMPRODUCT($Z131:$Z135,Expenses!DF$35:DF$39)*$F131,MAX((Expenses!DF$35-$AB131/12)*$AA131*$F131,0)+MAX((Expenses!DF$36-$AB132/12)*$AA132*$F131,0)+MAX((Expenses!DF$37-$AB133/12)*$AA133*$F131,0)+MAX((Expenses!DF$38-$AB134/12)*$AA134*$F131,0)+MAX((Expenses!DF$39-$AB135/12)*$AA135*$F131,0)))))</f>
        <v>824.66625128026169</v>
      </c>
      <c r="DI302" s="156">
        <f ca="1">IF(OR(DI$165&lt;=EOMONTH($E131,$R131*(1-$O131)),DI$165&gt;EOMONTH($E131,$P131*12*(1-$O131)+$Q131*12*$O131+$R131*(1-$O131))),0,IF($X131="NNN",SUM(Expenses!DG$35:DG$39)*$F131,IF($X131="FSG",0,IF($X131="MG",SUMPRODUCT($Z131:$Z135,Expenses!DG$35:DG$39)*$F131,MAX((Expenses!DG$35-$AB131/12)*$AA131*$F131,0)+MAX((Expenses!DG$36-$AB132/12)*$AA132*$F131,0)+MAX((Expenses!DG$37-$AB133/12)*$AA133*$F131,0)+MAX((Expenses!DG$38-$AB134/12)*$AA134*$F131,0)+MAX((Expenses!DG$39-$AB135/12)*$AA135*$F131,0)))))</f>
        <v>827.54574122220913</v>
      </c>
      <c r="DJ302" s="156">
        <f ca="1">IF(OR(DJ$165&lt;=EOMONTH($E131,$R131*(1-$O131)),DJ$165&gt;EOMONTH($E131,$P131*12*(1-$O131)+$Q131*12*$O131+$R131*(1-$O131))),0,IF($X131="NNN",SUM(Expenses!DH$35:DH$39)*$F131,IF($X131="FSG",0,IF($X131="MG",SUMPRODUCT($Z131:$Z135,Expenses!DH$35:DH$39)*$F131,MAX((Expenses!DH$35-$AB131/12)*$AA131*$F131,0)+MAX((Expenses!DH$36-$AB132/12)*$AA132*$F131,0)+MAX((Expenses!DH$37-$AB133/12)*$AA133*$F131,0)+MAX((Expenses!DH$38-$AB134/12)*$AA134*$F131,0)+MAX((Expenses!DH$39-$AB135/12)*$AA135*$F131,0)))))</f>
        <v>828.03745651076974</v>
      </c>
      <c r="DK302" s="156">
        <f ca="1">IF(OR(DK$165&lt;=EOMONTH($E131,$R131*(1-$O131)),DK$165&gt;EOMONTH($E131,$P131*12*(1-$O131)+$Q131*12*$O131+$R131*(1-$O131))),0,IF($X131="NNN",SUM(Expenses!DI$35:DI$39)*$F131,IF($X131="FSG",0,IF($X131="MG",SUMPRODUCT($Z131:$Z135,Expenses!DI$35:DI$39)*$F131,MAX((Expenses!DI$35-$AB131/12)*$AA131*$F131,0)+MAX((Expenses!DI$36-$AB132/12)*$AA132*$F131,0)+MAX((Expenses!DI$37-$AB133/12)*$AA133*$F131,0)+MAX((Expenses!DI$38-$AB134/12)*$AA134*$F131,0)+MAX((Expenses!DI$39-$AB135/12)*$AA135*$F131,0)))))</f>
        <v>828.53038450188319</v>
      </c>
      <c r="DL302" s="156">
        <f ca="1">IF(OR(DL$165&lt;=EOMONTH($E131,$R131*(1-$O131)),DL$165&gt;EOMONTH($E131,$P131*12*(1-$O131)+$Q131*12*$O131+$R131*(1-$O131))),0,IF($X131="NNN",SUM(Expenses!DJ$35:DJ$39)*$F131,IF($X131="FSG",0,IF($X131="MG",SUMPRODUCT($Z131:$Z135,Expenses!DJ$35:DJ$39)*$F131,MAX((Expenses!DJ$35-$AB131/12)*$AA131*$F131,0)+MAX((Expenses!DJ$36-$AB132/12)*$AA132*$F131,0)+MAX((Expenses!DJ$37-$AB133/12)*$AA133*$F131,0)+MAX((Expenses!DJ$38-$AB134/12)*$AA134*$F131,0)+MAX((Expenses!DJ$39-$AB135/12)*$AA135*$F131,0)))))</f>
        <v>829.25100704092949</v>
      </c>
      <c r="DM302" s="156">
        <f ca="1">IF(OR(DM$165&lt;=EOMONTH($E131,$R131*(1-$O131)),DM$165&gt;EOMONTH($E131,$P131*12*(1-$O131)+$Q131*12*$O131+$R131*(1-$O131))),0,IF($X131="NNN",SUM(Expenses!DK$35:DK$39)*$F131,IF($X131="FSG",0,IF($X131="MG",SUMPRODUCT($Z131:$Z135,Expenses!DK$35:DK$39)*$F131,MAX((Expenses!DK$35-$AB131/12)*$AA131*$F131,0)+MAX((Expenses!DK$36-$AB132/12)*$AA132*$F131,0)+MAX((Expenses!DK$37-$AB133/12)*$AA133*$F131,0)+MAX((Expenses!DK$38-$AB134/12)*$AA134*$F131,0)+MAX((Expenses!DK$39-$AB135/12)*$AA135*$F131,0)))))</f>
        <v>830.17344382847557</v>
      </c>
      <c r="DN302" s="156">
        <f ca="1">IF(OR(DN$165&lt;=EOMONTH($E131,$R131*(1-$O131)),DN$165&gt;EOMONTH($E131,$P131*12*(1-$O131)+$Q131*12*$O131+$R131*(1-$O131))),0,IF($X131="NNN",SUM(Expenses!DL$35:DL$39)*$F131,IF($X131="FSG",0,IF($X131="MG",SUMPRODUCT($Z131:$Z135,Expenses!DL$35:DL$39)*$F131,MAX((Expenses!DL$35-$AB131/12)*$AA131*$F131,0)+MAX((Expenses!DL$36-$AB132/12)*$AA132*$F131,0)+MAX((Expenses!DL$37-$AB133/12)*$AA133*$F131,0)+MAX((Expenses!DL$38-$AB134/12)*$AA134*$F131,0)+MAX((Expenses!DL$39-$AB135/12)*$AA135*$F131,0)))))</f>
        <v>830.67002790188042</v>
      </c>
      <c r="DO302" s="156">
        <f ca="1">IF(OR(DO$165&lt;=EOMONTH($E131,$R131*(1-$O131)),DO$165&gt;EOMONTH($E131,$P131*12*(1-$O131)+$Q131*12*$O131+$R131*(1-$O131))),0,IF($X131="NNN",SUM(Expenses!DM$35:DM$39)*$F131,IF($X131="FSG",0,IF($X131="MG",SUMPRODUCT($Z131:$Z135,Expenses!DM$35:DM$39)*$F131,MAX((Expenses!DM$35-$AB131/12)*$AA131*$F131,0)+MAX((Expenses!DM$36-$AB132/12)*$AA132*$F131,0)+MAX((Expenses!DM$37-$AB133/12)*$AA133*$F131,0)+MAX((Expenses!DM$38-$AB134/12)*$AA134*$F131,0)+MAX((Expenses!DM$39-$AB135/12)*$AA135*$F131,0)))))</f>
        <v>831.16783668557503</v>
      </c>
      <c r="DP302" s="156">
        <f ca="1">IF(OR(DP$165&lt;=EOMONTH($E131,$R131*(1-$O131)),DP$165&gt;EOMONTH($E131,$P131*12*(1-$O131)+$Q131*12*$O131+$R131*(1-$O131))),0,IF($X131="NNN",SUM(Expenses!DN$35:DN$39)*$F131,IF($X131="FSG",0,IF($X131="MG",SUMPRODUCT($Z131:$Z135,Expenses!DN$35:DN$39)*$F131,MAX((Expenses!DN$35-$AB131/12)*$AA131*$F131,0)+MAX((Expenses!DN$36-$AB132/12)*$AA132*$F131,0)+MAX((Expenses!DN$37-$AB133/12)*$AA133*$F131,0)+MAX((Expenses!DN$38-$AB134/12)*$AA134*$F131,0)+MAX((Expenses!DN$39-$AB135/12)*$AA135*$F131,0)))))</f>
        <v>831.66687320002518</v>
      </c>
      <c r="DQ302" s="156">
        <f ca="1">IF(OR(DQ$165&lt;=EOMONTH($E131,$R131*(1-$O131)),DQ$165&gt;EOMONTH($E131,$P131*12*(1-$O131)+$Q131*12*$O131+$R131*(1-$O131))),0,IF($X131="NNN",SUM(Expenses!DO$35:DO$39)*$F131,IF($X131="FSG",0,IF($X131="MG",SUMPRODUCT($Z131:$Z135,Expenses!DO$35:DO$39)*$F131,MAX((Expenses!DO$35-$AB131/12)*$AA131*$F131,0)+MAX((Expenses!DO$36-$AB132/12)*$AA132*$F131,0)+MAX((Expenses!DO$37-$AB133/12)*$AA133*$F131,0)+MAX((Expenses!DO$38-$AB134/12)*$AA134*$F131,0)+MAX((Expenses!DO$39-$AB135/12)*$AA135*$F131,0)))))</f>
        <v>832.16714047314622</v>
      </c>
      <c r="DR302" s="156">
        <f ca="1">IF(OR(DR$165&lt;=EOMONTH($E131,$R131*(1-$O131)),DR$165&gt;EOMONTH($E131,$P131*12*(1-$O131)+$Q131*12*$O131+$R131*(1-$O131))),0,IF($X131="NNN",SUM(Expenses!DP$35:DP$39)*$F131,IF($X131="FSG",0,IF($X131="MG",SUMPRODUCT($Z131:$Z135,Expenses!DP$35:DP$39)*$F131,MAX((Expenses!DP$35-$AB131/12)*$AA131*$F131,0)+MAX((Expenses!DP$36-$AB132/12)*$AA132*$F131,0)+MAX((Expenses!DP$37-$AB133/12)*$AA133*$F131,0)+MAX((Expenses!DP$38-$AB134/12)*$AA134*$F131,0)+MAX((Expenses!DP$39-$AB135/12)*$AA135*$F131,0)))))</f>
        <v>832.66864154032078</v>
      </c>
      <c r="DS302" s="156">
        <f ca="1">IF(OR(DS$165&lt;=EOMONTH($E131,$R131*(1-$O131)),DS$165&gt;EOMONTH($E131,$P131*12*(1-$O131)+$Q131*12*$O131+$R131*(1-$O131))),0,IF($X131="NNN",SUM(Expenses!DQ$35:DQ$39)*$F131,IF($X131="FSG",0,IF($X131="MG",SUMPRODUCT($Z131:$Z135,Expenses!DQ$35:DQ$39)*$F131,MAX((Expenses!DQ$35-$AB131/12)*$AA131*$F131,0)+MAX((Expenses!DQ$36-$AB132/12)*$AA132*$F131,0)+MAX((Expenses!DQ$37-$AB133/12)*$AA133*$F131,0)+MAX((Expenses!DQ$38-$AB134/12)*$AA134*$F131,0)+MAX((Expenses!DQ$39-$AB135/12)*$AA135*$F131,0)))))</f>
        <v>833.17137944441811</v>
      </c>
      <c r="DT302" s="156">
        <f ca="1">IF(OR(DT$165&lt;=EOMONTH($E131,$R131*(1-$O131)),DT$165&gt;EOMONTH($E131,$P131*12*(1-$O131)+$Q131*12*$O131+$R131*(1-$O131))),0,IF($X131="NNN",SUM(Expenses!DR$35:DR$39)*$F131,IF($X131="FSG",0,IF($X131="MG",SUMPRODUCT($Z131:$Z135,Expenses!DR$35:DR$39)*$F131,MAX((Expenses!DR$35-$AB131/12)*$AA131*$F131,0)+MAX((Expenses!DR$36-$AB132/12)*$AA132*$F131,0)+MAX((Expenses!DR$37-$AB133/12)*$AA133*$F131,0)+MAX((Expenses!DR$38-$AB134/12)*$AA134*$F131,0)+MAX((Expenses!DR$39-$AB135/12)*$AA135*$F131,0)))))</f>
        <v>844.95619687136798</v>
      </c>
      <c r="DU302" s="156">
        <f ca="1">IF(OR(DU$165&lt;=EOMONTH($E131,$R131*(1-$O131)),DU$165&gt;EOMONTH($E131,$P131*12*(1-$O131)+$Q131*12*$O131+$R131*(1-$O131))),0,IF($X131="NNN",SUM(Expenses!DS$35:DS$39)*$F131,IF($X131="FSG",0,IF($X131="MG",SUMPRODUCT($Z131:$Z135,Expenses!DS$35:DS$39)*$F131,MAX((Expenses!DS$35-$AB131/12)*$AA131*$F131,0)+MAX((Expenses!DS$36-$AB132/12)*$AA132*$F131,0)+MAX((Expenses!DS$37-$AB133/12)*$AA133*$F131,0)+MAX((Expenses!DS$38-$AB134/12)*$AA134*$F131,0)+MAX((Expenses!DS$39-$AB135/12)*$AA135*$F131,0)))))</f>
        <v>847.92207151157402</v>
      </c>
      <c r="DV302" s="156">
        <f ca="1">IF(OR(DV$165&lt;=EOMONTH($E131,$R131*(1-$O131)),DV$165&gt;EOMONTH($E131,$P131*12*(1-$O131)+$Q131*12*$O131+$R131*(1-$O131))),0,IF($X131="NNN",SUM(Expenses!DT$35:DT$39)*$F131,IF($X131="FSG",0,IF($X131="MG",SUMPRODUCT($Z131:$Z135,Expenses!DT$35:DT$39)*$F131,MAX((Expenses!DT$35-$AB131/12)*$AA131*$F131,0)+MAX((Expenses!DT$36-$AB132/12)*$AA132*$F131,0)+MAX((Expenses!DT$37-$AB133/12)*$AA133*$F131,0)+MAX((Expenses!DT$38-$AB134/12)*$AA134*$F131,0)+MAX((Expenses!DT$39-$AB135/12)*$AA135*$F131,0)))))</f>
        <v>848.42853825879138</v>
      </c>
      <c r="DW302" s="156">
        <f ca="1">IF(OR(DW$165&lt;=EOMONTH($E131,$R131*(1-$O131)),DW$165&gt;EOMONTH($E131,$P131*12*(1-$O131)+$Q131*12*$O131+$R131*(1-$O131))),0,IF($X131="NNN",SUM(Expenses!DU$35:DU$39)*$F131,IF($X131="FSG",0,IF($X131="MG",SUMPRODUCT($Z131:$Z135,Expenses!DU$35:DU$39)*$F131,MAX((Expenses!DU$35-$AB131/12)*$AA131*$F131,0)+MAX((Expenses!DU$36-$AB132/12)*$AA132*$F131,0)+MAX((Expenses!DU$37-$AB133/12)*$AA133*$F131,0)+MAX((Expenses!DU$38-$AB134/12)*$AA134*$F131,0)+MAX((Expenses!DU$39-$AB135/12)*$AA135*$F131,0)))))</f>
        <v>848.9362540896384</v>
      </c>
      <c r="DX302" s="156">
        <f ca="1">IF(OR(DX$165&lt;=EOMONTH($E131,$R131*(1-$O131)),DX$165&gt;EOMONTH($E131,$P131*12*(1-$O131)+$Q131*12*$O131+$R131*(1-$O131))),0,IF($X131="NNN",SUM(Expenses!DV$35:DV$39)*$F131,IF($X131="FSG",0,IF($X131="MG",SUMPRODUCT($Z131:$Z135,Expenses!DV$35:DV$39)*$F131,MAX((Expenses!DV$35-$AB131/12)*$AA131*$F131,0)+MAX((Expenses!DV$36-$AB132/12)*$AA132*$F131,0)+MAX((Expenses!DV$37-$AB133/12)*$AA133*$F131,0)+MAX((Expenses!DV$38-$AB134/12)*$AA134*$F131,0)+MAX((Expenses!DV$39-$AB135/12)*$AA135*$F131,0)))))</f>
        <v>849.6784953048558</v>
      </c>
      <c r="DY302" s="156">
        <f ca="1">IF(OR(DY$165&lt;=EOMONTH($E131,$R131*(1-$O131)),DY$165&gt;EOMONTH($E131,$P131*12*(1-$O131)+$Q131*12*$O131+$R131*(1-$O131))),0,IF($X131="NNN",SUM(Expenses!DW$35:DW$39)*$F131,IF($X131="FSG",0,IF($X131="MG",SUMPRODUCT($Z131:$Z135,Expenses!DW$35:DW$39)*$F131,MAX((Expenses!DW$35-$AB131/12)*$AA131*$F131,0)+MAX((Expenses!DW$36-$AB132/12)*$AA132*$F131,0)+MAX((Expenses!DW$37-$AB133/12)*$AA133*$F131,0)+MAX((Expenses!DW$38-$AB134/12)*$AA134*$F131,0)+MAX((Expenses!DW$39-$AB135/12)*$AA135*$F131,0)))))</f>
        <v>798.03655206026292</v>
      </c>
      <c r="DZ302" s="156">
        <f ca="1">IF(OR(DZ$165&lt;=EOMONTH($E131,$R131*(1-$O131)),DZ$165&gt;EOMONTH($E131,$P131*12*(1-$O131)+$Q131*12*$O131+$R131*(1-$O131))),0,IF($X131="NNN",SUM(Expenses!DX$35:DX$39)*$F131,IF($X131="FSG",0,IF($X131="MG",SUMPRODUCT($Z131:$Z135,Expenses!DX$35:DX$39)*$F131,MAX((Expenses!DX$35-$AB131/12)*$AA131*$F131,0)+MAX((Expenses!DX$36-$AB132/12)*$AA132*$F131,0)+MAX((Expenses!DX$37-$AB133/12)*$AA133*$F131,0)+MAX((Expenses!DX$38-$AB134/12)*$AA134*$F131,0)+MAX((Expenses!DX$39-$AB135/12)*$AA135*$F131,0)))))</f>
        <v>798.47369715364698</v>
      </c>
      <c r="EA302" s="156">
        <f ca="1">IF(OR(EA$165&lt;=EOMONTH($E131,$R131*(1-$O131)),EA$165&gt;EOMONTH($E131,$P131*12*(1-$O131)+$Q131*12*$O131+$R131*(1-$O131))),0,IF($X131="NNN",SUM(Expenses!DY$35:DY$39)*$F131,IF($X131="FSG",0,IF($X131="MG",SUMPRODUCT($Z131:$Z135,Expenses!DY$35:DY$39)*$F131,MAX((Expenses!DY$35-$AB131/12)*$AA131*$F131,0)+MAX((Expenses!DY$36-$AB132/12)*$AA132*$F131,0)+MAX((Expenses!DY$37-$AB133/12)*$AA133*$F131,0)+MAX((Expenses!DY$38-$AB134/12)*$AA134*$F131,0)+MAX((Expenses!DY$39-$AB135/12)*$AA135*$F131,0)))))</f>
        <v>798.91192036476116</v>
      </c>
      <c r="EB302" s="156">
        <f ca="1">IF(OR(EB$165&lt;=EOMONTH($E131,$R131*(1-$O131)),EB$165&gt;EOMONTH($E131,$P131*12*(1-$O131)+$Q131*12*$O131+$R131*(1-$O131))),0,IF($X131="NNN",SUM(Expenses!DZ$35:DZ$39)*$F131,IF($X131="FSG",0,IF($X131="MG",SUMPRODUCT($Z131:$Z135,Expenses!DZ$35:DZ$39)*$F131,MAX((Expenses!DZ$35-$AB131/12)*$AA131*$F131,0)+MAX((Expenses!DZ$36-$AB132/12)*$AA132*$F131,0)+MAX((Expenses!DZ$37-$AB133/12)*$AA133*$F131,0)+MAX((Expenses!DZ$38-$AB134/12)*$AA134*$F131,0)+MAX((Expenses!DZ$39-$AB135/12)*$AA135*$F131,0)))))</f>
        <v>837.06406268038813</v>
      </c>
      <c r="EC302" s="156">
        <f ca="1">IF(OR(EC$165&lt;=EOMONTH($E131,$R131*(1-$O131)),EC$165&gt;EOMONTH($E131,$P131*12*(1-$O131)+$Q131*12*$O131+$R131*(1-$O131))),0,IF($X131="NNN",SUM(Expenses!EA$35:EA$39)*$F131,IF($X131="FSG",0,IF($X131="MG",SUMPRODUCT($Z131:$Z135,Expenses!EA$35:EA$39)*$F131,MAX((Expenses!EA$35-$AB131/12)*$AA131*$F131,0)+MAX((Expenses!EA$36-$AB132/12)*$AA132*$F131,0)+MAX((Expenses!EA$37-$AB133/12)*$AA133*$F131,0)+MAX((Expenses!EA$38-$AB134/12)*$AA134*$F131,0)+MAX((Expenses!EA$39-$AB135/12)*$AA135*$F131,0)))))</f>
        <v>837.57933797170278</v>
      </c>
      <c r="ED302" s="156">
        <f ca="1">IF(OR(ED$165&lt;=EOMONTH($E131,$R131*(1-$O131)),ED$165&gt;EOMONTH($E131,$P131*12*(1-$O131)+$Q131*12*$O131+$R131*(1-$O131))),0,IF($X131="NNN",SUM(Expenses!EB$35:EB$39)*$F131,IF($X131="FSG",0,IF($X131="MG",SUMPRODUCT($Z131:$Z135,Expenses!EB$35:EB$39)*$F131,MAX((Expenses!EB$35-$AB131/12)*$AA131*$F131,0)+MAX((Expenses!EB$36-$AB132/12)*$AA132*$F131,0)+MAX((Expenses!EB$37-$AB133/12)*$AA133*$F131,0)+MAX((Expenses!EB$38-$AB134/12)*$AA134*$F131,0)+MAX((Expenses!EB$39-$AB135/12)*$AA135*$F131,0)))))</f>
        <v>853.63288649681056</v>
      </c>
      <c r="EE302" s="156">
        <f ca="1">IF(OR(EE$165&lt;=EOMONTH($E131,$R131*(1-$O131)),EE$165&gt;EOMONTH($E131,$P131*12*(1-$O131)+$Q131*12*$O131+$R131*(1-$O131))),0,IF($X131="NNN",SUM(Expenses!EC$35:EC$39)*$F131,IF($X131="FSG",0,IF($X131="MG",SUMPRODUCT($Z131:$Z135,Expenses!EC$35:EC$39)*$F131,MAX((Expenses!EC$35-$AB131/12)*$AA131*$F131,0)+MAX((Expenses!EC$36-$AB132/12)*$AA132*$F131,0)+MAX((Expenses!EC$37-$AB133/12)*$AA133*$F131,0)+MAX((Expenses!EC$38-$AB134/12)*$AA134*$F131,0)+MAX((Expenses!EC$39-$AB135/12)*$AA135*$F131,0)))))</f>
        <v>854.15070653803093</v>
      </c>
      <c r="EF302" s="156">
        <f>IF(OR(EF$165&lt;=EOMONTH($E131,$R131*(1-$O131)),EF$165&gt;EOMONTH($E131,$P131*12*(1-$O131)+$Q131*12*$O131+$R131*(1-$O131))),0,IF($X131="NNN",SUM(Expenses!ED$35:ED$39)*$F131,IF($X131="FSG",0,IF($X131="MG",SUMPRODUCT($Z131:$Z135,Expenses!ED$35:ED$39)*$F131,MAX((Expenses!ED$35-$AB131/12)*$AA131*$F131,0)+MAX((Expenses!ED$36-$AB132/12)*$AA132*$F131,0)+MAX((Expenses!ED$37-$AB133/12)*$AA133*$F131,0)+MAX((Expenses!ED$38-$AB134/12)*$AA134*$F131,0)+MAX((Expenses!ED$39-$AB135/12)*$AA135*$F131,0)))))</f>
        <v>726.62067728185218</v>
      </c>
      <c r="EG302" s="156">
        <f>IF(OR(EG$165&lt;=EOMONTH($E131,$R131*(1-$O131)),EG$165&gt;EOMONTH($E131,$P131*12*(1-$O131)+$Q131*12*$O131+$R131*(1-$O131))),0,IF($X131="NNN",SUM(Expenses!EE$35:EE$39)*$F131,IF($X131="FSG",0,IF($X131="MG",SUMPRODUCT($Z131:$Z135,Expenses!EE$35:EE$39)*$F131,MAX((Expenses!EE$35-$AB131/12)*$AA131*$F131,0)+MAX((Expenses!EE$36-$AB132/12)*$AA132*$F131,0)+MAX((Expenses!EE$37-$AB133/12)*$AA133*$F131,0)+MAX((Expenses!EE$38-$AB134/12)*$AA134*$F131,0)+MAX((Expenses!EE$39-$AB135/12)*$AA135*$F131,0)))))</f>
        <v>727.12544331977574</v>
      </c>
      <c r="EH302" s="156">
        <f>IF(OR(EH$165&lt;=EOMONTH($E131,$R131*(1-$O131)),EH$165&gt;EOMONTH($E131,$P131*12*(1-$O131)+$Q131*12*$O131+$R131*(1-$O131))),0,IF($X131="NNN",SUM(Expenses!EF$35:EF$39)*$F131,IF($X131="FSG",0,IF($X131="MG",SUMPRODUCT($Z131:$Z135,Expenses!EF$35:EF$39)*$F131,MAX((Expenses!EF$35-$AB131/12)*$AA131*$F131,0)+MAX((Expenses!EF$36-$AB132/12)*$AA132*$F131,0)+MAX((Expenses!EF$37-$AB133/12)*$AA133*$F131,0)+MAX((Expenses!EF$38-$AB134/12)*$AA134*$F131,0)+MAX((Expenses!EF$39-$AB135/12)*$AA135*$F131,0)))))</f>
        <v>727.63145424692095</v>
      </c>
      <c r="EI302" s="156">
        <f>IF(OR(EI$165&lt;=EOMONTH($E131,$R131*(1-$O131)),EI$165&gt;EOMONTH($E131,$P131*12*(1-$O131)+$Q131*12*$O131+$R131*(1-$O131))),0,IF($X131="NNN",SUM(Expenses!EG$35:EG$39)*$F131,IF($X131="FSG",0,IF($X131="MG",SUMPRODUCT($Z131:$Z135,Expenses!EG$35:EG$39)*$F131,MAX((Expenses!EG$35-$AB131/12)*$AA131*$F131,0)+MAX((Expenses!EG$36-$AB132/12)*$AA132*$F131,0)+MAX((Expenses!EG$37-$AB133/12)*$AA133*$F131,0)+MAX((Expenses!EG$38-$AB134/12)*$AA134*$F131,0)+MAX((Expenses!EG$39-$AB135/12)*$AA135*$F131,0)))))</f>
        <v>728.1387131335199</v>
      </c>
      <c r="EJ302" s="156">
        <f>IF(OR(EJ$165&lt;=EOMONTH($E131,$R131*(1-$O131)),EJ$165&gt;EOMONTH($E131,$P131*12*(1-$O131)+$Q131*12*$O131+$R131*(1-$O131))),0,IF($X131="NNN",SUM(Expenses!EH$35:EH$39)*$F131,IF($X131="FSG",0,IF($X131="MG",SUMPRODUCT($Z131:$Z135,Expenses!EH$35:EH$39)*$F131,MAX((Expenses!EH$35-$AB131/12)*$AA131*$F131,0)+MAX((Expenses!EH$36-$AB132/12)*$AA132*$F131,0)+MAX((Expenses!EH$37-$AB133/12)*$AA133*$F131,0)+MAX((Expenses!EH$38-$AB134/12)*$AA134*$F131,0)+MAX((Expenses!EH$39-$AB135/12)*$AA135*$F131,0)))))</f>
        <v>728.64722305737791</v>
      </c>
      <c r="EK302" s="156">
        <f>IF(OR(EK$165&lt;=EOMONTH($E131,$R131*(1-$O131)),EK$165&gt;EOMONTH($E131,$P131*12*(1-$O131)+$Q131*12*$O131+$R131*(1-$O131))),0,IF($X131="NNN",SUM(Expenses!EI$35:EI$39)*$F131,IF($X131="FSG",0,IF($X131="MG",SUMPRODUCT($Z131:$Z135,Expenses!EI$35:EI$39)*$F131,MAX((Expenses!EI$35-$AB131/12)*$AA131*$F131,0)+MAX((Expenses!EI$36-$AB132/12)*$AA132*$F131,0)+MAX((Expenses!EI$37-$AB133/12)*$AA133*$F131,0)+MAX((Expenses!EI$38-$AB134/12)*$AA134*$F131,0)+MAX((Expenses!EI$39-$AB135/12)*$AA135*$F131,0)))))</f>
        <v>729.15698710388983</v>
      </c>
      <c r="EL302" s="156">
        <f>IF(OR(EL$165&lt;=EOMONTH($E131,$R131*(1-$O131)),EL$165&gt;EOMONTH($E131,$P131*12*(1-$O131)+$Q131*12*$O131+$R131*(1-$O131))),0,IF($X131="NNN",SUM(Expenses!EJ$35:EJ$39)*$F131,IF($X131="FSG",0,IF($X131="MG",SUMPRODUCT($Z131:$Z135,Expenses!EJ$35:EJ$39)*$F131,MAX((Expenses!EJ$35-$AB131/12)*$AA131*$F131,0)+MAX((Expenses!EJ$36-$AB132/12)*$AA132*$F131,0)+MAX((Expenses!EJ$37-$AB133/12)*$AA133*$F131,0)+MAX((Expenses!EJ$38-$AB134/12)*$AA134*$F131,0)+MAX((Expenses!EJ$39-$AB135/12)*$AA135*$F131,0)))))</f>
        <v>729.66800836606092</v>
      </c>
      <c r="EM302" s="156">
        <f>IF(OR(EM$165&lt;=EOMONTH($E131,$R131*(1-$O131)),EM$165&gt;EOMONTH($E131,$P131*12*(1-$O131)+$Q131*12*$O131+$R131*(1-$O131))),0,IF($X131="NNN",SUM(Expenses!EK$35:EK$39)*$F131,IF($X131="FSG",0,IF($X131="MG",SUMPRODUCT($Z131:$Z135,Expenses!EK$35:EK$39)*$F131,MAX((Expenses!EK$35-$AB131/12)*$AA131*$F131,0)+MAX((Expenses!EK$36-$AB132/12)*$AA132*$F131,0)+MAX((Expenses!EK$37-$AB133/12)*$AA133*$F131,0)+MAX((Expenses!EK$38-$AB134/12)*$AA134*$F131,0)+MAX((Expenses!EK$39-$AB135/12)*$AA135*$F131,0)))))</f>
        <v>730.18028994452368</v>
      </c>
      <c r="EN302" s="156">
        <f>IF(OR(EN$165&lt;=EOMONTH($E131,$R131*(1-$O131)),EN$165&gt;EOMONTH($E131,$P131*12*(1-$O131)+$Q131*12*$O131+$R131*(1-$O131))),0,IF($X131="NNN",SUM(Expenses!EL$35:EL$39)*$F131,IF($X131="FSG",0,IF($X131="MG",SUMPRODUCT($Z131:$Z135,Expenses!EL$35:EL$39)*$F131,MAX((Expenses!EL$35-$AB131/12)*$AA131*$F131,0)+MAX((Expenses!EL$36-$AB132/12)*$AA132*$F131,0)+MAX((Expenses!EL$37-$AB133/12)*$AA133*$F131,0)+MAX((Expenses!EL$38-$AB134/12)*$AA134*$F131,0)+MAX((Expenses!EL$39-$AB135/12)*$AA135*$F131,0)))))</f>
        <v>730.69383494755834</v>
      </c>
      <c r="EO302" s="156">
        <f>IF(OR(EO$165&lt;=EOMONTH($E131,$R131*(1-$O131)),EO$165&gt;EOMONTH($E131,$P131*12*(1-$O131)+$Q131*12*$O131+$R131*(1-$O131))),0,IF($X131="NNN",SUM(Expenses!EM$35:EM$39)*$F131,IF($X131="FSG",0,IF($X131="MG",SUMPRODUCT($Z131:$Z135,Expenses!EM$35:EM$39)*$F131,MAX((Expenses!EM$35-$AB131/12)*$AA131*$F131,0)+MAX((Expenses!EM$36-$AB132/12)*$AA132*$F131,0)+MAX((Expenses!EM$37-$AB133/12)*$AA133*$F131,0)+MAX((Expenses!EM$38-$AB134/12)*$AA134*$F131,0)+MAX((Expenses!EM$39-$AB135/12)*$AA135*$F131,0)))))</f>
        <v>731.20864649111081</v>
      </c>
      <c r="EP302" s="156">
        <f>IF(OR(EP$165&lt;=EOMONTH($E131,$R131*(1-$O131)),EP$165&gt;EOMONTH($E131,$P131*12*(1-$O131)+$Q131*12*$O131+$R131*(1-$O131))),0,IF($X131="NNN",SUM(Expenses!EN$35:EN$39)*$F131,IF($X131="FSG",0,IF($X131="MG",SUMPRODUCT($Z131:$Z135,Expenses!EN$35:EN$39)*$F131,MAX((Expenses!EN$35-$AB131/12)*$AA131*$F131,0)+MAX((Expenses!EN$36-$AB132/12)*$AA132*$F131,0)+MAX((Expenses!EN$37-$AB133/12)*$AA133*$F131,0)+MAX((Expenses!EN$38-$AB134/12)*$AA134*$F131,0)+MAX((Expenses!EN$39-$AB135/12)*$AA135*$F131,0)))))</f>
        <v>731.72472769881142</v>
      </c>
      <c r="EQ302" s="156">
        <f>IF(OR(EQ$165&lt;=EOMONTH($E131,$R131*(1-$O131)),EQ$165&gt;EOMONTH($E131,$P131*12*(1-$O131)+$Q131*12*$O131+$R131*(1-$O131))),0,IF($X131="NNN",SUM(Expenses!EO$35:EO$39)*$F131,IF($X131="FSG",0,IF($X131="MG",SUMPRODUCT($Z131:$Z135,Expenses!EO$35:EO$39)*$F131,MAX((Expenses!EO$35-$AB131/12)*$AA131*$F131,0)+MAX((Expenses!EO$36-$AB132/12)*$AA132*$F131,0)+MAX((Expenses!EO$37-$AB133/12)*$AA133*$F131,0)+MAX((Expenses!EO$38-$AB134/12)*$AA134*$F131,0)+MAX((Expenses!EO$39-$AB135/12)*$AA135*$F131,0)))))</f>
        <v>732.24208170199461</v>
      </c>
      <c r="ER302" s="156">
        <f>IF(OR(ER$165&lt;=EOMONTH($E131,$R131*(1-$O131)),ER$165&gt;EOMONTH($E131,$P131*12*(1-$O131)+$Q131*12*$O131+$R131*(1-$O131))),0,IF($X131="NNN",SUM(Expenses!EP$35:EP$39)*$F131,IF($X131="FSG",0,IF($X131="MG",SUMPRODUCT($Z131:$Z135,Expenses!EP$35:EP$39)*$F131,MAX((Expenses!EP$35-$AB131/12)*$AA131*$F131,0)+MAX((Expenses!EP$36-$AB132/12)*$AA132*$F131,0)+MAX((Expenses!EP$37-$AB133/12)*$AA133*$F131,0)+MAX((Expenses!EP$38-$AB134/12)*$AA134*$F131,0)+MAX((Expenses!EP$39-$AB135/12)*$AA135*$F131,0)))))</f>
        <v>735.21068309232737</v>
      </c>
      <c r="ES302" s="156">
        <f>IF(OR(ES$165&lt;=EOMONTH($E131,$R131*(1-$O131)),ES$165&gt;EOMONTH($E131,$P131*12*(1-$O131)+$Q131*12*$O131+$R131*(1-$O131))),0,IF($X131="NNN",SUM(Expenses!EQ$35:EQ$39)*$F131,IF($X131="FSG",0,IF($X131="MG",SUMPRODUCT($Z131:$Z135,Expenses!EQ$35:EQ$39)*$F131,MAX((Expenses!EQ$35-$AB131/12)*$AA131*$F131,0)+MAX((Expenses!EQ$36-$AB132/12)*$AA132*$F131,0)+MAX((Expenses!EQ$37-$AB133/12)*$AA133*$F131,0)+MAX((Expenses!EQ$38-$AB134/12)*$AA134*$F131,0)+MAX((Expenses!EQ$39-$AB135/12)*$AA135*$F131,0)))))</f>
        <v>735.73059211138866</v>
      </c>
      <c r="ET302" s="156">
        <f>IF(OR(ET$165&lt;=EOMONTH($E131,$R131*(1-$O131)),ET$165&gt;EOMONTH($E131,$P131*12*(1-$O131)+$Q131*12*$O131+$R131*(1-$O131))),0,IF($X131="NNN",SUM(Expenses!ER$35:ER$39)*$F131,IF($X131="FSG",0,IF($X131="MG",SUMPRODUCT($Z131:$Z135,Expenses!ER$35:ER$39)*$F131,MAX((Expenses!ER$35-$AB131/12)*$AA131*$F131,0)+MAX((Expenses!ER$36-$AB132/12)*$AA132*$F131,0)+MAX((Expenses!ER$37-$AB133/12)*$AA133*$F131,0)+MAX((Expenses!ER$38-$AB134/12)*$AA134*$F131,0)+MAX((Expenses!ER$39-$AB135/12)*$AA135*$F131,0)))))</f>
        <v>736.25178336634815</v>
      </c>
      <c r="EU302" s="156">
        <f>IF(OR(EU$165&lt;=EOMONTH($E131,$R131*(1-$O131)),EU$165&gt;EOMONTH($E131,$P131*12*(1-$O131)+$Q131*12*$O131+$R131*(1-$O131))),0,IF($X131="NNN",SUM(Expenses!ES$35:ES$39)*$F131,IF($X131="FSG",0,IF($X131="MG",SUMPRODUCT($Z131:$Z135,Expenses!ES$35:ES$39)*$F131,MAX((Expenses!ES$35-$AB131/12)*$AA131*$F131,0)+MAX((Expenses!ES$36-$AB132/12)*$AA132*$F131,0)+MAX((Expenses!ES$37-$AB133/12)*$AA133*$F131,0)+MAX((Expenses!ES$38-$AB134/12)*$AA134*$F131,0)+MAX((Expenses!ES$39-$AB135/12)*$AA135*$F131,0)))))</f>
        <v>736.77426001954518</v>
      </c>
      <c r="EV302" s="156">
        <f>IF(OR(EV$165&lt;=EOMONTH($E131,$R131*(1-$O131)),EV$165&gt;EOMONTH($E131,$P131*12*(1-$O131)+$Q131*12*$O131+$R131*(1-$O131))),0,IF($X131="NNN",SUM(Expenses!ET$35:ET$39)*$F131,IF($X131="FSG",0,IF($X131="MG",SUMPRODUCT($Z131:$Z135,Expenses!ET$35:ET$39)*$F131,MAX((Expenses!ET$35-$AB131/12)*$AA131*$F131,0)+MAX((Expenses!ET$36-$AB132/12)*$AA132*$F131,0)+MAX((Expenses!ET$37-$AB133/12)*$AA133*$F131,0)+MAX((Expenses!ET$38-$AB134/12)*$AA134*$F131,0)+MAX((Expenses!ET$39-$AB135/12)*$AA135*$F131,0)))))</f>
        <v>737.29802524111892</v>
      </c>
      <c r="EW302" s="156">
        <f>IF(OR(EW$165&lt;=EOMONTH($E131,$R131*(1-$O131)),EW$165&gt;EOMONTH($E131,$P131*12*(1-$O131)+$Q131*12*$O131+$R131*(1-$O131))),0,IF($X131="NNN",SUM(Expenses!EU$35:EU$39)*$F131,IF($X131="FSG",0,IF($X131="MG",SUMPRODUCT($Z131:$Z135,Expenses!EU$35:EU$39)*$F131,MAX((Expenses!EU$35-$AB131/12)*$AA131*$F131,0)+MAX((Expenses!EU$36-$AB132/12)*$AA132*$F131,0)+MAX((Expenses!EU$37-$AB133/12)*$AA133*$F131,0)+MAX((Expenses!EU$38-$AB134/12)*$AA134*$F131,0)+MAX((Expenses!EU$39-$AB135/12)*$AA135*$F131,0)))))</f>
        <v>0</v>
      </c>
      <c r="EX302" s="156">
        <f>IF(OR(EX$165&lt;=EOMONTH($E131,$R131*(1-$O131)),EX$165&gt;EOMONTH($E131,$P131*12*(1-$O131)+$Q131*12*$O131+$R131*(1-$O131))),0,IF($X131="NNN",SUM(Expenses!EV$35:EV$39)*$F131,IF($X131="FSG",0,IF($X131="MG",SUMPRODUCT($Z131:$Z135,Expenses!EV$35:EV$39)*$F131,MAX((Expenses!EV$35-$AB131/12)*$AA131*$F131,0)+MAX((Expenses!EV$36-$AB132/12)*$AA132*$F131,0)+MAX((Expenses!EV$37-$AB133/12)*$AA133*$F131,0)+MAX((Expenses!EV$38-$AB134/12)*$AA134*$F131,0)+MAX((Expenses!EV$39-$AB135/12)*$AA135*$F131,0)))))</f>
        <v>0</v>
      </c>
      <c r="EY302" s="156">
        <f>IF(OR(EY$165&lt;=EOMONTH($E131,$R131*(1-$O131)),EY$165&gt;EOMONTH($E131,$P131*12*(1-$O131)+$Q131*12*$O131+$R131*(1-$O131))),0,IF($X131="NNN",SUM(Expenses!EW$35:EW$39)*$F131,IF($X131="FSG",0,IF($X131="MG",SUMPRODUCT($Z131:$Z135,Expenses!EW$35:EW$39)*$F131,MAX((Expenses!EW$35-$AB131/12)*$AA131*$F131,0)+MAX((Expenses!EW$36-$AB132/12)*$AA132*$F131,0)+MAX((Expenses!EW$37-$AB133/12)*$AA133*$F131,0)+MAX((Expenses!EW$38-$AB134/12)*$AA134*$F131,0)+MAX((Expenses!EW$39-$AB135/12)*$AA135*$F131,0)))))</f>
        <v>0</v>
      </c>
      <c r="EZ302" s="156">
        <f>IF(OR(EZ$165&lt;=EOMONTH($E131,$R131*(1-$O131)),EZ$165&gt;EOMONTH($E131,$P131*12*(1-$O131)+$Q131*12*$O131+$R131*(1-$O131))),0,IF($X131="NNN",SUM(Expenses!EX$35:EX$39)*$F131,IF($X131="FSG",0,IF($X131="MG",SUMPRODUCT($Z131:$Z135,Expenses!EX$35:EX$39)*$F131,MAX((Expenses!EX$35-$AB131/12)*$AA131*$F131,0)+MAX((Expenses!EX$36-$AB132/12)*$AA132*$F131,0)+MAX((Expenses!EX$37-$AB133/12)*$AA133*$F131,0)+MAX((Expenses!EX$38-$AB134/12)*$AA134*$F131,0)+MAX((Expenses!EX$39-$AB135/12)*$AA135*$F131,0)))))</f>
        <v>0</v>
      </c>
      <c r="FA302" s="156">
        <f>IF(OR(FA$165&lt;=EOMONTH($E131,$R131*(1-$O131)),FA$165&gt;EOMONTH($E131,$P131*12*(1-$O131)+$Q131*12*$O131+$R131*(1-$O131))),0,IF($X131="NNN",SUM(Expenses!EY$35:EY$39)*$F131,IF($X131="FSG",0,IF($X131="MG",SUMPRODUCT($Z131:$Z135,Expenses!EY$35:EY$39)*$F131,MAX((Expenses!EY$35-$AB131/12)*$AA131*$F131,0)+MAX((Expenses!EY$36-$AB132/12)*$AA132*$F131,0)+MAX((Expenses!EY$37-$AB133/12)*$AA133*$F131,0)+MAX((Expenses!EY$38-$AB134/12)*$AA134*$F131,0)+MAX((Expenses!EY$39-$AB135/12)*$AA135*$F131,0)))))</f>
        <v>0</v>
      </c>
      <c r="FB302" s="156">
        <f>IF(OR(FB$165&lt;=EOMONTH($E131,$R131*(1-$O131)),FB$165&gt;EOMONTH($E131,$P131*12*(1-$O131)+$Q131*12*$O131+$R131*(1-$O131))),0,IF($X131="NNN",SUM(Expenses!EZ$35:EZ$39)*$F131,IF($X131="FSG",0,IF($X131="MG",SUMPRODUCT($Z131:$Z135,Expenses!EZ$35:EZ$39)*$F131,MAX((Expenses!EZ$35-$AB131/12)*$AA131*$F131,0)+MAX((Expenses!EZ$36-$AB132/12)*$AA132*$F131,0)+MAX((Expenses!EZ$37-$AB133/12)*$AA133*$F131,0)+MAX((Expenses!EZ$38-$AB134/12)*$AA134*$F131,0)+MAX((Expenses!EZ$39-$AB135/12)*$AA135*$F131,0)))))</f>
        <v>0</v>
      </c>
      <c r="FC302" s="156">
        <f>IF(OR(FC$165&lt;=EOMONTH($E131,$R131*(1-$O131)),FC$165&gt;EOMONTH($E131,$P131*12*(1-$O131)+$Q131*12*$O131+$R131*(1-$O131))),0,IF($X131="NNN",SUM(Expenses!FA$35:FA$39)*$F131,IF($X131="FSG",0,IF($X131="MG",SUMPRODUCT($Z131:$Z135,Expenses!FA$35:FA$39)*$F131,MAX((Expenses!FA$35-$AB131/12)*$AA131*$F131,0)+MAX((Expenses!FA$36-$AB132/12)*$AA132*$F131,0)+MAX((Expenses!FA$37-$AB133/12)*$AA133*$F131,0)+MAX((Expenses!FA$38-$AB134/12)*$AA134*$F131,0)+MAX((Expenses!FA$39-$AB135/12)*$AA135*$F131,0)))))</f>
        <v>0</v>
      </c>
      <c r="FD302" s="156">
        <f>IF(OR(FD$165&lt;=EOMONTH($E131,$R131*(1-$O131)),FD$165&gt;EOMONTH($E131,$P131*12*(1-$O131)+$Q131*12*$O131+$R131*(1-$O131))),0,IF($X131="NNN",SUM(Expenses!FB$35:FB$39)*$F131,IF($X131="FSG",0,IF($X131="MG",SUMPRODUCT($Z131:$Z135,Expenses!FB$35:FB$39)*$F131,MAX((Expenses!FB$35-$AB131/12)*$AA131*$F131,0)+MAX((Expenses!FB$36-$AB132/12)*$AA132*$F131,0)+MAX((Expenses!FB$37-$AB133/12)*$AA133*$F131,0)+MAX((Expenses!FB$38-$AB134/12)*$AA134*$F131,0)+MAX((Expenses!FB$39-$AB135/12)*$AA135*$F131,0)))))</f>
        <v>0</v>
      </c>
      <c r="FE302" s="156">
        <f>IF(OR(FE$165&lt;=EOMONTH($E131,$R131*(1-$O131)),FE$165&gt;EOMONTH($E131,$P131*12*(1-$O131)+$Q131*12*$O131+$R131*(1-$O131))),0,IF($X131="NNN",SUM(Expenses!FC$35:FC$39)*$F131,IF($X131="FSG",0,IF($X131="MG",SUMPRODUCT($Z131:$Z135,Expenses!FC$35:FC$39)*$F131,MAX((Expenses!FC$35-$AB131/12)*$AA131*$F131,0)+MAX((Expenses!FC$36-$AB132/12)*$AA132*$F131,0)+MAX((Expenses!FC$37-$AB133/12)*$AA133*$F131,0)+MAX((Expenses!FC$38-$AB134/12)*$AA134*$F131,0)+MAX((Expenses!FC$39-$AB135/12)*$AA135*$F131,0)))))</f>
        <v>0</v>
      </c>
      <c r="FF302" s="156">
        <f>IF(OR(FF$165&lt;=EOMONTH($E131,$R131*(1-$O131)),FF$165&gt;EOMONTH($E131,$P131*12*(1-$O131)+$Q131*12*$O131+$R131*(1-$O131))),0,IF($X131="NNN",SUM(Expenses!FD$35:FD$39)*$F131,IF($X131="FSG",0,IF($X131="MG",SUMPRODUCT($Z131:$Z135,Expenses!FD$35:FD$39)*$F131,MAX((Expenses!FD$35-$AB131/12)*$AA131*$F131,0)+MAX((Expenses!FD$36-$AB132/12)*$AA132*$F131,0)+MAX((Expenses!FD$37-$AB133/12)*$AA133*$F131,0)+MAX((Expenses!FD$38-$AB134/12)*$AA134*$F131,0)+MAX((Expenses!FD$39-$AB135/12)*$AA135*$F131,0)))))</f>
        <v>0</v>
      </c>
      <c r="FG302" s="156">
        <f>IF(OR(FG$165&lt;=EOMONTH($E131,$R131*(1-$O131)),FG$165&gt;EOMONTH($E131,$P131*12*(1-$O131)+$Q131*12*$O131+$R131*(1-$O131))),0,IF($X131="NNN",SUM(Expenses!FE$35:FE$39)*$F131,IF($X131="FSG",0,IF($X131="MG",SUMPRODUCT($Z131:$Z135,Expenses!FE$35:FE$39)*$F131,MAX((Expenses!FE$35-$AB131/12)*$AA131*$F131,0)+MAX((Expenses!FE$36-$AB132/12)*$AA132*$F131,0)+MAX((Expenses!FE$37-$AB133/12)*$AA133*$F131,0)+MAX((Expenses!FE$38-$AB134/12)*$AA134*$F131,0)+MAX((Expenses!FE$39-$AB135/12)*$AA135*$F131,0)))))</f>
        <v>0</v>
      </c>
      <c r="FH302" s="156">
        <f>IF(OR(FH$165&lt;=EOMONTH($E131,$R131*(1-$O131)),FH$165&gt;EOMONTH($E131,$P131*12*(1-$O131)+$Q131*12*$O131+$R131*(1-$O131))),0,IF($X131="NNN",SUM(Expenses!FF$35:FF$39)*$F131,IF($X131="FSG",0,IF($X131="MG",SUMPRODUCT($Z131:$Z135,Expenses!FF$35:FF$39)*$F131,MAX((Expenses!FF$35-$AB131/12)*$AA131*$F131,0)+MAX((Expenses!FF$36-$AB132/12)*$AA132*$F131,0)+MAX((Expenses!FF$37-$AB133/12)*$AA133*$F131,0)+MAX((Expenses!FF$38-$AB134/12)*$AA134*$F131,0)+MAX((Expenses!FF$39-$AB135/12)*$AA135*$F131,0)))))</f>
        <v>0</v>
      </c>
      <c r="FI302" s="156">
        <f>IF(OR(FI$165&lt;=EOMONTH($E131,$R131*(1-$O131)),FI$165&gt;EOMONTH($E131,$P131*12*(1-$O131)+$Q131*12*$O131+$R131*(1-$O131))),0,IF($X131="NNN",SUM(Expenses!FG$35:FG$39)*$F131,IF($X131="FSG",0,IF($X131="MG",SUMPRODUCT($Z131:$Z135,Expenses!FG$35:FG$39)*$F131,MAX((Expenses!FG$35-$AB131/12)*$AA131*$F131,0)+MAX((Expenses!FG$36-$AB132/12)*$AA132*$F131,0)+MAX((Expenses!FG$37-$AB133/12)*$AA133*$F131,0)+MAX((Expenses!FG$38-$AB134/12)*$AA134*$F131,0)+MAX((Expenses!FG$39-$AB135/12)*$AA135*$F131,0)))))</f>
        <v>0</v>
      </c>
      <c r="FJ302" s="156">
        <f>IF(OR(FJ$165&lt;=EOMONTH($E131,$R131*(1-$O131)),FJ$165&gt;EOMONTH($E131,$P131*12*(1-$O131)+$Q131*12*$O131+$R131*(1-$O131))),0,IF($X131="NNN",SUM(Expenses!FH$35:FH$39)*$F131,IF($X131="FSG",0,IF($X131="MG",SUMPRODUCT($Z131:$Z135,Expenses!FH$35:FH$39)*$F131,MAX((Expenses!FH$35-$AB131/12)*$AA131*$F131,0)+MAX((Expenses!FH$36-$AB132/12)*$AA132*$F131,0)+MAX((Expenses!FH$37-$AB133/12)*$AA133*$F131,0)+MAX((Expenses!FH$38-$AB134/12)*$AA134*$F131,0)+MAX((Expenses!FH$39-$AB135/12)*$AA135*$F131,0)))))</f>
        <v>0</v>
      </c>
      <c r="FK302" s="156">
        <f>IF(OR(FK$165&lt;=EOMONTH($E131,$R131*(1-$O131)),FK$165&gt;EOMONTH($E131,$P131*12*(1-$O131)+$Q131*12*$O131+$R131*(1-$O131))),0,IF($X131="NNN",SUM(Expenses!FI$35:FI$39)*$F131,IF($X131="FSG",0,IF($X131="MG",SUMPRODUCT($Z131:$Z135,Expenses!FI$35:FI$39)*$F131,MAX((Expenses!FI$35-$AB131/12)*$AA131*$F131,0)+MAX((Expenses!FI$36-$AB132/12)*$AA132*$F131,0)+MAX((Expenses!FI$37-$AB133/12)*$AA133*$F131,0)+MAX((Expenses!FI$38-$AB134/12)*$AA134*$F131,0)+MAX((Expenses!FI$39-$AB135/12)*$AA135*$F131,0)))))</f>
        <v>0</v>
      </c>
      <c r="FL302" s="156">
        <f>IF(OR(FL$165&lt;=EOMONTH($E131,$R131*(1-$O131)),FL$165&gt;EOMONTH($E131,$P131*12*(1-$O131)+$Q131*12*$O131+$R131*(1-$O131))),0,IF($X131="NNN",SUM(Expenses!FJ$35:FJ$39)*$F131,IF($X131="FSG",0,IF($X131="MG",SUMPRODUCT($Z131:$Z135,Expenses!FJ$35:FJ$39)*$F131,MAX((Expenses!FJ$35-$AB131/12)*$AA131*$F131,0)+MAX((Expenses!FJ$36-$AB132/12)*$AA132*$F131,0)+MAX((Expenses!FJ$37-$AB133/12)*$AA133*$F131,0)+MAX((Expenses!FJ$38-$AB134/12)*$AA134*$F131,0)+MAX((Expenses!FJ$39-$AB135/12)*$AA135*$F131,0)))))</f>
        <v>0</v>
      </c>
      <c r="FM302" s="156">
        <f>IF(OR(FM$165&lt;=EOMONTH($E131,$R131*(1-$O131)),FM$165&gt;EOMONTH($E131,$P131*12*(1-$O131)+$Q131*12*$O131+$R131*(1-$O131))),0,IF($X131="NNN",SUM(Expenses!FK$35:FK$39)*$F131,IF($X131="FSG",0,IF($X131="MG",SUMPRODUCT($Z131:$Z135,Expenses!FK$35:FK$39)*$F131,MAX((Expenses!FK$35-$AB131/12)*$AA131*$F131,0)+MAX((Expenses!FK$36-$AB132/12)*$AA132*$F131,0)+MAX((Expenses!FK$37-$AB133/12)*$AA133*$F131,0)+MAX((Expenses!FK$38-$AB134/12)*$AA134*$F131,0)+MAX((Expenses!FK$39-$AB135/12)*$AA135*$F131,0)))))</f>
        <v>0</v>
      </c>
      <c r="FN302" s="156">
        <f>IF(OR(FN$165&lt;=EOMONTH($E131,$R131*(1-$O131)),FN$165&gt;EOMONTH($E131,$P131*12*(1-$O131)+$Q131*12*$O131+$R131*(1-$O131))),0,IF($X131="NNN",SUM(Expenses!FL$35:FL$39)*$F131,IF($X131="FSG",0,IF($X131="MG",SUMPRODUCT($Z131:$Z135,Expenses!FL$35:FL$39)*$F131,MAX((Expenses!FL$35-$AB131/12)*$AA131*$F131,0)+MAX((Expenses!FL$36-$AB132/12)*$AA132*$F131,0)+MAX((Expenses!FL$37-$AB133/12)*$AA133*$F131,0)+MAX((Expenses!FL$38-$AB134/12)*$AA134*$F131,0)+MAX((Expenses!FL$39-$AB135/12)*$AA135*$F131,0)))))</f>
        <v>0</v>
      </c>
      <c r="FO302" s="156">
        <f>IF(OR(FO$165&lt;=EOMONTH($E131,$R131*(1-$O131)),FO$165&gt;EOMONTH($E131,$P131*12*(1-$O131)+$Q131*12*$O131+$R131*(1-$O131))),0,IF($X131="NNN",SUM(Expenses!FM$35:FM$39)*$F131,IF($X131="FSG",0,IF($X131="MG",SUMPRODUCT($Z131:$Z135,Expenses!FM$35:FM$39)*$F131,MAX((Expenses!FM$35-$AB131/12)*$AA131*$F131,0)+MAX((Expenses!FM$36-$AB132/12)*$AA132*$F131,0)+MAX((Expenses!FM$37-$AB133/12)*$AA133*$F131,0)+MAX((Expenses!FM$38-$AB134/12)*$AA134*$F131,0)+MAX((Expenses!FM$39-$AB135/12)*$AA135*$F131,0)))))</f>
        <v>0</v>
      </c>
      <c r="FP302" s="156">
        <f>IF(OR(FP$165&lt;=EOMONTH($E131,$R131*(1-$O131)),FP$165&gt;EOMONTH($E131,$P131*12*(1-$O131)+$Q131*12*$O131+$R131*(1-$O131))),0,IF($X131="NNN",SUM(Expenses!FN$35:FN$39)*$F131,IF($X131="FSG",0,IF($X131="MG",SUMPRODUCT($Z131:$Z135,Expenses!FN$35:FN$39)*$F131,MAX((Expenses!FN$35-$AB131/12)*$AA131*$F131,0)+MAX((Expenses!FN$36-$AB132/12)*$AA132*$F131,0)+MAX((Expenses!FN$37-$AB133/12)*$AA133*$F131,0)+MAX((Expenses!FN$38-$AB134/12)*$AA134*$F131,0)+MAX((Expenses!FN$39-$AB135/12)*$AA135*$F131,0)))))</f>
        <v>0</v>
      </c>
      <c r="FQ302" s="156">
        <f>IF(OR(FQ$165&lt;=EOMONTH($E131,$R131*(1-$O131)),FQ$165&gt;EOMONTH($E131,$P131*12*(1-$O131)+$Q131*12*$O131+$R131*(1-$O131))),0,IF($X131="NNN",SUM(Expenses!FO$35:FO$39)*$F131,IF($X131="FSG",0,IF($X131="MG",SUMPRODUCT($Z131:$Z135,Expenses!FO$35:FO$39)*$F131,MAX((Expenses!FO$35-$AB131/12)*$AA131*$F131,0)+MAX((Expenses!FO$36-$AB132/12)*$AA132*$F131,0)+MAX((Expenses!FO$37-$AB133/12)*$AA133*$F131,0)+MAX((Expenses!FO$38-$AB134/12)*$AA134*$F131,0)+MAX((Expenses!FO$39-$AB135/12)*$AA135*$F131,0)))))</f>
        <v>0</v>
      </c>
      <c r="FR302" s="156">
        <f>IF(OR(FR$165&lt;=EOMONTH($E131,$R131*(1-$O131)),FR$165&gt;EOMONTH($E131,$P131*12*(1-$O131)+$Q131*12*$O131+$R131*(1-$O131))),0,IF($X131="NNN",SUM(Expenses!FP$35:FP$39)*$F131,IF($X131="FSG",0,IF($X131="MG",SUMPRODUCT($Z131:$Z135,Expenses!FP$35:FP$39)*$F131,MAX((Expenses!FP$35-$AB131/12)*$AA131*$F131,0)+MAX((Expenses!FP$36-$AB132/12)*$AA132*$F131,0)+MAX((Expenses!FP$37-$AB133/12)*$AA133*$F131,0)+MAX((Expenses!FP$38-$AB134/12)*$AA134*$F131,0)+MAX((Expenses!FP$39-$AB135/12)*$AA135*$F131,0)))))</f>
        <v>0</v>
      </c>
      <c r="FS302" s="156">
        <f>IF(OR(FS$165&lt;=EOMONTH($E131,$R131*(1-$O131)),FS$165&gt;EOMONTH($E131,$P131*12*(1-$O131)+$Q131*12*$O131+$R131*(1-$O131))),0,IF($X131="NNN",SUM(Expenses!FQ$35:FQ$39)*$F131,IF($X131="FSG",0,IF($X131="MG",SUMPRODUCT($Z131:$Z135,Expenses!FQ$35:FQ$39)*$F131,MAX((Expenses!FQ$35-$AB131/12)*$AA131*$F131,0)+MAX((Expenses!FQ$36-$AB132/12)*$AA132*$F131,0)+MAX((Expenses!FQ$37-$AB133/12)*$AA133*$F131,0)+MAX((Expenses!FQ$38-$AB134/12)*$AA134*$F131,0)+MAX((Expenses!FQ$39-$AB135/12)*$AA135*$F131,0)))))</f>
        <v>0</v>
      </c>
      <c r="FT302" s="156">
        <f>IF(OR(FT$165&lt;=EOMONTH($E131,$R131*(1-$O131)),FT$165&gt;EOMONTH($E131,$P131*12*(1-$O131)+$Q131*12*$O131+$R131*(1-$O131))),0,IF($X131="NNN",SUM(Expenses!FR$35:FR$39)*$F131,IF($X131="FSG",0,IF($X131="MG",SUMPRODUCT($Z131:$Z135,Expenses!FR$35:FR$39)*$F131,MAX((Expenses!FR$35-$AB131/12)*$AA131*$F131,0)+MAX((Expenses!FR$36-$AB132/12)*$AA132*$F131,0)+MAX((Expenses!FR$37-$AB133/12)*$AA133*$F131,0)+MAX((Expenses!FR$38-$AB134/12)*$AA134*$F131,0)+MAX((Expenses!FR$39-$AB135/12)*$AA135*$F131,0)))))</f>
        <v>0</v>
      </c>
      <c r="FU302" s="156">
        <f>IF(OR(FU$165&lt;=EOMONTH($E131,$R131*(1-$O131)),FU$165&gt;EOMONTH($E131,$P131*12*(1-$O131)+$Q131*12*$O131+$R131*(1-$O131))),0,IF($X131="NNN",SUM(Expenses!FS$35:FS$39)*$F131,IF($X131="FSG",0,IF($X131="MG",SUMPRODUCT($Z131:$Z135,Expenses!FS$35:FS$39)*$F131,MAX((Expenses!FS$35-$AB131/12)*$AA131*$F131,0)+MAX((Expenses!FS$36-$AB132/12)*$AA132*$F131,0)+MAX((Expenses!FS$37-$AB133/12)*$AA133*$F131,0)+MAX((Expenses!FS$38-$AB134/12)*$AA134*$F131,0)+MAX((Expenses!FS$39-$AB135/12)*$AA135*$F131,0)))))</f>
        <v>0</v>
      </c>
      <c r="FV302" s="156">
        <f>IF(OR(FV$165&lt;=EOMONTH($E131,$R131*(1-$O131)),FV$165&gt;EOMONTH($E131,$P131*12*(1-$O131)+$Q131*12*$O131+$R131*(1-$O131))),0,IF($X131="NNN",SUM(Expenses!FT$35:FT$39)*$F131,IF($X131="FSG",0,IF($X131="MG",SUMPRODUCT($Z131:$Z135,Expenses!FT$35:FT$39)*$F131,MAX((Expenses!FT$35-$AB131/12)*$AA131*$F131,0)+MAX((Expenses!FT$36-$AB132/12)*$AA132*$F131,0)+MAX((Expenses!FT$37-$AB133/12)*$AA133*$F131,0)+MAX((Expenses!FT$38-$AB134/12)*$AA134*$F131,0)+MAX((Expenses!FT$39-$AB135/12)*$AA135*$F131,0)))))</f>
        <v>0</v>
      </c>
      <c r="FW302" s="156">
        <f>IF(OR(FW$165&lt;=EOMONTH($E131,$R131*(1-$O131)),FW$165&gt;EOMONTH($E131,$P131*12*(1-$O131)+$Q131*12*$O131+$R131*(1-$O131))),0,IF($X131="NNN",SUM(Expenses!FU$35:FU$39)*$F131,IF($X131="FSG",0,IF($X131="MG",SUMPRODUCT($Z131:$Z135,Expenses!FU$35:FU$39)*$F131,MAX((Expenses!FU$35-$AB131/12)*$AA131*$F131,0)+MAX((Expenses!FU$36-$AB132/12)*$AA132*$F131,0)+MAX((Expenses!FU$37-$AB133/12)*$AA133*$F131,0)+MAX((Expenses!FU$38-$AB134/12)*$AA134*$F131,0)+MAX((Expenses!FU$39-$AB135/12)*$AA135*$F131,0)))))</f>
        <v>0</v>
      </c>
      <c r="FX302" s="156">
        <f>IF(OR(FX$165&lt;=EOMONTH($E131,$R131*(1-$O131)),FX$165&gt;EOMONTH($E131,$P131*12*(1-$O131)+$Q131*12*$O131+$R131*(1-$O131))),0,IF($X131="NNN",SUM(Expenses!FV$35:FV$39)*$F131,IF($X131="FSG",0,IF($X131="MG",SUMPRODUCT($Z131:$Z135,Expenses!FV$35:FV$39)*$F131,MAX((Expenses!FV$35-$AB131/12)*$AA131*$F131,0)+MAX((Expenses!FV$36-$AB132/12)*$AA132*$F131,0)+MAX((Expenses!FV$37-$AB133/12)*$AA133*$F131,0)+MAX((Expenses!FV$38-$AB134/12)*$AA134*$F131,0)+MAX((Expenses!FV$39-$AB135/12)*$AA135*$F131,0)))))</f>
        <v>0</v>
      </c>
      <c r="FY302" s="156">
        <f>IF(OR(FY$165&lt;=EOMONTH($E131,$R131*(1-$O131)),FY$165&gt;EOMONTH($E131,$P131*12*(1-$O131)+$Q131*12*$O131+$R131*(1-$O131))),0,IF($X131="NNN",SUM(Expenses!FW$35:FW$39)*$F131,IF($X131="FSG",0,IF($X131="MG",SUMPRODUCT($Z131:$Z135,Expenses!FW$35:FW$39)*$F131,MAX((Expenses!FW$35-$AB131/12)*$AA131*$F131,0)+MAX((Expenses!FW$36-$AB132/12)*$AA132*$F131,0)+MAX((Expenses!FW$37-$AB133/12)*$AA133*$F131,0)+MAX((Expenses!FW$38-$AB134/12)*$AA134*$F131,0)+MAX((Expenses!FW$39-$AB135/12)*$AA135*$F131,0)))))</f>
        <v>0</v>
      </c>
      <c r="FZ302" s="156">
        <f>IF(OR(FZ$165&lt;=EOMONTH($E131,$R131*(1-$O131)),FZ$165&gt;EOMONTH($E131,$P131*12*(1-$O131)+$Q131*12*$O131+$R131*(1-$O131))),0,IF($X131="NNN",SUM(Expenses!FX$35:FX$39)*$F131,IF($X131="FSG",0,IF($X131="MG",SUMPRODUCT($Z131:$Z135,Expenses!FX$35:FX$39)*$F131,MAX((Expenses!FX$35-$AB131/12)*$AA131*$F131,0)+MAX((Expenses!FX$36-$AB132/12)*$AA132*$F131,0)+MAX((Expenses!FX$37-$AB133/12)*$AA133*$F131,0)+MAX((Expenses!FX$38-$AB134/12)*$AA134*$F131,0)+MAX((Expenses!FX$39-$AB135/12)*$AA135*$F131,0)))))</f>
        <v>0</v>
      </c>
      <c r="GA302" s="156">
        <f>IF(OR(GA$165&lt;=EOMONTH($E131,$R131*(1-$O131)),GA$165&gt;EOMONTH($E131,$P131*12*(1-$O131)+$Q131*12*$O131+$R131*(1-$O131))),0,IF($X131="NNN",SUM(Expenses!FY$35:FY$39)*$F131,IF($X131="FSG",0,IF($X131="MG",SUMPRODUCT($Z131:$Z135,Expenses!FY$35:FY$39)*$F131,MAX((Expenses!FY$35-$AB131/12)*$AA131*$F131,0)+MAX((Expenses!FY$36-$AB132/12)*$AA132*$F131,0)+MAX((Expenses!FY$37-$AB133/12)*$AA133*$F131,0)+MAX((Expenses!FY$38-$AB134/12)*$AA134*$F131,0)+MAX((Expenses!FY$39-$AB135/12)*$AA135*$F131,0)))))</f>
        <v>0</v>
      </c>
      <c r="GB302" s="156">
        <f>IF(OR(GB$165&lt;=EOMONTH($E131,$R131*(1-$O131)),GB$165&gt;EOMONTH($E131,$P131*12*(1-$O131)+$Q131*12*$O131+$R131*(1-$O131))),0,IF($X131="NNN",SUM(Expenses!FZ$35:FZ$39)*$F131,IF($X131="FSG",0,IF($X131="MG",SUMPRODUCT($Z131:$Z135,Expenses!FZ$35:FZ$39)*$F131,MAX((Expenses!FZ$35-$AB131/12)*$AA131*$F131,0)+MAX((Expenses!FZ$36-$AB132/12)*$AA132*$F131,0)+MAX((Expenses!FZ$37-$AB133/12)*$AA133*$F131,0)+MAX((Expenses!FZ$38-$AB134/12)*$AA134*$F131,0)+MAX((Expenses!FZ$39-$AB135/12)*$AA135*$F131,0)))))</f>
        <v>0</v>
      </c>
      <c r="GC302" s="156">
        <f>IF(OR(GC$165&lt;=EOMONTH($E131,$R131*(1-$O131)),GC$165&gt;EOMONTH($E131,$P131*12*(1-$O131)+$Q131*12*$O131+$R131*(1-$O131))),0,IF($X131="NNN",SUM(Expenses!GA$35:GA$39)*$F131,IF($X131="FSG",0,IF($X131="MG",SUMPRODUCT($Z131:$Z135,Expenses!GA$35:GA$39)*$F131,MAX((Expenses!GA$35-$AB131/12)*$AA131*$F131,0)+MAX((Expenses!GA$36-$AB132/12)*$AA132*$F131,0)+MAX((Expenses!GA$37-$AB133/12)*$AA133*$F131,0)+MAX((Expenses!GA$38-$AB134/12)*$AA134*$F131,0)+MAX((Expenses!GA$39-$AB135/12)*$AA135*$F131,0)))))</f>
        <v>0</v>
      </c>
      <c r="GD302" s="156">
        <f>IF(OR(GD$165&lt;=EOMONTH($E131,$R131*(1-$O131)),GD$165&gt;EOMONTH($E131,$P131*12*(1-$O131)+$Q131*12*$O131+$R131*(1-$O131))),0,IF($X131="NNN",SUM(Expenses!GB$35:GB$39)*$F131,IF($X131="FSG",0,IF($X131="MG",SUMPRODUCT($Z131:$Z135,Expenses!GB$35:GB$39)*$F131,MAX((Expenses!GB$35-$AB131/12)*$AA131*$F131,0)+MAX((Expenses!GB$36-$AB132/12)*$AA132*$F131,0)+MAX((Expenses!GB$37-$AB133/12)*$AA133*$F131,0)+MAX((Expenses!GB$38-$AB134/12)*$AA134*$F131,0)+MAX((Expenses!GB$39-$AB135/12)*$AA135*$F131,0)))))</f>
        <v>0</v>
      </c>
      <c r="GE302" s="156">
        <f>IF(OR(GE$165&lt;=EOMONTH($E131,$R131*(1-$O131)),GE$165&gt;EOMONTH($E131,$P131*12*(1-$O131)+$Q131*12*$O131+$R131*(1-$O131))),0,IF($X131="NNN",SUM(Expenses!GC$35:GC$39)*$F131,IF($X131="FSG",0,IF($X131="MG",SUMPRODUCT($Z131:$Z135,Expenses!GC$35:GC$39)*$F131,MAX((Expenses!GC$35-$AB131/12)*$AA131*$F131,0)+MAX((Expenses!GC$36-$AB132/12)*$AA132*$F131,0)+MAX((Expenses!GC$37-$AB133/12)*$AA133*$F131,0)+MAX((Expenses!GC$38-$AB134/12)*$AA134*$F131,0)+MAX((Expenses!GC$39-$AB135/12)*$AA135*$F131,0)))))</f>
        <v>0</v>
      </c>
      <c r="GF302" s="156">
        <f>IF(OR(GF$165&lt;=EOMONTH($E131,$R131*(1-$O131)),GF$165&gt;EOMONTH($E131,$P131*12*(1-$O131)+$Q131*12*$O131+$R131*(1-$O131))),0,IF($X131="NNN",SUM(Expenses!GD$35:GD$39)*$F131,IF($X131="FSG",0,IF($X131="MG",SUMPRODUCT($Z131:$Z135,Expenses!GD$35:GD$39)*$F131,MAX((Expenses!GD$35-$AB131/12)*$AA131*$F131,0)+MAX((Expenses!GD$36-$AB132/12)*$AA132*$F131,0)+MAX((Expenses!GD$37-$AB133/12)*$AA133*$F131,0)+MAX((Expenses!GD$38-$AB134/12)*$AA134*$F131,0)+MAX((Expenses!GD$39-$AB135/12)*$AA135*$F131,0)))))</f>
        <v>0</v>
      </c>
      <c r="GG302" s="156">
        <f>IF(OR(GG$165&lt;=EOMONTH($E131,$R131*(1-$O131)),GG$165&gt;EOMONTH($E131,$P131*12*(1-$O131)+$Q131*12*$O131+$R131*(1-$O131))),0,IF($X131="NNN",SUM(Expenses!GE$35:GE$39)*$F131,IF($X131="FSG",0,IF($X131="MG",SUMPRODUCT($Z131:$Z135,Expenses!GE$35:GE$39)*$F131,MAX((Expenses!GE$35-$AB131/12)*$AA131*$F131,0)+MAX((Expenses!GE$36-$AB132/12)*$AA132*$F131,0)+MAX((Expenses!GE$37-$AB133/12)*$AA133*$F131,0)+MAX((Expenses!GE$38-$AB134/12)*$AA134*$F131,0)+MAX((Expenses!GE$39-$AB135/12)*$AA135*$F131,0)))))</f>
        <v>0</v>
      </c>
      <c r="GH302" s="156">
        <f>IF(OR(GH$165&lt;=EOMONTH($E131,$R131*(1-$O131)),GH$165&gt;EOMONTH($E131,$P131*12*(1-$O131)+$Q131*12*$O131+$R131*(1-$O131))),0,IF($X131="NNN",SUM(Expenses!GF$35:GF$39)*$F131,IF($X131="FSG",0,IF($X131="MG",SUMPRODUCT($Z131:$Z135,Expenses!GF$35:GF$39)*$F131,MAX((Expenses!GF$35-$AB131/12)*$AA131*$F131,0)+MAX((Expenses!GF$36-$AB132/12)*$AA132*$F131,0)+MAX((Expenses!GF$37-$AB133/12)*$AA133*$F131,0)+MAX((Expenses!GF$38-$AB134/12)*$AA134*$F131,0)+MAX((Expenses!GF$39-$AB135/12)*$AA135*$F131,0)))))</f>
        <v>0</v>
      </c>
      <c r="GI302" s="156">
        <f>IF(OR(GI$165&lt;=EOMONTH($E131,$R131*(1-$O131)),GI$165&gt;EOMONTH($E131,$P131*12*(1-$O131)+$Q131*12*$O131+$R131*(1-$O131))),0,IF($X131="NNN",SUM(Expenses!GG$35:GG$39)*$F131,IF($X131="FSG",0,IF($X131="MG",SUMPRODUCT($Z131:$Z135,Expenses!GG$35:GG$39)*$F131,MAX((Expenses!GG$35-$AB131/12)*$AA131*$F131,0)+MAX((Expenses!GG$36-$AB132/12)*$AA132*$F131,0)+MAX((Expenses!GG$37-$AB133/12)*$AA133*$F131,0)+MAX((Expenses!GG$38-$AB134/12)*$AA134*$F131,0)+MAX((Expenses!GG$39-$AB135/12)*$AA135*$F131,0)))))</f>
        <v>0</v>
      </c>
      <c r="GJ302" s="156">
        <f>IF(OR(GJ$165&lt;=EOMONTH($E131,$R131*(1-$O131)),GJ$165&gt;EOMONTH($E131,$P131*12*(1-$O131)+$Q131*12*$O131+$R131*(1-$O131))),0,IF($X131="NNN",SUM(Expenses!GH$35:GH$39)*$F131,IF($X131="FSG",0,IF($X131="MG",SUMPRODUCT($Z131:$Z135,Expenses!GH$35:GH$39)*$F131,MAX((Expenses!GH$35-$AB131/12)*$AA131*$F131,0)+MAX((Expenses!GH$36-$AB132/12)*$AA132*$F131,0)+MAX((Expenses!GH$37-$AB133/12)*$AA133*$F131,0)+MAX((Expenses!GH$38-$AB134/12)*$AA134*$F131,0)+MAX((Expenses!GH$39-$AB135/12)*$AA135*$F131,0)))))</f>
        <v>0</v>
      </c>
      <c r="GK302" s="156">
        <f>IF(OR(GK$165&lt;=EOMONTH($E131,$R131*(1-$O131)),GK$165&gt;EOMONTH($E131,$P131*12*(1-$O131)+$Q131*12*$O131+$R131*(1-$O131))),0,IF($X131="NNN",SUM(Expenses!GI$35:GI$39)*$F131,IF($X131="FSG",0,IF($X131="MG",SUMPRODUCT($Z131:$Z135,Expenses!GI$35:GI$39)*$F131,MAX((Expenses!GI$35-$AB131/12)*$AA131*$F131,0)+MAX((Expenses!GI$36-$AB132/12)*$AA132*$F131,0)+MAX((Expenses!GI$37-$AB133/12)*$AA133*$F131,0)+MAX((Expenses!GI$38-$AB134/12)*$AA134*$F131,0)+MAX((Expenses!GI$39-$AB135/12)*$AA135*$F131,0)))))</f>
        <v>0</v>
      </c>
      <c r="GL302" s="156">
        <f>IF(OR(GL$165&lt;=EOMONTH($E131,$R131*(1-$O131)),GL$165&gt;EOMONTH($E131,$P131*12*(1-$O131)+$Q131*12*$O131+$R131*(1-$O131))),0,IF($X131="NNN",SUM(Expenses!GJ$35:GJ$39)*$F131,IF($X131="FSG",0,IF($X131="MG",SUMPRODUCT($Z131:$Z135,Expenses!GJ$35:GJ$39)*$F131,MAX((Expenses!GJ$35-$AB131/12)*$AA131*$F131,0)+MAX((Expenses!GJ$36-$AB132/12)*$AA132*$F131,0)+MAX((Expenses!GJ$37-$AB133/12)*$AA133*$F131,0)+MAX((Expenses!GJ$38-$AB134/12)*$AA134*$F131,0)+MAX((Expenses!GJ$39-$AB135/12)*$AA135*$F131,0)))))</f>
        <v>0</v>
      </c>
      <c r="GM302" s="156">
        <f>IF(OR(GM$165&lt;=EOMONTH($E131,$R131*(1-$O131)),GM$165&gt;EOMONTH($E131,$P131*12*(1-$O131)+$Q131*12*$O131+$R131*(1-$O131))),0,IF($X131="NNN",SUM(Expenses!GK$35:GK$39)*$F131,IF($X131="FSG",0,IF($X131="MG",SUMPRODUCT($Z131:$Z135,Expenses!GK$35:GK$39)*$F131,MAX((Expenses!GK$35-$AB131/12)*$AA131*$F131,0)+MAX((Expenses!GK$36-$AB132/12)*$AA132*$F131,0)+MAX((Expenses!GK$37-$AB133/12)*$AA133*$F131,0)+MAX((Expenses!GK$38-$AB134/12)*$AA134*$F131,0)+MAX((Expenses!GK$39-$AB135/12)*$AA135*$F131,0)))))</f>
        <v>0</v>
      </c>
      <c r="GN302" s="156">
        <f>IF(OR(GN$165&lt;=EOMONTH($E131,$R131*(1-$O131)),GN$165&gt;EOMONTH($E131,$P131*12*(1-$O131)+$Q131*12*$O131+$R131*(1-$O131))),0,IF($X131="NNN",SUM(Expenses!GL$35:GL$39)*$F131,IF($X131="FSG",0,IF($X131="MG",SUMPRODUCT($Z131:$Z135,Expenses!GL$35:GL$39)*$F131,MAX((Expenses!GL$35-$AB131/12)*$AA131*$F131,0)+MAX((Expenses!GL$36-$AB132/12)*$AA132*$F131,0)+MAX((Expenses!GL$37-$AB133/12)*$AA133*$F131,0)+MAX((Expenses!GL$38-$AB134/12)*$AA134*$F131,0)+MAX((Expenses!GL$39-$AB135/12)*$AA135*$F131,0)))))</f>
        <v>0</v>
      </c>
      <c r="GO302" s="156">
        <f>IF(OR(GO$165&lt;=EOMONTH($E131,$R131*(1-$O131)),GO$165&gt;EOMONTH($E131,$P131*12*(1-$O131)+$Q131*12*$O131+$R131*(1-$O131))),0,IF($X131="NNN",SUM(Expenses!GM$35:GM$39)*$F131,IF($X131="FSG",0,IF($X131="MG",SUMPRODUCT($Z131:$Z135,Expenses!GM$35:GM$39)*$F131,MAX((Expenses!GM$35-$AB131/12)*$AA131*$F131,0)+MAX((Expenses!GM$36-$AB132/12)*$AA132*$F131,0)+MAX((Expenses!GM$37-$AB133/12)*$AA133*$F131,0)+MAX((Expenses!GM$38-$AB134/12)*$AA134*$F131,0)+MAX((Expenses!GM$39-$AB135/12)*$AA135*$F131,0)))))</f>
        <v>0</v>
      </c>
      <c r="GP302" s="156">
        <f>IF(OR(GP$165&lt;=EOMONTH($E131,$R131*(1-$O131)),GP$165&gt;EOMONTH($E131,$P131*12*(1-$O131)+$Q131*12*$O131+$R131*(1-$O131))),0,IF($X131="NNN",SUM(Expenses!GN$35:GN$39)*$F131,IF($X131="FSG",0,IF($X131="MG",SUMPRODUCT($Z131:$Z135,Expenses!GN$35:GN$39)*$F131,MAX((Expenses!GN$35-$AB131/12)*$AA131*$F131,0)+MAX((Expenses!GN$36-$AB132/12)*$AA132*$F131,0)+MAX((Expenses!GN$37-$AB133/12)*$AA133*$F131,0)+MAX((Expenses!GN$38-$AB134/12)*$AA134*$F131,0)+MAX((Expenses!GN$39-$AB135/12)*$AA135*$F131,0)))))</f>
        <v>0</v>
      </c>
      <c r="GQ302" s="156">
        <f>IF(OR(GQ$165&lt;=EOMONTH($E131,$R131*(1-$O131)),GQ$165&gt;EOMONTH($E131,$P131*12*(1-$O131)+$Q131*12*$O131+$R131*(1-$O131))),0,IF($X131="NNN",SUM(Expenses!GO$35:GO$39)*$F131,IF($X131="FSG",0,IF($X131="MG",SUMPRODUCT($Z131:$Z135,Expenses!GO$35:GO$39)*$F131,MAX((Expenses!GO$35-$AB131/12)*$AA131*$F131,0)+MAX((Expenses!GO$36-$AB132/12)*$AA132*$F131,0)+MAX((Expenses!GO$37-$AB133/12)*$AA133*$F131,0)+MAX((Expenses!GO$38-$AB134/12)*$AA134*$F131,0)+MAX((Expenses!GO$39-$AB135/12)*$AA135*$F131,0)))))</f>
        <v>0</v>
      </c>
      <c r="GR302" s="156">
        <f>IF(OR(GR$165&lt;=EOMONTH($E131,$R131*(1-$O131)),GR$165&gt;EOMONTH($E131,$P131*12*(1-$O131)+$Q131*12*$O131+$R131*(1-$O131))),0,IF($X131="NNN",SUM(Expenses!GP$35:GP$39)*$F131,IF($X131="FSG",0,IF($X131="MG",SUMPRODUCT($Z131:$Z135,Expenses!GP$35:GP$39)*$F131,MAX((Expenses!GP$35-$AB131/12)*$AA131*$F131,0)+MAX((Expenses!GP$36-$AB132/12)*$AA132*$F131,0)+MAX((Expenses!GP$37-$AB133/12)*$AA133*$F131,0)+MAX((Expenses!GP$38-$AB134/12)*$AA134*$F131,0)+MAX((Expenses!GP$39-$AB135/12)*$AA135*$F131,0)))))</f>
        <v>0</v>
      </c>
      <c r="GS302" s="156">
        <f>IF(OR(GS$165&lt;=EOMONTH($E131,$R131*(1-$O131)),GS$165&gt;EOMONTH($E131,$P131*12*(1-$O131)+$Q131*12*$O131+$R131*(1-$O131))),0,IF($X131="NNN",SUM(Expenses!GQ$35:GQ$39)*$F131,IF($X131="FSG",0,IF($X131="MG",SUMPRODUCT($Z131:$Z135,Expenses!GQ$35:GQ$39)*$F131,MAX((Expenses!GQ$35-$AB131/12)*$AA131*$F131,0)+MAX((Expenses!GQ$36-$AB132/12)*$AA132*$F131,0)+MAX((Expenses!GQ$37-$AB133/12)*$AA133*$F131,0)+MAX((Expenses!GQ$38-$AB134/12)*$AA134*$F131,0)+MAX((Expenses!GQ$39-$AB135/12)*$AA135*$F131,0)))))</f>
        <v>0</v>
      </c>
      <c r="GT302" s="156">
        <f>IF(OR(GT$165&lt;=EOMONTH($E131,$R131*(1-$O131)),GT$165&gt;EOMONTH($E131,$P131*12*(1-$O131)+$Q131*12*$O131+$R131*(1-$O131))),0,IF($X131="NNN",SUM(Expenses!GR$35:GR$39)*$F131,IF($X131="FSG",0,IF($X131="MG",SUMPRODUCT($Z131:$Z135,Expenses!GR$35:GR$39)*$F131,MAX((Expenses!GR$35-$AB131/12)*$AA131*$F131,0)+MAX((Expenses!GR$36-$AB132/12)*$AA132*$F131,0)+MAX((Expenses!GR$37-$AB133/12)*$AA133*$F131,0)+MAX((Expenses!GR$38-$AB134/12)*$AA134*$F131,0)+MAX((Expenses!GR$39-$AB135/12)*$AA135*$F131,0)))))</f>
        <v>0</v>
      </c>
      <c r="GU302" s="156">
        <f>IF(OR(GU$165&lt;=EOMONTH($E131,$R131*(1-$O131)),GU$165&gt;EOMONTH($E131,$P131*12*(1-$O131)+$Q131*12*$O131+$R131*(1-$O131))),0,IF($X131="NNN",SUM(Expenses!GS$35:GS$39)*$F131,IF($X131="FSG",0,IF($X131="MG",SUMPRODUCT($Z131:$Z135,Expenses!GS$35:GS$39)*$F131,MAX((Expenses!GS$35-$AB131/12)*$AA131*$F131,0)+MAX((Expenses!GS$36-$AB132/12)*$AA132*$F131,0)+MAX((Expenses!GS$37-$AB133/12)*$AA133*$F131,0)+MAX((Expenses!GS$38-$AB134/12)*$AA134*$F131,0)+MAX((Expenses!GS$39-$AB135/12)*$AA135*$F131,0)))))</f>
        <v>0</v>
      </c>
      <c r="GV302" s="156">
        <f>IF(OR(GV$165&lt;=EOMONTH($E131,$R131*(1-$O131)),GV$165&gt;EOMONTH($E131,$P131*12*(1-$O131)+$Q131*12*$O131+$R131*(1-$O131))),0,IF($X131="NNN",SUM(Expenses!GT$35:GT$39)*$F131,IF($X131="FSG",0,IF($X131="MG",SUMPRODUCT($Z131:$Z135,Expenses!GT$35:GT$39)*$F131,MAX((Expenses!GT$35-$AB131/12)*$AA131*$F131,0)+MAX((Expenses!GT$36-$AB132/12)*$AA132*$F131,0)+MAX((Expenses!GT$37-$AB133/12)*$AA133*$F131,0)+MAX((Expenses!GT$38-$AB134/12)*$AA134*$F131,0)+MAX((Expenses!GT$39-$AB135/12)*$AA135*$F131,0)))))</f>
        <v>0</v>
      </c>
      <c r="GW302" s="156">
        <f>IF(OR(GW$165&lt;=EOMONTH($E131,$R131*(1-$O131)),GW$165&gt;EOMONTH($E131,$P131*12*(1-$O131)+$Q131*12*$O131+$R131*(1-$O131))),0,IF($X131="NNN",SUM(Expenses!GU$35:GU$39)*$F131,IF($X131="FSG",0,IF($X131="MG",SUMPRODUCT($Z131:$Z135,Expenses!GU$35:GU$39)*$F131,MAX((Expenses!GU$35-$AB131/12)*$AA131*$F131,0)+MAX((Expenses!GU$36-$AB132/12)*$AA132*$F131,0)+MAX((Expenses!GU$37-$AB133/12)*$AA133*$F131,0)+MAX((Expenses!GU$38-$AB134/12)*$AA134*$F131,0)+MAX((Expenses!GU$39-$AB135/12)*$AA135*$F131,0)))))</f>
        <v>0</v>
      </c>
      <c r="GX302" s="156">
        <f>IF(OR(GX$165&lt;=EOMONTH($E131,$R131*(1-$O131)),GX$165&gt;EOMONTH($E131,$P131*12*(1-$O131)+$Q131*12*$O131+$R131*(1-$O131))),0,IF($X131="NNN",SUM(Expenses!GV$35:GV$39)*$F131,IF($X131="FSG",0,IF($X131="MG",SUMPRODUCT($Z131:$Z135,Expenses!GV$35:GV$39)*$F131,MAX((Expenses!GV$35-$AB131/12)*$AA131*$F131,0)+MAX((Expenses!GV$36-$AB132/12)*$AA132*$F131,0)+MAX((Expenses!GV$37-$AB133/12)*$AA133*$F131,0)+MAX((Expenses!GV$38-$AB134/12)*$AA134*$F131,0)+MAX((Expenses!GV$39-$AB135/12)*$AA135*$F131,0)))))</f>
        <v>0</v>
      </c>
      <c r="GY302" s="156">
        <f>IF(OR(GY$165&lt;=EOMONTH($E131,$R131*(1-$O131)),GY$165&gt;EOMONTH($E131,$P131*12*(1-$O131)+$Q131*12*$O131+$R131*(1-$O131))),0,IF($X131="NNN",SUM(Expenses!GW$35:GW$39)*$F131,IF($X131="FSG",0,IF($X131="MG",SUMPRODUCT($Z131:$Z135,Expenses!GW$35:GW$39)*$F131,MAX((Expenses!GW$35-$AB131/12)*$AA131*$F131,0)+MAX((Expenses!GW$36-$AB132/12)*$AA132*$F131,0)+MAX((Expenses!GW$37-$AB133/12)*$AA133*$F131,0)+MAX((Expenses!GW$38-$AB134/12)*$AA134*$F131,0)+MAX((Expenses!GW$39-$AB135/12)*$AA135*$F131,0)))))</f>
        <v>0</v>
      </c>
      <c r="GZ302" s="156">
        <f>IF(OR(GZ$165&lt;=EOMONTH($E131,$R131*(1-$O131)),GZ$165&gt;EOMONTH($E131,$P131*12*(1-$O131)+$Q131*12*$O131+$R131*(1-$O131))),0,IF($X131="NNN",SUM(Expenses!GX$35:GX$39)*$F131,IF($X131="FSG",0,IF($X131="MG",SUMPRODUCT($Z131:$Z135,Expenses!GX$35:GX$39)*$F131,MAX((Expenses!GX$35-$AB131/12)*$AA131*$F131,0)+MAX((Expenses!GX$36-$AB132/12)*$AA132*$F131,0)+MAX((Expenses!GX$37-$AB133/12)*$AA133*$F131,0)+MAX((Expenses!GX$38-$AB134/12)*$AA134*$F131,0)+MAX((Expenses!GX$39-$AB135/12)*$AA135*$F131,0)))))</f>
        <v>0</v>
      </c>
      <c r="HA302" s="156">
        <f>IF(OR(HA$165&lt;=EOMONTH($E131,$R131*(1-$O131)),HA$165&gt;EOMONTH($E131,$P131*12*(1-$O131)+$Q131*12*$O131+$R131*(1-$O131))),0,IF($X131="NNN",SUM(Expenses!GY$35:GY$39)*$F131,IF($X131="FSG",0,IF($X131="MG",SUMPRODUCT($Z131:$Z135,Expenses!GY$35:GY$39)*$F131,MAX((Expenses!GY$35-$AB131/12)*$AA131*$F131,0)+MAX((Expenses!GY$36-$AB132/12)*$AA132*$F131,0)+MAX((Expenses!GY$37-$AB133/12)*$AA133*$F131,0)+MAX((Expenses!GY$38-$AB134/12)*$AA134*$F131,0)+MAX((Expenses!GY$39-$AB135/12)*$AA135*$F131,0)))))</f>
        <v>0</v>
      </c>
      <c r="HB302" s="156">
        <f>IF(OR(HB$165&lt;=EOMONTH($E131,$R131*(1-$O131)),HB$165&gt;EOMONTH($E131,$P131*12*(1-$O131)+$Q131*12*$O131+$R131*(1-$O131))),0,IF($X131="NNN",SUM(Expenses!GZ$35:GZ$39)*$F131,IF($X131="FSG",0,IF($X131="MG",SUMPRODUCT($Z131:$Z135,Expenses!GZ$35:GZ$39)*$F131,MAX((Expenses!GZ$35-$AB131/12)*$AA131*$F131,0)+MAX((Expenses!GZ$36-$AB132/12)*$AA132*$F131,0)+MAX((Expenses!GZ$37-$AB133/12)*$AA133*$F131,0)+MAX((Expenses!GZ$38-$AB134/12)*$AA134*$F131,0)+MAX((Expenses!GZ$39-$AB135/12)*$AA135*$F131,0)))))</f>
        <v>0</v>
      </c>
      <c r="HC302" s="156">
        <f>IF(OR(HC$165&lt;=EOMONTH($E131,$R131*(1-$O131)),HC$165&gt;EOMONTH($E131,$P131*12*(1-$O131)+$Q131*12*$O131+$R131*(1-$O131))),0,IF($X131="NNN",SUM(Expenses!HA$35:HA$39)*$F131,IF($X131="FSG",0,IF($X131="MG",SUMPRODUCT($Z131:$Z135,Expenses!HA$35:HA$39)*$F131,MAX((Expenses!HA$35-$AB131/12)*$AA131*$F131,0)+MAX((Expenses!HA$36-$AB132/12)*$AA132*$F131,0)+MAX((Expenses!HA$37-$AB133/12)*$AA133*$F131,0)+MAX((Expenses!HA$38-$AB134/12)*$AA134*$F131,0)+MAX((Expenses!HA$39-$AB135/12)*$AA135*$F131,0)))))</f>
        <v>0</v>
      </c>
      <c r="HD302" s="156">
        <f>IF(OR(HD$165&lt;=EOMONTH($E131,$R131*(1-$O131)),HD$165&gt;EOMONTH($E131,$P131*12*(1-$O131)+$Q131*12*$O131+$R131*(1-$O131))),0,IF($X131="NNN",SUM(Expenses!HB$35:HB$39)*$F131,IF($X131="FSG",0,IF($X131="MG",SUMPRODUCT($Z131:$Z135,Expenses!HB$35:HB$39)*$F131,MAX((Expenses!HB$35-$AB131/12)*$AA131*$F131,0)+MAX((Expenses!HB$36-$AB132/12)*$AA132*$F131,0)+MAX((Expenses!HB$37-$AB133/12)*$AA133*$F131,0)+MAX((Expenses!HB$38-$AB134/12)*$AA134*$F131,0)+MAX((Expenses!HB$39-$AB135/12)*$AA135*$F131,0)))))</f>
        <v>0</v>
      </c>
      <c r="HE302" s="156">
        <f>IF(OR(HE$165&lt;=EOMONTH($E131,$R131*(1-$O131)),HE$165&gt;EOMONTH($E131,$P131*12*(1-$O131)+$Q131*12*$O131+$R131*(1-$O131))),0,IF($X131="NNN",SUM(Expenses!HC$35:HC$39)*$F131,IF($X131="FSG",0,IF($X131="MG",SUMPRODUCT($Z131:$Z135,Expenses!HC$35:HC$39)*$F131,MAX((Expenses!HC$35-$AB131/12)*$AA131*$F131,0)+MAX((Expenses!HC$36-$AB132/12)*$AA132*$F131,0)+MAX((Expenses!HC$37-$AB133/12)*$AA133*$F131,0)+MAX((Expenses!HC$38-$AB134/12)*$AA134*$F131,0)+MAX((Expenses!HC$39-$AB135/12)*$AA135*$F131,0)))))</f>
        <v>0</v>
      </c>
      <c r="HF302" s="156">
        <f>IF(OR(HF$165&lt;=EOMONTH($E131,$R131*(1-$O131)),HF$165&gt;EOMONTH($E131,$P131*12*(1-$O131)+$Q131*12*$O131+$R131*(1-$O131))),0,IF($X131="NNN",SUM(Expenses!HD$35:HD$39)*$F131,IF($X131="FSG",0,IF($X131="MG",SUMPRODUCT($Z131:$Z135,Expenses!HD$35:HD$39)*$F131,MAX((Expenses!HD$35-$AB131/12)*$AA131*$F131,0)+MAX((Expenses!HD$36-$AB132/12)*$AA132*$F131,0)+MAX((Expenses!HD$37-$AB133/12)*$AA133*$F131,0)+MAX((Expenses!HD$38-$AB134/12)*$AA134*$F131,0)+MAX((Expenses!HD$39-$AB135/12)*$AA135*$F131,0)))))</f>
        <v>0</v>
      </c>
      <c r="HG302" s="156">
        <f>IF(OR(HG$165&lt;=EOMONTH($E131,$R131*(1-$O131)),HG$165&gt;EOMONTH($E131,$P131*12*(1-$O131)+$Q131*12*$O131+$R131*(1-$O131))),0,IF($X131="NNN",SUM(Expenses!HE$35:HE$39)*$F131,IF($X131="FSG",0,IF($X131="MG",SUMPRODUCT($Z131:$Z135,Expenses!HE$35:HE$39)*$F131,MAX((Expenses!HE$35-$AB131/12)*$AA131*$F131,0)+MAX((Expenses!HE$36-$AB132/12)*$AA132*$F131,0)+MAX((Expenses!HE$37-$AB133/12)*$AA133*$F131,0)+MAX((Expenses!HE$38-$AB134/12)*$AA134*$F131,0)+MAX((Expenses!HE$39-$AB135/12)*$AA135*$F131,0)))))</f>
        <v>0</v>
      </c>
      <c r="HH302" s="156">
        <f>IF(OR(HH$165&lt;=EOMONTH($E131,$R131*(1-$O131)),HH$165&gt;EOMONTH($E131,$P131*12*(1-$O131)+$Q131*12*$O131+$R131*(1-$O131))),0,IF($X131="NNN",SUM(Expenses!HF$35:HF$39)*$F131,IF($X131="FSG",0,IF($X131="MG",SUMPRODUCT($Z131:$Z135,Expenses!HF$35:HF$39)*$F131,MAX((Expenses!HF$35-$AB131/12)*$AA131*$F131,0)+MAX((Expenses!HF$36-$AB132/12)*$AA132*$F131,0)+MAX((Expenses!HF$37-$AB133/12)*$AA133*$F131,0)+MAX((Expenses!HF$38-$AB134/12)*$AA134*$F131,0)+MAX((Expenses!HF$39-$AB135/12)*$AA135*$F131,0)))))</f>
        <v>0</v>
      </c>
      <c r="HI302" s="156">
        <f>IF(OR(HI$165&lt;=EOMONTH($E131,$R131*(1-$O131)),HI$165&gt;EOMONTH($E131,$P131*12*(1-$O131)+$Q131*12*$O131+$R131*(1-$O131))),0,IF($X131="NNN",SUM(Expenses!HG$35:HG$39)*$F131,IF($X131="FSG",0,IF($X131="MG",SUMPRODUCT($Z131:$Z135,Expenses!HG$35:HG$39)*$F131,MAX((Expenses!HG$35-$AB131/12)*$AA131*$F131,0)+MAX((Expenses!HG$36-$AB132/12)*$AA132*$F131,0)+MAX((Expenses!HG$37-$AB133/12)*$AA133*$F131,0)+MAX((Expenses!HG$38-$AB134/12)*$AA134*$F131,0)+MAX((Expenses!HG$39-$AB135/12)*$AA135*$F131,0)))))</f>
        <v>0</v>
      </c>
      <c r="HJ302" s="156">
        <f>IF(OR(HJ$165&lt;=EOMONTH($E131,$R131*(1-$O131)),HJ$165&gt;EOMONTH($E131,$P131*12*(1-$O131)+$Q131*12*$O131+$R131*(1-$O131))),0,IF($X131="NNN",SUM(Expenses!HH$35:HH$39)*$F131,IF($X131="FSG",0,IF($X131="MG",SUMPRODUCT($Z131:$Z135,Expenses!HH$35:HH$39)*$F131,MAX((Expenses!HH$35-$AB131/12)*$AA131*$F131,0)+MAX((Expenses!HH$36-$AB132/12)*$AA132*$F131,0)+MAX((Expenses!HH$37-$AB133/12)*$AA133*$F131,0)+MAX((Expenses!HH$38-$AB134/12)*$AA134*$F131,0)+MAX((Expenses!HH$39-$AB135/12)*$AA135*$F131,0)))))</f>
        <v>0</v>
      </c>
      <c r="HK302" s="156">
        <f>IF(OR(HK$165&lt;=EOMONTH($E131,$R131*(1-$O131)),HK$165&gt;EOMONTH($E131,$P131*12*(1-$O131)+$Q131*12*$O131+$R131*(1-$O131))),0,IF($X131="NNN",SUM(Expenses!HI$35:HI$39)*$F131,IF($X131="FSG",0,IF($X131="MG",SUMPRODUCT($Z131:$Z135,Expenses!HI$35:HI$39)*$F131,MAX((Expenses!HI$35-$AB131/12)*$AA131*$F131,0)+MAX((Expenses!HI$36-$AB132/12)*$AA132*$F131,0)+MAX((Expenses!HI$37-$AB133/12)*$AA133*$F131,0)+MAX((Expenses!HI$38-$AB134/12)*$AA134*$F131,0)+MAX((Expenses!HI$39-$AB135/12)*$AA135*$F131,0)))))</f>
        <v>0</v>
      </c>
      <c r="HL302" s="156">
        <f>IF(OR(HL$165&lt;=EOMONTH($E131,$R131*(1-$O131)),HL$165&gt;EOMONTH($E131,$P131*12*(1-$O131)+$Q131*12*$O131+$R131*(1-$O131))),0,IF($X131="NNN",SUM(Expenses!HJ$35:HJ$39)*$F131,IF($X131="FSG",0,IF($X131="MG",SUMPRODUCT($Z131:$Z135,Expenses!HJ$35:HJ$39)*$F131,MAX((Expenses!HJ$35-$AB131/12)*$AA131*$F131,0)+MAX((Expenses!HJ$36-$AB132/12)*$AA132*$F131,0)+MAX((Expenses!HJ$37-$AB133/12)*$AA133*$F131,0)+MAX((Expenses!HJ$38-$AB134/12)*$AA134*$F131,0)+MAX((Expenses!HJ$39-$AB135/12)*$AA135*$F131,0)))))</f>
        <v>0</v>
      </c>
      <c r="HM302" s="156">
        <f>IF(OR(HM$165&lt;=EOMONTH($E131,$R131*(1-$O131)),HM$165&gt;EOMONTH($E131,$P131*12*(1-$O131)+$Q131*12*$O131+$R131*(1-$O131))),0,IF($X131="NNN",SUM(Expenses!HK$35:HK$39)*$F131,IF($X131="FSG",0,IF($X131="MG",SUMPRODUCT($Z131:$Z135,Expenses!HK$35:HK$39)*$F131,MAX((Expenses!HK$35-$AB131/12)*$AA131*$F131,0)+MAX((Expenses!HK$36-$AB132/12)*$AA132*$F131,0)+MAX((Expenses!HK$37-$AB133/12)*$AA133*$F131,0)+MAX((Expenses!HK$38-$AB134/12)*$AA134*$F131,0)+MAX((Expenses!HK$39-$AB135/12)*$AA135*$F131,0)))))</f>
        <v>0</v>
      </c>
      <c r="HN302" s="156">
        <f>IF(OR(HN$165&lt;=EOMONTH($E131,$R131*(1-$O131)),HN$165&gt;EOMONTH($E131,$P131*12*(1-$O131)+$Q131*12*$O131+$R131*(1-$O131))),0,IF($X131="NNN",SUM(Expenses!HL$35:HL$39)*$F131,IF($X131="FSG",0,IF($X131="MG",SUMPRODUCT($Z131:$Z135,Expenses!HL$35:HL$39)*$F131,MAX((Expenses!HL$35-$AB131/12)*$AA131*$F131,0)+MAX((Expenses!HL$36-$AB132/12)*$AA132*$F131,0)+MAX((Expenses!HL$37-$AB133/12)*$AA133*$F131,0)+MAX((Expenses!HL$38-$AB134/12)*$AA134*$F131,0)+MAX((Expenses!HL$39-$AB135/12)*$AA135*$F131,0)))))</f>
        <v>0</v>
      </c>
      <c r="HO302" s="156">
        <f>IF(OR(HO$165&lt;=EOMONTH($E131,$R131*(1-$O131)),HO$165&gt;EOMONTH($E131,$P131*12*(1-$O131)+$Q131*12*$O131+$R131*(1-$O131))),0,IF($X131="NNN",SUM(Expenses!HM$35:HM$39)*$F131,IF($X131="FSG",0,IF($X131="MG",SUMPRODUCT($Z131:$Z135,Expenses!HM$35:HM$39)*$F131,MAX((Expenses!HM$35-$AB131/12)*$AA131*$F131,0)+MAX((Expenses!HM$36-$AB132/12)*$AA132*$F131,0)+MAX((Expenses!HM$37-$AB133/12)*$AA133*$F131,0)+MAX((Expenses!HM$38-$AB134/12)*$AA134*$F131,0)+MAX((Expenses!HM$39-$AB135/12)*$AA135*$F131,0)))))</f>
        <v>0</v>
      </c>
      <c r="HP302" s="156">
        <f>IF(OR(HP$165&lt;=EOMONTH($E131,$R131*(1-$O131)),HP$165&gt;EOMONTH($E131,$P131*12*(1-$O131)+$Q131*12*$O131+$R131*(1-$O131))),0,IF($X131="NNN",SUM(Expenses!HN$35:HN$39)*$F131,IF($X131="FSG",0,IF($X131="MG",SUMPRODUCT($Z131:$Z135,Expenses!HN$35:HN$39)*$F131,MAX((Expenses!HN$35-$AB131/12)*$AA131*$F131,0)+MAX((Expenses!HN$36-$AB132/12)*$AA132*$F131,0)+MAX((Expenses!HN$37-$AB133/12)*$AA133*$F131,0)+MAX((Expenses!HN$38-$AB134/12)*$AA134*$F131,0)+MAX((Expenses!HN$39-$AB135/12)*$AA135*$F131,0)))))</f>
        <v>0</v>
      </c>
      <c r="HQ302" s="156">
        <f>IF(OR(HQ$165&lt;=EOMONTH($E131,$R131*(1-$O131)),HQ$165&gt;EOMONTH($E131,$P131*12*(1-$O131)+$Q131*12*$O131+$R131*(1-$O131))),0,IF($X131="NNN",SUM(Expenses!HO$35:HO$39)*$F131,IF($X131="FSG",0,IF($X131="MG",SUMPRODUCT($Z131:$Z135,Expenses!HO$35:HO$39)*$F131,MAX((Expenses!HO$35-$AB131/12)*$AA131*$F131,0)+MAX((Expenses!HO$36-$AB132/12)*$AA132*$F131,0)+MAX((Expenses!HO$37-$AB133/12)*$AA133*$F131,0)+MAX((Expenses!HO$38-$AB134/12)*$AA134*$F131,0)+MAX((Expenses!HO$39-$AB135/12)*$AA135*$F131,0)))))</f>
        <v>0</v>
      </c>
      <c r="HR302" s="156">
        <f>IF(OR(HR$165&lt;=EOMONTH($E131,$R131*(1-$O131)),HR$165&gt;EOMONTH($E131,$P131*12*(1-$O131)+$Q131*12*$O131+$R131*(1-$O131))),0,IF($X131="NNN",SUM(Expenses!HP$35:HP$39)*$F131,IF($X131="FSG",0,IF($X131="MG",SUMPRODUCT($Z131:$Z135,Expenses!HP$35:HP$39)*$F131,MAX((Expenses!HP$35-$AB131/12)*$AA131*$F131,0)+MAX((Expenses!HP$36-$AB132/12)*$AA132*$F131,0)+MAX((Expenses!HP$37-$AB133/12)*$AA133*$F131,0)+MAX((Expenses!HP$38-$AB134/12)*$AA134*$F131,0)+MAX((Expenses!HP$39-$AB135/12)*$AA135*$F131,0)))))</f>
        <v>0</v>
      </c>
      <c r="HS302" s="156">
        <f>IF(OR(HS$165&lt;=EOMONTH($E131,$R131*(1-$O131)),HS$165&gt;EOMONTH($E131,$P131*12*(1-$O131)+$Q131*12*$O131+$R131*(1-$O131))),0,IF($X131="NNN",SUM(Expenses!HQ$35:HQ$39)*$F131,IF($X131="FSG",0,IF($X131="MG",SUMPRODUCT($Z131:$Z135,Expenses!HQ$35:HQ$39)*$F131,MAX((Expenses!HQ$35-$AB131/12)*$AA131*$F131,0)+MAX((Expenses!HQ$36-$AB132/12)*$AA132*$F131,0)+MAX((Expenses!HQ$37-$AB133/12)*$AA133*$F131,0)+MAX((Expenses!HQ$38-$AB134/12)*$AA134*$F131,0)+MAX((Expenses!HQ$39-$AB135/12)*$AA135*$F131,0)))))</f>
        <v>0</v>
      </c>
      <c r="HT302" s="156">
        <f>IF(OR(HT$165&lt;=EOMONTH($E131,$R131*(1-$O131)),HT$165&gt;EOMONTH($E131,$P131*12*(1-$O131)+$Q131*12*$O131+$R131*(1-$O131))),0,IF($X131="NNN",SUM(Expenses!HR$35:HR$39)*$F131,IF($X131="FSG",0,IF($X131="MG",SUMPRODUCT($Z131:$Z135,Expenses!HR$35:HR$39)*$F131,MAX((Expenses!HR$35-$AB131/12)*$AA131*$F131,0)+MAX((Expenses!HR$36-$AB132/12)*$AA132*$F131,0)+MAX((Expenses!HR$37-$AB133/12)*$AA133*$F131,0)+MAX((Expenses!HR$38-$AB134/12)*$AA134*$F131,0)+MAX((Expenses!HR$39-$AB135/12)*$AA135*$F131,0)))))</f>
        <v>0</v>
      </c>
      <c r="HU302" s="156">
        <f>IF(OR(HU$165&lt;=EOMONTH($E131,$R131*(1-$O131)),HU$165&gt;EOMONTH($E131,$P131*12*(1-$O131)+$Q131*12*$O131+$R131*(1-$O131))),0,IF($X131="NNN",SUM(Expenses!HS$35:HS$39)*$F131,IF($X131="FSG",0,IF($X131="MG",SUMPRODUCT($Z131:$Z135,Expenses!HS$35:HS$39)*$F131,MAX((Expenses!HS$35-$AB131/12)*$AA131*$F131,0)+MAX((Expenses!HS$36-$AB132/12)*$AA132*$F131,0)+MAX((Expenses!HS$37-$AB133/12)*$AA133*$F131,0)+MAX((Expenses!HS$38-$AB134/12)*$AA134*$F131,0)+MAX((Expenses!HS$39-$AB135/12)*$AA135*$F131,0)))))</f>
        <v>0</v>
      </c>
      <c r="HV302" s="156">
        <f>IF(OR(HV$165&lt;=EOMONTH($E131,$R131*(1-$O131)),HV$165&gt;EOMONTH($E131,$P131*12*(1-$O131)+$Q131*12*$O131+$R131*(1-$O131))),0,IF($X131="NNN",SUM(Expenses!HT$35:HT$39)*$F131,IF($X131="FSG",0,IF($X131="MG",SUMPRODUCT($Z131:$Z135,Expenses!HT$35:HT$39)*$F131,MAX((Expenses!HT$35-$AB131/12)*$AA131*$F131,0)+MAX((Expenses!HT$36-$AB132/12)*$AA132*$F131,0)+MAX((Expenses!HT$37-$AB133/12)*$AA133*$F131,0)+MAX((Expenses!HT$38-$AB134/12)*$AA134*$F131,0)+MAX((Expenses!HT$39-$AB135/12)*$AA135*$F131,0)))))</f>
        <v>0</v>
      </c>
      <c r="HW302" s="156">
        <f>IF(OR(HW$165&lt;=EOMONTH($E131,$R131*(1-$O131)),HW$165&gt;EOMONTH($E131,$P131*12*(1-$O131)+$Q131*12*$O131+$R131*(1-$O131))),0,IF($X131="NNN",SUM(Expenses!HU$35:HU$39)*$F131,IF($X131="FSG",0,IF($X131="MG",SUMPRODUCT($Z131:$Z135,Expenses!HU$35:HU$39)*$F131,MAX((Expenses!HU$35-$AB131/12)*$AA131*$F131,0)+MAX((Expenses!HU$36-$AB132/12)*$AA132*$F131,0)+MAX((Expenses!HU$37-$AB133/12)*$AA133*$F131,0)+MAX((Expenses!HU$38-$AB134/12)*$AA134*$F131,0)+MAX((Expenses!HU$39-$AB135/12)*$AA135*$F131,0)))))</f>
        <v>0</v>
      </c>
      <c r="HX302" s="156">
        <f>IF(OR(HX$165&lt;=EOMONTH($E131,$R131*(1-$O131)),HX$165&gt;EOMONTH($E131,$P131*12*(1-$O131)+$Q131*12*$O131+$R131*(1-$O131))),0,IF($X131="NNN",SUM(Expenses!HV$35:HV$39)*$F131,IF($X131="FSG",0,IF($X131="MG",SUMPRODUCT($Z131:$Z135,Expenses!HV$35:HV$39)*$F131,MAX((Expenses!HV$35-$AB131/12)*$AA131*$F131,0)+MAX((Expenses!HV$36-$AB132/12)*$AA132*$F131,0)+MAX((Expenses!HV$37-$AB133/12)*$AA133*$F131,0)+MAX((Expenses!HV$38-$AB134/12)*$AA134*$F131,0)+MAX((Expenses!HV$39-$AB135/12)*$AA135*$F131,0)))))</f>
        <v>0</v>
      </c>
      <c r="HY302" s="156">
        <f>IF(OR(HY$165&lt;=EOMONTH($E131,$R131*(1-$O131)),HY$165&gt;EOMONTH($E131,$P131*12*(1-$O131)+$Q131*12*$O131+$R131*(1-$O131))),0,IF($X131="NNN",SUM(Expenses!HW$35:HW$39)*$F131,IF($X131="FSG",0,IF($X131="MG",SUMPRODUCT($Z131:$Z135,Expenses!HW$35:HW$39)*$F131,MAX((Expenses!HW$35-$AB131/12)*$AA131*$F131,0)+MAX((Expenses!HW$36-$AB132/12)*$AA132*$F131,0)+MAX((Expenses!HW$37-$AB133/12)*$AA133*$F131,0)+MAX((Expenses!HW$38-$AB134/12)*$AA134*$F131,0)+MAX((Expenses!HW$39-$AB135/12)*$AA135*$F131,0)))))</f>
        <v>0</v>
      </c>
      <c r="HZ302" s="156">
        <f>IF(OR(HZ$165&lt;=EOMONTH($E131,$R131*(1-$O131)),HZ$165&gt;EOMONTH($E131,$P131*12*(1-$O131)+$Q131*12*$O131+$R131*(1-$O131))),0,IF($X131="NNN",SUM(Expenses!HX$35:HX$39)*$F131,IF($X131="FSG",0,IF($X131="MG",SUMPRODUCT($Z131:$Z135,Expenses!HX$35:HX$39)*$F131,MAX((Expenses!HX$35-$AB131/12)*$AA131*$F131,0)+MAX((Expenses!HX$36-$AB132/12)*$AA132*$F131,0)+MAX((Expenses!HX$37-$AB133/12)*$AA133*$F131,0)+MAX((Expenses!HX$38-$AB134/12)*$AA134*$F131,0)+MAX((Expenses!HX$39-$AB135/12)*$AA135*$F131,0)))))</f>
        <v>0</v>
      </c>
      <c r="IA302" s="156">
        <f>IF(OR(IA$165&lt;=EOMONTH($E131,$R131*(1-$O131)),IA$165&gt;EOMONTH($E131,$P131*12*(1-$O131)+$Q131*12*$O131+$R131*(1-$O131))),0,IF($X131="NNN",SUM(Expenses!HY$35:HY$39)*$F131,IF($X131="FSG",0,IF($X131="MG",SUMPRODUCT($Z131:$Z135,Expenses!HY$35:HY$39)*$F131,MAX((Expenses!HY$35-$AB131/12)*$AA131*$F131,0)+MAX((Expenses!HY$36-$AB132/12)*$AA132*$F131,0)+MAX((Expenses!HY$37-$AB133/12)*$AA133*$F131,0)+MAX((Expenses!HY$38-$AB134/12)*$AA134*$F131,0)+MAX((Expenses!HY$39-$AB135/12)*$AA135*$F131,0)))))</f>
        <v>0</v>
      </c>
      <c r="IB302" s="156">
        <f>IF(OR(IB$165&lt;=EOMONTH($E131,$R131*(1-$O131)),IB$165&gt;EOMONTH($E131,$P131*12*(1-$O131)+$Q131*12*$O131+$R131*(1-$O131))),0,IF($X131="NNN",SUM(Expenses!HZ$35:HZ$39)*$F131,IF($X131="FSG",0,IF($X131="MG",SUMPRODUCT($Z131:$Z135,Expenses!HZ$35:HZ$39)*$F131,MAX((Expenses!HZ$35-$AB131/12)*$AA131*$F131,0)+MAX((Expenses!HZ$36-$AB132/12)*$AA132*$F131,0)+MAX((Expenses!HZ$37-$AB133/12)*$AA133*$F131,0)+MAX((Expenses!HZ$38-$AB134/12)*$AA134*$F131,0)+MAX((Expenses!HZ$39-$AB135/12)*$AA135*$F131,0)))))</f>
        <v>0</v>
      </c>
      <c r="IC302" s="156">
        <f>IF(OR(IC$165&lt;=EOMONTH($E131,$R131*(1-$O131)),IC$165&gt;EOMONTH($E131,$P131*12*(1-$O131)+$Q131*12*$O131+$R131*(1-$O131))),0,IF($X131="NNN",SUM(Expenses!IA$35:IA$39)*$F131,IF($X131="FSG",0,IF($X131="MG",SUMPRODUCT($Z131:$Z135,Expenses!IA$35:IA$39)*$F131,MAX((Expenses!IA$35-$AB131/12)*$AA131*$F131,0)+MAX((Expenses!IA$36-$AB132/12)*$AA132*$F131,0)+MAX((Expenses!IA$37-$AB133/12)*$AA133*$F131,0)+MAX((Expenses!IA$38-$AB134/12)*$AA134*$F131,0)+MAX((Expenses!IA$39-$AB135/12)*$AA135*$F131,0)))))</f>
        <v>0</v>
      </c>
      <c r="ID302" s="156">
        <f>IF(OR(ID$165&lt;=EOMONTH($E131,$R131*(1-$O131)),ID$165&gt;EOMONTH($E131,$P131*12*(1-$O131)+$Q131*12*$O131+$R131*(1-$O131))),0,IF($X131="NNN",SUM(Expenses!IB$35:IB$39)*$F131,IF($X131="FSG",0,IF($X131="MG",SUMPRODUCT($Z131:$Z135,Expenses!IB$35:IB$39)*$F131,MAX((Expenses!IB$35-$AB131/12)*$AA131*$F131,0)+MAX((Expenses!IB$36-$AB132/12)*$AA132*$F131,0)+MAX((Expenses!IB$37-$AB133/12)*$AA133*$F131,0)+MAX((Expenses!IB$38-$AB134/12)*$AA134*$F131,0)+MAX((Expenses!IB$39-$AB135/12)*$AA135*$F131,0)))))</f>
        <v>0</v>
      </c>
      <c r="IE302" s="156">
        <f>IF(OR(IE$165&lt;=EOMONTH($E131,$R131*(1-$O131)),IE$165&gt;EOMONTH($E131,$P131*12*(1-$O131)+$Q131*12*$O131+$R131*(1-$O131))),0,IF($X131="NNN",SUM(Expenses!IC$35:IC$39)*$F131,IF($X131="FSG",0,IF($X131="MG",SUMPRODUCT($Z131:$Z135,Expenses!IC$35:IC$39)*$F131,MAX((Expenses!IC$35-$AB131/12)*$AA131*$F131,0)+MAX((Expenses!IC$36-$AB132/12)*$AA132*$F131,0)+MAX((Expenses!IC$37-$AB133/12)*$AA133*$F131,0)+MAX((Expenses!IC$38-$AB134/12)*$AA134*$F131,0)+MAX((Expenses!IC$39-$AB135/12)*$AA135*$F131,0)))))</f>
        <v>0</v>
      </c>
      <c r="IF302" s="156">
        <f>IF(OR(IF$165&lt;=EOMONTH($E131,$R131*(1-$O131)),IF$165&gt;EOMONTH($E131,$P131*12*(1-$O131)+$Q131*12*$O131+$R131*(1-$O131))),0,IF($X131="NNN",SUM(Expenses!ID$35:ID$39)*$F131,IF($X131="FSG",0,IF($X131="MG",SUMPRODUCT($Z131:$Z135,Expenses!ID$35:ID$39)*$F131,MAX((Expenses!ID$35-$AB131/12)*$AA131*$F131,0)+MAX((Expenses!ID$36-$AB132/12)*$AA132*$F131,0)+MAX((Expenses!ID$37-$AB133/12)*$AA133*$F131,0)+MAX((Expenses!ID$38-$AB134/12)*$AA134*$F131,0)+MAX((Expenses!ID$39-$AB135/12)*$AA135*$F131,0)))))</f>
        <v>0</v>
      </c>
      <c r="IG302" s="156">
        <f>IF(OR(IG$165&lt;=EOMONTH($E131,$R131*(1-$O131)),IG$165&gt;EOMONTH($E131,$P131*12*(1-$O131)+$Q131*12*$O131+$R131*(1-$O131))),0,IF($X131="NNN",SUM(Expenses!IE$35:IE$39)*$F131,IF($X131="FSG",0,IF($X131="MG",SUMPRODUCT($Z131:$Z135,Expenses!IE$35:IE$39)*$F131,MAX((Expenses!IE$35-$AB131/12)*$AA131*$F131,0)+MAX((Expenses!IE$36-$AB132/12)*$AA132*$F131,0)+MAX((Expenses!IE$37-$AB133/12)*$AA133*$F131,0)+MAX((Expenses!IE$38-$AB134/12)*$AA134*$F131,0)+MAX((Expenses!IE$39-$AB135/12)*$AA135*$F131,0)))))</f>
        <v>0</v>
      </c>
      <c r="IH302" s="156">
        <f>IF(OR(IH$165&lt;=EOMONTH($E131,$R131*(1-$O131)),IH$165&gt;EOMONTH($E131,$P131*12*(1-$O131)+$Q131*12*$O131+$R131*(1-$O131))),0,IF($X131="NNN",SUM(Expenses!IF$35:IF$39)*$F131,IF($X131="FSG",0,IF($X131="MG",SUMPRODUCT($Z131:$Z135,Expenses!IF$35:IF$39)*$F131,MAX((Expenses!IF$35-$AB131/12)*$AA131*$F131,0)+MAX((Expenses!IF$36-$AB132/12)*$AA132*$F131,0)+MAX((Expenses!IF$37-$AB133/12)*$AA133*$F131,0)+MAX((Expenses!IF$38-$AB134/12)*$AA134*$F131,0)+MAX((Expenses!IF$39-$AB135/12)*$AA135*$F131,0)))))</f>
        <v>0</v>
      </c>
      <c r="II302" s="156">
        <f>IF(OR(II$165&lt;=EOMONTH($E131,$R131*(1-$O131)),II$165&gt;EOMONTH($E131,$P131*12*(1-$O131)+$Q131*12*$O131+$R131*(1-$O131))),0,IF($X131="NNN",SUM(Expenses!IG$35:IG$39)*$F131,IF($X131="FSG",0,IF($X131="MG",SUMPRODUCT($Z131:$Z135,Expenses!IG$35:IG$39)*$F131,MAX((Expenses!IG$35-$AB131/12)*$AA131*$F131,0)+MAX((Expenses!IG$36-$AB132/12)*$AA132*$F131,0)+MAX((Expenses!IG$37-$AB133/12)*$AA133*$F131,0)+MAX((Expenses!IG$38-$AB134/12)*$AA134*$F131,0)+MAX((Expenses!IG$39-$AB135/12)*$AA135*$F131,0)))))</f>
        <v>0</v>
      </c>
      <c r="IJ302" s="156">
        <f>IF(OR(IJ$165&lt;=EOMONTH($E131,$R131*(1-$O131)),IJ$165&gt;EOMONTH($E131,$P131*12*(1-$O131)+$Q131*12*$O131+$R131*(1-$O131))),0,IF($X131="NNN",SUM(Expenses!IH$35:IH$39)*$F131,IF($X131="FSG",0,IF($X131="MG",SUMPRODUCT($Z131:$Z135,Expenses!IH$35:IH$39)*$F131,MAX((Expenses!IH$35-$AB131/12)*$AA131*$F131,0)+MAX((Expenses!IH$36-$AB132/12)*$AA132*$F131,0)+MAX((Expenses!IH$37-$AB133/12)*$AA133*$F131,0)+MAX((Expenses!IH$38-$AB134/12)*$AA134*$F131,0)+MAX((Expenses!IH$39-$AB135/12)*$AA135*$F131,0)))))</f>
        <v>0</v>
      </c>
      <c r="IK302" s="156">
        <f>IF(OR(IK$165&lt;=EOMONTH($E131,$R131*(1-$O131)),IK$165&gt;EOMONTH($E131,$P131*12*(1-$O131)+$Q131*12*$O131+$R131*(1-$O131))),0,IF($X131="NNN",SUM(Expenses!II$35:II$39)*$F131,IF($X131="FSG",0,IF($X131="MG",SUMPRODUCT($Z131:$Z135,Expenses!II$35:II$39)*$F131,MAX((Expenses!II$35-$AB131/12)*$AA131*$F131,0)+MAX((Expenses!II$36-$AB132/12)*$AA132*$F131,0)+MAX((Expenses!II$37-$AB133/12)*$AA133*$F131,0)+MAX((Expenses!II$38-$AB134/12)*$AA134*$F131,0)+MAX((Expenses!II$39-$AB135/12)*$AA135*$F131,0)))))</f>
        <v>0</v>
      </c>
      <c r="IL302" s="156">
        <f>IF(OR(IL$165&lt;=EOMONTH($E131,$R131*(1-$O131)),IL$165&gt;EOMONTH($E131,$P131*12*(1-$O131)+$Q131*12*$O131+$R131*(1-$O131))),0,IF($X131="NNN",SUM(Expenses!IJ$35:IJ$39)*$F131,IF($X131="FSG",0,IF($X131="MG",SUMPRODUCT($Z131:$Z135,Expenses!IJ$35:IJ$39)*$F131,MAX((Expenses!IJ$35-$AB131/12)*$AA131*$F131,0)+MAX((Expenses!IJ$36-$AB132/12)*$AA132*$F131,0)+MAX((Expenses!IJ$37-$AB133/12)*$AA133*$F131,0)+MAX((Expenses!IJ$38-$AB134/12)*$AA134*$F131,0)+MAX((Expenses!IJ$39-$AB135/12)*$AA135*$F131,0)))))</f>
        <v>0</v>
      </c>
      <c r="IM302" s="156">
        <f>IF(OR(IM$165&lt;=EOMONTH($E131,$R131*(1-$O131)),IM$165&gt;EOMONTH($E131,$P131*12*(1-$O131)+$Q131*12*$O131+$R131*(1-$O131))),0,IF($X131="NNN",SUM(Expenses!IK$35:IK$39)*$F131,IF($X131="FSG",0,IF($X131="MG",SUMPRODUCT($Z131:$Z135,Expenses!IK$35:IK$39)*$F131,MAX((Expenses!IK$35-$AB131/12)*$AA131*$F131,0)+MAX((Expenses!IK$36-$AB132/12)*$AA132*$F131,0)+MAX((Expenses!IK$37-$AB133/12)*$AA133*$F131,0)+MAX((Expenses!IK$38-$AB134/12)*$AA134*$F131,0)+MAX((Expenses!IK$39-$AB135/12)*$AA135*$F131,0)))))</f>
        <v>0</v>
      </c>
      <c r="IN302" s="156">
        <f>IF(OR(IN$165&lt;=EOMONTH($E131,$R131*(1-$O131)),IN$165&gt;EOMONTH($E131,$P131*12*(1-$O131)+$Q131*12*$O131+$R131*(1-$O131))),0,IF($X131="NNN",SUM(Expenses!IL$35:IL$39)*$F131,IF($X131="FSG",0,IF($X131="MG",SUMPRODUCT($Z131:$Z135,Expenses!IL$35:IL$39)*$F131,MAX((Expenses!IL$35-$AB131/12)*$AA131*$F131,0)+MAX((Expenses!IL$36-$AB132/12)*$AA132*$F131,0)+MAX((Expenses!IL$37-$AB133/12)*$AA133*$F131,0)+MAX((Expenses!IL$38-$AB134/12)*$AA134*$F131,0)+MAX((Expenses!IL$39-$AB135/12)*$AA135*$F131,0)))))</f>
        <v>0</v>
      </c>
      <c r="IO302" s="156">
        <f>IF(OR(IO$165&lt;=EOMONTH($E131,$R131*(1-$O131)),IO$165&gt;EOMONTH($E131,$P131*12*(1-$O131)+$Q131*12*$O131+$R131*(1-$O131))),0,IF($X131="NNN",SUM(Expenses!IM$35:IM$39)*$F131,IF($X131="FSG",0,IF($X131="MG",SUMPRODUCT($Z131:$Z135,Expenses!IM$35:IM$39)*$F131,MAX((Expenses!IM$35-$AB131/12)*$AA131*$F131,0)+MAX((Expenses!IM$36-$AB132/12)*$AA132*$F131,0)+MAX((Expenses!IM$37-$AB133/12)*$AA133*$F131,0)+MAX((Expenses!IM$38-$AB134/12)*$AA134*$F131,0)+MAX((Expenses!IM$39-$AB135/12)*$AA135*$F131,0)))))</f>
        <v>0</v>
      </c>
      <c r="IP302" s="156">
        <f>IF(OR(IP$165&lt;=EOMONTH($E131,$R131*(1-$O131)),IP$165&gt;EOMONTH($E131,$P131*12*(1-$O131)+$Q131*12*$O131+$R131*(1-$O131))),0,IF($X131="NNN",SUM(Expenses!IN$35:IN$39)*$F131,IF($X131="FSG",0,IF($X131="MG",SUMPRODUCT($Z131:$Z135,Expenses!IN$35:IN$39)*$F131,MAX((Expenses!IN$35-$AB131/12)*$AA131*$F131,0)+MAX((Expenses!IN$36-$AB132/12)*$AA132*$F131,0)+MAX((Expenses!IN$37-$AB133/12)*$AA133*$F131,0)+MAX((Expenses!IN$38-$AB134/12)*$AA134*$F131,0)+MAX((Expenses!IN$39-$AB135/12)*$AA135*$F131,0)))))</f>
        <v>0</v>
      </c>
      <c r="IQ302" s="156">
        <f>IF(OR(IQ$165&lt;=EOMONTH($E131,$R131*(1-$O131)),IQ$165&gt;EOMONTH($E131,$P131*12*(1-$O131)+$Q131*12*$O131+$R131*(1-$O131))),0,IF($X131="NNN",SUM(Expenses!IO$35:IO$39)*$F131,IF($X131="FSG",0,IF($X131="MG",SUMPRODUCT($Z131:$Z135,Expenses!IO$35:IO$39)*$F131,MAX((Expenses!IO$35-$AB131/12)*$AA131*$F131,0)+MAX((Expenses!IO$36-$AB132/12)*$AA132*$F131,0)+MAX((Expenses!IO$37-$AB133/12)*$AA133*$F131,0)+MAX((Expenses!IO$38-$AB134/12)*$AA134*$F131,0)+MAX((Expenses!IO$39-$AB135/12)*$AA135*$F131,0)))))</f>
        <v>0</v>
      </c>
      <c r="IR302" s="156">
        <f>IF(OR(IR$165&lt;=EOMONTH($E131,$R131*(1-$O131)),IR$165&gt;EOMONTH($E131,$P131*12*(1-$O131)+$Q131*12*$O131+$R131*(1-$O131))),0,IF($X131="NNN",SUM(Expenses!IP$35:IP$39)*$F131,IF($X131="FSG",0,IF($X131="MG",SUMPRODUCT($Z131:$Z135,Expenses!IP$35:IP$39)*$F131,MAX((Expenses!IP$35-$AB131/12)*$AA131*$F131,0)+MAX((Expenses!IP$36-$AB132/12)*$AA132*$F131,0)+MAX((Expenses!IP$37-$AB133/12)*$AA133*$F131,0)+MAX((Expenses!IP$38-$AB134/12)*$AA134*$F131,0)+MAX((Expenses!IP$39-$AB135/12)*$AA135*$F131,0)))))</f>
        <v>0</v>
      </c>
      <c r="IS302" s="156">
        <f>IF(OR(IS$165&lt;=EOMONTH($E131,$R131*(1-$O131)),IS$165&gt;EOMONTH($E131,$P131*12*(1-$O131)+$Q131*12*$O131+$R131*(1-$O131))),0,IF($X131="NNN",SUM(Expenses!IQ$35:IQ$39)*$F131,IF($X131="FSG",0,IF($X131="MG",SUMPRODUCT($Z131:$Z135,Expenses!IQ$35:IQ$39)*$F131,MAX((Expenses!IQ$35-$AB131/12)*$AA131*$F131,0)+MAX((Expenses!IQ$36-$AB132/12)*$AA132*$F131,0)+MAX((Expenses!IQ$37-$AB133/12)*$AA133*$F131,0)+MAX((Expenses!IQ$38-$AB134/12)*$AA134*$F131,0)+MAX((Expenses!IQ$39-$AB135/12)*$AA135*$F131,0)))))</f>
        <v>0</v>
      </c>
      <c r="IT302" s="156">
        <f>IF(OR(IT$165&lt;=EOMONTH($E131,$R131*(1-$O131)),IT$165&gt;EOMONTH($E131,$P131*12*(1-$O131)+$Q131*12*$O131+$R131*(1-$O131))),0,IF($X131="NNN",SUM(Expenses!IR$35:IR$39)*$F131,IF($X131="FSG",0,IF($X131="MG",SUMPRODUCT($Z131:$Z135,Expenses!IR$35:IR$39)*$F131,MAX((Expenses!IR$35-$AB131/12)*$AA131*$F131,0)+MAX((Expenses!IR$36-$AB132/12)*$AA132*$F131,0)+MAX((Expenses!IR$37-$AB133/12)*$AA133*$F131,0)+MAX((Expenses!IR$38-$AB134/12)*$AA134*$F131,0)+MAX((Expenses!IR$39-$AB135/12)*$AA135*$F131,0)))))</f>
        <v>0</v>
      </c>
      <c r="IU302" s="156">
        <f>IF(OR(IU$165&lt;=EOMONTH($E131,$R131*(1-$O131)),IU$165&gt;EOMONTH($E131,$P131*12*(1-$O131)+$Q131*12*$O131+$R131*(1-$O131))),0,IF($X131="NNN",SUM(Expenses!IS$35:IS$39)*$F131,IF($X131="FSG",0,IF($X131="MG",SUMPRODUCT($Z131:$Z135,Expenses!IS$35:IS$39)*$F131,MAX((Expenses!IS$35-$AB131/12)*$AA131*$F131,0)+MAX((Expenses!IS$36-$AB132/12)*$AA132*$F131,0)+MAX((Expenses!IS$37-$AB133/12)*$AA133*$F131,0)+MAX((Expenses!IS$38-$AB134/12)*$AA134*$F131,0)+MAX((Expenses!IS$39-$AB135/12)*$AA135*$F131,0)))))</f>
        <v>0</v>
      </c>
      <c r="IV302" s="156">
        <f>IF(OR(IV$165&lt;=EOMONTH($E131,$R131*(1-$O131)),IV$165&gt;EOMONTH($E131,$P131*12*(1-$O131)+$Q131*12*$O131+$R131*(1-$O131))),0,IF($X131="NNN",SUM(Expenses!IT$35:IT$39)*$F131,IF($X131="FSG",0,IF($X131="MG",SUMPRODUCT($Z131:$Z135,Expenses!IT$35:IT$39)*$F131,MAX((Expenses!IT$35-$AB131/12)*$AA131*$F131,0)+MAX((Expenses!IT$36-$AB132/12)*$AA132*$F131,0)+MAX((Expenses!IT$37-$AB133/12)*$AA133*$F131,0)+MAX((Expenses!IT$38-$AB134/12)*$AA134*$F131,0)+MAX((Expenses!IT$39-$AB135/12)*$AA135*$F131,0)))))</f>
        <v>0</v>
      </c>
      <c r="IW302" s="156">
        <f>IF(OR(IW$165&lt;=EOMONTH($E131,$R131*(1-$O131)),IW$165&gt;EOMONTH($E131,$P131*12*(1-$O131)+$Q131*12*$O131+$R131*(1-$O131))),0,IF($X131="NNN",SUM(Expenses!IU$35:IU$39)*$F131,IF($X131="FSG",0,IF($X131="MG",SUMPRODUCT($Z131:$Z135,Expenses!IU$35:IU$39)*$F131,MAX((Expenses!IU$35-$AB131/12)*$AA131*$F131,0)+MAX((Expenses!IU$36-$AB132/12)*$AA132*$F131,0)+MAX((Expenses!IU$37-$AB133/12)*$AA133*$F131,0)+MAX((Expenses!IU$38-$AB134/12)*$AA134*$F131,0)+MAX((Expenses!IU$39-$AB135/12)*$AA135*$F131,0)))))</f>
        <v>0</v>
      </c>
      <c r="IX302" s="156">
        <f>IF(OR(IX$165&lt;=EOMONTH($E131,$R131*(1-$O131)),IX$165&gt;EOMONTH($E131,$P131*12*(1-$O131)+$Q131*12*$O131+$R131*(1-$O131))),0,IF($X131="NNN",SUM(Expenses!IV$35:IV$39)*$F131,IF($X131="FSG",0,IF($X131="MG",SUMPRODUCT($Z131:$Z135,Expenses!IV$35:IV$39)*$F131,MAX((Expenses!IV$35-$AB131/12)*$AA131*$F131,0)+MAX((Expenses!IV$36-$AB132/12)*$AA132*$F131,0)+MAX((Expenses!IV$37-$AB133/12)*$AA133*$F131,0)+MAX((Expenses!IV$38-$AB134/12)*$AA134*$F131,0)+MAX((Expenses!IV$39-$AB135/12)*$AA135*$F131,0)))))</f>
        <v>0</v>
      </c>
      <c r="IY302" s="156">
        <f>IF(OR(IY$165&lt;=EOMONTH($E131,$R131*(1-$O131)),IY$165&gt;EOMONTH($E131,$P131*12*(1-$O131)+$Q131*12*$O131+$R131*(1-$O131))),0,IF($X131="NNN",SUM(Expenses!IW$35:IW$39)*$F131,IF($X131="FSG",0,IF($X131="MG",SUMPRODUCT($Z131:$Z135,Expenses!IW$35:IW$39)*$F131,MAX((Expenses!IW$35-$AB131/12)*$AA131*$F131,0)+MAX((Expenses!IW$36-$AB132/12)*$AA132*$F131,0)+MAX((Expenses!IW$37-$AB133/12)*$AA133*$F131,0)+MAX((Expenses!IW$38-$AB134/12)*$AA134*$F131,0)+MAX((Expenses!IW$39-$AB135/12)*$AA135*$F131,0)))))</f>
        <v>0</v>
      </c>
      <c r="IZ302" s="156">
        <f>IF(OR(IZ$165&lt;=EOMONTH($E131,$R131*(1-$O131)),IZ$165&gt;EOMONTH($E131,$P131*12*(1-$O131)+$Q131*12*$O131+$R131*(1-$O131))),0,IF($X131="NNN",SUM(Expenses!IX$35:IX$39)*$F131,IF($X131="FSG",0,IF($X131="MG",SUMPRODUCT($Z131:$Z135,Expenses!IX$35:IX$39)*$F131,MAX((Expenses!IX$35-$AB131/12)*$AA131*$F131,0)+MAX((Expenses!IX$36-$AB132/12)*$AA132*$F131,0)+MAX((Expenses!IX$37-$AB133/12)*$AA133*$F131,0)+MAX((Expenses!IX$38-$AB134/12)*$AA134*$F131,0)+MAX((Expenses!IX$39-$AB135/12)*$AA135*$F131,0)))))</f>
        <v>0</v>
      </c>
      <c r="JA302" s="156">
        <f>IF(OR(JA$165&lt;=EOMONTH($E131,$R131*(1-$O131)),JA$165&gt;EOMONTH($E131,$P131*12*(1-$O131)+$Q131*12*$O131+$R131*(1-$O131))),0,IF($X131="NNN",SUM(Expenses!IY$35:IY$39)*$F131,IF($X131="FSG",0,IF($X131="MG",SUMPRODUCT($Z131:$Z135,Expenses!IY$35:IY$39)*$F131,MAX((Expenses!IY$35-$AB131/12)*$AA131*$F131,0)+MAX((Expenses!IY$36-$AB132/12)*$AA132*$F131,0)+MAX((Expenses!IY$37-$AB133/12)*$AA133*$F131,0)+MAX((Expenses!IY$38-$AB134/12)*$AA134*$F131,0)+MAX((Expenses!IY$39-$AB135/12)*$AA135*$F131,0)))))</f>
        <v>0</v>
      </c>
      <c r="JB302" s="156">
        <f>IF(OR(JB$165&lt;=EOMONTH($E131,$R131*(1-$O131)),JB$165&gt;EOMONTH($E131,$P131*12*(1-$O131)+$Q131*12*$O131+$R131*(1-$O131))),0,IF($X131="NNN",SUM(Expenses!IZ$35:IZ$39)*$F131,IF($X131="FSG",0,IF($X131="MG",SUMPRODUCT($Z131:$Z135,Expenses!IZ$35:IZ$39)*$F131,MAX((Expenses!IZ$35-$AB131/12)*$AA131*$F131,0)+MAX((Expenses!IZ$36-$AB132/12)*$AA132*$F131,0)+MAX((Expenses!IZ$37-$AB133/12)*$AA133*$F131,0)+MAX((Expenses!IZ$38-$AB134/12)*$AA134*$F131,0)+MAX((Expenses!IZ$39-$AB135/12)*$AA135*$F131,0)))))</f>
        <v>0</v>
      </c>
      <c r="JC302" s="156">
        <f>IF(OR(JC$165&lt;=EOMONTH($E131,$R131*(1-$O131)),JC$165&gt;EOMONTH($E131,$P131*12*(1-$O131)+$Q131*12*$O131+$R131*(1-$O131))),0,IF($X131="NNN",SUM(Expenses!JA$35:JA$39)*$F131,IF($X131="FSG",0,IF($X131="MG",SUMPRODUCT($Z131:$Z135,Expenses!JA$35:JA$39)*$F131,MAX((Expenses!JA$35-$AB131/12)*$AA131*$F131,0)+MAX((Expenses!JA$36-$AB132/12)*$AA132*$F131,0)+MAX((Expenses!JA$37-$AB133/12)*$AA133*$F131,0)+MAX((Expenses!JA$38-$AB134/12)*$AA134*$F131,0)+MAX((Expenses!JA$39-$AB135/12)*$AA135*$F131,0)))))</f>
        <v>0</v>
      </c>
      <c r="JD302" s="156">
        <f>IF(OR(JD$165&lt;=EOMONTH($E131,$R131*(1-$O131)),JD$165&gt;EOMONTH($E131,$P131*12*(1-$O131)+$Q131*12*$O131+$R131*(1-$O131))),0,IF($X131="NNN",SUM(Expenses!JB$35:JB$39)*$F131,IF($X131="FSG",0,IF($X131="MG",SUMPRODUCT($Z131:$Z135,Expenses!JB$35:JB$39)*$F131,MAX((Expenses!JB$35-$AB131/12)*$AA131*$F131,0)+MAX((Expenses!JB$36-$AB132/12)*$AA132*$F131,0)+MAX((Expenses!JB$37-$AB133/12)*$AA133*$F131,0)+MAX((Expenses!JB$38-$AB134/12)*$AA134*$F131,0)+MAX((Expenses!JB$39-$AB135/12)*$AA135*$F131,0)))))</f>
        <v>0</v>
      </c>
      <c r="JE302" s="156">
        <f>IF(OR(JE$165&lt;=EOMONTH($E131,$R131*(1-$O131)),JE$165&gt;EOMONTH($E131,$P131*12*(1-$O131)+$Q131*12*$O131+$R131*(1-$O131))),0,IF($X131="NNN",SUM(Expenses!JC$35:JC$39)*$F131,IF($X131="FSG",0,IF($X131="MG",SUMPRODUCT($Z131:$Z135,Expenses!JC$35:JC$39)*$F131,MAX((Expenses!JC$35-$AB131/12)*$AA131*$F131,0)+MAX((Expenses!JC$36-$AB132/12)*$AA132*$F131,0)+MAX((Expenses!JC$37-$AB133/12)*$AA133*$F131,0)+MAX((Expenses!JC$38-$AB134/12)*$AA134*$F131,0)+MAX((Expenses!JC$39-$AB135/12)*$AA135*$F131,0)))))</f>
        <v>0</v>
      </c>
      <c r="JF302" s="156">
        <f>IF(OR(JF$165&lt;=EOMONTH($E131,$R131*(1-$O131)),JF$165&gt;EOMONTH($E131,$P131*12*(1-$O131)+$Q131*12*$O131+$R131*(1-$O131))),0,IF($X131="NNN",SUM(Expenses!JD$35:JD$39)*$F131,IF($X131="FSG",0,IF($X131="MG",SUMPRODUCT($Z131:$Z135,Expenses!JD$35:JD$39)*$F131,MAX((Expenses!JD$35-$AB131/12)*$AA131*$F131,0)+MAX((Expenses!JD$36-$AB132/12)*$AA132*$F131,0)+MAX((Expenses!JD$37-$AB133/12)*$AA133*$F131,0)+MAX((Expenses!JD$38-$AB134/12)*$AA134*$F131,0)+MAX((Expenses!JD$39-$AB135/12)*$AA135*$F131,0)))))</f>
        <v>0</v>
      </c>
      <c r="JG302" s="156">
        <f>IF(OR(JG$165&lt;=EOMONTH($E131,$R131*(1-$O131)),JG$165&gt;EOMONTH($E131,$P131*12*(1-$O131)+$Q131*12*$O131+$R131*(1-$O131))),0,IF($X131="NNN",SUM(Expenses!JE$35:JE$39)*$F131,IF($X131="FSG",0,IF($X131="MG",SUMPRODUCT($Z131:$Z135,Expenses!JE$35:JE$39)*$F131,MAX((Expenses!JE$35-$AB131/12)*$AA131*$F131,0)+MAX((Expenses!JE$36-$AB132/12)*$AA132*$F131,0)+MAX((Expenses!JE$37-$AB133/12)*$AA133*$F131,0)+MAX((Expenses!JE$38-$AB134/12)*$AA134*$F131,0)+MAX((Expenses!JE$39-$AB135/12)*$AA135*$F131,0)))))</f>
        <v>0</v>
      </c>
      <c r="JH302" s="156">
        <f>IF(OR(JH$165&lt;=EOMONTH($E131,$R131*(1-$O131)),JH$165&gt;EOMONTH($E131,$P131*12*(1-$O131)+$Q131*12*$O131+$R131*(1-$O131))),0,IF($X131="NNN",SUM(Expenses!JF$35:JF$39)*$F131,IF($X131="FSG",0,IF($X131="MG",SUMPRODUCT($Z131:$Z135,Expenses!JF$35:JF$39)*$F131,MAX((Expenses!JF$35-$AB131/12)*$AA131*$F131,0)+MAX((Expenses!JF$36-$AB132/12)*$AA132*$F131,0)+MAX((Expenses!JF$37-$AB133/12)*$AA133*$F131,0)+MAX((Expenses!JF$38-$AB134/12)*$AA134*$F131,0)+MAX((Expenses!JF$39-$AB135/12)*$AA135*$F131,0)))))</f>
        <v>0</v>
      </c>
      <c r="JI302" s="156">
        <f>IF(OR(JI$165&lt;=EOMONTH($E131,$R131*(1-$O131)),JI$165&gt;EOMONTH($E131,$P131*12*(1-$O131)+$Q131*12*$O131+$R131*(1-$O131))),0,IF($X131="NNN",SUM(Expenses!JG$35:JG$39)*$F131,IF($X131="FSG",0,IF($X131="MG",SUMPRODUCT($Z131:$Z135,Expenses!JG$35:JG$39)*$F131,MAX((Expenses!JG$35-$AB131/12)*$AA131*$F131,0)+MAX((Expenses!JG$36-$AB132/12)*$AA132*$F131,0)+MAX((Expenses!JG$37-$AB133/12)*$AA133*$F131,0)+MAX((Expenses!JG$38-$AB134/12)*$AA134*$F131,0)+MAX((Expenses!JG$39-$AB135/12)*$AA135*$F131,0)))))</f>
        <v>0</v>
      </c>
      <c r="JJ302" s="156">
        <f>IF(OR(JJ$165&lt;=EOMONTH($E131,$R131*(1-$O131)),JJ$165&gt;EOMONTH($E131,$P131*12*(1-$O131)+$Q131*12*$O131+$R131*(1-$O131))),0,IF($X131="NNN",SUM(Expenses!JH$35:JH$39)*$F131,IF($X131="FSG",0,IF($X131="MG",SUMPRODUCT($Z131:$Z135,Expenses!JH$35:JH$39)*$F131,MAX((Expenses!JH$35-$AB131/12)*$AA131*$F131,0)+MAX((Expenses!JH$36-$AB132/12)*$AA132*$F131,0)+MAX((Expenses!JH$37-$AB133/12)*$AA133*$F131,0)+MAX((Expenses!JH$38-$AB134/12)*$AA134*$F131,0)+MAX((Expenses!JH$39-$AB135/12)*$AA135*$F131,0)))))</f>
        <v>0</v>
      </c>
      <c r="JK302" s="156">
        <f>IF(OR(JK$165&lt;=EOMONTH($E131,$R131*(1-$O131)),JK$165&gt;EOMONTH($E131,$P131*12*(1-$O131)+$Q131*12*$O131+$R131*(1-$O131))),0,IF($X131="NNN",SUM(Expenses!JI$35:JI$39)*$F131,IF($X131="FSG",0,IF($X131="MG",SUMPRODUCT($Z131:$Z135,Expenses!JI$35:JI$39)*$F131,MAX((Expenses!JI$35-$AB131/12)*$AA131*$F131,0)+MAX((Expenses!JI$36-$AB132/12)*$AA132*$F131,0)+MAX((Expenses!JI$37-$AB133/12)*$AA133*$F131,0)+MAX((Expenses!JI$38-$AB134/12)*$AA134*$F131,0)+MAX((Expenses!JI$39-$AB135/12)*$AA135*$F131,0)))))</f>
        <v>0</v>
      </c>
      <c r="JL302" s="156">
        <f>IF(OR(JL$165&lt;=EOMONTH($E131,$R131*(1-$O131)),JL$165&gt;EOMONTH($E131,$P131*12*(1-$O131)+$Q131*12*$O131+$R131*(1-$O131))),0,IF($X131="NNN",SUM(Expenses!JJ$35:JJ$39)*$F131,IF($X131="FSG",0,IF($X131="MG",SUMPRODUCT($Z131:$Z135,Expenses!JJ$35:JJ$39)*$F131,MAX((Expenses!JJ$35-$AB131/12)*$AA131*$F131,0)+MAX((Expenses!JJ$36-$AB132/12)*$AA132*$F131,0)+MAX((Expenses!JJ$37-$AB133/12)*$AA133*$F131,0)+MAX((Expenses!JJ$38-$AB134/12)*$AA134*$F131,0)+MAX((Expenses!JJ$39-$AB135/12)*$AA135*$F131,0)))))</f>
        <v>0</v>
      </c>
      <c r="JM302" s="156">
        <f>IF(OR(JM$165&lt;=EOMONTH($E131,$R131*(1-$O131)),JM$165&gt;EOMONTH($E131,$P131*12*(1-$O131)+$Q131*12*$O131+$R131*(1-$O131))),0,IF($X131="NNN",SUM(Expenses!JK$35:JK$39)*$F131,IF($X131="FSG",0,IF($X131="MG",SUMPRODUCT($Z131:$Z135,Expenses!JK$35:JK$39)*$F131,MAX((Expenses!JK$35-$AB131/12)*$AA131*$F131,0)+MAX((Expenses!JK$36-$AB132/12)*$AA132*$F131,0)+MAX((Expenses!JK$37-$AB133/12)*$AA133*$F131,0)+MAX((Expenses!JK$38-$AB134/12)*$AA134*$F131,0)+MAX((Expenses!JK$39-$AB135/12)*$AA135*$F131,0)))))</f>
        <v>0</v>
      </c>
      <c r="JN302" s="156">
        <f>IF(OR(JN$165&lt;=EOMONTH($E131,$R131*(1-$O131)),JN$165&gt;EOMONTH($E131,$P131*12*(1-$O131)+$Q131*12*$O131+$R131*(1-$O131))),0,IF($X131="NNN",SUM(Expenses!JL$35:JL$39)*$F131,IF($X131="FSG",0,IF($X131="MG",SUMPRODUCT($Z131:$Z135,Expenses!JL$35:JL$39)*$F131,MAX((Expenses!JL$35-$AB131/12)*$AA131*$F131,0)+MAX((Expenses!JL$36-$AB132/12)*$AA132*$F131,0)+MAX((Expenses!JL$37-$AB133/12)*$AA133*$F131,0)+MAX((Expenses!JL$38-$AB134/12)*$AA134*$F131,0)+MAX((Expenses!JL$39-$AB135/12)*$AA135*$F131,0)))))</f>
        <v>0</v>
      </c>
      <c r="JO302" s="156">
        <f>IF(OR(JO$165&lt;=EOMONTH($E131,$R131*(1-$O131)),JO$165&gt;EOMONTH($E131,$P131*12*(1-$O131)+$Q131*12*$O131+$R131*(1-$O131))),0,IF($X131="NNN",SUM(Expenses!JM$35:JM$39)*$F131,IF($X131="FSG",0,IF($X131="MG",SUMPRODUCT($Z131:$Z135,Expenses!JM$35:JM$39)*$F131,MAX((Expenses!JM$35-$AB131/12)*$AA131*$F131,0)+MAX((Expenses!JM$36-$AB132/12)*$AA132*$F131,0)+MAX((Expenses!JM$37-$AB133/12)*$AA133*$F131,0)+MAX((Expenses!JM$38-$AB134/12)*$AA134*$F131,0)+MAX((Expenses!JM$39-$AB135/12)*$AA135*$F131,0)))))</f>
        <v>0</v>
      </c>
      <c r="JP302" s="156">
        <f>IF(OR(JP$165&lt;=EOMONTH($E131,$R131*(1-$O131)),JP$165&gt;EOMONTH($E131,$P131*12*(1-$O131)+$Q131*12*$O131+$R131*(1-$O131))),0,IF($X131="NNN",SUM(Expenses!JN$35:JN$39)*$F131,IF($X131="FSG",0,IF($X131="MG",SUMPRODUCT($Z131:$Z135,Expenses!JN$35:JN$39)*$F131,MAX((Expenses!JN$35-$AB131/12)*$AA131*$F131,0)+MAX((Expenses!JN$36-$AB132/12)*$AA132*$F131,0)+MAX((Expenses!JN$37-$AB133/12)*$AA133*$F131,0)+MAX((Expenses!JN$38-$AB134/12)*$AA134*$F131,0)+MAX((Expenses!JN$39-$AB135/12)*$AA135*$F131,0)))))</f>
        <v>0</v>
      </c>
      <c r="JQ302" s="156">
        <f>IF(OR(JQ$165&lt;=EOMONTH($E131,$R131*(1-$O131)),JQ$165&gt;EOMONTH($E131,$P131*12*(1-$O131)+$Q131*12*$O131+$R131*(1-$O131))),0,IF($X131="NNN",SUM(Expenses!JO$35:JO$39)*$F131,IF($X131="FSG",0,IF($X131="MG",SUMPRODUCT($Z131:$Z135,Expenses!JO$35:JO$39)*$F131,MAX((Expenses!JO$35-$AB131/12)*$AA131*$F131,0)+MAX((Expenses!JO$36-$AB132/12)*$AA132*$F131,0)+MAX((Expenses!JO$37-$AB133/12)*$AA133*$F131,0)+MAX((Expenses!JO$38-$AB134/12)*$AA134*$F131,0)+MAX((Expenses!JO$39-$AB135/12)*$AA135*$F131,0)))))</f>
        <v>0</v>
      </c>
      <c r="JR302" s="156">
        <f>IF(OR(JR$165&lt;=EOMONTH($E131,$R131*(1-$O131)),JR$165&gt;EOMONTH($E131,$P131*12*(1-$O131)+$Q131*12*$O131+$R131*(1-$O131))),0,IF($X131="NNN",SUM(Expenses!JP$35:JP$39)*$F131,IF($X131="FSG",0,IF($X131="MG",SUMPRODUCT($Z131:$Z135,Expenses!JP$35:JP$39)*$F131,MAX((Expenses!JP$35-$AB131/12)*$AA131*$F131,0)+MAX((Expenses!JP$36-$AB132/12)*$AA132*$F131,0)+MAX((Expenses!JP$37-$AB133/12)*$AA133*$F131,0)+MAX((Expenses!JP$38-$AB134/12)*$AA134*$F131,0)+MAX((Expenses!JP$39-$AB135/12)*$AA135*$F131,0)))))</f>
        <v>0</v>
      </c>
      <c r="JS302" s="156">
        <f>IF(OR(JS$165&lt;=EOMONTH($E131,$R131*(1-$O131)),JS$165&gt;EOMONTH($E131,$P131*12*(1-$O131)+$Q131*12*$O131+$R131*(1-$O131))),0,IF($X131="NNN",SUM(Expenses!JQ$35:JQ$39)*$F131,IF($X131="FSG",0,IF($X131="MG",SUMPRODUCT($Z131:$Z135,Expenses!JQ$35:JQ$39)*$F131,MAX((Expenses!JQ$35-$AB131/12)*$AA131*$F131,0)+MAX((Expenses!JQ$36-$AB132/12)*$AA132*$F131,0)+MAX((Expenses!JQ$37-$AB133/12)*$AA133*$F131,0)+MAX((Expenses!JQ$38-$AB134/12)*$AA134*$F131,0)+MAX((Expenses!JQ$39-$AB135/12)*$AA135*$F131,0)))))</f>
        <v>0</v>
      </c>
      <c r="JT302" s="156">
        <f>IF(OR(JT$165&lt;=EOMONTH($E131,$R131*(1-$O131)),JT$165&gt;EOMONTH($E131,$P131*12*(1-$O131)+$Q131*12*$O131+$R131*(1-$O131))),0,IF($X131="NNN",SUM(Expenses!JR$35:JR$39)*$F131,IF($X131="FSG",0,IF($X131="MG",SUMPRODUCT($Z131:$Z135,Expenses!JR$35:JR$39)*$F131,MAX((Expenses!JR$35-$AB131/12)*$AA131*$F131,0)+MAX((Expenses!JR$36-$AB132/12)*$AA132*$F131,0)+MAX((Expenses!JR$37-$AB133/12)*$AA133*$F131,0)+MAX((Expenses!JR$38-$AB134/12)*$AA134*$F131,0)+MAX((Expenses!JR$39-$AB135/12)*$AA135*$F131,0)))))</f>
        <v>0</v>
      </c>
      <c r="JU302" s="156">
        <f>IF(OR(JU$165&lt;=EOMONTH($E131,$R131*(1-$O131)),JU$165&gt;EOMONTH($E131,$P131*12*(1-$O131)+$Q131*12*$O131+$R131*(1-$O131))),0,IF($X131="NNN",SUM(Expenses!JS$35:JS$39)*$F131,IF($X131="FSG",0,IF($X131="MG",SUMPRODUCT($Z131:$Z135,Expenses!JS$35:JS$39)*$F131,MAX((Expenses!JS$35-$AB131/12)*$AA131*$F131,0)+MAX((Expenses!JS$36-$AB132/12)*$AA132*$F131,0)+MAX((Expenses!JS$37-$AB133/12)*$AA133*$F131,0)+MAX((Expenses!JS$38-$AB134/12)*$AA134*$F131,0)+MAX((Expenses!JS$39-$AB135/12)*$AA135*$F131,0)))))</f>
        <v>0</v>
      </c>
      <c r="JV302" s="156">
        <f>IF(OR(JV$165&lt;=EOMONTH($E131,$R131*(1-$O131)),JV$165&gt;EOMONTH($E131,$P131*12*(1-$O131)+$Q131*12*$O131+$R131*(1-$O131))),0,IF($X131="NNN",SUM(Expenses!JT$35:JT$39)*$F131,IF($X131="FSG",0,IF($X131="MG",SUMPRODUCT($Z131:$Z135,Expenses!JT$35:JT$39)*$F131,MAX((Expenses!JT$35-$AB131/12)*$AA131*$F131,0)+MAX((Expenses!JT$36-$AB132/12)*$AA132*$F131,0)+MAX((Expenses!JT$37-$AB133/12)*$AA133*$F131,0)+MAX((Expenses!JT$38-$AB134/12)*$AA134*$F131,0)+MAX((Expenses!JT$39-$AB135/12)*$AA135*$F131,0)))))</f>
        <v>0</v>
      </c>
      <c r="JW302" s="156">
        <f>IF(OR(JW$165&lt;=EOMONTH($E131,$R131*(1-$O131)),JW$165&gt;EOMONTH($E131,$P131*12*(1-$O131)+$Q131*12*$O131+$R131*(1-$O131))),0,IF($X131="NNN",SUM(Expenses!JU$35:JU$39)*$F131,IF($X131="FSG",0,IF($X131="MG",SUMPRODUCT($Z131:$Z135,Expenses!JU$35:JU$39)*$F131,MAX((Expenses!JU$35-$AB131/12)*$AA131*$F131,0)+MAX((Expenses!JU$36-$AB132/12)*$AA132*$F131,0)+MAX((Expenses!JU$37-$AB133/12)*$AA133*$F131,0)+MAX((Expenses!JU$38-$AB134/12)*$AA134*$F131,0)+MAX((Expenses!JU$39-$AB135/12)*$AA135*$F131,0)))))</f>
        <v>0</v>
      </c>
      <c r="JX302" s="156">
        <f>IF(OR(JX$165&lt;=EOMONTH($E131,$R131*(1-$O131)),JX$165&gt;EOMONTH($E131,$P131*12*(1-$O131)+$Q131*12*$O131+$R131*(1-$O131))),0,IF($X131="NNN",SUM(Expenses!JV$35:JV$39)*$F131,IF($X131="FSG",0,IF($X131="MG",SUMPRODUCT($Z131:$Z135,Expenses!JV$35:JV$39)*$F131,MAX((Expenses!JV$35-$AB131/12)*$AA131*$F131,0)+MAX((Expenses!JV$36-$AB132/12)*$AA132*$F131,0)+MAX((Expenses!JV$37-$AB133/12)*$AA133*$F131,0)+MAX((Expenses!JV$38-$AB134/12)*$AA134*$F131,0)+MAX((Expenses!JV$39-$AB135/12)*$AA135*$F131,0)))))</f>
        <v>0</v>
      </c>
      <c r="JY302" s="156">
        <f>IF(OR(JY$165&lt;=EOMONTH($E131,$R131*(1-$O131)),JY$165&gt;EOMONTH($E131,$P131*12*(1-$O131)+$Q131*12*$O131+$R131*(1-$O131))),0,IF($X131="NNN",SUM(Expenses!JW$35:JW$39)*$F131,IF($X131="FSG",0,IF($X131="MG",SUMPRODUCT($Z131:$Z135,Expenses!JW$35:JW$39)*$F131,MAX((Expenses!JW$35-$AB131/12)*$AA131*$F131,0)+MAX((Expenses!JW$36-$AB132/12)*$AA132*$F131,0)+MAX((Expenses!JW$37-$AB133/12)*$AA133*$F131,0)+MAX((Expenses!JW$38-$AB134/12)*$AA134*$F131,0)+MAX((Expenses!JW$39-$AB135/12)*$AA135*$F131,0)))))</f>
        <v>0</v>
      </c>
      <c r="JZ302" s="156">
        <f>IF(OR(JZ$165&lt;=EOMONTH($E131,$R131*(1-$O131)),JZ$165&gt;EOMONTH($E131,$P131*12*(1-$O131)+$Q131*12*$O131+$R131*(1-$O131))),0,IF($X131="NNN",SUM(Expenses!JX$35:JX$39)*$F131,IF($X131="FSG",0,IF($X131="MG",SUMPRODUCT($Z131:$Z135,Expenses!JX$35:JX$39)*$F131,MAX((Expenses!JX$35-$AB131/12)*$AA131*$F131,0)+MAX((Expenses!JX$36-$AB132/12)*$AA132*$F131,0)+MAX((Expenses!JX$37-$AB133/12)*$AA133*$F131,0)+MAX((Expenses!JX$38-$AB134/12)*$AA134*$F131,0)+MAX((Expenses!JX$39-$AB135/12)*$AA135*$F131,0)))))</f>
        <v>0</v>
      </c>
      <c r="KA302" s="156">
        <f>IF(OR(KA$165&lt;=EOMONTH($E131,$R131*(1-$O131)),KA$165&gt;EOMONTH($E131,$P131*12*(1-$O131)+$Q131*12*$O131+$R131*(1-$O131))),0,IF($X131="NNN",SUM(Expenses!JY$35:JY$39)*$F131,IF($X131="FSG",0,IF($X131="MG",SUMPRODUCT($Z131:$Z135,Expenses!JY$35:JY$39)*$F131,MAX((Expenses!JY$35-$AB131/12)*$AA131*$F131,0)+MAX((Expenses!JY$36-$AB132/12)*$AA132*$F131,0)+MAX((Expenses!JY$37-$AB133/12)*$AA133*$F131,0)+MAX((Expenses!JY$38-$AB134/12)*$AA134*$F131,0)+MAX((Expenses!JY$39-$AB135/12)*$AA135*$F131,0)))))</f>
        <v>0</v>
      </c>
      <c r="KB302" s="156">
        <f>IF(OR(KB$165&lt;=EOMONTH($E131,$R131*(1-$O131)),KB$165&gt;EOMONTH($E131,$P131*12*(1-$O131)+$Q131*12*$O131+$R131*(1-$O131))),0,IF($X131="NNN",SUM(Expenses!JZ$35:JZ$39)*$F131,IF($X131="FSG",0,IF($X131="MG",SUMPRODUCT($Z131:$Z135,Expenses!JZ$35:JZ$39)*$F131,MAX((Expenses!JZ$35-$AB131/12)*$AA131*$F131,0)+MAX((Expenses!JZ$36-$AB132/12)*$AA132*$F131,0)+MAX((Expenses!JZ$37-$AB133/12)*$AA133*$F131,0)+MAX((Expenses!JZ$38-$AB134/12)*$AA134*$F131,0)+MAX((Expenses!JZ$39-$AB135/12)*$AA135*$F131,0)))))</f>
        <v>0</v>
      </c>
      <c r="KC302" s="156">
        <f>IF(OR(KC$165&lt;=EOMONTH($E131,$R131*(1-$O131)),KC$165&gt;EOMONTH($E131,$P131*12*(1-$O131)+$Q131*12*$O131+$R131*(1-$O131))),0,IF($X131="NNN",SUM(Expenses!KA$35:KA$39)*$F131,IF($X131="FSG",0,IF($X131="MG",SUMPRODUCT($Z131:$Z135,Expenses!KA$35:KA$39)*$F131,MAX((Expenses!KA$35-$AB131/12)*$AA131*$F131,0)+MAX((Expenses!KA$36-$AB132/12)*$AA132*$F131,0)+MAX((Expenses!KA$37-$AB133/12)*$AA133*$F131,0)+MAX((Expenses!KA$38-$AB134/12)*$AA134*$F131,0)+MAX((Expenses!KA$39-$AB135/12)*$AA135*$F131,0)))))</f>
        <v>0</v>
      </c>
      <c r="KD302" s="156">
        <f>IF(OR(KD$165&lt;=EOMONTH($E131,$R131*(1-$O131)),KD$165&gt;EOMONTH($E131,$P131*12*(1-$O131)+$Q131*12*$O131+$R131*(1-$O131))),0,IF($X131="NNN",SUM(Expenses!KB$35:KB$39)*$F131,IF($X131="FSG",0,IF($X131="MG",SUMPRODUCT($Z131:$Z135,Expenses!KB$35:KB$39)*$F131,MAX((Expenses!KB$35-$AB131/12)*$AA131*$F131,0)+MAX((Expenses!KB$36-$AB132/12)*$AA132*$F131,0)+MAX((Expenses!KB$37-$AB133/12)*$AA133*$F131,0)+MAX((Expenses!KB$38-$AB134/12)*$AA134*$F131,0)+MAX((Expenses!KB$39-$AB135/12)*$AA135*$F131,0)))))</f>
        <v>0</v>
      </c>
      <c r="KE302" s="156">
        <f>IF(OR(KE$165&lt;=EOMONTH($E131,$R131*(1-$O131)),KE$165&gt;EOMONTH($E131,$P131*12*(1-$O131)+$Q131*12*$O131+$R131*(1-$O131))),0,IF($X131="NNN",SUM(Expenses!KC$35:KC$39)*$F131,IF($X131="FSG",0,IF($X131="MG",SUMPRODUCT($Z131:$Z135,Expenses!KC$35:KC$39)*$F131,MAX((Expenses!KC$35-$AB131/12)*$AA131*$F131,0)+MAX((Expenses!KC$36-$AB132/12)*$AA132*$F131,0)+MAX((Expenses!KC$37-$AB133/12)*$AA133*$F131,0)+MAX((Expenses!KC$38-$AB134/12)*$AA134*$F131,0)+MAX((Expenses!KC$39-$AB135/12)*$AA135*$F131,0)))))</f>
        <v>0</v>
      </c>
      <c r="KF302" s="156">
        <f>IF(OR(KF$165&lt;=EOMONTH($E131,$R131*(1-$O131)),KF$165&gt;EOMONTH($E131,$P131*12*(1-$O131)+$Q131*12*$O131+$R131*(1-$O131))),0,IF($X131="NNN",SUM(Expenses!KD$35:KD$39)*$F131,IF($X131="FSG",0,IF($X131="MG",SUMPRODUCT($Z131:$Z135,Expenses!KD$35:KD$39)*$F131,MAX((Expenses!KD$35-$AB131/12)*$AA131*$F131,0)+MAX((Expenses!KD$36-$AB132/12)*$AA132*$F131,0)+MAX((Expenses!KD$37-$AB133/12)*$AA133*$F131,0)+MAX((Expenses!KD$38-$AB134/12)*$AA134*$F131,0)+MAX((Expenses!KD$39-$AB135/12)*$AA135*$F131,0)))))</f>
        <v>0</v>
      </c>
      <c r="KG302" s="156">
        <f>IF(OR(KG$165&lt;=EOMONTH($E131,$R131*(1-$O131)),KG$165&gt;EOMONTH($E131,$P131*12*(1-$O131)+$Q131*12*$O131+$R131*(1-$O131))),0,IF($X131="NNN",SUM(Expenses!KE$35:KE$39)*$F131,IF($X131="FSG",0,IF($X131="MG",SUMPRODUCT($Z131:$Z135,Expenses!KE$35:KE$39)*$F131,MAX((Expenses!KE$35-$AB131/12)*$AA131*$F131,0)+MAX((Expenses!KE$36-$AB132/12)*$AA132*$F131,0)+MAX((Expenses!KE$37-$AB133/12)*$AA133*$F131,0)+MAX((Expenses!KE$38-$AB134/12)*$AA134*$F131,0)+MAX((Expenses!KE$39-$AB135/12)*$AA135*$F131,0)))))</f>
        <v>0</v>
      </c>
      <c r="KH302" s="156">
        <f>IF(OR(KH$165&lt;=EOMONTH($E131,$R131*(1-$O131)),KH$165&gt;EOMONTH($E131,$P131*12*(1-$O131)+$Q131*12*$O131+$R131*(1-$O131))),0,IF($X131="NNN",SUM(Expenses!KF$35:KF$39)*$F131,IF($X131="FSG",0,IF($X131="MG",SUMPRODUCT($Z131:$Z135,Expenses!KF$35:KF$39)*$F131,MAX((Expenses!KF$35-$AB131/12)*$AA131*$F131,0)+MAX((Expenses!KF$36-$AB132/12)*$AA132*$F131,0)+MAX((Expenses!KF$37-$AB133/12)*$AA133*$F131,0)+MAX((Expenses!KF$38-$AB134/12)*$AA134*$F131,0)+MAX((Expenses!KF$39-$AB135/12)*$AA135*$F131,0)))))</f>
        <v>0</v>
      </c>
      <c r="KI302" s="156">
        <f>IF(OR(KI$165&lt;=EOMONTH($E131,$R131*(1-$O131)),KI$165&gt;EOMONTH($E131,$P131*12*(1-$O131)+$Q131*12*$O131+$R131*(1-$O131))),0,IF($X131="NNN",SUM(Expenses!KG$35:KG$39)*$F131,IF($X131="FSG",0,IF($X131="MG",SUMPRODUCT($Z131:$Z135,Expenses!KG$35:KG$39)*$F131,MAX((Expenses!KG$35-$AB131/12)*$AA131*$F131,0)+MAX((Expenses!KG$36-$AB132/12)*$AA132*$F131,0)+MAX((Expenses!KG$37-$AB133/12)*$AA133*$F131,0)+MAX((Expenses!KG$38-$AB134/12)*$AA134*$F131,0)+MAX((Expenses!KG$39-$AB135/12)*$AA135*$F131,0)))))</f>
        <v>0</v>
      </c>
      <c r="KJ302" s="156">
        <f>IF(OR(KJ$165&lt;=EOMONTH($E131,$R131*(1-$O131)),KJ$165&gt;EOMONTH($E131,$P131*12*(1-$O131)+$Q131*12*$O131+$R131*(1-$O131))),0,IF($X131="NNN",SUM(Expenses!KH$35:KH$39)*$F131,IF($X131="FSG",0,IF($X131="MG",SUMPRODUCT($Z131:$Z135,Expenses!KH$35:KH$39)*$F131,MAX((Expenses!KH$35-$AB131/12)*$AA131*$F131,0)+MAX((Expenses!KH$36-$AB132/12)*$AA132*$F131,0)+MAX((Expenses!KH$37-$AB133/12)*$AA133*$F131,0)+MAX((Expenses!KH$38-$AB134/12)*$AA134*$F131,0)+MAX((Expenses!KH$39-$AB135/12)*$AA135*$F131,0)))))</f>
        <v>0</v>
      </c>
      <c r="KK302" s="156">
        <f>IF(OR(KK$165&lt;=EOMONTH($E131,$R131*(1-$O131)),KK$165&gt;EOMONTH($E131,$P131*12*(1-$O131)+$Q131*12*$O131+$R131*(1-$O131))),0,IF($X131="NNN",SUM(Expenses!KI$35:KI$39)*$F131,IF($X131="FSG",0,IF($X131="MG",SUMPRODUCT($Z131:$Z135,Expenses!KI$35:KI$39)*$F131,MAX((Expenses!KI$35-$AB131/12)*$AA131*$F131,0)+MAX((Expenses!KI$36-$AB132/12)*$AA132*$F131,0)+MAX((Expenses!KI$37-$AB133/12)*$AA133*$F131,0)+MAX((Expenses!KI$38-$AB134/12)*$AA134*$F131,0)+MAX((Expenses!KI$39-$AB135/12)*$AA135*$F131,0)))))</f>
        <v>0</v>
      </c>
      <c r="KL302" s="156">
        <f>IF(OR(KL$165&lt;=EOMONTH($E131,$R131*(1-$O131)),KL$165&gt;EOMONTH($E131,$P131*12*(1-$O131)+$Q131*12*$O131+$R131*(1-$O131))),0,IF($X131="NNN",SUM(Expenses!KJ$35:KJ$39)*$F131,IF($X131="FSG",0,IF($X131="MG",SUMPRODUCT($Z131:$Z135,Expenses!KJ$35:KJ$39)*$F131,MAX((Expenses!KJ$35-$AB131/12)*$AA131*$F131,0)+MAX((Expenses!KJ$36-$AB132/12)*$AA132*$F131,0)+MAX((Expenses!KJ$37-$AB133/12)*$AA133*$F131,0)+MAX((Expenses!KJ$38-$AB134/12)*$AA134*$F131,0)+MAX((Expenses!KJ$39-$AB135/12)*$AA135*$F131,0)))))</f>
        <v>0</v>
      </c>
      <c r="KM302" s="156">
        <f>IF(OR(KM$165&lt;=EOMONTH($E131,$R131*(1-$O131)),KM$165&gt;EOMONTH($E131,$P131*12*(1-$O131)+$Q131*12*$O131+$R131*(1-$O131))),0,IF($X131="NNN",SUM(Expenses!KK$35:KK$39)*$F131,IF($X131="FSG",0,IF($X131="MG",SUMPRODUCT($Z131:$Z135,Expenses!KK$35:KK$39)*$F131,MAX((Expenses!KK$35-$AB131/12)*$AA131*$F131,0)+MAX((Expenses!KK$36-$AB132/12)*$AA132*$F131,0)+MAX((Expenses!KK$37-$AB133/12)*$AA133*$F131,0)+MAX((Expenses!KK$38-$AB134/12)*$AA134*$F131,0)+MAX((Expenses!KK$39-$AB135/12)*$AA135*$F131,0)))))</f>
        <v>0</v>
      </c>
      <c r="KN302" s="156">
        <f>IF(OR(KN$165&lt;=EOMONTH($E131,$R131*(1-$O131)),KN$165&gt;EOMONTH($E131,$P131*12*(1-$O131)+$Q131*12*$O131+$R131*(1-$O131))),0,IF($X131="NNN",SUM(Expenses!KL$35:KL$39)*$F131,IF($X131="FSG",0,IF($X131="MG",SUMPRODUCT($Z131:$Z135,Expenses!KL$35:KL$39)*$F131,MAX((Expenses!KL$35-$AB131/12)*$AA131*$F131,0)+MAX((Expenses!KL$36-$AB132/12)*$AA132*$F131,0)+MAX((Expenses!KL$37-$AB133/12)*$AA133*$F131,0)+MAX((Expenses!KL$38-$AB134/12)*$AA134*$F131,0)+MAX((Expenses!KL$39-$AB135/12)*$AA135*$F131,0)))))</f>
        <v>0</v>
      </c>
      <c r="KO302" s="156">
        <f>IF(OR(KO$165&lt;=EOMONTH($E131,$R131*(1-$O131)),KO$165&gt;EOMONTH($E131,$P131*12*(1-$O131)+$Q131*12*$O131+$R131*(1-$O131))),0,IF($X131="NNN",SUM(Expenses!KM$35:KM$39)*$F131,IF($X131="FSG",0,IF($X131="MG",SUMPRODUCT($Z131:$Z135,Expenses!KM$35:KM$39)*$F131,MAX((Expenses!KM$35-$AB131/12)*$AA131*$F131,0)+MAX((Expenses!KM$36-$AB132/12)*$AA132*$F131,0)+MAX((Expenses!KM$37-$AB133/12)*$AA133*$F131,0)+MAX((Expenses!KM$38-$AB134/12)*$AA134*$F131,0)+MAX((Expenses!KM$39-$AB135/12)*$AA135*$F131,0)))))</f>
        <v>0</v>
      </c>
      <c r="KP302" s="156">
        <f>IF(OR(KP$165&lt;=EOMONTH($E131,$R131*(1-$O131)),KP$165&gt;EOMONTH($E131,$P131*12*(1-$O131)+$Q131*12*$O131+$R131*(1-$O131))),0,IF($X131="NNN",SUM(Expenses!KN$35:KN$39)*$F131,IF($X131="FSG",0,IF($X131="MG",SUMPRODUCT($Z131:$Z135,Expenses!KN$35:KN$39)*$F131,MAX((Expenses!KN$35-$AB131/12)*$AA131*$F131,0)+MAX((Expenses!KN$36-$AB132/12)*$AA132*$F131,0)+MAX((Expenses!KN$37-$AB133/12)*$AA133*$F131,0)+MAX((Expenses!KN$38-$AB134/12)*$AA134*$F131,0)+MAX((Expenses!KN$39-$AB135/12)*$AA135*$F131,0)))))</f>
        <v>0</v>
      </c>
      <c r="KQ302" s="156">
        <f>IF(OR(KQ$165&lt;=EOMONTH($E131,$R131*(1-$O131)),KQ$165&gt;EOMONTH($E131,$P131*12*(1-$O131)+$Q131*12*$O131+$R131*(1-$O131))),0,IF($X131="NNN",SUM(Expenses!KO$35:KO$39)*$F131,IF($X131="FSG",0,IF($X131="MG",SUMPRODUCT($Z131:$Z135,Expenses!KO$35:KO$39)*$F131,MAX((Expenses!KO$35-$AB131/12)*$AA131*$F131,0)+MAX((Expenses!KO$36-$AB132/12)*$AA132*$F131,0)+MAX((Expenses!KO$37-$AB133/12)*$AA133*$F131,0)+MAX((Expenses!KO$38-$AB134/12)*$AA134*$F131,0)+MAX((Expenses!KO$39-$AB135/12)*$AA135*$F131,0)))))</f>
        <v>0</v>
      </c>
      <c r="KR302" s="156">
        <f>IF(OR(KR$165&lt;=EOMONTH($E131,$R131*(1-$O131)),KR$165&gt;EOMONTH($E131,$P131*12*(1-$O131)+$Q131*12*$O131+$R131*(1-$O131))),0,IF($X131="NNN",SUM(Expenses!KP$35:KP$39)*$F131,IF($X131="FSG",0,IF($X131="MG",SUMPRODUCT($Z131:$Z135,Expenses!KP$35:KP$39)*$F131,MAX((Expenses!KP$35-$AB131/12)*$AA131*$F131,0)+MAX((Expenses!KP$36-$AB132/12)*$AA132*$F131,0)+MAX((Expenses!KP$37-$AB133/12)*$AA133*$F131,0)+MAX((Expenses!KP$38-$AB134/12)*$AA134*$F131,0)+MAX((Expenses!KP$39-$AB135/12)*$AA135*$F131,0)))))</f>
        <v>0</v>
      </c>
      <c r="KS302" s="156">
        <f>IF(OR(KS$165&lt;=EOMONTH($E131,$R131*(1-$O131)),KS$165&gt;EOMONTH($E131,$P131*12*(1-$O131)+$Q131*12*$O131+$R131*(1-$O131))),0,IF($X131="NNN",SUM(Expenses!KQ$35:KQ$39)*$F131,IF($X131="FSG",0,IF($X131="MG",SUMPRODUCT($Z131:$Z135,Expenses!KQ$35:KQ$39)*$F131,MAX((Expenses!KQ$35-$AB131/12)*$AA131*$F131,0)+MAX((Expenses!KQ$36-$AB132/12)*$AA132*$F131,0)+MAX((Expenses!KQ$37-$AB133/12)*$AA133*$F131,0)+MAX((Expenses!KQ$38-$AB134/12)*$AA134*$F131,0)+MAX((Expenses!KQ$39-$AB135/12)*$AA135*$F131,0)))))</f>
        <v>0</v>
      </c>
      <c r="KT302" s="156">
        <f>IF(OR(KT$165&lt;=EOMONTH($E131,$R131*(1-$O131)),KT$165&gt;EOMONTH($E131,$P131*12*(1-$O131)+$Q131*12*$O131+$R131*(1-$O131))),0,IF($X131="NNN",SUM(Expenses!KR$35:KR$39)*$F131,IF($X131="FSG",0,IF($X131="MG",SUMPRODUCT($Z131:$Z135,Expenses!KR$35:KR$39)*$F131,MAX((Expenses!KR$35-$AB131/12)*$AA131*$F131,0)+MAX((Expenses!KR$36-$AB132/12)*$AA132*$F131,0)+MAX((Expenses!KR$37-$AB133/12)*$AA133*$F131,0)+MAX((Expenses!KR$38-$AB134/12)*$AA134*$F131,0)+MAX((Expenses!KR$39-$AB135/12)*$AA135*$F131,0)))))</f>
        <v>0</v>
      </c>
      <c r="KU302" s="156">
        <f>IF(OR(KU$165&lt;=EOMONTH($E131,$R131*(1-$O131)),KU$165&gt;EOMONTH($E131,$P131*12*(1-$O131)+$Q131*12*$O131+$R131*(1-$O131))),0,IF($X131="NNN",SUM(Expenses!KS$35:KS$39)*$F131,IF($X131="FSG",0,IF($X131="MG",SUMPRODUCT($Z131:$Z135,Expenses!KS$35:KS$39)*$F131,MAX((Expenses!KS$35-$AB131/12)*$AA131*$F131,0)+MAX((Expenses!KS$36-$AB132/12)*$AA132*$F131,0)+MAX((Expenses!KS$37-$AB133/12)*$AA133*$F131,0)+MAX((Expenses!KS$38-$AB134/12)*$AA134*$F131,0)+MAX((Expenses!KS$39-$AB135/12)*$AA135*$F131,0)))))</f>
        <v>0</v>
      </c>
      <c r="KV302" s="156">
        <f>IF(OR(KV$165&lt;=EOMONTH($E131,$R131*(1-$O131)),KV$165&gt;EOMONTH($E131,$P131*12*(1-$O131)+$Q131*12*$O131+$R131*(1-$O131))),0,IF($X131="NNN",SUM(Expenses!KT$35:KT$39)*$F131,IF($X131="FSG",0,IF($X131="MG",SUMPRODUCT($Z131:$Z135,Expenses!KT$35:KT$39)*$F131,MAX((Expenses!KT$35-$AB131/12)*$AA131*$F131,0)+MAX((Expenses!KT$36-$AB132/12)*$AA132*$F131,0)+MAX((Expenses!KT$37-$AB133/12)*$AA133*$F131,0)+MAX((Expenses!KT$38-$AB134/12)*$AA134*$F131,0)+MAX((Expenses!KT$39-$AB135/12)*$AA135*$F131,0)))))</f>
        <v>0</v>
      </c>
      <c r="KW302" s="156">
        <f>IF(OR(KW$165&lt;=EOMONTH($E131,$R131*(1-$O131)),KW$165&gt;EOMONTH($E131,$P131*12*(1-$O131)+$Q131*12*$O131+$R131*(1-$O131))),0,IF($X131="NNN",SUM(Expenses!KU$35:KU$39)*$F131,IF($X131="FSG",0,IF($X131="MG",SUMPRODUCT($Z131:$Z135,Expenses!KU$35:KU$39)*$F131,MAX((Expenses!KU$35-$AB131/12)*$AA131*$F131,0)+MAX((Expenses!KU$36-$AB132/12)*$AA132*$F131,0)+MAX((Expenses!KU$37-$AB133/12)*$AA133*$F131,0)+MAX((Expenses!KU$38-$AB134/12)*$AA134*$F131,0)+MAX((Expenses!KU$39-$AB135/12)*$AA135*$F131,0)))))</f>
        <v>0</v>
      </c>
      <c r="KX302" s="156">
        <f>IF(OR(KX$165&lt;=EOMONTH($E131,$R131*(1-$O131)),KX$165&gt;EOMONTH($E131,$P131*12*(1-$O131)+$Q131*12*$O131+$R131*(1-$O131))),0,IF($X131="NNN",SUM(Expenses!KV$35:KV$39)*$F131,IF($X131="FSG",0,IF($X131="MG",SUMPRODUCT($Z131:$Z135,Expenses!KV$35:KV$39)*$F131,MAX((Expenses!KV$35-$AB131/12)*$AA131*$F131,0)+MAX((Expenses!KV$36-$AB132/12)*$AA132*$F131,0)+MAX((Expenses!KV$37-$AB133/12)*$AA133*$F131,0)+MAX((Expenses!KV$38-$AB134/12)*$AA134*$F131,0)+MAX((Expenses!KV$39-$AB135/12)*$AA135*$F131,0)))))</f>
        <v>0</v>
      </c>
      <c r="KY302" s="156">
        <f>IF(OR(KY$165&lt;=EOMONTH($E131,$R131*(1-$O131)),KY$165&gt;EOMONTH($E131,$P131*12*(1-$O131)+$Q131*12*$O131+$R131*(1-$O131))),0,IF($X131="NNN",SUM(Expenses!KW$35:KW$39)*$F131,IF($X131="FSG",0,IF($X131="MG",SUMPRODUCT($Z131:$Z135,Expenses!KW$35:KW$39)*$F131,MAX((Expenses!KW$35-$AB131/12)*$AA131*$F131,0)+MAX((Expenses!KW$36-$AB132/12)*$AA132*$F131,0)+MAX((Expenses!KW$37-$AB133/12)*$AA133*$F131,0)+MAX((Expenses!KW$38-$AB134/12)*$AA134*$F131,0)+MAX((Expenses!KW$39-$AB135/12)*$AA135*$F131,0)))))</f>
        <v>0</v>
      </c>
      <c r="KZ302" s="156">
        <f>IF(OR(KZ$165&lt;=EOMONTH($E131,$R131*(1-$O131)),KZ$165&gt;EOMONTH($E131,$P131*12*(1-$O131)+$Q131*12*$O131+$R131*(1-$O131))),0,IF($X131="NNN",SUM(Expenses!KX$35:KX$39)*$F131,IF($X131="FSG",0,IF($X131="MG",SUMPRODUCT($Z131:$Z135,Expenses!KX$35:KX$39)*$F131,MAX((Expenses!KX$35-$AB131/12)*$AA131*$F131,0)+MAX((Expenses!KX$36-$AB132/12)*$AA132*$F131,0)+MAX((Expenses!KX$37-$AB133/12)*$AA133*$F131,0)+MAX((Expenses!KX$38-$AB134/12)*$AA134*$F131,0)+MAX((Expenses!KX$39-$AB135/12)*$AA135*$F131,0)))))</f>
        <v>0</v>
      </c>
      <c r="LA302" s="156">
        <f>IF(OR(LA$165&lt;=EOMONTH($E131,$R131*(1-$O131)),LA$165&gt;EOMONTH($E131,$P131*12*(1-$O131)+$Q131*12*$O131+$R131*(1-$O131))),0,IF($X131="NNN",SUM(Expenses!KY$35:KY$39)*$F131,IF($X131="FSG",0,IF($X131="MG",SUMPRODUCT($Z131:$Z135,Expenses!KY$35:KY$39)*$F131,MAX((Expenses!KY$35-$AB131/12)*$AA131*$F131,0)+MAX((Expenses!KY$36-$AB132/12)*$AA132*$F131,0)+MAX((Expenses!KY$37-$AB133/12)*$AA133*$F131,0)+MAX((Expenses!KY$38-$AB134/12)*$AA134*$F131,0)+MAX((Expenses!KY$39-$AB135/12)*$AA135*$F131,0)))))</f>
        <v>0</v>
      </c>
      <c r="LB302" s="156">
        <f>IF(OR(LB$165&lt;=EOMONTH($E131,$R131*(1-$O131)),LB$165&gt;EOMONTH($E131,$P131*12*(1-$O131)+$Q131*12*$O131+$R131*(1-$O131))),0,IF($X131="NNN",SUM(Expenses!KZ$35:KZ$39)*$F131,IF($X131="FSG",0,IF($X131="MG",SUMPRODUCT($Z131:$Z135,Expenses!KZ$35:KZ$39)*$F131,MAX((Expenses!KZ$35-$AB131/12)*$AA131*$F131,0)+MAX((Expenses!KZ$36-$AB132/12)*$AA132*$F131,0)+MAX((Expenses!KZ$37-$AB133/12)*$AA133*$F131,0)+MAX((Expenses!KZ$38-$AB134/12)*$AA134*$F131,0)+MAX((Expenses!KZ$39-$AB135/12)*$AA135*$F131,0)))))</f>
        <v>0</v>
      </c>
      <c r="LC302" s="156">
        <f>IF(OR(LC$165&lt;=EOMONTH($E131,$R131*(1-$O131)),LC$165&gt;EOMONTH($E131,$P131*12*(1-$O131)+$Q131*12*$O131+$R131*(1-$O131))),0,IF($X131="NNN",SUM(Expenses!LA$35:LA$39)*$F131,IF($X131="FSG",0,IF($X131="MG",SUMPRODUCT($Z131:$Z135,Expenses!LA$35:LA$39)*$F131,MAX((Expenses!LA$35-$AB131/12)*$AA131*$F131,0)+MAX((Expenses!LA$36-$AB132/12)*$AA132*$F131,0)+MAX((Expenses!LA$37-$AB133/12)*$AA133*$F131,0)+MAX((Expenses!LA$38-$AB134/12)*$AA134*$F131,0)+MAX((Expenses!LA$39-$AB135/12)*$AA135*$F131,0)))))</f>
        <v>0</v>
      </c>
      <c r="LD302" s="156">
        <f>IF(OR(LD$165&lt;=EOMONTH($E131,$R131*(1-$O131)),LD$165&gt;EOMONTH($E131,$P131*12*(1-$O131)+$Q131*12*$O131+$R131*(1-$O131))),0,IF($X131="NNN",SUM(Expenses!LB$35:LB$39)*$F131,IF($X131="FSG",0,IF($X131="MG",SUMPRODUCT($Z131:$Z135,Expenses!LB$35:LB$39)*$F131,MAX((Expenses!LB$35-$AB131/12)*$AA131*$F131,0)+MAX((Expenses!LB$36-$AB132/12)*$AA132*$F131,0)+MAX((Expenses!LB$37-$AB133/12)*$AA133*$F131,0)+MAX((Expenses!LB$38-$AB134/12)*$AA134*$F131,0)+MAX((Expenses!LB$39-$AB135/12)*$AA135*$F131,0)))))</f>
        <v>0</v>
      </c>
      <c r="LE302" s="156">
        <f>IF(OR(LE$165&lt;=EOMONTH($E131,$R131*(1-$O131)),LE$165&gt;EOMONTH($E131,$P131*12*(1-$O131)+$Q131*12*$O131+$R131*(1-$O131))),0,IF($X131="NNN",SUM(Expenses!LC$35:LC$39)*$F131,IF($X131="FSG",0,IF($X131="MG",SUMPRODUCT($Z131:$Z135,Expenses!LC$35:LC$39)*$F131,MAX((Expenses!LC$35-$AB131/12)*$AA131*$F131,0)+MAX((Expenses!LC$36-$AB132/12)*$AA132*$F131,0)+MAX((Expenses!LC$37-$AB133/12)*$AA133*$F131,0)+MAX((Expenses!LC$38-$AB134/12)*$AA134*$F131,0)+MAX((Expenses!LC$39-$AB135/12)*$AA135*$F131,0)))))</f>
        <v>0</v>
      </c>
      <c r="LF302" s="156">
        <f>IF(OR(LF$165&lt;=EOMONTH($E131,$R131*(1-$O131)),LF$165&gt;EOMONTH($E131,$P131*12*(1-$O131)+$Q131*12*$O131+$R131*(1-$O131))),0,IF($X131="NNN",SUM(Expenses!LD$35:LD$39)*$F131,IF($X131="FSG",0,IF($X131="MG",SUMPRODUCT($Z131:$Z135,Expenses!LD$35:LD$39)*$F131,MAX((Expenses!LD$35-$AB131/12)*$AA131*$F131,0)+MAX((Expenses!LD$36-$AB132/12)*$AA132*$F131,0)+MAX((Expenses!LD$37-$AB133/12)*$AA133*$F131,0)+MAX((Expenses!LD$38-$AB134/12)*$AA134*$F131,0)+MAX((Expenses!LD$39-$AB135/12)*$AA135*$F131,0)))))</f>
        <v>0</v>
      </c>
      <c r="LG302" s="156">
        <f>IF(OR(LG$165&lt;=EOMONTH($E131,$R131*(1-$O131)),LG$165&gt;EOMONTH($E131,$P131*12*(1-$O131)+$Q131*12*$O131+$R131*(1-$O131))),0,IF($X131="NNN",SUM(Expenses!LE$35:LE$39)*$F131,IF($X131="FSG",0,IF($X131="MG",SUMPRODUCT($Z131:$Z135,Expenses!LE$35:LE$39)*$F131,MAX((Expenses!LE$35-$AB131/12)*$AA131*$F131,0)+MAX((Expenses!LE$36-$AB132/12)*$AA132*$F131,0)+MAX((Expenses!LE$37-$AB133/12)*$AA133*$F131,0)+MAX((Expenses!LE$38-$AB134/12)*$AA134*$F131,0)+MAX((Expenses!LE$39-$AB135/12)*$AA135*$F131,0)))))</f>
        <v>0</v>
      </c>
      <c r="LH302" s="156">
        <f>IF(OR(LH$165&lt;=EOMONTH($E131,$R131*(1-$O131)),LH$165&gt;EOMONTH($E131,$P131*12*(1-$O131)+$Q131*12*$O131+$R131*(1-$O131))),0,IF($X131="NNN",SUM(Expenses!LF$35:LF$39)*$F131,IF($X131="FSG",0,IF($X131="MG",SUMPRODUCT($Z131:$Z135,Expenses!LF$35:LF$39)*$F131,MAX((Expenses!LF$35-$AB131/12)*$AA131*$F131,0)+MAX((Expenses!LF$36-$AB132/12)*$AA132*$F131,0)+MAX((Expenses!LF$37-$AB133/12)*$AA133*$F131,0)+MAX((Expenses!LF$38-$AB134/12)*$AA134*$F131,0)+MAX((Expenses!LF$39-$AB135/12)*$AA135*$F131,0)))))</f>
        <v>0</v>
      </c>
      <c r="LI302" s="156">
        <f>IF(OR(LI$165&lt;=EOMONTH($E131,$R131*(1-$O131)),LI$165&gt;EOMONTH($E131,$P131*12*(1-$O131)+$Q131*12*$O131+$R131*(1-$O131))),0,IF($X131="NNN",SUM(Expenses!LG$35:LG$39)*$F131,IF($X131="FSG",0,IF($X131="MG",SUMPRODUCT($Z131:$Z135,Expenses!LG$35:LG$39)*$F131,MAX((Expenses!LG$35-$AB131/12)*$AA131*$F131,0)+MAX((Expenses!LG$36-$AB132/12)*$AA132*$F131,0)+MAX((Expenses!LG$37-$AB133/12)*$AA133*$F131,0)+MAX((Expenses!LG$38-$AB134/12)*$AA134*$F131,0)+MAX((Expenses!LG$39-$AB135/12)*$AA135*$F131,0)))))</f>
        <v>0</v>
      </c>
      <c r="LJ302" s="156">
        <f>IF(OR(LJ$165&lt;=EOMONTH($E131,$R131*(1-$O131)),LJ$165&gt;EOMONTH($E131,$P131*12*(1-$O131)+$Q131*12*$O131+$R131*(1-$O131))),0,IF($X131="NNN",SUM(Expenses!LH$35:LH$39)*$F131,IF($X131="FSG",0,IF($X131="MG",SUMPRODUCT($Z131:$Z135,Expenses!LH$35:LH$39)*$F131,MAX((Expenses!LH$35-$AB131/12)*$AA131*$F131,0)+MAX((Expenses!LH$36-$AB132/12)*$AA132*$F131,0)+MAX((Expenses!LH$37-$AB133/12)*$AA133*$F131,0)+MAX((Expenses!LH$38-$AB134/12)*$AA134*$F131,0)+MAX((Expenses!LH$39-$AB135/12)*$AA135*$F131,0)))))</f>
        <v>0</v>
      </c>
      <c r="LK302" s="156">
        <f>IF(OR(LK$165&lt;=EOMONTH($E131,$R131*(1-$O131)),LK$165&gt;EOMONTH($E131,$P131*12*(1-$O131)+$Q131*12*$O131+$R131*(1-$O131))),0,IF($X131="NNN",SUM(Expenses!LI$35:LI$39)*$F131,IF($X131="FSG",0,IF($X131="MG",SUMPRODUCT($Z131:$Z135,Expenses!LI$35:LI$39)*$F131,MAX((Expenses!LI$35-$AB131/12)*$AA131*$F131,0)+MAX((Expenses!LI$36-$AB132/12)*$AA132*$F131,0)+MAX((Expenses!LI$37-$AB133/12)*$AA133*$F131,0)+MAX((Expenses!LI$38-$AB134/12)*$AA134*$F131,0)+MAX((Expenses!LI$39-$AB135/12)*$AA135*$F131,0)))))</f>
        <v>0</v>
      </c>
      <c r="LL302" s="156">
        <f>IF(OR(LL$165&lt;=EOMONTH($E131,$R131*(1-$O131)),LL$165&gt;EOMONTH($E131,$P131*12*(1-$O131)+$Q131*12*$O131+$R131*(1-$O131))),0,IF($X131="NNN",SUM(Expenses!LJ$35:LJ$39)*$F131,IF($X131="FSG",0,IF($X131="MG",SUMPRODUCT($Z131:$Z135,Expenses!LJ$35:LJ$39)*$F131,MAX((Expenses!LJ$35-$AB131/12)*$AA131*$F131,0)+MAX((Expenses!LJ$36-$AB132/12)*$AA132*$F131,0)+MAX((Expenses!LJ$37-$AB133/12)*$AA133*$F131,0)+MAX((Expenses!LJ$38-$AB134/12)*$AA134*$F131,0)+MAX((Expenses!LJ$39-$AB135/12)*$AA135*$F131,0)))))</f>
        <v>0</v>
      </c>
      <c r="LM302" s="156">
        <f>IF(OR(LM$165&lt;=EOMONTH($E131,$R131*(1-$O131)),LM$165&gt;EOMONTH($E131,$P131*12*(1-$O131)+$Q131*12*$O131+$R131*(1-$O131))),0,IF($X131="NNN",SUM(Expenses!LK$35:LK$39)*$F131,IF($X131="FSG",0,IF($X131="MG",SUMPRODUCT($Z131:$Z135,Expenses!LK$35:LK$39)*$F131,MAX((Expenses!LK$35-$AB131/12)*$AA131*$F131,0)+MAX((Expenses!LK$36-$AB132/12)*$AA132*$F131,0)+MAX((Expenses!LK$37-$AB133/12)*$AA133*$F131,0)+MAX((Expenses!LK$38-$AB134/12)*$AA134*$F131,0)+MAX((Expenses!LK$39-$AB135/12)*$AA135*$F131,0)))))</f>
        <v>0</v>
      </c>
      <c r="LN302" s="156">
        <f>IF(OR(LN$165&lt;=EOMONTH($E131,$R131*(1-$O131)),LN$165&gt;EOMONTH($E131,$P131*12*(1-$O131)+$Q131*12*$O131+$R131*(1-$O131))),0,IF($X131="NNN",SUM(Expenses!LL$35:LL$39)*$F131,IF($X131="FSG",0,IF($X131="MG",SUMPRODUCT($Z131:$Z135,Expenses!LL$35:LL$39)*$F131,MAX((Expenses!LL$35-$AB131/12)*$AA131*$F131,0)+MAX((Expenses!LL$36-$AB132/12)*$AA132*$F131,0)+MAX((Expenses!LL$37-$AB133/12)*$AA133*$F131,0)+MAX((Expenses!LL$38-$AB134/12)*$AA134*$F131,0)+MAX((Expenses!LL$39-$AB135/12)*$AA135*$F131,0)))))</f>
        <v>0</v>
      </c>
      <c r="LO302" s="156">
        <f>IF(OR(LO$165&lt;=EOMONTH($E131,$R131*(1-$O131)),LO$165&gt;EOMONTH($E131,$P131*12*(1-$O131)+$Q131*12*$O131+$R131*(1-$O131))),0,IF($X131="NNN",SUM(Expenses!LM$35:LM$39)*$F131,IF($X131="FSG",0,IF($X131="MG",SUMPRODUCT($Z131:$Z135,Expenses!LM$35:LM$39)*$F131,MAX((Expenses!LM$35-$AB131/12)*$AA131*$F131,0)+MAX((Expenses!LM$36-$AB132/12)*$AA132*$F131,0)+MAX((Expenses!LM$37-$AB133/12)*$AA133*$F131,0)+MAX((Expenses!LM$38-$AB134/12)*$AA134*$F131,0)+MAX((Expenses!LM$39-$AB135/12)*$AA135*$F131,0)))))</f>
        <v>0</v>
      </c>
      <c r="LP302" s="156">
        <f>IF(OR(LP$165&lt;=EOMONTH($E131,$R131*(1-$O131)),LP$165&gt;EOMONTH($E131,$P131*12*(1-$O131)+$Q131*12*$O131+$R131*(1-$O131))),0,IF($X131="NNN",SUM(Expenses!LN$35:LN$39)*$F131,IF($X131="FSG",0,IF($X131="MG",SUMPRODUCT($Z131:$Z135,Expenses!LN$35:LN$39)*$F131,MAX((Expenses!LN$35-$AB131/12)*$AA131*$F131,0)+MAX((Expenses!LN$36-$AB132/12)*$AA132*$F131,0)+MAX((Expenses!LN$37-$AB133/12)*$AA133*$F131,0)+MAX((Expenses!LN$38-$AB134/12)*$AA134*$F131,0)+MAX((Expenses!LN$39-$AB135/12)*$AA135*$F131,0)))))</f>
        <v>0</v>
      </c>
      <c r="LQ302" s="156">
        <f>IF(OR(LQ$165&lt;=EOMONTH($E131,$R131*(1-$O131)),LQ$165&gt;EOMONTH($E131,$P131*12*(1-$O131)+$Q131*12*$O131+$R131*(1-$O131))),0,IF($X131="NNN",SUM(Expenses!LO$35:LO$39)*$F131,IF($X131="FSG",0,IF($X131="MG",SUMPRODUCT($Z131:$Z135,Expenses!LO$35:LO$39)*$F131,MAX((Expenses!LO$35-$AB131/12)*$AA131*$F131,0)+MAX((Expenses!LO$36-$AB132/12)*$AA132*$F131,0)+MAX((Expenses!LO$37-$AB133/12)*$AA133*$F131,0)+MAX((Expenses!LO$38-$AB134/12)*$AA134*$F131,0)+MAX((Expenses!LO$39-$AB135/12)*$AA135*$F131,0)))))</f>
        <v>0</v>
      </c>
      <c r="LR302" s="156">
        <f>IF(OR(LR$165&lt;=EOMONTH($E131,$R131*(1-$O131)),LR$165&gt;EOMONTH($E131,$P131*12*(1-$O131)+$Q131*12*$O131+$R131*(1-$O131))),0,IF($X131="NNN",SUM(Expenses!LP$35:LP$39)*$F131,IF($X131="FSG",0,IF($X131="MG",SUMPRODUCT($Z131:$Z135,Expenses!LP$35:LP$39)*$F131,MAX((Expenses!LP$35-$AB131/12)*$AA131*$F131,0)+MAX((Expenses!LP$36-$AB132/12)*$AA132*$F131,0)+MAX((Expenses!LP$37-$AB133/12)*$AA133*$F131,0)+MAX((Expenses!LP$38-$AB134/12)*$AA134*$F131,0)+MAX((Expenses!LP$39-$AB135/12)*$AA135*$F131,0)))))</f>
        <v>0</v>
      </c>
      <c r="LS302" s="156">
        <f>IF(OR(LS$165&lt;=EOMONTH($E131,$R131*(1-$O131)),LS$165&gt;EOMONTH($E131,$P131*12*(1-$O131)+$Q131*12*$O131+$R131*(1-$O131))),0,IF($X131="NNN",SUM(Expenses!LQ$35:LQ$39)*$F131,IF($X131="FSG",0,IF($X131="MG",SUMPRODUCT($Z131:$Z135,Expenses!LQ$35:LQ$39)*$F131,MAX((Expenses!LQ$35-$AB131/12)*$AA131*$F131,0)+MAX((Expenses!LQ$36-$AB132/12)*$AA132*$F131,0)+MAX((Expenses!LQ$37-$AB133/12)*$AA133*$F131,0)+MAX((Expenses!LQ$38-$AB134/12)*$AA134*$F131,0)+MAX((Expenses!LQ$39-$AB135/12)*$AA135*$F131,0)))))</f>
        <v>0</v>
      </c>
      <c r="LT302" s="156">
        <f>IF(OR(LT$165&lt;=EOMONTH($E131,$R131*(1-$O131)),LT$165&gt;EOMONTH($E131,$P131*12*(1-$O131)+$Q131*12*$O131+$R131*(1-$O131))),0,IF($X131="NNN",SUM(Expenses!LR$35:LR$39)*$F131,IF($X131="FSG",0,IF($X131="MG",SUMPRODUCT($Z131:$Z135,Expenses!LR$35:LR$39)*$F131,MAX((Expenses!LR$35-$AB131/12)*$AA131*$F131,0)+MAX((Expenses!LR$36-$AB132/12)*$AA132*$F131,0)+MAX((Expenses!LR$37-$AB133/12)*$AA133*$F131,0)+MAX((Expenses!LR$38-$AB134/12)*$AA134*$F131,0)+MAX((Expenses!LR$39-$AB135/12)*$AA135*$F131,0)))))</f>
        <v>0</v>
      </c>
      <c r="LU302" s="156">
        <f>IF(OR(LU$165&lt;=EOMONTH($E131,$R131*(1-$O131)),LU$165&gt;EOMONTH($E131,$P131*12*(1-$O131)+$Q131*12*$O131+$R131*(1-$O131))),0,IF($X131="NNN",SUM(Expenses!LS$35:LS$39)*$F131,IF($X131="FSG",0,IF($X131="MG",SUMPRODUCT($Z131:$Z135,Expenses!LS$35:LS$39)*$F131,MAX((Expenses!LS$35-$AB131/12)*$AA131*$F131,0)+MAX((Expenses!LS$36-$AB132/12)*$AA132*$F131,0)+MAX((Expenses!LS$37-$AB133/12)*$AA133*$F131,0)+MAX((Expenses!LS$38-$AB134/12)*$AA134*$F131,0)+MAX((Expenses!LS$39-$AB135/12)*$AA135*$F131,0)))))</f>
        <v>0</v>
      </c>
      <c r="LV302" s="156">
        <f>IF(OR(LV$165&lt;=EOMONTH($E131,$R131*(1-$O131)),LV$165&gt;EOMONTH($E131,$P131*12*(1-$O131)+$Q131*12*$O131+$R131*(1-$O131))),0,IF($X131="NNN",SUM(Expenses!LT$35:LT$39)*$F131,IF($X131="FSG",0,IF($X131="MG",SUMPRODUCT($Z131:$Z135,Expenses!LT$35:LT$39)*$F131,MAX((Expenses!LT$35-$AB131/12)*$AA131*$F131,0)+MAX((Expenses!LT$36-$AB132/12)*$AA132*$F131,0)+MAX((Expenses!LT$37-$AB133/12)*$AA133*$F131,0)+MAX((Expenses!LT$38-$AB134/12)*$AA134*$F131,0)+MAX((Expenses!LT$39-$AB135/12)*$AA135*$F131,0)))))</f>
        <v>0</v>
      </c>
      <c r="LW302" s="156">
        <f>IF(OR(LW$165&lt;=EOMONTH($E131,$R131*(1-$O131)),LW$165&gt;EOMONTH($E131,$P131*12*(1-$O131)+$Q131*12*$O131+$R131*(1-$O131))),0,IF($X131="NNN",SUM(Expenses!LU$35:LU$39)*$F131,IF($X131="FSG",0,IF($X131="MG",SUMPRODUCT($Z131:$Z135,Expenses!LU$35:LU$39)*$F131,MAX((Expenses!LU$35-$AB131/12)*$AA131*$F131,0)+MAX((Expenses!LU$36-$AB132/12)*$AA132*$F131,0)+MAX((Expenses!LU$37-$AB133/12)*$AA133*$F131,0)+MAX((Expenses!LU$38-$AB134/12)*$AA134*$F131,0)+MAX((Expenses!LU$39-$AB135/12)*$AA135*$F131,0)))))</f>
        <v>0</v>
      </c>
      <c r="LX302" s="156">
        <f>IF(OR(LX$165&lt;=EOMONTH($E131,$R131*(1-$O131)),LX$165&gt;EOMONTH($E131,$P131*12*(1-$O131)+$Q131*12*$O131+$R131*(1-$O131))),0,IF($X131="NNN",SUM(Expenses!LV$35:LV$39)*$F131,IF($X131="FSG",0,IF($X131="MG",SUMPRODUCT($Z131:$Z135,Expenses!LV$35:LV$39)*$F131,MAX((Expenses!LV$35-$AB131/12)*$AA131*$F131,0)+MAX((Expenses!LV$36-$AB132/12)*$AA132*$F131,0)+MAX((Expenses!LV$37-$AB133/12)*$AA133*$F131,0)+MAX((Expenses!LV$38-$AB134/12)*$AA134*$F131,0)+MAX((Expenses!LV$39-$AB135/12)*$AA135*$F131,0)))))</f>
        <v>0</v>
      </c>
      <c r="LY302" s="156">
        <f>IF(OR(LY$165&lt;=EOMONTH($E131,$R131*(1-$O131)),LY$165&gt;EOMONTH($E131,$P131*12*(1-$O131)+$Q131*12*$O131+$R131*(1-$O131))),0,IF($X131="NNN",SUM(Expenses!LW$35:LW$39)*$F131,IF($X131="FSG",0,IF($X131="MG",SUMPRODUCT($Z131:$Z135,Expenses!LW$35:LW$39)*$F131,MAX((Expenses!LW$35-$AB131/12)*$AA131*$F131,0)+MAX((Expenses!LW$36-$AB132/12)*$AA132*$F131,0)+MAX((Expenses!LW$37-$AB133/12)*$AA133*$F131,0)+MAX((Expenses!LW$38-$AB134/12)*$AA134*$F131,0)+MAX((Expenses!LW$39-$AB135/12)*$AA135*$F131,0)))))</f>
        <v>0</v>
      </c>
      <c r="LZ302" s="156">
        <f>IF(OR(LZ$165&lt;=EOMONTH($E131,$R131*(1-$O131)),LZ$165&gt;EOMONTH($E131,$P131*12*(1-$O131)+$Q131*12*$O131+$R131*(1-$O131))),0,IF($X131="NNN",SUM(Expenses!LX$35:LX$39)*$F131,IF($X131="FSG",0,IF($X131="MG",SUMPRODUCT($Z131:$Z135,Expenses!LX$35:LX$39)*$F131,MAX((Expenses!LX$35-$AB131/12)*$AA131*$F131,0)+MAX((Expenses!LX$36-$AB132/12)*$AA132*$F131,0)+MAX((Expenses!LX$37-$AB133/12)*$AA133*$F131,0)+MAX((Expenses!LX$38-$AB134/12)*$AA134*$F131,0)+MAX((Expenses!LX$39-$AB135/12)*$AA135*$F131,0)))))</f>
        <v>0</v>
      </c>
      <c r="MA302" s="156">
        <f>IF(OR(MA$165&lt;=EOMONTH($E131,$R131*(1-$O131)),MA$165&gt;EOMONTH($E131,$P131*12*(1-$O131)+$Q131*12*$O131+$R131*(1-$O131))),0,IF($X131="NNN",SUM(Expenses!LY$35:LY$39)*$F131,IF($X131="FSG",0,IF($X131="MG",SUMPRODUCT($Z131:$Z135,Expenses!LY$35:LY$39)*$F131,MAX((Expenses!LY$35-$AB131/12)*$AA131*$F131,0)+MAX((Expenses!LY$36-$AB132/12)*$AA132*$F131,0)+MAX((Expenses!LY$37-$AB133/12)*$AA133*$F131,0)+MAX((Expenses!LY$38-$AB134/12)*$AA134*$F131,0)+MAX((Expenses!LY$39-$AB135/12)*$AA135*$F131,0)))))</f>
        <v>0</v>
      </c>
      <c r="MB302" s="156">
        <f>IF(OR(MB$165&lt;=EOMONTH($E131,$R131*(1-$O131)),MB$165&gt;EOMONTH($E131,$P131*12*(1-$O131)+$Q131*12*$O131+$R131*(1-$O131))),0,IF($X131="NNN",SUM(Expenses!LZ$35:LZ$39)*$F131,IF($X131="FSG",0,IF($X131="MG",SUMPRODUCT($Z131:$Z135,Expenses!LZ$35:LZ$39)*$F131,MAX((Expenses!LZ$35-$AB131/12)*$AA131*$F131,0)+MAX((Expenses!LZ$36-$AB132/12)*$AA132*$F131,0)+MAX((Expenses!LZ$37-$AB133/12)*$AA133*$F131,0)+MAX((Expenses!LZ$38-$AB134/12)*$AA134*$F131,0)+MAX((Expenses!LZ$39-$AB135/12)*$AA135*$F131,0)))))</f>
        <v>0</v>
      </c>
      <c r="MC302" s="156">
        <f>IF(OR(MC$165&lt;=EOMONTH($E131,$R131*(1-$O131)),MC$165&gt;EOMONTH($E131,$P131*12*(1-$O131)+$Q131*12*$O131+$R131*(1-$O131))),0,IF($X131="NNN",SUM(Expenses!MA$35:MA$39)*$F131,IF($X131="FSG",0,IF($X131="MG",SUMPRODUCT($Z131:$Z135,Expenses!MA$35:MA$39)*$F131,MAX((Expenses!MA$35-$AB131/12)*$AA131*$F131,0)+MAX((Expenses!MA$36-$AB132/12)*$AA132*$F131,0)+MAX((Expenses!MA$37-$AB133/12)*$AA133*$F131,0)+MAX((Expenses!MA$38-$AB134/12)*$AA134*$F131,0)+MAX((Expenses!MA$39-$AB135/12)*$AA135*$F131,0)))))</f>
        <v>0</v>
      </c>
      <c r="MD302" s="156">
        <f>IF(OR(MD$165&lt;=EOMONTH($E131,$R131*(1-$O131)),MD$165&gt;EOMONTH($E131,$P131*12*(1-$O131)+$Q131*12*$O131+$R131*(1-$O131))),0,IF($X131="NNN",SUM(Expenses!MB$35:MB$39)*$F131,IF($X131="FSG",0,IF($X131="MG",SUMPRODUCT($Z131:$Z135,Expenses!MB$35:MB$39)*$F131,MAX((Expenses!MB$35-$AB131/12)*$AA131*$F131,0)+MAX((Expenses!MB$36-$AB132/12)*$AA132*$F131,0)+MAX((Expenses!MB$37-$AB133/12)*$AA133*$F131,0)+MAX((Expenses!MB$38-$AB134/12)*$AA134*$F131,0)+MAX((Expenses!MB$39-$AB135/12)*$AA135*$F131,0)))))</f>
        <v>0</v>
      </c>
      <c r="ME302" s="156">
        <f>IF(OR(ME$165&lt;=EOMONTH($E131,$R131*(1-$O131)),ME$165&gt;EOMONTH($E131,$P131*12*(1-$O131)+$Q131*12*$O131+$R131*(1-$O131))),0,IF($X131="NNN",SUM(Expenses!MC$35:MC$39)*$F131,IF($X131="FSG",0,IF($X131="MG",SUMPRODUCT($Z131:$Z135,Expenses!MC$35:MC$39)*$F131,MAX((Expenses!MC$35-$AB131/12)*$AA131*$F131,0)+MAX((Expenses!MC$36-$AB132/12)*$AA132*$F131,0)+MAX((Expenses!MC$37-$AB133/12)*$AA133*$F131,0)+MAX((Expenses!MC$38-$AB134/12)*$AA134*$F131,0)+MAX((Expenses!MC$39-$AB135/12)*$AA135*$F131,0)))))</f>
        <v>0</v>
      </c>
      <c r="MF302" s="156">
        <f>IF(OR(MF$165&lt;=EOMONTH($E131,$R131*(1-$O131)),MF$165&gt;EOMONTH($E131,$P131*12*(1-$O131)+$Q131*12*$O131+$R131*(1-$O131))),0,IF($X131="NNN",SUM(Expenses!MD$35:MD$39)*$F131,IF($X131="FSG",0,IF($X131="MG",SUMPRODUCT($Z131:$Z135,Expenses!MD$35:MD$39)*$F131,MAX((Expenses!MD$35-$AB131/12)*$AA131*$F131,0)+MAX((Expenses!MD$36-$AB132/12)*$AA132*$F131,0)+MAX((Expenses!MD$37-$AB133/12)*$AA133*$F131,0)+MAX((Expenses!MD$38-$AB134/12)*$AA134*$F131,0)+MAX((Expenses!MD$39-$AB135/12)*$AA135*$F131,0)))))</f>
        <v>0</v>
      </c>
      <c r="MG302" s="156">
        <f>IF(OR(MG$165&lt;=EOMONTH($E131,$R131*(1-$O131)),MG$165&gt;EOMONTH($E131,$P131*12*(1-$O131)+$Q131*12*$O131+$R131*(1-$O131))),0,IF($X131="NNN",SUM(Expenses!ME$35:ME$39)*$F131,IF($X131="FSG",0,IF($X131="MG",SUMPRODUCT($Z131:$Z135,Expenses!ME$35:ME$39)*$F131,MAX((Expenses!ME$35-$AB131/12)*$AA131*$F131,0)+MAX((Expenses!ME$36-$AB132/12)*$AA132*$F131,0)+MAX((Expenses!ME$37-$AB133/12)*$AA133*$F131,0)+MAX((Expenses!ME$38-$AB134/12)*$AA134*$F131,0)+MAX((Expenses!ME$39-$AB135/12)*$AA135*$F131,0)))))</f>
        <v>0</v>
      </c>
      <c r="MH302" s="156">
        <f>IF(OR(MH$165&lt;=EOMONTH($E131,$R131*(1-$O131)),MH$165&gt;EOMONTH($E131,$P131*12*(1-$O131)+$Q131*12*$O131+$R131*(1-$O131))),0,IF($X131="NNN",SUM(Expenses!MF$35:MF$39)*$F131,IF($X131="FSG",0,IF($X131="MG",SUMPRODUCT($Z131:$Z135,Expenses!MF$35:MF$39)*$F131,MAX((Expenses!MF$35-$AB131/12)*$AA131*$F131,0)+MAX((Expenses!MF$36-$AB132/12)*$AA132*$F131,0)+MAX((Expenses!MF$37-$AB133/12)*$AA133*$F131,0)+MAX((Expenses!MF$38-$AB134/12)*$AA134*$F131,0)+MAX((Expenses!MF$39-$AB135/12)*$AA135*$F131,0)))))</f>
        <v>0</v>
      </c>
      <c r="MI302" s="156">
        <f>IF(OR(MI$165&lt;=EOMONTH($E131,$R131*(1-$O131)),MI$165&gt;EOMONTH($E131,$P131*12*(1-$O131)+$Q131*12*$O131+$R131*(1-$O131))),0,IF($X131="NNN",SUM(Expenses!MG$35:MG$39)*$F131,IF($X131="FSG",0,IF($X131="MG",SUMPRODUCT($Z131:$Z135,Expenses!MG$35:MG$39)*$F131,MAX((Expenses!MG$35-$AB131/12)*$AA131*$F131,0)+MAX((Expenses!MG$36-$AB132/12)*$AA132*$F131,0)+MAX((Expenses!MG$37-$AB133/12)*$AA133*$F131,0)+MAX((Expenses!MG$38-$AB134/12)*$AA134*$F131,0)+MAX((Expenses!MG$39-$AB135/12)*$AA135*$F131,0)))))</f>
        <v>0</v>
      </c>
      <c r="MJ302" s="156">
        <f>IF(OR(MJ$165&lt;=EOMONTH($E131,$R131*(1-$O131)),MJ$165&gt;EOMONTH($E131,$P131*12*(1-$O131)+$Q131*12*$O131+$R131*(1-$O131))),0,IF($X131="NNN",SUM(Expenses!MH$35:MH$39)*$F131,IF($X131="FSG",0,IF($X131="MG",SUMPRODUCT($Z131:$Z135,Expenses!MH$35:MH$39)*$F131,MAX((Expenses!MH$35-$AB131/12)*$AA131*$F131,0)+MAX((Expenses!MH$36-$AB132/12)*$AA132*$F131,0)+MAX((Expenses!MH$37-$AB133/12)*$AA133*$F131,0)+MAX((Expenses!MH$38-$AB134/12)*$AA134*$F131,0)+MAX((Expenses!MH$39-$AB135/12)*$AA135*$F131,0)))))</f>
        <v>0</v>
      </c>
      <c r="MK302" s="156">
        <f>IF(OR(MK$165&lt;=EOMONTH($E131,$R131*(1-$O131)),MK$165&gt;EOMONTH($E131,$P131*12*(1-$O131)+$Q131*12*$O131+$R131*(1-$O131))),0,IF($X131="NNN",SUM(Expenses!MI$35:MI$39)*$F131,IF($X131="FSG",0,IF($X131="MG",SUMPRODUCT($Z131:$Z135,Expenses!MI$35:MI$39)*$F131,MAX((Expenses!MI$35-$AB131/12)*$AA131*$F131,0)+MAX((Expenses!MI$36-$AB132/12)*$AA132*$F131,0)+MAX((Expenses!MI$37-$AB133/12)*$AA133*$F131,0)+MAX((Expenses!MI$38-$AB134/12)*$AA134*$F131,0)+MAX((Expenses!MI$39-$AB135/12)*$AA135*$F131,0)))))</f>
        <v>0</v>
      </c>
      <c r="ML302" s="156">
        <f>IF(OR(ML$165&lt;=EOMONTH($E131,$R131*(1-$O131)),ML$165&gt;EOMONTH($E131,$P131*12*(1-$O131)+$Q131*12*$O131+$R131*(1-$O131))),0,IF($X131="NNN",SUM(Expenses!MJ$35:MJ$39)*$F131,IF($X131="FSG",0,IF($X131="MG",SUMPRODUCT($Z131:$Z135,Expenses!MJ$35:MJ$39)*$F131,MAX((Expenses!MJ$35-$AB131/12)*$AA131*$F131,0)+MAX((Expenses!MJ$36-$AB132/12)*$AA132*$F131,0)+MAX((Expenses!MJ$37-$AB133/12)*$AA133*$F131,0)+MAX((Expenses!MJ$38-$AB134/12)*$AA134*$F131,0)+MAX((Expenses!MJ$39-$AB135/12)*$AA135*$F131,0)))))</f>
        <v>0</v>
      </c>
      <c r="MM302" s="156">
        <f>IF(OR(MM$165&lt;=EOMONTH($E131,$R131*(1-$O131)),MM$165&gt;EOMONTH($E131,$P131*12*(1-$O131)+$Q131*12*$O131+$R131*(1-$O131))),0,IF($X131="NNN",SUM(Expenses!MK$35:MK$39)*$F131,IF($X131="FSG",0,IF($X131="MG",SUMPRODUCT($Z131:$Z135,Expenses!MK$35:MK$39)*$F131,MAX((Expenses!MK$35-$AB131/12)*$AA131*$F131,0)+MAX((Expenses!MK$36-$AB132/12)*$AA132*$F131,0)+MAX((Expenses!MK$37-$AB133/12)*$AA133*$F131,0)+MAX((Expenses!MK$38-$AB134/12)*$AA134*$F131,0)+MAX((Expenses!MK$39-$AB135/12)*$AA135*$F131,0)))))</f>
        <v>0</v>
      </c>
      <c r="MN302" s="156">
        <f>IF(OR(MN$165&lt;=EOMONTH($E131,$R131*(1-$O131)),MN$165&gt;EOMONTH($E131,$P131*12*(1-$O131)+$Q131*12*$O131+$R131*(1-$O131))),0,IF($X131="NNN",SUM(Expenses!ML$35:ML$39)*$F131,IF($X131="FSG",0,IF($X131="MG",SUMPRODUCT($Z131:$Z135,Expenses!ML$35:ML$39)*$F131,MAX((Expenses!ML$35-$AB131/12)*$AA131*$F131,0)+MAX((Expenses!ML$36-$AB132/12)*$AA132*$F131,0)+MAX((Expenses!ML$37-$AB133/12)*$AA133*$F131,0)+MAX((Expenses!ML$38-$AB134/12)*$AA134*$F131,0)+MAX((Expenses!ML$39-$AB135/12)*$AA135*$F131,0)))))</f>
        <v>0</v>
      </c>
      <c r="MO302" s="156">
        <f>IF(OR(MO$165&lt;=EOMONTH($E131,$R131*(1-$O131)),MO$165&gt;EOMONTH($E131,$P131*12*(1-$O131)+$Q131*12*$O131+$R131*(1-$O131))),0,IF($X131="NNN",SUM(Expenses!MM$35:MM$39)*$F131,IF($X131="FSG",0,IF($X131="MG",SUMPRODUCT($Z131:$Z135,Expenses!MM$35:MM$39)*$F131,MAX((Expenses!MM$35-$AB131/12)*$AA131*$F131,0)+MAX((Expenses!MM$36-$AB132/12)*$AA132*$F131,0)+MAX((Expenses!MM$37-$AB133/12)*$AA133*$F131,0)+MAX((Expenses!MM$38-$AB134/12)*$AA134*$F131,0)+MAX((Expenses!MM$39-$AB135/12)*$AA135*$F131,0)))))</f>
        <v>0</v>
      </c>
      <c r="MP302" s="156">
        <f>IF(OR(MP$165&lt;=EOMONTH($E131,$R131*(1-$O131)),MP$165&gt;EOMONTH($E131,$P131*12*(1-$O131)+$Q131*12*$O131+$R131*(1-$O131))),0,IF($X131="NNN",SUM(Expenses!MN$35:MN$39)*$F131,IF($X131="FSG",0,IF($X131="MG",SUMPRODUCT($Z131:$Z135,Expenses!MN$35:MN$39)*$F131,MAX((Expenses!MN$35-$AB131/12)*$AA131*$F131,0)+MAX((Expenses!MN$36-$AB132/12)*$AA132*$F131,0)+MAX((Expenses!MN$37-$AB133/12)*$AA133*$F131,0)+MAX((Expenses!MN$38-$AB134/12)*$AA134*$F131,0)+MAX((Expenses!MN$39-$AB135/12)*$AA135*$F131,0)))))</f>
        <v>0</v>
      </c>
      <c r="MQ302" s="156">
        <f>IF(OR(MQ$165&lt;=EOMONTH($E131,$R131*(1-$O131)),MQ$165&gt;EOMONTH($E131,$P131*12*(1-$O131)+$Q131*12*$O131+$R131*(1-$O131))),0,IF($X131="NNN",SUM(Expenses!MO$35:MO$39)*$F131,IF($X131="FSG",0,IF($X131="MG",SUMPRODUCT($Z131:$Z135,Expenses!MO$35:MO$39)*$F131,MAX((Expenses!MO$35-$AB131/12)*$AA131*$F131,0)+MAX((Expenses!MO$36-$AB132/12)*$AA132*$F131,0)+MAX((Expenses!MO$37-$AB133/12)*$AA133*$F131,0)+MAX((Expenses!MO$38-$AB134/12)*$AA134*$F131,0)+MAX((Expenses!MO$39-$AB135/12)*$AA135*$F131,0)))))</f>
        <v>0</v>
      </c>
      <c r="MR302" s="156">
        <f>IF(OR(MR$165&lt;=EOMONTH($E131,$R131*(1-$O131)),MR$165&gt;EOMONTH($E131,$P131*12*(1-$O131)+$Q131*12*$O131+$R131*(1-$O131))),0,IF($X131="NNN",SUM(Expenses!MP$35:MP$39)*$F131,IF($X131="FSG",0,IF($X131="MG",SUMPRODUCT($Z131:$Z135,Expenses!MP$35:MP$39)*$F131,MAX((Expenses!MP$35-$AB131/12)*$AA131*$F131,0)+MAX((Expenses!MP$36-$AB132/12)*$AA132*$F131,0)+MAX((Expenses!MP$37-$AB133/12)*$AA133*$F131,0)+MAX((Expenses!MP$38-$AB134/12)*$AA134*$F131,0)+MAX((Expenses!MP$39-$AB135/12)*$AA135*$F131,0)))))</f>
        <v>0</v>
      </c>
      <c r="MS302" s="156">
        <f>IF(OR(MS$165&lt;=EOMONTH($E131,$R131*(1-$O131)),MS$165&gt;EOMONTH($E131,$P131*12*(1-$O131)+$Q131*12*$O131+$R131*(1-$O131))),0,IF($X131="NNN",SUM(Expenses!MQ$35:MQ$39)*$F131,IF($X131="FSG",0,IF($X131="MG",SUMPRODUCT($Z131:$Z135,Expenses!MQ$35:MQ$39)*$F131,MAX((Expenses!MQ$35-$AB131/12)*$AA131*$F131,0)+MAX((Expenses!MQ$36-$AB132/12)*$AA132*$F131,0)+MAX((Expenses!MQ$37-$AB133/12)*$AA133*$F131,0)+MAX((Expenses!MQ$38-$AB134/12)*$AA134*$F131,0)+MAX((Expenses!MQ$39-$AB135/12)*$AA135*$F131,0)))))</f>
        <v>0</v>
      </c>
      <c r="MT302" s="156">
        <f>IF(OR(MT$165&lt;=EOMONTH($E131,$R131*(1-$O131)),MT$165&gt;EOMONTH($E131,$P131*12*(1-$O131)+$Q131*12*$O131+$R131*(1-$O131))),0,IF($X131="NNN",SUM(Expenses!MR$35:MR$39)*$F131,IF($X131="FSG",0,IF($X131="MG",SUMPRODUCT($Z131:$Z135,Expenses!MR$35:MR$39)*$F131,MAX((Expenses!MR$35-$AB131/12)*$AA131*$F131,0)+MAX((Expenses!MR$36-$AB132/12)*$AA132*$F131,0)+MAX((Expenses!MR$37-$AB133/12)*$AA133*$F131,0)+MAX((Expenses!MR$38-$AB134/12)*$AA134*$F131,0)+MAX((Expenses!MR$39-$AB135/12)*$AA135*$F131,0)))))</f>
        <v>0</v>
      </c>
      <c r="MU302" s="156">
        <f>IF(OR(MU$165&lt;=EOMONTH($E131,$R131*(1-$O131)),MU$165&gt;EOMONTH($E131,$P131*12*(1-$O131)+$Q131*12*$O131+$R131*(1-$O131))),0,IF($X131="NNN",SUM(Expenses!MS$35:MS$39)*$F131,IF($X131="FSG",0,IF($X131="MG",SUMPRODUCT($Z131:$Z135,Expenses!MS$35:MS$39)*$F131,MAX((Expenses!MS$35-$AB131/12)*$AA131*$F131,0)+MAX((Expenses!MS$36-$AB132/12)*$AA132*$F131,0)+MAX((Expenses!MS$37-$AB133/12)*$AA133*$F131,0)+MAX((Expenses!MS$38-$AB134/12)*$AA134*$F131,0)+MAX((Expenses!MS$39-$AB135/12)*$AA135*$F131,0)))))</f>
        <v>0</v>
      </c>
      <c r="MV302" s="156">
        <f>IF(OR(MV$165&lt;=EOMONTH($E131,$R131*(1-$O131)),MV$165&gt;EOMONTH($E131,$P131*12*(1-$O131)+$Q131*12*$O131+$R131*(1-$O131))),0,IF($X131="NNN",SUM(Expenses!MT$35:MT$39)*$F131,IF($X131="FSG",0,IF($X131="MG",SUMPRODUCT($Z131:$Z135,Expenses!MT$35:MT$39)*$F131,MAX((Expenses!MT$35-$AB131/12)*$AA131*$F131,0)+MAX((Expenses!MT$36-$AB132/12)*$AA132*$F131,0)+MAX((Expenses!MT$37-$AB133/12)*$AA133*$F131,0)+MAX((Expenses!MT$38-$AB134/12)*$AA134*$F131,0)+MAX((Expenses!MT$39-$AB135/12)*$AA135*$F131,0)))))</f>
        <v>0</v>
      </c>
      <c r="MW302" s="156">
        <f>IF(OR(MW$165&lt;=EOMONTH($E131,$R131*(1-$O131)),MW$165&gt;EOMONTH($E131,$P131*12*(1-$O131)+$Q131*12*$O131+$R131*(1-$O131))),0,IF($X131="NNN",SUM(Expenses!MU$35:MU$39)*$F131,IF($X131="FSG",0,IF($X131="MG",SUMPRODUCT($Z131:$Z135,Expenses!MU$35:MU$39)*$F131,MAX((Expenses!MU$35-$AB131/12)*$AA131*$F131,0)+MAX((Expenses!MU$36-$AB132/12)*$AA132*$F131,0)+MAX((Expenses!MU$37-$AB133/12)*$AA133*$F131,0)+MAX((Expenses!MU$38-$AB134/12)*$AA134*$F131,0)+MAX((Expenses!MU$39-$AB135/12)*$AA135*$F131,0)))))</f>
        <v>0</v>
      </c>
      <c r="MX302" s="156">
        <f>IF(OR(MX$165&lt;=EOMONTH($E131,$R131*(1-$O131)),MX$165&gt;EOMONTH($E131,$P131*12*(1-$O131)+$Q131*12*$O131+$R131*(1-$O131))),0,IF($X131="NNN",SUM(Expenses!MV$35:MV$39)*$F131,IF($X131="FSG",0,IF($X131="MG",SUMPRODUCT($Z131:$Z135,Expenses!MV$35:MV$39)*$F131,MAX((Expenses!MV$35-$AB131/12)*$AA131*$F131,0)+MAX((Expenses!MV$36-$AB132/12)*$AA132*$F131,0)+MAX((Expenses!MV$37-$AB133/12)*$AA133*$F131,0)+MAX((Expenses!MV$38-$AB134/12)*$AA134*$F131,0)+MAX((Expenses!MV$39-$AB135/12)*$AA135*$F131,0)))))</f>
        <v>0</v>
      </c>
      <c r="MY302" s="156">
        <f>IF(OR(MY$165&lt;=EOMONTH($E131,$R131*(1-$O131)),MY$165&gt;EOMONTH($E131,$P131*12*(1-$O131)+$Q131*12*$O131+$R131*(1-$O131))),0,IF($X131="NNN",SUM(Expenses!MW$35:MW$39)*$F131,IF($X131="FSG",0,IF($X131="MG",SUMPRODUCT($Z131:$Z135,Expenses!MW$35:MW$39)*$F131,MAX((Expenses!MW$35-$AB131/12)*$AA131*$F131,0)+MAX((Expenses!MW$36-$AB132/12)*$AA132*$F131,0)+MAX((Expenses!MW$37-$AB133/12)*$AA133*$F131,0)+MAX((Expenses!MW$38-$AB134/12)*$AA134*$F131,0)+MAX((Expenses!MW$39-$AB135/12)*$AA135*$F131,0)))))</f>
        <v>0</v>
      </c>
      <c r="MZ302" s="156">
        <f>IF(OR(MZ$165&lt;=EOMONTH($E131,$R131*(1-$O131)),MZ$165&gt;EOMONTH($E131,$P131*12*(1-$O131)+$Q131*12*$O131+$R131*(1-$O131))),0,IF($X131="NNN",SUM(Expenses!MX$35:MX$39)*$F131,IF($X131="FSG",0,IF($X131="MG",SUMPRODUCT($Z131:$Z135,Expenses!MX$35:MX$39)*$F131,MAX((Expenses!MX$35-$AB131/12)*$AA131*$F131,0)+MAX((Expenses!MX$36-$AB132/12)*$AA132*$F131,0)+MAX((Expenses!MX$37-$AB133/12)*$AA133*$F131,0)+MAX((Expenses!MX$38-$AB134/12)*$AA134*$F131,0)+MAX((Expenses!MX$39-$AB135/12)*$AA135*$F131,0)))))</f>
        <v>0</v>
      </c>
      <c r="NA302" s="156">
        <f>IF(OR(NA$165&lt;=EOMONTH($E131,$R131*(1-$O131)),NA$165&gt;EOMONTH($E131,$P131*12*(1-$O131)+$Q131*12*$O131+$R131*(1-$O131))),0,IF($X131="NNN",SUM(Expenses!MY$35:MY$39)*$F131,IF($X131="FSG",0,IF($X131="MG",SUMPRODUCT($Z131:$Z135,Expenses!MY$35:MY$39)*$F131,MAX((Expenses!MY$35-$AB131/12)*$AA131*$F131,0)+MAX((Expenses!MY$36-$AB132/12)*$AA132*$F131,0)+MAX((Expenses!MY$37-$AB133/12)*$AA133*$F131,0)+MAX((Expenses!MY$38-$AB134/12)*$AA134*$F131,0)+MAX((Expenses!MY$39-$AB135/12)*$AA135*$F131,0)))))</f>
        <v>0</v>
      </c>
      <c r="NB302" s="156">
        <f>IF(OR(NB$165&lt;=EOMONTH($E131,$R131*(1-$O131)),NB$165&gt;EOMONTH($E131,$P131*12*(1-$O131)+$Q131*12*$O131+$R131*(1-$O131))),0,IF($X131="NNN",SUM(Expenses!MZ$35:MZ$39)*$F131,IF($X131="FSG",0,IF($X131="MG",SUMPRODUCT($Z131:$Z135,Expenses!MZ$35:MZ$39)*$F131,MAX((Expenses!MZ$35-$AB131/12)*$AA131*$F131,0)+MAX((Expenses!MZ$36-$AB132/12)*$AA132*$F131,0)+MAX((Expenses!MZ$37-$AB133/12)*$AA133*$F131,0)+MAX((Expenses!MZ$38-$AB134/12)*$AA134*$F131,0)+MAX((Expenses!MZ$39-$AB135/12)*$AA135*$F131,0)))))</f>
        <v>0</v>
      </c>
      <c r="NC302" s="156">
        <f>IF(OR(NC$165&lt;=EOMONTH($E131,$R131*(1-$O131)),NC$165&gt;EOMONTH($E131,$P131*12*(1-$O131)+$Q131*12*$O131+$R131*(1-$O131))),0,IF($X131="NNN",SUM(Expenses!NA$35:NA$39)*$F131,IF($X131="FSG",0,IF($X131="MG",SUMPRODUCT($Z131:$Z135,Expenses!NA$35:NA$39)*$F131,MAX((Expenses!NA$35-$AB131/12)*$AA131*$F131,0)+MAX((Expenses!NA$36-$AB132/12)*$AA132*$F131,0)+MAX((Expenses!NA$37-$AB133/12)*$AA133*$F131,0)+MAX((Expenses!NA$38-$AB134/12)*$AA134*$F131,0)+MAX((Expenses!NA$39-$AB135/12)*$AA135*$F131,0)))))</f>
        <v>0</v>
      </c>
      <c r="ND302" s="156">
        <f>IF(OR(ND$165&lt;=EOMONTH($E131,$R131*(1-$O131)),ND$165&gt;EOMONTH($E131,$P131*12*(1-$O131)+$Q131*12*$O131+$R131*(1-$O131))),0,IF($X131="NNN",SUM(Expenses!NB$35:NB$39)*$F131,IF($X131="FSG",0,IF($X131="MG",SUMPRODUCT($Z131:$Z135,Expenses!NB$35:NB$39)*$F131,MAX((Expenses!NB$35-$AB131/12)*$AA131*$F131,0)+MAX((Expenses!NB$36-$AB132/12)*$AA132*$F131,0)+MAX((Expenses!NB$37-$AB133/12)*$AA133*$F131,0)+MAX((Expenses!NB$38-$AB134/12)*$AA134*$F131,0)+MAX((Expenses!NB$39-$AB135/12)*$AA135*$F131,0)))))</f>
        <v>0</v>
      </c>
      <c r="NE302" s="156">
        <f>IF(OR(NE$165&lt;=EOMONTH($E131,$R131*(1-$O131)),NE$165&gt;EOMONTH($E131,$P131*12*(1-$O131)+$Q131*12*$O131+$R131*(1-$O131))),0,IF($X131="NNN",SUM(Expenses!NC$35:NC$39)*$F131,IF($X131="FSG",0,IF($X131="MG",SUMPRODUCT($Z131:$Z135,Expenses!NC$35:NC$39)*$F131,MAX((Expenses!NC$35-$AB131/12)*$AA131*$F131,0)+MAX((Expenses!NC$36-$AB132/12)*$AA132*$F131,0)+MAX((Expenses!NC$37-$AB133/12)*$AA133*$F131,0)+MAX((Expenses!NC$38-$AB134/12)*$AA134*$F131,0)+MAX((Expenses!NC$39-$AB135/12)*$AA135*$F131,0)))))</f>
        <v>0</v>
      </c>
      <c r="NF302" s="156">
        <f>IF(OR(NF$165&lt;=EOMONTH($E131,$R131*(1-$O131)),NF$165&gt;EOMONTH($E131,$P131*12*(1-$O131)+$Q131*12*$O131+$R131*(1-$O131))),0,IF($X131="NNN",SUM(Expenses!ND$35:ND$39)*$F131,IF($X131="FSG",0,IF($X131="MG",SUMPRODUCT($Z131:$Z135,Expenses!ND$35:ND$39)*$F131,MAX((Expenses!ND$35-$AB131/12)*$AA131*$F131,0)+MAX((Expenses!ND$36-$AB132/12)*$AA132*$F131,0)+MAX((Expenses!ND$37-$AB133/12)*$AA133*$F131,0)+MAX((Expenses!ND$38-$AB134/12)*$AA134*$F131,0)+MAX((Expenses!ND$39-$AB135/12)*$AA135*$F131,0)))))</f>
        <v>0</v>
      </c>
      <c r="NG302" s="156">
        <f>IF(OR(NG$165&lt;=EOMONTH($E131,$R131*(1-$O131)),NG$165&gt;EOMONTH($E131,$P131*12*(1-$O131)+$Q131*12*$O131+$R131*(1-$O131))),0,IF($X131="NNN",SUM(Expenses!NE$35:NE$39)*$F131,IF($X131="FSG",0,IF($X131="MG",SUMPRODUCT($Z131:$Z135,Expenses!NE$35:NE$39)*$F131,MAX((Expenses!NE$35-$AB131/12)*$AA131*$F131,0)+MAX((Expenses!NE$36-$AB132/12)*$AA132*$F131,0)+MAX((Expenses!NE$37-$AB133/12)*$AA133*$F131,0)+MAX((Expenses!NE$38-$AB134/12)*$AA134*$F131,0)+MAX((Expenses!NE$39-$AB135/12)*$AA135*$F131,0)))))</f>
        <v>0</v>
      </c>
      <c r="NH302" s="156">
        <f>IF(OR(NH$165&lt;=EOMONTH($E131,$R131*(1-$O131)),NH$165&gt;EOMONTH($E131,$P131*12*(1-$O131)+$Q131*12*$O131+$R131*(1-$O131))),0,IF($X131="NNN",SUM(Expenses!NF$35:NF$39)*$F131,IF($X131="FSG",0,IF($X131="MG",SUMPRODUCT($Z131:$Z135,Expenses!NF$35:NF$39)*$F131,MAX((Expenses!NF$35-$AB131/12)*$AA131*$F131,0)+MAX((Expenses!NF$36-$AB132/12)*$AA132*$F131,0)+MAX((Expenses!NF$37-$AB133/12)*$AA133*$F131,0)+MAX((Expenses!NF$38-$AB134/12)*$AA134*$F131,0)+MAX((Expenses!NF$39-$AB135/12)*$AA135*$F131,0)))))</f>
        <v>0</v>
      </c>
      <c r="NI302" s="156">
        <f>IF(OR(NI$165&lt;=EOMONTH($E131,$R131*(1-$O131)),NI$165&gt;EOMONTH($E131,$P131*12*(1-$O131)+$Q131*12*$O131+$R131*(1-$O131))),0,IF($X131="NNN",SUM(Expenses!NG$35:NG$39)*$F131,IF($X131="FSG",0,IF($X131="MG",SUMPRODUCT($Z131:$Z135,Expenses!NG$35:NG$39)*$F131,MAX((Expenses!NG$35-$AB131/12)*$AA131*$F131,0)+MAX((Expenses!NG$36-$AB132/12)*$AA132*$F131,0)+MAX((Expenses!NG$37-$AB133/12)*$AA133*$F131,0)+MAX((Expenses!NG$38-$AB134/12)*$AA134*$F131,0)+MAX((Expenses!NG$39-$AB135/12)*$AA135*$F131,0)))))</f>
        <v>0</v>
      </c>
      <c r="NJ302" s="156">
        <f>IF(OR(NJ$165&lt;=EOMONTH($E131,$R131*(1-$O131)),NJ$165&gt;EOMONTH($E131,$P131*12*(1-$O131)+$Q131*12*$O131+$R131*(1-$O131))),0,IF($X131="NNN",SUM(Expenses!NH$35:NH$39)*$F131,IF($X131="FSG",0,IF($X131="MG",SUMPRODUCT($Z131:$Z135,Expenses!NH$35:NH$39)*$F131,MAX((Expenses!NH$35-$AB131/12)*$AA131*$F131,0)+MAX((Expenses!NH$36-$AB132/12)*$AA132*$F131,0)+MAX((Expenses!NH$37-$AB133/12)*$AA133*$F131,0)+MAX((Expenses!NH$38-$AB134/12)*$AA134*$F131,0)+MAX((Expenses!NH$39-$AB135/12)*$AA135*$F131,0)))))</f>
        <v>0</v>
      </c>
      <c r="NK302" s="158">
        <f>IF(OR(NK$165&lt;=EOMONTH($E131,$R131*(1-$O131)),NK$165&gt;EOMONTH($E131,$P131*12*(1-$O131)+$Q131*12*$O131+$R131*(1-$O131))),0,IF($X131="NNN",SUM(Expenses!NI$35:NI$39)*$F131,IF($X131="FSG",0,IF($X131="MG",SUMPRODUCT($Z131:$Z135,Expenses!NI$35:NI$39)*$F131,MAX((Expenses!NI$35-$AB131/12)*$AA131*$F131,0)+MAX((Expenses!NI$36-$AB132/12)*$AA132*$F131,0)+MAX((Expenses!NI$37-$AB133/12)*$AA133*$F131,0)+MAX((Expenses!NI$38-$AB134/12)*$AA134*$F131,0)+MAX((Expenses!NI$39-$AB135/12)*$AA135*$F131,0)))))</f>
        <v>0</v>
      </c>
    </row>
    <row r="303" spans="1:375" x14ac:dyDescent="0.25">
      <c r="A303" s="159">
        <f t="shared" ca="1" si="559"/>
        <v>474496.16506676254</v>
      </c>
      <c r="B303" s="160"/>
      <c r="C303" s="161" t="s">
        <v>160</v>
      </c>
      <c r="D303" s="162">
        <f>SUM(D296:D302)</f>
        <v>0</v>
      </c>
      <c r="E303" s="162">
        <f t="shared" ref="E303:BP303" si="584">SUM(E296:E302)</f>
        <v>0</v>
      </c>
      <c r="F303" s="162">
        <f t="shared" si="584"/>
        <v>0</v>
      </c>
      <c r="G303" s="162">
        <f t="shared" si="584"/>
        <v>0</v>
      </c>
      <c r="H303" s="162">
        <f t="shared" si="584"/>
        <v>0</v>
      </c>
      <c r="I303" s="162">
        <f t="shared" si="584"/>
        <v>0</v>
      </c>
      <c r="J303" s="162">
        <f t="shared" si="584"/>
        <v>0</v>
      </c>
      <c r="K303" s="162">
        <f t="shared" si="584"/>
        <v>0</v>
      </c>
      <c r="L303" s="162">
        <f t="shared" si="584"/>
        <v>0</v>
      </c>
      <c r="M303" s="162">
        <f t="shared" si="584"/>
        <v>0</v>
      </c>
      <c r="N303" s="162">
        <f t="shared" si="584"/>
        <v>0</v>
      </c>
      <c r="O303" s="162">
        <f t="shared" si="584"/>
        <v>0</v>
      </c>
      <c r="P303" s="162">
        <f t="shared" si="584"/>
        <v>0</v>
      </c>
      <c r="Q303" s="162">
        <f t="shared" si="584"/>
        <v>0</v>
      </c>
      <c r="R303" s="162">
        <f t="shared" si="584"/>
        <v>0</v>
      </c>
      <c r="S303" s="162">
        <f t="shared" si="584"/>
        <v>0</v>
      </c>
      <c r="T303" s="162">
        <f t="shared" si="584"/>
        <v>0</v>
      </c>
      <c r="U303" s="162">
        <f t="shared" si="584"/>
        <v>0</v>
      </c>
      <c r="V303" s="162">
        <f t="shared" si="584"/>
        <v>0</v>
      </c>
      <c r="W303" s="162">
        <f t="shared" si="584"/>
        <v>0</v>
      </c>
      <c r="X303" s="162">
        <f t="shared" ca="1" si="584"/>
        <v>291.83738374640461</v>
      </c>
      <c r="Y303" s="162">
        <f t="shared" ca="1" si="584"/>
        <v>300.49149597112228</v>
      </c>
      <c r="Z303" s="162">
        <f t="shared" ca="1" si="584"/>
        <v>305.79347573479663</v>
      </c>
      <c r="AA303" s="162">
        <f t="shared" ca="1" si="584"/>
        <v>305.99767098761868</v>
      </c>
      <c r="AB303" s="162">
        <f t="shared" ca="1" si="584"/>
        <v>418.70831278726155</v>
      </c>
      <c r="AC303" s="162">
        <f t="shared" ca="1" si="584"/>
        <v>3062.141247026595</v>
      </c>
      <c r="AD303" s="162">
        <f t="shared" ca="1" si="584"/>
        <v>3065.9220688944652</v>
      </c>
      <c r="AE303" s="162">
        <f t="shared" ca="1" si="584"/>
        <v>3068.1790499412427</v>
      </c>
      <c r="AF303" s="162">
        <f t="shared" ca="1" si="584"/>
        <v>3086.4719039150905</v>
      </c>
      <c r="AG303" s="162">
        <f t="shared" ca="1" si="584"/>
        <v>3126.9208110787695</v>
      </c>
      <c r="AH303" s="162">
        <f t="shared" ca="1" si="584"/>
        <v>3138.3888070899725</v>
      </c>
      <c r="AI303" s="162">
        <f t="shared" ca="1" si="584"/>
        <v>3138.7935711862665</v>
      </c>
      <c r="AJ303" s="162">
        <f t="shared" ca="1" si="584"/>
        <v>3217.7608219990984</v>
      </c>
      <c r="AK303" s="162">
        <f t="shared" ca="1" si="584"/>
        <v>3224.5949981732706</v>
      </c>
      <c r="AL303" s="162">
        <f t="shared" ca="1" si="584"/>
        <v>3236.9839682474403</v>
      </c>
      <c r="AM303" s="162">
        <f t="shared" ca="1" si="584"/>
        <v>3237.3927401696928</v>
      </c>
      <c r="AN303" s="162">
        <f t="shared" ca="1" si="584"/>
        <v>3371.7872159732206</v>
      </c>
      <c r="AO303" s="162">
        <f t="shared" ca="1" si="584"/>
        <v>3372.5299334969868</v>
      </c>
      <c r="AP303" s="162">
        <f t="shared" ca="1" si="584"/>
        <v>3372.9417373099272</v>
      </c>
      <c r="AQ303" s="162">
        <f t="shared" ca="1" si="584"/>
        <v>3373.3545567421634</v>
      </c>
      <c r="AR303" s="162">
        <f t="shared" ca="1" si="584"/>
        <v>3373.9580667736263</v>
      </c>
      <c r="AS303" s="162">
        <f t="shared" ca="1" si="584"/>
        <v>3374.7305930609818</v>
      </c>
      <c r="AT303" s="162">
        <f t="shared" ca="1" si="584"/>
        <v>3375.1464744045784</v>
      </c>
      <c r="AU303" s="162">
        <f t="shared" ca="1" si="584"/>
        <v>3375.5633814237613</v>
      </c>
      <c r="AV303" s="162">
        <f t="shared" ca="1" si="584"/>
        <v>3456.8996497609778</v>
      </c>
      <c r="AW303" s="162">
        <f t="shared" ca="1" si="584"/>
        <v>3457.4267629072647</v>
      </c>
      <c r="AX303" s="162">
        <f t="shared" ca="1" si="584"/>
        <v>3457.9074641217953</v>
      </c>
      <c r="AY303" s="162">
        <f t="shared" ca="1" si="584"/>
        <v>3458.3284992017152</v>
      </c>
      <c r="AZ303" s="162">
        <f t="shared" ca="1" si="584"/>
        <v>3468.9893225536848</v>
      </c>
      <c r="BA303" s="162">
        <f t="shared" ca="1" si="584"/>
        <v>3469.7543216031645</v>
      </c>
      <c r="BB303" s="162">
        <f t="shared" ca="1" si="584"/>
        <v>3470.178479530493</v>
      </c>
      <c r="BC303" s="162">
        <f t="shared" ca="1" si="584"/>
        <v>3470.6036835456962</v>
      </c>
      <c r="BD303" s="162">
        <f t="shared" ca="1" si="584"/>
        <v>3471.2252988781029</v>
      </c>
      <c r="BE303" s="162">
        <f t="shared" ca="1" si="584"/>
        <v>3472.0210009540792</v>
      </c>
      <c r="BF303" s="162">
        <f t="shared" ca="1" si="584"/>
        <v>3472.4493587379839</v>
      </c>
      <c r="BG303" s="162">
        <f t="shared" ca="1" si="584"/>
        <v>3472.878772967742</v>
      </c>
      <c r="BH303" s="162">
        <f t="shared" si="584"/>
        <v>0</v>
      </c>
      <c r="BI303" s="162">
        <f t="shared" si="584"/>
        <v>0</v>
      </c>
      <c r="BJ303" s="162">
        <f t="shared" si="584"/>
        <v>0</v>
      </c>
      <c r="BK303" s="162">
        <f t="shared" ca="1" si="584"/>
        <v>682.81471908250944</v>
      </c>
      <c r="BL303" s="162">
        <f t="shared" ca="1" si="584"/>
        <v>703.66203067827769</v>
      </c>
      <c r="BM303" s="162">
        <f t="shared" ca="1" si="584"/>
        <v>3798.3273613975275</v>
      </c>
      <c r="BN303" s="162">
        <f t="shared" ca="1" si="584"/>
        <v>3802.8809047562204</v>
      </c>
      <c r="BO303" s="162">
        <f t="shared" ca="1" si="584"/>
        <v>3803.2631397087553</v>
      </c>
      <c r="BP303" s="162">
        <f t="shared" ca="1" si="584"/>
        <v>3832.1806791137637</v>
      </c>
      <c r="BQ303" s="162">
        <f t="shared" ref="BQ303:EB303" ca="1" si="585">SUM(BQ296:BQ302)</f>
        <v>3833.0002522520199</v>
      </c>
      <c r="BR303" s="162">
        <f t="shared" ca="1" si="585"/>
        <v>3845.1685211980866</v>
      </c>
      <c r="BS303" s="162">
        <f t="shared" ca="1" si="585"/>
        <v>3845.6108178547379</v>
      </c>
      <c r="BT303" s="162">
        <f t="shared" ca="1" si="585"/>
        <v>3846.0542053342638</v>
      </c>
      <c r="BU303" s="162">
        <f t="shared" ca="1" si="585"/>
        <v>3846.4986863269278</v>
      </c>
      <c r="BV303" s="162">
        <f t="shared" ca="1" si="585"/>
        <v>3847.0086622454232</v>
      </c>
      <c r="BW303" s="162">
        <f t="shared" ca="1" si="585"/>
        <v>3847.4553383617099</v>
      </c>
      <c r="BX303" s="162">
        <f t="shared" ca="1" si="585"/>
        <v>3858.6033939499666</v>
      </c>
      <c r="BY303" s="162">
        <f t="shared" ca="1" si="585"/>
        <v>3953.5532610390592</v>
      </c>
      <c r="BZ303" s="162">
        <f t="shared" ca="1" si="585"/>
        <v>3954.0032501841624</v>
      </c>
      <c r="CA303" s="162">
        <f t="shared" ca="1" si="585"/>
        <v>3954.4543491238915</v>
      </c>
      <c r="CB303" s="162">
        <f t="shared" ca="1" si="585"/>
        <v>3955.1138208300413</v>
      </c>
      <c r="CC303" s="162">
        <f t="shared" ca="1" si="585"/>
        <v>3955.9579811624449</v>
      </c>
      <c r="CD303" s="162">
        <f t="shared" ca="1" si="585"/>
        <v>3956.4124259353889</v>
      </c>
      <c r="CE303" s="162">
        <f t="shared" ca="1" si="585"/>
        <v>3956.8679914917398</v>
      </c>
      <c r="CF303" s="162">
        <f t="shared" ca="1" si="585"/>
        <v>3957.3246805956514</v>
      </c>
      <c r="CG303" s="162">
        <f t="shared" ca="1" si="585"/>
        <v>3957.7824960180956</v>
      </c>
      <c r="CH303" s="162">
        <f t="shared" ca="1" si="585"/>
        <v>3958.3077712141458</v>
      </c>
      <c r="CI303" s="162">
        <f t="shared" ca="1" si="585"/>
        <v>3958.7678476139208</v>
      </c>
      <c r="CJ303" s="162">
        <f t="shared" ca="1" si="585"/>
        <v>3970.1681218518529</v>
      </c>
      <c r="CK303" s="162">
        <f t="shared" ca="1" si="585"/>
        <v>4067.966484953618</v>
      </c>
      <c r="CL303" s="162">
        <f t="shared" ca="1" si="585"/>
        <v>4068.4299737730739</v>
      </c>
      <c r="CM303" s="162">
        <f t="shared" ca="1" si="585"/>
        <v>4068.894605680995</v>
      </c>
      <c r="CN303" s="162">
        <f t="shared" ca="1" si="585"/>
        <v>4069.5738615383293</v>
      </c>
      <c r="CO303" s="162">
        <f t="shared" ca="1" si="585"/>
        <v>4070.443346680705</v>
      </c>
      <c r="CP303" s="162">
        <f t="shared" ca="1" si="585"/>
        <v>4070.9114247968373</v>
      </c>
      <c r="CQ303" s="162">
        <f t="shared" ca="1" si="585"/>
        <v>4071.3806573198785</v>
      </c>
      <c r="CR303" s="162">
        <f t="shared" ca="1" si="585"/>
        <v>4071.8510470969077</v>
      </c>
      <c r="CS303" s="162">
        <f t="shared" ca="1" si="585"/>
        <v>4072.3225969820251</v>
      </c>
      <c r="CT303" s="162">
        <f t="shared" ca="1" si="585"/>
        <v>4063.9784273887635</v>
      </c>
      <c r="CU303" s="162">
        <f t="shared" ca="1" si="585"/>
        <v>4064.4393467726445</v>
      </c>
      <c r="CV303" s="162">
        <f t="shared" ca="1" si="585"/>
        <v>4032.251471318953</v>
      </c>
      <c r="CW303" s="162">
        <f t="shared" ca="1" si="585"/>
        <v>4139.4535208531543</v>
      </c>
      <c r="CX303" s="162">
        <f t="shared" ca="1" si="585"/>
        <v>4139.870171732663</v>
      </c>
      <c r="CY303" s="162">
        <f t="shared" ca="1" si="585"/>
        <v>4173.8732211406505</v>
      </c>
      <c r="CZ303" s="162">
        <f t="shared" ca="1" si="585"/>
        <v>4174.5728546737046</v>
      </c>
      <c r="DA303" s="162">
        <f t="shared" ca="1" si="585"/>
        <v>4188.2828999313642</v>
      </c>
      <c r="DB303" s="162">
        <f t="shared" ca="1" si="585"/>
        <v>4188.7650203909807</v>
      </c>
      <c r="DC303" s="162">
        <f t="shared" ca="1" si="585"/>
        <v>4189.2483298897132</v>
      </c>
      <c r="DD303" s="162">
        <f t="shared" ca="1" si="585"/>
        <v>4189.7328313600528</v>
      </c>
      <c r="DE303" s="162">
        <f t="shared" ca="1" si="585"/>
        <v>4190.2185277417238</v>
      </c>
      <c r="DF303" s="162">
        <f t="shared" ca="1" si="585"/>
        <v>4190.7054219816991</v>
      </c>
      <c r="DG303" s="162">
        <f t="shared" ca="1" si="585"/>
        <v>4191.1935170342213</v>
      </c>
      <c r="DH303" s="162">
        <f t="shared" ca="1" si="585"/>
        <v>4202.7198016472375</v>
      </c>
      <c r="DI303" s="162">
        <f t="shared" ca="1" si="585"/>
        <v>4306.9408981001943</v>
      </c>
      <c r="DJ303" s="162">
        <f t="shared" ca="1" si="585"/>
        <v>4307.4326133887544</v>
      </c>
      <c r="DK303" s="162">
        <f t="shared" ca="1" si="585"/>
        <v>4307.9255413798683</v>
      </c>
      <c r="DL303" s="162">
        <f t="shared" ca="1" si="585"/>
        <v>4308.6461639189147</v>
      </c>
      <c r="DM303" s="162">
        <f t="shared" ca="1" si="585"/>
        <v>4309.5686007064605</v>
      </c>
      <c r="DN303" s="162">
        <f t="shared" ca="1" si="585"/>
        <v>4310.0651847798654</v>
      </c>
      <c r="DO303" s="162">
        <f t="shared" ca="1" si="585"/>
        <v>4310.5629935635598</v>
      </c>
      <c r="DP303" s="162">
        <f t="shared" ca="1" si="585"/>
        <v>4311.0620300780101</v>
      </c>
      <c r="DQ303" s="162">
        <f t="shared" ca="1" si="585"/>
        <v>4311.5622973511308</v>
      </c>
      <c r="DR303" s="162">
        <f t="shared" ca="1" si="585"/>
        <v>4312.0637984183059</v>
      </c>
      <c r="DS303" s="162">
        <f t="shared" ca="1" si="585"/>
        <v>4312.5665363224034</v>
      </c>
      <c r="DT303" s="162">
        <f t="shared" ca="1" si="585"/>
        <v>4324.3513537493527</v>
      </c>
      <c r="DU303" s="162">
        <f t="shared" ca="1" si="585"/>
        <v>4431.6990830958985</v>
      </c>
      <c r="DV303" s="162">
        <f t="shared" ca="1" si="585"/>
        <v>4432.2055498431164</v>
      </c>
      <c r="DW303" s="162">
        <f t="shared" ca="1" si="585"/>
        <v>4432.7132656739632</v>
      </c>
      <c r="DX303" s="162">
        <f t="shared" ca="1" si="585"/>
        <v>4433.4555068891805</v>
      </c>
      <c r="DY303" s="162">
        <f t="shared" ca="1" si="585"/>
        <v>4381.8135636445877</v>
      </c>
      <c r="DZ303" s="162">
        <f t="shared" ca="1" si="585"/>
        <v>4382.2507087379718</v>
      </c>
      <c r="EA303" s="162">
        <f t="shared" ca="1" si="585"/>
        <v>4382.6889319490856</v>
      </c>
      <c r="EB303" s="162">
        <f t="shared" ca="1" si="585"/>
        <v>4420.8410742647129</v>
      </c>
      <c r="EC303" s="162">
        <f t="shared" ref="EC303:GN303" ca="1" si="586">SUM(EC296:EC302)</f>
        <v>4421.3563495560275</v>
      </c>
      <c r="ED303" s="162">
        <f t="shared" ca="1" si="586"/>
        <v>4437.409898081135</v>
      </c>
      <c r="EE303" s="162">
        <f t="shared" ca="1" si="586"/>
        <v>4437.9277181223551</v>
      </c>
      <c r="EF303" s="162">
        <f t="shared" si="586"/>
        <v>4310.3976888661764</v>
      </c>
      <c r="EG303" s="162">
        <f t="shared" si="586"/>
        <v>4418.4157652516305</v>
      </c>
      <c r="EH303" s="162">
        <f t="shared" si="586"/>
        <v>4418.9217761787759</v>
      </c>
      <c r="EI303" s="162">
        <f t="shared" si="586"/>
        <v>4419.4290350653746</v>
      </c>
      <c r="EJ303" s="162">
        <f t="shared" si="586"/>
        <v>4419.9375449892323</v>
      </c>
      <c r="EK303" s="162">
        <f t="shared" si="586"/>
        <v>4420.4473090357442</v>
      </c>
      <c r="EL303" s="162">
        <f t="shared" si="586"/>
        <v>4420.9583302979154</v>
      </c>
      <c r="EM303" s="162">
        <f t="shared" si="586"/>
        <v>4421.4706118763779</v>
      </c>
      <c r="EN303" s="162">
        <f t="shared" si="586"/>
        <v>4421.9841568794127</v>
      </c>
      <c r="EO303" s="162">
        <f t="shared" si="586"/>
        <v>4422.4989684229658</v>
      </c>
      <c r="EP303" s="162">
        <f t="shared" si="586"/>
        <v>4423.015049630666</v>
      </c>
      <c r="EQ303" s="162">
        <f t="shared" si="586"/>
        <v>4423.5324036338488</v>
      </c>
      <c r="ER303" s="162">
        <f t="shared" si="586"/>
        <v>4426.5010050241817</v>
      </c>
      <c r="ES303" s="162">
        <f t="shared" si="586"/>
        <v>4537.7596237011985</v>
      </c>
      <c r="ET303" s="162">
        <f t="shared" si="586"/>
        <v>4538.2808149561579</v>
      </c>
      <c r="EU303" s="162">
        <f t="shared" si="586"/>
        <v>4538.8032916093543</v>
      </c>
      <c r="EV303" s="162">
        <f t="shared" si="586"/>
        <v>4539.327056830929</v>
      </c>
      <c r="EW303" s="162">
        <f t="shared" si="586"/>
        <v>0</v>
      </c>
      <c r="EX303" s="162">
        <f t="shared" si="586"/>
        <v>0</v>
      </c>
      <c r="EY303" s="162">
        <f t="shared" si="586"/>
        <v>0</v>
      </c>
      <c r="EZ303" s="162">
        <f t="shared" si="586"/>
        <v>0</v>
      </c>
      <c r="FA303" s="162">
        <f t="shared" si="586"/>
        <v>0</v>
      </c>
      <c r="FB303" s="162">
        <f t="shared" si="586"/>
        <v>0</v>
      </c>
      <c r="FC303" s="162">
        <f t="shared" si="586"/>
        <v>0</v>
      </c>
      <c r="FD303" s="162">
        <f t="shared" si="586"/>
        <v>0</v>
      </c>
      <c r="FE303" s="162">
        <f t="shared" si="586"/>
        <v>0</v>
      </c>
      <c r="FF303" s="162">
        <f t="shared" si="586"/>
        <v>0</v>
      </c>
      <c r="FG303" s="162">
        <f t="shared" si="586"/>
        <v>0</v>
      </c>
      <c r="FH303" s="162">
        <f t="shared" si="586"/>
        <v>0</v>
      </c>
      <c r="FI303" s="162">
        <f t="shared" si="586"/>
        <v>0</v>
      </c>
      <c r="FJ303" s="162">
        <f t="shared" si="586"/>
        <v>0</v>
      </c>
      <c r="FK303" s="162">
        <f t="shared" si="586"/>
        <v>0</v>
      </c>
      <c r="FL303" s="162">
        <f t="shared" si="586"/>
        <v>0</v>
      </c>
      <c r="FM303" s="162">
        <f t="shared" si="586"/>
        <v>0</v>
      </c>
      <c r="FN303" s="162">
        <f t="shared" si="586"/>
        <v>0</v>
      </c>
      <c r="FO303" s="162">
        <f t="shared" si="586"/>
        <v>0</v>
      </c>
      <c r="FP303" s="162">
        <f t="shared" si="586"/>
        <v>0</v>
      </c>
      <c r="FQ303" s="162">
        <f t="shared" si="586"/>
        <v>0</v>
      </c>
      <c r="FR303" s="162">
        <f t="shared" si="586"/>
        <v>0</v>
      </c>
      <c r="FS303" s="162">
        <f t="shared" si="586"/>
        <v>0</v>
      </c>
      <c r="FT303" s="162">
        <f t="shared" si="586"/>
        <v>0</v>
      </c>
      <c r="FU303" s="162">
        <f t="shared" si="586"/>
        <v>0</v>
      </c>
      <c r="FV303" s="162">
        <f t="shared" si="586"/>
        <v>0</v>
      </c>
      <c r="FW303" s="162">
        <f t="shared" si="586"/>
        <v>0</v>
      </c>
      <c r="FX303" s="162">
        <f t="shared" si="586"/>
        <v>0</v>
      </c>
      <c r="FY303" s="162">
        <f t="shared" si="586"/>
        <v>0</v>
      </c>
      <c r="FZ303" s="162">
        <f t="shared" si="586"/>
        <v>0</v>
      </c>
      <c r="GA303" s="162">
        <f t="shared" si="586"/>
        <v>0</v>
      </c>
      <c r="GB303" s="162">
        <f t="shared" si="586"/>
        <v>0</v>
      </c>
      <c r="GC303" s="162">
        <f t="shared" si="586"/>
        <v>0</v>
      </c>
      <c r="GD303" s="162">
        <f t="shared" si="586"/>
        <v>0</v>
      </c>
      <c r="GE303" s="162">
        <f t="shared" si="586"/>
        <v>0</v>
      </c>
      <c r="GF303" s="162">
        <f t="shared" si="586"/>
        <v>0</v>
      </c>
      <c r="GG303" s="162">
        <f t="shared" si="586"/>
        <v>0</v>
      </c>
      <c r="GH303" s="162">
        <f t="shared" si="586"/>
        <v>0</v>
      </c>
      <c r="GI303" s="162">
        <f t="shared" si="586"/>
        <v>0</v>
      </c>
      <c r="GJ303" s="162">
        <f t="shared" si="586"/>
        <v>0</v>
      </c>
      <c r="GK303" s="162">
        <f t="shared" si="586"/>
        <v>0</v>
      </c>
      <c r="GL303" s="162">
        <f t="shared" si="586"/>
        <v>0</v>
      </c>
      <c r="GM303" s="162">
        <f t="shared" si="586"/>
        <v>0</v>
      </c>
      <c r="GN303" s="162">
        <f t="shared" si="586"/>
        <v>0</v>
      </c>
      <c r="GO303" s="162">
        <f t="shared" ref="GO303:IZ303" si="587">SUM(GO296:GO302)</f>
        <v>0</v>
      </c>
      <c r="GP303" s="162">
        <f t="shared" si="587"/>
        <v>0</v>
      </c>
      <c r="GQ303" s="162">
        <f t="shared" si="587"/>
        <v>0</v>
      </c>
      <c r="GR303" s="162">
        <f t="shared" si="587"/>
        <v>0</v>
      </c>
      <c r="GS303" s="162">
        <f t="shared" si="587"/>
        <v>0</v>
      </c>
      <c r="GT303" s="162">
        <f t="shared" si="587"/>
        <v>0</v>
      </c>
      <c r="GU303" s="162">
        <f t="shared" si="587"/>
        <v>0</v>
      </c>
      <c r="GV303" s="162">
        <f t="shared" si="587"/>
        <v>0</v>
      </c>
      <c r="GW303" s="162">
        <f t="shared" si="587"/>
        <v>0</v>
      </c>
      <c r="GX303" s="162">
        <f t="shared" si="587"/>
        <v>0</v>
      </c>
      <c r="GY303" s="162">
        <f t="shared" si="587"/>
        <v>0</v>
      </c>
      <c r="GZ303" s="162">
        <f t="shared" si="587"/>
        <v>0</v>
      </c>
      <c r="HA303" s="162">
        <f t="shared" si="587"/>
        <v>0</v>
      </c>
      <c r="HB303" s="162">
        <f t="shared" si="587"/>
        <v>0</v>
      </c>
      <c r="HC303" s="162">
        <f t="shared" si="587"/>
        <v>0</v>
      </c>
      <c r="HD303" s="162">
        <f t="shared" si="587"/>
        <v>0</v>
      </c>
      <c r="HE303" s="162">
        <f t="shared" si="587"/>
        <v>0</v>
      </c>
      <c r="HF303" s="162">
        <f t="shared" si="587"/>
        <v>0</v>
      </c>
      <c r="HG303" s="162">
        <f t="shared" si="587"/>
        <v>0</v>
      </c>
      <c r="HH303" s="162">
        <f t="shared" si="587"/>
        <v>0</v>
      </c>
      <c r="HI303" s="162">
        <f t="shared" si="587"/>
        <v>0</v>
      </c>
      <c r="HJ303" s="162">
        <f t="shared" si="587"/>
        <v>0</v>
      </c>
      <c r="HK303" s="162">
        <f t="shared" si="587"/>
        <v>0</v>
      </c>
      <c r="HL303" s="162">
        <f t="shared" si="587"/>
        <v>0</v>
      </c>
      <c r="HM303" s="162">
        <f t="shared" si="587"/>
        <v>0</v>
      </c>
      <c r="HN303" s="162">
        <f t="shared" si="587"/>
        <v>0</v>
      </c>
      <c r="HO303" s="162">
        <f t="shared" si="587"/>
        <v>0</v>
      </c>
      <c r="HP303" s="162">
        <f t="shared" si="587"/>
        <v>0</v>
      </c>
      <c r="HQ303" s="162">
        <f t="shared" si="587"/>
        <v>0</v>
      </c>
      <c r="HR303" s="162">
        <f t="shared" si="587"/>
        <v>0</v>
      </c>
      <c r="HS303" s="162">
        <f t="shared" si="587"/>
        <v>0</v>
      </c>
      <c r="HT303" s="162">
        <f t="shared" si="587"/>
        <v>0</v>
      </c>
      <c r="HU303" s="162">
        <f t="shared" si="587"/>
        <v>0</v>
      </c>
      <c r="HV303" s="162">
        <f t="shared" si="587"/>
        <v>0</v>
      </c>
      <c r="HW303" s="162">
        <f t="shared" si="587"/>
        <v>0</v>
      </c>
      <c r="HX303" s="162">
        <f t="shared" si="587"/>
        <v>0</v>
      </c>
      <c r="HY303" s="162">
        <f t="shared" si="587"/>
        <v>0</v>
      </c>
      <c r="HZ303" s="162">
        <f t="shared" si="587"/>
        <v>0</v>
      </c>
      <c r="IA303" s="162">
        <f t="shared" si="587"/>
        <v>0</v>
      </c>
      <c r="IB303" s="162">
        <f t="shared" si="587"/>
        <v>0</v>
      </c>
      <c r="IC303" s="162">
        <f t="shared" si="587"/>
        <v>0</v>
      </c>
      <c r="ID303" s="162">
        <f t="shared" si="587"/>
        <v>0</v>
      </c>
      <c r="IE303" s="162">
        <f t="shared" si="587"/>
        <v>0</v>
      </c>
      <c r="IF303" s="162">
        <f t="shared" si="587"/>
        <v>0</v>
      </c>
      <c r="IG303" s="162">
        <f t="shared" si="587"/>
        <v>0</v>
      </c>
      <c r="IH303" s="162">
        <f t="shared" si="587"/>
        <v>0</v>
      </c>
      <c r="II303" s="162">
        <f t="shared" si="587"/>
        <v>0</v>
      </c>
      <c r="IJ303" s="162">
        <f t="shared" si="587"/>
        <v>0</v>
      </c>
      <c r="IK303" s="162">
        <f t="shared" si="587"/>
        <v>0</v>
      </c>
      <c r="IL303" s="162">
        <f t="shared" si="587"/>
        <v>0</v>
      </c>
      <c r="IM303" s="162">
        <f t="shared" si="587"/>
        <v>0</v>
      </c>
      <c r="IN303" s="162">
        <f t="shared" si="587"/>
        <v>0</v>
      </c>
      <c r="IO303" s="162">
        <f t="shared" si="587"/>
        <v>0</v>
      </c>
      <c r="IP303" s="162">
        <f t="shared" si="587"/>
        <v>0</v>
      </c>
      <c r="IQ303" s="162">
        <f t="shared" si="587"/>
        <v>0</v>
      </c>
      <c r="IR303" s="162">
        <f t="shared" si="587"/>
        <v>0</v>
      </c>
      <c r="IS303" s="162">
        <f t="shared" si="587"/>
        <v>0</v>
      </c>
      <c r="IT303" s="162">
        <f t="shared" si="587"/>
        <v>0</v>
      </c>
      <c r="IU303" s="162">
        <f t="shared" si="587"/>
        <v>0</v>
      </c>
      <c r="IV303" s="162">
        <f t="shared" si="587"/>
        <v>0</v>
      </c>
      <c r="IW303" s="162">
        <f t="shared" si="587"/>
        <v>0</v>
      </c>
      <c r="IX303" s="162">
        <f t="shared" si="587"/>
        <v>0</v>
      </c>
      <c r="IY303" s="162">
        <f t="shared" si="587"/>
        <v>0</v>
      </c>
      <c r="IZ303" s="162">
        <f t="shared" si="587"/>
        <v>0</v>
      </c>
      <c r="JA303" s="162">
        <f t="shared" ref="JA303:LL303" si="588">SUM(JA296:JA302)</f>
        <v>0</v>
      </c>
      <c r="JB303" s="162">
        <f t="shared" si="588"/>
        <v>0</v>
      </c>
      <c r="JC303" s="162">
        <f t="shared" si="588"/>
        <v>0</v>
      </c>
      <c r="JD303" s="162">
        <f t="shared" si="588"/>
        <v>0</v>
      </c>
      <c r="JE303" s="162">
        <f t="shared" si="588"/>
        <v>0</v>
      </c>
      <c r="JF303" s="162">
        <f t="shared" si="588"/>
        <v>0</v>
      </c>
      <c r="JG303" s="162">
        <f t="shared" si="588"/>
        <v>0</v>
      </c>
      <c r="JH303" s="162">
        <f t="shared" si="588"/>
        <v>0</v>
      </c>
      <c r="JI303" s="162">
        <f t="shared" si="588"/>
        <v>0</v>
      </c>
      <c r="JJ303" s="162">
        <f t="shared" si="588"/>
        <v>0</v>
      </c>
      <c r="JK303" s="162">
        <f t="shared" si="588"/>
        <v>0</v>
      </c>
      <c r="JL303" s="162">
        <f t="shared" si="588"/>
        <v>0</v>
      </c>
      <c r="JM303" s="162">
        <f t="shared" si="588"/>
        <v>0</v>
      </c>
      <c r="JN303" s="162">
        <f t="shared" si="588"/>
        <v>0</v>
      </c>
      <c r="JO303" s="162">
        <f t="shared" si="588"/>
        <v>0</v>
      </c>
      <c r="JP303" s="162">
        <f t="shared" si="588"/>
        <v>0</v>
      </c>
      <c r="JQ303" s="162">
        <f t="shared" si="588"/>
        <v>0</v>
      </c>
      <c r="JR303" s="162">
        <f t="shared" si="588"/>
        <v>0</v>
      </c>
      <c r="JS303" s="162">
        <f t="shared" si="588"/>
        <v>0</v>
      </c>
      <c r="JT303" s="162">
        <f t="shared" si="588"/>
        <v>0</v>
      </c>
      <c r="JU303" s="162">
        <f t="shared" si="588"/>
        <v>0</v>
      </c>
      <c r="JV303" s="162">
        <f t="shared" si="588"/>
        <v>0</v>
      </c>
      <c r="JW303" s="162">
        <f t="shared" si="588"/>
        <v>0</v>
      </c>
      <c r="JX303" s="162">
        <f t="shared" si="588"/>
        <v>0</v>
      </c>
      <c r="JY303" s="162">
        <f t="shared" si="588"/>
        <v>0</v>
      </c>
      <c r="JZ303" s="162">
        <f t="shared" si="588"/>
        <v>0</v>
      </c>
      <c r="KA303" s="162">
        <f t="shared" si="588"/>
        <v>0</v>
      </c>
      <c r="KB303" s="162">
        <f t="shared" si="588"/>
        <v>0</v>
      </c>
      <c r="KC303" s="162">
        <f t="shared" si="588"/>
        <v>0</v>
      </c>
      <c r="KD303" s="162">
        <f t="shared" si="588"/>
        <v>0</v>
      </c>
      <c r="KE303" s="162">
        <f t="shared" si="588"/>
        <v>0</v>
      </c>
      <c r="KF303" s="162">
        <f t="shared" si="588"/>
        <v>0</v>
      </c>
      <c r="KG303" s="162">
        <f t="shared" si="588"/>
        <v>0</v>
      </c>
      <c r="KH303" s="162">
        <f t="shared" si="588"/>
        <v>0</v>
      </c>
      <c r="KI303" s="162">
        <f t="shared" si="588"/>
        <v>0</v>
      </c>
      <c r="KJ303" s="162">
        <f t="shared" si="588"/>
        <v>0</v>
      </c>
      <c r="KK303" s="162">
        <f t="shared" si="588"/>
        <v>0</v>
      </c>
      <c r="KL303" s="162">
        <f t="shared" si="588"/>
        <v>0</v>
      </c>
      <c r="KM303" s="162">
        <f t="shared" si="588"/>
        <v>0</v>
      </c>
      <c r="KN303" s="162">
        <f t="shared" si="588"/>
        <v>0</v>
      </c>
      <c r="KO303" s="162">
        <f t="shared" si="588"/>
        <v>0</v>
      </c>
      <c r="KP303" s="162">
        <f t="shared" si="588"/>
        <v>0</v>
      </c>
      <c r="KQ303" s="162">
        <f t="shared" si="588"/>
        <v>0</v>
      </c>
      <c r="KR303" s="162">
        <f t="shared" si="588"/>
        <v>0</v>
      </c>
      <c r="KS303" s="162">
        <f t="shared" si="588"/>
        <v>0</v>
      </c>
      <c r="KT303" s="162">
        <f t="shared" si="588"/>
        <v>0</v>
      </c>
      <c r="KU303" s="162">
        <f t="shared" si="588"/>
        <v>0</v>
      </c>
      <c r="KV303" s="162">
        <f t="shared" si="588"/>
        <v>0</v>
      </c>
      <c r="KW303" s="162">
        <f t="shared" si="588"/>
        <v>0</v>
      </c>
      <c r="KX303" s="162">
        <f t="shared" si="588"/>
        <v>0</v>
      </c>
      <c r="KY303" s="162">
        <f t="shared" si="588"/>
        <v>0</v>
      </c>
      <c r="KZ303" s="162">
        <f t="shared" si="588"/>
        <v>0</v>
      </c>
      <c r="LA303" s="162">
        <f t="shared" si="588"/>
        <v>0</v>
      </c>
      <c r="LB303" s="162">
        <f t="shared" si="588"/>
        <v>0</v>
      </c>
      <c r="LC303" s="162">
        <f t="shared" si="588"/>
        <v>0</v>
      </c>
      <c r="LD303" s="162">
        <f t="shared" si="588"/>
        <v>0</v>
      </c>
      <c r="LE303" s="162">
        <f t="shared" si="588"/>
        <v>0</v>
      </c>
      <c r="LF303" s="162">
        <f t="shared" si="588"/>
        <v>0</v>
      </c>
      <c r="LG303" s="162">
        <f t="shared" si="588"/>
        <v>0</v>
      </c>
      <c r="LH303" s="162">
        <f t="shared" si="588"/>
        <v>0</v>
      </c>
      <c r="LI303" s="162">
        <f t="shared" si="588"/>
        <v>0</v>
      </c>
      <c r="LJ303" s="162">
        <f t="shared" si="588"/>
        <v>0</v>
      </c>
      <c r="LK303" s="162">
        <f t="shared" si="588"/>
        <v>0</v>
      </c>
      <c r="LL303" s="162">
        <f t="shared" si="588"/>
        <v>0</v>
      </c>
      <c r="LM303" s="162">
        <f t="shared" ref="LM303:NK303" si="589">SUM(LM296:LM302)</f>
        <v>0</v>
      </c>
      <c r="LN303" s="162">
        <f t="shared" si="589"/>
        <v>0</v>
      </c>
      <c r="LO303" s="162">
        <f t="shared" si="589"/>
        <v>0</v>
      </c>
      <c r="LP303" s="162">
        <f t="shared" si="589"/>
        <v>0</v>
      </c>
      <c r="LQ303" s="162">
        <f t="shared" si="589"/>
        <v>0</v>
      </c>
      <c r="LR303" s="162">
        <f t="shared" si="589"/>
        <v>0</v>
      </c>
      <c r="LS303" s="162">
        <f t="shared" si="589"/>
        <v>0</v>
      </c>
      <c r="LT303" s="162">
        <f t="shared" si="589"/>
        <v>0</v>
      </c>
      <c r="LU303" s="162">
        <f t="shared" si="589"/>
        <v>0</v>
      </c>
      <c r="LV303" s="162">
        <f t="shared" si="589"/>
        <v>0</v>
      </c>
      <c r="LW303" s="162">
        <f t="shared" si="589"/>
        <v>0</v>
      </c>
      <c r="LX303" s="162">
        <f t="shared" si="589"/>
        <v>0</v>
      </c>
      <c r="LY303" s="162">
        <f t="shared" si="589"/>
        <v>0</v>
      </c>
      <c r="LZ303" s="162">
        <f t="shared" si="589"/>
        <v>0</v>
      </c>
      <c r="MA303" s="162">
        <f t="shared" si="589"/>
        <v>0</v>
      </c>
      <c r="MB303" s="162">
        <f t="shared" si="589"/>
        <v>0</v>
      </c>
      <c r="MC303" s="162">
        <f t="shared" si="589"/>
        <v>0</v>
      </c>
      <c r="MD303" s="162">
        <f t="shared" si="589"/>
        <v>0</v>
      </c>
      <c r="ME303" s="162">
        <f t="shared" si="589"/>
        <v>0</v>
      </c>
      <c r="MF303" s="162">
        <f t="shared" si="589"/>
        <v>0</v>
      </c>
      <c r="MG303" s="162">
        <f t="shared" si="589"/>
        <v>0</v>
      </c>
      <c r="MH303" s="162">
        <f t="shared" si="589"/>
        <v>0</v>
      </c>
      <c r="MI303" s="162">
        <f t="shared" si="589"/>
        <v>0</v>
      </c>
      <c r="MJ303" s="162">
        <f t="shared" si="589"/>
        <v>0</v>
      </c>
      <c r="MK303" s="162">
        <f t="shared" si="589"/>
        <v>0</v>
      </c>
      <c r="ML303" s="162">
        <f t="shared" si="589"/>
        <v>0</v>
      </c>
      <c r="MM303" s="162">
        <f t="shared" si="589"/>
        <v>0</v>
      </c>
      <c r="MN303" s="162">
        <f t="shared" si="589"/>
        <v>0</v>
      </c>
      <c r="MO303" s="162">
        <f t="shared" si="589"/>
        <v>0</v>
      </c>
      <c r="MP303" s="162">
        <f t="shared" si="589"/>
        <v>0</v>
      </c>
      <c r="MQ303" s="162">
        <f t="shared" si="589"/>
        <v>0</v>
      </c>
      <c r="MR303" s="162">
        <f t="shared" si="589"/>
        <v>0</v>
      </c>
      <c r="MS303" s="162">
        <f t="shared" si="589"/>
        <v>0</v>
      </c>
      <c r="MT303" s="162">
        <f t="shared" si="589"/>
        <v>0</v>
      </c>
      <c r="MU303" s="162">
        <f t="shared" si="589"/>
        <v>0</v>
      </c>
      <c r="MV303" s="162">
        <f t="shared" si="589"/>
        <v>0</v>
      </c>
      <c r="MW303" s="162">
        <f t="shared" si="589"/>
        <v>0</v>
      </c>
      <c r="MX303" s="162">
        <f t="shared" si="589"/>
        <v>0</v>
      </c>
      <c r="MY303" s="162">
        <f t="shared" si="589"/>
        <v>0</v>
      </c>
      <c r="MZ303" s="162">
        <f t="shared" si="589"/>
        <v>0</v>
      </c>
      <c r="NA303" s="162">
        <f t="shared" si="589"/>
        <v>0</v>
      </c>
      <c r="NB303" s="162">
        <f t="shared" si="589"/>
        <v>0</v>
      </c>
      <c r="NC303" s="162">
        <f t="shared" si="589"/>
        <v>0</v>
      </c>
      <c r="ND303" s="162">
        <f t="shared" si="589"/>
        <v>0</v>
      </c>
      <c r="NE303" s="162">
        <f t="shared" si="589"/>
        <v>0</v>
      </c>
      <c r="NF303" s="162">
        <f t="shared" si="589"/>
        <v>0</v>
      </c>
      <c r="NG303" s="162">
        <f t="shared" si="589"/>
        <v>0</v>
      </c>
      <c r="NH303" s="162">
        <f t="shared" si="589"/>
        <v>0</v>
      </c>
      <c r="NI303" s="162">
        <f t="shared" si="589"/>
        <v>0</v>
      </c>
      <c r="NJ303" s="162">
        <f t="shared" si="589"/>
        <v>0</v>
      </c>
      <c r="NK303" s="163">
        <f t="shared" si="589"/>
        <v>0</v>
      </c>
    </row>
    <row r="304" spans="1:375" x14ac:dyDescent="0.25">
      <c r="A304" s="154">
        <f t="shared" ref="A304:A307" si="590">SUM(D304:NK304)</f>
        <v>-25750</v>
      </c>
      <c r="B304" s="35" t="s">
        <v>171</v>
      </c>
      <c r="C304" s="89" t="s">
        <v>161</v>
      </c>
      <c r="D304" s="156">
        <f t="shared" ref="D304:BO304" si="591">IF(D$165=EOMONTH($D131,-1),FV($AE131,ROUNDDOWN(YEARFRAC($D$165,D$165,1),0),0,$AC131*$B131,0),0)</f>
        <v>0</v>
      </c>
      <c r="E304" s="156">
        <f t="shared" si="591"/>
        <v>0</v>
      </c>
      <c r="F304" s="156">
        <f t="shared" si="591"/>
        <v>0</v>
      </c>
      <c r="G304" s="156">
        <f t="shared" si="591"/>
        <v>0</v>
      </c>
      <c r="H304" s="156">
        <f t="shared" si="591"/>
        <v>0</v>
      </c>
      <c r="I304" s="156">
        <f t="shared" si="591"/>
        <v>0</v>
      </c>
      <c r="J304" s="156">
        <f t="shared" si="591"/>
        <v>0</v>
      </c>
      <c r="K304" s="156">
        <f t="shared" si="591"/>
        <v>0</v>
      </c>
      <c r="L304" s="156">
        <f t="shared" si="591"/>
        <v>0</v>
      </c>
      <c r="M304" s="156">
        <f t="shared" si="591"/>
        <v>0</v>
      </c>
      <c r="N304" s="156">
        <f t="shared" si="591"/>
        <v>0</v>
      </c>
      <c r="O304" s="156">
        <f t="shared" si="591"/>
        <v>0</v>
      </c>
      <c r="P304" s="156">
        <f t="shared" si="591"/>
        <v>0</v>
      </c>
      <c r="Q304" s="156">
        <f t="shared" si="591"/>
        <v>0</v>
      </c>
      <c r="R304" s="156">
        <f t="shared" si="591"/>
        <v>0</v>
      </c>
      <c r="S304" s="156">
        <f t="shared" si="591"/>
        <v>0</v>
      </c>
      <c r="T304" s="156">
        <f t="shared" si="591"/>
        <v>0</v>
      </c>
      <c r="U304" s="156">
        <f t="shared" si="591"/>
        <v>0</v>
      </c>
      <c r="V304" s="156">
        <f t="shared" si="591"/>
        <v>0</v>
      </c>
      <c r="W304" s="156">
        <f t="shared" si="591"/>
        <v>-25750</v>
      </c>
      <c r="X304" s="156">
        <f t="shared" si="591"/>
        <v>0</v>
      </c>
      <c r="Y304" s="156">
        <f t="shared" si="591"/>
        <v>0</v>
      </c>
      <c r="Z304" s="156">
        <f t="shared" si="591"/>
        <v>0</v>
      </c>
      <c r="AA304" s="156">
        <f t="shared" si="591"/>
        <v>0</v>
      </c>
      <c r="AB304" s="156">
        <f t="shared" si="591"/>
        <v>0</v>
      </c>
      <c r="AC304" s="156">
        <f t="shared" si="591"/>
        <v>0</v>
      </c>
      <c r="AD304" s="156">
        <f t="shared" si="591"/>
        <v>0</v>
      </c>
      <c r="AE304" s="156">
        <f t="shared" si="591"/>
        <v>0</v>
      </c>
      <c r="AF304" s="156">
        <f t="shared" si="591"/>
        <v>0</v>
      </c>
      <c r="AG304" s="156">
        <f t="shared" si="591"/>
        <v>0</v>
      </c>
      <c r="AH304" s="156">
        <f t="shared" si="591"/>
        <v>0</v>
      </c>
      <c r="AI304" s="156">
        <f t="shared" si="591"/>
        <v>0</v>
      </c>
      <c r="AJ304" s="156">
        <f t="shared" si="591"/>
        <v>0</v>
      </c>
      <c r="AK304" s="156">
        <f t="shared" si="591"/>
        <v>0</v>
      </c>
      <c r="AL304" s="156">
        <f t="shared" si="591"/>
        <v>0</v>
      </c>
      <c r="AM304" s="156">
        <f t="shared" si="591"/>
        <v>0</v>
      </c>
      <c r="AN304" s="156">
        <f t="shared" si="591"/>
        <v>0</v>
      </c>
      <c r="AO304" s="156">
        <f t="shared" si="591"/>
        <v>0</v>
      </c>
      <c r="AP304" s="156">
        <f t="shared" si="591"/>
        <v>0</v>
      </c>
      <c r="AQ304" s="156">
        <f t="shared" si="591"/>
        <v>0</v>
      </c>
      <c r="AR304" s="156">
        <f t="shared" si="591"/>
        <v>0</v>
      </c>
      <c r="AS304" s="156">
        <f t="shared" si="591"/>
        <v>0</v>
      </c>
      <c r="AT304" s="156">
        <f t="shared" si="591"/>
        <v>0</v>
      </c>
      <c r="AU304" s="156">
        <f t="shared" si="591"/>
        <v>0</v>
      </c>
      <c r="AV304" s="156">
        <f t="shared" si="591"/>
        <v>0</v>
      </c>
      <c r="AW304" s="156">
        <f t="shared" si="591"/>
        <v>0</v>
      </c>
      <c r="AX304" s="156">
        <f t="shared" si="591"/>
        <v>0</v>
      </c>
      <c r="AY304" s="156">
        <f t="shared" si="591"/>
        <v>0</v>
      </c>
      <c r="AZ304" s="156">
        <f t="shared" si="591"/>
        <v>0</v>
      </c>
      <c r="BA304" s="156">
        <f t="shared" si="591"/>
        <v>0</v>
      </c>
      <c r="BB304" s="156">
        <f t="shared" si="591"/>
        <v>0</v>
      </c>
      <c r="BC304" s="156">
        <f t="shared" si="591"/>
        <v>0</v>
      </c>
      <c r="BD304" s="156">
        <f t="shared" si="591"/>
        <v>0</v>
      </c>
      <c r="BE304" s="156">
        <f t="shared" si="591"/>
        <v>0</v>
      </c>
      <c r="BF304" s="156">
        <f t="shared" si="591"/>
        <v>0</v>
      </c>
      <c r="BG304" s="156">
        <f t="shared" si="591"/>
        <v>0</v>
      </c>
      <c r="BH304" s="156">
        <f t="shared" si="591"/>
        <v>0</v>
      </c>
      <c r="BI304" s="156">
        <f t="shared" si="591"/>
        <v>0</v>
      </c>
      <c r="BJ304" s="156">
        <f t="shared" si="591"/>
        <v>0</v>
      </c>
      <c r="BK304" s="156">
        <f t="shared" si="591"/>
        <v>0</v>
      </c>
      <c r="BL304" s="156">
        <f t="shared" si="591"/>
        <v>0</v>
      </c>
      <c r="BM304" s="156">
        <f t="shared" si="591"/>
        <v>0</v>
      </c>
      <c r="BN304" s="156">
        <f t="shared" si="591"/>
        <v>0</v>
      </c>
      <c r="BO304" s="156">
        <f t="shared" si="591"/>
        <v>0</v>
      </c>
      <c r="BP304" s="156">
        <f t="shared" ref="BP304:EA304" si="592">IF(BP$165=EOMONTH($D131,-1),FV($AE131,ROUNDDOWN(YEARFRAC($D$165,BP$165,1),0),0,$AC131*$B131,0),0)</f>
        <v>0</v>
      </c>
      <c r="BQ304" s="156">
        <f t="shared" si="592"/>
        <v>0</v>
      </c>
      <c r="BR304" s="156">
        <f t="shared" si="592"/>
        <v>0</v>
      </c>
      <c r="BS304" s="156">
        <f t="shared" si="592"/>
        <v>0</v>
      </c>
      <c r="BT304" s="156">
        <f t="shared" si="592"/>
        <v>0</v>
      </c>
      <c r="BU304" s="156">
        <f t="shared" si="592"/>
        <v>0</v>
      </c>
      <c r="BV304" s="156">
        <f t="shared" si="592"/>
        <v>0</v>
      </c>
      <c r="BW304" s="156">
        <f t="shared" si="592"/>
        <v>0</v>
      </c>
      <c r="BX304" s="156">
        <f t="shared" si="592"/>
        <v>0</v>
      </c>
      <c r="BY304" s="156">
        <f t="shared" si="592"/>
        <v>0</v>
      </c>
      <c r="BZ304" s="156">
        <f t="shared" si="592"/>
        <v>0</v>
      </c>
      <c r="CA304" s="156">
        <f t="shared" si="592"/>
        <v>0</v>
      </c>
      <c r="CB304" s="156">
        <f t="shared" si="592"/>
        <v>0</v>
      </c>
      <c r="CC304" s="156">
        <f t="shared" si="592"/>
        <v>0</v>
      </c>
      <c r="CD304" s="156">
        <f t="shared" si="592"/>
        <v>0</v>
      </c>
      <c r="CE304" s="156">
        <f t="shared" si="592"/>
        <v>0</v>
      </c>
      <c r="CF304" s="156">
        <f t="shared" si="592"/>
        <v>0</v>
      </c>
      <c r="CG304" s="156">
        <f t="shared" si="592"/>
        <v>0</v>
      </c>
      <c r="CH304" s="156">
        <f t="shared" si="592"/>
        <v>0</v>
      </c>
      <c r="CI304" s="156">
        <f t="shared" si="592"/>
        <v>0</v>
      </c>
      <c r="CJ304" s="156">
        <f t="shared" si="592"/>
        <v>0</v>
      </c>
      <c r="CK304" s="156">
        <f t="shared" si="592"/>
        <v>0</v>
      </c>
      <c r="CL304" s="156">
        <f t="shared" si="592"/>
        <v>0</v>
      </c>
      <c r="CM304" s="156">
        <f t="shared" si="592"/>
        <v>0</v>
      </c>
      <c r="CN304" s="156">
        <f t="shared" si="592"/>
        <v>0</v>
      </c>
      <c r="CO304" s="156">
        <f t="shared" si="592"/>
        <v>0</v>
      </c>
      <c r="CP304" s="156">
        <f t="shared" si="592"/>
        <v>0</v>
      </c>
      <c r="CQ304" s="156">
        <f t="shared" si="592"/>
        <v>0</v>
      </c>
      <c r="CR304" s="156">
        <f t="shared" si="592"/>
        <v>0</v>
      </c>
      <c r="CS304" s="156">
        <f t="shared" si="592"/>
        <v>0</v>
      </c>
      <c r="CT304" s="156">
        <f t="shared" si="592"/>
        <v>0</v>
      </c>
      <c r="CU304" s="156">
        <f t="shared" si="592"/>
        <v>0</v>
      </c>
      <c r="CV304" s="156">
        <f t="shared" si="592"/>
        <v>0</v>
      </c>
      <c r="CW304" s="156">
        <f t="shared" si="592"/>
        <v>0</v>
      </c>
      <c r="CX304" s="156">
        <f t="shared" si="592"/>
        <v>0</v>
      </c>
      <c r="CY304" s="156">
        <f t="shared" si="592"/>
        <v>0</v>
      </c>
      <c r="CZ304" s="156">
        <f t="shared" si="592"/>
        <v>0</v>
      </c>
      <c r="DA304" s="156">
        <f t="shared" si="592"/>
        <v>0</v>
      </c>
      <c r="DB304" s="156">
        <f t="shared" si="592"/>
        <v>0</v>
      </c>
      <c r="DC304" s="156">
        <f t="shared" si="592"/>
        <v>0</v>
      </c>
      <c r="DD304" s="156">
        <f t="shared" si="592"/>
        <v>0</v>
      </c>
      <c r="DE304" s="156">
        <f t="shared" si="592"/>
        <v>0</v>
      </c>
      <c r="DF304" s="156">
        <f t="shared" si="592"/>
        <v>0</v>
      </c>
      <c r="DG304" s="156">
        <f t="shared" si="592"/>
        <v>0</v>
      </c>
      <c r="DH304" s="156">
        <f t="shared" si="592"/>
        <v>0</v>
      </c>
      <c r="DI304" s="156">
        <f t="shared" si="592"/>
        <v>0</v>
      </c>
      <c r="DJ304" s="156">
        <f t="shared" si="592"/>
        <v>0</v>
      </c>
      <c r="DK304" s="156">
        <f t="shared" si="592"/>
        <v>0</v>
      </c>
      <c r="DL304" s="156">
        <f t="shared" si="592"/>
        <v>0</v>
      </c>
      <c r="DM304" s="156">
        <f t="shared" si="592"/>
        <v>0</v>
      </c>
      <c r="DN304" s="156">
        <f t="shared" si="592"/>
        <v>0</v>
      </c>
      <c r="DO304" s="156">
        <f t="shared" si="592"/>
        <v>0</v>
      </c>
      <c r="DP304" s="156">
        <f t="shared" si="592"/>
        <v>0</v>
      </c>
      <c r="DQ304" s="156">
        <f t="shared" si="592"/>
        <v>0</v>
      </c>
      <c r="DR304" s="156">
        <f t="shared" si="592"/>
        <v>0</v>
      </c>
      <c r="DS304" s="156">
        <f t="shared" si="592"/>
        <v>0</v>
      </c>
      <c r="DT304" s="156">
        <f t="shared" si="592"/>
        <v>0</v>
      </c>
      <c r="DU304" s="156">
        <f t="shared" si="592"/>
        <v>0</v>
      </c>
      <c r="DV304" s="156">
        <f t="shared" si="592"/>
        <v>0</v>
      </c>
      <c r="DW304" s="156">
        <f t="shared" si="592"/>
        <v>0</v>
      </c>
      <c r="DX304" s="156">
        <f t="shared" si="592"/>
        <v>0</v>
      </c>
      <c r="DY304" s="156">
        <f t="shared" si="592"/>
        <v>0</v>
      </c>
      <c r="DZ304" s="156">
        <f t="shared" si="592"/>
        <v>0</v>
      </c>
      <c r="EA304" s="156">
        <f t="shared" si="592"/>
        <v>0</v>
      </c>
      <c r="EB304" s="156">
        <f t="shared" ref="EB304:GM304" si="593">IF(EB$165=EOMONTH($D131,-1),FV($AE131,ROUNDDOWN(YEARFRAC($D$165,EB$165,1),0),0,$AC131*$B131,0),0)</f>
        <v>0</v>
      </c>
      <c r="EC304" s="156">
        <f t="shared" si="593"/>
        <v>0</v>
      </c>
      <c r="ED304" s="156">
        <f t="shared" si="593"/>
        <v>0</v>
      </c>
      <c r="EE304" s="156">
        <f t="shared" si="593"/>
        <v>0</v>
      </c>
      <c r="EF304" s="156">
        <f t="shared" si="593"/>
        <v>0</v>
      </c>
      <c r="EG304" s="156">
        <f t="shared" si="593"/>
        <v>0</v>
      </c>
      <c r="EH304" s="156">
        <f t="shared" si="593"/>
        <v>0</v>
      </c>
      <c r="EI304" s="156">
        <f t="shared" si="593"/>
        <v>0</v>
      </c>
      <c r="EJ304" s="156">
        <f t="shared" si="593"/>
        <v>0</v>
      </c>
      <c r="EK304" s="156">
        <f t="shared" si="593"/>
        <v>0</v>
      </c>
      <c r="EL304" s="156">
        <f t="shared" si="593"/>
        <v>0</v>
      </c>
      <c r="EM304" s="156">
        <f t="shared" si="593"/>
        <v>0</v>
      </c>
      <c r="EN304" s="156">
        <f t="shared" si="593"/>
        <v>0</v>
      </c>
      <c r="EO304" s="156">
        <f t="shared" si="593"/>
        <v>0</v>
      </c>
      <c r="EP304" s="156">
        <f t="shared" si="593"/>
        <v>0</v>
      </c>
      <c r="EQ304" s="156">
        <f t="shared" si="593"/>
        <v>0</v>
      </c>
      <c r="ER304" s="156">
        <f t="shared" si="593"/>
        <v>0</v>
      </c>
      <c r="ES304" s="156">
        <f t="shared" si="593"/>
        <v>0</v>
      </c>
      <c r="ET304" s="156">
        <f t="shared" si="593"/>
        <v>0</v>
      </c>
      <c r="EU304" s="156">
        <f t="shared" si="593"/>
        <v>0</v>
      </c>
      <c r="EV304" s="156">
        <f t="shared" si="593"/>
        <v>0</v>
      </c>
      <c r="EW304" s="156">
        <f t="shared" si="593"/>
        <v>0</v>
      </c>
      <c r="EX304" s="156">
        <f t="shared" si="593"/>
        <v>0</v>
      </c>
      <c r="EY304" s="156">
        <f t="shared" si="593"/>
        <v>0</v>
      </c>
      <c r="EZ304" s="156">
        <f t="shared" si="593"/>
        <v>0</v>
      </c>
      <c r="FA304" s="156">
        <f t="shared" si="593"/>
        <v>0</v>
      </c>
      <c r="FB304" s="156">
        <f t="shared" si="593"/>
        <v>0</v>
      </c>
      <c r="FC304" s="156">
        <f t="shared" si="593"/>
        <v>0</v>
      </c>
      <c r="FD304" s="156">
        <f t="shared" si="593"/>
        <v>0</v>
      </c>
      <c r="FE304" s="156">
        <f t="shared" si="593"/>
        <v>0</v>
      </c>
      <c r="FF304" s="156">
        <f t="shared" si="593"/>
        <v>0</v>
      </c>
      <c r="FG304" s="156">
        <f t="shared" si="593"/>
        <v>0</v>
      </c>
      <c r="FH304" s="156">
        <f t="shared" si="593"/>
        <v>0</v>
      </c>
      <c r="FI304" s="156">
        <f t="shared" si="593"/>
        <v>0</v>
      </c>
      <c r="FJ304" s="156">
        <f t="shared" si="593"/>
        <v>0</v>
      </c>
      <c r="FK304" s="156">
        <f t="shared" si="593"/>
        <v>0</v>
      </c>
      <c r="FL304" s="156">
        <f t="shared" si="593"/>
        <v>0</v>
      </c>
      <c r="FM304" s="156">
        <f t="shared" si="593"/>
        <v>0</v>
      </c>
      <c r="FN304" s="156">
        <f t="shared" si="593"/>
        <v>0</v>
      </c>
      <c r="FO304" s="156">
        <f t="shared" si="593"/>
        <v>0</v>
      </c>
      <c r="FP304" s="156">
        <f t="shared" si="593"/>
        <v>0</v>
      </c>
      <c r="FQ304" s="156">
        <f t="shared" si="593"/>
        <v>0</v>
      </c>
      <c r="FR304" s="156">
        <f t="shared" si="593"/>
        <v>0</v>
      </c>
      <c r="FS304" s="156">
        <f t="shared" si="593"/>
        <v>0</v>
      </c>
      <c r="FT304" s="156">
        <f t="shared" si="593"/>
        <v>0</v>
      </c>
      <c r="FU304" s="156">
        <f t="shared" si="593"/>
        <v>0</v>
      </c>
      <c r="FV304" s="156">
        <f t="shared" si="593"/>
        <v>0</v>
      </c>
      <c r="FW304" s="156">
        <f t="shared" si="593"/>
        <v>0</v>
      </c>
      <c r="FX304" s="156">
        <f t="shared" si="593"/>
        <v>0</v>
      </c>
      <c r="FY304" s="156">
        <f t="shared" si="593"/>
        <v>0</v>
      </c>
      <c r="FZ304" s="156">
        <f t="shared" si="593"/>
        <v>0</v>
      </c>
      <c r="GA304" s="156">
        <f t="shared" si="593"/>
        <v>0</v>
      </c>
      <c r="GB304" s="156">
        <f t="shared" si="593"/>
        <v>0</v>
      </c>
      <c r="GC304" s="156">
        <f t="shared" si="593"/>
        <v>0</v>
      </c>
      <c r="GD304" s="156">
        <f t="shared" si="593"/>
        <v>0</v>
      </c>
      <c r="GE304" s="156">
        <f t="shared" si="593"/>
        <v>0</v>
      </c>
      <c r="GF304" s="156">
        <f t="shared" si="593"/>
        <v>0</v>
      </c>
      <c r="GG304" s="156">
        <f t="shared" si="593"/>
        <v>0</v>
      </c>
      <c r="GH304" s="156">
        <f t="shared" si="593"/>
        <v>0</v>
      </c>
      <c r="GI304" s="156">
        <f t="shared" si="593"/>
        <v>0</v>
      </c>
      <c r="GJ304" s="156">
        <f t="shared" si="593"/>
        <v>0</v>
      </c>
      <c r="GK304" s="156">
        <f t="shared" si="593"/>
        <v>0</v>
      </c>
      <c r="GL304" s="156">
        <f t="shared" si="593"/>
        <v>0</v>
      </c>
      <c r="GM304" s="156">
        <f t="shared" si="593"/>
        <v>0</v>
      </c>
      <c r="GN304" s="156">
        <f t="shared" ref="GN304:IY304" si="594">IF(GN$165=EOMONTH($D131,-1),FV($AE131,ROUNDDOWN(YEARFRAC($D$165,GN$165,1),0),0,$AC131*$B131,0),0)</f>
        <v>0</v>
      </c>
      <c r="GO304" s="156">
        <f t="shared" si="594"/>
        <v>0</v>
      </c>
      <c r="GP304" s="156">
        <f t="shared" si="594"/>
        <v>0</v>
      </c>
      <c r="GQ304" s="156">
        <f t="shared" si="594"/>
        <v>0</v>
      </c>
      <c r="GR304" s="156">
        <f t="shared" si="594"/>
        <v>0</v>
      </c>
      <c r="GS304" s="156">
        <f t="shared" si="594"/>
        <v>0</v>
      </c>
      <c r="GT304" s="156">
        <f t="shared" si="594"/>
        <v>0</v>
      </c>
      <c r="GU304" s="156">
        <f t="shared" si="594"/>
        <v>0</v>
      </c>
      <c r="GV304" s="156">
        <f t="shared" si="594"/>
        <v>0</v>
      </c>
      <c r="GW304" s="156">
        <f t="shared" si="594"/>
        <v>0</v>
      </c>
      <c r="GX304" s="156">
        <f t="shared" si="594"/>
        <v>0</v>
      </c>
      <c r="GY304" s="156">
        <f t="shared" si="594"/>
        <v>0</v>
      </c>
      <c r="GZ304" s="156">
        <f t="shared" si="594"/>
        <v>0</v>
      </c>
      <c r="HA304" s="156">
        <f t="shared" si="594"/>
        <v>0</v>
      </c>
      <c r="HB304" s="156">
        <f t="shared" si="594"/>
        <v>0</v>
      </c>
      <c r="HC304" s="156">
        <f t="shared" si="594"/>
        <v>0</v>
      </c>
      <c r="HD304" s="156">
        <f t="shared" si="594"/>
        <v>0</v>
      </c>
      <c r="HE304" s="156">
        <f t="shared" si="594"/>
        <v>0</v>
      </c>
      <c r="HF304" s="156">
        <f t="shared" si="594"/>
        <v>0</v>
      </c>
      <c r="HG304" s="156">
        <f t="shared" si="594"/>
        <v>0</v>
      </c>
      <c r="HH304" s="156">
        <f t="shared" si="594"/>
        <v>0</v>
      </c>
      <c r="HI304" s="156">
        <f t="shared" si="594"/>
        <v>0</v>
      </c>
      <c r="HJ304" s="156">
        <f t="shared" si="594"/>
        <v>0</v>
      </c>
      <c r="HK304" s="156">
        <f t="shared" si="594"/>
        <v>0</v>
      </c>
      <c r="HL304" s="156">
        <f t="shared" si="594"/>
        <v>0</v>
      </c>
      <c r="HM304" s="156">
        <f t="shared" si="594"/>
        <v>0</v>
      </c>
      <c r="HN304" s="156">
        <f t="shared" si="594"/>
        <v>0</v>
      </c>
      <c r="HO304" s="156">
        <f t="shared" si="594"/>
        <v>0</v>
      </c>
      <c r="HP304" s="156">
        <f t="shared" si="594"/>
        <v>0</v>
      </c>
      <c r="HQ304" s="156">
        <f t="shared" si="594"/>
        <v>0</v>
      </c>
      <c r="HR304" s="156">
        <f t="shared" si="594"/>
        <v>0</v>
      </c>
      <c r="HS304" s="156">
        <f t="shared" si="594"/>
        <v>0</v>
      </c>
      <c r="HT304" s="156">
        <f t="shared" si="594"/>
        <v>0</v>
      </c>
      <c r="HU304" s="156">
        <f t="shared" si="594"/>
        <v>0</v>
      </c>
      <c r="HV304" s="156">
        <f t="shared" si="594"/>
        <v>0</v>
      </c>
      <c r="HW304" s="156">
        <f t="shared" si="594"/>
        <v>0</v>
      </c>
      <c r="HX304" s="156">
        <f t="shared" si="594"/>
        <v>0</v>
      </c>
      <c r="HY304" s="156">
        <f t="shared" si="594"/>
        <v>0</v>
      </c>
      <c r="HZ304" s="156">
        <f t="shared" si="594"/>
        <v>0</v>
      </c>
      <c r="IA304" s="156">
        <f t="shared" si="594"/>
        <v>0</v>
      </c>
      <c r="IB304" s="156">
        <f t="shared" si="594"/>
        <v>0</v>
      </c>
      <c r="IC304" s="156">
        <f t="shared" si="594"/>
        <v>0</v>
      </c>
      <c r="ID304" s="156">
        <f t="shared" si="594"/>
        <v>0</v>
      </c>
      <c r="IE304" s="156">
        <f t="shared" si="594"/>
        <v>0</v>
      </c>
      <c r="IF304" s="156">
        <f t="shared" si="594"/>
        <v>0</v>
      </c>
      <c r="IG304" s="156">
        <f t="shared" si="594"/>
        <v>0</v>
      </c>
      <c r="IH304" s="156">
        <f t="shared" si="594"/>
        <v>0</v>
      </c>
      <c r="II304" s="156">
        <f t="shared" si="594"/>
        <v>0</v>
      </c>
      <c r="IJ304" s="156">
        <f t="shared" si="594"/>
        <v>0</v>
      </c>
      <c r="IK304" s="156">
        <f t="shared" si="594"/>
        <v>0</v>
      </c>
      <c r="IL304" s="156">
        <f t="shared" si="594"/>
        <v>0</v>
      </c>
      <c r="IM304" s="156">
        <f t="shared" si="594"/>
        <v>0</v>
      </c>
      <c r="IN304" s="156">
        <f t="shared" si="594"/>
        <v>0</v>
      </c>
      <c r="IO304" s="156">
        <f t="shared" si="594"/>
        <v>0</v>
      </c>
      <c r="IP304" s="156">
        <f t="shared" si="594"/>
        <v>0</v>
      </c>
      <c r="IQ304" s="156">
        <f t="shared" si="594"/>
        <v>0</v>
      </c>
      <c r="IR304" s="156">
        <f t="shared" si="594"/>
        <v>0</v>
      </c>
      <c r="IS304" s="156">
        <f t="shared" si="594"/>
        <v>0</v>
      </c>
      <c r="IT304" s="156">
        <f t="shared" si="594"/>
        <v>0</v>
      </c>
      <c r="IU304" s="156">
        <f t="shared" si="594"/>
        <v>0</v>
      </c>
      <c r="IV304" s="156">
        <f t="shared" si="594"/>
        <v>0</v>
      </c>
      <c r="IW304" s="156">
        <f t="shared" si="594"/>
        <v>0</v>
      </c>
      <c r="IX304" s="156">
        <f t="shared" si="594"/>
        <v>0</v>
      </c>
      <c r="IY304" s="156">
        <f t="shared" si="594"/>
        <v>0</v>
      </c>
      <c r="IZ304" s="156">
        <f t="shared" ref="IZ304:LK304" si="595">IF(IZ$165=EOMONTH($D131,-1),FV($AE131,ROUNDDOWN(YEARFRAC($D$165,IZ$165,1),0),0,$AC131*$B131,0),0)</f>
        <v>0</v>
      </c>
      <c r="JA304" s="156">
        <f t="shared" si="595"/>
        <v>0</v>
      </c>
      <c r="JB304" s="156">
        <f t="shared" si="595"/>
        <v>0</v>
      </c>
      <c r="JC304" s="156">
        <f t="shared" si="595"/>
        <v>0</v>
      </c>
      <c r="JD304" s="156">
        <f t="shared" si="595"/>
        <v>0</v>
      </c>
      <c r="JE304" s="156">
        <f t="shared" si="595"/>
        <v>0</v>
      </c>
      <c r="JF304" s="156">
        <f t="shared" si="595"/>
        <v>0</v>
      </c>
      <c r="JG304" s="156">
        <f t="shared" si="595"/>
        <v>0</v>
      </c>
      <c r="JH304" s="156">
        <f t="shared" si="595"/>
        <v>0</v>
      </c>
      <c r="JI304" s="156">
        <f t="shared" si="595"/>
        <v>0</v>
      </c>
      <c r="JJ304" s="156">
        <f t="shared" si="595"/>
        <v>0</v>
      </c>
      <c r="JK304" s="156">
        <f t="shared" si="595"/>
        <v>0</v>
      </c>
      <c r="JL304" s="156">
        <f t="shared" si="595"/>
        <v>0</v>
      </c>
      <c r="JM304" s="156">
        <f t="shared" si="595"/>
        <v>0</v>
      </c>
      <c r="JN304" s="156">
        <f t="shared" si="595"/>
        <v>0</v>
      </c>
      <c r="JO304" s="156">
        <f t="shared" si="595"/>
        <v>0</v>
      </c>
      <c r="JP304" s="156">
        <f t="shared" si="595"/>
        <v>0</v>
      </c>
      <c r="JQ304" s="156">
        <f t="shared" si="595"/>
        <v>0</v>
      </c>
      <c r="JR304" s="156">
        <f t="shared" si="595"/>
        <v>0</v>
      </c>
      <c r="JS304" s="156">
        <f t="shared" si="595"/>
        <v>0</v>
      </c>
      <c r="JT304" s="156">
        <f t="shared" si="595"/>
        <v>0</v>
      </c>
      <c r="JU304" s="156">
        <f t="shared" si="595"/>
        <v>0</v>
      </c>
      <c r="JV304" s="156">
        <f t="shared" si="595"/>
        <v>0</v>
      </c>
      <c r="JW304" s="156">
        <f t="shared" si="595"/>
        <v>0</v>
      </c>
      <c r="JX304" s="156">
        <f t="shared" si="595"/>
        <v>0</v>
      </c>
      <c r="JY304" s="156">
        <f t="shared" si="595"/>
        <v>0</v>
      </c>
      <c r="JZ304" s="156">
        <f t="shared" si="595"/>
        <v>0</v>
      </c>
      <c r="KA304" s="156">
        <f t="shared" si="595"/>
        <v>0</v>
      </c>
      <c r="KB304" s="156">
        <f t="shared" si="595"/>
        <v>0</v>
      </c>
      <c r="KC304" s="156">
        <f t="shared" si="595"/>
        <v>0</v>
      </c>
      <c r="KD304" s="156">
        <f t="shared" si="595"/>
        <v>0</v>
      </c>
      <c r="KE304" s="156">
        <f t="shared" si="595"/>
        <v>0</v>
      </c>
      <c r="KF304" s="156">
        <f t="shared" si="595"/>
        <v>0</v>
      </c>
      <c r="KG304" s="156">
        <f t="shared" si="595"/>
        <v>0</v>
      </c>
      <c r="KH304" s="156">
        <f t="shared" si="595"/>
        <v>0</v>
      </c>
      <c r="KI304" s="156">
        <f t="shared" si="595"/>
        <v>0</v>
      </c>
      <c r="KJ304" s="156">
        <f t="shared" si="595"/>
        <v>0</v>
      </c>
      <c r="KK304" s="156">
        <f t="shared" si="595"/>
        <v>0</v>
      </c>
      <c r="KL304" s="156">
        <f t="shared" si="595"/>
        <v>0</v>
      </c>
      <c r="KM304" s="156">
        <f t="shared" si="595"/>
        <v>0</v>
      </c>
      <c r="KN304" s="156">
        <f t="shared" si="595"/>
        <v>0</v>
      </c>
      <c r="KO304" s="156">
        <f t="shared" si="595"/>
        <v>0</v>
      </c>
      <c r="KP304" s="156">
        <f t="shared" si="595"/>
        <v>0</v>
      </c>
      <c r="KQ304" s="156">
        <f t="shared" si="595"/>
        <v>0</v>
      </c>
      <c r="KR304" s="156">
        <f t="shared" si="595"/>
        <v>0</v>
      </c>
      <c r="KS304" s="156">
        <f t="shared" si="595"/>
        <v>0</v>
      </c>
      <c r="KT304" s="156">
        <f t="shared" si="595"/>
        <v>0</v>
      </c>
      <c r="KU304" s="156">
        <f t="shared" si="595"/>
        <v>0</v>
      </c>
      <c r="KV304" s="156">
        <f t="shared" si="595"/>
        <v>0</v>
      </c>
      <c r="KW304" s="156">
        <f t="shared" si="595"/>
        <v>0</v>
      </c>
      <c r="KX304" s="156">
        <f t="shared" si="595"/>
        <v>0</v>
      </c>
      <c r="KY304" s="156">
        <f t="shared" si="595"/>
        <v>0</v>
      </c>
      <c r="KZ304" s="156">
        <f t="shared" si="595"/>
        <v>0</v>
      </c>
      <c r="LA304" s="156">
        <f t="shared" si="595"/>
        <v>0</v>
      </c>
      <c r="LB304" s="156">
        <f t="shared" si="595"/>
        <v>0</v>
      </c>
      <c r="LC304" s="156">
        <f t="shared" si="595"/>
        <v>0</v>
      </c>
      <c r="LD304" s="156">
        <f t="shared" si="595"/>
        <v>0</v>
      </c>
      <c r="LE304" s="156">
        <f t="shared" si="595"/>
        <v>0</v>
      </c>
      <c r="LF304" s="156">
        <f t="shared" si="595"/>
        <v>0</v>
      </c>
      <c r="LG304" s="156">
        <f t="shared" si="595"/>
        <v>0</v>
      </c>
      <c r="LH304" s="156">
        <f t="shared" si="595"/>
        <v>0</v>
      </c>
      <c r="LI304" s="156">
        <f t="shared" si="595"/>
        <v>0</v>
      </c>
      <c r="LJ304" s="156">
        <f t="shared" si="595"/>
        <v>0</v>
      </c>
      <c r="LK304" s="156">
        <f t="shared" si="595"/>
        <v>0</v>
      </c>
      <c r="LL304" s="156">
        <f t="shared" ref="LL304:NK304" si="596">IF(LL$165=EOMONTH($D131,-1),FV($AE131,ROUNDDOWN(YEARFRAC($D$165,LL$165,1),0),0,$AC131*$B131,0),0)</f>
        <v>0</v>
      </c>
      <c r="LM304" s="156">
        <f t="shared" si="596"/>
        <v>0</v>
      </c>
      <c r="LN304" s="156">
        <f t="shared" si="596"/>
        <v>0</v>
      </c>
      <c r="LO304" s="156">
        <f t="shared" si="596"/>
        <v>0</v>
      </c>
      <c r="LP304" s="156">
        <f t="shared" si="596"/>
        <v>0</v>
      </c>
      <c r="LQ304" s="156">
        <f t="shared" si="596"/>
        <v>0</v>
      </c>
      <c r="LR304" s="156">
        <f t="shared" si="596"/>
        <v>0</v>
      </c>
      <c r="LS304" s="156">
        <f t="shared" si="596"/>
        <v>0</v>
      </c>
      <c r="LT304" s="156">
        <f t="shared" si="596"/>
        <v>0</v>
      </c>
      <c r="LU304" s="156">
        <f t="shared" si="596"/>
        <v>0</v>
      </c>
      <c r="LV304" s="156">
        <f t="shared" si="596"/>
        <v>0</v>
      </c>
      <c r="LW304" s="156">
        <f t="shared" si="596"/>
        <v>0</v>
      </c>
      <c r="LX304" s="156">
        <f t="shared" si="596"/>
        <v>0</v>
      </c>
      <c r="LY304" s="156">
        <f t="shared" si="596"/>
        <v>0</v>
      </c>
      <c r="LZ304" s="156">
        <f t="shared" si="596"/>
        <v>0</v>
      </c>
      <c r="MA304" s="156">
        <f t="shared" si="596"/>
        <v>0</v>
      </c>
      <c r="MB304" s="156">
        <f t="shared" si="596"/>
        <v>0</v>
      </c>
      <c r="MC304" s="156">
        <f t="shared" si="596"/>
        <v>0</v>
      </c>
      <c r="MD304" s="156">
        <f t="shared" si="596"/>
        <v>0</v>
      </c>
      <c r="ME304" s="156">
        <f t="shared" si="596"/>
        <v>0</v>
      </c>
      <c r="MF304" s="156">
        <f t="shared" si="596"/>
        <v>0</v>
      </c>
      <c r="MG304" s="156">
        <f t="shared" si="596"/>
        <v>0</v>
      </c>
      <c r="MH304" s="156">
        <f t="shared" si="596"/>
        <v>0</v>
      </c>
      <c r="MI304" s="156">
        <f t="shared" si="596"/>
        <v>0</v>
      </c>
      <c r="MJ304" s="156">
        <f t="shared" si="596"/>
        <v>0</v>
      </c>
      <c r="MK304" s="156">
        <f t="shared" si="596"/>
        <v>0</v>
      </c>
      <c r="ML304" s="156">
        <f t="shared" si="596"/>
        <v>0</v>
      </c>
      <c r="MM304" s="156">
        <f t="shared" si="596"/>
        <v>0</v>
      </c>
      <c r="MN304" s="156">
        <f t="shared" si="596"/>
        <v>0</v>
      </c>
      <c r="MO304" s="156">
        <f t="shared" si="596"/>
        <v>0</v>
      </c>
      <c r="MP304" s="156">
        <f t="shared" si="596"/>
        <v>0</v>
      </c>
      <c r="MQ304" s="156">
        <f t="shared" si="596"/>
        <v>0</v>
      </c>
      <c r="MR304" s="156">
        <f t="shared" si="596"/>
        <v>0</v>
      </c>
      <c r="MS304" s="156">
        <f t="shared" si="596"/>
        <v>0</v>
      </c>
      <c r="MT304" s="156">
        <f t="shared" si="596"/>
        <v>0</v>
      </c>
      <c r="MU304" s="156">
        <f t="shared" si="596"/>
        <v>0</v>
      </c>
      <c r="MV304" s="156">
        <f t="shared" si="596"/>
        <v>0</v>
      </c>
      <c r="MW304" s="156">
        <f t="shared" si="596"/>
        <v>0</v>
      </c>
      <c r="MX304" s="156">
        <f t="shared" si="596"/>
        <v>0</v>
      </c>
      <c r="MY304" s="156">
        <f t="shared" si="596"/>
        <v>0</v>
      </c>
      <c r="MZ304" s="156">
        <f t="shared" si="596"/>
        <v>0</v>
      </c>
      <c r="NA304" s="156">
        <f t="shared" si="596"/>
        <v>0</v>
      </c>
      <c r="NB304" s="156">
        <f t="shared" si="596"/>
        <v>0</v>
      </c>
      <c r="NC304" s="156">
        <f t="shared" si="596"/>
        <v>0</v>
      </c>
      <c r="ND304" s="156">
        <f t="shared" si="596"/>
        <v>0</v>
      </c>
      <c r="NE304" s="156">
        <f t="shared" si="596"/>
        <v>0</v>
      </c>
      <c r="NF304" s="156">
        <f t="shared" si="596"/>
        <v>0</v>
      </c>
      <c r="NG304" s="156">
        <f t="shared" si="596"/>
        <v>0</v>
      </c>
      <c r="NH304" s="156">
        <f t="shared" si="596"/>
        <v>0</v>
      </c>
      <c r="NI304" s="156">
        <f t="shared" si="596"/>
        <v>0</v>
      </c>
      <c r="NJ304" s="156">
        <f t="shared" si="596"/>
        <v>0</v>
      </c>
      <c r="NK304" s="158">
        <f t="shared" si="596"/>
        <v>0</v>
      </c>
    </row>
    <row r="305" spans="1:375" x14ac:dyDescent="0.25">
      <c r="A305" s="154">
        <f t="shared" si="590"/>
        <v>-4974.0740000000023</v>
      </c>
      <c r="B305" s="35" t="s">
        <v>170</v>
      </c>
      <c r="C305" s="89" t="s">
        <v>162</v>
      </c>
      <c r="D305" s="156">
        <f>IF(D$165=EOMONTH($D131,-1),SUMIFS($D296:$NK296,$D$165:$NK$165,"&gt;="&amp;EOMONTH($D131,$S131),$D$165:$NK$165,"&lt;"&amp;EOMONTH($D131,60))*-$AF131+SUMIFS($D296:$NK296,$D$165:$NK$165,"&gt;="&amp;EOMONTH($D131,60),$D$165:$NK$165,"&lt;"&amp;EOMONTH($D131,372))*-$AG131,0)</f>
        <v>0</v>
      </c>
      <c r="E305" s="156">
        <f t="shared" ref="E305:BP305" si="597">IF(E$165=EOMONTH($D131,-1),SUMIFS($D296:$NK296,$D$165:$NK$165,"&gt;="&amp;EOMONTH($D131,$S131),$D$165:$NK$165,"&lt;"&amp;EOMONTH($D131,60))*-$AF131+SUMIFS($D296:$NK296,$D$165:$NK$165,"&gt;="&amp;EOMONTH($D131,60),$D$165:$NK$165,"&lt;"&amp;EOMONTH($D131,372))*-$AG131,0)</f>
        <v>0</v>
      </c>
      <c r="F305" s="156">
        <f t="shared" si="597"/>
        <v>0</v>
      </c>
      <c r="G305" s="156">
        <f t="shared" si="597"/>
        <v>0</v>
      </c>
      <c r="H305" s="156">
        <f t="shared" si="597"/>
        <v>0</v>
      </c>
      <c r="I305" s="156">
        <f t="shared" si="597"/>
        <v>0</v>
      </c>
      <c r="J305" s="156">
        <f t="shared" si="597"/>
        <v>0</v>
      </c>
      <c r="K305" s="156">
        <f t="shared" si="597"/>
        <v>0</v>
      </c>
      <c r="L305" s="156">
        <f t="shared" si="597"/>
        <v>0</v>
      </c>
      <c r="M305" s="156">
        <f t="shared" si="597"/>
        <v>0</v>
      </c>
      <c r="N305" s="156">
        <f t="shared" si="597"/>
        <v>0</v>
      </c>
      <c r="O305" s="156">
        <f t="shared" si="597"/>
        <v>0</v>
      </c>
      <c r="P305" s="156">
        <f t="shared" si="597"/>
        <v>0</v>
      </c>
      <c r="Q305" s="156">
        <f t="shared" si="597"/>
        <v>0</v>
      </c>
      <c r="R305" s="156">
        <f t="shared" si="597"/>
        <v>0</v>
      </c>
      <c r="S305" s="156">
        <f t="shared" si="597"/>
        <v>0</v>
      </c>
      <c r="T305" s="156">
        <f t="shared" si="597"/>
        <v>0</v>
      </c>
      <c r="U305" s="156">
        <f t="shared" si="597"/>
        <v>0</v>
      </c>
      <c r="V305" s="156">
        <f t="shared" si="597"/>
        <v>0</v>
      </c>
      <c r="W305" s="156">
        <f t="shared" si="597"/>
        <v>-4974.0740000000023</v>
      </c>
      <c r="X305" s="156">
        <f t="shared" si="597"/>
        <v>0</v>
      </c>
      <c r="Y305" s="156">
        <f t="shared" si="597"/>
        <v>0</v>
      </c>
      <c r="Z305" s="156">
        <f t="shared" si="597"/>
        <v>0</v>
      </c>
      <c r="AA305" s="156">
        <f t="shared" si="597"/>
        <v>0</v>
      </c>
      <c r="AB305" s="156">
        <f t="shared" si="597"/>
        <v>0</v>
      </c>
      <c r="AC305" s="156">
        <f t="shared" si="597"/>
        <v>0</v>
      </c>
      <c r="AD305" s="156">
        <f t="shared" si="597"/>
        <v>0</v>
      </c>
      <c r="AE305" s="156">
        <f t="shared" si="597"/>
        <v>0</v>
      </c>
      <c r="AF305" s="156">
        <f t="shared" si="597"/>
        <v>0</v>
      </c>
      <c r="AG305" s="156">
        <f t="shared" si="597"/>
        <v>0</v>
      </c>
      <c r="AH305" s="156">
        <f t="shared" si="597"/>
        <v>0</v>
      </c>
      <c r="AI305" s="156">
        <f t="shared" si="597"/>
        <v>0</v>
      </c>
      <c r="AJ305" s="156">
        <f t="shared" si="597"/>
        <v>0</v>
      </c>
      <c r="AK305" s="156">
        <f t="shared" si="597"/>
        <v>0</v>
      </c>
      <c r="AL305" s="156">
        <f t="shared" si="597"/>
        <v>0</v>
      </c>
      <c r="AM305" s="156">
        <f t="shared" si="597"/>
        <v>0</v>
      </c>
      <c r="AN305" s="156">
        <f t="shared" si="597"/>
        <v>0</v>
      </c>
      <c r="AO305" s="156">
        <f t="shared" si="597"/>
        <v>0</v>
      </c>
      <c r="AP305" s="156">
        <f t="shared" si="597"/>
        <v>0</v>
      </c>
      <c r="AQ305" s="156">
        <f t="shared" si="597"/>
        <v>0</v>
      </c>
      <c r="AR305" s="156">
        <f t="shared" si="597"/>
        <v>0</v>
      </c>
      <c r="AS305" s="156">
        <f t="shared" si="597"/>
        <v>0</v>
      </c>
      <c r="AT305" s="156">
        <f t="shared" si="597"/>
        <v>0</v>
      </c>
      <c r="AU305" s="156">
        <f t="shared" si="597"/>
        <v>0</v>
      </c>
      <c r="AV305" s="156">
        <f t="shared" si="597"/>
        <v>0</v>
      </c>
      <c r="AW305" s="156">
        <f t="shared" si="597"/>
        <v>0</v>
      </c>
      <c r="AX305" s="156">
        <f t="shared" si="597"/>
        <v>0</v>
      </c>
      <c r="AY305" s="156">
        <f t="shared" si="597"/>
        <v>0</v>
      </c>
      <c r="AZ305" s="156">
        <f t="shared" si="597"/>
        <v>0</v>
      </c>
      <c r="BA305" s="156">
        <f t="shared" si="597"/>
        <v>0</v>
      </c>
      <c r="BB305" s="156">
        <f t="shared" si="597"/>
        <v>0</v>
      </c>
      <c r="BC305" s="156">
        <f t="shared" si="597"/>
        <v>0</v>
      </c>
      <c r="BD305" s="156">
        <f t="shared" si="597"/>
        <v>0</v>
      </c>
      <c r="BE305" s="156">
        <f t="shared" si="597"/>
        <v>0</v>
      </c>
      <c r="BF305" s="156">
        <f t="shared" si="597"/>
        <v>0</v>
      </c>
      <c r="BG305" s="156">
        <f t="shared" si="597"/>
        <v>0</v>
      </c>
      <c r="BH305" s="156">
        <f t="shared" si="597"/>
        <v>0</v>
      </c>
      <c r="BI305" s="156">
        <f t="shared" si="597"/>
        <v>0</v>
      </c>
      <c r="BJ305" s="156">
        <f t="shared" si="597"/>
        <v>0</v>
      </c>
      <c r="BK305" s="156">
        <f t="shared" si="597"/>
        <v>0</v>
      </c>
      <c r="BL305" s="156">
        <f t="shared" si="597"/>
        <v>0</v>
      </c>
      <c r="BM305" s="156">
        <f t="shared" si="597"/>
        <v>0</v>
      </c>
      <c r="BN305" s="156">
        <f t="shared" si="597"/>
        <v>0</v>
      </c>
      <c r="BO305" s="156">
        <f t="shared" si="597"/>
        <v>0</v>
      </c>
      <c r="BP305" s="156">
        <f t="shared" si="597"/>
        <v>0</v>
      </c>
      <c r="BQ305" s="156">
        <f t="shared" ref="BQ305:EB305" si="598">IF(BQ$165=EOMONTH($D131,-1),SUMIFS($D296:$NK296,$D$165:$NK$165,"&gt;="&amp;EOMONTH($D131,$S131),$D$165:$NK$165,"&lt;"&amp;EOMONTH($D131,60))*-$AF131+SUMIFS($D296:$NK296,$D$165:$NK$165,"&gt;="&amp;EOMONTH($D131,60),$D$165:$NK$165,"&lt;"&amp;EOMONTH($D131,372))*-$AG131,0)</f>
        <v>0</v>
      </c>
      <c r="BR305" s="156">
        <f t="shared" si="598"/>
        <v>0</v>
      </c>
      <c r="BS305" s="156">
        <f t="shared" si="598"/>
        <v>0</v>
      </c>
      <c r="BT305" s="156">
        <f t="shared" si="598"/>
        <v>0</v>
      </c>
      <c r="BU305" s="156">
        <f t="shared" si="598"/>
        <v>0</v>
      </c>
      <c r="BV305" s="156">
        <f t="shared" si="598"/>
        <v>0</v>
      </c>
      <c r="BW305" s="156">
        <f t="shared" si="598"/>
        <v>0</v>
      </c>
      <c r="BX305" s="156">
        <f t="shared" si="598"/>
        <v>0</v>
      </c>
      <c r="BY305" s="156">
        <f t="shared" si="598"/>
        <v>0</v>
      </c>
      <c r="BZ305" s="156">
        <f t="shared" si="598"/>
        <v>0</v>
      </c>
      <c r="CA305" s="156">
        <f t="shared" si="598"/>
        <v>0</v>
      </c>
      <c r="CB305" s="156">
        <f t="shared" si="598"/>
        <v>0</v>
      </c>
      <c r="CC305" s="156">
        <f t="shared" si="598"/>
        <v>0</v>
      </c>
      <c r="CD305" s="156">
        <f t="shared" si="598"/>
        <v>0</v>
      </c>
      <c r="CE305" s="156">
        <f t="shared" si="598"/>
        <v>0</v>
      </c>
      <c r="CF305" s="156">
        <f t="shared" si="598"/>
        <v>0</v>
      </c>
      <c r="CG305" s="156">
        <f t="shared" si="598"/>
        <v>0</v>
      </c>
      <c r="CH305" s="156">
        <f t="shared" si="598"/>
        <v>0</v>
      </c>
      <c r="CI305" s="156">
        <f t="shared" si="598"/>
        <v>0</v>
      </c>
      <c r="CJ305" s="156">
        <f t="shared" si="598"/>
        <v>0</v>
      </c>
      <c r="CK305" s="156">
        <f t="shared" si="598"/>
        <v>0</v>
      </c>
      <c r="CL305" s="156">
        <f t="shared" si="598"/>
        <v>0</v>
      </c>
      <c r="CM305" s="156">
        <f t="shared" si="598"/>
        <v>0</v>
      </c>
      <c r="CN305" s="156">
        <f t="shared" si="598"/>
        <v>0</v>
      </c>
      <c r="CO305" s="156">
        <f t="shared" si="598"/>
        <v>0</v>
      </c>
      <c r="CP305" s="156">
        <f t="shared" si="598"/>
        <v>0</v>
      </c>
      <c r="CQ305" s="156">
        <f t="shared" si="598"/>
        <v>0</v>
      </c>
      <c r="CR305" s="156">
        <f t="shared" si="598"/>
        <v>0</v>
      </c>
      <c r="CS305" s="156">
        <f t="shared" si="598"/>
        <v>0</v>
      </c>
      <c r="CT305" s="156">
        <f t="shared" si="598"/>
        <v>0</v>
      </c>
      <c r="CU305" s="156">
        <f t="shared" si="598"/>
        <v>0</v>
      </c>
      <c r="CV305" s="156">
        <f t="shared" si="598"/>
        <v>0</v>
      </c>
      <c r="CW305" s="156">
        <f t="shared" si="598"/>
        <v>0</v>
      </c>
      <c r="CX305" s="156">
        <f t="shared" si="598"/>
        <v>0</v>
      </c>
      <c r="CY305" s="156">
        <f t="shared" si="598"/>
        <v>0</v>
      </c>
      <c r="CZ305" s="156">
        <f t="shared" si="598"/>
        <v>0</v>
      </c>
      <c r="DA305" s="156">
        <f t="shared" si="598"/>
        <v>0</v>
      </c>
      <c r="DB305" s="156">
        <f t="shared" si="598"/>
        <v>0</v>
      </c>
      <c r="DC305" s="156">
        <f t="shared" si="598"/>
        <v>0</v>
      </c>
      <c r="DD305" s="156">
        <f t="shared" si="598"/>
        <v>0</v>
      </c>
      <c r="DE305" s="156">
        <f t="shared" si="598"/>
        <v>0</v>
      </c>
      <c r="DF305" s="156">
        <f t="shared" si="598"/>
        <v>0</v>
      </c>
      <c r="DG305" s="156">
        <f t="shared" si="598"/>
        <v>0</v>
      </c>
      <c r="DH305" s="156">
        <f t="shared" si="598"/>
        <v>0</v>
      </c>
      <c r="DI305" s="156">
        <f t="shared" si="598"/>
        <v>0</v>
      </c>
      <c r="DJ305" s="156">
        <f t="shared" si="598"/>
        <v>0</v>
      </c>
      <c r="DK305" s="156">
        <f t="shared" si="598"/>
        <v>0</v>
      </c>
      <c r="DL305" s="156">
        <f t="shared" si="598"/>
        <v>0</v>
      </c>
      <c r="DM305" s="156">
        <f t="shared" si="598"/>
        <v>0</v>
      </c>
      <c r="DN305" s="156">
        <f t="shared" si="598"/>
        <v>0</v>
      </c>
      <c r="DO305" s="156">
        <f t="shared" si="598"/>
        <v>0</v>
      </c>
      <c r="DP305" s="156">
        <f t="shared" si="598"/>
        <v>0</v>
      </c>
      <c r="DQ305" s="156">
        <f t="shared" si="598"/>
        <v>0</v>
      </c>
      <c r="DR305" s="156">
        <f t="shared" si="598"/>
        <v>0</v>
      </c>
      <c r="DS305" s="156">
        <f t="shared" si="598"/>
        <v>0</v>
      </c>
      <c r="DT305" s="156">
        <f t="shared" si="598"/>
        <v>0</v>
      </c>
      <c r="DU305" s="156">
        <f t="shared" si="598"/>
        <v>0</v>
      </c>
      <c r="DV305" s="156">
        <f t="shared" si="598"/>
        <v>0</v>
      </c>
      <c r="DW305" s="156">
        <f t="shared" si="598"/>
        <v>0</v>
      </c>
      <c r="DX305" s="156">
        <f t="shared" si="598"/>
        <v>0</v>
      </c>
      <c r="DY305" s="156">
        <f t="shared" si="598"/>
        <v>0</v>
      </c>
      <c r="DZ305" s="156">
        <f t="shared" si="598"/>
        <v>0</v>
      </c>
      <c r="EA305" s="156">
        <f t="shared" si="598"/>
        <v>0</v>
      </c>
      <c r="EB305" s="156">
        <f t="shared" si="598"/>
        <v>0</v>
      </c>
      <c r="EC305" s="156">
        <f t="shared" ref="EC305:GN305" si="599">IF(EC$165=EOMONTH($D131,-1),SUMIFS($D296:$NK296,$D$165:$NK$165,"&gt;="&amp;EOMONTH($D131,$S131),$D$165:$NK$165,"&lt;"&amp;EOMONTH($D131,60))*-$AF131+SUMIFS($D296:$NK296,$D$165:$NK$165,"&gt;="&amp;EOMONTH($D131,60),$D$165:$NK$165,"&lt;"&amp;EOMONTH($D131,372))*-$AG131,0)</f>
        <v>0</v>
      </c>
      <c r="ED305" s="156">
        <f t="shared" si="599"/>
        <v>0</v>
      </c>
      <c r="EE305" s="156">
        <f t="shared" si="599"/>
        <v>0</v>
      </c>
      <c r="EF305" s="156">
        <f t="shared" si="599"/>
        <v>0</v>
      </c>
      <c r="EG305" s="156">
        <f t="shared" si="599"/>
        <v>0</v>
      </c>
      <c r="EH305" s="156">
        <f t="shared" si="599"/>
        <v>0</v>
      </c>
      <c r="EI305" s="156">
        <f t="shared" si="599"/>
        <v>0</v>
      </c>
      <c r="EJ305" s="156">
        <f t="shared" si="599"/>
        <v>0</v>
      </c>
      <c r="EK305" s="156">
        <f t="shared" si="599"/>
        <v>0</v>
      </c>
      <c r="EL305" s="156">
        <f t="shared" si="599"/>
        <v>0</v>
      </c>
      <c r="EM305" s="156">
        <f t="shared" si="599"/>
        <v>0</v>
      </c>
      <c r="EN305" s="156">
        <f t="shared" si="599"/>
        <v>0</v>
      </c>
      <c r="EO305" s="156">
        <f t="shared" si="599"/>
        <v>0</v>
      </c>
      <c r="EP305" s="156">
        <f t="shared" si="599"/>
        <v>0</v>
      </c>
      <c r="EQ305" s="156">
        <f t="shared" si="599"/>
        <v>0</v>
      </c>
      <c r="ER305" s="156">
        <f t="shared" si="599"/>
        <v>0</v>
      </c>
      <c r="ES305" s="156">
        <f t="shared" si="599"/>
        <v>0</v>
      </c>
      <c r="ET305" s="156">
        <f t="shared" si="599"/>
        <v>0</v>
      </c>
      <c r="EU305" s="156">
        <f t="shared" si="599"/>
        <v>0</v>
      </c>
      <c r="EV305" s="156">
        <f t="shared" si="599"/>
        <v>0</v>
      </c>
      <c r="EW305" s="156">
        <f t="shared" si="599"/>
        <v>0</v>
      </c>
      <c r="EX305" s="156">
        <f t="shared" si="599"/>
        <v>0</v>
      </c>
      <c r="EY305" s="156">
        <f t="shared" si="599"/>
        <v>0</v>
      </c>
      <c r="EZ305" s="156">
        <f t="shared" si="599"/>
        <v>0</v>
      </c>
      <c r="FA305" s="156">
        <f t="shared" si="599"/>
        <v>0</v>
      </c>
      <c r="FB305" s="156">
        <f t="shared" si="599"/>
        <v>0</v>
      </c>
      <c r="FC305" s="156">
        <f t="shared" si="599"/>
        <v>0</v>
      </c>
      <c r="FD305" s="156">
        <f t="shared" si="599"/>
        <v>0</v>
      </c>
      <c r="FE305" s="156">
        <f t="shared" si="599"/>
        <v>0</v>
      </c>
      <c r="FF305" s="156">
        <f t="shared" si="599"/>
        <v>0</v>
      </c>
      <c r="FG305" s="156">
        <f t="shared" si="599"/>
        <v>0</v>
      </c>
      <c r="FH305" s="156">
        <f t="shared" si="599"/>
        <v>0</v>
      </c>
      <c r="FI305" s="156">
        <f t="shared" si="599"/>
        <v>0</v>
      </c>
      <c r="FJ305" s="156">
        <f t="shared" si="599"/>
        <v>0</v>
      </c>
      <c r="FK305" s="156">
        <f t="shared" si="599"/>
        <v>0</v>
      </c>
      <c r="FL305" s="156">
        <f t="shared" si="599"/>
        <v>0</v>
      </c>
      <c r="FM305" s="156">
        <f t="shared" si="599"/>
        <v>0</v>
      </c>
      <c r="FN305" s="156">
        <f t="shared" si="599"/>
        <v>0</v>
      </c>
      <c r="FO305" s="156">
        <f t="shared" si="599"/>
        <v>0</v>
      </c>
      <c r="FP305" s="156">
        <f t="shared" si="599"/>
        <v>0</v>
      </c>
      <c r="FQ305" s="156">
        <f t="shared" si="599"/>
        <v>0</v>
      </c>
      <c r="FR305" s="156">
        <f t="shared" si="599"/>
        <v>0</v>
      </c>
      <c r="FS305" s="156">
        <f t="shared" si="599"/>
        <v>0</v>
      </c>
      <c r="FT305" s="156">
        <f t="shared" si="599"/>
        <v>0</v>
      </c>
      <c r="FU305" s="156">
        <f t="shared" si="599"/>
        <v>0</v>
      </c>
      <c r="FV305" s="156">
        <f t="shared" si="599"/>
        <v>0</v>
      </c>
      <c r="FW305" s="156">
        <f t="shared" si="599"/>
        <v>0</v>
      </c>
      <c r="FX305" s="156">
        <f t="shared" si="599"/>
        <v>0</v>
      </c>
      <c r="FY305" s="156">
        <f t="shared" si="599"/>
        <v>0</v>
      </c>
      <c r="FZ305" s="156">
        <f t="shared" si="599"/>
        <v>0</v>
      </c>
      <c r="GA305" s="156">
        <f t="shared" si="599"/>
        <v>0</v>
      </c>
      <c r="GB305" s="156">
        <f t="shared" si="599"/>
        <v>0</v>
      </c>
      <c r="GC305" s="156">
        <f t="shared" si="599"/>
        <v>0</v>
      </c>
      <c r="GD305" s="156">
        <f t="shared" si="599"/>
        <v>0</v>
      </c>
      <c r="GE305" s="156">
        <f t="shared" si="599"/>
        <v>0</v>
      </c>
      <c r="GF305" s="156">
        <f t="shared" si="599"/>
        <v>0</v>
      </c>
      <c r="GG305" s="156">
        <f t="shared" si="599"/>
        <v>0</v>
      </c>
      <c r="GH305" s="156">
        <f t="shared" si="599"/>
        <v>0</v>
      </c>
      <c r="GI305" s="156">
        <f t="shared" si="599"/>
        <v>0</v>
      </c>
      <c r="GJ305" s="156">
        <f t="shared" si="599"/>
        <v>0</v>
      </c>
      <c r="GK305" s="156">
        <f t="shared" si="599"/>
        <v>0</v>
      </c>
      <c r="GL305" s="156">
        <f t="shared" si="599"/>
        <v>0</v>
      </c>
      <c r="GM305" s="156">
        <f t="shared" si="599"/>
        <v>0</v>
      </c>
      <c r="GN305" s="156">
        <f t="shared" si="599"/>
        <v>0</v>
      </c>
      <c r="GO305" s="156">
        <f t="shared" ref="GO305:IZ305" si="600">IF(GO$165=EOMONTH($D131,-1),SUMIFS($D296:$NK296,$D$165:$NK$165,"&gt;="&amp;EOMONTH($D131,$S131),$D$165:$NK$165,"&lt;"&amp;EOMONTH($D131,60))*-$AF131+SUMIFS($D296:$NK296,$D$165:$NK$165,"&gt;="&amp;EOMONTH($D131,60),$D$165:$NK$165,"&lt;"&amp;EOMONTH($D131,372))*-$AG131,0)</f>
        <v>0</v>
      </c>
      <c r="GP305" s="156">
        <f t="shared" si="600"/>
        <v>0</v>
      </c>
      <c r="GQ305" s="156">
        <f t="shared" si="600"/>
        <v>0</v>
      </c>
      <c r="GR305" s="156">
        <f t="shared" si="600"/>
        <v>0</v>
      </c>
      <c r="GS305" s="156">
        <f t="shared" si="600"/>
        <v>0</v>
      </c>
      <c r="GT305" s="156">
        <f t="shared" si="600"/>
        <v>0</v>
      </c>
      <c r="GU305" s="156">
        <f t="shared" si="600"/>
        <v>0</v>
      </c>
      <c r="GV305" s="156">
        <f t="shared" si="600"/>
        <v>0</v>
      </c>
      <c r="GW305" s="156">
        <f t="shared" si="600"/>
        <v>0</v>
      </c>
      <c r="GX305" s="156">
        <f t="shared" si="600"/>
        <v>0</v>
      </c>
      <c r="GY305" s="156">
        <f t="shared" si="600"/>
        <v>0</v>
      </c>
      <c r="GZ305" s="156">
        <f t="shared" si="600"/>
        <v>0</v>
      </c>
      <c r="HA305" s="156">
        <f t="shared" si="600"/>
        <v>0</v>
      </c>
      <c r="HB305" s="156">
        <f t="shared" si="600"/>
        <v>0</v>
      </c>
      <c r="HC305" s="156">
        <f t="shared" si="600"/>
        <v>0</v>
      </c>
      <c r="HD305" s="156">
        <f t="shared" si="600"/>
        <v>0</v>
      </c>
      <c r="HE305" s="156">
        <f t="shared" si="600"/>
        <v>0</v>
      </c>
      <c r="HF305" s="156">
        <f t="shared" si="600"/>
        <v>0</v>
      </c>
      <c r="HG305" s="156">
        <f t="shared" si="600"/>
        <v>0</v>
      </c>
      <c r="HH305" s="156">
        <f t="shared" si="600"/>
        <v>0</v>
      </c>
      <c r="HI305" s="156">
        <f t="shared" si="600"/>
        <v>0</v>
      </c>
      <c r="HJ305" s="156">
        <f t="shared" si="600"/>
        <v>0</v>
      </c>
      <c r="HK305" s="156">
        <f t="shared" si="600"/>
        <v>0</v>
      </c>
      <c r="HL305" s="156">
        <f t="shared" si="600"/>
        <v>0</v>
      </c>
      <c r="HM305" s="156">
        <f t="shared" si="600"/>
        <v>0</v>
      </c>
      <c r="HN305" s="156">
        <f t="shared" si="600"/>
        <v>0</v>
      </c>
      <c r="HO305" s="156">
        <f t="shared" si="600"/>
        <v>0</v>
      </c>
      <c r="HP305" s="156">
        <f t="shared" si="600"/>
        <v>0</v>
      </c>
      <c r="HQ305" s="156">
        <f t="shared" si="600"/>
        <v>0</v>
      </c>
      <c r="HR305" s="156">
        <f t="shared" si="600"/>
        <v>0</v>
      </c>
      <c r="HS305" s="156">
        <f t="shared" si="600"/>
        <v>0</v>
      </c>
      <c r="HT305" s="156">
        <f t="shared" si="600"/>
        <v>0</v>
      </c>
      <c r="HU305" s="156">
        <f t="shared" si="600"/>
        <v>0</v>
      </c>
      <c r="HV305" s="156">
        <f t="shared" si="600"/>
        <v>0</v>
      </c>
      <c r="HW305" s="156">
        <f t="shared" si="600"/>
        <v>0</v>
      </c>
      <c r="HX305" s="156">
        <f t="shared" si="600"/>
        <v>0</v>
      </c>
      <c r="HY305" s="156">
        <f t="shared" si="600"/>
        <v>0</v>
      </c>
      <c r="HZ305" s="156">
        <f t="shared" si="600"/>
        <v>0</v>
      </c>
      <c r="IA305" s="156">
        <f t="shared" si="600"/>
        <v>0</v>
      </c>
      <c r="IB305" s="156">
        <f t="shared" si="600"/>
        <v>0</v>
      </c>
      <c r="IC305" s="156">
        <f t="shared" si="600"/>
        <v>0</v>
      </c>
      <c r="ID305" s="156">
        <f t="shared" si="600"/>
        <v>0</v>
      </c>
      <c r="IE305" s="156">
        <f t="shared" si="600"/>
        <v>0</v>
      </c>
      <c r="IF305" s="156">
        <f t="shared" si="600"/>
        <v>0</v>
      </c>
      <c r="IG305" s="156">
        <f t="shared" si="600"/>
        <v>0</v>
      </c>
      <c r="IH305" s="156">
        <f t="shared" si="600"/>
        <v>0</v>
      </c>
      <c r="II305" s="156">
        <f t="shared" si="600"/>
        <v>0</v>
      </c>
      <c r="IJ305" s="156">
        <f t="shared" si="600"/>
        <v>0</v>
      </c>
      <c r="IK305" s="156">
        <f t="shared" si="600"/>
        <v>0</v>
      </c>
      <c r="IL305" s="156">
        <f t="shared" si="600"/>
        <v>0</v>
      </c>
      <c r="IM305" s="156">
        <f t="shared" si="600"/>
        <v>0</v>
      </c>
      <c r="IN305" s="156">
        <f t="shared" si="600"/>
        <v>0</v>
      </c>
      <c r="IO305" s="156">
        <f t="shared" si="600"/>
        <v>0</v>
      </c>
      <c r="IP305" s="156">
        <f t="shared" si="600"/>
        <v>0</v>
      </c>
      <c r="IQ305" s="156">
        <f t="shared" si="600"/>
        <v>0</v>
      </c>
      <c r="IR305" s="156">
        <f t="shared" si="600"/>
        <v>0</v>
      </c>
      <c r="IS305" s="156">
        <f t="shared" si="600"/>
        <v>0</v>
      </c>
      <c r="IT305" s="156">
        <f t="shared" si="600"/>
        <v>0</v>
      </c>
      <c r="IU305" s="156">
        <f t="shared" si="600"/>
        <v>0</v>
      </c>
      <c r="IV305" s="156">
        <f t="shared" si="600"/>
        <v>0</v>
      </c>
      <c r="IW305" s="156">
        <f t="shared" si="600"/>
        <v>0</v>
      </c>
      <c r="IX305" s="156">
        <f t="shared" si="600"/>
        <v>0</v>
      </c>
      <c r="IY305" s="156">
        <f t="shared" si="600"/>
        <v>0</v>
      </c>
      <c r="IZ305" s="156">
        <f t="shared" si="600"/>
        <v>0</v>
      </c>
      <c r="JA305" s="156">
        <f t="shared" ref="JA305:LL305" si="601">IF(JA$165=EOMONTH($D131,-1),SUMIFS($D296:$NK296,$D$165:$NK$165,"&gt;="&amp;EOMONTH($D131,$S131),$D$165:$NK$165,"&lt;"&amp;EOMONTH($D131,60))*-$AF131+SUMIFS($D296:$NK296,$D$165:$NK$165,"&gt;="&amp;EOMONTH($D131,60),$D$165:$NK$165,"&lt;"&amp;EOMONTH($D131,372))*-$AG131,0)</f>
        <v>0</v>
      </c>
      <c r="JB305" s="156">
        <f t="shared" si="601"/>
        <v>0</v>
      </c>
      <c r="JC305" s="156">
        <f t="shared" si="601"/>
        <v>0</v>
      </c>
      <c r="JD305" s="156">
        <f t="shared" si="601"/>
        <v>0</v>
      </c>
      <c r="JE305" s="156">
        <f t="shared" si="601"/>
        <v>0</v>
      </c>
      <c r="JF305" s="156">
        <f t="shared" si="601"/>
        <v>0</v>
      </c>
      <c r="JG305" s="156">
        <f t="shared" si="601"/>
        <v>0</v>
      </c>
      <c r="JH305" s="156">
        <f t="shared" si="601"/>
        <v>0</v>
      </c>
      <c r="JI305" s="156">
        <f t="shared" si="601"/>
        <v>0</v>
      </c>
      <c r="JJ305" s="156">
        <f t="shared" si="601"/>
        <v>0</v>
      </c>
      <c r="JK305" s="156">
        <f t="shared" si="601"/>
        <v>0</v>
      </c>
      <c r="JL305" s="156">
        <f t="shared" si="601"/>
        <v>0</v>
      </c>
      <c r="JM305" s="156">
        <f t="shared" si="601"/>
        <v>0</v>
      </c>
      <c r="JN305" s="156">
        <f t="shared" si="601"/>
        <v>0</v>
      </c>
      <c r="JO305" s="156">
        <f t="shared" si="601"/>
        <v>0</v>
      </c>
      <c r="JP305" s="156">
        <f t="shared" si="601"/>
        <v>0</v>
      </c>
      <c r="JQ305" s="156">
        <f t="shared" si="601"/>
        <v>0</v>
      </c>
      <c r="JR305" s="156">
        <f t="shared" si="601"/>
        <v>0</v>
      </c>
      <c r="JS305" s="156">
        <f t="shared" si="601"/>
        <v>0</v>
      </c>
      <c r="JT305" s="156">
        <f t="shared" si="601"/>
        <v>0</v>
      </c>
      <c r="JU305" s="156">
        <f t="shared" si="601"/>
        <v>0</v>
      </c>
      <c r="JV305" s="156">
        <f t="shared" si="601"/>
        <v>0</v>
      </c>
      <c r="JW305" s="156">
        <f t="shared" si="601"/>
        <v>0</v>
      </c>
      <c r="JX305" s="156">
        <f t="shared" si="601"/>
        <v>0</v>
      </c>
      <c r="JY305" s="156">
        <f t="shared" si="601"/>
        <v>0</v>
      </c>
      <c r="JZ305" s="156">
        <f t="shared" si="601"/>
        <v>0</v>
      </c>
      <c r="KA305" s="156">
        <f t="shared" si="601"/>
        <v>0</v>
      </c>
      <c r="KB305" s="156">
        <f t="shared" si="601"/>
        <v>0</v>
      </c>
      <c r="KC305" s="156">
        <f t="shared" si="601"/>
        <v>0</v>
      </c>
      <c r="KD305" s="156">
        <f t="shared" si="601"/>
        <v>0</v>
      </c>
      <c r="KE305" s="156">
        <f t="shared" si="601"/>
        <v>0</v>
      </c>
      <c r="KF305" s="156">
        <f t="shared" si="601"/>
        <v>0</v>
      </c>
      <c r="KG305" s="156">
        <f t="shared" si="601"/>
        <v>0</v>
      </c>
      <c r="KH305" s="156">
        <f t="shared" si="601"/>
        <v>0</v>
      </c>
      <c r="KI305" s="156">
        <f t="shared" si="601"/>
        <v>0</v>
      </c>
      <c r="KJ305" s="156">
        <f t="shared" si="601"/>
        <v>0</v>
      </c>
      <c r="KK305" s="156">
        <f t="shared" si="601"/>
        <v>0</v>
      </c>
      <c r="KL305" s="156">
        <f t="shared" si="601"/>
        <v>0</v>
      </c>
      <c r="KM305" s="156">
        <f t="shared" si="601"/>
        <v>0</v>
      </c>
      <c r="KN305" s="156">
        <f t="shared" si="601"/>
        <v>0</v>
      </c>
      <c r="KO305" s="156">
        <f t="shared" si="601"/>
        <v>0</v>
      </c>
      <c r="KP305" s="156">
        <f t="shared" si="601"/>
        <v>0</v>
      </c>
      <c r="KQ305" s="156">
        <f t="shared" si="601"/>
        <v>0</v>
      </c>
      <c r="KR305" s="156">
        <f t="shared" si="601"/>
        <v>0</v>
      </c>
      <c r="KS305" s="156">
        <f t="shared" si="601"/>
        <v>0</v>
      </c>
      <c r="KT305" s="156">
        <f t="shared" si="601"/>
        <v>0</v>
      </c>
      <c r="KU305" s="156">
        <f t="shared" si="601"/>
        <v>0</v>
      </c>
      <c r="KV305" s="156">
        <f t="shared" si="601"/>
        <v>0</v>
      </c>
      <c r="KW305" s="156">
        <f t="shared" si="601"/>
        <v>0</v>
      </c>
      <c r="KX305" s="156">
        <f t="shared" si="601"/>
        <v>0</v>
      </c>
      <c r="KY305" s="156">
        <f t="shared" si="601"/>
        <v>0</v>
      </c>
      <c r="KZ305" s="156">
        <f t="shared" si="601"/>
        <v>0</v>
      </c>
      <c r="LA305" s="156">
        <f t="shared" si="601"/>
        <v>0</v>
      </c>
      <c r="LB305" s="156">
        <f t="shared" si="601"/>
        <v>0</v>
      </c>
      <c r="LC305" s="156">
        <f t="shared" si="601"/>
        <v>0</v>
      </c>
      <c r="LD305" s="156">
        <f t="shared" si="601"/>
        <v>0</v>
      </c>
      <c r="LE305" s="156">
        <f t="shared" si="601"/>
        <v>0</v>
      </c>
      <c r="LF305" s="156">
        <f t="shared" si="601"/>
        <v>0</v>
      </c>
      <c r="LG305" s="156">
        <f t="shared" si="601"/>
        <v>0</v>
      </c>
      <c r="LH305" s="156">
        <f t="shared" si="601"/>
        <v>0</v>
      </c>
      <c r="LI305" s="156">
        <f t="shared" si="601"/>
        <v>0</v>
      </c>
      <c r="LJ305" s="156">
        <f t="shared" si="601"/>
        <v>0</v>
      </c>
      <c r="LK305" s="156">
        <f t="shared" si="601"/>
        <v>0</v>
      </c>
      <c r="LL305" s="156">
        <f t="shared" si="601"/>
        <v>0</v>
      </c>
      <c r="LM305" s="156">
        <f t="shared" ref="LM305:NK305" si="602">IF(LM$165=EOMONTH($D131,-1),SUMIFS($D296:$NK296,$D$165:$NK$165,"&gt;="&amp;EOMONTH($D131,$S131),$D$165:$NK$165,"&lt;"&amp;EOMONTH($D131,60))*-$AF131+SUMIFS($D296:$NK296,$D$165:$NK$165,"&gt;="&amp;EOMONTH($D131,60),$D$165:$NK$165,"&lt;"&amp;EOMONTH($D131,372))*-$AG131,0)</f>
        <v>0</v>
      </c>
      <c r="LN305" s="156">
        <f t="shared" si="602"/>
        <v>0</v>
      </c>
      <c r="LO305" s="156">
        <f t="shared" si="602"/>
        <v>0</v>
      </c>
      <c r="LP305" s="156">
        <f t="shared" si="602"/>
        <v>0</v>
      </c>
      <c r="LQ305" s="156">
        <f t="shared" si="602"/>
        <v>0</v>
      </c>
      <c r="LR305" s="156">
        <f t="shared" si="602"/>
        <v>0</v>
      </c>
      <c r="LS305" s="156">
        <f t="shared" si="602"/>
        <v>0</v>
      </c>
      <c r="LT305" s="156">
        <f t="shared" si="602"/>
        <v>0</v>
      </c>
      <c r="LU305" s="156">
        <f t="shared" si="602"/>
        <v>0</v>
      </c>
      <c r="LV305" s="156">
        <f t="shared" si="602"/>
        <v>0</v>
      </c>
      <c r="LW305" s="156">
        <f t="shared" si="602"/>
        <v>0</v>
      </c>
      <c r="LX305" s="156">
        <f t="shared" si="602"/>
        <v>0</v>
      </c>
      <c r="LY305" s="156">
        <f t="shared" si="602"/>
        <v>0</v>
      </c>
      <c r="LZ305" s="156">
        <f t="shared" si="602"/>
        <v>0</v>
      </c>
      <c r="MA305" s="156">
        <f t="shared" si="602"/>
        <v>0</v>
      </c>
      <c r="MB305" s="156">
        <f t="shared" si="602"/>
        <v>0</v>
      </c>
      <c r="MC305" s="156">
        <f t="shared" si="602"/>
        <v>0</v>
      </c>
      <c r="MD305" s="156">
        <f t="shared" si="602"/>
        <v>0</v>
      </c>
      <c r="ME305" s="156">
        <f t="shared" si="602"/>
        <v>0</v>
      </c>
      <c r="MF305" s="156">
        <f t="shared" si="602"/>
        <v>0</v>
      </c>
      <c r="MG305" s="156">
        <f t="shared" si="602"/>
        <v>0</v>
      </c>
      <c r="MH305" s="156">
        <f t="shared" si="602"/>
        <v>0</v>
      </c>
      <c r="MI305" s="156">
        <f t="shared" si="602"/>
        <v>0</v>
      </c>
      <c r="MJ305" s="156">
        <f t="shared" si="602"/>
        <v>0</v>
      </c>
      <c r="MK305" s="156">
        <f t="shared" si="602"/>
        <v>0</v>
      </c>
      <c r="ML305" s="156">
        <f t="shared" si="602"/>
        <v>0</v>
      </c>
      <c r="MM305" s="156">
        <f t="shared" si="602"/>
        <v>0</v>
      </c>
      <c r="MN305" s="156">
        <f t="shared" si="602"/>
        <v>0</v>
      </c>
      <c r="MO305" s="156">
        <f t="shared" si="602"/>
        <v>0</v>
      </c>
      <c r="MP305" s="156">
        <f t="shared" si="602"/>
        <v>0</v>
      </c>
      <c r="MQ305" s="156">
        <f t="shared" si="602"/>
        <v>0</v>
      </c>
      <c r="MR305" s="156">
        <f t="shared" si="602"/>
        <v>0</v>
      </c>
      <c r="MS305" s="156">
        <f t="shared" si="602"/>
        <v>0</v>
      </c>
      <c r="MT305" s="156">
        <f t="shared" si="602"/>
        <v>0</v>
      </c>
      <c r="MU305" s="156">
        <f t="shared" si="602"/>
        <v>0</v>
      </c>
      <c r="MV305" s="156">
        <f t="shared" si="602"/>
        <v>0</v>
      </c>
      <c r="MW305" s="156">
        <f t="shared" si="602"/>
        <v>0</v>
      </c>
      <c r="MX305" s="156">
        <f t="shared" si="602"/>
        <v>0</v>
      </c>
      <c r="MY305" s="156">
        <f t="shared" si="602"/>
        <v>0</v>
      </c>
      <c r="MZ305" s="156">
        <f t="shared" si="602"/>
        <v>0</v>
      </c>
      <c r="NA305" s="156">
        <f t="shared" si="602"/>
        <v>0</v>
      </c>
      <c r="NB305" s="156">
        <f t="shared" si="602"/>
        <v>0</v>
      </c>
      <c r="NC305" s="156">
        <f t="shared" si="602"/>
        <v>0</v>
      </c>
      <c r="ND305" s="156">
        <f t="shared" si="602"/>
        <v>0</v>
      </c>
      <c r="NE305" s="156">
        <f t="shared" si="602"/>
        <v>0</v>
      </c>
      <c r="NF305" s="156">
        <f t="shared" si="602"/>
        <v>0</v>
      </c>
      <c r="NG305" s="156">
        <f t="shared" si="602"/>
        <v>0</v>
      </c>
      <c r="NH305" s="156">
        <f t="shared" si="602"/>
        <v>0</v>
      </c>
      <c r="NI305" s="156">
        <f t="shared" si="602"/>
        <v>0</v>
      </c>
      <c r="NJ305" s="156">
        <f t="shared" si="602"/>
        <v>0</v>
      </c>
      <c r="NK305" s="158">
        <f t="shared" si="602"/>
        <v>0</v>
      </c>
    </row>
    <row r="306" spans="1:375" x14ac:dyDescent="0.25">
      <c r="A306" s="154">
        <f t="shared" si="590"/>
        <v>-22510.176199999998</v>
      </c>
      <c r="B306" s="35" t="s">
        <v>171</v>
      </c>
      <c r="C306" s="89" t="s">
        <v>163</v>
      </c>
      <c r="D306" s="156">
        <f t="shared" ref="D306:BO306" si="603">IF(D$165=EOMONTH($E131,$R131*(1-$O131)),FV($AE131,ROUNDDOWN(YEARFRAC($D$165,D$165,1),0),0,($AC131*(1-$O131)+$AD131*$O131)*$B131,0),0)</f>
        <v>0</v>
      </c>
      <c r="E306" s="156">
        <f t="shared" si="603"/>
        <v>0</v>
      </c>
      <c r="F306" s="156">
        <f t="shared" si="603"/>
        <v>0</v>
      </c>
      <c r="G306" s="156">
        <f t="shared" si="603"/>
        <v>0</v>
      </c>
      <c r="H306" s="156">
        <f t="shared" si="603"/>
        <v>0</v>
      </c>
      <c r="I306" s="156">
        <f t="shared" si="603"/>
        <v>0</v>
      </c>
      <c r="J306" s="156">
        <f t="shared" si="603"/>
        <v>0</v>
      </c>
      <c r="K306" s="156">
        <f t="shared" si="603"/>
        <v>0</v>
      </c>
      <c r="L306" s="156">
        <f t="shared" si="603"/>
        <v>0</v>
      </c>
      <c r="M306" s="156">
        <f t="shared" si="603"/>
        <v>0</v>
      </c>
      <c r="N306" s="156">
        <f t="shared" si="603"/>
        <v>0</v>
      </c>
      <c r="O306" s="156">
        <f t="shared" si="603"/>
        <v>0</v>
      </c>
      <c r="P306" s="156">
        <f t="shared" si="603"/>
        <v>0</v>
      </c>
      <c r="Q306" s="156">
        <f t="shared" si="603"/>
        <v>0</v>
      </c>
      <c r="R306" s="156">
        <f t="shared" si="603"/>
        <v>0</v>
      </c>
      <c r="S306" s="156">
        <f t="shared" si="603"/>
        <v>0</v>
      </c>
      <c r="T306" s="156">
        <f t="shared" si="603"/>
        <v>0</v>
      </c>
      <c r="U306" s="156">
        <f t="shared" si="603"/>
        <v>0</v>
      </c>
      <c r="V306" s="156">
        <f t="shared" si="603"/>
        <v>0</v>
      </c>
      <c r="W306" s="156">
        <f t="shared" si="603"/>
        <v>0</v>
      </c>
      <c r="X306" s="156">
        <f t="shared" si="603"/>
        <v>0</v>
      </c>
      <c r="Y306" s="156">
        <f t="shared" si="603"/>
        <v>0</v>
      </c>
      <c r="Z306" s="156">
        <f t="shared" si="603"/>
        <v>0</v>
      </c>
      <c r="AA306" s="156">
        <f t="shared" si="603"/>
        <v>0</v>
      </c>
      <c r="AB306" s="156">
        <f t="shared" si="603"/>
        <v>0</v>
      </c>
      <c r="AC306" s="156">
        <f t="shared" si="603"/>
        <v>0</v>
      </c>
      <c r="AD306" s="156">
        <f t="shared" si="603"/>
        <v>0</v>
      </c>
      <c r="AE306" s="156">
        <f t="shared" si="603"/>
        <v>0</v>
      </c>
      <c r="AF306" s="156">
        <f t="shared" si="603"/>
        <v>0</v>
      </c>
      <c r="AG306" s="156">
        <f t="shared" si="603"/>
        <v>0</v>
      </c>
      <c r="AH306" s="156">
        <f t="shared" si="603"/>
        <v>0</v>
      </c>
      <c r="AI306" s="156">
        <f t="shared" si="603"/>
        <v>0</v>
      </c>
      <c r="AJ306" s="156">
        <f t="shared" si="603"/>
        <v>0</v>
      </c>
      <c r="AK306" s="156">
        <f t="shared" si="603"/>
        <v>0</v>
      </c>
      <c r="AL306" s="156">
        <f t="shared" si="603"/>
        <v>0</v>
      </c>
      <c r="AM306" s="156">
        <f t="shared" si="603"/>
        <v>0</v>
      </c>
      <c r="AN306" s="156">
        <f t="shared" si="603"/>
        <v>0</v>
      </c>
      <c r="AO306" s="156">
        <f t="shared" si="603"/>
        <v>0</v>
      </c>
      <c r="AP306" s="156">
        <f t="shared" si="603"/>
        <v>0</v>
      </c>
      <c r="AQ306" s="156">
        <f t="shared" si="603"/>
        <v>0</v>
      </c>
      <c r="AR306" s="156">
        <f t="shared" si="603"/>
        <v>0</v>
      </c>
      <c r="AS306" s="156">
        <f t="shared" si="603"/>
        <v>0</v>
      </c>
      <c r="AT306" s="156">
        <f t="shared" si="603"/>
        <v>0</v>
      </c>
      <c r="AU306" s="156">
        <f t="shared" si="603"/>
        <v>0</v>
      </c>
      <c r="AV306" s="156">
        <f t="shared" si="603"/>
        <v>0</v>
      </c>
      <c r="AW306" s="156">
        <f t="shared" si="603"/>
        <v>0</v>
      </c>
      <c r="AX306" s="156">
        <f t="shared" si="603"/>
        <v>0</v>
      </c>
      <c r="AY306" s="156">
        <f t="shared" si="603"/>
        <v>0</v>
      </c>
      <c r="AZ306" s="156">
        <f t="shared" si="603"/>
        <v>0</v>
      </c>
      <c r="BA306" s="156">
        <f t="shared" si="603"/>
        <v>0</v>
      </c>
      <c r="BB306" s="156">
        <f t="shared" si="603"/>
        <v>0</v>
      </c>
      <c r="BC306" s="156">
        <f t="shared" si="603"/>
        <v>0</v>
      </c>
      <c r="BD306" s="156">
        <f t="shared" si="603"/>
        <v>0</v>
      </c>
      <c r="BE306" s="156">
        <f t="shared" si="603"/>
        <v>0</v>
      </c>
      <c r="BF306" s="156">
        <f t="shared" si="603"/>
        <v>0</v>
      </c>
      <c r="BG306" s="156">
        <f t="shared" si="603"/>
        <v>0</v>
      </c>
      <c r="BH306" s="156">
        <f t="shared" si="603"/>
        <v>0</v>
      </c>
      <c r="BI306" s="156">
        <f t="shared" si="603"/>
        <v>0</v>
      </c>
      <c r="BJ306" s="156">
        <f t="shared" si="603"/>
        <v>-22510.176199999998</v>
      </c>
      <c r="BK306" s="156">
        <f t="shared" si="603"/>
        <v>0</v>
      </c>
      <c r="BL306" s="156">
        <f t="shared" si="603"/>
        <v>0</v>
      </c>
      <c r="BM306" s="156">
        <f t="shared" si="603"/>
        <v>0</v>
      </c>
      <c r="BN306" s="156">
        <f t="shared" si="603"/>
        <v>0</v>
      </c>
      <c r="BO306" s="156">
        <f t="shared" si="603"/>
        <v>0</v>
      </c>
      <c r="BP306" s="156">
        <f t="shared" ref="BP306:EA306" si="604">IF(BP$165=EOMONTH($E131,$R131*(1-$O131)),FV($AE131,ROUNDDOWN(YEARFRAC($D$165,BP$165,1),0),0,($AC131*(1-$O131)+$AD131*$O131)*$B131,0),0)</f>
        <v>0</v>
      </c>
      <c r="BQ306" s="156">
        <f t="shared" si="604"/>
        <v>0</v>
      </c>
      <c r="BR306" s="156">
        <f t="shared" si="604"/>
        <v>0</v>
      </c>
      <c r="BS306" s="156">
        <f t="shared" si="604"/>
        <v>0</v>
      </c>
      <c r="BT306" s="156">
        <f t="shared" si="604"/>
        <v>0</v>
      </c>
      <c r="BU306" s="156">
        <f t="shared" si="604"/>
        <v>0</v>
      </c>
      <c r="BV306" s="156">
        <f t="shared" si="604"/>
        <v>0</v>
      </c>
      <c r="BW306" s="156">
        <f t="shared" si="604"/>
        <v>0</v>
      </c>
      <c r="BX306" s="156">
        <f t="shared" si="604"/>
        <v>0</v>
      </c>
      <c r="BY306" s="156">
        <f t="shared" si="604"/>
        <v>0</v>
      </c>
      <c r="BZ306" s="156">
        <f t="shared" si="604"/>
        <v>0</v>
      </c>
      <c r="CA306" s="156">
        <f t="shared" si="604"/>
        <v>0</v>
      </c>
      <c r="CB306" s="156">
        <f t="shared" si="604"/>
        <v>0</v>
      </c>
      <c r="CC306" s="156">
        <f t="shared" si="604"/>
        <v>0</v>
      </c>
      <c r="CD306" s="156">
        <f t="shared" si="604"/>
        <v>0</v>
      </c>
      <c r="CE306" s="156">
        <f t="shared" si="604"/>
        <v>0</v>
      </c>
      <c r="CF306" s="156">
        <f t="shared" si="604"/>
        <v>0</v>
      </c>
      <c r="CG306" s="156">
        <f t="shared" si="604"/>
        <v>0</v>
      </c>
      <c r="CH306" s="156">
        <f t="shared" si="604"/>
        <v>0</v>
      </c>
      <c r="CI306" s="156">
        <f t="shared" si="604"/>
        <v>0</v>
      </c>
      <c r="CJ306" s="156">
        <f t="shared" si="604"/>
        <v>0</v>
      </c>
      <c r="CK306" s="156">
        <f t="shared" si="604"/>
        <v>0</v>
      </c>
      <c r="CL306" s="156">
        <f t="shared" si="604"/>
        <v>0</v>
      </c>
      <c r="CM306" s="156">
        <f t="shared" si="604"/>
        <v>0</v>
      </c>
      <c r="CN306" s="156">
        <f t="shared" si="604"/>
        <v>0</v>
      </c>
      <c r="CO306" s="156">
        <f t="shared" si="604"/>
        <v>0</v>
      </c>
      <c r="CP306" s="156">
        <f t="shared" si="604"/>
        <v>0</v>
      </c>
      <c r="CQ306" s="156">
        <f t="shared" si="604"/>
        <v>0</v>
      </c>
      <c r="CR306" s="156">
        <f t="shared" si="604"/>
        <v>0</v>
      </c>
      <c r="CS306" s="156">
        <f t="shared" si="604"/>
        <v>0</v>
      </c>
      <c r="CT306" s="156">
        <f t="shared" si="604"/>
        <v>0</v>
      </c>
      <c r="CU306" s="156">
        <f t="shared" si="604"/>
        <v>0</v>
      </c>
      <c r="CV306" s="156">
        <f t="shared" si="604"/>
        <v>0</v>
      </c>
      <c r="CW306" s="156">
        <f t="shared" si="604"/>
        <v>0</v>
      </c>
      <c r="CX306" s="156">
        <f t="shared" si="604"/>
        <v>0</v>
      </c>
      <c r="CY306" s="156">
        <f t="shared" si="604"/>
        <v>0</v>
      </c>
      <c r="CZ306" s="156">
        <f t="shared" si="604"/>
        <v>0</v>
      </c>
      <c r="DA306" s="156">
        <f t="shared" si="604"/>
        <v>0</v>
      </c>
      <c r="DB306" s="156">
        <f t="shared" si="604"/>
        <v>0</v>
      </c>
      <c r="DC306" s="156">
        <f t="shared" si="604"/>
        <v>0</v>
      </c>
      <c r="DD306" s="156">
        <f t="shared" si="604"/>
        <v>0</v>
      </c>
      <c r="DE306" s="156">
        <f t="shared" si="604"/>
        <v>0</v>
      </c>
      <c r="DF306" s="156">
        <f t="shared" si="604"/>
        <v>0</v>
      </c>
      <c r="DG306" s="156">
        <f t="shared" si="604"/>
        <v>0</v>
      </c>
      <c r="DH306" s="156">
        <f t="shared" si="604"/>
        <v>0</v>
      </c>
      <c r="DI306" s="156">
        <f t="shared" si="604"/>
        <v>0</v>
      </c>
      <c r="DJ306" s="156">
        <f t="shared" si="604"/>
        <v>0</v>
      </c>
      <c r="DK306" s="156">
        <f t="shared" si="604"/>
        <v>0</v>
      </c>
      <c r="DL306" s="156">
        <f t="shared" si="604"/>
        <v>0</v>
      </c>
      <c r="DM306" s="156">
        <f t="shared" si="604"/>
        <v>0</v>
      </c>
      <c r="DN306" s="156">
        <f t="shared" si="604"/>
        <v>0</v>
      </c>
      <c r="DO306" s="156">
        <f t="shared" si="604"/>
        <v>0</v>
      </c>
      <c r="DP306" s="156">
        <f t="shared" si="604"/>
        <v>0</v>
      </c>
      <c r="DQ306" s="156">
        <f t="shared" si="604"/>
        <v>0</v>
      </c>
      <c r="DR306" s="156">
        <f t="shared" si="604"/>
        <v>0</v>
      </c>
      <c r="DS306" s="156">
        <f t="shared" si="604"/>
        <v>0</v>
      </c>
      <c r="DT306" s="156">
        <f t="shared" si="604"/>
        <v>0</v>
      </c>
      <c r="DU306" s="156">
        <f t="shared" si="604"/>
        <v>0</v>
      </c>
      <c r="DV306" s="156">
        <f t="shared" si="604"/>
        <v>0</v>
      </c>
      <c r="DW306" s="156">
        <f t="shared" si="604"/>
        <v>0</v>
      </c>
      <c r="DX306" s="156">
        <f t="shared" si="604"/>
        <v>0</v>
      </c>
      <c r="DY306" s="156">
        <f t="shared" si="604"/>
        <v>0</v>
      </c>
      <c r="DZ306" s="156">
        <f t="shared" si="604"/>
        <v>0</v>
      </c>
      <c r="EA306" s="156">
        <f t="shared" si="604"/>
        <v>0</v>
      </c>
      <c r="EB306" s="156">
        <f t="shared" ref="EB306:GM306" si="605">IF(EB$165=EOMONTH($E131,$R131*(1-$O131)),FV($AE131,ROUNDDOWN(YEARFRAC($D$165,EB$165,1),0),0,($AC131*(1-$O131)+$AD131*$O131)*$B131,0),0)</f>
        <v>0</v>
      </c>
      <c r="EC306" s="156">
        <f t="shared" si="605"/>
        <v>0</v>
      </c>
      <c r="ED306" s="156">
        <f t="shared" si="605"/>
        <v>0</v>
      </c>
      <c r="EE306" s="156">
        <f t="shared" si="605"/>
        <v>0</v>
      </c>
      <c r="EF306" s="156">
        <f t="shared" si="605"/>
        <v>0</v>
      </c>
      <c r="EG306" s="156">
        <f t="shared" si="605"/>
        <v>0</v>
      </c>
      <c r="EH306" s="156">
        <f t="shared" si="605"/>
        <v>0</v>
      </c>
      <c r="EI306" s="156">
        <f t="shared" si="605"/>
        <v>0</v>
      </c>
      <c r="EJ306" s="156">
        <f t="shared" si="605"/>
        <v>0</v>
      </c>
      <c r="EK306" s="156">
        <f t="shared" si="605"/>
        <v>0</v>
      </c>
      <c r="EL306" s="156">
        <f t="shared" si="605"/>
        <v>0</v>
      </c>
      <c r="EM306" s="156">
        <f t="shared" si="605"/>
        <v>0</v>
      </c>
      <c r="EN306" s="156">
        <f t="shared" si="605"/>
        <v>0</v>
      </c>
      <c r="EO306" s="156">
        <f t="shared" si="605"/>
        <v>0</v>
      </c>
      <c r="EP306" s="156">
        <f t="shared" si="605"/>
        <v>0</v>
      </c>
      <c r="EQ306" s="156">
        <f t="shared" si="605"/>
        <v>0</v>
      </c>
      <c r="ER306" s="156">
        <f t="shared" si="605"/>
        <v>0</v>
      </c>
      <c r="ES306" s="156">
        <f t="shared" si="605"/>
        <v>0</v>
      </c>
      <c r="ET306" s="156">
        <f t="shared" si="605"/>
        <v>0</v>
      </c>
      <c r="EU306" s="156">
        <f t="shared" si="605"/>
        <v>0</v>
      </c>
      <c r="EV306" s="156">
        <f t="shared" si="605"/>
        <v>0</v>
      </c>
      <c r="EW306" s="156">
        <f t="shared" si="605"/>
        <v>0</v>
      </c>
      <c r="EX306" s="156">
        <f t="shared" si="605"/>
        <v>0</v>
      </c>
      <c r="EY306" s="156">
        <f t="shared" si="605"/>
        <v>0</v>
      </c>
      <c r="EZ306" s="156">
        <f t="shared" si="605"/>
        <v>0</v>
      </c>
      <c r="FA306" s="156">
        <f t="shared" si="605"/>
        <v>0</v>
      </c>
      <c r="FB306" s="156">
        <f t="shared" si="605"/>
        <v>0</v>
      </c>
      <c r="FC306" s="156">
        <f t="shared" si="605"/>
        <v>0</v>
      </c>
      <c r="FD306" s="156">
        <f t="shared" si="605"/>
        <v>0</v>
      </c>
      <c r="FE306" s="156">
        <f t="shared" si="605"/>
        <v>0</v>
      </c>
      <c r="FF306" s="156">
        <f t="shared" si="605"/>
        <v>0</v>
      </c>
      <c r="FG306" s="156">
        <f t="shared" si="605"/>
        <v>0</v>
      </c>
      <c r="FH306" s="156">
        <f t="shared" si="605"/>
        <v>0</v>
      </c>
      <c r="FI306" s="156">
        <f t="shared" si="605"/>
        <v>0</v>
      </c>
      <c r="FJ306" s="156">
        <f t="shared" si="605"/>
        <v>0</v>
      </c>
      <c r="FK306" s="156">
        <f t="shared" si="605"/>
        <v>0</v>
      </c>
      <c r="FL306" s="156">
        <f t="shared" si="605"/>
        <v>0</v>
      </c>
      <c r="FM306" s="156">
        <f t="shared" si="605"/>
        <v>0</v>
      </c>
      <c r="FN306" s="156">
        <f t="shared" si="605"/>
        <v>0</v>
      </c>
      <c r="FO306" s="156">
        <f t="shared" si="605"/>
        <v>0</v>
      </c>
      <c r="FP306" s="156">
        <f t="shared" si="605"/>
        <v>0</v>
      </c>
      <c r="FQ306" s="156">
        <f t="shared" si="605"/>
        <v>0</v>
      </c>
      <c r="FR306" s="156">
        <f t="shared" si="605"/>
        <v>0</v>
      </c>
      <c r="FS306" s="156">
        <f t="shared" si="605"/>
        <v>0</v>
      </c>
      <c r="FT306" s="156">
        <f t="shared" si="605"/>
        <v>0</v>
      </c>
      <c r="FU306" s="156">
        <f t="shared" si="605"/>
        <v>0</v>
      </c>
      <c r="FV306" s="156">
        <f t="shared" si="605"/>
        <v>0</v>
      </c>
      <c r="FW306" s="156">
        <f t="shared" si="605"/>
        <v>0</v>
      </c>
      <c r="FX306" s="156">
        <f t="shared" si="605"/>
        <v>0</v>
      </c>
      <c r="FY306" s="156">
        <f t="shared" si="605"/>
        <v>0</v>
      </c>
      <c r="FZ306" s="156">
        <f t="shared" si="605"/>
        <v>0</v>
      </c>
      <c r="GA306" s="156">
        <f t="shared" si="605"/>
        <v>0</v>
      </c>
      <c r="GB306" s="156">
        <f t="shared" si="605"/>
        <v>0</v>
      </c>
      <c r="GC306" s="156">
        <f t="shared" si="605"/>
        <v>0</v>
      </c>
      <c r="GD306" s="156">
        <f t="shared" si="605"/>
        <v>0</v>
      </c>
      <c r="GE306" s="156">
        <f t="shared" si="605"/>
        <v>0</v>
      </c>
      <c r="GF306" s="156">
        <f t="shared" si="605"/>
        <v>0</v>
      </c>
      <c r="GG306" s="156">
        <f t="shared" si="605"/>
        <v>0</v>
      </c>
      <c r="GH306" s="156">
        <f t="shared" si="605"/>
        <v>0</v>
      </c>
      <c r="GI306" s="156">
        <f t="shared" si="605"/>
        <v>0</v>
      </c>
      <c r="GJ306" s="156">
        <f t="shared" si="605"/>
        <v>0</v>
      </c>
      <c r="GK306" s="156">
        <f t="shared" si="605"/>
        <v>0</v>
      </c>
      <c r="GL306" s="156">
        <f t="shared" si="605"/>
        <v>0</v>
      </c>
      <c r="GM306" s="156">
        <f t="shared" si="605"/>
        <v>0</v>
      </c>
      <c r="GN306" s="156">
        <f t="shared" ref="GN306:IY306" si="606">IF(GN$165=EOMONTH($E131,$R131*(1-$O131)),FV($AE131,ROUNDDOWN(YEARFRAC($D$165,GN$165,1),0),0,($AC131*(1-$O131)+$AD131*$O131)*$B131,0),0)</f>
        <v>0</v>
      </c>
      <c r="GO306" s="156">
        <f t="shared" si="606"/>
        <v>0</v>
      </c>
      <c r="GP306" s="156">
        <f t="shared" si="606"/>
        <v>0</v>
      </c>
      <c r="GQ306" s="156">
        <f t="shared" si="606"/>
        <v>0</v>
      </c>
      <c r="GR306" s="156">
        <f t="shared" si="606"/>
        <v>0</v>
      </c>
      <c r="GS306" s="156">
        <f t="shared" si="606"/>
        <v>0</v>
      </c>
      <c r="GT306" s="156">
        <f t="shared" si="606"/>
        <v>0</v>
      </c>
      <c r="GU306" s="156">
        <f t="shared" si="606"/>
        <v>0</v>
      </c>
      <c r="GV306" s="156">
        <f t="shared" si="606"/>
        <v>0</v>
      </c>
      <c r="GW306" s="156">
        <f t="shared" si="606"/>
        <v>0</v>
      </c>
      <c r="GX306" s="156">
        <f t="shared" si="606"/>
        <v>0</v>
      </c>
      <c r="GY306" s="156">
        <f t="shared" si="606"/>
        <v>0</v>
      </c>
      <c r="GZ306" s="156">
        <f t="shared" si="606"/>
        <v>0</v>
      </c>
      <c r="HA306" s="156">
        <f t="shared" si="606"/>
        <v>0</v>
      </c>
      <c r="HB306" s="156">
        <f t="shared" si="606"/>
        <v>0</v>
      </c>
      <c r="HC306" s="156">
        <f t="shared" si="606"/>
        <v>0</v>
      </c>
      <c r="HD306" s="156">
        <f t="shared" si="606"/>
        <v>0</v>
      </c>
      <c r="HE306" s="156">
        <f t="shared" si="606"/>
        <v>0</v>
      </c>
      <c r="HF306" s="156">
        <f t="shared" si="606"/>
        <v>0</v>
      </c>
      <c r="HG306" s="156">
        <f t="shared" si="606"/>
        <v>0</v>
      </c>
      <c r="HH306" s="156">
        <f t="shared" si="606"/>
        <v>0</v>
      </c>
      <c r="HI306" s="156">
        <f t="shared" si="606"/>
        <v>0</v>
      </c>
      <c r="HJ306" s="156">
        <f t="shared" si="606"/>
        <v>0</v>
      </c>
      <c r="HK306" s="156">
        <f t="shared" si="606"/>
        <v>0</v>
      </c>
      <c r="HL306" s="156">
        <f t="shared" si="606"/>
        <v>0</v>
      </c>
      <c r="HM306" s="156">
        <f t="shared" si="606"/>
        <v>0</v>
      </c>
      <c r="HN306" s="156">
        <f t="shared" si="606"/>
        <v>0</v>
      </c>
      <c r="HO306" s="156">
        <f t="shared" si="606"/>
        <v>0</v>
      </c>
      <c r="HP306" s="156">
        <f t="shared" si="606"/>
        <v>0</v>
      </c>
      <c r="HQ306" s="156">
        <f t="shared" si="606"/>
        <v>0</v>
      </c>
      <c r="HR306" s="156">
        <f t="shared" si="606"/>
        <v>0</v>
      </c>
      <c r="HS306" s="156">
        <f t="shared" si="606"/>
        <v>0</v>
      </c>
      <c r="HT306" s="156">
        <f t="shared" si="606"/>
        <v>0</v>
      </c>
      <c r="HU306" s="156">
        <f t="shared" si="606"/>
        <v>0</v>
      </c>
      <c r="HV306" s="156">
        <f t="shared" si="606"/>
        <v>0</v>
      </c>
      <c r="HW306" s="156">
        <f t="shared" si="606"/>
        <v>0</v>
      </c>
      <c r="HX306" s="156">
        <f t="shared" si="606"/>
        <v>0</v>
      </c>
      <c r="HY306" s="156">
        <f t="shared" si="606"/>
        <v>0</v>
      </c>
      <c r="HZ306" s="156">
        <f t="shared" si="606"/>
        <v>0</v>
      </c>
      <c r="IA306" s="156">
        <f t="shared" si="606"/>
        <v>0</v>
      </c>
      <c r="IB306" s="156">
        <f t="shared" si="606"/>
        <v>0</v>
      </c>
      <c r="IC306" s="156">
        <f t="shared" si="606"/>
        <v>0</v>
      </c>
      <c r="ID306" s="156">
        <f t="shared" si="606"/>
        <v>0</v>
      </c>
      <c r="IE306" s="156">
        <f t="shared" si="606"/>
        <v>0</v>
      </c>
      <c r="IF306" s="156">
        <f t="shared" si="606"/>
        <v>0</v>
      </c>
      <c r="IG306" s="156">
        <f t="shared" si="606"/>
        <v>0</v>
      </c>
      <c r="IH306" s="156">
        <f t="shared" si="606"/>
        <v>0</v>
      </c>
      <c r="II306" s="156">
        <f t="shared" si="606"/>
        <v>0</v>
      </c>
      <c r="IJ306" s="156">
        <f t="shared" si="606"/>
        <v>0</v>
      </c>
      <c r="IK306" s="156">
        <f t="shared" si="606"/>
        <v>0</v>
      </c>
      <c r="IL306" s="156">
        <f t="shared" si="606"/>
        <v>0</v>
      </c>
      <c r="IM306" s="156">
        <f t="shared" si="606"/>
        <v>0</v>
      </c>
      <c r="IN306" s="156">
        <f t="shared" si="606"/>
        <v>0</v>
      </c>
      <c r="IO306" s="156">
        <f t="shared" si="606"/>
        <v>0</v>
      </c>
      <c r="IP306" s="156">
        <f t="shared" si="606"/>
        <v>0</v>
      </c>
      <c r="IQ306" s="156">
        <f t="shared" si="606"/>
        <v>0</v>
      </c>
      <c r="IR306" s="156">
        <f t="shared" si="606"/>
        <v>0</v>
      </c>
      <c r="IS306" s="156">
        <f t="shared" si="606"/>
        <v>0</v>
      </c>
      <c r="IT306" s="156">
        <f t="shared" si="606"/>
        <v>0</v>
      </c>
      <c r="IU306" s="156">
        <f t="shared" si="606"/>
        <v>0</v>
      </c>
      <c r="IV306" s="156">
        <f t="shared" si="606"/>
        <v>0</v>
      </c>
      <c r="IW306" s="156">
        <f t="shared" si="606"/>
        <v>0</v>
      </c>
      <c r="IX306" s="156">
        <f t="shared" si="606"/>
        <v>0</v>
      </c>
      <c r="IY306" s="156">
        <f t="shared" si="606"/>
        <v>0</v>
      </c>
      <c r="IZ306" s="156">
        <f t="shared" ref="IZ306:LK306" si="607">IF(IZ$165=EOMONTH($E131,$R131*(1-$O131)),FV($AE131,ROUNDDOWN(YEARFRAC($D$165,IZ$165,1),0),0,($AC131*(1-$O131)+$AD131*$O131)*$B131,0),0)</f>
        <v>0</v>
      </c>
      <c r="JA306" s="156">
        <f t="shared" si="607"/>
        <v>0</v>
      </c>
      <c r="JB306" s="156">
        <f t="shared" si="607"/>
        <v>0</v>
      </c>
      <c r="JC306" s="156">
        <f t="shared" si="607"/>
        <v>0</v>
      </c>
      <c r="JD306" s="156">
        <f t="shared" si="607"/>
        <v>0</v>
      </c>
      <c r="JE306" s="156">
        <f t="shared" si="607"/>
        <v>0</v>
      </c>
      <c r="JF306" s="156">
        <f t="shared" si="607"/>
        <v>0</v>
      </c>
      <c r="JG306" s="156">
        <f t="shared" si="607"/>
        <v>0</v>
      </c>
      <c r="JH306" s="156">
        <f t="shared" si="607"/>
        <v>0</v>
      </c>
      <c r="JI306" s="156">
        <f t="shared" si="607"/>
        <v>0</v>
      </c>
      <c r="JJ306" s="156">
        <f t="shared" si="607"/>
        <v>0</v>
      </c>
      <c r="JK306" s="156">
        <f t="shared" si="607"/>
        <v>0</v>
      </c>
      <c r="JL306" s="156">
        <f t="shared" si="607"/>
        <v>0</v>
      </c>
      <c r="JM306" s="156">
        <f t="shared" si="607"/>
        <v>0</v>
      </c>
      <c r="JN306" s="156">
        <f t="shared" si="607"/>
        <v>0</v>
      </c>
      <c r="JO306" s="156">
        <f t="shared" si="607"/>
        <v>0</v>
      </c>
      <c r="JP306" s="156">
        <f t="shared" si="607"/>
        <v>0</v>
      </c>
      <c r="JQ306" s="156">
        <f t="shared" si="607"/>
        <v>0</v>
      </c>
      <c r="JR306" s="156">
        <f t="shared" si="607"/>
        <v>0</v>
      </c>
      <c r="JS306" s="156">
        <f t="shared" si="607"/>
        <v>0</v>
      </c>
      <c r="JT306" s="156">
        <f t="shared" si="607"/>
        <v>0</v>
      </c>
      <c r="JU306" s="156">
        <f t="shared" si="607"/>
        <v>0</v>
      </c>
      <c r="JV306" s="156">
        <f t="shared" si="607"/>
        <v>0</v>
      </c>
      <c r="JW306" s="156">
        <f t="shared" si="607"/>
        <v>0</v>
      </c>
      <c r="JX306" s="156">
        <f t="shared" si="607"/>
        <v>0</v>
      </c>
      <c r="JY306" s="156">
        <f t="shared" si="607"/>
        <v>0</v>
      </c>
      <c r="JZ306" s="156">
        <f t="shared" si="607"/>
        <v>0</v>
      </c>
      <c r="KA306" s="156">
        <f t="shared" si="607"/>
        <v>0</v>
      </c>
      <c r="KB306" s="156">
        <f t="shared" si="607"/>
        <v>0</v>
      </c>
      <c r="KC306" s="156">
        <f t="shared" si="607"/>
        <v>0</v>
      </c>
      <c r="KD306" s="156">
        <f t="shared" si="607"/>
        <v>0</v>
      </c>
      <c r="KE306" s="156">
        <f t="shared" si="607"/>
        <v>0</v>
      </c>
      <c r="KF306" s="156">
        <f t="shared" si="607"/>
        <v>0</v>
      </c>
      <c r="KG306" s="156">
        <f t="shared" si="607"/>
        <v>0</v>
      </c>
      <c r="KH306" s="156">
        <f t="shared" si="607"/>
        <v>0</v>
      </c>
      <c r="KI306" s="156">
        <f t="shared" si="607"/>
        <v>0</v>
      </c>
      <c r="KJ306" s="156">
        <f t="shared" si="607"/>
        <v>0</v>
      </c>
      <c r="KK306" s="156">
        <f t="shared" si="607"/>
        <v>0</v>
      </c>
      <c r="KL306" s="156">
        <f t="shared" si="607"/>
        <v>0</v>
      </c>
      <c r="KM306" s="156">
        <f t="shared" si="607"/>
        <v>0</v>
      </c>
      <c r="KN306" s="156">
        <f t="shared" si="607"/>
        <v>0</v>
      </c>
      <c r="KO306" s="156">
        <f t="shared" si="607"/>
        <v>0</v>
      </c>
      <c r="KP306" s="156">
        <f t="shared" si="607"/>
        <v>0</v>
      </c>
      <c r="KQ306" s="156">
        <f t="shared" si="607"/>
        <v>0</v>
      </c>
      <c r="KR306" s="156">
        <f t="shared" si="607"/>
        <v>0</v>
      </c>
      <c r="KS306" s="156">
        <f t="shared" si="607"/>
        <v>0</v>
      </c>
      <c r="KT306" s="156">
        <f t="shared" si="607"/>
        <v>0</v>
      </c>
      <c r="KU306" s="156">
        <f t="shared" si="607"/>
        <v>0</v>
      </c>
      <c r="KV306" s="156">
        <f t="shared" si="607"/>
        <v>0</v>
      </c>
      <c r="KW306" s="156">
        <f t="shared" si="607"/>
        <v>0</v>
      </c>
      <c r="KX306" s="156">
        <f t="shared" si="607"/>
        <v>0</v>
      </c>
      <c r="KY306" s="156">
        <f t="shared" si="607"/>
        <v>0</v>
      </c>
      <c r="KZ306" s="156">
        <f t="shared" si="607"/>
        <v>0</v>
      </c>
      <c r="LA306" s="156">
        <f t="shared" si="607"/>
        <v>0</v>
      </c>
      <c r="LB306" s="156">
        <f t="shared" si="607"/>
        <v>0</v>
      </c>
      <c r="LC306" s="156">
        <f t="shared" si="607"/>
        <v>0</v>
      </c>
      <c r="LD306" s="156">
        <f t="shared" si="607"/>
        <v>0</v>
      </c>
      <c r="LE306" s="156">
        <f t="shared" si="607"/>
        <v>0</v>
      </c>
      <c r="LF306" s="156">
        <f t="shared" si="607"/>
        <v>0</v>
      </c>
      <c r="LG306" s="156">
        <f t="shared" si="607"/>
        <v>0</v>
      </c>
      <c r="LH306" s="156">
        <f t="shared" si="607"/>
        <v>0</v>
      </c>
      <c r="LI306" s="156">
        <f t="shared" si="607"/>
        <v>0</v>
      </c>
      <c r="LJ306" s="156">
        <f t="shared" si="607"/>
        <v>0</v>
      </c>
      <c r="LK306" s="156">
        <f t="shared" si="607"/>
        <v>0</v>
      </c>
      <c r="LL306" s="156">
        <f t="shared" ref="LL306:NK306" si="608">IF(LL$165=EOMONTH($E131,$R131*(1-$O131)),FV($AE131,ROUNDDOWN(YEARFRAC($D$165,LL$165,1),0),0,($AC131*(1-$O131)+$AD131*$O131)*$B131,0),0)</f>
        <v>0</v>
      </c>
      <c r="LM306" s="156">
        <f t="shared" si="608"/>
        <v>0</v>
      </c>
      <c r="LN306" s="156">
        <f t="shared" si="608"/>
        <v>0</v>
      </c>
      <c r="LO306" s="156">
        <f t="shared" si="608"/>
        <v>0</v>
      </c>
      <c r="LP306" s="156">
        <f t="shared" si="608"/>
        <v>0</v>
      </c>
      <c r="LQ306" s="156">
        <f t="shared" si="608"/>
        <v>0</v>
      </c>
      <c r="LR306" s="156">
        <f t="shared" si="608"/>
        <v>0</v>
      </c>
      <c r="LS306" s="156">
        <f t="shared" si="608"/>
        <v>0</v>
      </c>
      <c r="LT306" s="156">
        <f t="shared" si="608"/>
        <v>0</v>
      </c>
      <c r="LU306" s="156">
        <f t="shared" si="608"/>
        <v>0</v>
      </c>
      <c r="LV306" s="156">
        <f t="shared" si="608"/>
        <v>0</v>
      </c>
      <c r="LW306" s="156">
        <f t="shared" si="608"/>
        <v>0</v>
      </c>
      <c r="LX306" s="156">
        <f t="shared" si="608"/>
        <v>0</v>
      </c>
      <c r="LY306" s="156">
        <f t="shared" si="608"/>
        <v>0</v>
      </c>
      <c r="LZ306" s="156">
        <f t="shared" si="608"/>
        <v>0</v>
      </c>
      <c r="MA306" s="156">
        <f t="shared" si="608"/>
        <v>0</v>
      </c>
      <c r="MB306" s="156">
        <f t="shared" si="608"/>
        <v>0</v>
      </c>
      <c r="MC306" s="156">
        <f t="shared" si="608"/>
        <v>0</v>
      </c>
      <c r="MD306" s="156">
        <f t="shared" si="608"/>
        <v>0</v>
      </c>
      <c r="ME306" s="156">
        <f t="shared" si="608"/>
        <v>0</v>
      </c>
      <c r="MF306" s="156">
        <f t="shared" si="608"/>
        <v>0</v>
      </c>
      <c r="MG306" s="156">
        <f t="shared" si="608"/>
        <v>0</v>
      </c>
      <c r="MH306" s="156">
        <f t="shared" si="608"/>
        <v>0</v>
      </c>
      <c r="MI306" s="156">
        <f t="shared" si="608"/>
        <v>0</v>
      </c>
      <c r="MJ306" s="156">
        <f t="shared" si="608"/>
        <v>0</v>
      </c>
      <c r="MK306" s="156">
        <f t="shared" si="608"/>
        <v>0</v>
      </c>
      <c r="ML306" s="156">
        <f t="shared" si="608"/>
        <v>0</v>
      </c>
      <c r="MM306" s="156">
        <f t="shared" si="608"/>
        <v>0</v>
      </c>
      <c r="MN306" s="156">
        <f t="shared" si="608"/>
        <v>0</v>
      </c>
      <c r="MO306" s="156">
        <f t="shared" si="608"/>
        <v>0</v>
      </c>
      <c r="MP306" s="156">
        <f t="shared" si="608"/>
        <v>0</v>
      </c>
      <c r="MQ306" s="156">
        <f t="shared" si="608"/>
        <v>0</v>
      </c>
      <c r="MR306" s="156">
        <f t="shared" si="608"/>
        <v>0</v>
      </c>
      <c r="MS306" s="156">
        <f t="shared" si="608"/>
        <v>0</v>
      </c>
      <c r="MT306" s="156">
        <f t="shared" si="608"/>
        <v>0</v>
      </c>
      <c r="MU306" s="156">
        <f t="shared" si="608"/>
        <v>0</v>
      </c>
      <c r="MV306" s="156">
        <f t="shared" si="608"/>
        <v>0</v>
      </c>
      <c r="MW306" s="156">
        <f t="shared" si="608"/>
        <v>0</v>
      </c>
      <c r="MX306" s="156">
        <f t="shared" si="608"/>
        <v>0</v>
      </c>
      <c r="MY306" s="156">
        <f t="shared" si="608"/>
        <v>0</v>
      </c>
      <c r="MZ306" s="156">
        <f t="shared" si="608"/>
        <v>0</v>
      </c>
      <c r="NA306" s="156">
        <f t="shared" si="608"/>
        <v>0</v>
      </c>
      <c r="NB306" s="156">
        <f t="shared" si="608"/>
        <v>0</v>
      </c>
      <c r="NC306" s="156">
        <f t="shared" si="608"/>
        <v>0</v>
      </c>
      <c r="ND306" s="156">
        <f t="shared" si="608"/>
        <v>0</v>
      </c>
      <c r="NE306" s="156">
        <f t="shared" si="608"/>
        <v>0</v>
      </c>
      <c r="NF306" s="156">
        <f t="shared" si="608"/>
        <v>0</v>
      </c>
      <c r="NG306" s="156">
        <f t="shared" si="608"/>
        <v>0</v>
      </c>
      <c r="NH306" s="156">
        <f t="shared" si="608"/>
        <v>0</v>
      </c>
      <c r="NI306" s="156">
        <f t="shared" si="608"/>
        <v>0</v>
      </c>
      <c r="NJ306" s="156">
        <f t="shared" si="608"/>
        <v>0</v>
      </c>
      <c r="NK306" s="158">
        <f t="shared" si="608"/>
        <v>0</v>
      </c>
    </row>
    <row r="307" spans="1:375" x14ac:dyDescent="0.25">
      <c r="A307" s="154">
        <f t="shared" si="590"/>
        <v>-12236.342947723106</v>
      </c>
      <c r="B307" s="35" t="s">
        <v>170</v>
      </c>
      <c r="C307" s="89" t="s">
        <v>164</v>
      </c>
      <c r="D307" s="156">
        <f>IF(D$165=EOMONTH($E131,$R131*(1-$O131)),SUMIFS($D300:$NK300,$D$165:$NK$165,"&gt;"&amp;EOMONTH($E131,$R131*(1-$O131)+$S131*(1-$O131)+$T131*$O131),$D$165:$NK$165,"&lt;="&amp;EOMONTH($E131,$R131*(1-$O131)+60))*-($AF131*(1-$O131)+$AH131*$O131)+SUMIFS($D300:$NK300,$D$165:$NK$165,"&gt;"&amp;EOMONTH($E131,$R131*(1-$O131)+60),$D$165:$NK$165,"&lt;="&amp;EOMONTH($E131,$R131*(1-$O131)+372))*-($AG131*(1-$O131)+$AI131*$O131),0)</f>
        <v>0</v>
      </c>
      <c r="E307" s="156">
        <f t="shared" ref="E307:BP307" si="609">IF(E$165=EOMONTH($E131,$R131*(1-$O131)),SUMIFS($D300:$NK300,$D$165:$NK$165,"&gt;"&amp;EOMONTH($E131,$R131*(1-$O131)+$S131*(1-$O131)+$T131*$O131),$D$165:$NK$165,"&lt;="&amp;EOMONTH($E131,$R131*(1-$O131)+60))*-($AF131*(1-$O131)+$AH131*$O131)+SUMIFS($D300:$NK300,$D$165:$NK$165,"&gt;"&amp;EOMONTH($E131,$R131*(1-$O131)+60),$D$165:$NK$165,"&lt;="&amp;EOMONTH($E131,$R131*(1-$O131)+372))*-($AG131*(1-$O131)+$AI131*$O131),0)</f>
        <v>0</v>
      </c>
      <c r="F307" s="156">
        <f t="shared" si="609"/>
        <v>0</v>
      </c>
      <c r="G307" s="156">
        <f t="shared" si="609"/>
        <v>0</v>
      </c>
      <c r="H307" s="156">
        <f t="shared" si="609"/>
        <v>0</v>
      </c>
      <c r="I307" s="156">
        <f t="shared" si="609"/>
        <v>0</v>
      </c>
      <c r="J307" s="156">
        <f t="shared" si="609"/>
        <v>0</v>
      </c>
      <c r="K307" s="156">
        <f t="shared" si="609"/>
        <v>0</v>
      </c>
      <c r="L307" s="156">
        <f t="shared" si="609"/>
        <v>0</v>
      </c>
      <c r="M307" s="156">
        <f t="shared" si="609"/>
        <v>0</v>
      </c>
      <c r="N307" s="156">
        <f t="shared" si="609"/>
        <v>0</v>
      </c>
      <c r="O307" s="156">
        <f t="shared" si="609"/>
        <v>0</v>
      </c>
      <c r="P307" s="156">
        <f t="shared" si="609"/>
        <v>0</v>
      </c>
      <c r="Q307" s="156">
        <f t="shared" si="609"/>
        <v>0</v>
      </c>
      <c r="R307" s="156">
        <f t="shared" si="609"/>
        <v>0</v>
      </c>
      <c r="S307" s="156">
        <f t="shared" si="609"/>
        <v>0</v>
      </c>
      <c r="T307" s="156">
        <f t="shared" si="609"/>
        <v>0</v>
      </c>
      <c r="U307" s="156">
        <f t="shared" si="609"/>
        <v>0</v>
      </c>
      <c r="V307" s="156">
        <f t="shared" si="609"/>
        <v>0</v>
      </c>
      <c r="W307" s="156">
        <f t="shared" si="609"/>
        <v>0</v>
      </c>
      <c r="X307" s="156">
        <f t="shared" si="609"/>
        <v>0</v>
      </c>
      <c r="Y307" s="156">
        <f t="shared" si="609"/>
        <v>0</v>
      </c>
      <c r="Z307" s="156">
        <f t="shared" si="609"/>
        <v>0</v>
      </c>
      <c r="AA307" s="156">
        <f t="shared" si="609"/>
        <v>0</v>
      </c>
      <c r="AB307" s="156">
        <f t="shared" si="609"/>
        <v>0</v>
      </c>
      <c r="AC307" s="156">
        <f t="shared" si="609"/>
        <v>0</v>
      </c>
      <c r="AD307" s="156">
        <f t="shared" si="609"/>
        <v>0</v>
      </c>
      <c r="AE307" s="156">
        <f t="shared" si="609"/>
        <v>0</v>
      </c>
      <c r="AF307" s="156">
        <f t="shared" si="609"/>
        <v>0</v>
      </c>
      <c r="AG307" s="156">
        <f t="shared" si="609"/>
        <v>0</v>
      </c>
      <c r="AH307" s="156">
        <f t="shared" si="609"/>
        <v>0</v>
      </c>
      <c r="AI307" s="156">
        <f t="shared" si="609"/>
        <v>0</v>
      </c>
      <c r="AJ307" s="156">
        <f t="shared" si="609"/>
        <v>0</v>
      </c>
      <c r="AK307" s="156">
        <f t="shared" si="609"/>
        <v>0</v>
      </c>
      <c r="AL307" s="156">
        <f t="shared" si="609"/>
        <v>0</v>
      </c>
      <c r="AM307" s="156">
        <f t="shared" si="609"/>
        <v>0</v>
      </c>
      <c r="AN307" s="156">
        <f t="shared" si="609"/>
        <v>0</v>
      </c>
      <c r="AO307" s="156">
        <f t="shared" si="609"/>
        <v>0</v>
      </c>
      <c r="AP307" s="156">
        <f t="shared" si="609"/>
        <v>0</v>
      </c>
      <c r="AQ307" s="156">
        <f t="shared" si="609"/>
        <v>0</v>
      </c>
      <c r="AR307" s="156">
        <f t="shared" si="609"/>
        <v>0</v>
      </c>
      <c r="AS307" s="156">
        <f t="shared" si="609"/>
        <v>0</v>
      </c>
      <c r="AT307" s="156">
        <f t="shared" si="609"/>
        <v>0</v>
      </c>
      <c r="AU307" s="156">
        <f t="shared" si="609"/>
        <v>0</v>
      </c>
      <c r="AV307" s="156">
        <f t="shared" si="609"/>
        <v>0</v>
      </c>
      <c r="AW307" s="156">
        <f t="shared" si="609"/>
        <v>0</v>
      </c>
      <c r="AX307" s="156">
        <f t="shared" si="609"/>
        <v>0</v>
      </c>
      <c r="AY307" s="156">
        <f t="shared" si="609"/>
        <v>0</v>
      </c>
      <c r="AZ307" s="156">
        <f t="shared" si="609"/>
        <v>0</v>
      </c>
      <c r="BA307" s="156">
        <f t="shared" si="609"/>
        <v>0</v>
      </c>
      <c r="BB307" s="156">
        <f t="shared" si="609"/>
        <v>0</v>
      </c>
      <c r="BC307" s="156">
        <f t="shared" si="609"/>
        <v>0</v>
      </c>
      <c r="BD307" s="156">
        <f t="shared" si="609"/>
        <v>0</v>
      </c>
      <c r="BE307" s="156">
        <f t="shared" si="609"/>
        <v>0</v>
      </c>
      <c r="BF307" s="156">
        <f t="shared" si="609"/>
        <v>0</v>
      </c>
      <c r="BG307" s="156">
        <f t="shared" si="609"/>
        <v>0</v>
      </c>
      <c r="BH307" s="156">
        <f t="shared" si="609"/>
        <v>0</v>
      </c>
      <c r="BI307" s="156">
        <f t="shared" si="609"/>
        <v>0</v>
      </c>
      <c r="BJ307" s="156">
        <f t="shared" si="609"/>
        <v>-12236.342947723106</v>
      </c>
      <c r="BK307" s="156">
        <f t="shared" si="609"/>
        <v>0</v>
      </c>
      <c r="BL307" s="156">
        <f t="shared" si="609"/>
        <v>0</v>
      </c>
      <c r="BM307" s="156">
        <f t="shared" si="609"/>
        <v>0</v>
      </c>
      <c r="BN307" s="156">
        <f t="shared" si="609"/>
        <v>0</v>
      </c>
      <c r="BO307" s="156">
        <f t="shared" si="609"/>
        <v>0</v>
      </c>
      <c r="BP307" s="156">
        <f t="shared" si="609"/>
        <v>0</v>
      </c>
      <c r="BQ307" s="156">
        <f t="shared" ref="BQ307:EB307" si="610">IF(BQ$165=EOMONTH($E131,$R131*(1-$O131)),SUMIFS($D300:$NK300,$D$165:$NK$165,"&gt;"&amp;EOMONTH($E131,$R131*(1-$O131)+$S131*(1-$O131)+$T131*$O131),$D$165:$NK$165,"&lt;="&amp;EOMONTH($E131,$R131*(1-$O131)+60))*-($AF131*(1-$O131)+$AH131*$O131)+SUMIFS($D300:$NK300,$D$165:$NK$165,"&gt;"&amp;EOMONTH($E131,$R131*(1-$O131)+60),$D$165:$NK$165,"&lt;="&amp;EOMONTH($E131,$R131*(1-$O131)+372))*-($AG131*(1-$O131)+$AI131*$O131),0)</f>
        <v>0</v>
      </c>
      <c r="BR307" s="156">
        <f t="shared" si="610"/>
        <v>0</v>
      </c>
      <c r="BS307" s="156">
        <f t="shared" si="610"/>
        <v>0</v>
      </c>
      <c r="BT307" s="156">
        <f t="shared" si="610"/>
        <v>0</v>
      </c>
      <c r="BU307" s="156">
        <f t="shared" si="610"/>
        <v>0</v>
      </c>
      <c r="BV307" s="156">
        <f t="shared" si="610"/>
        <v>0</v>
      </c>
      <c r="BW307" s="156">
        <f t="shared" si="610"/>
        <v>0</v>
      </c>
      <c r="BX307" s="156">
        <f t="shared" si="610"/>
        <v>0</v>
      </c>
      <c r="BY307" s="156">
        <f t="shared" si="610"/>
        <v>0</v>
      </c>
      <c r="BZ307" s="156">
        <f t="shared" si="610"/>
        <v>0</v>
      </c>
      <c r="CA307" s="156">
        <f t="shared" si="610"/>
        <v>0</v>
      </c>
      <c r="CB307" s="156">
        <f t="shared" si="610"/>
        <v>0</v>
      </c>
      <c r="CC307" s="156">
        <f t="shared" si="610"/>
        <v>0</v>
      </c>
      <c r="CD307" s="156">
        <f t="shared" si="610"/>
        <v>0</v>
      </c>
      <c r="CE307" s="156">
        <f t="shared" si="610"/>
        <v>0</v>
      </c>
      <c r="CF307" s="156">
        <f t="shared" si="610"/>
        <v>0</v>
      </c>
      <c r="CG307" s="156">
        <f t="shared" si="610"/>
        <v>0</v>
      </c>
      <c r="CH307" s="156">
        <f t="shared" si="610"/>
        <v>0</v>
      </c>
      <c r="CI307" s="156">
        <f t="shared" si="610"/>
        <v>0</v>
      </c>
      <c r="CJ307" s="156">
        <f t="shared" si="610"/>
        <v>0</v>
      </c>
      <c r="CK307" s="156">
        <f t="shared" si="610"/>
        <v>0</v>
      </c>
      <c r="CL307" s="156">
        <f t="shared" si="610"/>
        <v>0</v>
      </c>
      <c r="CM307" s="156">
        <f t="shared" si="610"/>
        <v>0</v>
      </c>
      <c r="CN307" s="156">
        <f t="shared" si="610"/>
        <v>0</v>
      </c>
      <c r="CO307" s="156">
        <f t="shared" si="610"/>
        <v>0</v>
      </c>
      <c r="CP307" s="156">
        <f t="shared" si="610"/>
        <v>0</v>
      </c>
      <c r="CQ307" s="156">
        <f t="shared" si="610"/>
        <v>0</v>
      </c>
      <c r="CR307" s="156">
        <f t="shared" si="610"/>
        <v>0</v>
      </c>
      <c r="CS307" s="156">
        <f t="shared" si="610"/>
        <v>0</v>
      </c>
      <c r="CT307" s="156">
        <f t="shared" si="610"/>
        <v>0</v>
      </c>
      <c r="CU307" s="156">
        <f t="shared" si="610"/>
        <v>0</v>
      </c>
      <c r="CV307" s="156">
        <f t="shared" si="610"/>
        <v>0</v>
      </c>
      <c r="CW307" s="156">
        <f t="shared" si="610"/>
        <v>0</v>
      </c>
      <c r="CX307" s="156">
        <f t="shared" si="610"/>
        <v>0</v>
      </c>
      <c r="CY307" s="156">
        <f t="shared" si="610"/>
        <v>0</v>
      </c>
      <c r="CZ307" s="156">
        <f t="shared" si="610"/>
        <v>0</v>
      </c>
      <c r="DA307" s="156">
        <f t="shared" si="610"/>
        <v>0</v>
      </c>
      <c r="DB307" s="156">
        <f t="shared" si="610"/>
        <v>0</v>
      </c>
      <c r="DC307" s="156">
        <f t="shared" si="610"/>
        <v>0</v>
      </c>
      <c r="DD307" s="156">
        <f t="shared" si="610"/>
        <v>0</v>
      </c>
      <c r="DE307" s="156">
        <f t="shared" si="610"/>
        <v>0</v>
      </c>
      <c r="DF307" s="156">
        <f t="shared" si="610"/>
        <v>0</v>
      </c>
      <c r="DG307" s="156">
        <f t="shared" si="610"/>
        <v>0</v>
      </c>
      <c r="DH307" s="156">
        <f t="shared" si="610"/>
        <v>0</v>
      </c>
      <c r="DI307" s="156">
        <f t="shared" si="610"/>
        <v>0</v>
      </c>
      <c r="DJ307" s="156">
        <f t="shared" si="610"/>
        <v>0</v>
      </c>
      <c r="DK307" s="156">
        <f t="shared" si="610"/>
        <v>0</v>
      </c>
      <c r="DL307" s="156">
        <f t="shared" si="610"/>
        <v>0</v>
      </c>
      <c r="DM307" s="156">
        <f t="shared" si="610"/>
        <v>0</v>
      </c>
      <c r="DN307" s="156">
        <f t="shared" si="610"/>
        <v>0</v>
      </c>
      <c r="DO307" s="156">
        <f t="shared" si="610"/>
        <v>0</v>
      </c>
      <c r="DP307" s="156">
        <f t="shared" si="610"/>
        <v>0</v>
      </c>
      <c r="DQ307" s="156">
        <f t="shared" si="610"/>
        <v>0</v>
      </c>
      <c r="DR307" s="156">
        <f t="shared" si="610"/>
        <v>0</v>
      </c>
      <c r="DS307" s="156">
        <f t="shared" si="610"/>
        <v>0</v>
      </c>
      <c r="DT307" s="156">
        <f t="shared" si="610"/>
        <v>0</v>
      </c>
      <c r="DU307" s="156">
        <f t="shared" si="610"/>
        <v>0</v>
      </c>
      <c r="DV307" s="156">
        <f t="shared" si="610"/>
        <v>0</v>
      </c>
      <c r="DW307" s="156">
        <f t="shared" si="610"/>
        <v>0</v>
      </c>
      <c r="DX307" s="156">
        <f t="shared" si="610"/>
        <v>0</v>
      </c>
      <c r="DY307" s="156">
        <f t="shared" si="610"/>
        <v>0</v>
      </c>
      <c r="DZ307" s="156">
        <f t="shared" si="610"/>
        <v>0</v>
      </c>
      <c r="EA307" s="156">
        <f t="shared" si="610"/>
        <v>0</v>
      </c>
      <c r="EB307" s="156">
        <f t="shared" si="610"/>
        <v>0</v>
      </c>
      <c r="EC307" s="156">
        <f t="shared" ref="EC307:GN307" si="611">IF(EC$165=EOMONTH($E131,$R131*(1-$O131)),SUMIFS($D300:$NK300,$D$165:$NK$165,"&gt;"&amp;EOMONTH($E131,$R131*(1-$O131)+$S131*(1-$O131)+$T131*$O131),$D$165:$NK$165,"&lt;="&amp;EOMONTH($E131,$R131*(1-$O131)+60))*-($AF131*(1-$O131)+$AH131*$O131)+SUMIFS($D300:$NK300,$D$165:$NK$165,"&gt;"&amp;EOMONTH($E131,$R131*(1-$O131)+60),$D$165:$NK$165,"&lt;="&amp;EOMONTH($E131,$R131*(1-$O131)+372))*-($AG131*(1-$O131)+$AI131*$O131),0)</f>
        <v>0</v>
      </c>
      <c r="ED307" s="156">
        <f t="shared" si="611"/>
        <v>0</v>
      </c>
      <c r="EE307" s="156">
        <f t="shared" si="611"/>
        <v>0</v>
      </c>
      <c r="EF307" s="156">
        <f t="shared" si="611"/>
        <v>0</v>
      </c>
      <c r="EG307" s="156">
        <f t="shared" si="611"/>
        <v>0</v>
      </c>
      <c r="EH307" s="156">
        <f t="shared" si="611"/>
        <v>0</v>
      </c>
      <c r="EI307" s="156">
        <f t="shared" si="611"/>
        <v>0</v>
      </c>
      <c r="EJ307" s="156">
        <f t="shared" si="611"/>
        <v>0</v>
      </c>
      <c r="EK307" s="156">
        <f t="shared" si="611"/>
        <v>0</v>
      </c>
      <c r="EL307" s="156">
        <f t="shared" si="611"/>
        <v>0</v>
      </c>
      <c r="EM307" s="156">
        <f t="shared" si="611"/>
        <v>0</v>
      </c>
      <c r="EN307" s="156">
        <f t="shared" si="611"/>
        <v>0</v>
      </c>
      <c r="EO307" s="156">
        <f t="shared" si="611"/>
        <v>0</v>
      </c>
      <c r="EP307" s="156">
        <f t="shared" si="611"/>
        <v>0</v>
      </c>
      <c r="EQ307" s="156">
        <f t="shared" si="611"/>
        <v>0</v>
      </c>
      <c r="ER307" s="156">
        <f t="shared" si="611"/>
        <v>0</v>
      </c>
      <c r="ES307" s="156">
        <f t="shared" si="611"/>
        <v>0</v>
      </c>
      <c r="ET307" s="156">
        <f t="shared" si="611"/>
        <v>0</v>
      </c>
      <c r="EU307" s="156">
        <f t="shared" si="611"/>
        <v>0</v>
      </c>
      <c r="EV307" s="156">
        <f t="shared" si="611"/>
        <v>0</v>
      </c>
      <c r="EW307" s="156">
        <f t="shared" si="611"/>
        <v>0</v>
      </c>
      <c r="EX307" s="156">
        <f t="shared" si="611"/>
        <v>0</v>
      </c>
      <c r="EY307" s="156">
        <f t="shared" si="611"/>
        <v>0</v>
      </c>
      <c r="EZ307" s="156">
        <f t="shared" si="611"/>
        <v>0</v>
      </c>
      <c r="FA307" s="156">
        <f t="shared" si="611"/>
        <v>0</v>
      </c>
      <c r="FB307" s="156">
        <f t="shared" si="611"/>
        <v>0</v>
      </c>
      <c r="FC307" s="156">
        <f t="shared" si="611"/>
        <v>0</v>
      </c>
      <c r="FD307" s="156">
        <f t="shared" si="611"/>
        <v>0</v>
      </c>
      <c r="FE307" s="156">
        <f t="shared" si="611"/>
        <v>0</v>
      </c>
      <c r="FF307" s="156">
        <f t="shared" si="611"/>
        <v>0</v>
      </c>
      <c r="FG307" s="156">
        <f t="shared" si="611"/>
        <v>0</v>
      </c>
      <c r="FH307" s="156">
        <f t="shared" si="611"/>
        <v>0</v>
      </c>
      <c r="FI307" s="156">
        <f t="shared" si="611"/>
        <v>0</v>
      </c>
      <c r="FJ307" s="156">
        <f t="shared" si="611"/>
        <v>0</v>
      </c>
      <c r="FK307" s="156">
        <f t="shared" si="611"/>
        <v>0</v>
      </c>
      <c r="FL307" s="156">
        <f t="shared" si="611"/>
        <v>0</v>
      </c>
      <c r="FM307" s="156">
        <f t="shared" si="611"/>
        <v>0</v>
      </c>
      <c r="FN307" s="156">
        <f t="shared" si="611"/>
        <v>0</v>
      </c>
      <c r="FO307" s="156">
        <f t="shared" si="611"/>
        <v>0</v>
      </c>
      <c r="FP307" s="156">
        <f t="shared" si="611"/>
        <v>0</v>
      </c>
      <c r="FQ307" s="156">
        <f t="shared" si="611"/>
        <v>0</v>
      </c>
      <c r="FR307" s="156">
        <f t="shared" si="611"/>
        <v>0</v>
      </c>
      <c r="FS307" s="156">
        <f t="shared" si="611"/>
        <v>0</v>
      </c>
      <c r="FT307" s="156">
        <f t="shared" si="611"/>
        <v>0</v>
      </c>
      <c r="FU307" s="156">
        <f t="shared" si="611"/>
        <v>0</v>
      </c>
      <c r="FV307" s="156">
        <f t="shared" si="611"/>
        <v>0</v>
      </c>
      <c r="FW307" s="156">
        <f t="shared" si="611"/>
        <v>0</v>
      </c>
      <c r="FX307" s="156">
        <f t="shared" si="611"/>
        <v>0</v>
      </c>
      <c r="FY307" s="156">
        <f t="shared" si="611"/>
        <v>0</v>
      </c>
      <c r="FZ307" s="156">
        <f t="shared" si="611"/>
        <v>0</v>
      </c>
      <c r="GA307" s="156">
        <f t="shared" si="611"/>
        <v>0</v>
      </c>
      <c r="GB307" s="156">
        <f t="shared" si="611"/>
        <v>0</v>
      </c>
      <c r="GC307" s="156">
        <f t="shared" si="611"/>
        <v>0</v>
      </c>
      <c r="GD307" s="156">
        <f t="shared" si="611"/>
        <v>0</v>
      </c>
      <c r="GE307" s="156">
        <f t="shared" si="611"/>
        <v>0</v>
      </c>
      <c r="GF307" s="156">
        <f t="shared" si="611"/>
        <v>0</v>
      </c>
      <c r="GG307" s="156">
        <f t="shared" si="611"/>
        <v>0</v>
      </c>
      <c r="GH307" s="156">
        <f t="shared" si="611"/>
        <v>0</v>
      </c>
      <c r="GI307" s="156">
        <f t="shared" si="611"/>
        <v>0</v>
      </c>
      <c r="GJ307" s="156">
        <f t="shared" si="611"/>
        <v>0</v>
      </c>
      <c r="GK307" s="156">
        <f t="shared" si="611"/>
        <v>0</v>
      </c>
      <c r="GL307" s="156">
        <f t="shared" si="611"/>
        <v>0</v>
      </c>
      <c r="GM307" s="156">
        <f t="shared" si="611"/>
        <v>0</v>
      </c>
      <c r="GN307" s="156">
        <f t="shared" si="611"/>
        <v>0</v>
      </c>
      <c r="GO307" s="156">
        <f t="shared" ref="GO307:IZ307" si="612">IF(GO$165=EOMONTH($E131,$R131*(1-$O131)),SUMIFS($D300:$NK300,$D$165:$NK$165,"&gt;"&amp;EOMONTH($E131,$R131*(1-$O131)+$S131*(1-$O131)+$T131*$O131),$D$165:$NK$165,"&lt;="&amp;EOMONTH($E131,$R131*(1-$O131)+60))*-($AF131*(1-$O131)+$AH131*$O131)+SUMIFS($D300:$NK300,$D$165:$NK$165,"&gt;"&amp;EOMONTH($E131,$R131*(1-$O131)+60),$D$165:$NK$165,"&lt;="&amp;EOMONTH($E131,$R131*(1-$O131)+372))*-($AG131*(1-$O131)+$AI131*$O131),0)</f>
        <v>0</v>
      </c>
      <c r="GP307" s="156">
        <f t="shared" si="612"/>
        <v>0</v>
      </c>
      <c r="GQ307" s="156">
        <f t="shared" si="612"/>
        <v>0</v>
      </c>
      <c r="GR307" s="156">
        <f t="shared" si="612"/>
        <v>0</v>
      </c>
      <c r="GS307" s="156">
        <f t="shared" si="612"/>
        <v>0</v>
      </c>
      <c r="GT307" s="156">
        <f t="shared" si="612"/>
        <v>0</v>
      </c>
      <c r="GU307" s="156">
        <f t="shared" si="612"/>
        <v>0</v>
      </c>
      <c r="GV307" s="156">
        <f t="shared" si="612"/>
        <v>0</v>
      </c>
      <c r="GW307" s="156">
        <f t="shared" si="612"/>
        <v>0</v>
      </c>
      <c r="GX307" s="156">
        <f t="shared" si="612"/>
        <v>0</v>
      </c>
      <c r="GY307" s="156">
        <f t="shared" si="612"/>
        <v>0</v>
      </c>
      <c r="GZ307" s="156">
        <f t="shared" si="612"/>
        <v>0</v>
      </c>
      <c r="HA307" s="156">
        <f t="shared" si="612"/>
        <v>0</v>
      </c>
      <c r="HB307" s="156">
        <f t="shared" si="612"/>
        <v>0</v>
      </c>
      <c r="HC307" s="156">
        <f t="shared" si="612"/>
        <v>0</v>
      </c>
      <c r="HD307" s="156">
        <f t="shared" si="612"/>
        <v>0</v>
      </c>
      <c r="HE307" s="156">
        <f t="shared" si="612"/>
        <v>0</v>
      </c>
      <c r="HF307" s="156">
        <f t="shared" si="612"/>
        <v>0</v>
      </c>
      <c r="HG307" s="156">
        <f t="shared" si="612"/>
        <v>0</v>
      </c>
      <c r="HH307" s="156">
        <f t="shared" si="612"/>
        <v>0</v>
      </c>
      <c r="HI307" s="156">
        <f t="shared" si="612"/>
        <v>0</v>
      </c>
      <c r="HJ307" s="156">
        <f t="shared" si="612"/>
        <v>0</v>
      </c>
      <c r="HK307" s="156">
        <f t="shared" si="612"/>
        <v>0</v>
      </c>
      <c r="HL307" s="156">
        <f t="shared" si="612"/>
        <v>0</v>
      </c>
      <c r="HM307" s="156">
        <f t="shared" si="612"/>
        <v>0</v>
      </c>
      <c r="HN307" s="156">
        <f t="shared" si="612"/>
        <v>0</v>
      </c>
      <c r="HO307" s="156">
        <f t="shared" si="612"/>
        <v>0</v>
      </c>
      <c r="HP307" s="156">
        <f t="shared" si="612"/>
        <v>0</v>
      </c>
      <c r="HQ307" s="156">
        <f t="shared" si="612"/>
        <v>0</v>
      </c>
      <c r="HR307" s="156">
        <f t="shared" si="612"/>
        <v>0</v>
      </c>
      <c r="HS307" s="156">
        <f t="shared" si="612"/>
        <v>0</v>
      </c>
      <c r="HT307" s="156">
        <f t="shared" si="612"/>
        <v>0</v>
      </c>
      <c r="HU307" s="156">
        <f t="shared" si="612"/>
        <v>0</v>
      </c>
      <c r="HV307" s="156">
        <f t="shared" si="612"/>
        <v>0</v>
      </c>
      <c r="HW307" s="156">
        <f t="shared" si="612"/>
        <v>0</v>
      </c>
      <c r="HX307" s="156">
        <f t="shared" si="612"/>
        <v>0</v>
      </c>
      <c r="HY307" s="156">
        <f t="shared" si="612"/>
        <v>0</v>
      </c>
      <c r="HZ307" s="156">
        <f t="shared" si="612"/>
        <v>0</v>
      </c>
      <c r="IA307" s="156">
        <f t="shared" si="612"/>
        <v>0</v>
      </c>
      <c r="IB307" s="156">
        <f t="shared" si="612"/>
        <v>0</v>
      </c>
      <c r="IC307" s="156">
        <f t="shared" si="612"/>
        <v>0</v>
      </c>
      <c r="ID307" s="156">
        <f t="shared" si="612"/>
        <v>0</v>
      </c>
      <c r="IE307" s="156">
        <f t="shared" si="612"/>
        <v>0</v>
      </c>
      <c r="IF307" s="156">
        <f t="shared" si="612"/>
        <v>0</v>
      </c>
      <c r="IG307" s="156">
        <f t="shared" si="612"/>
        <v>0</v>
      </c>
      <c r="IH307" s="156">
        <f t="shared" si="612"/>
        <v>0</v>
      </c>
      <c r="II307" s="156">
        <f t="shared" si="612"/>
        <v>0</v>
      </c>
      <c r="IJ307" s="156">
        <f t="shared" si="612"/>
        <v>0</v>
      </c>
      <c r="IK307" s="156">
        <f t="shared" si="612"/>
        <v>0</v>
      </c>
      <c r="IL307" s="156">
        <f t="shared" si="612"/>
        <v>0</v>
      </c>
      <c r="IM307" s="156">
        <f t="shared" si="612"/>
        <v>0</v>
      </c>
      <c r="IN307" s="156">
        <f t="shared" si="612"/>
        <v>0</v>
      </c>
      <c r="IO307" s="156">
        <f t="shared" si="612"/>
        <v>0</v>
      </c>
      <c r="IP307" s="156">
        <f t="shared" si="612"/>
        <v>0</v>
      </c>
      <c r="IQ307" s="156">
        <f t="shared" si="612"/>
        <v>0</v>
      </c>
      <c r="IR307" s="156">
        <f t="shared" si="612"/>
        <v>0</v>
      </c>
      <c r="IS307" s="156">
        <f t="shared" si="612"/>
        <v>0</v>
      </c>
      <c r="IT307" s="156">
        <f t="shared" si="612"/>
        <v>0</v>
      </c>
      <c r="IU307" s="156">
        <f t="shared" si="612"/>
        <v>0</v>
      </c>
      <c r="IV307" s="156">
        <f t="shared" si="612"/>
        <v>0</v>
      </c>
      <c r="IW307" s="156">
        <f t="shared" si="612"/>
        <v>0</v>
      </c>
      <c r="IX307" s="156">
        <f t="shared" si="612"/>
        <v>0</v>
      </c>
      <c r="IY307" s="156">
        <f t="shared" si="612"/>
        <v>0</v>
      </c>
      <c r="IZ307" s="156">
        <f t="shared" si="612"/>
        <v>0</v>
      </c>
      <c r="JA307" s="156">
        <f t="shared" ref="JA307:LL307" si="613">IF(JA$165=EOMONTH($E131,$R131*(1-$O131)),SUMIFS($D300:$NK300,$D$165:$NK$165,"&gt;"&amp;EOMONTH($E131,$R131*(1-$O131)+$S131*(1-$O131)+$T131*$O131),$D$165:$NK$165,"&lt;="&amp;EOMONTH($E131,$R131*(1-$O131)+60))*-($AF131*(1-$O131)+$AH131*$O131)+SUMIFS($D300:$NK300,$D$165:$NK$165,"&gt;"&amp;EOMONTH($E131,$R131*(1-$O131)+60),$D$165:$NK$165,"&lt;="&amp;EOMONTH($E131,$R131*(1-$O131)+372))*-($AG131*(1-$O131)+$AI131*$O131),0)</f>
        <v>0</v>
      </c>
      <c r="JB307" s="156">
        <f t="shared" si="613"/>
        <v>0</v>
      </c>
      <c r="JC307" s="156">
        <f t="shared" si="613"/>
        <v>0</v>
      </c>
      <c r="JD307" s="156">
        <f t="shared" si="613"/>
        <v>0</v>
      </c>
      <c r="JE307" s="156">
        <f t="shared" si="613"/>
        <v>0</v>
      </c>
      <c r="JF307" s="156">
        <f t="shared" si="613"/>
        <v>0</v>
      </c>
      <c r="JG307" s="156">
        <f t="shared" si="613"/>
        <v>0</v>
      </c>
      <c r="JH307" s="156">
        <f t="shared" si="613"/>
        <v>0</v>
      </c>
      <c r="JI307" s="156">
        <f t="shared" si="613"/>
        <v>0</v>
      </c>
      <c r="JJ307" s="156">
        <f t="shared" si="613"/>
        <v>0</v>
      </c>
      <c r="JK307" s="156">
        <f t="shared" si="613"/>
        <v>0</v>
      </c>
      <c r="JL307" s="156">
        <f t="shared" si="613"/>
        <v>0</v>
      </c>
      <c r="JM307" s="156">
        <f t="shared" si="613"/>
        <v>0</v>
      </c>
      <c r="JN307" s="156">
        <f t="shared" si="613"/>
        <v>0</v>
      </c>
      <c r="JO307" s="156">
        <f t="shared" si="613"/>
        <v>0</v>
      </c>
      <c r="JP307" s="156">
        <f t="shared" si="613"/>
        <v>0</v>
      </c>
      <c r="JQ307" s="156">
        <f t="shared" si="613"/>
        <v>0</v>
      </c>
      <c r="JR307" s="156">
        <f t="shared" si="613"/>
        <v>0</v>
      </c>
      <c r="JS307" s="156">
        <f t="shared" si="613"/>
        <v>0</v>
      </c>
      <c r="JT307" s="156">
        <f t="shared" si="613"/>
        <v>0</v>
      </c>
      <c r="JU307" s="156">
        <f t="shared" si="613"/>
        <v>0</v>
      </c>
      <c r="JV307" s="156">
        <f t="shared" si="613"/>
        <v>0</v>
      </c>
      <c r="JW307" s="156">
        <f t="shared" si="613"/>
        <v>0</v>
      </c>
      <c r="JX307" s="156">
        <f t="shared" si="613"/>
        <v>0</v>
      </c>
      <c r="JY307" s="156">
        <f t="shared" si="613"/>
        <v>0</v>
      </c>
      <c r="JZ307" s="156">
        <f t="shared" si="613"/>
        <v>0</v>
      </c>
      <c r="KA307" s="156">
        <f t="shared" si="613"/>
        <v>0</v>
      </c>
      <c r="KB307" s="156">
        <f t="shared" si="613"/>
        <v>0</v>
      </c>
      <c r="KC307" s="156">
        <f t="shared" si="613"/>
        <v>0</v>
      </c>
      <c r="KD307" s="156">
        <f t="shared" si="613"/>
        <v>0</v>
      </c>
      <c r="KE307" s="156">
        <f t="shared" si="613"/>
        <v>0</v>
      </c>
      <c r="KF307" s="156">
        <f t="shared" si="613"/>
        <v>0</v>
      </c>
      <c r="KG307" s="156">
        <f t="shared" si="613"/>
        <v>0</v>
      </c>
      <c r="KH307" s="156">
        <f t="shared" si="613"/>
        <v>0</v>
      </c>
      <c r="KI307" s="156">
        <f t="shared" si="613"/>
        <v>0</v>
      </c>
      <c r="KJ307" s="156">
        <f t="shared" si="613"/>
        <v>0</v>
      </c>
      <c r="KK307" s="156">
        <f t="shared" si="613"/>
        <v>0</v>
      </c>
      <c r="KL307" s="156">
        <f t="shared" si="613"/>
        <v>0</v>
      </c>
      <c r="KM307" s="156">
        <f t="shared" si="613"/>
        <v>0</v>
      </c>
      <c r="KN307" s="156">
        <f t="shared" si="613"/>
        <v>0</v>
      </c>
      <c r="KO307" s="156">
        <f t="shared" si="613"/>
        <v>0</v>
      </c>
      <c r="KP307" s="156">
        <f t="shared" si="613"/>
        <v>0</v>
      </c>
      <c r="KQ307" s="156">
        <f t="shared" si="613"/>
        <v>0</v>
      </c>
      <c r="KR307" s="156">
        <f t="shared" si="613"/>
        <v>0</v>
      </c>
      <c r="KS307" s="156">
        <f t="shared" si="613"/>
        <v>0</v>
      </c>
      <c r="KT307" s="156">
        <f t="shared" si="613"/>
        <v>0</v>
      </c>
      <c r="KU307" s="156">
        <f t="shared" si="613"/>
        <v>0</v>
      </c>
      <c r="KV307" s="156">
        <f t="shared" si="613"/>
        <v>0</v>
      </c>
      <c r="KW307" s="156">
        <f t="shared" si="613"/>
        <v>0</v>
      </c>
      <c r="KX307" s="156">
        <f t="shared" si="613"/>
        <v>0</v>
      </c>
      <c r="KY307" s="156">
        <f t="shared" si="613"/>
        <v>0</v>
      </c>
      <c r="KZ307" s="156">
        <f t="shared" si="613"/>
        <v>0</v>
      </c>
      <c r="LA307" s="156">
        <f t="shared" si="613"/>
        <v>0</v>
      </c>
      <c r="LB307" s="156">
        <f t="shared" si="613"/>
        <v>0</v>
      </c>
      <c r="LC307" s="156">
        <f t="shared" si="613"/>
        <v>0</v>
      </c>
      <c r="LD307" s="156">
        <f t="shared" si="613"/>
        <v>0</v>
      </c>
      <c r="LE307" s="156">
        <f t="shared" si="613"/>
        <v>0</v>
      </c>
      <c r="LF307" s="156">
        <f t="shared" si="613"/>
        <v>0</v>
      </c>
      <c r="LG307" s="156">
        <f t="shared" si="613"/>
        <v>0</v>
      </c>
      <c r="LH307" s="156">
        <f t="shared" si="613"/>
        <v>0</v>
      </c>
      <c r="LI307" s="156">
        <f t="shared" si="613"/>
        <v>0</v>
      </c>
      <c r="LJ307" s="156">
        <f t="shared" si="613"/>
        <v>0</v>
      </c>
      <c r="LK307" s="156">
        <f t="shared" si="613"/>
        <v>0</v>
      </c>
      <c r="LL307" s="156">
        <f t="shared" si="613"/>
        <v>0</v>
      </c>
      <c r="LM307" s="156">
        <f t="shared" ref="LM307:NK307" si="614">IF(LM$165=EOMONTH($E131,$R131*(1-$O131)),SUMIFS($D300:$NK300,$D$165:$NK$165,"&gt;"&amp;EOMONTH($E131,$R131*(1-$O131)+$S131*(1-$O131)+$T131*$O131),$D$165:$NK$165,"&lt;="&amp;EOMONTH($E131,$R131*(1-$O131)+60))*-($AF131*(1-$O131)+$AH131*$O131)+SUMIFS($D300:$NK300,$D$165:$NK$165,"&gt;"&amp;EOMONTH($E131,$R131*(1-$O131)+60),$D$165:$NK$165,"&lt;="&amp;EOMONTH($E131,$R131*(1-$O131)+372))*-($AG131*(1-$O131)+$AI131*$O131),0)</f>
        <v>0</v>
      </c>
      <c r="LN307" s="156">
        <f t="shared" si="614"/>
        <v>0</v>
      </c>
      <c r="LO307" s="156">
        <f t="shared" si="614"/>
        <v>0</v>
      </c>
      <c r="LP307" s="156">
        <f t="shared" si="614"/>
        <v>0</v>
      </c>
      <c r="LQ307" s="156">
        <f t="shared" si="614"/>
        <v>0</v>
      </c>
      <c r="LR307" s="156">
        <f t="shared" si="614"/>
        <v>0</v>
      </c>
      <c r="LS307" s="156">
        <f t="shared" si="614"/>
        <v>0</v>
      </c>
      <c r="LT307" s="156">
        <f t="shared" si="614"/>
        <v>0</v>
      </c>
      <c r="LU307" s="156">
        <f t="shared" si="614"/>
        <v>0</v>
      </c>
      <c r="LV307" s="156">
        <f t="shared" si="614"/>
        <v>0</v>
      </c>
      <c r="LW307" s="156">
        <f t="shared" si="614"/>
        <v>0</v>
      </c>
      <c r="LX307" s="156">
        <f t="shared" si="614"/>
        <v>0</v>
      </c>
      <c r="LY307" s="156">
        <f t="shared" si="614"/>
        <v>0</v>
      </c>
      <c r="LZ307" s="156">
        <f t="shared" si="614"/>
        <v>0</v>
      </c>
      <c r="MA307" s="156">
        <f t="shared" si="614"/>
        <v>0</v>
      </c>
      <c r="MB307" s="156">
        <f t="shared" si="614"/>
        <v>0</v>
      </c>
      <c r="MC307" s="156">
        <f t="shared" si="614"/>
        <v>0</v>
      </c>
      <c r="MD307" s="156">
        <f t="shared" si="614"/>
        <v>0</v>
      </c>
      <c r="ME307" s="156">
        <f t="shared" si="614"/>
        <v>0</v>
      </c>
      <c r="MF307" s="156">
        <f t="shared" si="614"/>
        <v>0</v>
      </c>
      <c r="MG307" s="156">
        <f t="shared" si="614"/>
        <v>0</v>
      </c>
      <c r="MH307" s="156">
        <f t="shared" si="614"/>
        <v>0</v>
      </c>
      <c r="MI307" s="156">
        <f t="shared" si="614"/>
        <v>0</v>
      </c>
      <c r="MJ307" s="156">
        <f t="shared" si="614"/>
        <v>0</v>
      </c>
      <c r="MK307" s="156">
        <f t="shared" si="614"/>
        <v>0</v>
      </c>
      <c r="ML307" s="156">
        <f t="shared" si="614"/>
        <v>0</v>
      </c>
      <c r="MM307" s="156">
        <f t="shared" si="614"/>
        <v>0</v>
      </c>
      <c r="MN307" s="156">
        <f t="shared" si="614"/>
        <v>0</v>
      </c>
      <c r="MO307" s="156">
        <f t="shared" si="614"/>
        <v>0</v>
      </c>
      <c r="MP307" s="156">
        <f t="shared" si="614"/>
        <v>0</v>
      </c>
      <c r="MQ307" s="156">
        <f t="shared" si="614"/>
        <v>0</v>
      </c>
      <c r="MR307" s="156">
        <f t="shared" si="614"/>
        <v>0</v>
      </c>
      <c r="MS307" s="156">
        <f t="shared" si="614"/>
        <v>0</v>
      </c>
      <c r="MT307" s="156">
        <f t="shared" si="614"/>
        <v>0</v>
      </c>
      <c r="MU307" s="156">
        <f t="shared" si="614"/>
        <v>0</v>
      </c>
      <c r="MV307" s="156">
        <f t="shared" si="614"/>
        <v>0</v>
      </c>
      <c r="MW307" s="156">
        <f t="shared" si="614"/>
        <v>0</v>
      </c>
      <c r="MX307" s="156">
        <f t="shared" si="614"/>
        <v>0</v>
      </c>
      <c r="MY307" s="156">
        <f t="shared" si="614"/>
        <v>0</v>
      </c>
      <c r="MZ307" s="156">
        <f t="shared" si="614"/>
        <v>0</v>
      </c>
      <c r="NA307" s="156">
        <f t="shared" si="614"/>
        <v>0</v>
      </c>
      <c r="NB307" s="156">
        <f t="shared" si="614"/>
        <v>0</v>
      </c>
      <c r="NC307" s="156">
        <f t="shared" si="614"/>
        <v>0</v>
      </c>
      <c r="ND307" s="156">
        <f t="shared" si="614"/>
        <v>0</v>
      </c>
      <c r="NE307" s="156">
        <f t="shared" si="614"/>
        <v>0</v>
      </c>
      <c r="NF307" s="156">
        <f t="shared" si="614"/>
        <v>0</v>
      </c>
      <c r="NG307" s="156">
        <f t="shared" si="614"/>
        <v>0</v>
      </c>
      <c r="NH307" s="156">
        <f t="shared" si="614"/>
        <v>0</v>
      </c>
      <c r="NI307" s="156">
        <f t="shared" si="614"/>
        <v>0</v>
      </c>
      <c r="NJ307" s="156">
        <f t="shared" si="614"/>
        <v>0</v>
      </c>
      <c r="NK307" s="158">
        <f t="shared" si="614"/>
        <v>0</v>
      </c>
    </row>
    <row r="308" spans="1:375" x14ac:dyDescent="0.25">
      <c r="A308" s="159">
        <f t="shared" ref="A308" ca="1" si="615">SUM(D308:NK308)</f>
        <v>409025.57191903942</v>
      </c>
      <c r="B308" s="164"/>
      <c r="C308" s="161" t="s">
        <v>165</v>
      </c>
      <c r="D308" s="162">
        <f>SUM(D303:D307)</f>
        <v>0</v>
      </c>
      <c r="E308" s="162">
        <f t="shared" ref="E308:BP308" si="616">SUM(E303:E307)</f>
        <v>0</v>
      </c>
      <c r="F308" s="162">
        <f t="shared" si="616"/>
        <v>0</v>
      </c>
      <c r="G308" s="162">
        <f t="shared" si="616"/>
        <v>0</v>
      </c>
      <c r="H308" s="162">
        <f t="shared" si="616"/>
        <v>0</v>
      </c>
      <c r="I308" s="162">
        <f t="shared" si="616"/>
        <v>0</v>
      </c>
      <c r="J308" s="162">
        <f t="shared" si="616"/>
        <v>0</v>
      </c>
      <c r="K308" s="162">
        <f t="shared" si="616"/>
        <v>0</v>
      </c>
      <c r="L308" s="162">
        <f t="shared" si="616"/>
        <v>0</v>
      </c>
      <c r="M308" s="162">
        <f t="shared" si="616"/>
        <v>0</v>
      </c>
      <c r="N308" s="162">
        <f t="shared" si="616"/>
        <v>0</v>
      </c>
      <c r="O308" s="162">
        <f t="shared" si="616"/>
        <v>0</v>
      </c>
      <c r="P308" s="162">
        <f t="shared" si="616"/>
        <v>0</v>
      </c>
      <c r="Q308" s="162">
        <f t="shared" si="616"/>
        <v>0</v>
      </c>
      <c r="R308" s="162">
        <f t="shared" si="616"/>
        <v>0</v>
      </c>
      <c r="S308" s="162">
        <f t="shared" si="616"/>
        <v>0</v>
      </c>
      <c r="T308" s="162">
        <f t="shared" si="616"/>
        <v>0</v>
      </c>
      <c r="U308" s="162">
        <f t="shared" si="616"/>
        <v>0</v>
      </c>
      <c r="V308" s="162">
        <f t="shared" si="616"/>
        <v>0</v>
      </c>
      <c r="W308" s="162">
        <f t="shared" si="616"/>
        <v>-30724.074000000001</v>
      </c>
      <c r="X308" s="162">
        <f t="shared" ca="1" si="616"/>
        <v>291.83738374640461</v>
      </c>
      <c r="Y308" s="162">
        <f t="shared" ca="1" si="616"/>
        <v>300.49149597112228</v>
      </c>
      <c r="Z308" s="162">
        <f t="shared" ca="1" si="616"/>
        <v>305.79347573479663</v>
      </c>
      <c r="AA308" s="162">
        <f t="shared" ca="1" si="616"/>
        <v>305.99767098761868</v>
      </c>
      <c r="AB308" s="162">
        <f t="shared" ca="1" si="616"/>
        <v>418.70831278726155</v>
      </c>
      <c r="AC308" s="162">
        <f t="shared" ca="1" si="616"/>
        <v>3062.141247026595</v>
      </c>
      <c r="AD308" s="162">
        <f t="shared" ca="1" si="616"/>
        <v>3065.9220688944652</v>
      </c>
      <c r="AE308" s="162">
        <f t="shared" ca="1" si="616"/>
        <v>3068.1790499412427</v>
      </c>
      <c r="AF308" s="162">
        <f t="shared" ca="1" si="616"/>
        <v>3086.4719039150905</v>
      </c>
      <c r="AG308" s="162">
        <f t="shared" ca="1" si="616"/>
        <v>3126.9208110787695</v>
      </c>
      <c r="AH308" s="162">
        <f t="shared" ca="1" si="616"/>
        <v>3138.3888070899725</v>
      </c>
      <c r="AI308" s="162">
        <f t="shared" ca="1" si="616"/>
        <v>3138.7935711862665</v>
      </c>
      <c r="AJ308" s="162">
        <f t="shared" ca="1" si="616"/>
        <v>3217.7608219990984</v>
      </c>
      <c r="AK308" s="162">
        <f t="shared" ca="1" si="616"/>
        <v>3224.5949981732706</v>
      </c>
      <c r="AL308" s="162">
        <f t="shared" ca="1" si="616"/>
        <v>3236.9839682474403</v>
      </c>
      <c r="AM308" s="162">
        <f t="shared" ca="1" si="616"/>
        <v>3237.3927401696928</v>
      </c>
      <c r="AN308" s="162">
        <f t="shared" ca="1" si="616"/>
        <v>3371.7872159732206</v>
      </c>
      <c r="AO308" s="162">
        <f t="shared" ca="1" si="616"/>
        <v>3372.5299334969868</v>
      </c>
      <c r="AP308" s="162">
        <f t="shared" ca="1" si="616"/>
        <v>3372.9417373099272</v>
      </c>
      <c r="AQ308" s="162">
        <f t="shared" ca="1" si="616"/>
        <v>3373.3545567421634</v>
      </c>
      <c r="AR308" s="162">
        <f t="shared" ca="1" si="616"/>
        <v>3373.9580667736263</v>
      </c>
      <c r="AS308" s="162">
        <f t="shared" ca="1" si="616"/>
        <v>3374.7305930609818</v>
      </c>
      <c r="AT308" s="162">
        <f t="shared" ca="1" si="616"/>
        <v>3375.1464744045784</v>
      </c>
      <c r="AU308" s="162">
        <f t="shared" ca="1" si="616"/>
        <v>3375.5633814237613</v>
      </c>
      <c r="AV308" s="162">
        <f t="shared" ca="1" si="616"/>
        <v>3456.8996497609778</v>
      </c>
      <c r="AW308" s="162">
        <f t="shared" ca="1" si="616"/>
        <v>3457.4267629072647</v>
      </c>
      <c r="AX308" s="162">
        <f t="shared" ca="1" si="616"/>
        <v>3457.9074641217953</v>
      </c>
      <c r="AY308" s="162">
        <f t="shared" ca="1" si="616"/>
        <v>3458.3284992017152</v>
      </c>
      <c r="AZ308" s="162">
        <f t="shared" ca="1" si="616"/>
        <v>3468.9893225536848</v>
      </c>
      <c r="BA308" s="162">
        <f t="shared" ca="1" si="616"/>
        <v>3469.7543216031645</v>
      </c>
      <c r="BB308" s="162">
        <f t="shared" ca="1" si="616"/>
        <v>3470.178479530493</v>
      </c>
      <c r="BC308" s="162">
        <f t="shared" ca="1" si="616"/>
        <v>3470.6036835456962</v>
      </c>
      <c r="BD308" s="162">
        <f t="shared" ca="1" si="616"/>
        <v>3471.2252988781029</v>
      </c>
      <c r="BE308" s="162">
        <f t="shared" ca="1" si="616"/>
        <v>3472.0210009540792</v>
      </c>
      <c r="BF308" s="162">
        <f t="shared" ca="1" si="616"/>
        <v>3472.4493587379839</v>
      </c>
      <c r="BG308" s="162">
        <f t="shared" ca="1" si="616"/>
        <v>3472.878772967742</v>
      </c>
      <c r="BH308" s="162">
        <f t="shared" si="616"/>
        <v>0</v>
      </c>
      <c r="BI308" s="162">
        <f t="shared" si="616"/>
        <v>0</v>
      </c>
      <c r="BJ308" s="162">
        <f t="shared" si="616"/>
        <v>-34746.519147723106</v>
      </c>
      <c r="BK308" s="162">
        <f t="shared" ca="1" si="616"/>
        <v>682.81471908250944</v>
      </c>
      <c r="BL308" s="162">
        <f t="shared" ca="1" si="616"/>
        <v>703.66203067827769</v>
      </c>
      <c r="BM308" s="162">
        <f t="shared" ca="1" si="616"/>
        <v>3798.3273613975275</v>
      </c>
      <c r="BN308" s="162">
        <f t="shared" ca="1" si="616"/>
        <v>3802.8809047562204</v>
      </c>
      <c r="BO308" s="162">
        <f t="shared" ca="1" si="616"/>
        <v>3803.2631397087553</v>
      </c>
      <c r="BP308" s="162">
        <f t="shared" ca="1" si="616"/>
        <v>3832.1806791137637</v>
      </c>
      <c r="BQ308" s="162">
        <f t="shared" ref="BQ308:EB308" ca="1" si="617">SUM(BQ303:BQ307)</f>
        <v>3833.0002522520199</v>
      </c>
      <c r="BR308" s="162">
        <f t="shared" ca="1" si="617"/>
        <v>3845.1685211980866</v>
      </c>
      <c r="BS308" s="162">
        <f t="shared" ca="1" si="617"/>
        <v>3845.6108178547379</v>
      </c>
      <c r="BT308" s="162">
        <f t="shared" ca="1" si="617"/>
        <v>3846.0542053342638</v>
      </c>
      <c r="BU308" s="162">
        <f t="shared" ca="1" si="617"/>
        <v>3846.4986863269278</v>
      </c>
      <c r="BV308" s="162">
        <f t="shared" ca="1" si="617"/>
        <v>3847.0086622454232</v>
      </c>
      <c r="BW308" s="162">
        <f t="shared" ca="1" si="617"/>
        <v>3847.4553383617099</v>
      </c>
      <c r="BX308" s="162">
        <f t="shared" ca="1" si="617"/>
        <v>3858.6033939499666</v>
      </c>
      <c r="BY308" s="162">
        <f t="shared" ca="1" si="617"/>
        <v>3953.5532610390592</v>
      </c>
      <c r="BZ308" s="162">
        <f t="shared" ca="1" si="617"/>
        <v>3954.0032501841624</v>
      </c>
      <c r="CA308" s="162">
        <f t="shared" ca="1" si="617"/>
        <v>3954.4543491238915</v>
      </c>
      <c r="CB308" s="162">
        <f t="shared" ca="1" si="617"/>
        <v>3955.1138208300413</v>
      </c>
      <c r="CC308" s="162">
        <f t="shared" ca="1" si="617"/>
        <v>3955.9579811624449</v>
      </c>
      <c r="CD308" s="162">
        <f t="shared" ca="1" si="617"/>
        <v>3956.4124259353889</v>
      </c>
      <c r="CE308" s="162">
        <f t="shared" ca="1" si="617"/>
        <v>3956.8679914917398</v>
      </c>
      <c r="CF308" s="162">
        <f t="shared" ca="1" si="617"/>
        <v>3957.3246805956514</v>
      </c>
      <c r="CG308" s="162">
        <f t="shared" ca="1" si="617"/>
        <v>3957.7824960180956</v>
      </c>
      <c r="CH308" s="162">
        <f t="shared" ca="1" si="617"/>
        <v>3958.3077712141458</v>
      </c>
      <c r="CI308" s="162">
        <f t="shared" ca="1" si="617"/>
        <v>3958.7678476139208</v>
      </c>
      <c r="CJ308" s="162">
        <f t="shared" ca="1" si="617"/>
        <v>3970.1681218518529</v>
      </c>
      <c r="CK308" s="162">
        <f t="shared" ca="1" si="617"/>
        <v>4067.966484953618</v>
      </c>
      <c r="CL308" s="162">
        <f t="shared" ca="1" si="617"/>
        <v>4068.4299737730739</v>
      </c>
      <c r="CM308" s="162">
        <f t="shared" ca="1" si="617"/>
        <v>4068.894605680995</v>
      </c>
      <c r="CN308" s="162">
        <f t="shared" ca="1" si="617"/>
        <v>4069.5738615383293</v>
      </c>
      <c r="CO308" s="162">
        <f t="shared" ca="1" si="617"/>
        <v>4070.443346680705</v>
      </c>
      <c r="CP308" s="162">
        <f t="shared" ca="1" si="617"/>
        <v>4070.9114247968373</v>
      </c>
      <c r="CQ308" s="162">
        <f t="shared" ca="1" si="617"/>
        <v>4071.3806573198785</v>
      </c>
      <c r="CR308" s="162">
        <f t="shared" ca="1" si="617"/>
        <v>4071.8510470969077</v>
      </c>
      <c r="CS308" s="162">
        <f t="shared" ca="1" si="617"/>
        <v>4072.3225969820251</v>
      </c>
      <c r="CT308" s="162">
        <f t="shared" ca="1" si="617"/>
        <v>4063.9784273887635</v>
      </c>
      <c r="CU308" s="162">
        <f t="shared" ca="1" si="617"/>
        <v>4064.4393467726445</v>
      </c>
      <c r="CV308" s="162">
        <f t="shared" ca="1" si="617"/>
        <v>4032.251471318953</v>
      </c>
      <c r="CW308" s="162">
        <f t="shared" ca="1" si="617"/>
        <v>4139.4535208531543</v>
      </c>
      <c r="CX308" s="162">
        <f t="shared" ca="1" si="617"/>
        <v>4139.870171732663</v>
      </c>
      <c r="CY308" s="162">
        <f t="shared" ca="1" si="617"/>
        <v>4173.8732211406505</v>
      </c>
      <c r="CZ308" s="162">
        <f t="shared" ca="1" si="617"/>
        <v>4174.5728546737046</v>
      </c>
      <c r="DA308" s="162">
        <f t="shared" ca="1" si="617"/>
        <v>4188.2828999313642</v>
      </c>
      <c r="DB308" s="162">
        <f t="shared" ca="1" si="617"/>
        <v>4188.7650203909807</v>
      </c>
      <c r="DC308" s="162">
        <f t="shared" ca="1" si="617"/>
        <v>4189.2483298897132</v>
      </c>
      <c r="DD308" s="162">
        <f t="shared" ca="1" si="617"/>
        <v>4189.7328313600528</v>
      </c>
      <c r="DE308" s="162">
        <f t="shared" ca="1" si="617"/>
        <v>4190.2185277417238</v>
      </c>
      <c r="DF308" s="162">
        <f t="shared" ca="1" si="617"/>
        <v>4190.7054219816991</v>
      </c>
      <c r="DG308" s="162">
        <f t="shared" ca="1" si="617"/>
        <v>4191.1935170342213</v>
      </c>
      <c r="DH308" s="162">
        <f t="shared" ca="1" si="617"/>
        <v>4202.7198016472375</v>
      </c>
      <c r="DI308" s="162">
        <f t="shared" ca="1" si="617"/>
        <v>4306.9408981001943</v>
      </c>
      <c r="DJ308" s="162">
        <f t="shared" ca="1" si="617"/>
        <v>4307.4326133887544</v>
      </c>
      <c r="DK308" s="162">
        <f t="shared" ca="1" si="617"/>
        <v>4307.9255413798683</v>
      </c>
      <c r="DL308" s="162">
        <f t="shared" ca="1" si="617"/>
        <v>4308.6461639189147</v>
      </c>
      <c r="DM308" s="162">
        <f t="shared" ca="1" si="617"/>
        <v>4309.5686007064605</v>
      </c>
      <c r="DN308" s="162">
        <f t="shared" ca="1" si="617"/>
        <v>4310.0651847798654</v>
      </c>
      <c r="DO308" s="162">
        <f t="shared" ca="1" si="617"/>
        <v>4310.5629935635598</v>
      </c>
      <c r="DP308" s="162">
        <f t="shared" ca="1" si="617"/>
        <v>4311.0620300780101</v>
      </c>
      <c r="DQ308" s="162">
        <f t="shared" ca="1" si="617"/>
        <v>4311.5622973511308</v>
      </c>
      <c r="DR308" s="162">
        <f t="shared" ca="1" si="617"/>
        <v>4312.0637984183059</v>
      </c>
      <c r="DS308" s="162">
        <f t="shared" ca="1" si="617"/>
        <v>4312.5665363224034</v>
      </c>
      <c r="DT308" s="162">
        <f t="shared" ca="1" si="617"/>
        <v>4324.3513537493527</v>
      </c>
      <c r="DU308" s="162">
        <f t="shared" ca="1" si="617"/>
        <v>4431.6990830958985</v>
      </c>
      <c r="DV308" s="162">
        <f t="shared" ca="1" si="617"/>
        <v>4432.2055498431164</v>
      </c>
      <c r="DW308" s="162">
        <f t="shared" ca="1" si="617"/>
        <v>4432.7132656739632</v>
      </c>
      <c r="DX308" s="162">
        <f t="shared" ca="1" si="617"/>
        <v>4433.4555068891805</v>
      </c>
      <c r="DY308" s="162">
        <f t="shared" ca="1" si="617"/>
        <v>4381.8135636445877</v>
      </c>
      <c r="DZ308" s="162">
        <f t="shared" ca="1" si="617"/>
        <v>4382.2507087379718</v>
      </c>
      <c r="EA308" s="162">
        <f t="shared" ca="1" si="617"/>
        <v>4382.6889319490856</v>
      </c>
      <c r="EB308" s="162">
        <f t="shared" ca="1" si="617"/>
        <v>4420.8410742647129</v>
      </c>
      <c r="EC308" s="162">
        <f t="shared" ref="EC308:GN308" ca="1" si="618">SUM(EC303:EC307)</f>
        <v>4421.3563495560275</v>
      </c>
      <c r="ED308" s="162">
        <f t="shared" ca="1" si="618"/>
        <v>4437.409898081135</v>
      </c>
      <c r="EE308" s="162">
        <f t="shared" ca="1" si="618"/>
        <v>4437.9277181223551</v>
      </c>
      <c r="EF308" s="162">
        <f t="shared" si="618"/>
        <v>4310.3976888661764</v>
      </c>
      <c r="EG308" s="162">
        <f t="shared" si="618"/>
        <v>4418.4157652516305</v>
      </c>
      <c r="EH308" s="162">
        <f t="shared" si="618"/>
        <v>4418.9217761787759</v>
      </c>
      <c r="EI308" s="162">
        <f t="shared" si="618"/>
        <v>4419.4290350653746</v>
      </c>
      <c r="EJ308" s="162">
        <f t="shared" si="618"/>
        <v>4419.9375449892323</v>
      </c>
      <c r="EK308" s="162">
        <f t="shared" si="618"/>
        <v>4420.4473090357442</v>
      </c>
      <c r="EL308" s="162">
        <f t="shared" si="618"/>
        <v>4420.9583302979154</v>
      </c>
      <c r="EM308" s="162">
        <f t="shared" si="618"/>
        <v>4421.4706118763779</v>
      </c>
      <c r="EN308" s="162">
        <f t="shared" si="618"/>
        <v>4421.9841568794127</v>
      </c>
      <c r="EO308" s="162">
        <f t="shared" si="618"/>
        <v>4422.4989684229658</v>
      </c>
      <c r="EP308" s="162">
        <f t="shared" si="618"/>
        <v>4423.015049630666</v>
      </c>
      <c r="EQ308" s="162">
        <f t="shared" si="618"/>
        <v>4423.5324036338488</v>
      </c>
      <c r="ER308" s="162">
        <f t="shared" si="618"/>
        <v>4426.5010050241817</v>
      </c>
      <c r="ES308" s="162">
        <f t="shared" si="618"/>
        <v>4537.7596237011985</v>
      </c>
      <c r="ET308" s="162">
        <f t="shared" si="618"/>
        <v>4538.2808149561579</v>
      </c>
      <c r="EU308" s="162">
        <f t="shared" si="618"/>
        <v>4538.8032916093543</v>
      </c>
      <c r="EV308" s="162">
        <f t="shared" si="618"/>
        <v>4539.327056830929</v>
      </c>
      <c r="EW308" s="162">
        <f t="shared" si="618"/>
        <v>0</v>
      </c>
      <c r="EX308" s="162">
        <f t="shared" si="618"/>
        <v>0</v>
      </c>
      <c r="EY308" s="162">
        <f t="shared" si="618"/>
        <v>0</v>
      </c>
      <c r="EZ308" s="162">
        <f t="shared" si="618"/>
        <v>0</v>
      </c>
      <c r="FA308" s="162">
        <f t="shared" si="618"/>
        <v>0</v>
      </c>
      <c r="FB308" s="162">
        <f t="shared" si="618"/>
        <v>0</v>
      </c>
      <c r="FC308" s="162">
        <f t="shared" si="618"/>
        <v>0</v>
      </c>
      <c r="FD308" s="162">
        <f t="shared" si="618"/>
        <v>0</v>
      </c>
      <c r="FE308" s="162">
        <f t="shared" si="618"/>
        <v>0</v>
      </c>
      <c r="FF308" s="162">
        <f t="shared" si="618"/>
        <v>0</v>
      </c>
      <c r="FG308" s="162">
        <f t="shared" si="618"/>
        <v>0</v>
      </c>
      <c r="FH308" s="162">
        <f t="shared" si="618"/>
        <v>0</v>
      </c>
      <c r="FI308" s="162">
        <f t="shared" si="618"/>
        <v>0</v>
      </c>
      <c r="FJ308" s="162">
        <f t="shared" si="618"/>
        <v>0</v>
      </c>
      <c r="FK308" s="162">
        <f t="shared" si="618"/>
        <v>0</v>
      </c>
      <c r="FL308" s="162">
        <f t="shared" si="618"/>
        <v>0</v>
      </c>
      <c r="FM308" s="162">
        <f t="shared" si="618"/>
        <v>0</v>
      </c>
      <c r="FN308" s="162">
        <f t="shared" si="618"/>
        <v>0</v>
      </c>
      <c r="FO308" s="162">
        <f t="shared" si="618"/>
        <v>0</v>
      </c>
      <c r="FP308" s="162">
        <f t="shared" si="618"/>
        <v>0</v>
      </c>
      <c r="FQ308" s="162">
        <f t="shared" si="618"/>
        <v>0</v>
      </c>
      <c r="FR308" s="162">
        <f t="shared" si="618"/>
        <v>0</v>
      </c>
      <c r="FS308" s="162">
        <f t="shared" si="618"/>
        <v>0</v>
      </c>
      <c r="FT308" s="162">
        <f t="shared" si="618"/>
        <v>0</v>
      </c>
      <c r="FU308" s="162">
        <f t="shared" si="618"/>
        <v>0</v>
      </c>
      <c r="FV308" s="162">
        <f t="shared" si="618"/>
        <v>0</v>
      </c>
      <c r="FW308" s="162">
        <f t="shared" si="618"/>
        <v>0</v>
      </c>
      <c r="FX308" s="162">
        <f t="shared" si="618"/>
        <v>0</v>
      </c>
      <c r="FY308" s="162">
        <f t="shared" si="618"/>
        <v>0</v>
      </c>
      <c r="FZ308" s="162">
        <f t="shared" si="618"/>
        <v>0</v>
      </c>
      <c r="GA308" s="162">
        <f t="shared" si="618"/>
        <v>0</v>
      </c>
      <c r="GB308" s="162">
        <f t="shared" si="618"/>
        <v>0</v>
      </c>
      <c r="GC308" s="162">
        <f t="shared" si="618"/>
        <v>0</v>
      </c>
      <c r="GD308" s="162">
        <f t="shared" si="618"/>
        <v>0</v>
      </c>
      <c r="GE308" s="162">
        <f t="shared" si="618"/>
        <v>0</v>
      </c>
      <c r="GF308" s="162">
        <f t="shared" si="618"/>
        <v>0</v>
      </c>
      <c r="GG308" s="162">
        <f t="shared" si="618"/>
        <v>0</v>
      </c>
      <c r="GH308" s="162">
        <f t="shared" si="618"/>
        <v>0</v>
      </c>
      <c r="GI308" s="162">
        <f t="shared" si="618"/>
        <v>0</v>
      </c>
      <c r="GJ308" s="162">
        <f t="shared" si="618"/>
        <v>0</v>
      </c>
      <c r="GK308" s="162">
        <f t="shared" si="618"/>
        <v>0</v>
      </c>
      <c r="GL308" s="162">
        <f t="shared" si="618"/>
        <v>0</v>
      </c>
      <c r="GM308" s="162">
        <f t="shared" si="618"/>
        <v>0</v>
      </c>
      <c r="GN308" s="162">
        <f t="shared" si="618"/>
        <v>0</v>
      </c>
      <c r="GO308" s="162">
        <f t="shared" ref="GO308:IZ308" si="619">SUM(GO303:GO307)</f>
        <v>0</v>
      </c>
      <c r="GP308" s="162">
        <f t="shared" si="619"/>
        <v>0</v>
      </c>
      <c r="GQ308" s="162">
        <f t="shared" si="619"/>
        <v>0</v>
      </c>
      <c r="GR308" s="162">
        <f t="shared" si="619"/>
        <v>0</v>
      </c>
      <c r="GS308" s="162">
        <f t="shared" si="619"/>
        <v>0</v>
      </c>
      <c r="GT308" s="162">
        <f t="shared" si="619"/>
        <v>0</v>
      </c>
      <c r="GU308" s="162">
        <f t="shared" si="619"/>
        <v>0</v>
      </c>
      <c r="GV308" s="162">
        <f t="shared" si="619"/>
        <v>0</v>
      </c>
      <c r="GW308" s="162">
        <f t="shared" si="619"/>
        <v>0</v>
      </c>
      <c r="GX308" s="162">
        <f t="shared" si="619"/>
        <v>0</v>
      </c>
      <c r="GY308" s="162">
        <f t="shared" si="619"/>
        <v>0</v>
      </c>
      <c r="GZ308" s="162">
        <f t="shared" si="619"/>
        <v>0</v>
      </c>
      <c r="HA308" s="162">
        <f t="shared" si="619"/>
        <v>0</v>
      </c>
      <c r="HB308" s="162">
        <f t="shared" si="619"/>
        <v>0</v>
      </c>
      <c r="HC308" s="162">
        <f t="shared" si="619"/>
        <v>0</v>
      </c>
      <c r="HD308" s="162">
        <f t="shared" si="619"/>
        <v>0</v>
      </c>
      <c r="HE308" s="162">
        <f t="shared" si="619"/>
        <v>0</v>
      </c>
      <c r="HF308" s="162">
        <f t="shared" si="619"/>
        <v>0</v>
      </c>
      <c r="HG308" s="162">
        <f t="shared" si="619"/>
        <v>0</v>
      </c>
      <c r="HH308" s="162">
        <f t="shared" si="619"/>
        <v>0</v>
      </c>
      <c r="HI308" s="162">
        <f t="shared" si="619"/>
        <v>0</v>
      </c>
      <c r="HJ308" s="162">
        <f t="shared" si="619"/>
        <v>0</v>
      </c>
      <c r="HK308" s="162">
        <f t="shared" si="619"/>
        <v>0</v>
      </c>
      <c r="HL308" s="162">
        <f t="shared" si="619"/>
        <v>0</v>
      </c>
      <c r="HM308" s="162">
        <f t="shared" si="619"/>
        <v>0</v>
      </c>
      <c r="HN308" s="162">
        <f t="shared" si="619"/>
        <v>0</v>
      </c>
      <c r="HO308" s="162">
        <f t="shared" si="619"/>
        <v>0</v>
      </c>
      <c r="HP308" s="162">
        <f t="shared" si="619"/>
        <v>0</v>
      </c>
      <c r="HQ308" s="162">
        <f t="shared" si="619"/>
        <v>0</v>
      </c>
      <c r="HR308" s="162">
        <f t="shared" si="619"/>
        <v>0</v>
      </c>
      <c r="HS308" s="162">
        <f t="shared" si="619"/>
        <v>0</v>
      </c>
      <c r="HT308" s="162">
        <f t="shared" si="619"/>
        <v>0</v>
      </c>
      <c r="HU308" s="162">
        <f t="shared" si="619"/>
        <v>0</v>
      </c>
      <c r="HV308" s="162">
        <f t="shared" si="619"/>
        <v>0</v>
      </c>
      <c r="HW308" s="162">
        <f t="shared" si="619"/>
        <v>0</v>
      </c>
      <c r="HX308" s="162">
        <f t="shared" si="619"/>
        <v>0</v>
      </c>
      <c r="HY308" s="162">
        <f t="shared" si="619"/>
        <v>0</v>
      </c>
      <c r="HZ308" s="162">
        <f t="shared" si="619"/>
        <v>0</v>
      </c>
      <c r="IA308" s="162">
        <f t="shared" si="619"/>
        <v>0</v>
      </c>
      <c r="IB308" s="162">
        <f t="shared" si="619"/>
        <v>0</v>
      </c>
      <c r="IC308" s="162">
        <f t="shared" si="619"/>
        <v>0</v>
      </c>
      <c r="ID308" s="162">
        <f t="shared" si="619"/>
        <v>0</v>
      </c>
      <c r="IE308" s="162">
        <f t="shared" si="619"/>
        <v>0</v>
      </c>
      <c r="IF308" s="162">
        <f t="shared" si="619"/>
        <v>0</v>
      </c>
      <c r="IG308" s="162">
        <f t="shared" si="619"/>
        <v>0</v>
      </c>
      <c r="IH308" s="162">
        <f t="shared" si="619"/>
        <v>0</v>
      </c>
      <c r="II308" s="162">
        <f t="shared" si="619"/>
        <v>0</v>
      </c>
      <c r="IJ308" s="162">
        <f t="shared" si="619"/>
        <v>0</v>
      </c>
      <c r="IK308" s="162">
        <f t="shared" si="619"/>
        <v>0</v>
      </c>
      <c r="IL308" s="162">
        <f t="shared" si="619"/>
        <v>0</v>
      </c>
      <c r="IM308" s="162">
        <f t="shared" si="619"/>
        <v>0</v>
      </c>
      <c r="IN308" s="162">
        <f t="shared" si="619"/>
        <v>0</v>
      </c>
      <c r="IO308" s="162">
        <f t="shared" si="619"/>
        <v>0</v>
      </c>
      <c r="IP308" s="162">
        <f t="shared" si="619"/>
        <v>0</v>
      </c>
      <c r="IQ308" s="162">
        <f t="shared" si="619"/>
        <v>0</v>
      </c>
      <c r="IR308" s="162">
        <f t="shared" si="619"/>
        <v>0</v>
      </c>
      <c r="IS308" s="162">
        <f t="shared" si="619"/>
        <v>0</v>
      </c>
      <c r="IT308" s="162">
        <f t="shared" si="619"/>
        <v>0</v>
      </c>
      <c r="IU308" s="162">
        <f t="shared" si="619"/>
        <v>0</v>
      </c>
      <c r="IV308" s="162">
        <f t="shared" si="619"/>
        <v>0</v>
      </c>
      <c r="IW308" s="162">
        <f t="shared" si="619"/>
        <v>0</v>
      </c>
      <c r="IX308" s="162">
        <f t="shared" si="619"/>
        <v>0</v>
      </c>
      <c r="IY308" s="162">
        <f t="shared" si="619"/>
        <v>0</v>
      </c>
      <c r="IZ308" s="162">
        <f t="shared" si="619"/>
        <v>0</v>
      </c>
      <c r="JA308" s="162">
        <f t="shared" ref="JA308:LL308" si="620">SUM(JA303:JA307)</f>
        <v>0</v>
      </c>
      <c r="JB308" s="162">
        <f t="shared" si="620"/>
        <v>0</v>
      </c>
      <c r="JC308" s="162">
        <f t="shared" si="620"/>
        <v>0</v>
      </c>
      <c r="JD308" s="162">
        <f t="shared" si="620"/>
        <v>0</v>
      </c>
      <c r="JE308" s="162">
        <f t="shared" si="620"/>
        <v>0</v>
      </c>
      <c r="JF308" s="162">
        <f t="shared" si="620"/>
        <v>0</v>
      </c>
      <c r="JG308" s="162">
        <f t="shared" si="620"/>
        <v>0</v>
      </c>
      <c r="JH308" s="162">
        <f t="shared" si="620"/>
        <v>0</v>
      </c>
      <c r="JI308" s="162">
        <f t="shared" si="620"/>
        <v>0</v>
      </c>
      <c r="JJ308" s="162">
        <f t="shared" si="620"/>
        <v>0</v>
      </c>
      <c r="JK308" s="162">
        <f t="shared" si="620"/>
        <v>0</v>
      </c>
      <c r="JL308" s="162">
        <f t="shared" si="620"/>
        <v>0</v>
      </c>
      <c r="JM308" s="162">
        <f t="shared" si="620"/>
        <v>0</v>
      </c>
      <c r="JN308" s="162">
        <f t="shared" si="620"/>
        <v>0</v>
      </c>
      <c r="JO308" s="162">
        <f t="shared" si="620"/>
        <v>0</v>
      </c>
      <c r="JP308" s="162">
        <f t="shared" si="620"/>
        <v>0</v>
      </c>
      <c r="JQ308" s="162">
        <f t="shared" si="620"/>
        <v>0</v>
      </c>
      <c r="JR308" s="162">
        <f t="shared" si="620"/>
        <v>0</v>
      </c>
      <c r="JS308" s="162">
        <f t="shared" si="620"/>
        <v>0</v>
      </c>
      <c r="JT308" s="162">
        <f t="shared" si="620"/>
        <v>0</v>
      </c>
      <c r="JU308" s="162">
        <f t="shared" si="620"/>
        <v>0</v>
      </c>
      <c r="JV308" s="162">
        <f t="shared" si="620"/>
        <v>0</v>
      </c>
      <c r="JW308" s="162">
        <f t="shared" si="620"/>
        <v>0</v>
      </c>
      <c r="JX308" s="162">
        <f t="shared" si="620"/>
        <v>0</v>
      </c>
      <c r="JY308" s="162">
        <f t="shared" si="620"/>
        <v>0</v>
      </c>
      <c r="JZ308" s="162">
        <f t="shared" si="620"/>
        <v>0</v>
      </c>
      <c r="KA308" s="162">
        <f t="shared" si="620"/>
        <v>0</v>
      </c>
      <c r="KB308" s="162">
        <f t="shared" si="620"/>
        <v>0</v>
      </c>
      <c r="KC308" s="162">
        <f t="shared" si="620"/>
        <v>0</v>
      </c>
      <c r="KD308" s="162">
        <f t="shared" si="620"/>
        <v>0</v>
      </c>
      <c r="KE308" s="162">
        <f t="shared" si="620"/>
        <v>0</v>
      </c>
      <c r="KF308" s="162">
        <f t="shared" si="620"/>
        <v>0</v>
      </c>
      <c r="KG308" s="162">
        <f t="shared" si="620"/>
        <v>0</v>
      </c>
      <c r="KH308" s="162">
        <f t="shared" si="620"/>
        <v>0</v>
      </c>
      <c r="KI308" s="162">
        <f t="shared" si="620"/>
        <v>0</v>
      </c>
      <c r="KJ308" s="162">
        <f t="shared" si="620"/>
        <v>0</v>
      </c>
      <c r="KK308" s="162">
        <f t="shared" si="620"/>
        <v>0</v>
      </c>
      <c r="KL308" s="162">
        <f t="shared" si="620"/>
        <v>0</v>
      </c>
      <c r="KM308" s="162">
        <f t="shared" si="620"/>
        <v>0</v>
      </c>
      <c r="KN308" s="162">
        <f t="shared" si="620"/>
        <v>0</v>
      </c>
      <c r="KO308" s="162">
        <f t="shared" si="620"/>
        <v>0</v>
      </c>
      <c r="KP308" s="162">
        <f t="shared" si="620"/>
        <v>0</v>
      </c>
      <c r="KQ308" s="162">
        <f t="shared" si="620"/>
        <v>0</v>
      </c>
      <c r="KR308" s="162">
        <f t="shared" si="620"/>
        <v>0</v>
      </c>
      <c r="KS308" s="162">
        <f t="shared" si="620"/>
        <v>0</v>
      </c>
      <c r="KT308" s="162">
        <f t="shared" si="620"/>
        <v>0</v>
      </c>
      <c r="KU308" s="162">
        <f t="shared" si="620"/>
        <v>0</v>
      </c>
      <c r="KV308" s="162">
        <f t="shared" si="620"/>
        <v>0</v>
      </c>
      <c r="KW308" s="162">
        <f t="shared" si="620"/>
        <v>0</v>
      </c>
      <c r="KX308" s="162">
        <f t="shared" si="620"/>
        <v>0</v>
      </c>
      <c r="KY308" s="162">
        <f t="shared" si="620"/>
        <v>0</v>
      </c>
      <c r="KZ308" s="162">
        <f t="shared" si="620"/>
        <v>0</v>
      </c>
      <c r="LA308" s="162">
        <f t="shared" si="620"/>
        <v>0</v>
      </c>
      <c r="LB308" s="162">
        <f t="shared" si="620"/>
        <v>0</v>
      </c>
      <c r="LC308" s="162">
        <f t="shared" si="620"/>
        <v>0</v>
      </c>
      <c r="LD308" s="162">
        <f t="shared" si="620"/>
        <v>0</v>
      </c>
      <c r="LE308" s="162">
        <f t="shared" si="620"/>
        <v>0</v>
      </c>
      <c r="LF308" s="162">
        <f t="shared" si="620"/>
        <v>0</v>
      </c>
      <c r="LG308" s="162">
        <f t="shared" si="620"/>
        <v>0</v>
      </c>
      <c r="LH308" s="162">
        <f t="shared" si="620"/>
        <v>0</v>
      </c>
      <c r="LI308" s="162">
        <f t="shared" si="620"/>
        <v>0</v>
      </c>
      <c r="LJ308" s="162">
        <f t="shared" si="620"/>
        <v>0</v>
      </c>
      <c r="LK308" s="162">
        <f t="shared" si="620"/>
        <v>0</v>
      </c>
      <c r="LL308" s="162">
        <f t="shared" si="620"/>
        <v>0</v>
      </c>
      <c r="LM308" s="162">
        <f t="shared" ref="LM308:NK308" si="621">SUM(LM303:LM307)</f>
        <v>0</v>
      </c>
      <c r="LN308" s="162">
        <f t="shared" si="621"/>
        <v>0</v>
      </c>
      <c r="LO308" s="162">
        <f t="shared" si="621"/>
        <v>0</v>
      </c>
      <c r="LP308" s="162">
        <f t="shared" si="621"/>
        <v>0</v>
      </c>
      <c r="LQ308" s="162">
        <f t="shared" si="621"/>
        <v>0</v>
      </c>
      <c r="LR308" s="162">
        <f t="shared" si="621"/>
        <v>0</v>
      </c>
      <c r="LS308" s="162">
        <f t="shared" si="621"/>
        <v>0</v>
      </c>
      <c r="LT308" s="162">
        <f t="shared" si="621"/>
        <v>0</v>
      </c>
      <c r="LU308" s="162">
        <f t="shared" si="621"/>
        <v>0</v>
      </c>
      <c r="LV308" s="162">
        <f t="shared" si="621"/>
        <v>0</v>
      </c>
      <c r="LW308" s="162">
        <f t="shared" si="621"/>
        <v>0</v>
      </c>
      <c r="LX308" s="162">
        <f t="shared" si="621"/>
        <v>0</v>
      </c>
      <c r="LY308" s="162">
        <f t="shared" si="621"/>
        <v>0</v>
      </c>
      <c r="LZ308" s="162">
        <f t="shared" si="621"/>
        <v>0</v>
      </c>
      <c r="MA308" s="162">
        <f t="shared" si="621"/>
        <v>0</v>
      </c>
      <c r="MB308" s="162">
        <f t="shared" si="621"/>
        <v>0</v>
      </c>
      <c r="MC308" s="162">
        <f t="shared" si="621"/>
        <v>0</v>
      </c>
      <c r="MD308" s="162">
        <f t="shared" si="621"/>
        <v>0</v>
      </c>
      <c r="ME308" s="162">
        <f t="shared" si="621"/>
        <v>0</v>
      </c>
      <c r="MF308" s="162">
        <f t="shared" si="621"/>
        <v>0</v>
      </c>
      <c r="MG308" s="162">
        <f t="shared" si="621"/>
        <v>0</v>
      </c>
      <c r="MH308" s="162">
        <f t="shared" si="621"/>
        <v>0</v>
      </c>
      <c r="MI308" s="162">
        <f t="shared" si="621"/>
        <v>0</v>
      </c>
      <c r="MJ308" s="162">
        <f t="shared" si="621"/>
        <v>0</v>
      </c>
      <c r="MK308" s="162">
        <f t="shared" si="621"/>
        <v>0</v>
      </c>
      <c r="ML308" s="162">
        <f t="shared" si="621"/>
        <v>0</v>
      </c>
      <c r="MM308" s="162">
        <f t="shared" si="621"/>
        <v>0</v>
      </c>
      <c r="MN308" s="162">
        <f t="shared" si="621"/>
        <v>0</v>
      </c>
      <c r="MO308" s="162">
        <f t="shared" si="621"/>
        <v>0</v>
      </c>
      <c r="MP308" s="162">
        <f t="shared" si="621"/>
        <v>0</v>
      </c>
      <c r="MQ308" s="162">
        <f t="shared" si="621"/>
        <v>0</v>
      </c>
      <c r="MR308" s="162">
        <f t="shared" si="621"/>
        <v>0</v>
      </c>
      <c r="MS308" s="162">
        <f t="shared" si="621"/>
        <v>0</v>
      </c>
      <c r="MT308" s="162">
        <f t="shared" si="621"/>
        <v>0</v>
      </c>
      <c r="MU308" s="162">
        <f t="shared" si="621"/>
        <v>0</v>
      </c>
      <c r="MV308" s="162">
        <f t="shared" si="621"/>
        <v>0</v>
      </c>
      <c r="MW308" s="162">
        <f t="shared" si="621"/>
        <v>0</v>
      </c>
      <c r="MX308" s="162">
        <f t="shared" si="621"/>
        <v>0</v>
      </c>
      <c r="MY308" s="162">
        <f t="shared" si="621"/>
        <v>0</v>
      </c>
      <c r="MZ308" s="162">
        <f t="shared" si="621"/>
        <v>0</v>
      </c>
      <c r="NA308" s="162">
        <f t="shared" si="621"/>
        <v>0</v>
      </c>
      <c r="NB308" s="162">
        <f t="shared" si="621"/>
        <v>0</v>
      </c>
      <c r="NC308" s="162">
        <f t="shared" si="621"/>
        <v>0</v>
      </c>
      <c r="ND308" s="162">
        <f t="shared" si="621"/>
        <v>0</v>
      </c>
      <c r="NE308" s="162">
        <f t="shared" si="621"/>
        <v>0</v>
      </c>
      <c r="NF308" s="162">
        <f t="shared" si="621"/>
        <v>0</v>
      </c>
      <c r="NG308" s="162">
        <f t="shared" si="621"/>
        <v>0</v>
      </c>
      <c r="NH308" s="162">
        <f t="shared" si="621"/>
        <v>0</v>
      </c>
      <c r="NI308" s="162">
        <f t="shared" si="621"/>
        <v>0</v>
      </c>
      <c r="NJ308" s="162">
        <f t="shared" si="621"/>
        <v>0</v>
      </c>
      <c r="NK308" s="163">
        <f t="shared" si="621"/>
        <v>0</v>
      </c>
    </row>
    <row r="309" spans="1:375" x14ac:dyDescent="0.25">
      <c r="C309" s="89"/>
      <c r="NK309" s="156"/>
    </row>
    <row r="310" spans="1:375" x14ac:dyDescent="0.25">
      <c r="A310" s="146"/>
      <c r="B310" s="147"/>
      <c r="C310" s="148" t="s">
        <v>152</v>
      </c>
      <c r="D310" s="147"/>
      <c r="E310" s="147"/>
      <c r="F310" s="147"/>
      <c r="G310" s="147"/>
      <c r="H310" s="147"/>
      <c r="I310" s="147"/>
      <c r="J310" s="147"/>
      <c r="K310" s="147"/>
      <c r="L310" s="147"/>
      <c r="M310" s="147"/>
      <c r="N310" s="147"/>
      <c r="O310" s="147"/>
      <c r="P310" s="147"/>
      <c r="Q310" s="147"/>
      <c r="R310" s="147"/>
      <c r="S310" s="147"/>
      <c r="T310" s="147"/>
      <c r="U310" s="147"/>
      <c r="V310" s="147"/>
      <c r="W310" s="147"/>
      <c r="X310" s="147"/>
      <c r="Y310" s="147"/>
      <c r="Z310" s="147"/>
      <c r="AA310" s="147"/>
      <c r="AB310" s="147"/>
      <c r="AC310" s="147"/>
      <c r="AD310" s="147"/>
      <c r="AE310" s="147"/>
      <c r="AF310" s="147"/>
      <c r="AG310" s="147"/>
      <c r="AH310" s="147"/>
      <c r="AI310" s="147"/>
      <c r="AJ310" s="147"/>
      <c r="AK310" s="147"/>
      <c r="AL310" s="147"/>
      <c r="AM310" s="147"/>
      <c r="AN310" s="147"/>
      <c r="AO310" s="147"/>
      <c r="AP310" s="147"/>
      <c r="AQ310" s="147"/>
      <c r="AR310" s="147"/>
      <c r="AS310" s="147"/>
      <c r="AT310" s="147"/>
      <c r="AU310" s="147"/>
      <c r="AV310" s="147"/>
      <c r="AW310" s="147"/>
      <c r="AX310" s="147"/>
      <c r="AY310" s="147"/>
      <c r="AZ310" s="147"/>
      <c r="BA310" s="147"/>
      <c r="BB310" s="147"/>
      <c r="BC310" s="147"/>
      <c r="BD310" s="147"/>
      <c r="BE310" s="147"/>
      <c r="BF310" s="147"/>
      <c r="BG310" s="147"/>
      <c r="BH310" s="147"/>
      <c r="BI310" s="147"/>
      <c r="BJ310" s="147"/>
      <c r="BK310" s="147"/>
      <c r="BL310" s="147"/>
      <c r="BM310" s="147"/>
      <c r="BN310" s="147"/>
      <c r="BO310" s="147"/>
      <c r="BP310" s="147"/>
      <c r="BQ310" s="147"/>
      <c r="BR310" s="147"/>
      <c r="BS310" s="147"/>
      <c r="BT310" s="147"/>
      <c r="BU310" s="147"/>
      <c r="BV310" s="147"/>
      <c r="BW310" s="147"/>
      <c r="BX310" s="147"/>
      <c r="BY310" s="147"/>
      <c r="BZ310" s="147"/>
      <c r="CA310" s="147"/>
      <c r="CB310" s="147"/>
      <c r="CC310" s="147"/>
      <c r="CD310" s="147"/>
      <c r="CE310" s="147"/>
      <c r="CF310" s="147"/>
      <c r="CG310" s="147"/>
      <c r="CH310" s="147"/>
      <c r="CI310" s="147"/>
      <c r="CJ310" s="147"/>
      <c r="CK310" s="147"/>
      <c r="CL310" s="147"/>
      <c r="CM310" s="147"/>
      <c r="CN310" s="147"/>
      <c r="CO310" s="147"/>
      <c r="CP310" s="147"/>
      <c r="CQ310" s="147"/>
      <c r="CR310" s="147"/>
      <c r="CS310" s="147"/>
      <c r="CT310" s="147"/>
      <c r="CU310" s="147"/>
      <c r="CV310" s="147"/>
      <c r="CW310" s="147"/>
      <c r="CX310" s="147"/>
      <c r="CY310" s="147"/>
      <c r="CZ310" s="147"/>
      <c r="DA310" s="147"/>
      <c r="DB310" s="147"/>
      <c r="DC310" s="147"/>
      <c r="DD310" s="147"/>
      <c r="DE310" s="147"/>
      <c r="DF310" s="147"/>
      <c r="DG310" s="147"/>
      <c r="DH310" s="147"/>
      <c r="DI310" s="147"/>
      <c r="DJ310" s="147"/>
      <c r="DK310" s="147"/>
      <c r="DL310" s="147"/>
      <c r="DM310" s="147"/>
      <c r="DN310" s="147"/>
      <c r="DO310" s="147"/>
      <c r="DP310" s="147"/>
      <c r="DQ310" s="147"/>
      <c r="DR310" s="147"/>
      <c r="DS310" s="147"/>
      <c r="DT310" s="147"/>
      <c r="DU310" s="147"/>
      <c r="DV310" s="147"/>
      <c r="DW310" s="147"/>
      <c r="DX310" s="147"/>
      <c r="DY310" s="147"/>
      <c r="DZ310" s="147"/>
      <c r="EA310" s="147"/>
      <c r="EB310" s="147"/>
      <c r="EC310" s="147"/>
      <c r="ED310" s="147"/>
      <c r="EE310" s="147"/>
      <c r="EF310" s="147"/>
      <c r="EG310" s="147"/>
      <c r="EH310" s="147"/>
      <c r="EI310" s="147"/>
      <c r="EJ310" s="147"/>
      <c r="EK310" s="147"/>
      <c r="EL310" s="147"/>
      <c r="EM310" s="147"/>
      <c r="EN310" s="147"/>
      <c r="EO310" s="147"/>
      <c r="EP310" s="147"/>
      <c r="EQ310" s="147"/>
      <c r="ER310" s="147"/>
      <c r="ES310" s="147"/>
      <c r="ET310" s="147"/>
      <c r="EU310" s="147"/>
      <c r="EV310" s="147"/>
      <c r="EW310" s="147"/>
      <c r="EX310" s="147"/>
      <c r="EY310" s="147"/>
      <c r="EZ310" s="147"/>
      <c r="FA310" s="147"/>
      <c r="FB310" s="147"/>
      <c r="FC310" s="147"/>
      <c r="FD310" s="147"/>
      <c r="FE310" s="147"/>
      <c r="FF310" s="147"/>
      <c r="FG310" s="147"/>
      <c r="FH310" s="147"/>
      <c r="FI310" s="147"/>
      <c r="FJ310" s="147"/>
      <c r="FK310" s="147"/>
      <c r="FL310" s="147"/>
      <c r="FM310" s="147"/>
      <c r="FN310" s="147"/>
      <c r="FO310" s="147"/>
      <c r="FP310" s="147"/>
      <c r="FQ310" s="147"/>
      <c r="FR310" s="147"/>
      <c r="FS310" s="147"/>
      <c r="FT310" s="147"/>
      <c r="FU310" s="147"/>
      <c r="FV310" s="147"/>
      <c r="FW310" s="147"/>
      <c r="FX310" s="147"/>
      <c r="FY310" s="147"/>
      <c r="FZ310" s="147"/>
      <c r="GA310" s="147"/>
      <c r="GB310" s="147"/>
      <c r="GC310" s="147"/>
      <c r="GD310" s="147"/>
      <c r="GE310" s="147"/>
      <c r="GF310" s="147"/>
      <c r="GG310" s="147"/>
      <c r="GH310" s="147"/>
      <c r="GI310" s="147"/>
      <c r="GJ310" s="147"/>
      <c r="GK310" s="147"/>
      <c r="GL310" s="147"/>
      <c r="GM310" s="147"/>
      <c r="GN310" s="147"/>
      <c r="GO310" s="147"/>
      <c r="GP310" s="147"/>
      <c r="GQ310" s="147"/>
      <c r="GR310" s="147"/>
      <c r="GS310" s="147"/>
      <c r="GT310" s="147"/>
      <c r="GU310" s="147"/>
      <c r="GV310" s="147"/>
      <c r="GW310" s="147"/>
      <c r="GX310" s="147"/>
      <c r="GY310" s="147"/>
      <c r="GZ310" s="147"/>
      <c r="HA310" s="147"/>
      <c r="HB310" s="147"/>
      <c r="HC310" s="147"/>
      <c r="HD310" s="147"/>
      <c r="HE310" s="147"/>
      <c r="HF310" s="147"/>
      <c r="HG310" s="147"/>
      <c r="HH310" s="147"/>
      <c r="HI310" s="147"/>
      <c r="HJ310" s="147"/>
      <c r="HK310" s="147"/>
      <c r="HL310" s="147"/>
      <c r="HM310" s="147"/>
      <c r="HN310" s="147"/>
      <c r="HO310" s="147"/>
      <c r="HP310" s="147"/>
      <c r="HQ310" s="147"/>
      <c r="HR310" s="147"/>
      <c r="HS310" s="147"/>
      <c r="HT310" s="147"/>
      <c r="HU310" s="147"/>
      <c r="HV310" s="147"/>
      <c r="HW310" s="147"/>
      <c r="HX310" s="147"/>
      <c r="HY310" s="147"/>
      <c r="HZ310" s="147"/>
      <c r="IA310" s="147"/>
      <c r="IB310" s="147"/>
      <c r="IC310" s="147"/>
      <c r="ID310" s="147"/>
      <c r="IE310" s="147"/>
      <c r="IF310" s="147"/>
      <c r="IG310" s="147"/>
      <c r="IH310" s="147"/>
      <c r="II310" s="147"/>
      <c r="IJ310" s="147"/>
      <c r="IK310" s="147"/>
      <c r="IL310" s="147"/>
      <c r="IM310" s="147"/>
      <c r="IN310" s="147"/>
      <c r="IO310" s="147"/>
      <c r="IP310" s="147"/>
      <c r="IQ310" s="147"/>
      <c r="IR310" s="147"/>
      <c r="IS310" s="147"/>
      <c r="IT310" s="147"/>
      <c r="IU310" s="147"/>
      <c r="IV310" s="147"/>
      <c r="IW310" s="147"/>
      <c r="IX310" s="147"/>
      <c r="IY310" s="147"/>
      <c r="IZ310" s="147"/>
      <c r="JA310" s="147"/>
      <c r="JB310" s="147"/>
      <c r="JC310" s="147"/>
      <c r="JD310" s="147"/>
      <c r="JE310" s="147"/>
      <c r="JF310" s="147"/>
      <c r="JG310" s="147"/>
      <c r="JH310" s="147"/>
      <c r="JI310" s="147"/>
      <c r="JJ310" s="147"/>
      <c r="JK310" s="147"/>
      <c r="JL310" s="147"/>
      <c r="JM310" s="147"/>
      <c r="JN310" s="147"/>
      <c r="JO310" s="147"/>
      <c r="JP310" s="147"/>
      <c r="JQ310" s="147"/>
      <c r="JR310" s="147"/>
      <c r="JS310" s="147"/>
      <c r="JT310" s="147"/>
      <c r="JU310" s="147"/>
      <c r="JV310" s="147"/>
      <c r="JW310" s="147"/>
      <c r="JX310" s="147"/>
      <c r="JY310" s="147"/>
      <c r="JZ310" s="147"/>
      <c r="KA310" s="147"/>
      <c r="KB310" s="147"/>
      <c r="KC310" s="147"/>
      <c r="KD310" s="147"/>
      <c r="KE310" s="147"/>
      <c r="KF310" s="147"/>
      <c r="KG310" s="147"/>
      <c r="KH310" s="147"/>
      <c r="KI310" s="147"/>
      <c r="KJ310" s="147"/>
      <c r="KK310" s="147"/>
      <c r="KL310" s="147"/>
      <c r="KM310" s="147"/>
      <c r="KN310" s="147"/>
      <c r="KO310" s="147"/>
      <c r="KP310" s="147"/>
      <c r="KQ310" s="147"/>
      <c r="KR310" s="147"/>
      <c r="KS310" s="147"/>
      <c r="KT310" s="147"/>
      <c r="KU310" s="147"/>
      <c r="KV310" s="147"/>
      <c r="KW310" s="147"/>
      <c r="KX310" s="147"/>
      <c r="KY310" s="147"/>
      <c r="KZ310" s="147"/>
      <c r="LA310" s="147"/>
      <c r="LB310" s="147"/>
      <c r="LC310" s="147"/>
      <c r="LD310" s="147"/>
      <c r="LE310" s="147"/>
      <c r="LF310" s="147"/>
      <c r="LG310" s="147"/>
      <c r="LH310" s="147"/>
      <c r="LI310" s="147"/>
      <c r="LJ310" s="147"/>
      <c r="LK310" s="147"/>
      <c r="LL310" s="147"/>
      <c r="LM310" s="147"/>
      <c r="LN310" s="147"/>
      <c r="LO310" s="147"/>
      <c r="LP310" s="147"/>
      <c r="LQ310" s="147"/>
      <c r="LR310" s="147"/>
      <c r="LS310" s="147"/>
      <c r="LT310" s="147"/>
      <c r="LU310" s="147"/>
      <c r="LV310" s="147"/>
      <c r="LW310" s="147"/>
      <c r="LX310" s="147"/>
      <c r="LY310" s="147"/>
      <c r="LZ310" s="147"/>
      <c r="MA310" s="147"/>
      <c r="MB310" s="147"/>
      <c r="MC310" s="147"/>
      <c r="MD310" s="147"/>
      <c r="ME310" s="147"/>
      <c r="MF310" s="147"/>
      <c r="MG310" s="147"/>
      <c r="MH310" s="147"/>
      <c r="MI310" s="147"/>
      <c r="MJ310" s="147"/>
      <c r="MK310" s="147"/>
      <c r="ML310" s="147"/>
      <c r="MM310" s="147"/>
      <c r="MN310" s="147"/>
      <c r="MO310" s="147"/>
      <c r="MP310" s="147"/>
      <c r="MQ310" s="147"/>
      <c r="MR310" s="147"/>
      <c r="MS310" s="147"/>
      <c r="MT310" s="147"/>
      <c r="MU310" s="147"/>
      <c r="MV310" s="147"/>
      <c r="MW310" s="147"/>
      <c r="MX310" s="147"/>
      <c r="MY310" s="147"/>
      <c r="MZ310" s="147"/>
      <c r="NA310" s="147"/>
      <c r="NB310" s="147"/>
      <c r="NC310" s="147"/>
      <c r="ND310" s="147"/>
      <c r="NE310" s="147"/>
      <c r="NF310" s="147"/>
      <c r="NG310" s="147"/>
      <c r="NH310" s="147"/>
      <c r="NI310" s="147"/>
      <c r="NJ310" s="147"/>
      <c r="NK310" s="149"/>
    </row>
    <row r="311" spans="1:375" x14ac:dyDescent="0.25">
      <c r="A311" s="150"/>
      <c r="B311" s="70" t="s">
        <v>166</v>
      </c>
      <c r="C311" s="151" t="str">
        <f>A147&amp;" / "&amp;C147</f>
        <v>1000 / Box</v>
      </c>
      <c r="D311" s="152"/>
      <c r="E311" s="152"/>
      <c r="F311" s="152"/>
      <c r="G311" s="152"/>
      <c r="H311" s="152"/>
      <c r="I311" s="152"/>
      <c r="J311" s="152"/>
      <c r="K311" s="152"/>
      <c r="L311" s="152"/>
      <c r="M311" s="152"/>
      <c r="N311" s="152"/>
      <c r="O311" s="152"/>
      <c r="P311" s="152"/>
      <c r="Q311" s="152"/>
      <c r="R311" s="152"/>
      <c r="S311" s="152"/>
      <c r="T311" s="152"/>
      <c r="U311" s="152"/>
      <c r="V311" s="152"/>
      <c r="W311" s="152"/>
      <c r="X311" s="152"/>
      <c r="Y311" s="152"/>
      <c r="Z311" s="152"/>
      <c r="AA311" s="152"/>
      <c r="AB311" s="152"/>
      <c r="AC311" s="152"/>
      <c r="AD311" s="152"/>
      <c r="AE311" s="152"/>
      <c r="AF311" s="152"/>
      <c r="AG311" s="152"/>
      <c r="AH311" s="152"/>
      <c r="AI311" s="152"/>
      <c r="AJ311" s="152"/>
      <c r="AK311" s="152"/>
      <c r="AL311" s="152"/>
      <c r="AM311" s="152"/>
      <c r="AN311" s="152"/>
      <c r="AO311" s="152"/>
      <c r="AP311" s="152"/>
      <c r="AQ311" s="152"/>
      <c r="AR311" s="152"/>
      <c r="AS311" s="152"/>
      <c r="AT311" s="152"/>
      <c r="AU311" s="152"/>
      <c r="AV311" s="152"/>
      <c r="AW311" s="152"/>
      <c r="AX311" s="152"/>
      <c r="AY311" s="152"/>
      <c r="AZ311" s="152"/>
      <c r="BA311" s="152"/>
      <c r="BB311" s="152"/>
      <c r="BC311" s="152"/>
      <c r="BD311" s="152"/>
      <c r="BE311" s="152"/>
      <c r="BF311" s="152"/>
      <c r="BG311" s="152"/>
      <c r="BH311" s="152"/>
      <c r="BI311" s="152"/>
      <c r="BJ311" s="152"/>
      <c r="BK311" s="152"/>
      <c r="BL311" s="152"/>
      <c r="BM311" s="152"/>
      <c r="BN311" s="152"/>
      <c r="BO311" s="152"/>
      <c r="BP311" s="152"/>
      <c r="BQ311" s="152"/>
      <c r="BR311" s="152"/>
      <c r="BS311" s="152"/>
      <c r="BT311" s="152"/>
      <c r="BU311" s="152"/>
      <c r="BV311" s="152"/>
      <c r="BW311" s="152"/>
      <c r="BX311" s="152"/>
      <c r="BY311" s="152"/>
      <c r="BZ311" s="152"/>
      <c r="CA311" s="152"/>
      <c r="CB311" s="152"/>
      <c r="CC311" s="152"/>
      <c r="CD311" s="152"/>
      <c r="CE311" s="152"/>
      <c r="CF311" s="152"/>
      <c r="CG311" s="152"/>
      <c r="CH311" s="152"/>
      <c r="CI311" s="152"/>
      <c r="CJ311" s="152"/>
      <c r="CK311" s="152"/>
      <c r="CL311" s="152"/>
      <c r="CM311" s="152"/>
      <c r="CN311" s="152"/>
      <c r="CO311" s="152"/>
      <c r="CP311" s="152"/>
      <c r="CQ311" s="152"/>
      <c r="CR311" s="152"/>
      <c r="CS311" s="152"/>
      <c r="CT311" s="152"/>
      <c r="CU311" s="152"/>
      <c r="CV311" s="152"/>
      <c r="CW311" s="152"/>
      <c r="CX311" s="152"/>
      <c r="CY311" s="152"/>
      <c r="CZ311" s="152"/>
      <c r="DA311" s="152"/>
      <c r="DB311" s="152"/>
      <c r="DC311" s="152"/>
      <c r="DD311" s="152"/>
      <c r="DE311" s="152"/>
      <c r="DF311" s="152"/>
      <c r="DG311" s="152"/>
      <c r="DH311" s="152"/>
      <c r="DI311" s="152"/>
      <c r="DJ311" s="152"/>
      <c r="DK311" s="152"/>
      <c r="DL311" s="152"/>
      <c r="DM311" s="152"/>
      <c r="DN311" s="152"/>
      <c r="DO311" s="152"/>
      <c r="DP311" s="152"/>
      <c r="DQ311" s="152"/>
      <c r="DR311" s="152"/>
      <c r="DS311" s="152"/>
      <c r="DT311" s="152"/>
      <c r="DU311" s="152"/>
      <c r="DV311" s="152"/>
      <c r="DW311" s="152"/>
      <c r="DX311" s="152"/>
      <c r="DY311" s="152"/>
      <c r="DZ311" s="152"/>
      <c r="EA311" s="152"/>
      <c r="EB311" s="152"/>
      <c r="EC311" s="152"/>
      <c r="ED311" s="152"/>
      <c r="EE311" s="152"/>
      <c r="EF311" s="152"/>
      <c r="EG311" s="152"/>
      <c r="EH311" s="152"/>
      <c r="EI311" s="152"/>
      <c r="EJ311" s="152"/>
      <c r="EK311" s="152"/>
      <c r="EL311" s="152"/>
      <c r="EM311" s="152"/>
      <c r="EN311" s="152"/>
      <c r="EO311" s="152"/>
      <c r="EP311" s="152"/>
      <c r="EQ311" s="152"/>
      <c r="ER311" s="152"/>
      <c r="ES311" s="152"/>
      <c r="ET311" s="152"/>
      <c r="EU311" s="152"/>
      <c r="EV311" s="152"/>
      <c r="EW311" s="152"/>
      <c r="EX311" s="152"/>
      <c r="EY311" s="152"/>
      <c r="EZ311" s="152"/>
      <c r="FA311" s="152"/>
      <c r="FB311" s="152"/>
      <c r="FC311" s="152"/>
      <c r="FD311" s="152"/>
      <c r="FE311" s="152"/>
      <c r="FF311" s="152"/>
      <c r="FG311" s="152"/>
      <c r="FH311" s="152"/>
      <c r="FI311" s="152"/>
      <c r="FJ311" s="152"/>
      <c r="FK311" s="152"/>
      <c r="FL311" s="152"/>
      <c r="FM311" s="152"/>
      <c r="FN311" s="152"/>
      <c r="FO311" s="152"/>
      <c r="FP311" s="152"/>
      <c r="FQ311" s="152"/>
      <c r="FR311" s="152"/>
      <c r="FS311" s="152"/>
      <c r="FT311" s="152"/>
      <c r="FU311" s="152"/>
      <c r="FV311" s="152"/>
      <c r="FW311" s="152"/>
      <c r="FX311" s="152"/>
      <c r="FY311" s="152"/>
      <c r="FZ311" s="152"/>
      <c r="GA311" s="152"/>
      <c r="GB311" s="152"/>
      <c r="GC311" s="152"/>
      <c r="GD311" s="152"/>
      <c r="GE311" s="152"/>
      <c r="GF311" s="152"/>
      <c r="GG311" s="152"/>
      <c r="GH311" s="152"/>
      <c r="GI311" s="152"/>
      <c r="GJ311" s="152"/>
      <c r="GK311" s="152"/>
      <c r="GL311" s="152"/>
      <c r="GM311" s="152"/>
      <c r="GN311" s="152"/>
      <c r="GO311" s="152"/>
      <c r="GP311" s="152"/>
      <c r="GQ311" s="152"/>
      <c r="GR311" s="152"/>
      <c r="GS311" s="152"/>
      <c r="GT311" s="152"/>
      <c r="GU311" s="152"/>
      <c r="GV311" s="152"/>
      <c r="GW311" s="152"/>
      <c r="GX311" s="152"/>
      <c r="GY311" s="152"/>
      <c r="GZ311" s="152"/>
      <c r="HA311" s="152"/>
      <c r="HB311" s="152"/>
      <c r="HC311" s="152"/>
      <c r="HD311" s="152"/>
      <c r="HE311" s="152"/>
      <c r="HF311" s="152"/>
      <c r="HG311" s="152"/>
      <c r="HH311" s="152"/>
      <c r="HI311" s="152"/>
      <c r="HJ311" s="152"/>
      <c r="HK311" s="152"/>
      <c r="HL311" s="152"/>
      <c r="HM311" s="152"/>
      <c r="HN311" s="152"/>
      <c r="HO311" s="152"/>
      <c r="HP311" s="152"/>
      <c r="HQ311" s="152"/>
      <c r="HR311" s="152"/>
      <c r="HS311" s="152"/>
      <c r="HT311" s="152"/>
      <c r="HU311" s="152"/>
      <c r="HV311" s="152"/>
      <c r="HW311" s="152"/>
      <c r="HX311" s="152"/>
      <c r="HY311" s="152"/>
      <c r="HZ311" s="152"/>
      <c r="IA311" s="152"/>
      <c r="IB311" s="152"/>
      <c r="IC311" s="152"/>
      <c r="ID311" s="152"/>
      <c r="IE311" s="152"/>
      <c r="IF311" s="152"/>
      <c r="IG311" s="152"/>
      <c r="IH311" s="152"/>
      <c r="II311" s="152"/>
      <c r="IJ311" s="152"/>
      <c r="IK311" s="152"/>
      <c r="IL311" s="152"/>
      <c r="IM311" s="152"/>
      <c r="IN311" s="152"/>
      <c r="IO311" s="152"/>
      <c r="IP311" s="152"/>
      <c r="IQ311" s="152"/>
      <c r="IR311" s="152"/>
      <c r="IS311" s="152"/>
      <c r="IT311" s="152"/>
      <c r="IU311" s="152"/>
      <c r="IV311" s="152"/>
      <c r="IW311" s="152"/>
      <c r="IX311" s="152"/>
      <c r="IY311" s="152"/>
      <c r="IZ311" s="152"/>
      <c r="JA311" s="152"/>
      <c r="JB311" s="152"/>
      <c r="JC311" s="152"/>
      <c r="JD311" s="152"/>
      <c r="JE311" s="152"/>
      <c r="JF311" s="152"/>
      <c r="JG311" s="152"/>
      <c r="JH311" s="152"/>
      <c r="JI311" s="152"/>
      <c r="JJ311" s="152"/>
      <c r="JK311" s="152"/>
      <c r="JL311" s="152"/>
      <c r="JM311" s="152"/>
      <c r="JN311" s="152"/>
      <c r="JO311" s="152"/>
      <c r="JP311" s="152"/>
      <c r="JQ311" s="152"/>
      <c r="JR311" s="152"/>
      <c r="JS311" s="152"/>
      <c r="JT311" s="152"/>
      <c r="JU311" s="152"/>
      <c r="JV311" s="152"/>
      <c r="JW311" s="152"/>
      <c r="JX311" s="152"/>
      <c r="JY311" s="152"/>
      <c r="JZ311" s="152"/>
      <c r="KA311" s="152"/>
      <c r="KB311" s="152"/>
      <c r="KC311" s="152"/>
      <c r="KD311" s="152"/>
      <c r="KE311" s="152"/>
      <c r="KF311" s="152"/>
      <c r="KG311" s="152"/>
      <c r="KH311" s="152"/>
      <c r="KI311" s="152"/>
      <c r="KJ311" s="152"/>
      <c r="KK311" s="152"/>
      <c r="KL311" s="152"/>
      <c r="KM311" s="152"/>
      <c r="KN311" s="152"/>
      <c r="KO311" s="152"/>
      <c r="KP311" s="152"/>
      <c r="KQ311" s="152"/>
      <c r="KR311" s="152"/>
      <c r="KS311" s="152"/>
      <c r="KT311" s="152"/>
      <c r="KU311" s="152"/>
      <c r="KV311" s="152"/>
      <c r="KW311" s="152"/>
      <c r="KX311" s="152"/>
      <c r="KY311" s="152"/>
      <c r="KZ311" s="152"/>
      <c r="LA311" s="152"/>
      <c r="LB311" s="152"/>
      <c r="LC311" s="152"/>
      <c r="LD311" s="152"/>
      <c r="LE311" s="152"/>
      <c r="LF311" s="152"/>
      <c r="LG311" s="152"/>
      <c r="LH311" s="152"/>
      <c r="LI311" s="152"/>
      <c r="LJ311" s="152"/>
      <c r="LK311" s="152"/>
      <c r="LL311" s="152"/>
      <c r="LM311" s="152"/>
      <c r="LN311" s="152"/>
      <c r="LO311" s="152"/>
      <c r="LP311" s="152"/>
      <c r="LQ311" s="152"/>
      <c r="LR311" s="152"/>
      <c r="LS311" s="152"/>
      <c r="LT311" s="152"/>
      <c r="LU311" s="152"/>
      <c r="LV311" s="152"/>
      <c r="LW311" s="152"/>
      <c r="LX311" s="152"/>
      <c r="LY311" s="152"/>
      <c r="LZ311" s="152"/>
      <c r="MA311" s="152"/>
      <c r="MB311" s="152"/>
      <c r="MC311" s="152"/>
      <c r="MD311" s="152"/>
      <c r="ME311" s="152"/>
      <c r="MF311" s="152"/>
      <c r="MG311" s="152"/>
      <c r="MH311" s="152"/>
      <c r="MI311" s="152"/>
      <c r="MJ311" s="152"/>
      <c r="MK311" s="152"/>
      <c r="ML311" s="152"/>
      <c r="MM311" s="152"/>
      <c r="MN311" s="152"/>
      <c r="MO311" s="152"/>
      <c r="MP311" s="152"/>
      <c r="MQ311" s="152"/>
      <c r="MR311" s="152"/>
      <c r="MS311" s="152"/>
      <c r="MT311" s="152"/>
      <c r="MU311" s="152"/>
      <c r="MV311" s="152"/>
      <c r="MW311" s="152"/>
      <c r="MX311" s="152"/>
      <c r="MY311" s="152"/>
      <c r="MZ311" s="152"/>
      <c r="NA311" s="152"/>
      <c r="NB311" s="152"/>
      <c r="NC311" s="152"/>
      <c r="ND311" s="152"/>
      <c r="NE311" s="152"/>
      <c r="NF311" s="152"/>
      <c r="NG311" s="152"/>
      <c r="NH311" s="152"/>
      <c r="NI311" s="152"/>
      <c r="NJ311" s="152"/>
      <c r="NK311" s="153"/>
    </row>
    <row r="312" spans="1:375" x14ac:dyDescent="0.25">
      <c r="A312" s="154">
        <f>SUM(D312:NK312)</f>
        <v>156863.1750000001</v>
      </c>
      <c r="B312" s="155" t="s">
        <v>167</v>
      </c>
      <c r="C312" s="89" t="s">
        <v>153</v>
      </c>
      <c r="D312" s="156">
        <f t="array" ref="D312">IFERROR(INDEX($N147:$N161,MATCH(1,IF($L147:$L161&lt;=D$165,IF($M147:$M161&gt;=D$165,1)),0))*$B147/12,0)</f>
        <v>0</v>
      </c>
      <c r="E312" s="156">
        <f t="array" ref="E312">IFERROR(INDEX($N147:$N161,MATCH(1,IF($L147:$L161&lt;=E$165,IF($M147:$M161&gt;=E$165,1)),0))*$B147/12,0)</f>
        <v>0</v>
      </c>
      <c r="F312" s="156">
        <f t="array" ref="F312">IFERROR(INDEX($N147:$N161,MATCH(1,IF($L147:$L161&lt;=F$165,IF($M147:$M161&gt;=F$165,1)),0))*$B147/12,0)</f>
        <v>0</v>
      </c>
      <c r="G312" s="156">
        <f t="array" ref="G312">IFERROR(INDEX($N147:$N161,MATCH(1,IF($L147:$L161&lt;=G$165,IF($M147:$M161&gt;=G$165,1)),0))*$B147/12,0)</f>
        <v>0</v>
      </c>
      <c r="H312" s="156">
        <f t="array" ref="H312">IFERROR(INDEX($N147:$N161,MATCH(1,IF($L147:$L161&lt;=H$165,IF($M147:$M161&gt;=H$165,1)),0))*$B147/12,0)</f>
        <v>0</v>
      </c>
      <c r="I312" s="156">
        <f t="array" ref="I312">IFERROR(INDEX($N147:$N161,MATCH(1,IF($L147:$L161&lt;=I$165,IF($M147:$M161&gt;=I$165,1)),0))*$B147/12,0)</f>
        <v>0</v>
      </c>
      <c r="J312" s="156">
        <f t="array" ref="J312">IFERROR(INDEX($N147:$N161,MATCH(1,IF($L147:$L161&lt;=J$165,IF($M147:$M161&gt;=J$165,1)),0))*$B147/12,0)</f>
        <v>0</v>
      </c>
      <c r="K312" s="156">
        <f t="array" ref="K312">IFERROR(INDEX($N147:$N161,MATCH(1,IF($L147:$L161&lt;=K$165,IF($M147:$M161&gt;=K$165,1)),0))*$B147/12,0)</f>
        <v>0</v>
      </c>
      <c r="L312" s="156">
        <f t="array" ref="L312">IFERROR(INDEX($N147:$N161,MATCH(1,IF($L147:$L161&lt;=L$165,IF($M147:$M161&gt;=L$165,1)),0))*$B147/12,0)</f>
        <v>0</v>
      </c>
      <c r="M312" s="156">
        <f t="array" ref="M312">IFERROR(INDEX($N147:$N161,MATCH(1,IF($L147:$L161&lt;=M$165,IF($M147:$M161&gt;=M$165,1)),0))*$B147/12,0)</f>
        <v>0</v>
      </c>
      <c r="N312" s="156">
        <f t="array" ref="N312">IFERROR(INDEX($N147:$N161,MATCH(1,IF($L147:$L161&lt;=N$165,IF($M147:$M161&gt;=N$165,1)),0))*$B147/12,0)</f>
        <v>0</v>
      </c>
      <c r="O312" s="156">
        <f t="array" ref="O312">IFERROR(INDEX($N147:$N161,MATCH(1,IF($L147:$L161&lt;=O$165,IF($M147:$M161&gt;=O$165,1)),0))*$B147/12,0)</f>
        <v>0</v>
      </c>
      <c r="P312" s="156">
        <f t="array" ref="P312">IFERROR(INDEX($N147:$N161,MATCH(1,IF($L147:$L161&lt;=P$165,IF($M147:$M161&gt;=P$165,1)),0))*$B147/12,0)</f>
        <v>0</v>
      </c>
      <c r="Q312" s="156">
        <f t="array" ref="Q312">IFERROR(INDEX($N147:$N161,MATCH(1,IF($L147:$L161&lt;=Q$165,IF($M147:$M161&gt;=Q$165,1)),0))*$B147/12,0)</f>
        <v>0</v>
      </c>
      <c r="R312" s="156">
        <f t="array" ref="R312">IFERROR(INDEX($N147:$N161,MATCH(1,IF($L147:$L161&lt;=R$165,IF($M147:$M161&gt;=R$165,1)),0))*$B147/12,0)</f>
        <v>0</v>
      </c>
      <c r="S312" s="156">
        <f t="array" ref="S312">IFERROR(INDEX($N147:$N161,MATCH(1,IF($L147:$L161&lt;=S$165,IF($M147:$M161&gt;=S$165,1)),0))*$B147/12,0)</f>
        <v>0</v>
      </c>
      <c r="T312" s="156">
        <f t="array" ref="T312">IFERROR(INDEX($N147:$N161,MATCH(1,IF($L147:$L161&lt;=T$165,IF($M147:$M161&gt;=T$165,1)),0))*$B147/12,0)</f>
        <v>0</v>
      </c>
      <c r="U312" s="156">
        <f t="array" ref="U312">IFERROR(INDEX($N147:$N161,MATCH(1,IF($L147:$L161&lt;=U$165,IF($M147:$M161&gt;=U$165,1)),0))*$B147/12,0)</f>
        <v>0</v>
      </c>
      <c r="V312" s="156">
        <f t="array" ref="V312">IFERROR(INDEX($N147:$N161,MATCH(1,IF($L147:$L161&lt;=V$165,IF($M147:$M161&gt;=V$165,1)),0))*$B147/12,0)</f>
        <v>0</v>
      </c>
      <c r="W312" s="156">
        <f t="array" ref="W312">IFERROR(INDEX($N147:$N161,MATCH(1,IF($L147:$L161&lt;=W$165,IF($M147:$M161&gt;=W$165,1)),0))*$B147/12,0)</f>
        <v>0</v>
      </c>
      <c r="X312" s="156">
        <f t="array" ref="X312">IFERROR(INDEX($N147:$N161,MATCH(1,IF($L147:$L161&lt;=X$165,IF($M147:$M161&gt;=X$165,1)),0))*$B147/12,0)</f>
        <v>4229.166666666667</v>
      </c>
      <c r="Y312" s="156">
        <f t="array" ref="Y312">IFERROR(INDEX($N147:$N161,MATCH(1,IF($L147:$L161&lt;=Y$165,IF($M147:$M161&gt;=Y$165,1)),0))*$B147/12,0)</f>
        <v>4229.166666666667</v>
      </c>
      <c r="Z312" s="156">
        <f t="array" ref="Z312">IFERROR(INDEX($N147:$N161,MATCH(1,IF($L147:$L161&lt;=Z$165,IF($M147:$M161&gt;=Z$165,1)),0))*$B147/12,0)</f>
        <v>4229.166666666667</v>
      </c>
      <c r="AA312" s="156">
        <f t="array" ref="AA312">IFERROR(INDEX($N147:$N161,MATCH(1,IF($L147:$L161&lt;=AA$165,IF($M147:$M161&gt;=AA$165,1)),0))*$B147/12,0)</f>
        <v>4229.166666666667</v>
      </c>
      <c r="AB312" s="156">
        <f t="array" ref="AB312">IFERROR(INDEX($N147:$N161,MATCH(1,IF($L147:$L161&lt;=AB$165,IF($M147:$M161&gt;=AB$165,1)),0))*$B147/12,0)</f>
        <v>4229.166666666667</v>
      </c>
      <c r="AC312" s="156">
        <f t="array" ref="AC312">IFERROR(INDEX($N147:$N161,MATCH(1,IF($L147:$L161&lt;=AC$165,IF($M147:$M161&gt;=AC$165,1)),0))*$B147/12,0)</f>
        <v>4229.166666666667</v>
      </c>
      <c r="AD312" s="156">
        <f t="array" ref="AD312">IFERROR(INDEX($N147:$N161,MATCH(1,IF($L147:$L161&lt;=AD$165,IF($M147:$M161&gt;=AD$165,1)),0))*$B147/12,0)</f>
        <v>4229.166666666667</v>
      </c>
      <c r="AE312" s="156">
        <f t="array" ref="AE312">IFERROR(INDEX($N147:$N161,MATCH(1,IF($L147:$L161&lt;=AE$165,IF($M147:$M161&gt;=AE$165,1)),0))*$B147/12,0)</f>
        <v>4229.166666666667</v>
      </c>
      <c r="AF312" s="156">
        <f t="array" ref="AF312">IFERROR(INDEX($N147:$N161,MATCH(1,IF($L147:$L161&lt;=AF$165,IF($M147:$M161&gt;=AF$165,1)),0))*$B147/12,0)</f>
        <v>4229.166666666667</v>
      </c>
      <c r="AG312" s="156">
        <f t="array" ref="AG312">IFERROR(INDEX($N147:$N161,MATCH(1,IF($L147:$L161&lt;=AG$165,IF($M147:$M161&gt;=AG$165,1)),0))*$B147/12,0)</f>
        <v>4229.166666666667</v>
      </c>
      <c r="AH312" s="156">
        <f t="array" ref="AH312">IFERROR(INDEX($N147:$N161,MATCH(1,IF($L147:$L161&lt;=AH$165,IF($M147:$M161&gt;=AH$165,1)),0))*$B147/12,0)</f>
        <v>4229.166666666667</v>
      </c>
      <c r="AI312" s="156">
        <f t="array" ref="AI312">IFERROR(INDEX($N147:$N161,MATCH(1,IF($L147:$L161&lt;=AI$165,IF($M147:$M161&gt;=AI$165,1)),0))*$B147/12,0)</f>
        <v>4229.166666666667</v>
      </c>
      <c r="AJ312" s="156">
        <f t="array" ref="AJ312">IFERROR(INDEX($N147:$N161,MATCH(1,IF($L147:$L161&lt;=AJ$165,IF($M147:$M161&gt;=AJ$165,1)),0))*$B147/12,0)</f>
        <v>4356.041666666667</v>
      </c>
      <c r="AK312" s="156">
        <f t="array" ref="AK312">IFERROR(INDEX($N147:$N161,MATCH(1,IF($L147:$L161&lt;=AK$165,IF($M147:$M161&gt;=AK$165,1)),0))*$B147/12,0)</f>
        <v>4356.041666666667</v>
      </c>
      <c r="AL312" s="156">
        <f t="array" ref="AL312">IFERROR(INDEX($N147:$N161,MATCH(1,IF($L147:$L161&lt;=AL$165,IF($M147:$M161&gt;=AL$165,1)),0))*$B147/12,0)</f>
        <v>4356.041666666667</v>
      </c>
      <c r="AM312" s="156">
        <f t="array" ref="AM312">IFERROR(INDEX($N147:$N161,MATCH(1,IF($L147:$L161&lt;=AM$165,IF($M147:$M161&gt;=AM$165,1)),0))*$B147/12,0)</f>
        <v>4356.041666666667</v>
      </c>
      <c r="AN312" s="156">
        <f t="array" ref="AN312">IFERROR(INDEX($N147:$N161,MATCH(1,IF($L147:$L161&lt;=AN$165,IF($M147:$M161&gt;=AN$165,1)),0))*$B147/12,0)</f>
        <v>4356.041666666667</v>
      </c>
      <c r="AO312" s="156">
        <f t="array" ref="AO312">IFERROR(INDEX($N147:$N161,MATCH(1,IF($L147:$L161&lt;=AO$165,IF($M147:$M161&gt;=AO$165,1)),0))*$B147/12,0)</f>
        <v>4356.041666666667</v>
      </c>
      <c r="AP312" s="156">
        <f t="array" ref="AP312">IFERROR(INDEX($N147:$N161,MATCH(1,IF($L147:$L161&lt;=AP$165,IF($M147:$M161&gt;=AP$165,1)),0))*$B147/12,0)</f>
        <v>4356.041666666667</v>
      </c>
      <c r="AQ312" s="156">
        <f t="array" ref="AQ312">IFERROR(INDEX($N147:$N161,MATCH(1,IF($L147:$L161&lt;=AQ$165,IF($M147:$M161&gt;=AQ$165,1)),0))*$B147/12,0)</f>
        <v>4356.041666666667</v>
      </c>
      <c r="AR312" s="156">
        <f t="array" ref="AR312">IFERROR(INDEX($N147:$N161,MATCH(1,IF($L147:$L161&lt;=AR$165,IF($M147:$M161&gt;=AR$165,1)),0))*$B147/12,0)</f>
        <v>4356.041666666667</v>
      </c>
      <c r="AS312" s="156">
        <f t="array" ref="AS312">IFERROR(INDEX($N147:$N161,MATCH(1,IF($L147:$L161&lt;=AS$165,IF($M147:$M161&gt;=AS$165,1)),0))*$B147/12,0)</f>
        <v>4356.041666666667</v>
      </c>
      <c r="AT312" s="156">
        <f t="array" ref="AT312">IFERROR(INDEX($N147:$N161,MATCH(1,IF($L147:$L161&lt;=AT$165,IF($M147:$M161&gt;=AT$165,1)),0))*$B147/12,0)</f>
        <v>4356.041666666667</v>
      </c>
      <c r="AU312" s="156">
        <f t="array" ref="AU312">IFERROR(INDEX($N147:$N161,MATCH(1,IF($L147:$L161&lt;=AU$165,IF($M147:$M161&gt;=AU$165,1)),0))*$B147/12,0)</f>
        <v>4356.041666666667</v>
      </c>
      <c r="AV312" s="156">
        <f t="array" ref="AV312">IFERROR(INDEX($N147:$N161,MATCH(1,IF($L147:$L161&lt;=AV$165,IF($M147:$M161&gt;=AV$165,1)),0))*$B147/12,0)</f>
        <v>4486.7229166666666</v>
      </c>
      <c r="AW312" s="156">
        <f t="array" ref="AW312">IFERROR(INDEX($N147:$N161,MATCH(1,IF($L147:$L161&lt;=AW$165,IF($M147:$M161&gt;=AW$165,1)),0))*$B147/12,0)</f>
        <v>4486.7229166666666</v>
      </c>
      <c r="AX312" s="156">
        <f t="array" ref="AX312">IFERROR(INDEX($N147:$N161,MATCH(1,IF($L147:$L161&lt;=AX$165,IF($M147:$M161&gt;=AX$165,1)),0))*$B147/12,0)</f>
        <v>4486.7229166666666</v>
      </c>
      <c r="AY312" s="156">
        <f t="array" ref="AY312">IFERROR(INDEX($N147:$N161,MATCH(1,IF($L147:$L161&lt;=AY$165,IF($M147:$M161&gt;=AY$165,1)),0))*$B147/12,0)</f>
        <v>4486.7229166666666</v>
      </c>
      <c r="AZ312" s="156">
        <f t="array" ref="AZ312">IFERROR(INDEX($N147:$N161,MATCH(1,IF($L147:$L161&lt;=AZ$165,IF($M147:$M161&gt;=AZ$165,1)),0))*$B147/12,0)</f>
        <v>4486.7229166666666</v>
      </c>
      <c r="BA312" s="156">
        <f t="array" ref="BA312">IFERROR(INDEX($N147:$N161,MATCH(1,IF($L147:$L161&lt;=BA$165,IF($M147:$M161&gt;=BA$165,1)),0))*$B147/12,0)</f>
        <v>4486.7229166666666</v>
      </c>
      <c r="BB312" s="156">
        <f t="array" ref="BB312">IFERROR(INDEX($N147:$N161,MATCH(1,IF($L147:$L161&lt;=BB$165,IF($M147:$M161&gt;=BB$165,1)),0))*$B147/12,0)</f>
        <v>4486.7229166666666</v>
      </c>
      <c r="BC312" s="156">
        <f t="array" ref="BC312">IFERROR(INDEX($N147:$N161,MATCH(1,IF($L147:$L161&lt;=BC$165,IF($M147:$M161&gt;=BC$165,1)),0))*$B147/12,0)</f>
        <v>4486.7229166666666</v>
      </c>
      <c r="BD312" s="156">
        <f t="array" ref="BD312">IFERROR(INDEX($N147:$N161,MATCH(1,IF($L147:$L161&lt;=BD$165,IF($M147:$M161&gt;=BD$165,1)),0))*$B147/12,0)</f>
        <v>4486.7229166666666</v>
      </c>
      <c r="BE312" s="156">
        <f t="array" ref="BE312">IFERROR(INDEX($N147:$N161,MATCH(1,IF($L147:$L161&lt;=BE$165,IF($M147:$M161&gt;=BE$165,1)),0))*$B147/12,0)</f>
        <v>4486.7229166666666</v>
      </c>
      <c r="BF312" s="156">
        <f t="array" ref="BF312">IFERROR(INDEX($N147:$N161,MATCH(1,IF($L147:$L161&lt;=BF$165,IF($M147:$M161&gt;=BF$165,1)),0))*$B147/12,0)</f>
        <v>4486.7229166666666</v>
      </c>
      <c r="BG312" s="156">
        <f t="array" ref="BG312">IFERROR(INDEX($N147:$N161,MATCH(1,IF($L147:$L161&lt;=BG$165,IF($M147:$M161&gt;=BG$165,1)),0))*$B147/12,0)</f>
        <v>4486.7229166666666</v>
      </c>
      <c r="BH312" s="156">
        <f t="array" ref="BH312">IFERROR(INDEX($N147:$N161,MATCH(1,IF($L147:$L161&lt;=BH$165,IF($M147:$M161&gt;=BH$165,1)),0))*$B147/12,0)</f>
        <v>0</v>
      </c>
      <c r="BI312" s="156">
        <f t="array" ref="BI312">IFERROR(INDEX($N147:$N161,MATCH(1,IF($L147:$L161&lt;=BI$165,IF($M147:$M161&gt;=BI$165,1)),0))*$B147/12,0)</f>
        <v>0</v>
      </c>
      <c r="BJ312" s="156">
        <f t="array" ref="BJ312">IFERROR(INDEX($N147:$N161,MATCH(1,IF($L147:$L161&lt;=BJ$165,IF($M147:$M161&gt;=BJ$165,1)),0))*$B147/12,0)</f>
        <v>0</v>
      </c>
      <c r="BK312" s="156">
        <f t="array" ref="BK312">IFERROR(INDEX($N147:$N161,MATCH(1,IF($L147:$L161&lt;=BK$165,IF($M147:$M161&gt;=BK$165,1)),0))*$B147/12,0)</f>
        <v>0</v>
      </c>
      <c r="BL312" s="156">
        <f t="array" ref="BL312">IFERROR(INDEX($N147:$N161,MATCH(1,IF($L147:$L161&lt;=BL$165,IF($M147:$M161&gt;=BL$165,1)),0))*$B147/12,0)</f>
        <v>0</v>
      </c>
      <c r="BM312" s="156">
        <f t="array" ref="BM312">IFERROR(INDEX($N147:$N161,MATCH(1,IF($L147:$L161&lt;=BM$165,IF($M147:$M161&gt;=BM$165,1)),0))*$B147/12,0)</f>
        <v>0</v>
      </c>
      <c r="BN312" s="156">
        <f t="array" ref="BN312">IFERROR(INDEX($N147:$N161,MATCH(1,IF($L147:$L161&lt;=BN$165,IF($M147:$M161&gt;=BN$165,1)),0))*$B147/12,0)</f>
        <v>0</v>
      </c>
      <c r="BO312" s="156">
        <f t="array" ref="BO312">IFERROR(INDEX($N147:$N161,MATCH(1,IF($L147:$L161&lt;=BO$165,IF($M147:$M161&gt;=BO$165,1)),0))*$B147/12,0)</f>
        <v>0</v>
      </c>
      <c r="BP312" s="156">
        <f t="array" ref="BP312">IFERROR(INDEX($N147:$N161,MATCH(1,IF($L147:$L161&lt;=BP$165,IF($M147:$M161&gt;=BP$165,1)),0))*$B147/12,0)</f>
        <v>0</v>
      </c>
      <c r="BQ312" s="156">
        <f t="array" ref="BQ312">IFERROR(INDEX($N147:$N161,MATCH(1,IF($L147:$L161&lt;=BQ$165,IF($M147:$M161&gt;=BQ$165,1)),0))*$B147/12,0)</f>
        <v>0</v>
      </c>
      <c r="BR312" s="156">
        <f t="array" ref="BR312">IFERROR(INDEX($N147:$N161,MATCH(1,IF($L147:$L161&lt;=BR$165,IF($M147:$M161&gt;=BR$165,1)),0))*$B147/12,0)</f>
        <v>0</v>
      </c>
      <c r="BS312" s="156">
        <f t="array" ref="BS312">IFERROR(INDEX($N147:$N161,MATCH(1,IF($L147:$L161&lt;=BS$165,IF($M147:$M161&gt;=BS$165,1)),0))*$B147/12,0)</f>
        <v>0</v>
      </c>
      <c r="BT312" s="156">
        <f t="array" ref="BT312">IFERROR(INDEX($N147:$N161,MATCH(1,IF($L147:$L161&lt;=BT$165,IF($M147:$M161&gt;=BT$165,1)),0))*$B147/12,0)</f>
        <v>0</v>
      </c>
      <c r="BU312" s="156">
        <f t="array" ref="BU312">IFERROR(INDEX($N147:$N161,MATCH(1,IF($L147:$L161&lt;=BU$165,IF($M147:$M161&gt;=BU$165,1)),0))*$B147/12,0)</f>
        <v>0</v>
      </c>
      <c r="BV312" s="156">
        <f t="array" ref="BV312">IFERROR(INDEX($N147:$N161,MATCH(1,IF($L147:$L161&lt;=BV$165,IF($M147:$M161&gt;=BV$165,1)),0))*$B147/12,0)</f>
        <v>0</v>
      </c>
      <c r="BW312" s="156">
        <f t="array" ref="BW312">IFERROR(INDEX($N147:$N161,MATCH(1,IF($L147:$L161&lt;=BW$165,IF($M147:$M161&gt;=BW$165,1)),0))*$B147/12,0)</f>
        <v>0</v>
      </c>
      <c r="BX312" s="156">
        <f t="array" ref="BX312">IFERROR(INDEX($N147:$N161,MATCH(1,IF($L147:$L161&lt;=BX$165,IF($M147:$M161&gt;=BX$165,1)),0))*$B147/12,0)</f>
        <v>0</v>
      </c>
      <c r="BY312" s="156">
        <f t="array" ref="BY312">IFERROR(INDEX($N147:$N161,MATCH(1,IF($L147:$L161&lt;=BY$165,IF($M147:$M161&gt;=BY$165,1)),0))*$B147/12,0)</f>
        <v>0</v>
      </c>
      <c r="BZ312" s="156">
        <f t="array" ref="BZ312">IFERROR(INDEX($N147:$N161,MATCH(1,IF($L147:$L161&lt;=BZ$165,IF($M147:$M161&gt;=BZ$165,1)),0))*$B147/12,0)</f>
        <v>0</v>
      </c>
      <c r="CA312" s="156">
        <f t="array" ref="CA312">IFERROR(INDEX($N147:$N161,MATCH(1,IF($L147:$L161&lt;=CA$165,IF($M147:$M161&gt;=CA$165,1)),0))*$B147/12,0)</f>
        <v>0</v>
      </c>
      <c r="CB312" s="156">
        <f t="array" ref="CB312">IFERROR(INDEX($N147:$N161,MATCH(1,IF($L147:$L161&lt;=CB$165,IF($M147:$M161&gt;=CB$165,1)),0))*$B147/12,0)</f>
        <v>0</v>
      </c>
      <c r="CC312" s="156">
        <f t="array" ref="CC312">IFERROR(INDEX($N147:$N161,MATCH(1,IF($L147:$L161&lt;=CC$165,IF($M147:$M161&gt;=CC$165,1)),0))*$B147/12,0)</f>
        <v>0</v>
      </c>
      <c r="CD312" s="156">
        <f t="array" ref="CD312">IFERROR(INDEX($N147:$N161,MATCH(1,IF($L147:$L161&lt;=CD$165,IF($M147:$M161&gt;=CD$165,1)),0))*$B147/12,0)</f>
        <v>0</v>
      </c>
      <c r="CE312" s="156">
        <f t="array" ref="CE312">IFERROR(INDEX($N147:$N161,MATCH(1,IF($L147:$L161&lt;=CE$165,IF($M147:$M161&gt;=CE$165,1)),0))*$B147/12,0)</f>
        <v>0</v>
      </c>
      <c r="CF312" s="156">
        <f t="array" ref="CF312">IFERROR(INDEX($N147:$N161,MATCH(1,IF($L147:$L161&lt;=CF$165,IF($M147:$M161&gt;=CF$165,1)),0))*$B147/12,0)</f>
        <v>0</v>
      </c>
      <c r="CG312" s="156">
        <f t="array" ref="CG312">IFERROR(INDEX($N147:$N161,MATCH(1,IF($L147:$L161&lt;=CG$165,IF($M147:$M161&gt;=CG$165,1)),0))*$B147/12,0)</f>
        <v>0</v>
      </c>
      <c r="CH312" s="156">
        <f t="array" ref="CH312">IFERROR(INDEX($N147:$N161,MATCH(1,IF($L147:$L161&lt;=CH$165,IF($M147:$M161&gt;=CH$165,1)),0))*$B147/12,0)</f>
        <v>0</v>
      </c>
      <c r="CI312" s="156">
        <f t="array" ref="CI312">IFERROR(INDEX($N147:$N161,MATCH(1,IF($L147:$L161&lt;=CI$165,IF($M147:$M161&gt;=CI$165,1)),0))*$B147/12,0)</f>
        <v>0</v>
      </c>
      <c r="CJ312" s="156">
        <f t="array" ref="CJ312">IFERROR(INDEX($N147:$N161,MATCH(1,IF($L147:$L161&lt;=CJ$165,IF($M147:$M161&gt;=CJ$165,1)),0))*$B147/12,0)</f>
        <v>0</v>
      </c>
      <c r="CK312" s="156">
        <f t="array" ref="CK312">IFERROR(INDEX($N147:$N161,MATCH(1,IF($L147:$L161&lt;=CK$165,IF($M147:$M161&gt;=CK$165,1)),0))*$B147/12,0)</f>
        <v>0</v>
      </c>
      <c r="CL312" s="156">
        <f t="array" ref="CL312">IFERROR(INDEX($N147:$N161,MATCH(1,IF($L147:$L161&lt;=CL$165,IF($M147:$M161&gt;=CL$165,1)),0))*$B147/12,0)</f>
        <v>0</v>
      </c>
      <c r="CM312" s="156">
        <f t="array" ref="CM312">IFERROR(INDEX($N147:$N161,MATCH(1,IF($L147:$L161&lt;=CM$165,IF($M147:$M161&gt;=CM$165,1)),0))*$B147/12,0)</f>
        <v>0</v>
      </c>
      <c r="CN312" s="156">
        <f t="array" ref="CN312">IFERROR(INDEX($N147:$N161,MATCH(1,IF($L147:$L161&lt;=CN$165,IF($M147:$M161&gt;=CN$165,1)),0))*$B147/12,0)</f>
        <v>0</v>
      </c>
      <c r="CO312" s="156">
        <f t="array" ref="CO312">IFERROR(INDEX($N147:$N161,MATCH(1,IF($L147:$L161&lt;=CO$165,IF($M147:$M161&gt;=CO$165,1)),0))*$B147/12,0)</f>
        <v>0</v>
      </c>
      <c r="CP312" s="156">
        <f t="array" ref="CP312">IFERROR(INDEX($N147:$N161,MATCH(1,IF($L147:$L161&lt;=CP$165,IF($M147:$M161&gt;=CP$165,1)),0))*$B147/12,0)</f>
        <v>0</v>
      </c>
      <c r="CQ312" s="156">
        <f t="array" ref="CQ312">IFERROR(INDEX($N147:$N161,MATCH(1,IF($L147:$L161&lt;=CQ$165,IF($M147:$M161&gt;=CQ$165,1)),0))*$B147/12,0)</f>
        <v>0</v>
      </c>
      <c r="CR312" s="156">
        <f t="array" ref="CR312">IFERROR(INDEX($N147:$N161,MATCH(1,IF($L147:$L161&lt;=CR$165,IF($M147:$M161&gt;=CR$165,1)),0))*$B147/12,0)</f>
        <v>0</v>
      </c>
      <c r="CS312" s="156">
        <f t="array" ref="CS312">IFERROR(INDEX($N147:$N161,MATCH(1,IF($L147:$L161&lt;=CS$165,IF($M147:$M161&gt;=CS$165,1)),0))*$B147/12,0)</f>
        <v>0</v>
      </c>
      <c r="CT312" s="156">
        <f t="array" ref="CT312">IFERROR(INDEX($N147:$N161,MATCH(1,IF($L147:$L161&lt;=CT$165,IF($M147:$M161&gt;=CT$165,1)),0))*$B147/12,0)</f>
        <v>0</v>
      </c>
      <c r="CU312" s="156">
        <f t="array" ref="CU312">IFERROR(INDEX($N147:$N161,MATCH(1,IF($L147:$L161&lt;=CU$165,IF($M147:$M161&gt;=CU$165,1)),0))*$B147/12,0)</f>
        <v>0</v>
      </c>
      <c r="CV312" s="156">
        <f t="array" ref="CV312">IFERROR(INDEX($N147:$N161,MATCH(1,IF($L147:$L161&lt;=CV$165,IF($M147:$M161&gt;=CV$165,1)),0))*$B147/12,0)</f>
        <v>0</v>
      </c>
      <c r="CW312" s="156">
        <f t="array" ref="CW312">IFERROR(INDEX($N147:$N161,MATCH(1,IF($L147:$L161&lt;=CW$165,IF($M147:$M161&gt;=CW$165,1)),0))*$B147/12,0)</f>
        <v>0</v>
      </c>
      <c r="CX312" s="156">
        <f t="array" ref="CX312">IFERROR(INDEX($N147:$N161,MATCH(1,IF($L147:$L161&lt;=CX$165,IF($M147:$M161&gt;=CX$165,1)),0))*$B147/12,0)</f>
        <v>0</v>
      </c>
      <c r="CY312" s="156">
        <f t="array" ref="CY312">IFERROR(INDEX($N147:$N161,MATCH(1,IF($L147:$L161&lt;=CY$165,IF($M147:$M161&gt;=CY$165,1)),0))*$B147/12,0)</f>
        <v>0</v>
      </c>
      <c r="CZ312" s="156">
        <f t="array" ref="CZ312">IFERROR(INDEX($N147:$N161,MATCH(1,IF($L147:$L161&lt;=CZ$165,IF($M147:$M161&gt;=CZ$165,1)),0))*$B147/12,0)</f>
        <v>0</v>
      </c>
      <c r="DA312" s="156">
        <f t="array" ref="DA312">IFERROR(INDEX($N147:$N161,MATCH(1,IF($L147:$L161&lt;=DA$165,IF($M147:$M161&gt;=DA$165,1)),0))*$B147/12,0)</f>
        <v>0</v>
      </c>
      <c r="DB312" s="156">
        <f t="array" ref="DB312">IFERROR(INDEX($N147:$N161,MATCH(1,IF($L147:$L161&lt;=DB$165,IF($M147:$M161&gt;=DB$165,1)),0))*$B147/12,0)</f>
        <v>0</v>
      </c>
      <c r="DC312" s="156">
        <f t="array" ref="DC312">IFERROR(INDEX($N147:$N161,MATCH(1,IF($L147:$L161&lt;=DC$165,IF($M147:$M161&gt;=DC$165,1)),0))*$B147/12,0)</f>
        <v>0</v>
      </c>
      <c r="DD312" s="156">
        <f t="array" ref="DD312">IFERROR(INDEX($N147:$N161,MATCH(1,IF($L147:$L161&lt;=DD$165,IF($M147:$M161&gt;=DD$165,1)),0))*$B147/12,0)</f>
        <v>0</v>
      </c>
      <c r="DE312" s="156">
        <f t="array" ref="DE312">IFERROR(INDEX($N147:$N161,MATCH(1,IF($L147:$L161&lt;=DE$165,IF($M147:$M161&gt;=DE$165,1)),0))*$B147/12,0)</f>
        <v>0</v>
      </c>
      <c r="DF312" s="156">
        <f t="array" ref="DF312">IFERROR(INDEX($N147:$N161,MATCH(1,IF($L147:$L161&lt;=DF$165,IF($M147:$M161&gt;=DF$165,1)),0))*$B147/12,0)</f>
        <v>0</v>
      </c>
      <c r="DG312" s="156">
        <f t="array" ref="DG312">IFERROR(INDEX($N147:$N161,MATCH(1,IF($L147:$L161&lt;=DG$165,IF($M147:$M161&gt;=DG$165,1)),0))*$B147/12,0)</f>
        <v>0</v>
      </c>
      <c r="DH312" s="156">
        <f t="array" ref="DH312">IFERROR(INDEX($N147:$N161,MATCH(1,IF($L147:$L161&lt;=DH$165,IF($M147:$M161&gt;=DH$165,1)),0))*$B147/12,0)</f>
        <v>0</v>
      </c>
      <c r="DI312" s="156">
        <f t="array" ref="DI312">IFERROR(INDEX($N147:$N161,MATCH(1,IF($L147:$L161&lt;=DI$165,IF($M147:$M161&gt;=DI$165,1)),0))*$B147/12,0)</f>
        <v>0</v>
      </c>
      <c r="DJ312" s="156">
        <f t="array" ref="DJ312">IFERROR(INDEX($N147:$N161,MATCH(1,IF($L147:$L161&lt;=DJ$165,IF($M147:$M161&gt;=DJ$165,1)),0))*$B147/12,0)</f>
        <v>0</v>
      </c>
      <c r="DK312" s="156">
        <f t="array" ref="DK312">IFERROR(INDEX($N147:$N161,MATCH(1,IF($L147:$L161&lt;=DK$165,IF($M147:$M161&gt;=DK$165,1)),0))*$B147/12,0)</f>
        <v>0</v>
      </c>
      <c r="DL312" s="156">
        <f t="array" ref="DL312">IFERROR(INDEX($N147:$N161,MATCH(1,IF($L147:$L161&lt;=DL$165,IF($M147:$M161&gt;=DL$165,1)),0))*$B147/12,0)</f>
        <v>0</v>
      </c>
      <c r="DM312" s="156">
        <f t="array" ref="DM312">IFERROR(INDEX($N147:$N161,MATCH(1,IF($L147:$L161&lt;=DM$165,IF($M147:$M161&gt;=DM$165,1)),0))*$B147/12,0)</f>
        <v>0</v>
      </c>
      <c r="DN312" s="156">
        <f t="array" ref="DN312">IFERROR(INDEX($N147:$N161,MATCH(1,IF($L147:$L161&lt;=DN$165,IF($M147:$M161&gt;=DN$165,1)),0))*$B147/12,0)</f>
        <v>0</v>
      </c>
      <c r="DO312" s="156">
        <f t="array" ref="DO312">IFERROR(INDEX($N147:$N161,MATCH(1,IF($L147:$L161&lt;=DO$165,IF($M147:$M161&gt;=DO$165,1)),0))*$B147/12,0)</f>
        <v>0</v>
      </c>
      <c r="DP312" s="156">
        <f t="array" ref="DP312">IFERROR(INDEX($N147:$N161,MATCH(1,IF($L147:$L161&lt;=DP$165,IF($M147:$M161&gt;=DP$165,1)),0))*$B147/12,0)</f>
        <v>0</v>
      </c>
      <c r="DQ312" s="156">
        <f t="array" ref="DQ312">IFERROR(INDEX($N147:$N161,MATCH(1,IF($L147:$L161&lt;=DQ$165,IF($M147:$M161&gt;=DQ$165,1)),0))*$B147/12,0)</f>
        <v>0</v>
      </c>
      <c r="DR312" s="156">
        <f t="array" ref="DR312">IFERROR(INDEX($N147:$N161,MATCH(1,IF($L147:$L161&lt;=DR$165,IF($M147:$M161&gt;=DR$165,1)),0))*$B147/12,0)</f>
        <v>0</v>
      </c>
      <c r="DS312" s="156">
        <f t="array" ref="DS312">IFERROR(INDEX($N147:$N161,MATCH(1,IF($L147:$L161&lt;=DS$165,IF($M147:$M161&gt;=DS$165,1)),0))*$B147/12,0)</f>
        <v>0</v>
      </c>
      <c r="DT312" s="156">
        <f t="array" ref="DT312">IFERROR(INDEX($N147:$N161,MATCH(1,IF($L147:$L161&lt;=DT$165,IF($M147:$M161&gt;=DT$165,1)),0))*$B147/12,0)</f>
        <v>0</v>
      </c>
      <c r="DU312" s="156">
        <f t="array" ref="DU312">IFERROR(INDEX($N147:$N161,MATCH(1,IF($L147:$L161&lt;=DU$165,IF($M147:$M161&gt;=DU$165,1)),0))*$B147/12,0)</f>
        <v>0</v>
      </c>
      <c r="DV312" s="156">
        <f t="array" ref="DV312">IFERROR(INDEX($N147:$N161,MATCH(1,IF($L147:$L161&lt;=DV$165,IF($M147:$M161&gt;=DV$165,1)),0))*$B147/12,0)</f>
        <v>0</v>
      </c>
      <c r="DW312" s="156">
        <f t="array" ref="DW312">IFERROR(INDEX($N147:$N161,MATCH(1,IF($L147:$L161&lt;=DW$165,IF($M147:$M161&gt;=DW$165,1)),0))*$B147/12,0)</f>
        <v>0</v>
      </c>
      <c r="DX312" s="156">
        <f t="array" ref="DX312">IFERROR(INDEX($N147:$N161,MATCH(1,IF($L147:$L161&lt;=DX$165,IF($M147:$M161&gt;=DX$165,1)),0))*$B147/12,0)</f>
        <v>0</v>
      </c>
      <c r="DY312" s="156">
        <f t="array" ref="DY312">IFERROR(INDEX($N147:$N161,MATCH(1,IF($L147:$L161&lt;=DY$165,IF($M147:$M161&gt;=DY$165,1)),0))*$B147/12,0)</f>
        <v>0</v>
      </c>
      <c r="DZ312" s="156">
        <f t="array" ref="DZ312">IFERROR(INDEX($N147:$N161,MATCH(1,IF($L147:$L161&lt;=DZ$165,IF($M147:$M161&gt;=DZ$165,1)),0))*$B147/12,0)</f>
        <v>0</v>
      </c>
      <c r="EA312" s="156">
        <f t="array" ref="EA312">IFERROR(INDEX($N147:$N161,MATCH(1,IF($L147:$L161&lt;=EA$165,IF($M147:$M161&gt;=EA$165,1)),0))*$B147/12,0)</f>
        <v>0</v>
      </c>
      <c r="EB312" s="156">
        <f t="array" ref="EB312">IFERROR(INDEX($N147:$N161,MATCH(1,IF($L147:$L161&lt;=EB$165,IF($M147:$M161&gt;=EB$165,1)),0))*$B147/12,0)</f>
        <v>0</v>
      </c>
      <c r="EC312" s="156">
        <f t="array" ref="EC312">IFERROR(INDEX($N147:$N161,MATCH(1,IF($L147:$L161&lt;=EC$165,IF($M147:$M161&gt;=EC$165,1)),0))*$B147/12,0)</f>
        <v>0</v>
      </c>
      <c r="ED312" s="156">
        <f t="array" ref="ED312">IFERROR(INDEX($N147:$N161,MATCH(1,IF($L147:$L161&lt;=ED$165,IF($M147:$M161&gt;=ED$165,1)),0))*$B147/12,0)</f>
        <v>0</v>
      </c>
      <c r="EE312" s="156">
        <f t="array" ref="EE312">IFERROR(INDEX($N147:$N161,MATCH(1,IF($L147:$L161&lt;=EE$165,IF($M147:$M161&gt;=EE$165,1)),0))*$B147/12,0)</f>
        <v>0</v>
      </c>
      <c r="EF312" s="156">
        <f t="array" ref="EF312">IFERROR(INDEX($N147:$N161,MATCH(1,IF($L147:$L161&lt;=EF$165,IF($M147:$M161&gt;=EF$165,1)),0))*$B147/12,0)</f>
        <v>0</v>
      </c>
      <c r="EG312" s="156">
        <f t="array" ref="EG312">IFERROR(INDEX($N147:$N161,MATCH(1,IF($L147:$L161&lt;=EG$165,IF($M147:$M161&gt;=EG$165,1)),0))*$B147/12,0)</f>
        <v>0</v>
      </c>
      <c r="EH312" s="156">
        <f t="array" ref="EH312">IFERROR(INDEX($N147:$N161,MATCH(1,IF($L147:$L161&lt;=EH$165,IF($M147:$M161&gt;=EH$165,1)),0))*$B147/12,0)</f>
        <v>0</v>
      </c>
      <c r="EI312" s="156">
        <f t="array" ref="EI312">IFERROR(INDEX($N147:$N161,MATCH(1,IF($L147:$L161&lt;=EI$165,IF($M147:$M161&gt;=EI$165,1)),0))*$B147/12,0)</f>
        <v>0</v>
      </c>
      <c r="EJ312" s="156">
        <f t="array" ref="EJ312">IFERROR(INDEX($N147:$N161,MATCH(1,IF($L147:$L161&lt;=EJ$165,IF($M147:$M161&gt;=EJ$165,1)),0))*$B147/12,0)</f>
        <v>0</v>
      </c>
      <c r="EK312" s="156">
        <f t="array" ref="EK312">IFERROR(INDEX($N147:$N161,MATCH(1,IF($L147:$L161&lt;=EK$165,IF($M147:$M161&gt;=EK$165,1)),0))*$B147/12,0)</f>
        <v>0</v>
      </c>
      <c r="EL312" s="156">
        <f t="array" ref="EL312">IFERROR(INDEX($N147:$N161,MATCH(1,IF($L147:$L161&lt;=EL$165,IF($M147:$M161&gt;=EL$165,1)),0))*$B147/12,0)</f>
        <v>0</v>
      </c>
      <c r="EM312" s="156">
        <f t="array" ref="EM312">IFERROR(INDEX($N147:$N161,MATCH(1,IF($L147:$L161&lt;=EM$165,IF($M147:$M161&gt;=EM$165,1)),0))*$B147/12,0)</f>
        <v>0</v>
      </c>
      <c r="EN312" s="156">
        <f t="array" ref="EN312">IFERROR(INDEX($N147:$N161,MATCH(1,IF($L147:$L161&lt;=EN$165,IF($M147:$M161&gt;=EN$165,1)),0))*$B147/12,0)</f>
        <v>0</v>
      </c>
      <c r="EO312" s="156">
        <f t="array" ref="EO312">IFERROR(INDEX($N147:$N161,MATCH(1,IF($L147:$L161&lt;=EO$165,IF($M147:$M161&gt;=EO$165,1)),0))*$B147/12,0)</f>
        <v>0</v>
      </c>
      <c r="EP312" s="156">
        <f t="array" ref="EP312">IFERROR(INDEX($N147:$N161,MATCH(1,IF($L147:$L161&lt;=EP$165,IF($M147:$M161&gt;=EP$165,1)),0))*$B147/12,0)</f>
        <v>0</v>
      </c>
      <c r="EQ312" s="156">
        <f t="array" ref="EQ312">IFERROR(INDEX($N147:$N161,MATCH(1,IF($L147:$L161&lt;=EQ$165,IF($M147:$M161&gt;=EQ$165,1)),0))*$B147/12,0)</f>
        <v>0</v>
      </c>
      <c r="ER312" s="156">
        <f t="array" ref="ER312">IFERROR(INDEX($N147:$N161,MATCH(1,IF($L147:$L161&lt;=ER$165,IF($M147:$M161&gt;=ER$165,1)),0))*$B147/12,0)</f>
        <v>0</v>
      </c>
      <c r="ES312" s="156">
        <f t="array" ref="ES312">IFERROR(INDEX($N147:$N161,MATCH(1,IF($L147:$L161&lt;=ES$165,IF($M147:$M161&gt;=ES$165,1)),0))*$B147/12,0)</f>
        <v>0</v>
      </c>
      <c r="ET312" s="156">
        <f t="array" ref="ET312">IFERROR(INDEX($N147:$N161,MATCH(1,IF($L147:$L161&lt;=ET$165,IF($M147:$M161&gt;=ET$165,1)),0))*$B147/12,0)</f>
        <v>0</v>
      </c>
      <c r="EU312" s="156">
        <f t="array" ref="EU312">IFERROR(INDEX($N147:$N161,MATCH(1,IF($L147:$L161&lt;=EU$165,IF($M147:$M161&gt;=EU$165,1)),0))*$B147/12,0)</f>
        <v>0</v>
      </c>
      <c r="EV312" s="156">
        <f t="array" ref="EV312">IFERROR(INDEX($N147:$N161,MATCH(1,IF($L147:$L161&lt;=EV$165,IF($M147:$M161&gt;=EV$165,1)),0))*$B147/12,0)</f>
        <v>0</v>
      </c>
      <c r="EW312" s="156">
        <f t="array" ref="EW312">IFERROR(INDEX($N147:$N161,MATCH(1,IF($L147:$L161&lt;=EW$165,IF($M147:$M161&gt;=EW$165,1)),0))*$B147/12,0)</f>
        <v>0</v>
      </c>
      <c r="EX312" s="156">
        <f t="array" ref="EX312">IFERROR(INDEX($N147:$N161,MATCH(1,IF($L147:$L161&lt;=EX$165,IF($M147:$M161&gt;=EX$165,1)),0))*$B147/12,0)</f>
        <v>0</v>
      </c>
      <c r="EY312" s="156">
        <f t="array" ref="EY312">IFERROR(INDEX($N147:$N161,MATCH(1,IF($L147:$L161&lt;=EY$165,IF($M147:$M161&gt;=EY$165,1)),0))*$B147/12,0)</f>
        <v>0</v>
      </c>
      <c r="EZ312" s="156">
        <f t="array" ref="EZ312">IFERROR(INDEX($N147:$N161,MATCH(1,IF($L147:$L161&lt;=EZ$165,IF($M147:$M161&gt;=EZ$165,1)),0))*$B147/12,0)</f>
        <v>0</v>
      </c>
      <c r="FA312" s="156">
        <f t="array" ref="FA312">IFERROR(INDEX($N147:$N161,MATCH(1,IF($L147:$L161&lt;=FA$165,IF($M147:$M161&gt;=FA$165,1)),0))*$B147/12,0)</f>
        <v>0</v>
      </c>
      <c r="FB312" s="156">
        <f t="array" ref="FB312">IFERROR(INDEX($N147:$N161,MATCH(1,IF($L147:$L161&lt;=FB$165,IF($M147:$M161&gt;=FB$165,1)),0))*$B147/12,0)</f>
        <v>0</v>
      </c>
      <c r="FC312" s="156">
        <f t="array" ref="FC312">IFERROR(INDEX($N147:$N161,MATCH(1,IF($L147:$L161&lt;=FC$165,IF($M147:$M161&gt;=FC$165,1)),0))*$B147/12,0)</f>
        <v>0</v>
      </c>
      <c r="FD312" s="156">
        <f t="array" ref="FD312">IFERROR(INDEX($N147:$N161,MATCH(1,IF($L147:$L161&lt;=FD$165,IF($M147:$M161&gt;=FD$165,1)),0))*$B147/12,0)</f>
        <v>0</v>
      </c>
      <c r="FE312" s="156">
        <f t="array" ref="FE312">IFERROR(INDEX($N147:$N161,MATCH(1,IF($L147:$L161&lt;=FE$165,IF($M147:$M161&gt;=FE$165,1)),0))*$B147/12,0)</f>
        <v>0</v>
      </c>
      <c r="FF312" s="156">
        <f t="array" ref="FF312">IFERROR(INDEX($N147:$N161,MATCH(1,IF($L147:$L161&lt;=FF$165,IF($M147:$M161&gt;=FF$165,1)),0))*$B147/12,0)</f>
        <v>0</v>
      </c>
      <c r="FG312" s="156">
        <f t="array" ref="FG312">IFERROR(INDEX($N147:$N161,MATCH(1,IF($L147:$L161&lt;=FG$165,IF($M147:$M161&gt;=FG$165,1)),0))*$B147/12,0)</f>
        <v>0</v>
      </c>
      <c r="FH312" s="156">
        <f t="array" ref="FH312">IFERROR(INDEX($N147:$N161,MATCH(1,IF($L147:$L161&lt;=FH$165,IF($M147:$M161&gt;=FH$165,1)),0))*$B147/12,0)</f>
        <v>0</v>
      </c>
      <c r="FI312" s="156">
        <f t="array" ref="FI312">IFERROR(INDEX($N147:$N161,MATCH(1,IF($L147:$L161&lt;=FI$165,IF($M147:$M161&gt;=FI$165,1)),0))*$B147/12,0)</f>
        <v>0</v>
      </c>
      <c r="FJ312" s="156">
        <f t="array" ref="FJ312">IFERROR(INDEX($N147:$N161,MATCH(1,IF($L147:$L161&lt;=FJ$165,IF($M147:$M161&gt;=FJ$165,1)),0))*$B147/12,0)</f>
        <v>0</v>
      </c>
      <c r="FK312" s="156">
        <f t="array" ref="FK312">IFERROR(INDEX($N147:$N161,MATCH(1,IF($L147:$L161&lt;=FK$165,IF($M147:$M161&gt;=FK$165,1)),0))*$B147/12,0)</f>
        <v>0</v>
      </c>
      <c r="FL312" s="156">
        <f t="array" ref="FL312">IFERROR(INDEX($N147:$N161,MATCH(1,IF($L147:$L161&lt;=FL$165,IF($M147:$M161&gt;=FL$165,1)),0))*$B147/12,0)</f>
        <v>0</v>
      </c>
      <c r="FM312" s="156">
        <f t="array" ref="FM312">IFERROR(INDEX($N147:$N161,MATCH(1,IF($L147:$L161&lt;=FM$165,IF($M147:$M161&gt;=FM$165,1)),0))*$B147/12,0)</f>
        <v>0</v>
      </c>
      <c r="FN312" s="156">
        <f t="array" ref="FN312">IFERROR(INDEX($N147:$N161,MATCH(1,IF($L147:$L161&lt;=FN$165,IF($M147:$M161&gt;=FN$165,1)),0))*$B147/12,0)</f>
        <v>0</v>
      </c>
      <c r="FO312" s="156">
        <f t="array" ref="FO312">IFERROR(INDEX($N147:$N161,MATCH(1,IF($L147:$L161&lt;=FO$165,IF($M147:$M161&gt;=FO$165,1)),0))*$B147/12,0)</f>
        <v>0</v>
      </c>
      <c r="FP312" s="156">
        <f t="array" ref="FP312">IFERROR(INDEX($N147:$N161,MATCH(1,IF($L147:$L161&lt;=FP$165,IF($M147:$M161&gt;=FP$165,1)),0))*$B147/12,0)</f>
        <v>0</v>
      </c>
      <c r="FQ312" s="156">
        <f t="array" ref="FQ312">IFERROR(INDEX($N147:$N161,MATCH(1,IF($L147:$L161&lt;=FQ$165,IF($M147:$M161&gt;=FQ$165,1)),0))*$B147/12,0)</f>
        <v>0</v>
      </c>
      <c r="FR312" s="156">
        <f t="array" ref="FR312">IFERROR(INDEX($N147:$N161,MATCH(1,IF($L147:$L161&lt;=FR$165,IF($M147:$M161&gt;=FR$165,1)),0))*$B147/12,0)</f>
        <v>0</v>
      </c>
      <c r="FS312" s="156">
        <f t="array" ref="FS312">IFERROR(INDEX($N147:$N161,MATCH(1,IF($L147:$L161&lt;=FS$165,IF($M147:$M161&gt;=FS$165,1)),0))*$B147/12,0)</f>
        <v>0</v>
      </c>
      <c r="FT312" s="156">
        <f t="array" ref="FT312">IFERROR(INDEX($N147:$N161,MATCH(1,IF($L147:$L161&lt;=FT$165,IF($M147:$M161&gt;=FT$165,1)),0))*$B147/12,0)</f>
        <v>0</v>
      </c>
      <c r="FU312" s="156">
        <f t="array" ref="FU312">IFERROR(INDEX($N147:$N161,MATCH(1,IF($L147:$L161&lt;=FU$165,IF($M147:$M161&gt;=FU$165,1)),0))*$B147/12,0)</f>
        <v>0</v>
      </c>
      <c r="FV312" s="156">
        <f t="array" ref="FV312">IFERROR(INDEX($N147:$N161,MATCH(1,IF($L147:$L161&lt;=FV$165,IF($M147:$M161&gt;=FV$165,1)),0))*$B147/12,0)</f>
        <v>0</v>
      </c>
      <c r="FW312" s="156">
        <f t="array" ref="FW312">IFERROR(INDEX($N147:$N161,MATCH(1,IF($L147:$L161&lt;=FW$165,IF($M147:$M161&gt;=FW$165,1)),0))*$B147/12,0)</f>
        <v>0</v>
      </c>
      <c r="FX312" s="156">
        <f t="array" ref="FX312">IFERROR(INDEX($N147:$N161,MATCH(1,IF($L147:$L161&lt;=FX$165,IF($M147:$M161&gt;=FX$165,1)),0))*$B147/12,0)</f>
        <v>0</v>
      </c>
      <c r="FY312" s="156">
        <f t="array" ref="FY312">IFERROR(INDEX($N147:$N161,MATCH(1,IF($L147:$L161&lt;=FY$165,IF($M147:$M161&gt;=FY$165,1)),0))*$B147/12,0)</f>
        <v>0</v>
      </c>
      <c r="FZ312" s="156">
        <f t="array" ref="FZ312">IFERROR(INDEX($N147:$N161,MATCH(1,IF($L147:$L161&lt;=FZ$165,IF($M147:$M161&gt;=FZ$165,1)),0))*$B147/12,0)</f>
        <v>0</v>
      </c>
      <c r="GA312" s="156">
        <f t="array" ref="GA312">IFERROR(INDEX($N147:$N161,MATCH(1,IF($L147:$L161&lt;=GA$165,IF($M147:$M161&gt;=GA$165,1)),0))*$B147/12,0)</f>
        <v>0</v>
      </c>
      <c r="GB312" s="156">
        <f t="array" ref="GB312">IFERROR(INDEX($N147:$N161,MATCH(1,IF($L147:$L161&lt;=GB$165,IF($M147:$M161&gt;=GB$165,1)),0))*$B147/12,0)</f>
        <v>0</v>
      </c>
      <c r="GC312" s="156">
        <f t="array" ref="GC312">IFERROR(INDEX($N147:$N161,MATCH(1,IF($L147:$L161&lt;=GC$165,IF($M147:$M161&gt;=GC$165,1)),0))*$B147/12,0)</f>
        <v>0</v>
      </c>
      <c r="GD312" s="156">
        <f t="array" ref="GD312">IFERROR(INDEX($N147:$N161,MATCH(1,IF($L147:$L161&lt;=GD$165,IF($M147:$M161&gt;=GD$165,1)),0))*$B147/12,0)</f>
        <v>0</v>
      </c>
      <c r="GE312" s="156">
        <f t="array" ref="GE312">IFERROR(INDEX($N147:$N161,MATCH(1,IF($L147:$L161&lt;=GE$165,IF($M147:$M161&gt;=GE$165,1)),0))*$B147/12,0)</f>
        <v>0</v>
      </c>
      <c r="GF312" s="156">
        <f t="array" ref="GF312">IFERROR(INDEX($N147:$N161,MATCH(1,IF($L147:$L161&lt;=GF$165,IF($M147:$M161&gt;=GF$165,1)),0))*$B147/12,0)</f>
        <v>0</v>
      </c>
      <c r="GG312" s="156">
        <f t="array" ref="GG312">IFERROR(INDEX($N147:$N161,MATCH(1,IF($L147:$L161&lt;=GG$165,IF($M147:$M161&gt;=GG$165,1)),0))*$B147/12,0)</f>
        <v>0</v>
      </c>
      <c r="GH312" s="156">
        <f t="array" ref="GH312">IFERROR(INDEX($N147:$N161,MATCH(1,IF($L147:$L161&lt;=GH$165,IF($M147:$M161&gt;=GH$165,1)),0))*$B147/12,0)</f>
        <v>0</v>
      </c>
      <c r="GI312" s="156">
        <f t="array" ref="GI312">IFERROR(INDEX($N147:$N161,MATCH(1,IF($L147:$L161&lt;=GI$165,IF($M147:$M161&gt;=GI$165,1)),0))*$B147/12,0)</f>
        <v>0</v>
      </c>
      <c r="GJ312" s="156">
        <f t="array" ref="GJ312">IFERROR(INDEX($N147:$N161,MATCH(1,IF($L147:$L161&lt;=GJ$165,IF($M147:$M161&gt;=GJ$165,1)),0))*$B147/12,0)</f>
        <v>0</v>
      </c>
      <c r="GK312" s="156">
        <f t="array" ref="GK312">IFERROR(INDEX($N147:$N161,MATCH(1,IF($L147:$L161&lt;=GK$165,IF($M147:$M161&gt;=GK$165,1)),0))*$B147/12,0)</f>
        <v>0</v>
      </c>
      <c r="GL312" s="156">
        <f t="array" ref="GL312">IFERROR(INDEX($N147:$N161,MATCH(1,IF($L147:$L161&lt;=GL$165,IF($M147:$M161&gt;=GL$165,1)),0))*$B147/12,0)</f>
        <v>0</v>
      </c>
      <c r="GM312" s="156">
        <f t="array" ref="GM312">IFERROR(INDEX($N147:$N161,MATCH(1,IF($L147:$L161&lt;=GM$165,IF($M147:$M161&gt;=GM$165,1)),0))*$B147/12,0)</f>
        <v>0</v>
      </c>
      <c r="GN312" s="156">
        <f t="array" ref="GN312">IFERROR(INDEX($N147:$N161,MATCH(1,IF($L147:$L161&lt;=GN$165,IF($M147:$M161&gt;=GN$165,1)),0))*$B147/12,0)</f>
        <v>0</v>
      </c>
      <c r="GO312" s="156">
        <f t="array" ref="GO312">IFERROR(INDEX($N147:$N161,MATCH(1,IF($L147:$L161&lt;=GO$165,IF($M147:$M161&gt;=GO$165,1)),0))*$B147/12,0)</f>
        <v>0</v>
      </c>
      <c r="GP312" s="156">
        <f t="array" ref="GP312">IFERROR(INDEX($N147:$N161,MATCH(1,IF($L147:$L161&lt;=GP$165,IF($M147:$M161&gt;=GP$165,1)),0))*$B147/12,0)</f>
        <v>0</v>
      </c>
      <c r="GQ312" s="156">
        <f t="array" ref="GQ312">IFERROR(INDEX($N147:$N161,MATCH(1,IF($L147:$L161&lt;=GQ$165,IF($M147:$M161&gt;=GQ$165,1)),0))*$B147/12,0)</f>
        <v>0</v>
      </c>
      <c r="GR312" s="156">
        <f t="array" ref="GR312">IFERROR(INDEX($N147:$N161,MATCH(1,IF($L147:$L161&lt;=GR$165,IF($M147:$M161&gt;=GR$165,1)),0))*$B147/12,0)</f>
        <v>0</v>
      </c>
      <c r="GS312" s="156">
        <f t="array" ref="GS312">IFERROR(INDEX($N147:$N161,MATCH(1,IF($L147:$L161&lt;=GS$165,IF($M147:$M161&gt;=GS$165,1)),0))*$B147/12,0)</f>
        <v>0</v>
      </c>
      <c r="GT312" s="156">
        <f t="array" ref="GT312">IFERROR(INDEX($N147:$N161,MATCH(1,IF($L147:$L161&lt;=GT$165,IF($M147:$M161&gt;=GT$165,1)),0))*$B147/12,0)</f>
        <v>0</v>
      </c>
      <c r="GU312" s="156">
        <f t="array" ref="GU312">IFERROR(INDEX($N147:$N161,MATCH(1,IF($L147:$L161&lt;=GU$165,IF($M147:$M161&gt;=GU$165,1)),0))*$B147/12,0)</f>
        <v>0</v>
      </c>
      <c r="GV312" s="156">
        <f t="array" ref="GV312">IFERROR(INDEX($N147:$N161,MATCH(1,IF($L147:$L161&lt;=GV$165,IF($M147:$M161&gt;=GV$165,1)),0))*$B147/12,0)</f>
        <v>0</v>
      </c>
      <c r="GW312" s="156">
        <f t="array" ref="GW312">IFERROR(INDEX($N147:$N161,MATCH(1,IF($L147:$L161&lt;=GW$165,IF($M147:$M161&gt;=GW$165,1)),0))*$B147/12,0)</f>
        <v>0</v>
      </c>
      <c r="GX312" s="156">
        <f t="array" ref="GX312">IFERROR(INDEX($N147:$N161,MATCH(1,IF($L147:$L161&lt;=GX$165,IF($M147:$M161&gt;=GX$165,1)),0))*$B147/12,0)</f>
        <v>0</v>
      </c>
      <c r="GY312" s="156">
        <f t="array" ref="GY312">IFERROR(INDEX($N147:$N161,MATCH(1,IF($L147:$L161&lt;=GY$165,IF($M147:$M161&gt;=GY$165,1)),0))*$B147/12,0)</f>
        <v>0</v>
      </c>
      <c r="GZ312" s="156">
        <f t="array" ref="GZ312">IFERROR(INDEX($N147:$N161,MATCH(1,IF($L147:$L161&lt;=GZ$165,IF($M147:$M161&gt;=GZ$165,1)),0))*$B147/12,0)</f>
        <v>0</v>
      </c>
      <c r="HA312" s="156">
        <f t="array" ref="HA312">IFERROR(INDEX($N147:$N161,MATCH(1,IF($L147:$L161&lt;=HA$165,IF($M147:$M161&gt;=HA$165,1)),0))*$B147/12,0)</f>
        <v>0</v>
      </c>
      <c r="HB312" s="156">
        <f t="array" ref="HB312">IFERROR(INDEX($N147:$N161,MATCH(1,IF($L147:$L161&lt;=HB$165,IF($M147:$M161&gt;=HB$165,1)),0))*$B147/12,0)</f>
        <v>0</v>
      </c>
      <c r="HC312" s="156">
        <f t="array" ref="HC312">IFERROR(INDEX($N147:$N161,MATCH(1,IF($L147:$L161&lt;=HC$165,IF($M147:$M161&gt;=HC$165,1)),0))*$B147/12,0)</f>
        <v>0</v>
      </c>
      <c r="HD312" s="156">
        <f t="array" ref="HD312">IFERROR(INDEX($N147:$N161,MATCH(1,IF($L147:$L161&lt;=HD$165,IF($M147:$M161&gt;=HD$165,1)),0))*$B147/12,0)</f>
        <v>0</v>
      </c>
      <c r="HE312" s="156">
        <f t="array" ref="HE312">IFERROR(INDEX($N147:$N161,MATCH(1,IF($L147:$L161&lt;=HE$165,IF($M147:$M161&gt;=HE$165,1)),0))*$B147/12,0)</f>
        <v>0</v>
      </c>
      <c r="HF312" s="156">
        <f t="array" ref="HF312">IFERROR(INDEX($N147:$N161,MATCH(1,IF($L147:$L161&lt;=HF$165,IF($M147:$M161&gt;=HF$165,1)),0))*$B147/12,0)</f>
        <v>0</v>
      </c>
      <c r="HG312" s="156">
        <f t="array" ref="HG312">IFERROR(INDEX($N147:$N161,MATCH(1,IF($L147:$L161&lt;=HG$165,IF($M147:$M161&gt;=HG$165,1)),0))*$B147/12,0)</f>
        <v>0</v>
      </c>
      <c r="HH312" s="156">
        <f t="array" ref="HH312">IFERROR(INDEX($N147:$N161,MATCH(1,IF($L147:$L161&lt;=HH$165,IF($M147:$M161&gt;=HH$165,1)),0))*$B147/12,0)</f>
        <v>0</v>
      </c>
      <c r="HI312" s="156">
        <f t="array" ref="HI312">IFERROR(INDEX($N147:$N161,MATCH(1,IF($L147:$L161&lt;=HI$165,IF($M147:$M161&gt;=HI$165,1)),0))*$B147/12,0)</f>
        <v>0</v>
      </c>
      <c r="HJ312" s="156">
        <f t="array" ref="HJ312">IFERROR(INDEX($N147:$N161,MATCH(1,IF($L147:$L161&lt;=HJ$165,IF($M147:$M161&gt;=HJ$165,1)),0))*$B147/12,0)</f>
        <v>0</v>
      </c>
      <c r="HK312" s="156">
        <f t="array" ref="HK312">IFERROR(INDEX($N147:$N161,MATCH(1,IF($L147:$L161&lt;=HK$165,IF($M147:$M161&gt;=HK$165,1)),0))*$B147/12,0)</f>
        <v>0</v>
      </c>
      <c r="HL312" s="156">
        <f t="array" ref="HL312">IFERROR(INDEX($N147:$N161,MATCH(1,IF($L147:$L161&lt;=HL$165,IF($M147:$M161&gt;=HL$165,1)),0))*$B147/12,0)</f>
        <v>0</v>
      </c>
      <c r="HM312" s="156">
        <f t="array" ref="HM312">IFERROR(INDEX($N147:$N161,MATCH(1,IF($L147:$L161&lt;=HM$165,IF($M147:$M161&gt;=HM$165,1)),0))*$B147/12,0)</f>
        <v>0</v>
      </c>
      <c r="HN312" s="156">
        <f t="array" ref="HN312">IFERROR(INDEX($N147:$N161,MATCH(1,IF($L147:$L161&lt;=HN$165,IF($M147:$M161&gt;=HN$165,1)),0))*$B147/12,0)</f>
        <v>0</v>
      </c>
      <c r="HO312" s="156">
        <f t="array" ref="HO312">IFERROR(INDEX($N147:$N161,MATCH(1,IF($L147:$L161&lt;=HO$165,IF($M147:$M161&gt;=HO$165,1)),0))*$B147/12,0)</f>
        <v>0</v>
      </c>
      <c r="HP312" s="156">
        <f t="array" ref="HP312">IFERROR(INDEX($N147:$N161,MATCH(1,IF($L147:$L161&lt;=HP$165,IF($M147:$M161&gt;=HP$165,1)),0))*$B147/12,0)</f>
        <v>0</v>
      </c>
      <c r="HQ312" s="156">
        <f t="array" ref="HQ312">IFERROR(INDEX($N147:$N161,MATCH(1,IF($L147:$L161&lt;=HQ$165,IF($M147:$M161&gt;=HQ$165,1)),0))*$B147/12,0)</f>
        <v>0</v>
      </c>
      <c r="HR312" s="156">
        <f t="array" ref="HR312">IFERROR(INDEX($N147:$N161,MATCH(1,IF($L147:$L161&lt;=HR$165,IF($M147:$M161&gt;=HR$165,1)),0))*$B147/12,0)</f>
        <v>0</v>
      </c>
      <c r="HS312" s="156">
        <f t="array" ref="HS312">IFERROR(INDEX($N147:$N161,MATCH(1,IF($L147:$L161&lt;=HS$165,IF($M147:$M161&gt;=HS$165,1)),0))*$B147/12,0)</f>
        <v>0</v>
      </c>
      <c r="HT312" s="156">
        <f t="array" ref="HT312">IFERROR(INDEX($N147:$N161,MATCH(1,IF($L147:$L161&lt;=HT$165,IF($M147:$M161&gt;=HT$165,1)),0))*$B147/12,0)</f>
        <v>0</v>
      </c>
      <c r="HU312" s="156">
        <f t="array" ref="HU312">IFERROR(INDEX($N147:$N161,MATCH(1,IF($L147:$L161&lt;=HU$165,IF($M147:$M161&gt;=HU$165,1)),0))*$B147/12,0)</f>
        <v>0</v>
      </c>
      <c r="HV312" s="156">
        <f t="array" ref="HV312">IFERROR(INDEX($N147:$N161,MATCH(1,IF($L147:$L161&lt;=HV$165,IF($M147:$M161&gt;=HV$165,1)),0))*$B147/12,0)</f>
        <v>0</v>
      </c>
      <c r="HW312" s="156">
        <f t="array" ref="HW312">IFERROR(INDEX($N147:$N161,MATCH(1,IF($L147:$L161&lt;=HW$165,IF($M147:$M161&gt;=HW$165,1)),0))*$B147/12,0)</f>
        <v>0</v>
      </c>
      <c r="HX312" s="156">
        <f t="array" ref="HX312">IFERROR(INDEX($N147:$N161,MATCH(1,IF($L147:$L161&lt;=HX$165,IF($M147:$M161&gt;=HX$165,1)),0))*$B147/12,0)</f>
        <v>0</v>
      </c>
      <c r="HY312" s="156">
        <f t="array" ref="HY312">IFERROR(INDEX($N147:$N161,MATCH(1,IF($L147:$L161&lt;=HY$165,IF($M147:$M161&gt;=HY$165,1)),0))*$B147/12,0)</f>
        <v>0</v>
      </c>
      <c r="HZ312" s="156">
        <f t="array" ref="HZ312">IFERROR(INDEX($N147:$N161,MATCH(1,IF($L147:$L161&lt;=HZ$165,IF($M147:$M161&gt;=HZ$165,1)),0))*$B147/12,0)</f>
        <v>0</v>
      </c>
      <c r="IA312" s="156">
        <f t="array" ref="IA312">IFERROR(INDEX($N147:$N161,MATCH(1,IF($L147:$L161&lt;=IA$165,IF($M147:$M161&gt;=IA$165,1)),0))*$B147/12,0)</f>
        <v>0</v>
      </c>
      <c r="IB312" s="156">
        <f t="array" ref="IB312">IFERROR(INDEX($N147:$N161,MATCH(1,IF($L147:$L161&lt;=IB$165,IF($M147:$M161&gt;=IB$165,1)),0))*$B147/12,0)</f>
        <v>0</v>
      </c>
      <c r="IC312" s="156">
        <f t="array" ref="IC312">IFERROR(INDEX($N147:$N161,MATCH(1,IF($L147:$L161&lt;=IC$165,IF($M147:$M161&gt;=IC$165,1)),0))*$B147/12,0)</f>
        <v>0</v>
      </c>
      <c r="ID312" s="156">
        <f t="array" ref="ID312">IFERROR(INDEX($N147:$N161,MATCH(1,IF($L147:$L161&lt;=ID$165,IF($M147:$M161&gt;=ID$165,1)),0))*$B147/12,0)</f>
        <v>0</v>
      </c>
      <c r="IE312" s="156">
        <f t="array" ref="IE312">IFERROR(INDEX($N147:$N161,MATCH(1,IF($L147:$L161&lt;=IE$165,IF($M147:$M161&gt;=IE$165,1)),0))*$B147/12,0)</f>
        <v>0</v>
      </c>
      <c r="IF312" s="156">
        <f t="array" ref="IF312">IFERROR(INDEX($N147:$N161,MATCH(1,IF($L147:$L161&lt;=IF$165,IF($M147:$M161&gt;=IF$165,1)),0))*$B147/12,0)</f>
        <v>0</v>
      </c>
      <c r="IG312" s="156">
        <f t="array" ref="IG312">IFERROR(INDEX($N147:$N161,MATCH(1,IF($L147:$L161&lt;=IG$165,IF($M147:$M161&gt;=IG$165,1)),0))*$B147/12,0)</f>
        <v>0</v>
      </c>
      <c r="IH312" s="156">
        <f t="array" ref="IH312">IFERROR(INDEX($N147:$N161,MATCH(1,IF($L147:$L161&lt;=IH$165,IF($M147:$M161&gt;=IH$165,1)),0))*$B147/12,0)</f>
        <v>0</v>
      </c>
      <c r="II312" s="156">
        <f t="array" ref="II312">IFERROR(INDEX($N147:$N161,MATCH(1,IF($L147:$L161&lt;=II$165,IF($M147:$M161&gt;=II$165,1)),0))*$B147/12,0)</f>
        <v>0</v>
      </c>
      <c r="IJ312" s="156">
        <f t="array" ref="IJ312">IFERROR(INDEX($N147:$N161,MATCH(1,IF($L147:$L161&lt;=IJ$165,IF($M147:$M161&gt;=IJ$165,1)),0))*$B147/12,0)</f>
        <v>0</v>
      </c>
      <c r="IK312" s="156">
        <f t="array" ref="IK312">IFERROR(INDEX($N147:$N161,MATCH(1,IF($L147:$L161&lt;=IK$165,IF($M147:$M161&gt;=IK$165,1)),0))*$B147/12,0)</f>
        <v>0</v>
      </c>
      <c r="IL312" s="156">
        <f t="array" ref="IL312">IFERROR(INDEX($N147:$N161,MATCH(1,IF($L147:$L161&lt;=IL$165,IF($M147:$M161&gt;=IL$165,1)),0))*$B147/12,0)</f>
        <v>0</v>
      </c>
      <c r="IM312" s="156">
        <f t="array" ref="IM312">IFERROR(INDEX($N147:$N161,MATCH(1,IF($L147:$L161&lt;=IM$165,IF($M147:$M161&gt;=IM$165,1)),0))*$B147/12,0)</f>
        <v>0</v>
      </c>
      <c r="IN312" s="156">
        <f t="array" ref="IN312">IFERROR(INDEX($N147:$N161,MATCH(1,IF($L147:$L161&lt;=IN$165,IF($M147:$M161&gt;=IN$165,1)),0))*$B147/12,0)</f>
        <v>0</v>
      </c>
      <c r="IO312" s="156">
        <f t="array" ref="IO312">IFERROR(INDEX($N147:$N161,MATCH(1,IF($L147:$L161&lt;=IO$165,IF($M147:$M161&gt;=IO$165,1)),0))*$B147/12,0)</f>
        <v>0</v>
      </c>
      <c r="IP312" s="156">
        <f t="array" ref="IP312">IFERROR(INDEX($N147:$N161,MATCH(1,IF($L147:$L161&lt;=IP$165,IF($M147:$M161&gt;=IP$165,1)),0))*$B147/12,0)</f>
        <v>0</v>
      </c>
      <c r="IQ312" s="156">
        <f t="array" ref="IQ312">IFERROR(INDEX($N147:$N161,MATCH(1,IF($L147:$L161&lt;=IQ$165,IF($M147:$M161&gt;=IQ$165,1)),0))*$B147/12,0)</f>
        <v>0</v>
      </c>
      <c r="IR312" s="156">
        <f t="array" ref="IR312">IFERROR(INDEX($N147:$N161,MATCH(1,IF($L147:$L161&lt;=IR$165,IF($M147:$M161&gt;=IR$165,1)),0))*$B147/12,0)</f>
        <v>0</v>
      </c>
      <c r="IS312" s="156">
        <f t="array" ref="IS312">IFERROR(INDEX($N147:$N161,MATCH(1,IF($L147:$L161&lt;=IS$165,IF($M147:$M161&gt;=IS$165,1)),0))*$B147/12,0)</f>
        <v>0</v>
      </c>
      <c r="IT312" s="156">
        <f t="array" ref="IT312">IFERROR(INDEX($N147:$N161,MATCH(1,IF($L147:$L161&lt;=IT$165,IF($M147:$M161&gt;=IT$165,1)),0))*$B147/12,0)</f>
        <v>0</v>
      </c>
      <c r="IU312" s="156">
        <f t="array" ref="IU312">IFERROR(INDEX($N147:$N161,MATCH(1,IF($L147:$L161&lt;=IU$165,IF($M147:$M161&gt;=IU$165,1)),0))*$B147/12,0)</f>
        <v>0</v>
      </c>
      <c r="IV312" s="156">
        <f t="array" ref="IV312">IFERROR(INDEX($N147:$N161,MATCH(1,IF($L147:$L161&lt;=IV$165,IF($M147:$M161&gt;=IV$165,1)),0))*$B147/12,0)</f>
        <v>0</v>
      </c>
      <c r="IW312" s="156">
        <f t="array" ref="IW312">IFERROR(INDEX($N147:$N161,MATCH(1,IF($L147:$L161&lt;=IW$165,IF($M147:$M161&gt;=IW$165,1)),0))*$B147/12,0)</f>
        <v>0</v>
      </c>
      <c r="IX312" s="156">
        <f t="array" ref="IX312">IFERROR(INDEX($N147:$N161,MATCH(1,IF($L147:$L161&lt;=IX$165,IF($M147:$M161&gt;=IX$165,1)),0))*$B147/12,0)</f>
        <v>0</v>
      </c>
      <c r="IY312" s="156">
        <f t="array" ref="IY312">IFERROR(INDEX($N147:$N161,MATCH(1,IF($L147:$L161&lt;=IY$165,IF($M147:$M161&gt;=IY$165,1)),0))*$B147/12,0)</f>
        <v>0</v>
      </c>
      <c r="IZ312" s="156">
        <f t="array" ref="IZ312">IFERROR(INDEX($N147:$N161,MATCH(1,IF($L147:$L161&lt;=IZ$165,IF($M147:$M161&gt;=IZ$165,1)),0))*$B147/12,0)</f>
        <v>0</v>
      </c>
      <c r="JA312" s="156">
        <f t="array" ref="JA312">IFERROR(INDEX($N147:$N161,MATCH(1,IF($L147:$L161&lt;=JA$165,IF($M147:$M161&gt;=JA$165,1)),0))*$B147/12,0)</f>
        <v>0</v>
      </c>
      <c r="JB312" s="156">
        <f t="array" ref="JB312">IFERROR(INDEX($N147:$N161,MATCH(1,IF($L147:$L161&lt;=JB$165,IF($M147:$M161&gt;=JB$165,1)),0))*$B147/12,0)</f>
        <v>0</v>
      </c>
      <c r="JC312" s="156">
        <f t="array" ref="JC312">IFERROR(INDEX($N147:$N161,MATCH(1,IF($L147:$L161&lt;=JC$165,IF($M147:$M161&gt;=JC$165,1)),0))*$B147/12,0)</f>
        <v>0</v>
      </c>
      <c r="JD312" s="156">
        <f t="array" ref="JD312">IFERROR(INDEX($N147:$N161,MATCH(1,IF($L147:$L161&lt;=JD$165,IF($M147:$M161&gt;=JD$165,1)),0))*$B147/12,0)</f>
        <v>0</v>
      </c>
      <c r="JE312" s="156">
        <f t="array" ref="JE312">IFERROR(INDEX($N147:$N161,MATCH(1,IF($L147:$L161&lt;=JE$165,IF($M147:$M161&gt;=JE$165,1)),0))*$B147/12,0)</f>
        <v>0</v>
      </c>
      <c r="JF312" s="156">
        <f t="array" ref="JF312">IFERROR(INDEX($N147:$N161,MATCH(1,IF($L147:$L161&lt;=JF$165,IF($M147:$M161&gt;=JF$165,1)),0))*$B147/12,0)</f>
        <v>0</v>
      </c>
      <c r="JG312" s="156">
        <f t="array" ref="JG312">IFERROR(INDEX($N147:$N161,MATCH(1,IF($L147:$L161&lt;=JG$165,IF($M147:$M161&gt;=JG$165,1)),0))*$B147/12,0)</f>
        <v>0</v>
      </c>
      <c r="JH312" s="156">
        <f t="array" ref="JH312">IFERROR(INDEX($N147:$N161,MATCH(1,IF($L147:$L161&lt;=JH$165,IF($M147:$M161&gt;=JH$165,1)),0))*$B147/12,0)</f>
        <v>0</v>
      </c>
      <c r="JI312" s="156">
        <f t="array" ref="JI312">IFERROR(INDEX($N147:$N161,MATCH(1,IF($L147:$L161&lt;=JI$165,IF($M147:$M161&gt;=JI$165,1)),0))*$B147/12,0)</f>
        <v>0</v>
      </c>
      <c r="JJ312" s="156">
        <f t="array" ref="JJ312">IFERROR(INDEX($N147:$N161,MATCH(1,IF($L147:$L161&lt;=JJ$165,IF($M147:$M161&gt;=JJ$165,1)),0))*$B147/12,0)</f>
        <v>0</v>
      </c>
      <c r="JK312" s="156">
        <f t="array" ref="JK312">IFERROR(INDEX($N147:$N161,MATCH(1,IF($L147:$L161&lt;=JK$165,IF($M147:$M161&gt;=JK$165,1)),0))*$B147/12,0)</f>
        <v>0</v>
      </c>
      <c r="JL312" s="156">
        <f t="array" ref="JL312">IFERROR(INDEX($N147:$N161,MATCH(1,IF($L147:$L161&lt;=JL$165,IF($M147:$M161&gt;=JL$165,1)),0))*$B147/12,0)</f>
        <v>0</v>
      </c>
      <c r="JM312" s="156">
        <f t="array" ref="JM312">IFERROR(INDEX($N147:$N161,MATCH(1,IF($L147:$L161&lt;=JM$165,IF($M147:$M161&gt;=JM$165,1)),0))*$B147/12,0)</f>
        <v>0</v>
      </c>
      <c r="JN312" s="156">
        <f t="array" ref="JN312">IFERROR(INDEX($N147:$N161,MATCH(1,IF($L147:$L161&lt;=JN$165,IF($M147:$M161&gt;=JN$165,1)),0))*$B147/12,0)</f>
        <v>0</v>
      </c>
      <c r="JO312" s="156">
        <f t="array" ref="JO312">IFERROR(INDEX($N147:$N161,MATCH(1,IF($L147:$L161&lt;=JO$165,IF($M147:$M161&gt;=JO$165,1)),0))*$B147/12,0)</f>
        <v>0</v>
      </c>
      <c r="JP312" s="156">
        <f t="array" ref="JP312">IFERROR(INDEX($N147:$N161,MATCH(1,IF($L147:$L161&lt;=JP$165,IF($M147:$M161&gt;=JP$165,1)),0))*$B147/12,0)</f>
        <v>0</v>
      </c>
      <c r="JQ312" s="156">
        <f t="array" ref="JQ312">IFERROR(INDEX($N147:$N161,MATCH(1,IF($L147:$L161&lt;=JQ$165,IF($M147:$M161&gt;=JQ$165,1)),0))*$B147/12,0)</f>
        <v>0</v>
      </c>
      <c r="JR312" s="156">
        <f t="array" ref="JR312">IFERROR(INDEX($N147:$N161,MATCH(1,IF($L147:$L161&lt;=JR$165,IF($M147:$M161&gt;=JR$165,1)),0))*$B147/12,0)</f>
        <v>0</v>
      </c>
      <c r="JS312" s="156">
        <f t="array" ref="JS312">IFERROR(INDEX($N147:$N161,MATCH(1,IF($L147:$L161&lt;=JS$165,IF($M147:$M161&gt;=JS$165,1)),0))*$B147/12,0)</f>
        <v>0</v>
      </c>
      <c r="JT312" s="156">
        <f t="array" ref="JT312">IFERROR(INDEX($N147:$N161,MATCH(1,IF($L147:$L161&lt;=JT$165,IF($M147:$M161&gt;=JT$165,1)),0))*$B147/12,0)</f>
        <v>0</v>
      </c>
      <c r="JU312" s="156">
        <f t="array" ref="JU312">IFERROR(INDEX($N147:$N161,MATCH(1,IF($L147:$L161&lt;=JU$165,IF($M147:$M161&gt;=JU$165,1)),0))*$B147/12,0)</f>
        <v>0</v>
      </c>
      <c r="JV312" s="156">
        <f t="array" ref="JV312">IFERROR(INDEX($N147:$N161,MATCH(1,IF($L147:$L161&lt;=JV$165,IF($M147:$M161&gt;=JV$165,1)),0))*$B147/12,0)</f>
        <v>0</v>
      </c>
      <c r="JW312" s="156">
        <f t="array" ref="JW312">IFERROR(INDEX($N147:$N161,MATCH(1,IF($L147:$L161&lt;=JW$165,IF($M147:$M161&gt;=JW$165,1)),0))*$B147/12,0)</f>
        <v>0</v>
      </c>
      <c r="JX312" s="156">
        <f t="array" ref="JX312">IFERROR(INDEX($N147:$N161,MATCH(1,IF($L147:$L161&lt;=JX$165,IF($M147:$M161&gt;=JX$165,1)),0))*$B147/12,0)</f>
        <v>0</v>
      </c>
      <c r="JY312" s="156">
        <f t="array" ref="JY312">IFERROR(INDEX($N147:$N161,MATCH(1,IF($L147:$L161&lt;=JY$165,IF($M147:$M161&gt;=JY$165,1)),0))*$B147/12,0)</f>
        <v>0</v>
      </c>
      <c r="JZ312" s="156">
        <f t="array" ref="JZ312">IFERROR(INDEX($N147:$N161,MATCH(1,IF($L147:$L161&lt;=JZ$165,IF($M147:$M161&gt;=JZ$165,1)),0))*$B147/12,0)</f>
        <v>0</v>
      </c>
      <c r="KA312" s="156">
        <f t="array" ref="KA312">IFERROR(INDEX($N147:$N161,MATCH(1,IF($L147:$L161&lt;=KA$165,IF($M147:$M161&gt;=KA$165,1)),0))*$B147/12,0)</f>
        <v>0</v>
      </c>
      <c r="KB312" s="156">
        <f t="array" ref="KB312">IFERROR(INDEX($N147:$N161,MATCH(1,IF($L147:$L161&lt;=KB$165,IF($M147:$M161&gt;=KB$165,1)),0))*$B147/12,0)</f>
        <v>0</v>
      </c>
      <c r="KC312" s="156">
        <f t="array" ref="KC312">IFERROR(INDEX($N147:$N161,MATCH(1,IF($L147:$L161&lt;=KC$165,IF($M147:$M161&gt;=KC$165,1)),0))*$B147/12,0)</f>
        <v>0</v>
      </c>
      <c r="KD312" s="156">
        <f t="array" ref="KD312">IFERROR(INDEX($N147:$N161,MATCH(1,IF($L147:$L161&lt;=KD$165,IF($M147:$M161&gt;=KD$165,1)),0))*$B147/12,0)</f>
        <v>0</v>
      </c>
      <c r="KE312" s="156">
        <f t="array" ref="KE312">IFERROR(INDEX($N147:$N161,MATCH(1,IF($L147:$L161&lt;=KE$165,IF($M147:$M161&gt;=KE$165,1)),0))*$B147/12,0)</f>
        <v>0</v>
      </c>
      <c r="KF312" s="156">
        <f t="array" ref="KF312">IFERROR(INDEX($N147:$N161,MATCH(1,IF($L147:$L161&lt;=KF$165,IF($M147:$M161&gt;=KF$165,1)),0))*$B147/12,0)</f>
        <v>0</v>
      </c>
      <c r="KG312" s="156">
        <f t="array" ref="KG312">IFERROR(INDEX($N147:$N161,MATCH(1,IF($L147:$L161&lt;=KG$165,IF($M147:$M161&gt;=KG$165,1)),0))*$B147/12,0)</f>
        <v>0</v>
      </c>
      <c r="KH312" s="156">
        <f t="array" ref="KH312">IFERROR(INDEX($N147:$N161,MATCH(1,IF($L147:$L161&lt;=KH$165,IF($M147:$M161&gt;=KH$165,1)),0))*$B147/12,0)</f>
        <v>0</v>
      </c>
      <c r="KI312" s="156">
        <f t="array" ref="KI312">IFERROR(INDEX($N147:$N161,MATCH(1,IF($L147:$L161&lt;=KI$165,IF($M147:$M161&gt;=KI$165,1)),0))*$B147/12,0)</f>
        <v>0</v>
      </c>
      <c r="KJ312" s="156">
        <f t="array" ref="KJ312">IFERROR(INDEX($N147:$N161,MATCH(1,IF($L147:$L161&lt;=KJ$165,IF($M147:$M161&gt;=KJ$165,1)),0))*$B147/12,0)</f>
        <v>0</v>
      </c>
      <c r="KK312" s="156">
        <f t="array" ref="KK312">IFERROR(INDEX($N147:$N161,MATCH(1,IF($L147:$L161&lt;=KK$165,IF($M147:$M161&gt;=KK$165,1)),0))*$B147/12,0)</f>
        <v>0</v>
      </c>
      <c r="KL312" s="156">
        <f t="array" ref="KL312">IFERROR(INDEX($N147:$N161,MATCH(1,IF($L147:$L161&lt;=KL$165,IF($M147:$M161&gt;=KL$165,1)),0))*$B147/12,0)</f>
        <v>0</v>
      </c>
      <c r="KM312" s="156">
        <f t="array" ref="KM312">IFERROR(INDEX($N147:$N161,MATCH(1,IF($L147:$L161&lt;=KM$165,IF($M147:$M161&gt;=KM$165,1)),0))*$B147/12,0)</f>
        <v>0</v>
      </c>
      <c r="KN312" s="156">
        <f t="array" ref="KN312">IFERROR(INDEX($N147:$N161,MATCH(1,IF($L147:$L161&lt;=KN$165,IF($M147:$M161&gt;=KN$165,1)),0))*$B147/12,0)</f>
        <v>0</v>
      </c>
      <c r="KO312" s="156">
        <f t="array" ref="KO312">IFERROR(INDEX($N147:$N161,MATCH(1,IF($L147:$L161&lt;=KO$165,IF($M147:$M161&gt;=KO$165,1)),0))*$B147/12,0)</f>
        <v>0</v>
      </c>
      <c r="KP312" s="156">
        <f t="array" ref="KP312">IFERROR(INDEX($N147:$N161,MATCH(1,IF($L147:$L161&lt;=KP$165,IF($M147:$M161&gt;=KP$165,1)),0))*$B147/12,0)</f>
        <v>0</v>
      </c>
      <c r="KQ312" s="156">
        <f t="array" ref="KQ312">IFERROR(INDEX($N147:$N161,MATCH(1,IF($L147:$L161&lt;=KQ$165,IF($M147:$M161&gt;=KQ$165,1)),0))*$B147/12,0)</f>
        <v>0</v>
      </c>
      <c r="KR312" s="156">
        <f t="array" ref="KR312">IFERROR(INDEX($N147:$N161,MATCH(1,IF($L147:$L161&lt;=KR$165,IF($M147:$M161&gt;=KR$165,1)),0))*$B147/12,0)</f>
        <v>0</v>
      </c>
      <c r="KS312" s="156">
        <f t="array" ref="KS312">IFERROR(INDEX($N147:$N161,MATCH(1,IF($L147:$L161&lt;=KS$165,IF($M147:$M161&gt;=KS$165,1)),0))*$B147/12,0)</f>
        <v>0</v>
      </c>
      <c r="KT312" s="156">
        <f t="array" ref="KT312">IFERROR(INDEX($N147:$N161,MATCH(1,IF($L147:$L161&lt;=KT$165,IF($M147:$M161&gt;=KT$165,1)),0))*$B147/12,0)</f>
        <v>0</v>
      </c>
      <c r="KU312" s="156">
        <f t="array" ref="KU312">IFERROR(INDEX($N147:$N161,MATCH(1,IF($L147:$L161&lt;=KU$165,IF($M147:$M161&gt;=KU$165,1)),0))*$B147/12,0)</f>
        <v>0</v>
      </c>
      <c r="KV312" s="156">
        <f t="array" ref="KV312">IFERROR(INDEX($N147:$N161,MATCH(1,IF($L147:$L161&lt;=KV$165,IF($M147:$M161&gt;=KV$165,1)),0))*$B147/12,0)</f>
        <v>0</v>
      </c>
      <c r="KW312" s="156">
        <f t="array" ref="KW312">IFERROR(INDEX($N147:$N161,MATCH(1,IF($L147:$L161&lt;=KW$165,IF($M147:$M161&gt;=KW$165,1)),0))*$B147/12,0)</f>
        <v>0</v>
      </c>
      <c r="KX312" s="156">
        <f t="array" ref="KX312">IFERROR(INDEX($N147:$N161,MATCH(1,IF($L147:$L161&lt;=KX$165,IF($M147:$M161&gt;=KX$165,1)),0))*$B147/12,0)</f>
        <v>0</v>
      </c>
      <c r="KY312" s="156">
        <f t="array" ref="KY312">IFERROR(INDEX($N147:$N161,MATCH(1,IF($L147:$L161&lt;=KY$165,IF($M147:$M161&gt;=KY$165,1)),0))*$B147/12,0)</f>
        <v>0</v>
      </c>
      <c r="KZ312" s="156">
        <f t="array" ref="KZ312">IFERROR(INDEX($N147:$N161,MATCH(1,IF($L147:$L161&lt;=KZ$165,IF($M147:$M161&gt;=KZ$165,1)),0))*$B147/12,0)</f>
        <v>0</v>
      </c>
      <c r="LA312" s="156">
        <f t="array" ref="LA312">IFERROR(INDEX($N147:$N161,MATCH(1,IF($L147:$L161&lt;=LA$165,IF($M147:$M161&gt;=LA$165,1)),0))*$B147/12,0)</f>
        <v>0</v>
      </c>
      <c r="LB312" s="156">
        <f t="array" ref="LB312">IFERROR(INDEX($N147:$N161,MATCH(1,IF($L147:$L161&lt;=LB$165,IF($M147:$M161&gt;=LB$165,1)),0))*$B147/12,0)</f>
        <v>0</v>
      </c>
      <c r="LC312" s="156">
        <f t="array" ref="LC312">IFERROR(INDEX($N147:$N161,MATCH(1,IF($L147:$L161&lt;=LC$165,IF($M147:$M161&gt;=LC$165,1)),0))*$B147/12,0)</f>
        <v>0</v>
      </c>
      <c r="LD312" s="156">
        <f t="array" ref="LD312">IFERROR(INDEX($N147:$N161,MATCH(1,IF($L147:$L161&lt;=LD$165,IF($M147:$M161&gt;=LD$165,1)),0))*$B147/12,0)</f>
        <v>0</v>
      </c>
      <c r="LE312" s="156">
        <f t="array" ref="LE312">IFERROR(INDEX($N147:$N161,MATCH(1,IF($L147:$L161&lt;=LE$165,IF($M147:$M161&gt;=LE$165,1)),0))*$B147/12,0)</f>
        <v>0</v>
      </c>
      <c r="LF312" s="156">
        <f t="array" ref="LF312">IFERROR(INDEX($N147:$N161,MATCH(1,IF($L147:$L161&lt;=LF$165,IF($M147:$M161&gt;=LF$165,1)),0))*$B147/12,0)</f>
        <v>0</v>
      </c>
      <c r="LG312" s="156">
        <f t="array" ref="LG312">IFERROR(INDEX($N147:$N161,MATCH(1,IF($L147:$L161&lt;=LG$165,IF($M147:$M161&gt;=LG$165,1)),0))*$B147/12,0)</f>
        <v>0</v>
      </c>
      <c r="LH312" s="156">
        <f t="array" ref="LH312">IFERROR(INDEX($N147:$N161,MATCH(1,IF($L147:$L161&lt;=LH$165,IF($M147:$M161&gt;=LH$165,1)),0))*$B147/12,0)</f>
        <v>0</v>
      </c>
      <c r="LI312" s="156">
        <f t="array" ref="LI312">IFERROR(INDEX($N147:$N161,MATCH(1,IF($L147:$L161&lt;=LI$165,IF($M147:$M161&gt;=LI$165,1)),0))*$B147/12,0)</f>
        <v>0</v>
      </c>
      <c r="LJ312" s="156">
        <f t="array" ref="LJ312">IFERROR(INDEX($N147:$N161,MATCH(1,IF($L147:$L161&lt;=LJ$165,IF($M147:$M161&gt;=LJ$165,1)),0))*$B147/12,0)</f>
        <v>0</v>
      </c>
      <c r="LK312" s="156">
        <f t="array" ref="LK312">IFERROR(INDEX($N147:$N161,MATCH(1,IF($L147:$L161&lt;=LK$165,IF($M147:$M161&gt;=LK$165,1)),0))*$B147/12,0)</f>
        <v>0</v>
      </c>
      <c r="LL312" s="156">
        <f t="array" ref="LL312">IFERROR(INDEX($N147:$N161,MATCH(1,IF($L147:$L161&lt;=LL$165,IF($M147:$M161&gt;=LL$165,1)),0))*$B147/12,0)</f>
        <v>0</v>
      </c>
      <c r="LM312" s="156">
        <f t="array" ref="LM312">IFERROR(INDEX($N147:$N161,MATCH(1,IF($L147:$L161&lt;=LM$165,IF($M147:$M161&gt;=LM$165,1)),0))*$B147/12,0)</f>
        <v>0</v>
      </c>
      <c r="LN312" s="156">
        <f t="array" ref="LN312">IFERROR(INDEX($N147:$N161,MATCH(1,IF($L147:$L161&lt;=LN$165,IF($M147:$M161&gt;=LN$165,1)),0))*$B147/12,0)</f>
        <v>0</v>
      </c>
      <c r="LO312" s="156">
        <f t="array" ref="LO312">IFERROR(INDEX($N147:$N161,MATCH(1,IF($L147:$L161&lt;=LO$165,IF($M147:$M161&gt;=LO$165,1)),0))*$B147/12,0)</f>
        <v>0</v>
      </c>
      <c r="LP312" s="156">
        <f t="array" ref="LP312">IFERROR(INDEX($N147:$N161,MATCH(1,IF($L147:$L161&lt;=LP$165,IF($M147:$M161&gt;=LP$165,1)),0))*$B147/12,0)</f>
        <v>0</v>
      </c>
      <c r="LQ312" s="156">
        <f t="array" ref="LQ312">IFERROR(INDEX($N147:$N161,MATCH(1,IF($L147:$L161&lt;=LQ$165,IF($M147:$M161&gt;=LQ$165,1)),0))*$B147/12,0)</f>
        <v>0</v>
      </c>
      <c r="LR312" s="156">
        <f t="array" ref="LR312">IFERROR(INDEX($N147:$N161,MATCH(1,IF($L147:$L161&lt;=LR$165,IF($M147:$M161&gt;=LR$165,1)),0))*$B147/12,0)</f>
        <v>0</v>
      </c>
      <c r="LS312" s="156">
        <f t="array" ref="LS312">IFERROR(INDEX($N147:$N161,MATCH(1,IF($L147:$L161&lt;=LS$165,IF($M147:$M161&gt;=LS$165,1)),0))*$B147/12,0)</f>
        <v>0</v>
      </c>
      <c r="LT312" s="156">
        <f t="array" ref="LT312">IFERROR(INDEX($N147:$N161,MATCH(1,IF($L147:$L161&lt;=LT$165,IF($M147:$M161&gt;=LT$165,1)),0))*$B147/12,0)</f>
        <v>0</v>
      </c>
      <c r="LU312" s="156">
        <f t="array" ref="LU312">IFERROR(INDEX($N147:$N161,MATCH(1,IF($L147:$L161&lt;=LU$165,IF($M147:$M161&gt;=LU$165,1)),0))*$B147/12,0)</f>
        <v>0</v>
      </c>
      <c r="LV312" s="156">
        <f t="array" ref="LV312">IFERROR(INDEX($N147:$N161,MATCH(1,IF($L147:$L161&lt;=LV$165,IF($M147:$M161&gt;=LV$165,1)),0))*$B147/12,0)</f>
        <v>0</v>
      </c>
      <c r="LW312" s="156">
        <f t="array" ref="LW312">IFERROR(INDEX($N147:$N161,MATCH(1,IF($L147:$L161&lt;=LW$165,IF($M147:$M161&gt;=LW$165,1)),0))*$B147/12,0)</f>
        <v>0</v>
      </c>
      <c r="LX312" s="156">
        <f t="array" ref="LX312">IFERROR(INDEX($N147:$N161,MATCH(1,IF($L147:$L161&lt;=LX$165,IF($M147:$M161&gt;=LX$165,1)),0))*$B147/12,0)</f>
        <v>0</v>
      </c>
      <c r="LY312" s="156">
        <f t="array" ref="LY312">IFERROR(INDEX($N147:$N161,MATCH(1,IF($L147:$L161&lt;=LY$165,IF($M147:$M161&gt;=LY$165,1)),0))*$B147/12,0)</f>
        <v>0</v>
      </c>
      <c r="LZ312" s="156">
        <f t="array" ref="LZ312">IFERROR(INDEX($N147:$N161,MATCH(1,IF($L147:$L161&lt;=LZ$165,IF($M147:$M161&gt;=LZ$165,1)),0))*$B147/12,0)</f>
        <v>0</v>
      </c>
      <c r="MA312" s="156">
        <f t="array" ref="MA312">IFERROR(INDEX($N147:$N161,MATCH(1,IF($L147:$L161&lt;=MA$165,IF($M147:$M161&gt;=MA$165,1)),0))*$B147/12,0)</f>
        <v>0</v>
      </c>
      <c r="MB312" s="156">
        <f t="array" ref="MB312">IFERROR(INDEX($N147:$N161,MATCH(1,IF($L147:$L161&lt;=MB$165,IF($M147:$M161&gt;=MB$165,1)),0))*$B147/12,0)</f>
        <v>0</v>
      </c>
      <c r="MC312" s="156">
        <f t="array" ref="MC312">IFERROR(INDEX($N147:$N161,MATCH(1,IF($L147:$L161&lt;=MC$165,IF($M147:$M161&gt;=MC$165,1)),0))*$B147/12,0)</f>
        <v>0</v>
      </c>
      <c r="MD312" s="156">
        <f t="array" ref="MD312">IFERROR(INDEX($N147:$N161,MATCH(1,IF($L147:$L161&lt;=MD$165,IF($M147:$M161&gt;=MD$165,1)),0))*$B147/12,0)</f>
        <v>0</v>
      </c>
      <c r="ME312" s="156">
        <f t="array" ref="ME312">IFERROR(INDEX($N147:$N161,MATCH(1,IF($L147:$L161&lt;=ME$165,IF($M147:$M161&gt;=ME$165,1)),0))*$B147/12,0)</f>
        <v>0</v>
      </c>
      <c r="MF312" s="156">
        <f t="array" ref="MF312">IFERROR(INDEX($N147:$N161,MATCH(1,IF($L147:$L161&lt;=MF$165,IF($M147:$M161&gt;=MF$165,1)),0))*$B147/12,0)</f>
        <v>0</v>
      </c>
      <c r="MG312" s="156">
        <f t="array" ref="MG312">IFERROR(INDEX($N147:$N161,MATCH(1,IF($L147:$L161&lt;=MG$165,IF($M147:$M161&gt;=MG$165,1)),0))*$B147/12,0)</f>
        <v>0</v>
      </c>
      <c r="MH312" s="156">
        <f t="array" ref="MH312">IFERROR(INDEX($N147:$N161,MATCH(1,IF($L147:$L161&lt;=MH$165,IF($M147:$M161&gt;=MH$165,1)),0))*$B147/12,0)</f>
        <v>0</v>
      </c>
      <c r="MI312" s="156">
        <f t="array" ref="MI312">IFERROR(INDEX($N147:$N161,MATCH(1,IF($L147:$L161&lt;=MI$165,IF($M147:$M161&gt;=MI$165,1)),0))*$B147/12,0)</f>
        <v>0</v>
      </c>
      <c r="MJ312" s="156">
        <f t="array" ref="MJ312">IFERROR(INDEX($N147:$N161,MATCH(1,IF($L147:$L161&lt;=MJ$165,IF($M147:$M161&gt;=MJ$165,1)),0))*$B147/12,0)</f>
        <v>0</v>
      </c>
      <c r="MK312" s="156">
        <f t="array" ref="MK312">IFERROR(INDEX($N147:$N161,MATCH(1,IF($L147:$L161&lt;=MK$165,IF($M147:$M161&gt;=MK$165,1)),0))*$B147/12,0)</f>
        <v>0</v>
      </c>
      <c r="ML312" s="156">
        <f t="array" ref="ML312">IFERROR(INDEX($N147:$N161,MATCH(1,IF($L147:$L161&lt;=ML$165,IF($M147:$M161&gt;=ML$165,1)),0))*$B147/12,0)</f>
        <v>0</v>
      </c>
      <c r="MM312" s="156">
        <f t="array" ref="MM312">IFERROR(INDEX($N147:$N161,MATCH(1,IF($L147:$L161&lt;=MM$165,IF($M147:$M161&gt;=MM$165,1)),0))*$B147/12,0)</f>
        <v>0</v>
      </c>
      <c r="MN312" s="156">
        <f t="array" ref="MN312">IFERROR(INDEX($N147:$N161,MATCH(1,IF($L147:$L161&lt;=MN$165,IF($M147:$M161&gt;=MN$165,1)),0))*$B147/12,0)</f>
        <v>0</v>
      </c>
      <c r="MO312" s="156">
        <f t="array" ref="MO312">IFERROR(INDEX($N147:$N161,MATCH(1,IF($L147:$L161&lt;=MO$165,IF($M147:$M161&gt;=MO$165,1)),0))*$B147/12,0)</f>
        <v>0</v>
      </c>
      <c r="MP312" s="156">
        <f t="array" ref="MP312">IFERROR(INDEX($N147:$N161,MATCH(1,IF($L147:$L161&lt;=MP$165,IF($M147:$M161&gt;=MP$165,1)),0))*$B147/12,0)</f>
        <v>0</v>
      </c>
      <c r="MQ312" s="156">
        <f t="array" ref="MQ312">IFERROR(INDEX($N147:$N161,MATCH(1,IF($L147:$L161&lt;=MQ$165,IF($M147:$M161&gt;=MQ$165,1)),0))*$B147/12,0)</f>
        <v>0</v>
      </c>
      <c r="MR312" s="156">
        <f t="array" ref="MR312">IFERROR(INDEX($N147:$N161,MATCH(1,IF($L147:$L161&lt;=MR$165,IF($M147:$M161&gt;=MR$165,1)),0))*$B147/12,0)</f>
        <v>0</v>
      </c>
      <c r="MS312" s="156">
        <f t="array" ref="MS312">IFERROR(INDEX($N147:$N161,MATCH(1,IF($L147:$L161&lt;=MS$165,IF($M147:$M161&gt;=MS$165,1)),0))*$B147/12,0)</f>
        <v>0</v>
      </c>
      <c r="MT312" s="156">
        <f t="array" ref="MT312">IFERROR(INDEX($N147:$N161,MATCH(1,IF($L147:$L161&lt;=MT$165,IF($M147:$M161&gt;=MT$165,1)),0))*$B147/12,0)</f>
        <v>0</v>
      </c>
      <c r="MU312" s="156">
        <f t="array" ref="MU312">IFERROR(INDEX($N147:$N161,MATCH(1,IF($L147:$L161&lt;=MU$165,IF($M147:$M161&gt;=MU$165,1)),0))*$B147/12,0)</f>
        <v>0</v>
      </c>
      <c r="MV312" s="156">
        <f t="array" ref="MV312">IFERROR(INDEX($N147:$N161,MATCH(1,IF($L147:$L161&lt;=MV$165,IF($M147:$M161&gt;=MV$165,1)),0))*$B147/12,0)</f>
        <v>0</v>
      </c>
      <c r="MW312" s="156">
        <f t="array" ref="MW312">IFERROR(INDEX($N147:$N161,MATCH(1,IF($L147:$L161&lt;=MW$165,IF($M147:$M161&gt;=MW$165,1)),0))*$B147/12,0)</f>
        <v>0</v>
      </c>
      <c r="MX312" s="156">
        <f t="array" ref="MX312">IFERROR(INDEX($N147:$N161,MATCH(1,IF($L147:$L161&lt;=MX$165,IF($M147:$M161&gt;=MX$165,1)),0))*$B147/12,0)</f>
        <v>0</v>
      </c>
      <c r="MY312" s="156">
        <f t="array" ref="MY312">IFERROR(INDEX($N147:$N161,MATCH(1,IF($L147:$L161&lt;=MY$165,IF($M147:$M161&gt;=MY$165,1)),0))*$B147/12,0)</f>
        <v>0</v>
      </c>
      <c r="MZ312" s="156">
        <f t="array" ref="MZ312">IFERROR(INDEX($N147:$N161,MATCH(1,IF($L147:$L161&lt;=MZ$165,IF($M147:$M161&gt;=MZ$165,1)),0))*$B147/12,0)</f>
        <v>0</v>
      </c>
      <c r="NA312" s="156">
        <f t="array" ref="NA312">IFERROR(INDEX($N147:$N161,MATCH(1,IF($L147:$L161&lt;=NA$165,IF($M147:$M161&gt;=NA$165,1)),0))*$B147/12,0)</f>
        <v>0</v>
      </c>
      <c r="NB312" s="156">
        <f t="array" ref="NB312">IFERROR(INDEX($N147:$N161,MATCH(1,IF($L147:$L161&lt;=NB$165,IF($M147:$M161&gt;=NB$165,1)),0))*$B147/12,0)</f>
        <v>0</v>
      </c>
      <c r="NC312" s="156">
        <f t="array" ref="NC312">IFERROR(INDEX($N147:$N161,MATCH(1,IF($L147:$L161&lt;=NC$165,IF($M147:$M161&gt;=NC$165,1)),0))*$B147/12,0)</f>
        <v>0</v>
      </c>
      <c r="ND312" s="156">
        <f t="array" ref="ND312">IFERROR(INDEX($N147:$N161,MATCH(1,IF($L147:$L161&lt;=ND$165,IF($M147:$M161&gt;=ND$165,1)),0))*$B147/12,0)</f>
        <v>0</v>
      </c>
      <c r="NE312" s="156">
        <f t="array" ref="NE312">IFERROR(INDEX($N147:$N161,MATCH(1,IF($L147:$L161&lt;=NE$165,IF($M147:$M161&gt;=NE$165,1)),0))*$B147/12,0)</f>
        <v>0</v>
      </c>
      <c r="NF312" s="156">
        <f t="array" ref="NF312">IFERROR(INDEX($N147:$N161,MATCH(1,IF($L147:$L161&lt;=NF$165,IF($M147:$M161&gt;=NF$165,1)),0))*$B147/12,0)</f>
        <v>0</v>
      </c>
      <c r="NG312" s="156">
        <f t="array" ref="NG312">IFERROR(INDEX($N147:$N161,MATCH(1,IF($L147:$L161&lt;=NG$165,IF($M147:$M161&gt;=NG$165,1)),0))*$B147/12,0)</f>
        <v>0</v>
      </c>
      <c r="NH312" s="156">
        <f t="array" ref="NH312">IFERROR(INDEX($N147:$N161,MATCH(1,IF($L147:$L161&lt;=NH$165,IF($M147:$M161&gt;=NH$165,1)),0))*$B147/12,0)</f>
        <v>0</v>
      </c>
      <c r="NI312" s="156">
        <f t="array" ref="NI312">IFERROR(INDEX($N147:$N161,MATCH(1,IF($L147:$L161&lt;=NI$165,IF($M147:$M161&gt;=NI$165,1)),0))*$B147/12,0)</f>
        <v>0</v>
      </c>
      <c r="NJ312" s="156">
        <f t="array" ref="NJ312">IFERROR(INDEX($N147:$N161,MATCH(1,IF($L147:$L161&lt;=NJ$165,IF($M147:$M161&gt;=NJ$165,1)),0))*$B147/12,0)</f>
        <v>0</v>
      </c>
      <c r="NK312" s="157">
        <f t="array" ref="NK312">IFERROR(INDEX($N147:$N161,MATCH(1,IF($L147:$L161&lt;=NK$165,IF($M147:$M161&gt;=NK$165,1)),0))*$B147/12,0)</f>
        <v>0</v>
      </c>
    </row>
    <row r="313" spans="1:375" x14ac:dyDescent="0.25">
      <c r="A313" s="154">
        <f t="shared" ref="A313:A319" ca="1" si="622">SUM(D313:NK313)</f>
        <v>38349.184243236508</v>
      </c>
      <c r="B313" s="35" t="s">
        <v>119</v>
      </c>
      <c r="C313" s="89" t="s">
        <v>154</v>
      </c>
      <c r="D313" s="156">
        <f>IF(AND(D$165&lt;=$E147,D$165&gt;=EOMONTH($D147,0)),IF($G147="NNN",SUM(Expenses!B$35:B$39)*$F147,IF($G147="FSG",0,IF($G147="MG",SUMPRODUCT($I147:$I151,Expenses!B$35:B$39)*$F147,MAX((Expenses!B$35-$K147/12)*$J147*$F147,0)+MAX((Expenses!B$36-$K148/12)*$J148*$F147,0)+MAX((Expenses!B$37-$K149/12)*$J149*$F147,0)+MAX((Expenses!B$38-$K150/12)*$J150*$F147,0)+MAX((Expenses!B$39-$K151/12)*$J151*$F147,0)))),0)</f>
        <v>0</v>
      </c>
      <c r="E313" s="156">
        <f>IF(AND(E$165&lt;=$E147,E$165&gt;=EOMONTH($D147,0)),IF($G147="NNN",SUM(Expenses!C$35:C$39)*$F147,IF($G147="FSG",0,IF($G147="MG",SUMPRODUCT($I147:$I151,Expenses!C$35:C$39)*$F147,MAX((Expenses!C$35-$K147/12)*$J147*$F147,0)+MAX((Expenses!C$36-$K148/12)*$J148*$F147,0)+MAX((Expenses!C$37-$K149/12)*$J149*$F147,0)+MAX((Expenses!C$38-$K150/12)*$J150*$F147,0)+MAX((Expenses!C$39-$K151/12)*$J151*$F147,0)))),0)</f>
        <v>0</v>
      </c>
      <c r="F313" s="156">
        <f>IF(AND(F$165&lt;=$E147,F$165&gt;=EOMONTH($D147,0)),IF($G147="NNN",SUM(Expenses!D$35:D$39)*$F147,IF($G147="FSG",0,IF($G147="MG",SUMPRODUCT($I147:$I151,Expenses!D$35:D$39)*$F147,MAX((Expenses!D$35-$K147/12)*$J147*$F147,0)+MAX((Expenses!D$36-$K148/12)*$J148*$F147,0)+MAX((Expenses!D$37-$K149/12)*$J149*$F147,0)+MAX((Expenses!D$38-$K150/12)*$J150*$F147,0)+MAX((Expenses!D$39-$K151/12)*$J151*$F147,0)))),0)</f>
        <v>0</v>
      </c>
      <c r="G313" s="156">
        <f>IF(AND(G$165&lt;=$E147,G$165&gt;=EOMONTH($D147,0)),IF($G147="NNN",SUM(Expenses!E$35:E$39)*$F147,IF($G147="FSG",0,IF($G147="MG",SUMPRODUCT($I147:$I151,Expenses!E$35:E$39)*$F147,MAX((Expenses!E$35-$K147/12)*$J147*$F147,0)+MAX((Expenses!E$36-$K148/12)*$J148*$F147,0)+MAX((Expenses!E$37-$K149/12)*$J149*$F147,0)+MAX((Expenses!E$38-$K150/12)*$J150*$F147,0)+MAX((Expenses!E$39-$K151/12)*$J151*$F147,0)))),0)</f>
        <v>0</v>
      </c>
      <c r="H313" s="156">
        <f>IF(AND(H$165&lt;=$E147,H$165&gt;=EOMONTH($D147,0)),IF($G147="NNN",SUM(Expenses!F$35:F$39)*$F147,IF($G147="FSG",0,IF($G147="MG",SUMPRODUCT($I147:$I151,Expenses!F$35:F$39)*$F147,MAX((Expenses!F$35-$K147/12)*$J147*$F147,0)+MAX((Expenses!F$36-$K148/12)*$J148*$F147,0)+MAX((Expenses!F$37-$K149/12)*$J149*$F147,0)+MAX((Expenses!F$38-$K150/12)*$J150*$F147,0)+MAX((Expenses!F$39-$K151/12)*$J151*$F147,0)))),0)</f>
        <v>0</v>
      </c>
      <c r="I313" s="156">
        <f>IF(AND(I$165&lt;=$E147,I$165&gt;=EOMONTH($D147,0)),IF($G147="NNN",SUM(Expenses!G$35:G$39)*$F147,IF($G147="FSG",0,IF($G147="MG",SUMPRODUCT($I147:$I151,Expenses!G$35:G$39)*$F147,MAX((Expenses!G$35-$K147/12)*$J147*$F147,0)+MAX((Expenses!G$36-$K148/12)*$J148*$F147,0)+MAX((Expenses!G$37-$K149/12)*$J149*$F147,0)+MAX((Expenses!G$38-$K150/12)*$J150*$F147,0)+MAX((Expenses!G$39-$K151/12)*$J151*$F147,0)))),0)</f>
        <v>0</v>
      </c>
      <c r="J313" s="156">
        <f>IF(AND(J$165&lt;=$E147,J$165&gt;=EOMONTH($D147,0)),IF($G147="NNN",SUM(Expenses!H$35:H$39)*$F147,IF($G147="FSG",0,IF($G147="MG",SUMPRODUCT($I147:$I151,Expenses!H$35:H$39)*$F147,MAX((Expenses!H$35-$K147/12)*$J147*$F147,0)+MAX((Expenses!H$36-$K148/12)*$J148*$F147,0)+MAX((Expenses!H$37-$K149/12)*$J149*$F147,0)+MAX((Expenses!H$38-$K150/12)*$J150*$F147,0)+MAX((Expenses!H$39-$K151/12)*$J151*$F147,0)))),0)</f>
        <v>0</v>
      </c>
      <c r="K313" s="156">
        <f>IF(AND(K$165&lt;=$E147,K$165&gt;=EOMONTH($D147,0)),IF($G147="NNN",SUM(Expenses!I$35:I$39)*$F147,IF($G147="FSG",0,IF($G147="MG",SUMPRODUCT($I147:$I151,Expenses!I$35:I$39)*$F147,MAX((Expenses!I$35-$K147/12)*$J147*$F147,0)+MAX((Expenses!I$36-$K148/12)*$J148*$F147,0)+MAX((Expenses!I$37-$K149/12)*$J149*$F147,0)+MAX((Expenses!I$38-$K150/12)*$J150*$F147,0)+MAX((Expenses!I$39-$K151/12)*$J151*$F147,0)))),0)</f>
        <v>0</v>
      </c>
      <c r="L313" s="156">
        <f>IF(AND(L$165&lt;=$E147,L$165&gt;=EOMONTH($D147,0)),IF($G147="NNN",SUM(Expenses!J$35:J$39)*$F147,IF($G147="FSG",0,IF($G147="MG",SUMPRODUCT($I147:$I151,Expenses!J$35:J$39)*$F147,MAX((Expenses!J$35-$K147/12)*$J147*$F147,0)+MAX((Expenses!J$36-$K148/12)*$J148*$F147,0)+MAX((Expenses!J$37-$K149/12)*$J149*$F147,0)+MAX((Expenses!J$38-$K150/12)*$J150*$F147,0)+MAX((Expenses!J$39-$K151/12)*$J151*$F147,0)))),0)</f>
        <v>0</v>
      </c>
      <c r="M313" s="156">
        <f>IF(AND(M$165&lt;=$E147,M$165&gt;=EOMONTH($D147,0)),IF($G147="NNN",SUM(Expenses!K$35:K$39)*$F147,IF($G147="FSG",0,IF($G147="MG",SUMPRODUCT($I147:$I151,Expenses!K$35:K$39)*$F147,MAX((Expenses!K$35-$K147/12)*$J147*$F147,0)+MAX((Expenses!K$36-$K148/12)*$J148*$F147,0)+MAX((Expenses!K$37-$K149/12)*$J149*$F147,0)+MAX((Expenses!K$38-$K150/12)*$J150*$F147,0)+MAX((Expenses!K$39-$K151/12)*$J151*$F147,0)))),0)</f>
        <v>0</v>
      </c>
      <c r="N313" s="156">
        <f>IF(AND(N$165&lt;=$E147,N$165&gt;=EOMONTH($D147,0)),IF($G147="NNN",SUM(Expenses!L$35:L$39)*$F147,IF($G147="FSG",0,IF($G147="MG",SUMPRODUCT($I147:$I151,Expenses!L$35:L$39)*$F147,MAX((Expenses!L$35-$K147/12)*$J147*$F147,0)+MAX((Expenses!L$36-$K148/12)*$J148*$F147,0)+MAX((Expenses!L$37-$K149/12)*$J149*$F147,0)+MAX((Expenses!L$38-$K150/12)*$J150*$F147,0)+MAX((Expenses!L$39-$K151/12)*$J151*$F147,0)))),0)</f>
        <v>0</v>
      </c>
      <c r="O313" s="156">
        <f>IF(AND(O$165&lt;=$E147,O$165&gt;=EOMONTH($D147,0)),IF($G147="NNN",SUM(Expenses!M$35:M$39)*$F147,IF($G147="FSG",0,IF($G147="MG",SUMPRODUCT($I147:$I151,Expenses!M$35:M$39)*$F147,MAX((Expenses!M$35-$K147/12)*$J147*$F147,0)+MAX((Expenses!M$36-$K148/12)*$J148*$F147,0)+MAX((Expenses!M$37-$K149/12)*$J149*$F147,0)+MAX((Expenses!M$38-$K150/12)*$J150*$F147,0)+MAX((Expenses!M$39-$K151/12)*$J151*$F147,0)))),0)</f>
        <v>0</v>
      </c>
      <c r="P313" s="156">
        <f>IF(AND(P$165&lt;=$E147,P$165&gt;=EOMONTH($D147,0)),IF($G147="NNN",SUM(Expenses!N$35:N$39)*$F147,IF($G147="FSG",0,IF($G147="MG",SUMPRODUCT($I147:$I151,Expenses!N$35:N$39)*$F147,MAX((Expenses!N$35-$K147/12)*$J147*$F147,0)+MAX((Expenses!N$36-$K148/12)*$J148*$F147,0)+MAX((Expenses!N$37-$K149/12)*$J149*$F147,0)+MAX((Expenses!N$38-$K150/12)*$J150*$F147,0)+MAX((Expenses!N$39-$K151/12)*$J151*$F147,0)))),0)</f>
        <v>0</v>
      </c>
      <c r="Q313" s="156">
        <f>IF(AND(Q$165&lt;=$E147,Q$165&gt;=EOMONTH($D147,0)),IF($G147="NNN",SUM(Expenses!O$35:O$39)*$F147,IF($G147="FSG",0,IF($G147="MG",SUMPRODUCT($I147:$I151,Expenses!O$35:O$39)*$F147,MAX((Expenses!O$35-$K147/12)*$J147*$F147,0)+MAX((Expenses!O$36-$K148/12)*$J148*$F147,0)+MAX((Expenses!O$37-$K149/12)*$J149*$F147,0)+MAX((Expenses!O$38-$K150/12)*$J150*$F147,0)+MAX((Expenses!O$39-$K151/12)*$J151*$F147,0)))),0)</f>
        <v>0</v>
      </c>
      <c r="R313" s="156">
        <f>IF(AND(R$165&lt;=$E147,R$165&gt;=EOMONTH($D147,0)),IF($G147="NNN",SUM(Expenses!P$35:P$39)*$F147,IF($G147="FSG",0,IF($G147="MG",SUMPRODUCT($I147:$I151,Expenses!P$35:P$39)*$F147,MAX((Expenses!P$35-$K147/12)*$J147*$F147,0)+MAX((Expenses!P$36-$K148/12)*$J148*$F147,0)+MAX((Expenses!P$37-$K149/12)*$J149*$F147,0)+MAX((Expenses!P$38-$K150/12)*$J150*$F147,0)+MAX((Expenses!P$39-$K151/12)*$J151*$F147,0)))),0)</f>
        <v>0</v>
      </c>
      <c r="S313" s="156">
        <f>IF(AND(S$165&lt;=$E147,S$165&gt;=EOMONTH($D147,0)),IF($G147="NNN",SUM(Expenses!Q$35:Q$39)*$F147,IF($G147="FSG",0,IF($G147="MG",SUMPRODUCT($I147:$I151,Expenses!Q$35:Q$39)*$F147,MAX((Expenses!Q$35-$K147/12)*$J147*$F147,0)+MAX((Expenses!Q$36-$K148/12)*$J148*$F147,0)+MAX((Expenses!Q$37-$K149/12)*$J149*$F147,0)+MAX((Expenses!Q$38-$K150/12)*$J150*$F147,0)+MAX((Expenses!Q$39-$K151/12)*$J151*$F147,0)))),0)</f>
        <v>0</v>
      </c>
      <c r="T313" s="156">
        <f>IF(AND(T$165&lt;=$E147,T$165&gt;=EOMONTH($D147,0)),IF($G147="NNN",SUM(Expenses!R$35:R$39)*$F147,IF($G147="FSG",0,IF($G147="MG",SUMPRODUCT($I147:$I151,Expenses!R$35:R$39)*$F147,MAX((Expenses!R$35-$K147/12)*$J147*$F147,0)+MAX((Expenses!R$36-$K148/12)*$J148*$F147,0)+MAX((Expenses!R$37-$K149/12)*$J149*$F147,0)+MAX((Expenses!R$38-$K150/12)*$J150*$F147,0)+MAX((Expenses!R$39-$K151/12)*$J151*$F147,0)))),0)</f>
        <v>0</v>
      </c>
      <c r="U313" s="156">
        <f>IF(AND(U$165&lt;=$E147,U$165&gt;=EOMONTH($D147,0)),IF($G147="NNN",SUM(Expenses!S$35:S$39)*$F147,IF($G147="FSG",0,IF($G147="MG",SUMPRODUCT($I147:$I151,Expenses!S$35:S$39)*$F147,MAX((Expenses!S$35-$K147/12)*$J147*$F147,0)+MAX((Expenses!S$36-$K148/12)*$J148*$F147,0)+MAX((Expenses!S$37-$K149/12)*$J149*$F147,0)+MAX((Expenses!S$38-$K150/12)*$J150*$F147,0)+MAX((Expenses!S$39-$K151/12)*$J151*$F147,0)))),0)</f>
        <v>0</v>
      </c>
      <c r="V313" s="156">
        <f>IF(AND(V$165&lt;=$E147,V$165&gt;=EOMONTH($D147,0)),IF($G147="NNN",SUM(Expenses!T$35:T$39)*$F147,IF($G147="FSG",0,IF($G147="MG",SUMPRODUCT($I147:$I151,Expenses!T$35:T$39)*$F147,MAX((Expenses!T$35-$K147/12)*$J147*$F147,0)+MAX((Expenses!T$36-$K148/12)*$J148*$F147,0)+MAX((Expenses!T$37-$K149/12)*$J149*$F147,0)+MAX((Expenses!T$38-$K150/12)*$J150*$F147,0)+MAX((Expenses!T$39-$K151/12)*$J151*$F147,0)))),0)</f>
        <v>0</v>
      </c>
      <c r="W313" s="156">
        <f>IF(AND(W$165&lt;=$E147,W$165&gt;=EOMONTH($D147,0)),IF($G147="NNN",SUM(Expenses!U$35:U$39)*$F147,IF($G147="FSG",0,IF($G147="MG",SUMPRODUCT($I147:$I151,Expenses!U$35:U$39)*$F147,MAX((Expenses!U$35-$K147/12)*$J147*$F147,0)+MAX((Expenses!U$36-$K148/12)*$J148*$F147,0)+MAX((Expenses!U$37-$K149/12)*$J149*$F147,0)+MAX((Expenses!U$38-$K150/12)*$J150*$F147,0)+MAX((Expenses!U$39-$K151/12)*$J151*$F147,0)))),0)</f>
        <v>0</v>
      </c>
      <c r="X313" s="156">
        <f ca="1">IF(AND(X$165&lt;=$E147,X$165&gt;=EOMONTH($D147,0)),IF($G147="NNN",SUM(Expenses!V$35:V$39)*$F147,IF($G147="FSG",0,IF($G147="MG",SUMPRODUCT($I147:$I151,Expenses!V$35:V$39)*$F147,MAX((Expenses!V$35-$K147/12)*$J147*$F147,0)+MAX((Expenses!V$36-$K148/12)*$J148*$F147,0)+MAX((Expenses!V$37-$K149/12)*$J149*$F147,0)+MAX((Expenses!V$38-$K150/12)*$J150*$F147,0)+MAX((Expenses!V$39-$K151/12)*$J151*$F147,0)))),0)</f>
        <v>510.71542155620767</v>
      </c>
      <c r="Y313" s="156">
        <f ca="1">IF(AND(Y$165&lt;=$E147,Y$165&gt;=EOMONTH($D147,0)),IF($G147="NNN",SUM(Expenses!W$35:W$39)*$F147,IF($G147="FSG",0,IF($G147="MG",SUMPRODUCT($I147:$I151,Expenses!W$35:W$39)*$F147,MAX((Expenses!W$35-$K147/12)*$J147*$F147,0)+MAX((Expenses!W$36-$K148/12)*$J148*$F147,0)+MAX((Expenses!W$37-$K149/12)*$J149*$F147,0)+MAX((Expenses!W$38-$K150/12)*$J150*$F147,0)+MAX((Expenses!W$39-$K151/12)*$J151*$F147,0)))),0)</f>
        <v>525.86011794946421</v>
      </c>
      <c r="Z313" s="156">
        <f ca="1">IF(AND(Z$165&lt;=$E147,Z$165&gt;=EOMONTH($D147,0)),IF($G147="NNN",SUM(Expenses!X$35:X$39)*$F147,IF($G147="FSG",0,IF($G147="MG",SUMPRODUCT($I147:$I151,Expenses!X$35:X$39)*$F147,MAX((Expenses!X$35-$K147/12)*$J147*$F147,0)+MAX((Expenses!X$36-$K148/12)*$J148*$F147,0)+MAX((Expenses!X$37-$K149/12)*$J149*$F147,0)+MAX((Expenses!X$38-$K150/12)*$J150*$F147,0)+MAX((Expenses!X$39-$K151/12)*$J151*$F147,0)))),0)</f>
        <v>535.13858253589444</v>
      </c>
      <c r="AA313" s="156">
        <f ca="1">IF(AND(AA$165&lt;=$E147,AA$165&gt;=EOMONTH($D147,0)),IF($G147="NNN",SUM(Expenses!Y$35:Y$39)*$F147,IF($G147="FSG",0,IF($G147="MG",SUMPRODUCT($I147:$I151,Expenses!Y$35:Y$39)*$F147,MAX((Expenses!Y$35-$K147/12)*$J147*$F147,0)+MAX((Expenses!Y$36-$K148/12)*$J148*$F147,0)+MAX((Expenses!Y$37-$K149/12)*$J149*$F147,0)+MAX((Expenses!Y$38-$K150/12)*$J150*$F147,0)+MAX((Expenses!Y$39-$K151/12)*$J151*$F147,0)))),0)</f>
        <v>535.49592422833234</v>
      </c>
      <c r="AB313" s="156">
        <f ca="1">IF(AND(AB$165&lt;=$E147,AB$165&gt;=EOMONTH($D147,0)),IF($G147="NNN",SUM(Expenses!Z$35:Z$39)*$F147,IF($G147="FSG",0,IF($G147="MG",SUMPRODUCT($I147:$I151,Expenses!Z$35:Z$39)*$F147,MAX((Expenses!Z$35-$K147/12)*$J147*$F147,0)+MAX((Expenses!Z$36-$K148/12)*$J148*$F147,0)+MAX((Expenses!Z$37-$K149/12)*$J149*$F147,0)+MAX((Expenses!Z$38-$K150/12)*$J150*$F147,0)+MAX((Expenses!Z$39-$K151/12)*$J151*$F147,0)))),0)</f>
        <v>732.73954737770816</v>
      </c>
      <c r="AC313" s="156">
        <f ca="1">IF(AND(AC$165&lt;=$E147,AC$165&gt;=EOMONTH($D147,0)),IF($G147="NNN",SUM(Expenses!AA$35:AA$39)*$F147,IF($G147="FSG",0,IF($G147="MG",SUMPRODUCT($I147:$I151,Expenses!AA$35:AA$39)*$F147,MAX((Expenses!AA$35-$K147/12)*$J147*$F147,0)+MAX((Expenses!AA$36-$K148/12)*$J148*$F147,0)+MAX((Expenses!AA$37-$K149/12)*$J149*$F147,0)+MAX((Expenses!AA$38-$K150/12)*$J150*$F147,0)+MAX((Expenses!AA$39-$K151/12)*$J151*$F147,0)))),0)</f>
        <v>837.91384896320744</v>
      </c>
      <c r="AD313" s="156">
        <f ca="1">IF(AND(AD$165&lt;=$E147,AD$165&gt;=EOMONTH($D147,0)),IF($G147="NNN",SUM(Expenses!AB$35:AB$39)*$F147,IF($G147="FSG",0,IF($G147="MG",SUMPRODUCT($I147:$I151,Expenses!AB$35:AB$39)*$F147,MAX((Expenses!AB$35-$K147/12)*$J147*$F147,0)+MAX((Expenses!AB$36-$K148/12)*$J148*$F147,0)+MAX((Expenses!AB$37-$K149/12)*$J149*$F147,0)+MAX((Expenses!AB$38-$K150/12)*$J150*$F147,0)+MAX((Expenses!AB$39-$K151/12)*$J151*$F147,0)))),0)</f>
        <v>844.5302872319802</v>
      </c>
      <c r="AE313" s="156">
        <f ca="1">IF(AND(AE$165&lt;=$E147,AE$165&gt;=EOMONTH($D147,0)),IF($G147="NNN",SUM(Expenses!AC$35:AC$39)*$F147,IF($G147="FSG",0,IF($G147="MG",SUMPRODUCT($I147:$I151,Expenses!AC$35:AC$39)*$F147,MAX((Expenses!AC$35-$K147/12)*$J147*$F147,0)+MAX((Expenses!AC$36-$K148/12)*$J148*$F147,0)+MAX((Expenses!AC$37-$K149/12)*$J149*$F147,0)+MAX((Expenses!AC$38-$K150/12)*$J150*$F147,0)+MAX((Expenses!AC$39-$K151/12)*$J151*$F147,0)))),0)</f>
        <v>848.48000406384142</v>
      </c>
      <c r="AF313" s="156">
        <f ca="1">IF(AND(AF$165&lt;=$E147,AF$165&gt;=EOMONTH($D147,0)),IF($G147="NNN",SUM(Expenses!AD$35:AD$39)*$F147,IF($G147="FSG",0,IF($G147="MG",SUMPRODUCT($I147:$I151,Expenses!AD$35:AD$39)*$F147,MAX((Expenses!AD$35-$K147/12)*$J147*$F147,0)+MAX((Expenses!AD$36-$K148/12)*$J148*$F147,0)+MAX((Expenses!AD$37-$K149/12)*$J149*$F147,0)+MAX((Expenses!AD$38-$K150/12)*$J150*$F147,0)+MAX((Expenses!AD$39-$K151/12)*$J151*$F147,0)))),0)</f>
        <v>880.49249851807451</v>
      </c>
      <c r="AG313" s="156">
        <f ca="1">IF(AND(AG$165&lt;=$E147,AG$165&gt;=EOMONTH($D147,0)),IF($G147="NNN",SUM(Expenses!AE$35:AE$39)*$F147,IF($G147="FSG",0,IF($G147="MG",SUMPRODUCT($I147:$I151,Expenses!AE$35:AE$39)*$F147,MAX((Expenses!AE$35-$K147/12)*$J147*$F147,0)+MAX((Expenses!AE$36-$K148/12)*$J148*$F147,0)+MAX((Expenses!AE$37-$K149/12)*$J149*$F147,0)+MAX((Expenses!AE$38-$K150/12)*$J150*$F147,0)+MAX((Expenses!AE$39-$K151/12)*$J151*$F147,0)))),0)</f>
        <v>951.27808605451276</v>
      </c>
      <c r="AH313" s="156">
        <f ca="1">IF(AND(AH$165&lt;=$E147,AH$165&gt;=EOMONTH($D147,0)),IF($G147="NNN",SUM(Expenses!AF$35:AF$39)*$F147,IF($G147="FSG",0,IF($G147="MG",SUMPRODUCT($I147:$I151,Expenses!AF$35:AF$39)*$F147,MAX((Expenses!AF$35-$K147/12)*$J147*$F147,0)+MAX((Expenses!AF$36-$K148/12)*$J148*$F147,0)+MAX((Expenses!AF$37-$K149/12)*$J149*$F147,0)+MAX((Expenses!AF$38-$K150/12)*$J150*$F147,0)+MAX((Expenses!AF$39-$K151/12)*$J151*$F147,0)))),0)</f>
        <v>971.34707907411803</v>
      </c>
      <c r="AI313" s="156">
        <f ca="1">IF(AND(AI$165&lt;=$E147,AI$165&gt;=EOMONTH($D147,0)),IF($G147="NNN",SUM(Expenses!AG$35:AG$39)*$F147,IF($G147="FSG",0,IF($G147="MG",SUMPRODUCT($I147:$I151,Expenses!AG$35:AG$39)*$F147,MAX((Expenses!AG$35-$K147/12)*$J147*$F147,0)+MAX((Expenses!AG$36-$K148/12)*$J148*$F147,0)+MAX((Expenses!AG$37-$K149/12)*$J149*$F147,0)+MAX((Expenses!AG$38-$K150/12)*$J150*$F147,0)+MAX((Expenses!AG$39-$K151/12)*$J151*$F147,0)))),0)</f>
        <v>972.05541624263299</v>
      </c>
      <c r="AJ313" s="156">
        <f ca="1">IF(AND(AJ$165&lt;=$E147,AJ$165&gt;=EOMONTH($D147,0)),IF($G147="NNN",SUM(Expenses!AH$35:AH$39)*$F147,IF($G147="FSG",0,IF($G147="MG",SUMPRODUCT($I147:$I151,Expenses!AH$35:AH$39)*$F147,MAX((Expenses!AH$35-$K147/12)*$J147*$F147,0)+MAX((Expenses!AH$36-$K148/12)*$J148*$F147,0)+MAX((Expenses!AH$37-$K149/12)*$J149*$F147,0)+MAX((Expenses!AH$38-$K150/12)*$J150*$F147,0)+MAX((Expenses!AH$39-$K151/12)*$J151*$F147,0)))),0)</f>
        <v>974.62310516508887</v>
      </c>
      <c r="AK313" s="156">
        <f ca="1">IF(AND(AK$165&lt;=$E147,AK$165&gt;=EOMONTH($D147,0)),IF($G147="NNN",SUM(Expenses!AI$35:AI$39)*$F147,IF($G147="FSG",0,IF($G147="MG",SUMPRODUCT($I147:$I151,Expenses!AI$35:AI$39)*$F147,MAX((Expenses!AI$35-$K147/12)*$J147*$F147,0)+MAX((Expenses!AI$36-$K148/12)*$J148*$F147,0)+MAX((Expenses!AI$37-$K149/12)*$J149*$F147,0)+MAX((Expenses!AI$38-$K150/12)*$J150*$F147,0)+MAX((Expenses!AI$39-$K151/12)*$J151*$F147,0)))),0)</f>
        <v>986.58291346988972</v>
      </c>
      <c r="AL313" s="156">
        <f ca="1">IF(AND(AL$165&lt;=$E147,AL$165&gt;=EOMONTH($D147,0)),IF($G147="NNN",SUM(Expenses!AJ$35:AJ$39)*$F147,IF($G147="FSG",0,IF($G147="MG",SUMPRODUCT($I147:$I151,Expenses!AJ$35:AJ$39)*$F147,MAX((Expenses!AJ$35-$K147/12)*$J147*$F147,0)+MAX((Expenses!AJ$36-$K148/12)*$J148*$F147,0)+MAX((Expenses!AJ$37-$K149/12)*$J149*$F147,0)+MAX((Expenses!AJ$38-$K150/12)*$J150*$F147,0)+MAX((Expenses!AJ$39-$K151/12)*$J151*$F147,0)))),0)</f>
        <v>1008.2636110996873</v>
      </c>
      <c r="AM313" s="156">
        <f ca="1">IF(AND(AM$165&lt;=$E147,AM$165&gt;=EOMONTH($D147,0)),IF($G147="NNN",SUM(Expenses!AK$35:AK$39)*$F147,IF($G147="FSG",0,IF($G147="MG",SUMPRODUCT($I147:$I151,Expenses!AK$35:AK$39)*$F147,MAX((Expenses!AK$35-$K147/12)*$J147*$F147,0)+MAX((Expenses!AK$36-$K148/12)*$J148*$F147,0)+MAX((Expenses!AK$37-$K149/12)*$J149*$F147,0)+MAX((Expenses!AK$38-$K150/12)*$J150*$F147,0)+MAX((Expenses!AK$39-$K151/12)*$J151*$F147,0)))),0)</f>
        <v>1008.9789619636288</v>
      </c>
      <c r="AN313" s="156">
        <f ca="1">IF(AND(AN$165&lt;=$E147,AN$165&gt;=EOMONTH($D147,0)),IF($G147="NNN",SUM(Expenses!AL$35:AL$39)*$F147,IF($G147="FSG",0,IF($G147="MG",SUMPRODUCT($I147:$I151,Expenses!AL$35:AL$39)*$F147,MAX((Expenses!AL$35-$K147/12)*$J147*$F147,0)+MAX((Expenses!AL$36-$K148/12)*$J148*$F147,0)+MAX((Expenses!AL$37-$K149/12)*$J149*$F147,0)+MAX((Expenses!AL$38-$K150/12)*$J150*$F147,0)+MAX((Expenses!AL$39-$K151/12)*$J151*$F147,0)))),0)</f>
        <v>1244.169294619802</v>
      </c>
      <c r="AO313" s="156">
        <f ca="1">IF(AND(AO$165&lt;=$E147,AO$165&gt;=EOMONTH($D147,0)),IF($G147="NNN",SUM(Expenses!AM$35:AM$39)*$F147,IF($G147="FSG",0,IF($G147="MG",SUMPRODUCT($I147:$I151,Expenses!AM$35:AM$39)*$F147,MAX((Expenses!AM$35-$K147/12)*$J147*$F147,0)+MAX((Expenses!AM$36-$K148/12)*$J148*$F147,0)+MAX((Expenses!AM$37-$K149/12)*$J149*$F147,0)+MAX((Expenses!AM$38-$K150/12)*$J150*$F147,0)+MAX((Expenses!AM$39-$K151/12)*$J151*$F147,0)))),0)</f>
        <v>1245.4690502863934</v>
      </c>
      <c r="AP313" s="156">
        <f ca="1">IF(AND(AP$165&lt;=$E147,AP$165&gt;=EOMONTH($D147,0)),IF($G147="NNN",SUM(Expenses!AN$35:AN$39)*$F147,IF($G147="FSG",0,IF($G147="MG",SUMPRODUCT($I147:$I151,Expenses!AN$35:AN$39)*$F147,MAX((Expenses!AN$35-$K147/12)*$J147*$F147,0)+MAX((Expenses!AN$36-$K148/12)*$J148*$F147,0)+MAX((Expenses!AN$37-$K149/12)*$J149*$F147,0)+MAX((Expenses!AN$38-$K150/12)*$J150*$F147,0)+MAX((Expenses!AN$39-$K151/12)*$J151*$F147,0)))),0)</f>
        <v>1246.1897069590389</v>
      </c>
      <c r="AQ313" s="156">
        <f ca="1">IF(AND(AQ$165&lt;=$E147,AQ$165&gt;=EOMONTH($D147,0)),IF($G147="NNN",SUM(Expenses!AO$35:AO$39)*$F147,IF($G147="FSG",0,IF($G147="MG",SUMPRODUCT($I147:$I151,Expenses!AO$35:AO$39)*$F147,MAX((Expenses!AO$35-$K147/12)*$J147*$F147,0)+MAX((Expenses!AO$36-$K148/12)*$J148*$F147,0)+MAX((Expenses!AO$37-$K149/12)*$J149*$F147,0)+MAX((Expenses!AO$38-$K150/12)*$J150*$F147,0)+MAX((Expenses!AO$39-$K151/12)*$J151*$F147,0)))),0)</f>
        <v>1246.9121409654526</v>
      </c>
      <c r="AR313" s="156">
        <f ca="1">IF(AND(AR$165&lt;=$E147,AR$165&gt;=EOMONTH($D147,0)),IF($G147="NNN",SUM(Expenses!AP$35:AP$39)*$F147,IF($G147="FSG",0,IF($G147="MG",SUMPRODUCT($I147:$I151,Expenses!AP$35:AP$39)*$F147,MAX((Expenses!AP$35-$K147/12)*$J147*$F147,0)+MAX((Expenses!AP$36-$K148/12)*$J148*$F147,0)+MAX((Expenses!AP$37-$K149/12)*$J149*$F147,0)+MAX((Expenses!AP$38-$K150/12)*$J150*$F147,0)+MAX((Expenses!AP$39-$K151/12)*$J151*$F147,0)))),0)</f>
        <v>1247.9682835205122</v>
      </c>
      <c r="AS313" s="156">
        <f ca="1">IF(AND(AS$165&lt;=$E147,AS$165&gt;=EOMONTH($D147,0)),IF($G147="NNN",SUM(Expenses!AQ$35:AQ$39)*$F147,IF($G147="FSG",0,IF($G147="MG",SUMPRODUCT($I147:$I151,Expenses!AQ$35:AQ$39)*$F147,MAX((Expenses!AQ$35-$K147/12)*$J147*$F147,0)+MAX((Expenses!AQ$36-$K148/12)*$J148*$F147,0)+MAX((Expenses!AQ$37-$K149/12)*$J149*$F147,0)+MAX((Expenses!AQ$38-$K150/12)*$J150*$F147,0)+MAX((Expenses!AQ$39-$K151/12)*$J151*$F147,0)))),0)</f>
        <v>1249.320204523385</v>
      </c>
      <c r="AT313" s="156">
        <f ca="1">IF(AND(AT$165&lt;=$E147,AT$165&gt;=EOMONTH($D147,0)),IF($G147="NNN",SUM(Expenses!AR$35:AR$39)*$F147,IF($G147="FSG",0,IF($G147="MG",SUMPRODUCT($I147:$I151,Expenses!AR$35:AR$39)*$F147,MAX((Expenses!AR$35-$K147/12)*$J147*$F147,0)+MAX((Expenses!AR$36-$K148/12)*$J148*$F147,0)+MAX((Expenses!AR$37-$K149/12)*$J149*$F147,0)+MAX((Expenses!AR$38-$K150/12)*$J150*$F147,0)+MAX((Expenses!AR$39-$K151/12)*$J151*$F147,0)))),0)</f>
        <v>1250.0479968746783</v>
      </c>
      <c r="AU313" s="156">
        <f ca="1">IF(AND(AU$165&lt;=$E147,AU$165&gt;=EOMONTH($D147,0)),IF($G147="NNN",SUM(Expenses!AS$35:AS$39)*$F147,IF($G147="FSG",0,IF($G147="MG",SUMPRODUCT($I147:$I151,Expenses!AS$35:AS$39)*$F147,MAX((Expenses!AS$35-$K147/12)*$J147*$F147,0)+MAX((Expenses!AS$36-$K148/12)*$J148*$F147,0)+MAX((Expenses!AS$37-$K149/12)*$J149*$F147,0)+MAX((Expenses!AS$38-$K150/12)*$J150*$F147,0)+MAX((Expenses!AS$39-$K151/12)*$J151*$F147,0)))),0)</f>
        <v>1250.7775841582488</v>
      </c>
      <c r="AV313" s="156">
        <f ca="1">IF(AND(AV$165&lt;=$E147,AV$165&gt;=EOMONTH($D147,0)),IF($G147="NNN",SUM(Expenses!AT$35:AT$39)*$F147,IF($G147="FSG",0,IF($G147="MG",SUMPRODUCT($I147:$I151,Expenses!AT$35:AT$39)*$F147,MAX((Expenses!AT$35-$K147/12)*$J147*$F147,0)+MAX((Expenses!AT$36-$K148/12)*$J148*$F147,0)+MAX((Expenses!AT$37-$K149/12)*$J149*$F147,0)+MAX((Expenses!AT$38-$K150/12)*$J150*$F147,0)+MAX((Expenses!AT$39-$K151/12)*$J151*$F147,0)))),0)</f>
        <v>1253.4223037483782</v>
      </c>
      <c r="AW313" s="156">
        <f ca="1">IF(AND(AW$165&lt;=$E147,AW$165&gt;=EOMONTH($D147,0)),IF($G147="NNN",SUM(Expenses!AU$35:AU$39)*$F147,IF($G147="FSG",0,IF($G147="MG",SUMPRODUCT($I147:$I151,Expenses!AU$35:AU$39)*$F147,MAX((Expenses!AU$35-$K147/12)*$J147*$F147,0)+MAX((Expenses!AU$36-$K148/12)*$J148*$F147,0)+MAX((Expenses!AU$37-$K149/12)*$J149*$F147,0)+MAX((Expenses!AU$38-$K150/12)*$J150*$F147,0)+MAX((Expenses!AU$39-$K151/12)*$J151*$F147,0)))),0)</f>
        <v>1254.3447517543802</v>
      </c>
      <c r="AX313" s="156">
        <f ca="1">IF(AND(AX$165&lt;=$E147,AX$165&gt;=EOMONTH($D147,0)),IF($G147="NNN",SUM(Expenses!AV$35:AV$39)*$F147,IF($G147="FSG",0,IF($G147="MG",SUMPRODUCT($I147:$I151,Expenses!AV$35:AV$39)*$F147,MAX((Expenses!AV$35-$K147/12)*$J147*$F147,0)+MAX((Expenses!AV$36-$K148/12)*$J148*$F147,0)+MAX((Expenses!AV$37-$K149/12)*$J149*$F147,0)+MAX((Expenses!AV$38-$K150/12)*$J150*$F147,0)+MAX((Expenses!AV$39-$K151/12)*$J151*$F147,0)))),0)</f>
        <v>1255.1859788798088</v>
      </c>
      <c r="AY313" s="156">
        <f ca="1">IF(AND(AY$165&lt;=$E147,AY$165&gt;=EOMONTH($D147,0)),IF($G147="NNN",SUM(Expenses!AW$35:AW$39)*$F147,IF($G147="FSG",0,IF($G147="MG",SUMPRODUCT($I147:$I151,Expenses!AW$35:AW$39)*$F147,MAX((Expenses!AW$35-$K147/12)*$J147*$F147,0)+MAX((Expenses!AW$36-$K148/12)*$J148*$F147,0)+MAX((Expenses!AW$37-$K149/12)*$J149*$F147,0)+MAX((Expenses!AW$38-$K150/12)*$J150*$F147,0)+MAX((Expenses!AW$39-$K151/12)*$J151*$F147,0)))),0)</f>
        <v>1255.9227902696682</v>
      </c>
      <c r="AZ313" s="156">
        <f ca="1">IF(AND(AZ$165&lt;=$E147,AZ$165&gt;=EOMONTH($D147,0)),IF($G147="NNN",SUM(Expenses!AX$35:AX$39)*$F147,IF($G147="FSG",0,IF($G147="MG",SUMPRODUCT($I147:$I151,Expenses!AX$35:AX$39)*$F147,MAX((Expenses!AX$35-$K147/12)*$J147*$F147,0)+MAX((Expenses!AX$36-$K148/12)*$J148*$F147,0)+MAX((Expenses!AX$37-$K149/12)*$J149*$F147,0)+MAX((Expenses!AX$38-$K150/12)*$J150*$F147,0)+MAX((Expenses!AX$39-$K151/12)*$J151*$F147,0)))),0)</f>
        <v>1274.5792311356154</v>
      </c>
      <c r="BA313" s="156">
        <f ca="1">IF(AND(BA$165&lt;=$E147,BA$165&gt;=EOMONTH($D147,0)),IF($G147="NNN",SUM(Expenses!AY$35:AY$39)*$F147,IF($G147="FSG",0,IF($G147="MG",SUMPRODUCT($I147:$I151,Expenses!AY$35:AY$39)*$F147,MAX((Expenses!AY$35-$K147/12)*$J147*$F147,0)+MAX((Expenses!AY$36-$K148/12)*$J148*$F147,0)+MAX((Expenses!AY$37-$K149/12)*$J149*$F147,0)+MAX((Expenses!AY$38-$K150/12)*$J150*$F147,0)+MAX((Expenses!AY$39-$K151/12)*$J151*$F147,0)))),0)</f>
        <v>1275.9179794722047</v>
      </c>
      <c r="BB313" s="156">
        <f ca="1">IF(AND(BB$165&lt;=$E147,BB$165&gt;=EOMONTH($D147,0)),IF($G147="NNN",SUM(Expenses!AZ$35:AZ$39)*$F147,IF($G147="FSG",0,IF($G147="MG",SUMPRODUCT($I147:$I151,Expenses!AZ$35:AZ$39)*$F147,MAX((Expenses!AZ$35-$K147/12)*$J147*$F147,0)+MAX((Expenses!AZ$36-$K148/12)*$J148*$F147,0)+MAX((Expenses!AZ$37-$K149/12)*$J149*$F147,0)+MAX((Expenses!AZ$38-$K150/12)*$J150*$F147,0)+MAX((Expenses!AZ$39-$K151/12)*$J151*$F147,0)))),0)</f>
        <v>1276.6602558450297</v>
      </c>
      <c r="BC313" s="156">
        <f ca="1">IF(AND(BC$165&lt;=$E147,BC$165&gt;=EOMONTH($D147,0)),IF($G147="NNN",SUM(Expenses!BA$35:BA$39)*$F147,IF($G147="FSG",0,IF($G147="MG",SUMPRODUCT($I147:$I151,Expenses!BA$35:BA$39)*$F147,MAX((Expenses!BA$35-$K147/12)*$J147*$F147,0)+MAX((Expenses!BA$36-$K148/12)*$J148*$F147,0)+MAX((Expenses!BA$37-$K149/12)*$J149*$F147,0)+MAX((Expenses!BA$38-$K150/12)*$J150*$F147,0)+MAX((Expenses!BA$39-$K151/12)*$J151*$F147,0)))),0)</f>
        <v>1277.4043628716354</v>
      </c>
      <c r="BD313" s="156">
        <f ca="1">IF(AND(BD$165&lt;=$E147,BD$165&gt;=EOMONTH($D147,0)),IF($G147="NNN",SUM(Expenses!BB$35:BB$39)*$F147,IF($G147="FSG",0,IF($G147="MG",SUMPRODUCT($I147:$I151,Expenses!BB$35:BB$39)*$F147,MAX((Expenses!BB$35-$K147/12)*$J147*$F147,0)+MAX((Expenses!BB$36-$K148/12)*$J148*$F147,0)+MAX((Expenses!BB$37-$K149/12)*$J149*$F147,0)+MAX((Expenses!BB$38-$K150/12)*$J150*$F147,0)+MAX((Expenses!BB$39-$K151/12)*$J151*$F147,0)))),0)</f>
        <v>1278.4921897033466</v>
      </c>
      <c r="BE313" s="156">
        <f ca="1">IF(AND(BE$165&lt;=$E147,BE$165&gt;=EOMONTH($D147,0)),IF($G147="NNN",SUM(Expenses!BC$35:BC$39)*$F147,IF($G147="FSG",0,IF($G147="MG",SUMPRODUCT($I147:$I151,Expenses!BC$35:BC$39)*$F147,MAX((Expenses!BC$35-$K147/12)*$J147*$F147,0)+MAX((Expenses!BC$36-$K148/12)*$J148*$F147,0)+MAX((Expenses!BC$37-$K149/12)*$J149*$F147,0)+MAX((Expenses!BC$38-$K150/12)*$J150*$F147,0)+MAX((Expenses!BC$39-$K151/12)*$J151*$F147,0)))),0)</f>
        <v>1279.8846683363056</v>
      </c>
      <c r="BF313" s="156">
        <f ca="1">IF(AND(BF$165&lt;=$E147,BF$165&gt;=EOMONTH($D147,0)),IF($G147="NNN",SUM(Expenses!BD$35:BD$39)*$F147,IF($G147="FSG",0,IF($G147="MG",SUMPRODUCT($I147:$I151,Expenses!BD$35:BD$39)*$F147,MAX((Expenses!BD$35-$K147/12)*$J147*$F147,0)+MAX((Expenses!BD$36-$K148/12)*$J148*$F147,0)+MAX((Expenses!BD$37-$K149/12)*$J149*$F147,0)+MAX((Expenses!BD$38-$K150/12)*$J150*$F147,0)+MAX((Expenses!BD$39-$K151/12)*$J151*$F147,0)))),0)</f>
        <v>1280.6342944581379</v>
      </c>
      <c r="BG313" s="156">
        <f ca="1">IF(AND(BG$165&lt;=$E147,BG$165&gt;=EOMONTH($D147,0)),IF($G147="NNN",SUM(Expenses!BE$35:BE$39)*$F147,IF($G147="FSG",0,IF($G147="MG",SUMPRODUCT($I147:$I151,Expenses!BE$35:BE$39)*$F147,MAX((Expenses!BE$35-$K147/12)*$J147*$F147,0)+MAX((Expenses!BE$36-$K148/12)*$J148*$F147,0)+MAX((Expenses!BE$37-$K149/12)*$J149*$F147,0)+MAX((Expenses!BE$38-$K150/12)*$J150*$F147,0)+MAX((Expenses!BE$39-$K151/12)*$J151*$F147,0)))),0)</f>
        <v>1281.3857693602151</v>
      </c>
      <c r="BH313" s="156">
        <f>IF(AND(BH$165&lt;=$E147,BH$165&gt;=EOMONTH($D147,0)),IF($G147="NNN",SUM(Expenses!BF$35:BF$39)*$F147,IF($G147="FSG",0,IF($G147="MG",SUMPRODUCT($I147:$I151,Expenses!BF$35:BF$39)*$F147,MAX((Expenses!BF$35-$K147/12)*$J147*$F147,0)+MAX((Expenses!BF$36-$K148/12)*$J148*$F147,0)+MAX((Expenses!BF$37-$K149/12)*$J149*$F147,0)+MAX((Expenses!BF$38-$K150/12)*$J150*$F147,0)+MAX((Expenses!BF$39-$K151/12)*$J151*$F147,0)))),0)</f>
        <v>0</v>
      </c>
      <c r="BI313" s="156">
        <f>IF(AND(BI$165&lt;=$E147,BI$165&gt;=EOMONTH($D147,0)),IF($G147="NNN",SUM(Expenses!BG$35:BG$39)*$F147,IF($G147="FSG",0,IF($G147="MG",SUMPRODUCT($I147:$I151,Expenses!BG$35:BG$39)*$F147,MAX((Expenses!BG$35-$K147/12)*$J147*$F147,0)+MAX((Expenses!BG$36-$K148/12)*$J148*$F147,0)+MAX((Expenses!BG$37-$K149/12)*$J149*$F147,0)+MAX((Expenses!BG$38-$K150/12)*$J150*$F147,0)+MAX((Expenses!BG$39-$K151/12)*$J151*$F147,0)))),0)</f>
        <v>0</v>
      </c>
      <c r="BJ313" s="156">
        <f>IF(AND(BJ$165&lt;=$E147,BJ$165&gt;=EOMONTH($D147,0)),IF($G147="NNN",SUM(Expenses!BH$35:BH$39)*$F147,IF($G147="FSG",0,IF($G147="MG",SUMPRODUCT($I147:$I151,Expenses!BH$35:BH$39)*$F147,MAX((Expenses!BH$35-$K147/12)*$J147*$F147,0)+MAX((Expenses!BH$36-$K148/12)*$J148*$F147,0)+MAX((Expenses!BH$37-$K149/12)*$J149*$F147,0)+MAX((Expenses!BH$38-$K150/12)*$J150*$F147,0)+MAX((Expenses!BH$39-$K151/12)*$J151*$F147,0)))),0)</f>
        <v>0</v>
      </c>
      <c r="BK313" s="156">
        <f>IF(AND(BK$165&lt;=$E147,BK$165&gt;=EOMONTH($D147,0)),IF($G147="NNN",SUM(Expenses!BI$35:BI$39)*$F147,IF($G147="FSG",0,IF($G147="MG",SUMPRODUCT($I147:$I151,Expenses!BI$35:BI$39)*$F147,MAX((Expenses!BI$35-$K147/12)*$J147*$F147,0)+MAX((Expenses!BI$36-$K148/12)*$J148*$F147,0)+MAX((Expenses!BI$37-$K149/12)*$J149*$F147,0)+MAX((Expenses!BI$38-$K150/12)*$J150*$F147,0)+MAX((Expenses!BI$39-$K151/12)*$J151*$F147,0)))),0)</f>
        <v>0</v>
      </c>
      <c r="BL313" s="156">
        <f>IF(AND(BL$165&lt;=$E147,BL$165&gt;=EOMONTH($D147,0)),IF($G147="NNN",SUM(Expenses!BJ$35:BJ$39)*$F147,IF($G147="FSG",0,IF($G147="MG",SUMPRODUCT($I147:$I151,Expenses!BJ$35:BJ$39)*$F147,MAX((Expenses!BJ$35-$K147/12)*$J147*$F147,0)+MAX((Expenses!BJ$36-$K148/12)*$J148*$F147,0)+MAX((Expenses!BJ$37-$K149/12)*$J149*$F147,0)+MAX((Expenses!BJ$38-$K150/12)*$J150*$F147,0)+MAX((Expenses!BJ$39-$K151/12)*$J151*$F147,0)))),0)</f>
        <v>0</v>
      </c>
      <c r="BM313" s="156">
        <f>IF(AND(BM$165&lt;=$E147,BM$165&gt;=EOMONTH($D147,0)),IF($G147="NNN",SUM(Expenses!BK$35:BK$39)*$F147,IF($G147="FSG",0,IF($G147="MG",SUMPRODUCT($I147:$I151,Expenses!BK$35:BK$39)*$F147,MAX((Expenses!BK$35-$K147/12)*$J147*$F147,0)+MAX((Expenses!BK$36-$K148/12)*$J148*$F147,0)+MAX((Expenses!BK$37-$K149/12)*$J149*$F147,0)+MAX((Expenses!BK$38-$K150/12)*$J150*$F147,0)+MAX((Expenses!BK$39-$K151/12)*$J151*$F147,0)))),0)</f>
        <v>0</v>
      </c>
      <c r="BN313" s="156">
        <f>IF(AND(BN$165&lt;=$E147,BN$165&gt;=EOMONTH($D147,0)),IF($G147="NNN",SUM(Expenses!BL$35:BL$39)*$F147,IF($G147="FSG",0,IF($G147="MG",SUMPRODUCT($I147:$I151,Expenses!BL$35:BL$39)*$F147,MAX((Expenses!BL$35-$K147/12)*$J147*$F147,0)+MAX((Expenses!BL$36-$K148/12)*$J148*$F147,0)+MAX((Expenses!BL$37-$K149/12)*$J149*$F147,0)+MAX((Expenses!BL$38-$K150/12)*$J150*$F147,0)+MAX((Expenses!BL$39-$K151/12)*$J151*$F147,0)))),0)</f>
        <v>0</v>
      </c>
      <c r="BO313" s="156">
        <f>IF(AND(BO$165&lt;=$E147,BO$165&gt;=EOMONTH($D147,0)),IF($G147="NNN",SUM(Expenses!BM$35:BM$39)*$F147,IF($G147="FSG",0,IF($G147="MG",SUMPRODUCT($I147:$I151,Expenses!BM$35:BM$39)*$F147,MAX((Expenses!BM$35-$K147/12)*$J147*$F147,0)+MAX((Expenses!BM$36-$K148/12)*$J148*$F147,0)+MAX((Expenses!BM$37-$K149/12)*$J149*$F147,0)+MAX((Expenses!BM$38-$K150/12)*$J150*$F147,0)+MAX((Expenses!BM$39-$K151/12)*$J151*$F147,0)))),0)</f>
        <v>0</v>
      </c>
      <c r="BP313" s="156">
        <f>IF(AND(BP$165&lt;=$E147,BP$165&gt;=EOMONTH($D147,0)),IF($G147="NNN",SUM(Expenses!BN$35:BN$39)*$F147,IF($G147="FSG",0,IF($G147="MG",SUMPRODUCT($I147:$I151,Expenses!BN$35:BN$39)*$F147,MAX((Expenses!BN$35-$K147/12)*$J147*$F147,0)+MAX((Expenses!BN$36-$K148/12)*$J148*$F147,0)+MAX((Expenses!BN$37-$K149/12)*$J149*$F147,0)+MAX((Expenses!BN$38-$K150/12)*$J150*$F147,0)+MAX((Expenses!BN$39-$K151/12)*$J151*$F147,0)))),0)</f>
        <v>0</v>
      </c>
      <c r="BQ313" s="156">
        <f>IF(AND(BQ$165&lt;=$E147,BQ$165&gt;=EOMONTH($D147,0)),IF($G147="NNN",SUM(Expenses!BO$35:BO$39)*$F147,IF($G147="FSG",0,IF($G147="MG",SUMPRODUCT($I147:$I151,Expenses!BO$35:BO$39)*$F147,MAX((Expenses!BO$35-$K147/12)*$J147*$F147,0)+MAX((Expenses!BO$36-$K148/12)*$J148*$F147,0)+MAX((Expenses!BO$37-$K149/12)*$J149*$F147,0)+MAX((Expenses!BO$38-$K150/12)*$J150*$F147,0)+MAX((Expenses!BO$39-$K151/12)*$J151*$F147,0)))),0)</f>
        <v>0</v>
      </c>
      <c r="BR313" s="156">
        <f>IF(AND(BR$165&lt;=$E147,BR$165&gt;=EOMONTH($D147,0)),IF($G147="NNN",SUM(Expenses!BP$35:BP$39)*$F147,IF($G147="FSG",0,IF($G147="MG",SUMPRODUCT($I147:$I151,Expenses!BP$35:BP$39)*$F147,MAX((Expenses!BP$35-$K147/12)*$J147*$F147,0)+MAX((Expenses!BP$36-$K148/12)*$J148*$F147,0)+MAX((Expenses!BP$37-$K149/12)*$J149*$F147,0)+MAX((Expenses!BP$38-$K150/12)*$J150*$F147,0)+MAX((Expenses!BP$39-$K151/12)*$J151*$F147,0)))),0)</f>
        <v>0</v>
      </c>
      <c r="BS313" s="156">
        <f>IF(AND(BS$165&lt;=$E147,BS$165&gt;=EOMONTH($D147,0)),IF($G147="NNN",SUM(Expenses!BQ$35:BQ$39)*$F147,IF($G147="FSG",0,IF($G147="MG",SUMPRODUCT($I147:$I151,Expenses!BQ$35:BQ$39)*$F147,MAX((Expenses!BQ$35-$K147/12)*$J147*$F147,0)+MAX((Expenses!BQ$36-$K148/12)*$J148*$F147,0)+MAX((Expenses!BQ$37-$K149/12)*$J149*$F147,0)+MAX((Expenses!BQ$38-$K150/12)*$J150*$F147,0)+MAX((Expenses!BQ$39-$K151/12)*$J151*$F147,0)))),0)</f>
        <v>0</v>
      </c>
      <c r="BT313" s="156">
        <f>IF(AND(BT$165&lt;=$E147,BT$165&gt;=EOMONTH($D147,0)),IF($G147="NNN",SUM(Expenses!BR$35:BR$39)*$F147,IF($G147="FSG",0,IF($G147="MG",SUMPRODUCT($I147:$I151,Expenses!BR$35:BR$39)*$F147,MAX((Expenses!BR$35-$K147/12)*$J147*$F147,0)+MAX((Expenses!BR$36-$K148/12)*$J148*$F147,0)+MAX((Expenses!BR$37-$K149/12)*$J149*$F147,0)+MAX((Expenses!BR$38-$K150/12)*$J150*$F147,0)+MAX((Expenses!BR$39-$K151/12)*$J151*$F147,0)))),0)</f>
        <v>0</v>
      </c>
      <c r="BU313" s="156">
        <f>IF(AND(BU$165&lt;=$E147,BU$165&gt;=EOMONTH($D147,0)),IF($G147="NNN",SUM(Expenses!BS$35:BS$39)*$F147,IF($G147="FSG",0,IF($G147="MG",SUMPRODUCT($I147:$I151,Expenses!BS$35:BS$39)*$F147,MAX((Expenses!BS$35-$K147/12)*$J147*$F147,0)+MAX((Expenses!BS$36-$K148/12)*$J148*$F147,0)+MAX((Expenses!BS$37-$K149/12)*$J149*$F147,0)+MAX((Expenses!BS$38-$K150/12)*$J150*$F147,0)+MAX((Expenses!BS$39-$K151/12)*$J151*$F147,0)))),0)</f>
        <v>0</v>
      </c>
      <c r="BV313" s="156">
        <f>IF(AND(BV$165&lt;=$E147,BV$165&gt;=EOMONTH($D147,0)),IF($G147="NNN",SUM(Expenses!BT$35:BT$39)*$F147,IF($G147="FSG",0,IF($G147="MG",SUMPRODUCT($I147:$I151,Expenses!BT$35:BT$39)*$F147,MAX((Expenses!BT$35-$K147/12)*$J147*$F147,0)+MAX((Expenses!BT$36-$K148/12)*$J148*$F147,0)+MAX((Expenses!BT$37-$K149/12)*$J149*$F147,0)+MAX((Expenses!BT$38-$K150/12)*$J150*$F147,0)+MAX((Expenses!BT$39-$K151/12)*$J151*$F147,0)))),0)</f>
        <v>0</v>
      </c>
      <c r="BW313" s="156">
        <f>IF(AND(BW$165&lt;=$E147,BW$165&gt;=EOMONTH($D147,0)),IF($G147="NNN",SUM(Expenses!BU$35:BU$39)*$F147,IF($G147="FSG",0,IF($G147="MG",SUMPRODUCT($I147:$I151,Expenses!BU$35:BU$39)*$F147,MAX((Expenses!BU$35-$K147/12)*$J147*$F147,0)+MAX((Expenses!BU$36-$K148/12)*$J148*$F147,0)+MAX((Expenses!BU$37-$K149/12)*$J149*$F147,0)+MAX((Expenses!BU$38-$K150/12)*$J150*$F147,0)+MAX((Expenses!BU$39-$K151/12)*$J151*$F147,0)))),0)</f>
        <v>0</v>
      </c>
      <c r="BX313" s="156">
        <f>IF(AND(BX$165&lt;=$E147,BX$165&gt;=EOMONTH($D147,0)),IF($G147="NNN",SUM(Expenses!BV$35:BV$39)*$F147,IF($G147="FSG",0,IF($G147="MG",SUMPRODUCT($I147:$I151,Expenses!BV$35:BV$39)*$F147,MAX((Expenses!BV$35-$K147/12)*$J147*$F147,0)+MAX((Expenses!BV$36-$K148/12)*$J148*$F147,0)+MAX((Expenses!BV$37-$K149/12)*$J149*$F147,0)+MAX((Expenses!BV$38-$K150/12)*$J150*$F147,0)+MAX((Expenses!BV$39-$K151/12)*$J151*$F147,0)))),0)</f>
        <v>0</v>
      </c>
      <c r="BY313" s="156">
        <f>IF(AND(BY$165&lt;=$E147,BY$165&gt;=EOMONTH($D147,0)),IF($G147="NNN",SUM(Expenses!BW$35:BW$39)*$F147,IF($G147="FSG",0,IF($G147="MG",SUMPRODUCT($I147:$I151,Expenses!BW$35:BW$39)*$F147,MAX((Expenses!BW$35-$K147/12)*$J147*$F147,0)+MAX((Expenses!BW$36-$K148/12)*$J148*$F147,0)+MAX((Expenses!BW$37-$K149/12)*$J149*$F147,0)+MAX((Expenses!BW$38-$K150/12)*$J150*$F147,0)+MAX((Expenses!BW$39-$K151/12)*$J151*$F147,0)))),0)</f>
        <v>0</v>
      </c>
      <c r="BZ313" s="156">
        <f>IF(AND(BZ$165&lt;=$E147,BZ$165&gt;=EOMONTH($D147,0)),IF($G147="NNN",SUM(Expenses!BX$35:BX$39)*$F147,IF($G147="FSG",0,IF($G147="MG",SUMPRODUCT($I147:$I151,Expenses!BX$35:BX$39)*$F147,MAX((Expenses!BX$35-$K147/12)*$J147*$F147,0)+MAX((Expenses!BX$36-$K148/12)*$J148*$F147,0)+MAX((Expenses!BX$37-$K149/12)*$J149*$F147,0)+MAX((Expenses!BX$38-$K150/12)*$J150*$F147,0)+MAX((Expenses!BX$39-$K151/12)*$J151*$F147,0)))),0)</f>
        <v>0</v>
      </c>
      <c r="CA313" s="156">
        <f>IF(AND(CA$165&lt;=$E147,CA$165&gt;=EOMONTH($D147,0)),IF($G147="NNN",SUM(Expenses!BY$35:BY$39)*$F147,IF($G147="FSG",0,IF($G147="MG",SUMPRODUCT($I147:$I151,Expenses!BY$35:BY$39)*$F147,MAX((Expenses!BY$35-$K147/12)*$J147*$F147,0)+MAX((Expenses!BY$36-$K148/12)*$J148*$F147,0)+MAX((Expenses!BY$37-$K149/12)*$J149*$F147,0)+MAX((Expenses!BY$38-$K150/12)*$J150*$F147,0)+MAX((Expenses!BY$39-$K151/12)*$J151*$F147,0)))),0)</f>
        <v>0</v>
      </c>
      <c r="CB313" s="156">
        <f>IF(AND(CB$165&lt;=$E147,CB$165&gt;=EOMONTH($D147,0)),IF($G147="NNN",SUM(Expenses!BZ$35:BZ$39)*$F147,IF($G147="FSG",0,IF($G147="MG",SUMPRODUCT($I147:$I151,Expenses!BZ$35:BZ$39)*$F147,MAX((Expenses!BZ$35-$K147/12)*$J147*$F147,0)+MAX((Expenses!BZ$36-$K148/12)*$J148*$F147,0)+MAX((Expenses!BZ$37-$K149/12)*$J149*$F147,0)+MAX((Expenses!BZ$38-$K150/12)*$J150*$F147,0)+MAX((Expenses!BZ$39-$K151/12)*$J151*$F147,0)))),0)</f>
        <v>0</v>
      </c>
      <c r="CC313" s="156">
        <f>IF(AND(CC$165&lt;=$E147,CC$165&gt;=EOMONTH($D147,0)),IF($G147="NNN",SUM(Expenses!CA$35:CA$39)*$F147,IF($G147="FSG",0,IF($G147="MG",SUMPRODUCT($I147:$I151,Expenses!CA$35:CA$39)*$F147,MAX((Expenses!CA$35-$K147/12)*$J147*$F147,0)+MAX((Expenses!CA$36-$K148/12)*$J148*$F147,0)+MAX((Expenses!CA$37-$K149/12)*$J149*$F147,0)+MAX((Expenses!CA$38-$K150/12)*$J150*$F147,0)+MAX((Expenses!CA$39-$K151/12)*$J151*$F147,0)))),0)</f>
        <v>0</v>
      </c>
      <c r="CD313" s="156">
        <f>IF(AND(CD$165&lt;=$E147,CD$165&gt;=EOMONTH($D147,0)),IF($G147="NNN",SUM(Expenses!CB$35:CB$39)*$F147,IF($G147="FSG",0,IF($G147="MG",SUMPRODUCT($I147:$I151,Expenses!CB$35:CB$39)*$F147,MAX((Expenses!CB$35-$K147/12)*$J147*$F147,0)+MAX((Expenses!CB$36-$K148/12)*$J148*$F147,0)+MAX((Expenses!CB$37-$K149/12)*$J149*$F147,0)+MAX((Expenses!CB$38-$K150/12)*$J150*$F147,0)+MAX((Expenses!CB$39-$K151/12)*$J151*$F147,0)))),0)</f>
        <v>0</v>
      </c>
      <c r="CE313" s="156">
        <f>IF(AND(CE$165&lt;=$E147,CE$165&gt;=EOMONTH($D147,0)),IF($G147="NNN",SUM(Expenses!CC$35:CC$39)*$F147,IF($G147="FSG",0,IF($G147="MG",SUMPRODUCT($I147:$I151,Expenses!CC$35:CC$39)*$F147,MAX((Expenses!CC$35-$K147/12)*$J147*$F147,0)+MAX((Expenses!CC$36-$K148/12)*$J148*$F147,0)+MAX((Expenses!CC$37-$K149/12)*$J149*$F147,0)+MAX((Expenses!CC$38-$K150/12)*$J150*$F147,0)+MAX((Expenses!CC$39-$K151/12)*$J151*$F147,0)))),0)</f>
        <v>0</v>
      </c>
      <c r="CF313" s="156">
        <f>IF(AND(CF$165&lt;=$E147,CF$165&gt;=EOMONTH($D147,0)),IF($G147="NNN",SUM(Expenses!CD$35:CD$39)*$F147,IF($G147="FSG",0,IF($G147="MG",SUMPRODUCT($I147:$I151,Expenses!CD$35:CD$39)*$F147,MAX((Expenses!CD$35-$K147/12)*$J147*$F147,0)+MAX((Expenses!CD$36-$K148/12)*$J148*$F147,0)+MAX((Expenses!CD$37-$K149/12)*$J149*$F147,0)+MAX((Expenses!CD$38-$K150/12)*$J150*$F147,0)+MAX((Expenses!CD$39-$K151/12)*$J151*$F147,0)))),0)</f>
        <v>0</v>
      </c>
      <c r="CG313" s="156">
        <f>IF(AND(CG$165&lt;=$E147,CG$165&gt;=EOMONTH($D147,0)),IF($G147="NNN",SUM(Expenses!CE$35:CE$39)*$F147,IF($G147="FSG",0,IF($G147="MG",SUMPRODUCT($I147:$I151,Expenses!CE$35:CE$39)*$F147,MAX((Expenses!CE$35-$K147/12)*$J147*$F147,0)+MAX((Expenses!CE$36-$K148/12)*$J148*$F147,0)+MAX((Expenses!CE$37-$K149/12)*$J149*$F147,0)+MAX((Expenses!CE$38-$K150/12)*$J150*$F147,0)+MAX((Expenses!CE$39-$K151/12)*$J151*$F147,0)))),0)</f>
        <v>0</v>
      </c>
      <c r="CH313" s="156">
        <f>IF(AND(CH$165&lt;=$E147,CH$165&gt;=EOMONTH($D147,0)),IF($G147="NNN",SUM(Expenses!CF$35:CF$39)*$F147,IF($G147="FSG",0,IF($G147="MG",SUMPRODUCT($I147:$I151,Expenses!CF$35:CF$39)*$F147,MAX((Expenses!CF$35-$K147/12)*$J147*$F147,0)+MAX((Expenses!CF$36-$K148/12)*$J148*$F147,0)+MAX((Expenses!CF$37-$K149/12)*$J149*$F147,0)+MAX((Expenses!CF$38-$K150/12)*$J150*$F147,0)+MAX((Expenses!CF$39-$K151/12)*$J151*$F147,0)))),0)</f>
        <v>0</v>
      </c>
      <c r="CI313" s="156">
        <f>IF(AND(CI$165&lt;=$E147,CI$165&gt;=EOMONTH($D147,0)),IF($G147="NNN",SUM(Expenses!CG$35:CG$39)*$F147,IF($G147="FSG",0,IF($G147="MG",SUMPRODUCT($I147:$I151,Expenses!CG$35:CG$39)*$F147,MAX((Expenses!CG$35-$K147/12)*$J147*$F147,0)+MAX((Expenses!CG$36-$K148/12)*$J148*$F147,0)+MAX((Expenses!CG$37-$K149/12)*$J149*$F147,0)+MAX((Expenses!CG$38-$K150/12)*$J150*$F147,0)+MAX((Expenses!CG$39-$K151/12)*$J151*$F147,0)))),0)</f>
        <v>0</v>
      </c>
      <c r="CJ313" s="156">
        <f>IF(AND(CJ$165&lt;=$E147,CJ$165&gt;=EOMONTH($D147,0)),IF($G147="NNN",SUM(Expenses!CH$35:CH$39)*$F147,IF($G147="FSG",0,IF($G147="MG",SUMPRODUCT($I147:$I151,Expenses!CH$35:CH$39)*$F147,MAX((Expenses!CH$35-$K147/12)*$J147*$F147,0)+MAX((Expenses!CH$36-$K148/12)*$J148*$F147,0)+MAX((Expenses!CH$37-$K149/12)*$J149*$F147,0)+MAX((Expenses!CH$38-$K150/12)*$J150*$F147,0)+MAX((Expenses!CH$39-$K151/12)*$J151*$F147,0)))),0)</f>
        <v>0</v>
      </c>
      <c r="CK313" s="156">
        <f>IF(AND(CK$165&lt;=$E147,CK$165&gt;=EOMONTH($D147,0)),IF($G147="NNN",SUM(Expenses!CI$35:CI$39)*$F147,IF($G147="FSG",0,IF($G147="MG",SUMPRODUCT($I147:$I151,Expenses!CI$35:CI$39)*$F147,MAX((Expenses!CI$35-$K147/12)*$J147*$F147,0)+MAX((Expenses!CI$36-$K148/12)*$J148*$F147,0)+MAX((Expenses!CI$37-$K149/12)*$J149*$F147,0)+MAX((Expenses!CI$38-$K150/12)*$J150*$F147,0)+MAX((Expenses!CI$39-$K151/12)*$J151*$F147,0)))),0)</f>
        <v>0</v>
      </c>
      <c r="CL313" s="156">
        <f>IF(AND(CL$165&lt;=$E147,CL$165&gt;=EOMONTH($D147,0)),IF($G147="NNN",SUM(Expenses!CJ$35:CJ$39)*$F147,IF($G147="FSG",0,IF($G147="MG",SUMPRODUCT($I147:$I151,Expenses!CJ$35:CJ$39)*$F147,MAX((Expenses!CJ$35-$K147/12)*$J147*$F147,0)+MAX((Expenses!CJ$36-$K148/12)*$J148*$F147,0)+MAX((Expenses!CJ$37-$K149/12)*$J149*$F147,0)+MAX((Expenses!CJ$38-$K150/12)*$J150*$F147,0)+MAX((Expenses!CJ$39-$K151/12)*$J151*$F147,0)))),0)</f>
        <v>0</v>
      </c>
      <c r="CM313" s="156">
        <f>IF(AND(CM$165&lt;=$E147,CM$165&gt;=EOMONTH($D147,0)),IF($G147="NNN",SUM(Expenses!CK$35:CK$39)*$F147,IF($G147="FSG",0,IF($G147="MG",SUMPRODUCT($I147:$I151,Expenses!CK$35:CK$39)*$F147,MAX((Expenses!CK$35-$K147/12)*$J147*$F147,0)+MAX((Expenses!CK$36-$K148/12)*$J148*$F147,0)+MAX((Expenses!CK$37-$K149/12)*$J149*$F147,0)+MAX((Expenses!CK$38-$K150/12)*$J150*$F147,0)+MAX((Expenses!CK$39-$K151/12)*$J151*$F147,0)))),0)</f>
        <v>0</v>
      </c>
      <c r="CN313" s="156">
        <f>IF(AND(CN$165&lt;=$E147,CN$165&gt;=EOMONTH($D147,0)),IF($G147="NNN",SUM(Expenses!CL$35:CL$39)*$F147,IF($G147="FSG",0,IF($G147="MG",SUMPRODUCT($I147:$I151,Expenses!CL$35:CL$39)*$F147,MAX((Expenses!CL$35-$K147/12)*$J147*$F147,0)+MAX((Expenses!CL$36-$K148/12)*$J148*$F147,0)+MAX((Expenses!CL$37-$K149/12)*$J149*$F147,0)+MAX((Expenses!CL$38-$K150/12)*$J150*$F147,0)+MAX((Expenses!CL$39-$K151/12)*$J151*$F147,0)))),0)</f>
        <v>0</v>
      </c>
      <c r="CO313" s="156">
        <f>IF(AND(CO$165&lt;=$E147,CO$165&gt;=EOMONTH($D147,0)),IF($G147="NNN",SUM(Expenses!CM$35:CM$39)*$F147,IF($G147="FSG",0,IF($G147="MG",SUMPRODUCT($I147:$I151,Expenses!CM$35:CM$39)*$F147,MAX((Expenses!CM$35-$K147/12)*$J147*$F147,0)+MAX((Expenses!CM$36-$K148/12)*$J148*$F147,0)+MAX((Expenses!CM$37-$K149/12)*$J149*$F147,0)+MAX((Expenses!CM$38-$K150/12)*$J150*$F147,0)+MAX((Expenses!CM$39-$K151/12)*$J151*$F147,0)))),0)</f>
        <v>0</v>
      </c>
      <c r="CP313" s="156">
        <f>IF(AND(CP$165&lt;=$E147,CP$165&gt;=EOMONTH($D147,0)),IF($G147="NNN",SUM(Expenses!CN$35:CN$39)*$F147,IF($G147="FSG",0,IF($G147="MG",SUMPRODUCT($I147:$I151,Expenses!CN$35:CN$39)*$F147,MAX((Expenses!CN$35-$K147/12)*$J147*$F147,0)+MAX((Expenses!CN$36-$K148/12)*$J148*$F147,0)+MAX((Expenses!CN$37-$K149/12)*$J149*$F147,0)+MAX((Expenses!CN$38-$K150/12)*$J150*$F147,0)+MAX((Expenses!CN$39-$K151/12)*$J151*$F147,0)))),0)</f>
        <v>0</v>
      </c>
      <c r="CQ313" s="156">
        <f>IF(AND(CQ$165&lt;=$E147,CQ$165&gt;=EOMONTH($D147,0)),IF($G147="NNN",SUM(Expenses!CO$35:CO$39)*$F147,IF($G147="FSG",0,IF($G147="MG",SUMPRODUCT($I147:$I151,Expenses!CO$35:CO$39)*$F147,MAX((Expenses!CO$35-$K147/12)*$J147*$F147,0)+MAX((Expenses!CO$36-$K148/12)*$J148*$F147,0)+MAX((Expenses!CO$37-$K149/12)*$J149*$F147,0)+MAX((Expenses!CO$38-$K150/12)*$J150*$F147,0)+MAX((Expenses!CO$39-$K151/12)*$J151*$F147,0)))),0)</f>
        <v>0</v>
      </c>
      <c r="CR313" s="156">
        <f>IF(AND(CR$165&lt;=$E147,CR$165&gt;=EOMONTH($D147,0)),IF($G147="NNN",SUM(Expenses!CP$35:CP$39)*$F147,IF($G147="FSG",0,IF($G147="MG",SUMPRODUCT($I147:$I151,Expenses!CP$35:CP$39)*$F147,MAX((Expenses!CP$35-$K147/12)*$J147*$F147,0)+MAX((Expenses!CP$36-$K148/12)*$J148*$F147,0)+MAX((Expenses!CP$37-$K149/12)*$J149*$F147,0)+MAX((Expenses!CP$38-$K150/12)*$J150*$F147,0)+MAX((Expenses!CP$39-$K151/12)*$J151*$F147,0)))),0)</f>
        <v>0</v>
      </c>
      <c r="CS313" s="156">
        <f>IF(AND(CS$165&lt;=$E147,CS$165&gt;=EOMONTH($D147,0)),IF($G147="NNN",SUM(Expenses!CQ$35:CQ$39)*$F147,IF($G147="FSG",0,IF($G147="MG",SUMPRODUCT($I147:$I151,Expenses!CQ$35:CQ$39)*$F147,MAX((Expenses!CQ$35-$K147/12)*$J147*$F147,0)+MAX((Expenses!CQ$36-$K148/12)*$J148*$F147,0)+MAX((Expenses!CQ$37-$K149/12)*$J149*$F147,0)+MAX((Expenses!CQ$38-$K150/12)*$J150*$F147,0)+MAX((Expenses!CQ$39-$K151/12)*$J151*$F147,0)))),0)</f>
        <v>0</v>
      </c>
      <c r="CT313" s="156">
        <f>IF(AND(CT$165&lt;=$E147,CT$165&gt;=EOMONTH($D147,0)),IF($G147="NNN",SUM(Expenses!CR$35:CR$39)*$F147,IF($G147="FSG",0,IF($G147="MG",SUMPRODUCT($I147:$I151,Expenses!CR$35:CR$39)*$F147,MAX((Expenses!CR$35-$K147/12)*$J147*$F147,0)+MAX((Expenses!CR$36-$K148/12)*$J148*$F147,0)+MAX((Expenses!CR$37-$K149/12)*$J149*$F147,0)+MAX((Expenses!CR$38-$K150/12)*$J150*$F147,0)+MAX((Expenses!CR$39-$K151/12)*$J151*$F147,0)))),0)</f>
        <v>0</v>
      </c>
      <c r="CU313" s="156">
        <f>IF(AND(CU$165&lt;=$E147,CU$165&gt;=EOMONTH($D147,0)),IF($G147="NNN",SUM(Expenses!CS$35:CS$39)*$F147,IF($G147="FSG",0,IF($G147="MG",SUMPRODUCT($I147:$I151,Expenses!CS$35:CS$39)*$F147,MAX((Expenses!CS$35-$K147/12)*$J147*$F147,0)+MAX((Expenses!CS$36-$K148/12)*$J148*$F147,0)+MAX((Expenses!CS$37-$K149/12)*$J149*$F147,0)+MAX((Expenses!CS$38-$K150/12)*$J150*$F147,0)+MAX((Expenses!CS$39-$K151/12)*$J151*$F147,0)))),0)</f>
        <v>0</v>
      </c>
      <c r="CV313" s="156">
        <f>IF(AND(CV$165&lt;=$E147,CV$165&gt;=EOMONTH($D147,0)),IF($G147="NNN",SUM(Expenses!CT$35:CT$39)*$F147,IF($G147="FSG",0,IF($G147="MG",SUMPRODUCT($I147:$I151,Expenses!CT$35:CT$39)*$F147,MAX((Expenses!CT$35-$K147/12)*$J147*$F147,0)+MAX((Expenses!CT$36-$K148/12)*$J148*$F147,0)+MAX((Expenses!CT$37-$K149/12)*$J149*$F147,0)+MAX((Expenses!CT$38-$K150/12)*$J150*$F147,0)+MAX((Expenses!CT$39-$K151/12)*$J151*$F147,0)))),0)</f>
        <v>0</v>
      </c>
      <c r="CW313" s="156">
        <f>IF(AND(CW$165&lt;=$E147,CW$165&gt;=EOMONTH($D147,0)),IF($G147="NNN",SUM(Expenses!CU$35:CU$39)*$F147,IF($G147="FSG",0,IF($G147="MG",SUMPRODUCT($I147:$I151,Expenses!CU$35:CU$39)*$F147,MAX((Expenses!CU$35-$K147/12)*$J147*$F147,0)+MAX((Expenses!CU$36-$K148/12)*$J148*$F147,0)+MAX((Expenses!CU$37-$K149/12)*$J149*$F147,0)+MAX((Expenses!CU$38-$K150/12)*$J150*$F147,0)+MAX((Expenses!CU$39-$K151/12)*$J151*$F147,0)))),0)</f>
        <v>0</v>
      </c>
      <c r="CX313" s="156">
        <f>IF(AND(CX$165&lt;=$E147,CX$165&gt;=EOMONTH($D147,0)),IF($G147="NNN",SUM(Expenses!CV$35:CV$39)*$F147,IF($G147="FSG",0,IF($G147="MG",SUMPRODUCT($I147:$I151,Expenses!CV$35:CV$39)*$F147,MAX((Expenses!CV$35-$K147/12)*$J147*$F147,0)+MAX((Expenses!CV$36-$K148/12)*$J148*$F147,0)+MAX((Expenses!CV$37-$K149/12)*$J149*$F147,0)+MAX((Expenses!CV$38-$K150/12)*$J150*$F147,0)+MAX((Expenses!CV$39-$K151/12)*$J151*$F147,0)))),0)</f>
        <v>0</v>
      </c>
      <c r="CY313" s="156">
        <f>IF(AND(CY$165&lt;=$E147,CY$165&gt;=EOMONTH($D147,0)),IF($G147="NNN",SUM(Expenses!CW$35:CW$39)*$F147,IF($G147="FSG",0,IF($G147="MG",SUMPRODUCT($I147:$I151,Expenses!CW$35:CW$39)*$F147,MAX((Expenses!CW$35-$K147/12)*$J147*$F147,0)+MAX((Expenses!CW$36-$K148/12)*$J148*$F147,0)+MAX((Expenses!CW$37-$K149/12)*$J149*$F147,0)+MAX((Expenses!CW$38-$K150/12)*$J150*$F147,0)+MAX((Expenses!CW$39-$K151/12)*$J151*$F147,0)))),0)</f>
        <v>0</v>
      </c>
      <c r="CZ313" s="156">
        <f>IF(AND(CZ$165&lt;=$E147,CZ$165&gt;=EOMONTH($D147,0)),IF($G147="NNN",SUM(Expenses!CX$35:CX$39)*$F147,IF($G147="FSG",0,IF($G147="MG",SUMPRODUCT($I147:$I151,Expenses!CX$35:CX$39)*$F147,MAX((Expenses!CX$35-$K147/12)*$J147*$F147,0)+MAX((Expenses!CX$36-$K148/12)*$J148*$F147,0)+MAX((Expenses!CX$37-$K149/12)*$J149*$F147,0)+MAX((Expenses!CX$38-$K150/12)*$J150*$F147,0)+MAX((Expenses!CX$39-$K151/12)*$J151*$F147,0)))),0)</f>
        <v>0</v>
      </c>
      <c r="DA313" s="156">
        <f>IF(AND(DA$165&lt;=$E147,DA$165&gt;=EOMONTH($D147,0)),IF($G147="NNN",SUM(Expenses!CY$35:CY$39)*$F147,IF($G147="FSG",0,IF($G147="MG",SUMPRODUCT($I147:$I151,Expenses!CY$35:CY$39)*$F147,MAX((Expenses!CY$35-$K147/12)*$J147*$F147,0)+MAX((Expenses!CY$36-$K148/12)*$J148*$F147,0)+MAX((Expenses!CY$37-$K149/12)*$J149*$F147,0)+MAX((Expenses!CY$38-$K150/12)*$J150*$F147,0)+MAX((Expenses!CY$39-$K151/12)*$J151*$F147,0)))),0)</f>
        <v>0</v>
      </c>
      <c r="DB313" s="156">
        <f>IF(AND(DB$165&lt;=$E147,DB$165&gt;=EOMONTH($D147,0)),IF($G147="NNN",SUM(Expenses!CZ$35:CZ$39)*$F147,IF($G147="FSG",0,IF($G147="MG",SUMPRODUCT($I147:$I151,Expenses!CZ$35:CZ$39)*$F147,MAX((Expenses!CZ$35-$K147/12)*$J147*$F147,0)+MAX((Expenses!CZ$36-$K148/12)*$J148*$F147,0)+MAX((Expenses!CZ$37-$K149/12)*$J149*$F147,0)+MAX((Expenses!CZ$38-$K150/12)*$J150*$F147,0)+MAX((Expenses!CZ$39-$K151/12)*$J151*$F147,0)))),0)</f>
        <v>0</v>
      </c>
      <c r="DC313" s="156">
        <f>IF(AND(DC$165&lt;=$E147,DC$165&gt;=EOMONTH($D147,0)),IF($G147="NNN",SUM(Expenses!DA$35:DA$39)*$F147,IF($G147="FSG",0,IF($G147="MG",SUMPRODUCT($I147:$I151,Expenses!DA$35:DA$39)*$F147,MAX((Expenses!DA$35-$K147/12)*$J147*$F147,0)+MAX((Expenses!DA$36-$K148/12)*$J148*$F147,0)+MAX((Expenses!DA$37-$K149/12)*$J149*$F147,0)+MAX((Expenses!DA$38-$K150/12)*$J150*$F147,0)+MAX((Expenses!DA$39-$K151/12)*$J151*$F147,0)))),0)</f>
        <v>0</v>
      </c>
      <c r="DD313" s="156">
        <f>IF(AND(DD$165&lt;=$E147,DD$165&gt;=EOMONTH($D147,0)),IF($G147="NNN",SUM(Expenses!DB$35:DB$39)*$F147,IF($G147="FSG",0,IF($G147="MG",SUMPRODUCT($I147:$I151,Expenses!DB$35:DB$39)*$F147,MAX((Expenses!DB$35-$K147/12)*$J147*$F147,0)+MAX((Expenses!DB$36-$K148/12)*$J148*$F147,0)+MAX((Expenses!DB$37-$K149/12)*$J149*$F147,0)+MAX((Expenses!DB$38-$K150/12)*$J150*$F147,0)+MAX((Expenses!DB$39-$K151/12)*$J151*$F147,0)))),0)</f>
        <v>0</v>
      </c>
      <c r="DE313" s="156">
        <f>IF(AND(DE$165&lt;=$E147,DE$165&gt;=EOMONTH($D147,0)),IF($G147="NNN",SUM(Expenses!DC$35:DC$39)*$F147,IF($G147="FSG",0,IF($G147="MG",SUMPRODUCT($I147:$I151,Expenses!DC$35:DC$39)*$F147,MAX((Expenses!DC$35-$K147/12)*$J147*$F147,0)+MAX((Expenses!DC$36-$K148/12)*$J148*$F147,0)+MAX((Expenses!DC$37-$K149/12)*$J149*$F147,0)+MAX((Expenses!DC$38-$K150/12)*$J150*$F147,0)+MAX((Expenses!DC$39-$K151/12)*$J151*$F147,0)))),0)</f>
        <v>0</v>
      </c>
      <c r="DF313" s="156">
        <f>IF(AND(DF$165&lt;=$E147,DF$165&gt;=EOMONTH($D147,0)),IF($G147="NNN",SUM(Expenses!DD$35:DD$39)*$F147,IF($G147="FSG",0,IF($G147="MG",SUMPRODUCT($I147:$I151,Expenses!DD$35:DD$39)*$F147,MAX((Expenses!DD$35-$K147/12)*$J147*$F147,0)+MAX((Expenses!DD$36-$K148/12)*$J148*$F147,0)+MAX((Expenses!DD$37-$K149/12)*$J149*$F147,0)+MAX((Expenses!DD$38-$K150/12)*$J150*$F147,0)+MAX((Expenses!DD$39-$K151/12)*$J151*$F147,0)))),0)</f>
        <v>0</v>
      </c>
      <c r="DG313" s="156">
        <f>IF(AND(DG$165&lt;=$E147,DG$165&gt;=EOMONTH($D147,0)),IF($G147="NNN",SUM(Expenses!DE$35:DE$39)*$F147,IF($G147="FSG",0,IF($G147="MG",SUMPRODUCT($I147:$I151,Expenses!DE$35:DE$39)*$F147,MAX((Expenses!DE$35-$K147/12)*$J147*$F147,0)+MAX((Expenses!DE$36-$K148/12)*$J148*$F147,0)+MAX((Expenses!DE$37-$K149/12)*$J149*$F147,0)+MAX((Expenses!DE$38-$K150/12)*$J150*$F147,0)+MAX((Expenses!DE$39-$K151/12)*$J151*$F147,0)))),0)</f>
        <v>0</v>
      </c>
      <c r="DH313" s="156">
        <f>IF(AND(DH$165&lt;=$E147,DH$165&gt;=EOMONTH($D147,0)),IF($G147="NNN",SUM(Expenses!DF$35:DF$39)*$F147,IF($G147="FSG",0,IF($G147="MG",SUMPRODUCT($I147:$I151,Expenses!DF$35:DF$39)*$F147,MAX((Expenses!DF$35-$K147/12)*$J147*$F147,0)+MAX((Expenses!DF$36-$K148/12)*$J148*$F147,0)+MAX((Expenses!DF$37-$K149/12)*$J149*$F147,0)+MAX((Expenses!DF$38-$K150/12)*$J150*$F147,0)+MAX((Expenses!DF$39-$K151/12)*$J151*$F147,0)))),0)</f>
        <v>0</v>
      </c>
      <c r="DI313" s="156">
        <f>IF(AND(DI$165&lt;=$E147,DI$165&gt;=EOMONTH($D147,0)),IF($G147="NNN",SUM(Expenses!DG$35:DG$39)*$F147,IF($G147="FSG",0,IF($G147="MG",SUMPRODUCT($I147:$I151,Expenses!DG$35:DG$39)*$F147,MAX((Expenses!DG$35-$K147/12)*$J147*$F147,0)+MAX((Expenses!DG$36-$K148/12)*$J148*$F147,0)+MAX((Expenses!DG$37-$K149/12)*$J149*$F147,0)+MAX((Expenses!DG$38-$K150/12)*$J150*$F147,0)+MAX((Expenses!DG$39-$K151/12)*$J151*$F147,0)))),0)</f>
        <v>0</v>
      </c>
      <c r="DJ313" s="156">
        <f>IF(AND(DJ$165&lt;=$E147,DJ$165&gt;=EOMONTH($D147,0)),IF($G147="NNN",SUM(Expenses!DH$35:DH$39)*$F147,IF($G147="FSG",0,IF($G147="MG",SUMPRODUCT($I147:$I151,Expenses!DH$35:DH$39)*$F147,MAX((Expenses!DH$35-$K147/12)*$J147*$F147,0)+MAX((Expenses!DH$36-$K148/12)*$J148*$F147,0)+MAX((Expenses!DH$37-$K149/12)*$J149*$F147,0)+MAX((Expenses!DH$38-$K150/12)*$J150*$F147,0)+MAX((Expenses!DH$39-$K151/12)*$J151*$F147,0)))),0)</f>
        <v>0</v>
      </c>
      <c r="DK313" s="156">
        <f>IF(AND(DK$165&lt;=$E147,DK$165&gt;=EOMONTH($D147,0)),IF($G147="NNN",SUM(Expenses!DI$35:DI$39)*$F147,IF($G147="FSG",0,IF($G147="MG",SUMPRODUCT($I147:$I151,Expenses!DI$35:DI$39)*$F147,MAX((Expenses!DI$35-$K147/12)*$J147*$F147,0)+MAX((Expenses!DI$36-$K148/12)*$J148*$F147,0)+MAX((Expenses!DI$37-$K149/12)*$J149*$F147,0)+MAX((Expenses!DI$38-$K150/12)*$J150*$F147,0)+MAX((Expenses!DI$39-$K151/12)*$J151*$F147,0)))),0)</f>
        <v>0</v>
      </c>
      <c r="DL313" s="156">
        <f>IF(AND(DL$165&lt;=$E147,DL$165&gt;=EOMONTH($D147,0)),IF($G147="NNN",SUM(Expenses!DJ$35:DJ$39)*$F147,IF($G147="FSG",0,IF($G147="MG",SUMPRODUCT($I147:$I151,Expenses!DJ$35:DJ$39)*$F147,MAX((Expenses!DJ$35-$K147/12)*$J147*$F147,0)+MAX((Expenses!DJ$36-$K148/12)*$J148*$F147,0)+MAX((Expenses!DJ$37-$K149/12)*$J149*$F147,0)+MAX((Expenses!DJ$38-$K150/12)*$J150*$F147,0)+MAX((Expenses!DJ$39-$K151/12)*$J151*$F147,0)))),0)</f>
        <v>0</v>
      </c>
      <c r="DM313" s="156">
        <f>IF(AND(DM$165&lt;=$E147,DM$165&gt;=EOMONTH($D147,0)),IF($G147="NNN",SUM(Expenses!DK$35:DK$39)*$F147,IF($G147="FSG",0,IF($G147="MG",SUMPRODUCT($I147:$I151,Expenses!DK$35:DK$39)*$F147,MAX((Expenses!DK$35-$K147/12)*$J147*$F147,0)+MAX((Expenses!DK$36-$K148/12)*$J148*$F147,0)+MAX((Expenses!DK$37-$K149/12)*$J149*$F147,0)+MAX((Expenses!DK$38-$K150/12)*$J150*$F147,0)+MAX((Expenses!DK$39-$K151/12)*$J151*$F147,0)))),0)</f>
        <v>0</v>
      </c>
      <c r="DN313" s="156">
        <f>IF(AND(DN$165&lt;=$E147,DN$165&gt;=EOMONTH($D147,0)),IF($G147="NNN",SUM(Expenses!DL$35:DL$39)*$F147,IF($G147="FSG",0,IF($G147="MG",SUMPRODUCT($I147:$I151,Expenses!DL$35:DL$39)*$F147,MAX((Expenses!DL$35-$K147/12)*$J147*$F147,0)+MAX((Expenses!DL$36-$K148/12)*$J148*$F147,0)+MAX((Expenses!DL$37-$K149/12)*$J149*$F147,0)+MAX((Expenses!DL$38-$K150/12)*$J150*$F147,0)+MAX((Expenses!DL$39-$K151/12)*$J151*$F147,0)))),0)</f>
        <v>0</v>
      </c>
      <c r="DO313" s="156">
        <f>IF(AND(DO$165&lt;=$E147,DO$165&gt;=EOMONTH($D147,0)),IF($G147="NNN",SUM(Expenses!DM$35:DM$39)*$F147,IF($G147="FSG",0,IF($G147="MG",SUMPRODUCT($I147:$I151,Expenses!DM$35:DM$39)*$F147,MAX((Expenses!DM$35-$K147/12)*$J147*$F147,0)+MAX((Expenses!DM$36-$K148/12)*$J148*$F147,0)+MAX((Expenses!DM$37-$K149/12)*$J149*$F147,0)+MAX((Expenses!DM$38-$K150/12)*$J150*$F147,0)+MAX((Expenses!DM$39-$K151/12)*$J151*$F147,0)))),0)</f>
        <v>0</v>
      </c>
      <c r="DP313" s="156">
        <f>IF(AND(DP$165&lt;=$E147,DP$165&gt;=EOMONTH($D147,0)),IF($G147="NNN",SUM(Expenses!DN$35:DN$39)*$F147,IF($G147="FSG",0,IF($G147="MG",SUMPRODUCT($I147:$I151,Expenses!DN$35:DN$39)*$F147,MAX((Expenses!DN$35-$K147/12)*$J147*$F147,0)+MAX((Expenses!DN$36-$K148/12)*$J148*$F147,0)+MAX((Expenses!DN$37-$K149/12)*$J149*$F147,0)+MAX((Expenses!DN$38-$K150/12)*$J150*$F147,0)+MAX((Expenses!DN$39-$K151/12)*$J151*$F147,0)))),0)</f>
        <v>0</v>
      </c>
      <c r="DQ313" s="156">
        <f>IF(AND(DQ$165&lt;=$E147,DQ$165&gt;=EOMONTH($D147,0)),IF($G147="NNN",SUM(Expenses!DO$35:DO$39)*$F147,IF($G147="FSG",0,IF($G147="MG",SUMPRODUCT($I147:$I151,Expenses!DO$35:DO$39)*$F147,MAX((Expenses!DO$35-$K147/12)*$J147*$F147,0)+MAX((Expenses!DO$36-$K148/12)*$J148*$F147,0)+MAX((Expenses!DO$37-$K149/12)*$J149*$F147,0)+MAX((Expenses!DO$38-$K150/12)*$J150*$F147,0)+MAX((Expenses!DO$39-$K151/12)*$J151*$F147,0)))),0)</f>
        <v>0</v>
      </c>
      <c r="DR313" s="156">
        <f>IF(AND(DR$165&lt;=$E147,DR$165&gt;=EOMONTH($D147,0)),IF($G147="NNN",SUM(Expenses!DP$35:DP$39)*$F147,IF($G147="FSG",0,IF($G147="MG",SUMPRODUCT($I147:$I151,Expenses!DP$35:DP$39)*$F147,MAX((Expenses!DP$35-$K147/12)*$J147*$F147,0)+MAX((Expenses!DP$36-$K148/12)*$J148*$F147,0)+MAX((Expenses!DP$37-$K149/12)*$J149*$F147,0)+MAX((Expenses!DP$38-$K150/12)*$J150*$F147,0)+MAX((Expenses!DP$39-$K151/12)*$J151*$F147,0)))),0)</f>
        <v>0</v>
      </c>
      <c r="DS313" s="156">
        <f>IF(AND(DS$165&lt;=$E147,DS$165&gt;=EOMONTH($D147,0)),IF($G147="NNN",SUM(Expenses!DQ$35:DQ$39)*$F147,IF($G147="FSG",0,IF($G147="MG",SUMPRODUCT($I147:$I151,Expenses!DQ$35:DQ$39)*$F147,MAX((Expenses!DQ$35-$K147/12)*$J147*$F147,0)+MAX((Expenses!DQ$36-$K148/12)*$J148*$F147,0)+MAX((Expenses!DQ$37-$K149/12)*$J149*$F147,0)+MAX((Expenses!DQ$38-$K150/12)*$J150*$F147,0)+MAX((Expenses!DQ$39-$K151/12)*$J151*$F147,0)))),0)</f>
        <v>0</v>
      </c>
      <c r="DT313" s="156">
        <f>IF(AND(DT$165&lt;=$E147,DT$165&gt;=EOMONTH($D147,0)),IF($G147="NNN",SUM(Expenses!DR$35:DR$39)*$F147,IF($G147="FSG",0,IF($G147="MG",SUMPRODUCT($I147:$I151,Expenses!DR$35:DR$39)*$F147,MAX((Expenses!DR$35-$K147/12)*$J147*$F147,0)+MAX((Expenses!DR$36-$K148/12)*$J148*$F147,0)+MAX((Expenses!DR$37-$K149/12)*$J149*$F147,0)+MAX((Expenses!DR$38-$K150/12)*$J150*$F147,0)+MAX((Expenses!DR$39-$K151/12)*$J151*$F147,0)))),0)</f>
        <v>0</v>
      </c>
      <c r="DU313" s="156">
        <f>IF(AND(DU$165&lt;=$E147,DU$165&gt;=EOMONTH($D147,0)),IF($G147="NNN",SUM(Expenses!DS$35:DS$39)*$F147,IF($G147="FSG",0,IF($G147="MG",SUMPRODUCT($I147:$I151,Expenses!DS$35:DS$39)*$F147,MAX((Expenses!DS$35-$K147/12)*$J147*$F147,0)+MAX((Expenses!DS$36-$K148/12)*$J148*$F147,0)+MAX((Expenses!DS$37-$K149/12)*$J149*$F147,0)+MAX((Expenses!DS$38-$K150/12)*$J150*$F147,0)+MAX((Expenses!DS$39-$K151/12)*$J151*$F147,0)))),0)</f>
        <v>0</v>
      </c>
      <c r="DV313" s="156">
        <f>IF(AND(DV$165&lt;=$E147,DV$165&gt;=EOMONTH($D147,0)),IF($G147="NNN",SUM(Expenses!DT$35:DT$39)*$F147,IF($G147="FSG",0,IF($G147="MG",SUMPRODUCT($I147:$I151,Expenses!DT$35:DT$39)*$F147,MAX((Expenses!DT$35-$K147/12)*$J147*$F147,0)+MAX((Expenses!DT$36-$K148/12)*$J148*$F147,0)+MAX((Expenses!DT$37-$K149/12)*$J149*$F147,0)+MAX((Expenses!DT$38-$K150/12)*$J150*$F147,0)+MAX((Expenses!DT$39-$K151/12)*$J151*$F147,0)))),0)</f>
        <v>0</v>
      </c>
      <c r="DW313" s="156">
        <f>IF(AND(DW$165&lt;=$E147,DW$165&gt;=EOMONTH($D147,0)),IF($G147="NNN",SUM(Expenses!DU$35:DU$39)*$F147,IF($G147="FSG",0,IF($G147="MG",SUMPRODUCT($I147:$I151,Expenses!DU$35:DU$39)*$F147,MAX((Expenses!DU$35-$K147/12)*$J147*$F147,0)+MAX((Expenses!DU$36-$K148/12)*$J148*$F147,0)+MAX((Expenses!DU$37-$K149/12)*$J149*$F147,0)+MAX((Expenses!DU$38-$K150/12)*$J150*$F147,0)+MAX((Expenses!DU$39-$K151/12)*$J151*$F147,0)))),0)</f>
        <v>0</v>
      </c>
      <c r="DX313" s="156">
        <f>IF(AND(DX$165&lt;=$E147,DX$165&gt;=EOMONTH($D147,0)),IF($G147="NNN",SUM(Expenses!DV$35:DV$39)*$F147,IF($G147="FSG",0,IF($G147="MG",SUMPRODUCT($I147:$I151,Expenses!DV$35:DV$39)*$F147,MAX((Expenses!DV$35-$K147/12)*$J147*$F147,0)+MAX((Expenses!DV$36-$K148/12)*$J148*$F147,0)+MAX((Expenses!DV$37-$K149/12)*$J149*$F147,0)+MAX((Expenses!DV$38-$K150/12)*$J150*$F147,0)+MAX((Expenses!DV$39-$K151/12)*$J151*$F147,0)))),0)</f>
        <v>0</v>
      </c>
      <c r="DY313" s="156">
        <f>IF(AND(DY$165&lt;=$E147,DY$165&gt;=EOMONTH($D147,0)),IF($G147="NNN",SUM(Expenses!DW$35:DW$39)*$F147,IF($G147="FSG",0,IF($G147="MG",SUMPRODUCT($I147:$I151,Expenses!DW$35:DW$39)*$F147,MAX((Expenses!DW$35-$K147/12)*$J147*$F147,0)+MAX((Expenses!DW$36-$K148/12)*$J148*$F147,0)+MAX((Expenses!DW$37-$K149/12)*$J149*$F147,0)+MAX((Expenses!DW$38-$K150/12)*$J150*$F147,0)+MAX((Expenses!DW$39-$K151/12)*$J151*$F147,0)))),0)</f>
        <v>0</v>
      </c>
      <c r="DZ313" s="156">
        <f>IF(AND(DZ$165&lt;=$E147,DZ$165&gt;=EOMONTH($D147,0)),IF($G147="NNN",SUM(Expenses!DX$35:DX$39)*$F147,IF($G147="FSG",0,IF($G147="MG",SUMPRODUCT($I147:$I151,Expenses!DX$35:DX$39)*$F147,MAX((Expenses!DX$35-$K147/12)*$J147*$F147,0)+MAX((Expenses!DX$36-$K148/12)*$J148*$F147,0)+MAX((Expenses!DX$37-$K149/12)*$J149*$F147,0)+MAX((Expenses!DX$38-$K150/12)*$J150*$F147,0)+MAX((Expenses!DX$39-$K151/12)*$J151*$F147,0)))),0)</f>
        <v>0</v>
      </c>
      <c r="EA313" s="156">
        <f>IF(AND(EA$165&lt;=$E147,EA$165&gt;=EOMONTH($D147,0)),IF($G147="NNN",SUM(Expenses!DY$35:DY$39)*$F147,IF($G147="FSG",0,IF($G147="MG",SUMPRODUCT($I147:$I151,Expenses!DY$35:DY$39)*$F147,MAX((Expenses!DY$35-$K147/12)*$J147*$F147,0)+MAX((Expenses!DY$36-$K148/12)*$J148*$F147,0)+MAX((Expenses!DY$37-$K149/12)*$J149*$F147,0)+MAX((Expenses!DY$38-$K150/12)*$J150*$F147,0)+MAX((Expenses!DY$39-$K151/12)*$J151*$F147,0)))),0)</f>
        <v>0</v>
      </c>
      <c r="EB313" s="156">
        <f>IF(AND(EB$165&lt;=$E147,EB$165&gt;=EOMONTH($D147,0)),IF($G147="NNN",SUM(Expenses!DZ$35:DZ$39)*$F147,IF($G147="FSG",0,IF($G147="MG",SUMPRODUCT($I147:$I151,Expenses!DZ$35:DZ$39)*$F147,MAX((Expenses!DZ$35-$K147/12)*$J147*$F147,0)+MAX((Expenses!DZ$36-$K148/12)*$J148*$F147,0)+MAX((Expenses!DZ$37-$K149/12)*$J149*$F147,0)+MAX((Expenses!DZ$38-$K150/12)*$J150*$F147,0)+MAX((Expenses!DZ$39-$K151/12)*$J151*$F147,0)))),0)</f>
        <v>0</v>
      </c>
      <c r="EC313" s="156">
        <f>IF(AND(EC$165&lt;=$E147,EC$165&gt;=EOMONTH($D147,0)),IF($G147="NNN",SUM(Expenses!EA$35:EA$39)*$F147,IF($G147="FSG",0,IF($G147="MG",SUMPRODUCT($I147:$I151,Expenses!EA$35:EA$39)*$F147,MAX((Expenses!EA$35-$K147/12)*$J147*$F147,0)+MAX((Expenses!EA$36-$K148/12)*$J148*$F147,0)+MAX((Expenses!EA$37-$K149/12)*$J149*$F147,0)+MAX((Expenses!EA$38-$K150/12)*$J150*$F147,0)+MAX((Expenses!EA$39-$K151/12)*$J151*$F147,0)))),0)</f>
        <v>0</v>
      </c>
      <c r="ED313" s="156">
        <f>IF(AND(ED$165&lt;=$E147,ED$165&gt;=EOMONTH($D147,0)),IF($G147="NNN",SUM(Expenses!EB$35:EB$39)*$F147,IF($G147="FSG",0,IF($G147="MG",SUMPRODUCT($I147:$I151,Expenses!EB$35:EB$39)*$F147,MAX((Expenses!EB$35-$K147/12)*$J147*$F147,0)+MAX((Expenses!EB$36-$K148/12)*$J148*$F147,0)+MAX((Expenses!EB$37-$K149/12)*$J149*$F147,0)+MAX((Expenses!EB$38-$K150/12)*$J150*$F147,0)+MAX((Expenses!EB$39-$K151/12)*$J151*$F147,0)))),0)</f>
        <v>0</v>
      </c>
      <c r="EE313" s="156">
        <f>IF(AND(EE$165&lt;=$E147,EE$165&gt;=EOMONTH($D147,0)),IF($G147="NNN",SUM(Expenses!EC$35:EC$39)*$F147,IF($G147="FSG",0,IF($G147="MG",SUMPRODUCT($I147:$I151,Expenses!EC$35:EC$39)*$F147,MAX((Expenses!EC$35-$K147/12)*$J147*$F147,0)+MAX((Expenses!EC$36-$K148/12)*$J148*$F147,0)+MAX((Expenses!EC$37-$K149/12)*$J149*$F147,0)+MAX((Expenses!EC$38-$K150/12)*$J150*$F147,0)+MAX((Expenses!EC$39-$K151/12)*$J151*$F147,0)))),0)</f>
        <v>0</v>
      </c>
      <c r="EF313" s="156">
        <f>IF(AND(EF$165&lt;=$E147,EF$165&gt;=EOMONTH($D147,0)),IF($G147="NNN",SUM(Expenses!ED$35:ED$39)*$F147,IF($G147="FSG",0,IF($G147="MG",SUMPRODUCT($I147:$I151,Expenses!ED$35:ED$39)*$F147,MAX((Expenses!ED$35-$K147/12)*$J147*$F147,0)+MAX((Expenses!ED$36-$K148/12)*$J148*$F147,0)+MAX((Expenses!ED$37-$K149/12)*$J149*$F147,0)+MAX((Expenses!ED$38-$K150/12)*$J150*$F147,0)+MAX((Expenses!ED$39-$K151/12)*$J151*$F147,0)))),0)</f>
        <v>0</v>
      </c>
      <c r="EG313" s="156">
        <f>IF(AND(EG$165&lt;=$E147,EG$165&gt;=EOMONTH($D147,0)),IF($G147="NNN",SUM(Expenses!EE$35:EE$39)*$F147,IF($G147="FSG",0,IF($G147="MG",SUMPRODUCT($I147:$I151,Expenses!EE$35:EE$39)*$F147,MAX((Expenses!EE$35-$K147/12)*$J147*$F147,0)+MAX((Expenses!EE$36-$K148/12)*$J148*$F147,0)+MAX((Expenses!EE$37-$K149/12)*$J149*$F147,0)+MAX((Expenses!EE$38-$K150/12)*$J150*$F147,0)+MAX((Expenses!EE$39-$K151/12)*$J151*$F147,0)))),0)</f>
        <v>0</v>
      </c>
      <c r="EH313" s="156">
        <f>IF(AND(EH$165&lt;=$E147,EH$165&gt;=EOMONTH($D147,0)),IF($G147="NNN",SUM(Expenses!EF$35:EF$39)*$F147,IF($G147="FSG",0,IF($G147="MG",SUMPRODUCT($I147:$I151,Expenses!EF$35:EF$39)*$F147,MAX((Expenses!EF$35-$K147/12)*$J147*$F147,0)+MAX((Expenses!EF$36-$K148/12)*$J148*$F147,0)+MAX((Expenses!EF$37-$K149/12)*$J149*$F147,0)+MAX((Expenses!EF$38-$K150/12)*$J150*$F147,0)+MAX((Expenses!EF$39-$K151/12)*$J151*$F147,0)))),0)</f>
        <v>0</v>
      </c>
      <c r="EI313" s="156">
        <f>IF(AND(EI$165&lt;=$E147,EI$165&gt;=EOMONTH($D147,0)),IF($G147="NNN",SUM(Expenses!EG$35:EG$39)*$F147,IF($G147="FSG",0,IF($G147="MG",SUMPRODUCT($I147:$I151,Expenses!EG$35:EG$39)*$F147,MAX((Expenses!EG$35-$K147/12)*$J147*$F147,0)+MAX((Expenses!EG$36-$K148/12)*$J148*$F147,0)+MAX((Expenses!EG$37-$K149/12)*$J149*$F147,0)+MAX((Expenses!EG$38-$K150/12)*$J150*$F147,0)+MAX((Expenses!EG$39-$K151/12)*$J151*$F147,0)))),0)</f>
        <v>0</v>
      </c>
      <c r="EJ313" s="156">
        <f>IF(AND(EJ$165&lt;=$E147,EJ$165&gt;=EOMONTH($D147,0)),IF($G147="NNN",SUM(Expenses!EH$35:EH$39)*$F147,IF($G147="FSG",0,IF($G147="MG",SUMPRODUCT($I147:$I151,Expenses!EH$35:EH$39)*$F147,MAX((Expenses!EH$35-$K147/12)*$J147*$F147,0)+MAX((Expenses!EH$36-$K148/12)*$J148*$F147,0)+MAX((Expenses!EH$37-$K149/12)*$J149*$F147,0)+MAX((Expenses!EH$38-$K150/12)*$J150*$F147,0)+MAX((Expenses!EH$39-$K151/12)*$J151*$F147,0)))),0)</f>
        <v>0</v>
      </c>
      <c r="EK313" s="156">
        <f>IF(AND(EK$165&lt;=$E147,EK$165&gt;=EOMONTH($D147,0)),IF($G147="NNN",SUM(Expenses!EI$35:EI$39)*$F147,IF($G147="FSG",0,IF($G147="MG",SUMPRODUCT($I147:$I151,Expenses!EI$35:EI$39)*$F147,MAX((Expenses!EI$35-$K147/12)*$J147*$F147,0)+MAX((Expenses!EI$36-$K148/12)*$J148*$F147,0)+MAX((Expenses!EI$37-$K149/12)*$J149*$F147,0)+MAX((Expenses!EI$38-$K150/12)*$J150*$F147,0)+MAX((Expenses!EI$39-$K151/12)*$J151*$F147,0)))),0)</f>
        <v>0</v>
      </c>
      <c r="EL313" s="156">
        <f>IF(AND(EL$165&lt;=$E147,EL$165&gt;=EOMONTH($D147,0)),IF($G147="NNN",SUM(Expenses!EJ$35:EJ$39)*$F147,IF($G147="FSG",0,IF($G147="MG",SUMPRODUCT($I147:$I151,Expenses!EJ$35:EJ$39)*$F147,MAX((Expenses!EJ$35-$K147/12)*$J147*$F147,0)+MAX((Expenses!EJ$36-$K148/12)*$J148*$F147,0)+MAX((Expenses!EJ$37-$K149/12)*$J149*$F147,0)+MAX((Expenses!EJ$38-$K150/12)*$J150*$F147,0)+MAX((Expenses!EJ$39-$K151/12)*$J151*$F147,0)))),0)</f>
        <v>0</v>
      </c>
      <c r="EM313" s="156">
        <f>IF(AND(EM$165&lt;=$E147,EM$165&gt;=EOMONTH($D147,0)),IF($G147="NNN",SUM(Expenses!EK$35:EK$39)*$F147,IF($G147="FSG",0,IF($G147="MG",SUMPRODUCT($I147:$I151,Expenses!EK$35:EK$39)*$F147,MAX((Expenses!EK$35-$K147/12)*$J147*$F147,0)+MAX((Expenses!EK$36-$K148/12)*$J148*$F147,0)+MAX((Expenses!EK$37-$K149/12)*$J149*$F147,0)+MAX((Expenses!EK$38-$K150/12)*$J150*$F147,0)+MAX((Expenses!EK$39-$K151/12)*$J151*$F147,0)))),0)</f>
        <v>0</v>
      </c>
      <c r="EN313" s="156">
        <f>IF(AND(EN$165&lt;=$E147,EN$165&gt;=EOMONTH($D147,0)),IF($G147="NNN",SUM(Expenses!EL$35:EL$39)*$F147,IF($G147="FSG",0,IF($G147="MG",SUMPRODUCT($I147:$I151,Expenses!EL$35:EL$39)*$F147,MAX((Expenses!EL$35-$K147/12)*$J147*$F147,0)+MAX((Expenses!EL$36-$K148/12)*$J148*$F147,0)+MAX((Expenses!EL$37-$K149/12)*$J149*$F147,0)+MAX((Expenses!EL$38-$K150/12)*$J150*$F147,0)+MAX((Expenses!EL$39-$K151/12)*$J151*$F147,0)))),0)</f>
        <v>0</v>
      </c>
      <c r="EO313" s="156">
        <f>IF(AND(EO$165&lt;=$E147,EO$165&gt;=EOMONTH($D147,0)),IF($G147="NNN",SUM(Expenses!EM$35:EM$39)*$F147,IF($G147="FSG",0,IF($G147="MG",SUMPRODUCT($I147:$I151,Expenses!EM$35:EM$39)*$F147,MAX((Expenses!EM$35-$K147/12)*$J147*$F147,0)+MAX((Expenses!EM$36-$K148/12)*$J148*$F147,0)+MAX((Expenses!EM$37-$K149/12)*$J149*$F147,0)+MAX((Expenses!EM$38-$K150/12)*$J150*$F147,0)+MAX((Expenses!EM$39-$K151/12)*$J151*$F147,0)))),0)</f>
        <v>0</v>
      </c>
      <c r="EP313" s="156">
        <f>IF(AND(EP$165&lt;=$E147,EP$165&gt;=EOMONTH($D147,0)),IF($G147="NNN",SUM(Expenses!EN$35:EN$39)*$F147,IF($G147="FSG",0,IF($G147="MG",SUMPRODUCT($I147:$I151,Expenses!EN$35:EN$39)*$F147,MAX((Expenses!EN$35-$K147/12)*$J147*$F147,0)+MAX((Expenses!EN$36-$K148/12)*$J148*$F147,0)+MAX((Expenses!EN$37-$K149/12)*$J149*$F147,0)+MAX((Expenses!EN$38-$K150/12)*$J150*$F147,0)+MAX((Expenses!EN$39-$K151/12)*$J151*$F147,0)))),0)</f>
        <v>0</v>
      </c>
      <c r="EQ313" s="156">
        <f>IF(AND(EQ$165&lt;=$E147,EQ$165&gt;=EOMONTH($D147,0)),IF($G147="NNN",SUM(Expenses!EO$35:EO$39)*$F147,IF($G147="FSG",0,IF($G147="MG",SUMPRODUCT($I147:$I151,Expenses!EO$35:EO$39)*$F147,MAX((Expenses!EO$35-$K147/12)*$J147*$F147,0)+MAX((Expenses!EO$36-$K148/12)*$J148*$F147,0)+MAX((Expenses!EO$37-$K149/12)*$J149*$F147,0)+MAX((Expenses!EO$38-$K150/12)*$J150*$F147,0)+MAX((Expenses!EO$39-$K151/12)*$J151*$F147,0)))),0)</f>
        <v>0</v>
      </c>
      <c r="ER313" s="156">
        <f>IF(AND(ER$165&lt;=$E147,ER$165&gt;=EOMONTH($D147,0)),IF($G147="NNN",SUM(Expenses!EP$35:EP$39)*$F147,IF($G147="FSG",0,IF($G147="MG",SUMPRODUCT($I147:$I151,Expenses!EP$35:EP$39)*$F147,MAX((Expenses!EP$35-$K147/12)*$J147*$F147,0)+MAX((Expenses!EP$36-$K148/12)*$J148*$F147,0)+MAX((Expenses!EP$37-$K149/12)*$J149*$F147,0)+MAX((Expenses!EP$38-$K150/12)*$J150*$F147,0)+MAX((Expenses!EP$39-$K151/12)*$J151*$F147,0)))),0)</f>
        <v>0</v>
      </c>
      <c r="ES313" s="156">
        <f>IF(AND(ES$165&lt;=$E147,ES$165&gt;=EOMONTH($D147,0)),IF($G147="NNN",SUM(Expenses!EQ$35:EQ$39)*$F147,IF($G147="FSG",0,IF($G147="MG",SUMPRODUCT($I147:$I151,Expenses!EQ$35:EQ$39)*$F147,MAX((Expenses!EQ$35-$K147/12)*$J147*$F147,0)+MAX((Expenses!EQ$36-$K148/12)*$J148*$F147,0)+MAX((Expenses!EQ$37-$K149/12)*$J149*$F147,0)+MAX((Expenses!EQ$38-$K150/12)*$J150*$F147,0)+MAX((Expenses!EQ$39-$K151/12)*$J151*$F147,0)))),0)</f>
        <v>0</v>
      </c>
      <c r="ET313" s="156">
        <f>IF(AND(ET$165&lt;=$E147,ET$165&gt;=EOMONTH($D147,0)),IF($G147="NNN",SUM(Expenses!ER$35:ER$39)*$F147,IF($G147="FSG",0,IF($G147="MG",SUMPRODUCT($I147:$I151,Expenses!ER$35:ER$39)*$F147,MAX((Expenses!ER$35-$K147/12)*$J147*$F147,0)+MAX((Expenses!ER$36-$K148/12)*$J148*$F147,0)+MAX((Expenses!ER$37-$K149/12)*$J149*$F147,0)+MAX((Expenses!ER$38-$K150/12)*$J150*$F147,0)+MAX((Expenses!ER$39-$K151/12)*$J151*$F147,0)))),0)</f>
        <v>0</v>
      </c>
      <c r="EU313" s="156">
        <f>IF(AND(EU$165&lt;=$E147,EU$165&gt;=EOMONTH($D147,0)),IF($G147="NNN",SUM(Expenses!ES$35:ES$39)*$F147,IF($G147="FSG",0,IF($G147="MG",SUMPRODUCT($I147:$I151,Expenses!ES$35:ES$39)*$F147,MAX((Expenses!ES$35-$K147/12)*$J147*$F147,0)+MAX((Expenses!ES$36-$K148/12)*$J148*$F147,0)+MAX((Expenses!ES$37-$K149/12)*$J149*$F147,0)+MAX((Expenses!ES$38-$K150/12)*$J150*$F147,0)+MAX((Expenses!ES$39-$K151/12)*$J151*$F147,0)))),0)</f>
        <v>0</v>
      </c>
      <c r="EV313" s="156">
        <f>IF(AND(EV$165&lt;=$E147,EV$165&gt;=EOMONTH($D147,0)),IF($G147="NNN",SUM(Expenses!ET$35:ET$39)*$F147,IF($G147="FSG",0,IF($G147="MG",SUMPRODUCT($I147:$I151,Expenses!ET$35:ET$39)*$F147,MAX((Expenses!ET$35-$K147/12)*$J147*$F147,0)+MAX((Expenses!ET$36-$K148/12)*$J148*$F147,0)+MAX((Expenses!ET$37-$K149/12)*$J149*$F147,0)+MAX((Expenses!ET$38-$K150/12)*$J150*$F147,0)+MAX((Expenses!ET$39-$K151/12)*$J151*$F147,0)))),0)</f>
        <v>0</v>
      </c>
      <c r="EW313" s="156">
        <f>IF(AND(EW$165&lt;=$E147,EW$165&gt;=EOMONTH($D147,0)),IF($G147="NNN",SUM(Expenses!EU$35:EU$39)*$F147,IF($G147="FSG",0,IF($G147="MG",SUMPRODUCT($I147:$I151,Expenses!EU$35:EU$39)*$F147,MAX((Expenses!EU$35-$K147/12)*$J147*$F147,0)+MAX((Expenses!EU$36-$K148/12)*$J148*$F147,0)+MAX((Expenses!EU$37-$K149/12)*$J149*$F147,0)+MAX((Expenses!EU$38-$K150/12)*$J150*$F147,0)+MAX((Expenses!EU$39-$K151/12)*$J151*$F147,0)))),0)</f>
        <v>0</v>
      </c>
      <c r="EX313" s="156">
        <f>IF(AND(EX$165&lt;=$E147,EX$165&gt;=EOMONTH($D147,0)),IF($G147="NNN",SUM(Expenses!EV$35:EV$39)*$F147,IF($G147="FSG",0,IF($G147="MG",SUMPRODUCT($I147:$I151,Expenses!EV$35:EV$39)*$F147,MAX((Expenses!EV$35-$K147/12)*$J147*$F147,0)+MAX((Expenses!EV$36-$K148/12)*$J148*$F147,0)+MAX((Expenses!EV$37-$K149/12)*$J149*$F147,0)+MAX((Expenses!EV$38-$K150/12)*$J150*$F147,0)+MAX((Expenses!EV$39-$K151/12)*$J151*$F147,0)))),0)</f>
        <v>0</v>
      </c>
      <c r="EY313" s="156">
        <f>IF(AND(EY$165&lt;=$E147,EY$165&gt;=EOMONTH($D147,0)),IF($G147="NNN",SUM(Expenses!EW$35:EW$39)*$F147,IF($G147="FSG",0,IF($G147="MG",SUMPRODUCT($I147:$I151,Expenses!EW$35:EW$39)*$F147,MAX((Expenses!EW$35-$K147/12)*$J147*$F147,0)+MAX((Expenses!EW$36-$K148/12)*$J148*$F147,0)+MAX((Expenses!EW$37-$K149/12)*$J149*$F147,0)+MAX((Expenses!EW$38-$K150/12)*$J150*$F147,0)+MAX((Expenses!EW$39-$K151/12)*$J151*$F147,0)))),0)</f>
        <v>0</v>
      </c>
      <c r="EZ313" s="156">
        <f>IF(AND(EZ$165&lt;=$E147,EZ$165&gt;=EOMONTH($D147,0)),IF($G147="NNN",SUM(Expenses!EX$35:EX$39)*$F147,IF($G147="FSG",0,IF($G147="MG",SUMPRODUCT($I147:$I151,Expenses!EX$35:EX$39)*$F147,MAX((Expenses!EX$35-$K147/12)*$J147*$F147,0)+MAX((Expenses!EX$36-$K148/12)*$J148*$F147,0)+MAX((Expenses!EX$37-$K149/12)*$J149*$F147,0)+MAX((Expenses!EX$38-$K150/12)*$J150*$F147,0)+MAX((Expenses!EX$39-$K151/12)*$J151*$F147,0)))),0)</f>
        <v>0</v>
      </c>
      <c r="FA313" s="156">
        <f>IF(AND(FA$165&lt;=$E147,FA$165&gt;=EOMONTH($D147,0)),IF($G147="NNN",SUM(Expenses!EY$35:EY$39)*$F147,IF($G147="FSG",0,IF($G147="MG",SUMPRODUCT($I147:$I151,Expenses!EY$35:EY$39)*$F147,MAX((Expenses!EY$35-$K147/12)*$J147*$F147,0)+MAX((Expenses!EY$36-$K148/12)*$J148*$F147,0)+MAX((Expenses!EY$37-$K149/12)*$J149*$F147,0)+MAX((Expenses!EY$38-$K150/12)*$J150*$F147,0)+MAX((Expenses!EY$39-$K151/12)*$J151*$F147,0)))),0)</f>
        <v>0</v>
      </c>
      <c r="FB313" s="156">
        <f>IF(AND(FB$165&lt;=$E147,FB$165&gt;=EOMONTH($D147,0)),IF($G147="NNN",SUM(Expenses!EZ$35:EZ$39)*$F147,IF($G147="FSG",0,IF($G147="MG",SUMPRODUCT($I147:$I151,Expenses!EZ$35:EZ$39)*$F147,MAX((Expenses!EZ$35-$K147/12)*$J147*$F147,0)+MAX((Expenses!EZ$36-$K148/12)*$J148*$F147,0)+MAX((Expenses!EZ$37-$K149/12)*$J149*$F147,0)+MAX((Expenses!EZ$38-$K150/12)*$J150*$F147,0)+MAX((Expenses!EZ$39-$K151/12)*$J151*$F147,0)))),0)</f>
        <v>0</v>
      </c>
      <c r="FC313" s="156">
        <f>IF(AND(FC$165&lt;=$E147,FC$165&gt;=EOMONTH($D147,0)),IF($G147="NNN",SUM(Expenses!FA$35:FA$39)*$F147,IF($G147="FSG",0,IF($G147="MG",SUMPRODUCT($I147:$I151,Expenses!FA$35:FA$39)*$F147,MAX((Expenses!FA$35-$K147/12)*$J147*$F147,0)+MAX((Expenses!FA$36-$K148/12)*$J148*$F147,0)+MAX((Expenses!FA$37-$K149/12)*$J149*$F147,0)+MAX((Expenses!FA$38-$K150/12)*$J150*$F147,0)+MAX((Expenses!FA$39-$K151/12)*$J151*$F147,0)))),0)</f>
        <v>0</v>
      </c>
      <c r="FD313" s="156">
        <f>IF(AND(FD$165&lt;=$E147,FD$165&gt;=EOMONTH($D147,0)),IF($G147="NNN",SUM(Expenses!FB$35:FB$39)*$F147,IF($G147="FSG",0,IF($G147="MG",SUMPRODUCT($I147:$I151,Expenses!FB$35:FB$39)*$F147,MAX((Expenses!FB$35-$K147/12)*$J147*$F147,0)+MAX((Expenses!FB$36-$K148/12)*$J148*$F147,0)+MAX((Expenses!FB$37-$K149/12)*$J149*$F147,0)+MAX((Expenses!FB$38-$K150/12)*$J150*$F147,0)+MAX((Expenses!FB$39-$K151/12)*$J151*$F147,0)))),0)</f>
        <v>0</v>
      </c>
      <c r="FE313" s="156">
        <f>IF(AND(FE$165&lt;=$E147,FE$165&gt;=EOMONTH($D147,0)),IF($G147="NNN",SUM(Expenses!FC$35:FC$39)*$F147,IF($G147="FSG",0,IF($G147="MG",SUMPRODUCT($I147:$I151,Expenses!FC$35:FC$39)*$F147,MAX((Expenses!FC$35-$K147/12)*$J147*$F147,0)+MAX((Expenses!FC$36-$K148/12)*$J148*$F147,0)+MAX((Expenses!FC$37-$K149/12)*$J149*$F147,0)+MAX((Expenses!FC$38-$K150/12)*$J150*$F147,0)+MAX((Expenses!FC$39-$K151/12)*$J151*$F147,0)))),0)</f>
        <v>0</v>
      </c>
      <c r="FF313" s="156">
        <f>IF(AND(FF$165&lt;=$E147,FF$165&gt;=EOMONTH($D147,0)),IF($G147="NNN",SUM(Expenses!FD$35:FD$39)*$F147,IF($G147="FSG",0,IF($G147="MG",SUMPRODUCT($I147:$I151,Expenses!FD$35:FD$39)*$F147,MAX((Expenses!FD$35-$K147/12)*$J147*$F147,0)+MAX((Expenses!FD$36-$K148/12)*$J148*$F147,0)+MAX((Expenses!FD$37-$K149/12)*$J149*$F147,0)+MAX((Expenses!FD$38-$K150/12)*$J150*$F147,0)+MAX((Expenses!FD$39-$K151/12)*$J151*$F147,0)))),0)</f>
        <v>0</v>
      </c>
      <c r="FG313" s="156">
        <f>IF(AND(FG$165&lt;=$E147,FG$165&gt;=EOMONTH($D147,0)),IF($G147="NNN",SUM(Expenses!FE$35:FE$39)*$F147,IF($G147="FSG",0,IF($G147="MG",SUMPRODUCT($I147:$I151,Expenses!FE$35:FE$39)*$F147,MAX((Expenses!FE$35-$K147/12)*$J147*$F147,0)+MAX((Expenses!FE$36-$K148/12)*$J148*$F147,0)+MAX((Expenses!FE$37-$K149/12)*$J149*$F147,0)+MAX((Expenses!FE$38-$K150/12)*$J150*$F147,0)+MAX((Expenses!FE$39-$K151/12)*$J151*$F147,0)))),0)</f>
        <v>0</v>
      </c>
      <c r="FH313" s="156">
        <f>IF(AND(FH$165&lt;=$E147,FH$165&gt;=EOMONTH($D147,0)),IF($G147="NNN",SUM(Expenses!FF$35:FF$39)*$F147,IF($G147="FSG",0,IF($G147="MG",SUMPRODUCT($I147:$I151,Expenses!FF$35:FF$39)*$F147,MAX((Expenses!FF$35-$K147/12)*$J147*$F147,0)+MAX((Expenses!FF$36-$K148/12)*$J148*$F147,0)+MAX((Expenses!FF$37-$K149/12)*$J149*$F147,0)+MAX((Expenses!FF$38-$K150/12)*$J150*$F147,0)+MAX((Expenses!FF$39-$K151/12)*$J151*$F147,0)))),0)</f>
        <v>0</v>
      </c>
      <c r="FI313" s="156">
        <f>IF(AND(FI$165&lt;=$E147,FI$165&gt;=EOMONTH($D147,0)),IF($G147="NNN",SUM(Expenses!FG$35:FG$39)*$F147,IF($G147="FSG",0,IF($G147="MG",SUMPRODUCT($I147:$I151,Expenses!FG$35:FG$39)*$F147,MAX((Expenses!FG$35-$K147/12)*$J147*$F147,0)+MAX((Expenses!FG$36-$K148/12)*$J148*$F147,0)+MAX((Expenses!FG$37-$K149/12)*$J149*$F147,0)+MAX((Expenses!FG$38-$K150/12)*$J150*$F147,0)+MAX((Expenses!FG$39-$K151/12)*$J151*$F147,0)))),0)</f>
        <v>0</v>
      </c>
      <c r="FJ313" s="156">
        <f>IF(AND(FJ$165&lt;=$E147,FJ$165&gt;=EOMONTH($D147,0)),IF($G147="NNN",SUM(Expenses!FH$35:FH$39)*$F147,IF($G147="FSG",0,IF($G147="MG",SUMPRODUCT($I147:$I151,Expenses!FH$35:FH$39)*$F147,MAX((Expenses!FH$35-$K147/12)*$J147*$F147,0)+MAX((Expenses!FH$36-$K148/12)*$J148*$F147,0)+MAX((Expenses!FH$37-$K149/12)*$J149*$F147,0)+MAX((Expenses!FH$38-$K150/12)*$J150*$F147,0)+MAX((Expenses!FH$39-$K151/12)*$J151*$F147,0)))),0)</f>
        <v>0</v>
      </c>
      <c r="FK313" s="156">
        <f>IF(AND(FK$165&lt;=$E147,FK$165&gt;=EOMONTH($D147,0)),IF($G147="NNN",SUM(Expenses!FI$35:FI$39)*$F147,IF($G147="FSG",0,IF($G147="MG",SUMPRODUCT($I147:$I151,Expenses!FI$35:FI$39)*$F147,MAX((Expenses!FI$35-$K147/12)*$J147*$F147,0)+MAX((Expenses!FI$36-$K148/12)*$J148*$F147,0)+MAX((Expenses!FI$37-$K149/12)*$J149*$F147,0)+MAX((Expenses!FI$38-$K150/12)*$J150*$F147,0)+MAX((Expenses!FI$39-$K151/12)*$J151*$F147,0)))),0)</f>
        <v>0</v>
      </c>
      <c r="FL313" s="156">
        <f>IF(AND(FL$165&lt;=$E147,FL$165&gt;=EOMONTH($D147,0)),IF($G147="NNN",SUM(Expenses!FJ$35:FJ$39)*$F147,IF($G147="FSG",0,IF($G147="MG",SUMPRODUCT($I147:$I151,Expenses!FJ$35:FJ$39)*$F147,MAX((Expenses!FJ$35-$K147/12)*$J147*$F147,0)+MAX((Expenses!FJ$36-$K148/12)*$J148*$F147,0)+MAX((Expenses!FJ$37-$K149/12)*$J149*$F147,0)+MAX((Expenses!FJ$38-$K150/12)*$J150*$F147,0)+MAX((Expenses!FJ$39-$K151/12)*$J151*$F147,0)))),0)</f>
        <v>0</v>
      </c>
      <c r="FM313" s="156">
        <f>IF(AND(FM$165&lt;=$E147,FM$165&gt;=EOMONTH($D147,0)),IF($G147="NNN",SUM(Expenses!FK$35:FK$39)*$F147,IF($G147="FSG",0,IF($G147="MG",SUMPRODUCT($I147:$I151,Expenses!FK$35:FK$39)*$F147,MAX((Expenses!FK$35-$K147/12)*$J147*$F147,0)+MAX((Expenses!FK$36-$K148/12)*$J148*$F147,0)+MAX((Expenses!FK$37-$K149/12)*$J149*$F147,0)+MAX((Expenses!FK$38-$K150/12)*$J150*$F147,0)+MAX((Expenses!FK$39-$K151/12)*$J151*$F147,0)))),0)</f>
        <v>0</v>
      </c>
      <c r="FN313" s="156">
        <f>IF(AND(FN$165&lt;=$E147,FN$165&gt;=EOMONTH($D147,0)),IF($G147="NNN",SUM(Expenses!FL$35:FL$39)*$F147,IF($G147="FSG",0,IF($G147="MG",SUMPRODUCT($I147:$I151,Expenses!FL$35:FL$39)*$F147,MAX((Expenses!FL$35-$K147/12)*$J147*$F147,0)+MAX((Expenses!FL$36-$K148/12)*$J148*$F147,0)+MAX((Expenses!FL$37-$K149/12)*$J149*$F147,0)+MAX((Expenses!FL$38-$K150/12)*$J150*$F147,0)+MAX((Expenses!FL$39-$K151/12)*$J151*$F147,0)))),0)</f>
        <v>0</v>
      </c>
      <c r="FO313" s="156">
        <f>IF(AND(FO$165&lt;=$E147,FO$165&gt;=EOMONTH($D147,0)),IF($G147="NNN",SUM(Expenses!FM$35:FM$39)*$F147,IF($G147="FSG",0,IF($G147="MG",SUMPRODUCT($I147:$I151,Expenses!FM$35:FM$39)*$F147,MAX((Expenses!FM$35-$K147/12)*$J147*$F147,0)+MAX((Expenses!FM$36-$K148/12)*$J148*$F147,0)+MAX((Expenses!FM$37-$K149/12)*$J149*$F147,0)+MAX((Expenses!FM$38-$K150/12)*$J150*$F147,0)+MAX((Expenses!FM$39-$K151/12)*$J151*$F147,0)))),0)</f>
        <v>0</v>
      </c>
      <c r="FP313" s="156">
        <f>IF(AND(FP$165&lt;=$E147,FP$165&gt;=EOMONTH($D147,0)),IF($G147="NNN",SUM(Expenses!FN$35:FN$39)*$F147,IF($G147="FSG",0,IF($G147="MG",SUMPRODUCT($I147:$I151,Expenses!FN$35:FN$39)*$F147,MAX((Expenses!FN$35-$K147/12)*$J147*$F147,0)+MAX((Expenses!FN$36-$K148/12)*$J148*$F147,0)+MAX((Expenses!FN$37-$K149/12)*$J149*$F147,0)+MAX((Expenses!FN$38-$K150/12)*$J150*$F147,0)+MAX((Expenses!FN$39-$K151/12)*$J151*$F147,0)))),0)</f>
        <v>0</v>
      </c>
      <c r="FQ313" s="156">
        <f>IF(AND(FQ$165&lt;=$E147,FQ$165&gt;=EOMONTH($D147,0)),IF($G147="NNN",SUM(Expenses!FO$35:FO$39)*$F147,IF($G147="FSG",0,IF($G147="MG",SUMPRODUCT($I147:$I151,Expenses!FO$35:FO$39)*$F147,MAX((Expenses!FO$35-$K147/12)*$J147*$F147,0)+MAX((Expenses!FO$36-$K148/12)*$J148*$F147,0)+MAX((Expenses!FO$37-$K149/12)*$J149*$F147,0)+MAX((Expenses!FO$38-$K150/12)*$J150*$F147,0)+MAX((Expenses!FO$39-$K151/12)*$J151*$F147,0)))),0)</f>
        <v>0</v>
      </c>
      <c r="FR313" s="156">
        <f>IF(AND(FR$165&lt;=$E147,FR$165&gt;=EOMONTH($D147,0)),IF($G147="NNN",SUM(Expenses!FP$35:FP$39)*$F147,IF($G147="FSG",0,IF($G147="MG",SUMPRODUCT($I147:$I151,Expenses!FP$35:FP$39)*$F147,MAX((Expenses!FP$35-$K147/12)*$J147*$F147,0)+MAX((Expenses!FP$36-$K148/12)*$J148*$F147,0)+MAX((Expenses!FP$37-$K149/12)*$J149*$F147,0)+MAX((Expenses!FP$38-$K150/12)*$J150*$F147,0)+MAX((Expenses!FP$39-$K151/12)*$J151*$F147,0)))),0)</f>
        <v>0</v>
      </c>
      <c r="FS313" s="156">
        <f>IF(AND(FS$165&lt;=$E147,FS$165&gt;=EOMONTH($D147,0)),IF($G147="NNN",SUM(Expenses!FQ$35:FQ$39)*$F147,IF($G147="FSG",0,IF($G147="MG",SUMPRODUCT($I147:$I151,Expenses!FQ$35:FQ$39)*$F147,MAX((Expenses!FQ$35-$K147/12)*$J147*$F147,0)+MAX((Expenses!FQ$36-$K148/12)*$J148*$F147,0)+MAX((Expenses!FQ$37-$K149/12)*$J149*$F147,0)+MAX((Expenses!FQ$38-$K150/12)*$J150*$F147,0)+MAX((Expenses!FQ$39-$K151/12)*$J151*$F147,0)))),0)</f>
        <v>0</v>
      </c>
      <c r="FT313" s="156">
        <f>IF(AND(FT$165&lt;=$E147,FT$165&gt;=EOMONTH($D147,0)),IF($G147="NNN",SUM(Expenses!FR$35:FR$39)*$F147,IF($G147="FSG",0,IF($G147="MG",SUMPRODUCT($I147:$I151,Expenses!FR$35:FR$39)*$F147,MAX((Expenses!FR$35-$K147/12)*$J147*$F147,0)+MAX((Expenses!FR$36-$K148/12)*$J148*$F147,0)+MAX((Expenses!FR$37-$K149/12)*$J149*$F147,0)+MAX((Expenses!FR$38-$K150/12)*$J150*$F147,0)+MAX((Expenses!FR$39-$K151/12)*$J151*$F147,0)))),0)</f>
        <v>0</v>
      </c>
      <c r="FU313" s="156">
        <f>IF(AND(FU$165&lt;=$E147,FU$165&gt;=EOMONTH($D147,0)),IF($G147="NNN",SUM(Expenses!FS$35:FS$39)*$F147,IF($G147="FSG",0,IF($G147="MG",SUMPRODUCT($I147:$I151,Expenses!FS$35:FS$39)*$F147,MAX((Expenses!FS$35-$K147/12)*$J147*$F147,0)+MAX((Expenses!FS$36-$K148/12)*$J148*$F147,0)+MAX((Expenses!FS$37-$K149/12)*$J149*$F147,0)+MAX((Expenses!FS$38-$K150/12)*$J150*$F147,0)+MAX((Expenses!FS$39-$K151/12)*$J151*$F147,0)))),0)</f>
        <v>0</v>
      </c>
      <c r="FV313" s="156">
        <f>IF(AND(FV$165&lt;=$E147,FV$165&gt;=EOMONTH($D147,0)),IF($G147="NNN",SUM(Expenses!FT$35:FT$39)*$F147,IF($G147="FSG",0,IF($G147="MG",SUMPRODUCT($I147:$I151,Expenses!FT$35:FT$39)*$F147,MAX((Expenses!FT$35-$K147/12)*$J147*$F147,0)+MAX((Expenses!FT$36-$K148/12)*$J148*$F147,0)+MAX((Expenses!FT$37-$K149/12)*$J149*$F147,0)+MAX((Expenses!FT$38-$K150/12)*$J150*$F147,0)+MAX((Expenses!FT$39-$K151/12)*$J151*$F147,0)))),0)</f>
        <v>0</v>
      </c>
      <c r="FW313" s="156">
        <f>IF(AND(FW$165&lt;=$E147,FW$165&gt;=EOMONTH($D147,0)),IF($G147="NNN",SUM(Expenses!FU$35:FU$39)*$F147,IF($G147="FSG",0,IF($G147="MG",SUMPRODUCT($I147:$I151,Expenses!FU$35:FU$39)*$F147,MAX((Expenses!FU$35-$K147/12)*$J147*$F147,0)+MAX((Expenses!FU$36-$K148/12)*$J148*$F147,0)+MAX((Expenses!FU$37-$K149/12)*$J149*$F147,0)+MAX((Expenses!FU$38-$K150/12)*$J150*$F147,0)+MAX((Expenses!FU$39-$K151/12)*$J151*$F147,0)))),0)</f>
        <v>0</v>
      </c>
      <c r="FX313" s="156">
        <f>IF(AND(FX$165&lt;=$E147,FX$165&gt;=EOMONTH($D147,0)),IF($G147="NNN",SUM(Expenses!FV$35:FV$39)*$F147,IF($G147="FSG",0,IF($G147="MG",SUMPRODUCT($I147:$I151,Expenses!FV$35:FV$39)*$F147,MAX((Expenses!FV$35-$K147/12)*$J147*$F147,0)+MAX((Expenses!FV$36-$K148/12)*$J148*$F147,0)+MAX((Expenses!FV$37-$K149/12)*$J149*$F147,0)+MAX((Expenses!FV$38-$K150/12)*$J150*$F147,0)+MAX((Expenses!FV$39-$K151/12)*$J151*$F147,0)))),0)</f>
        <v>0</v>
      </c>
      <c r="FY313" s="156">
        <f>IF(AND(FY$165&lt;=$E147,FY$165&gt;=EOMONTH($D147,0)),IF($G147="NNN",SUM(Expenses!FW$35:FW$39)*$F147,IF($G147="FSG",0,IF($G147="MG",SUMPRODUCT($I147:$I151,Expenses!FW$35:FW$39)*$F147,MAX((Expenses!FW$35-$K147/12)*$J147*$F147,0)+MAX((Expenses!FW$36-$K148/12)*$J148*$F147,0)+MAX((Expenses!FW$37-$K149/12)*$J149*$F147,0)+MAX((Expenses!FW$38-$K150/12)*$J150*$F147,0)+MAX((Expenses!FW$39-$K151/12)*$J151*$F147,0)))),0)</f>
        <v>0</v>
      </c>
      <c r="FZ313" s="156">
        <f>IF(AND(FZ$165&lt;=$E147,FZ$165&gt;=EOMONTH($D147,0)),IF($G147="NNN",SUM(Expenses!FX$35:FX$39)*$F147,IF($G147="FSG",0,IF($G147="MG",SUMPRODUCT($I147:$I151,Expenses!FX$35:FX$39)*$F147,MAX((Expenses!FX$35-$K147/12)*$J147*$F147,0)+MAX((Expenses!FX$36-$K148/12)*$J148*$F147,0)+MAX((Expenses!FX$37-$K149/12)*$J149*$F147,0)+MAX((Expenses!FX$38-$K150/12)*$J150*$F147,0)+MAX((Expenses!FX$39-$K151/12)*$J151*$F147,0)))),0)</f>
        <v>0</v>
      </c>
      <c r="GA313" s="156">
        <f>IF(AND(GA$165&lt;=$E147,GA$165&gt;=EOMONTH($D147,0)),IF($G147="NNN",SUM(Expenses!FY$35:FY$39)*$F147,IF($G147="FSG",0,IF($G147="MG",SUMPRODUCT($I147:$I151,Expenses!FY$35:FY$39)*$F147,MAX((Expenses!FY$35-$K147/12)*$J147*$F147,0)+MAX((Expenses!FY$36-$K148/12)*$J148*$F147,0)+MAX((Expenses!FY$37-$K149/12)*$J149*$F147,0)+MAX((Expenses!FY$38-$K150/12)*$J150*$F147,0)+MAX((Expenses!FY$39-$K151/12)*$J151*$F147,0)))),0)</f>
        <v>0</v>
      </c>
      <c r="GB313" s="156">
        <f>IF(AND(GB$165&lt;=$E147,GB$165&gt;=EOMONTH($D147,0)),IF($G147="NNN",SUM(Expenses!FZ$35:FZ$39)*$F147,IF($G147="FSG",0,IF($G147="MG",SUMPRODUCT($I147:$I151,Expenses!FZ$35:FZ$39)*$F147,MAX((Expenses!FZ$35-$K147/12)*$J147*$F147,0)+MAX((Expenses!FZ$36-$K148/12)*$J148*$F147,0)+MAX((Expenses!FZ$37-$K149/12)*$J149*$F147,0)+MAX((Expenses!FZ$38-$K150/12)*$J150*$F147,0)+MAX((Expenses!FZ$39-$K151/12)*$J151*$F147,0)))),0)</f>
        <v>0</v>
      </c>
      <c r="GC313" s="156">
        <f>IF(AND(GC$165&lt;=$E147,GC$165&gt;=EOMONTH($D147,0)),IF($G147="NNN",SUM(Expenses!GA$35:GA$39)*$F147,IF($G147="FSG",0,IF($G147="MG",SUMPRODUCT($I147:$I151,Expenses!GA$35:GA$39)*$F147,MAX((Expenses!GA$35-$K147/12)*$J147*$F147,0)+MAX((Expenses!GA$36-$K148/12)*$J148*$F147,0)+MAX((Expenses!GA$37-$K149/12)*$J149*$F147,0)+MAX((Expenses!GA$38-$K150/12)*$J150*$F147,0)+MAX((Expenses!GA$39-$K151/12)*$J151*$F147,0)))),0)</f>
        <v>0</v>
      </c>
      <c r="GD313" s="156">
        <f>IF(AND(GD$165&lt;=$E147,GD$165&gt;=EOMONTH($D147,0)),IF($G147="NNN",SUM(Expenses!GB$35:GB$39)*$F147,IF($G147="FSG",0,IF($G147="MG",SUMPRODUCT($I147:$I151,Expenses!GB$35:GB$39)*$F147,MAX((Expenses!GB$35-$K147/12)*$J147*$F147,0)+MAX((Expenses!GB$36-$K148/12)*$J148*$F147,0)+MAX((Expenses!GB$37-$K149/12)*$J149*$F147,0)+MAX((Expenses!GB$38-$K150/12)*$J150*$F147,0)+MAX((Expenses!GB$39-$K151/12)*$J151*$F147,0)))),0)</f>
        <v>0</v>
      </c>
      <c r="GE313" s="156">
        <f>IF(AND(GE$165&lt;=$E147,GE$165&gt;=EOMONTH($D147,0)),IF($G147="NNN",SUM(Expenses!GC$35:GC$39)*$F147,IF($G147="FSG",0,IF($G147="MG",SUMPRODUCT($I147:$I151,Expenses!GC$35:GC$39)*$F147,MAX((Expenses!GC$35-$K147/12)*$J147*$F147,0)+MAX((Expenses!GC$36-$K148/12)*$J148*$F147,0)+MAX((Expenses!GC$37-$K149/12)*$J149*$F147,0)+MAX((Expenses!GC$38-$K150/12)*$J150*$F147,0)+MAX((Expenses!GC$39-$K151/12)*$J151*$F147,0)))),0)</f>
        <v>0</v>
      </c>
      <c r="GF313" s="156">
        <f>IF(AND(GF$165&lt;=$E147,GF$165&gt;=EOMONTH($D147,0)),IF($G147="NNN",SUM(Expenses!GD$35:GD$39)*$F147,IF($G147="FSG",0,IF($G147="MG",SUMPRODUCT($I147:$I151,Expenses!GD$35:GD$39)*$F147,MAX((Expenses!GD$35-$K147/12)*$J147*$F147,0)+MAX((Expenses!GD$36-$K148/12)*$J148*$F147,0)+MAX((Expenses!GD$37-$K149/12)*$J149*$F147,0)+MAX((Expenses!GD$38-$K150/12)*$J150*$F147,0)+MAX((Expenses!GD$39-$K151/12)*$J151*$F147,0)))),0)</f>
        <v>0</v>
      </c>
      <c r="GG313" s="156">
        <f>IF(AND(GG$165&lt;=$E147,GG$165&gt;=EOMONTH($D147,0)),IF($G147="NNN",SUM(Expenses!GE$35:GE$39)*$F147,IF($G147="FSG",0,IF($G147="MG",SUMPRODUCT($I147:$I151,Expenses!GE$35:GE$39)*$F147,MAX((Expenses!GE$35-$K147/12)*$J147*$F147,0)+MAX((Expenses!GE$36-$K148/12)*$J148*$F147,0)+MAX((Expenses!GE$37-$K149/12)*$J149*$F147,0)+MAX((Expenses!GE$38-$K150/12)*$J150*$F147,0)+MAX((Expenses!GE$39-$K151/12)*$J151*$F147,0)))),0)</f>
        <v>0</v>
      </c>
      <c r="GH313" s="156">
        <f>IF(AND(GH$165&lt;=$E147,GH$165&gt;=EOMONTH($D147,0)),IF($G147="NNN",SUM(Expenses!GF$35:GF$39)*$F147,IF($G147="FSG",0,IF($G147="MG",SUMPRODUCT($I147:$I151,Expenses!GF$35:GF$39)*$F147,MAX((Expenses!GF$35-$K147/12)*$J147*$F147,0)+MAX((Expenses!GF$36-$K148/12)*$J148*$F147,0)+MAX((Expenses!GF$37-$K149/12)*$J149*$F147,0)+MAX((Expenses!GF$38-$K150/12)*$J150*$F147,0)+MAX((Expenses!GF$39-$K151/12)*$J151*$F147,0)))),0)</f>
        <v>0</v>
      </c>
      <c r="GI313" s="156">
        <f>IF(AND(GI$165&lt;=$E147,GI$165&gt;=EOMONTH($D147,0)),IF($G147="NNN",SUM(Expenses!GG$35:GG$39)*$F147,IF($G147="FSG",0,IF($G147="MG",SUMPRODUCT($I147:$I151,Expenses!GG$35:GG$39)*$F147,MAX((Expenses!GG$35-$K147/12)*$J147*$F147,0)+MAX((Expenses!GG$36-$K148/12)*$J148*$F147,0)+MAX((Expenses!GG$37-$K149/12)*$J149*$F147,0)+MAX((Expenses!GG$38-$K150/12)*$J150*$F147,0)+MAX((Expenses!GG$39-$K151/12)*$J151*$F147,0)))),0)</f>
        <v>0</v>
      </c>
      <c r="GJ313" s="156">
        <f>IF(AND(GJ$165&lt;=$E147,GJ$165&gt;=EOMONTH($D147,0)),IF($G147="NNN",SUM(Expenses!GH$35:GH$39)*$F147,IF($G147="FSG",0,IF($G147="MG",SUMPRODUCT($I147:$I151,Expenses!GH$35:GH$39)*$F147,MAX((Expenses!GH$35-$K147/12)*$J147*$F147,0)+MAX((Expenses!GH$36-$K148/12)*$J148*$F147,0)+MAX((Expenses!GH$37-$K149/12)*$J149*$F147,0)+MAX((Expenses!GH$38-$K150/12)*$J150*$F147,0)+MAX((Expenses!GH$39-$K151/12)*$J151*$F147,0)))),0)</f>
        <v>0</v>
      </c>
      <c r="GK313" s="156">
        <f>IF(AND(GK$165&lt;=$E147,GK$165&gt;=EOMONTH($D147,0)),IF($G147="NNN",SUM(Expenses!GI$35:GI$39)*$F147,IF($G147="FSG",0,IF($G147="MG",SUMPRODUCT($I147:$I151,Expenses!GI$35:GI$39)*$F147,MAX((Expenses!GI$35-$K147/12)*$J147*$F147,0)+MAX((Expenses!GI$36-$K148/12)*$J148*$F147,0)+MAX((Expenses!GI$37-$K149/12)*$J149*$F147,0)+MAX((Expenses!GI$38-$K150/12)*$J150*$F147,0)+MAX((Expenses!GI$39-$K151/12)*$J151*$F147,0)))),0)</f>
        <v>0</v>
      </c>
      <c r="GL313" s="156">
        <f>IF(AND(GL$165&lt;=$E147,GL$165&gt;=EOMONTH($D147,0)),IF($G147="NNN",SUM(Expenses!GJ$35:GJ$39)*$F147,IF($G147="FSG",0,IF($G147="MG",SUMPRODUCT($I147:$I151,Expenses!GJ$35:GJ$39)*$F147,MAX((Expenses!GJ$35-$K147/12)*$J147*$F147,0)+MAX((Expenses!GJ$36-$K148/12)*$J148*$F147,0)+MAX((Expenses!GJ$37-$K149/12)*$J149*$F147,0)+MAX((Expenses!GJ$38-$K150/12)*$J150*$F147,0)+MAX((Expenses!GJ$39-$K151/12)*$J151*$F147,0)))),0)</f>
        <v>0</v>
      </c>
      <c r="GM313" s="156">
        <f>IF(AND(GM$165&lt;=$E147,GM$165&gt;=EOMONTH($D147,0)),IF($G147="NNN",SUM(Expenses!GK$35:GK$39)*$F147,IF($G147="FSG",0,IF($G147="MG",SUMPRODUCT($I147:$I151,Expenses!GK$35:GK$39)*$F147,MAX((Expenses!GK$35-$K147/12)*$J147*$F147,0)+MAX((Expenses!GK$36-$K148/12)*$J148*$F147,0)+MAX((Expenses!GK$37-$K149/12)*$J149*$F147,0)+MAX((Expenses!GK$38-$K150/12)*$J150*$F147,0)+MAX((Expenses!GK$39-$K151/12)*$J151*$F147,0)))),0)</f>
        <v>0</v>
      </c>
      <c r="GN313" s="156">
        <f>IF(AND(GN$165&lt;=$E147,GN$165&gt;=EOMONTH($D147,0)),IF($G147="NNN",SUM(Expenses!GL$35:GL$39)*$F147,IF($G147="FSG",0,IF($G147="MG",SUMPRODUCT($I147:$I151,Expenses!GL$35:GL$39)*$F147,MAX((Expenses!GL$35-$K147/12)*$J147*$F147,0)+MAX((Expenses!GL$36-$K148/12)*$J148*$F147,0)+MAX((Expenses!GL$37-$K149/12)*$J149*$F147,0)+MAX((Expenses!GL$38-$K150/12)*$J150*$F147,0)+MAX((Expenses!GL$39-$K151/12)*$J151*$F147,0)))),0)</f>
        <v>0</v>
      </c>
      <c r="GO313" s="156">
        <f>IF(AND(GO$165&lt;=$E147,GO$165&gt;=EOMONTH($D147,0)),IF($G147="NNN",SUM(Expenses!GM$35:GM$39)*$F147,IF($G147="FSG",0,IF($G147="MG",SUMPRODUCT($I147:$I151,Expenses!GM$35:GM$39)*$F147,MAX((Expenses!GM$35-$K147/12)*$J147*$F147,0)+MAX((Expenses!GM$36-$K148/12)*$J148*$F147,0)+MAX((Expenses!GM$37-$K149/12)*$J149*$F147,0)+MAX((Expenses!GM$38-$K150/12)*$J150*$F147,0)+MAX((Expenses!GM$39-$K151/12)*$J151*$F147,0)))),0)</f>
        <v>0</v>
      </c>
      <c r="GP313" s="156">
        <f>IF(AND(GP$165&lt;=$E147,GP$165&gt;=EOMONTH($D147,0)),IF($G147="NNN",SUM(Expenses!GN$35:GN$39)*$F147,IF($G147="FSG",0,IF($G147="MG",SUMPRODUCT($I147:$I151,Expenses!GN$35:GN$39)*$F147,MAX((Expenses!GN$35-$K147/12)*$J147*$F147,0)+MAX((Expenses!GN$36-$K148/12)*$J148*$F147,0)+MAX((Expenses!GN$37-$K149/12)*$J149*$F147,0)+MAX((Expenses!GN$38-$K150/12)*$J150*$F147,0)+MAX((Expenses!GN$39-$K151/12)*$J151*$F147,0)))),0)</f>
        <v>0</v>
      </c>
      <c r="GQ313" s="156">
        <f>IF(AND(GQ$165&lt;=$E147,GQ$165&gt;=EOMONTH($D147,0)),IF($G147="NNN",SUM(Expenses!GO$35:GO$39)*$F147,IF($G147="FSG",0,IF($G147="MG",SUMPRODUCT($I147:$I151,Expenses!GO$35:GO$39)*$F147,MAX((Expenses!GO$35-$K147/12)*$J147*$F147,0)+MAX((Expenses!GO$36-$K148/12)*$J148*$F147,0)+MAX((Expenses!GO$37-$K149/12)*$J149*$F147,0)+MAX((Expenses!GO$38-$K150/12)*$J150*$F147,0)+MAX((Expenses!GO$39-$K151/12)*$J151*$F147,0)))),0)</f>
        <v>0</v>
      </c>
      <c r="GR313" s="156">
        <f>IF(AND(GR$165&lt;=$E147,GR$165&gt;=EOMONTH($D147,0)),IF($G147="NNN",SUM(Expenses!GP$35:GP$39)*$F147,IF($G147="FSG",0,IF($G147="MG",SUMPRODUCT($I147:$I151,Expenses!GP$35:GP$39)*$F147,MAX((Expenses!GP$35-$K147/12)*$J147*$F147,0)+MAX((Expenses!GP$36-$K148/12)*$J148*$F147,0)+MAX((Expenses!GP$37-$K149/12)*$J149*$F147,0)+MAX((Expenses!GP$38-$K150/12)*$J150*$F147,0)+MAX((Expenses!GP$39-$K151/12)*$J151*$F147,0)))),0)</f>
        <v>0</v>
      </c>
      <c r="GS313" s="156">
        <f>IF(AND(GS$165&lt;=$E147,GS$165&gt;=EOMONTH($D147,0)),IF($G147="NNN",SUM(Expenses!GQ$35:GQ$39)*$F147,IF($G147="FSG",0,IF($G147="MG",SUMPRODUCT($I147:$I151,Expenses!GQ$35:GQ$39)*$F147,MAX((Expenses!GQ$35-$K147/12)*$J147*$F147,0)+MAX((Expenses!GQ$36-$K148/12)*$J148*$F147,0)+MAX((Expenses!GQ$37-$K149/12)*$J149*$F147,0)+MAX((Expenses!GQ$38-$K150/12)*$J150*$F147,0)+MAX((Expenses!GQ$39-$K151/12)*$J151*$F147,0)))),0)</f>
        <v>0</v>
      </c>
      <c r="GT313" s="156">
        <f>IF(AND(GT$165&lt;=$E147,GT$165&gt;=EOMONTH($D147,0)),IF($G147="NNN",SUM(Expenses!GR$35:GR$39)*$F147,IF($G147="FSG",0,IF($G147="MG",SUMPRODUCT($I147:$I151,Expenses!GR$35:GR$39)*$F147,MAX((Expenses!GR$35-$K147/12)*$J147*$F147,0)+MAX((Expenses!GR$36-$K148/12)*$J148*$F147,0)+MAX((Expenses!GR$37-$K149/12)*$J149*$F147,0)+MAX((Expenses!GR$38-$K150/12)*$J150*$F147,0)+MAX((Expenses!GR$39-$K151/12)*$J151*$F147,0)))),0)</f>
        <v>0</v>
      </c>
      <c r="GU313" s="156">
        <f>IF(AND(GU$165&lt;=$E147,GU$165&gt;=EOMONTH($D147,0)),IF($G147="NNN",SUM(Expenses!GS$35:GS$39)*$F147,IF($G147="FSG",0,IF($G147="MG",SUMPRODUCT($I147:$I151,Expenses!GS$35:GS$39)*$F147,MAX((Expenses!GS$35-$K147/12)*$J147*$F147,0)+MAX((Expenses!GS$36-$K148/12)*$J148*$F147,0)+MAX((Expenses!GS$37-$K149/12)*$J149*$F147,0)+MAX((Expenses!GS$38-$K150/12)*$J150*$F147,0)+MAX((Expenses!GS$39-$K151/12)*$J151*$F147,0)))),0)</f>
        <v>0</v>
      </c>
      <c r="GV313" s="156">
        <f>IF(AND(GV$165&lt;=$E147,GV$165&gt;=EOMONTH($D147,0)),IF($G147="NNN",SUM(Expenses!GT$35:GT$39)*$F147,IF($G147="FSG",0,IF($G147="MG",SUMPRODUCT($I147:$I151,Expenses!GT$35:GT$39)*$F147,MAX((Expenses!GT$35-$K147/12)*$J147*$F147,0)+MAX((Expenses!GT$36-$K148/12)*$J148*$F147,0)+MAX((Expenses!GT$37-$K149/12)*$J149*$F147,0)+MAX((Expenses!GT$38-$K150/12)*$J150*$F147,0)+MAX((Expenses!GT$39-$K151/12)*$J151*$F147,0)))),0)</f>
        <v>0</v>
      </c>
      <c r="GW313" s="156">
        <f>IF(AND(GW$165&lt;=$E147,GW$165&gt;=EOMONTH($D147,0)),IF($G147="NNN",SUM(Expenses!GU$35:GU$39)*$F147,IF($G147="FSG",0,IF($G147="MG",SUMPRODUCT($I147:$I151,Expenses!GU$35:GU$39)*$F147,MAX((Expenses!GU$35-$K147/12)*$J147*$F147,0)+MAX((Expenses!GU$36-$K148/12)*$J148*$F147,0)+MAX((Expenses!GU$37-$K149/12)*$J149*$F147,0)+MAX((Expenses!GU$38-$K150/12)*$J150*$F147,0)+MAX((Expenses!GU$39-$K151/12)*$J151*$F147,0)))),0)</f>
        <v>0</v>
      </c>
      <c r="GX313" s="156">
        <f>IF(AND(GX$165&lt;=$E147,GX$165&gt;=EOMONTH($D147,0)),IF($G147="NNN",SUM(Expenses!GV$35:GV$39)*$F147,IF($G147="FSG",0,IF($G147="MG",SUMPRODUCT($I147:$I151,Expenses!GV$35:GV$39)*$F147,MAX((Expenses!GV$35-$K147/12)*$J147*$F147,0)+MAX((Expenses!GV$36-$K148/12)*$J148*$F147,0)+MAX((Expenses!GV$37-$K149/12)*$J149*$F147,0)+MAX((Expenses!GV$38-$K150/12)*$J150*$F147,0)+MAX((Expenses!GV$39-$K151/12)*$J151*$F147,0)))),0)</f>
        <v>0</v>
      </c>
      <c r="GY313" s="156">
        <f>IF(AND(GY$165&lt;=$E147,GY$165&gt;=EOMONTH($D147,0)),IF($G147="NNN",SUM(Expenses!GW$35:GW$39)*$F147,IF($G147="FSG",0,IF($G147="MG",SUMPRODUCT($I147:$I151,Expenses!GW$35:GW$39)*$F147,MAX((Expenses!GW$35-$K147/12)*$J147*$F147,0)+MAX((Expenses!GW$36-$K148/12)*$J148*$F147,0)+MAX((Expenses!GW$37-$K149/12)*$J149*$F147,0)+MAX((Expenses!GW$38-$K150/12)*$J150*$F147,0)+MAX((Expenses!GW$39-$K151/12)*$J151*$F147,0)))),0)</f>
        <v>0</v>
      </c>
      <c r="GZ313" s="156">
        <f>IF(AND(GZ$165&lt;=$E147,GZ$165&gt;=EOMONTH($D147,0)),IF($G147="NNN",SUM(Expenses!GX$35:GX$39)*$F147,IF($G147="FSG",0,IF($G147="MG",SUMPRODUCT($I147:$I151,Expenses!GX$35:GX$39)*$F147,MAX((Expenses!GX$35-$K147/12)*$J147*$F147,0)+MAX((Expenses!GX$36-$K148/12)*$J148*$F147,0)+MAX((Expenses!GX$37-$K149/12)*$J149*$F147,0)+MAX((Expenses!GX$38-$K150/12)*$J150*$F147,0)+MAX((Expenses!GX$39-$K151/12)*$J151*$F147,0)))),0)</f>
        <v>0</v>
      </c>
      <c r="HA313" s="156">
        <f>IF(AND(HA$165&lt;=$E147,HA$165&gt;=EOMONTH($D147,0)),IF($G147="NNN",SUM(Expenses!GY$35:GY$39)*$F147,IF($G147="FSG",0,IF($G147="MG",SUMPRODUCT($I147:$I151,Expenses!GY$35:GY$39)*$F147,MAX((Expenses!GY$35-$K147/12)*$J147*$F147,0)+MAX((Expenses!GY$36-$K148/12)*$J148*$F147,0)+MAX((Expenses!GY$37-$K149/12)*$J149*$F147,0)+MAX((Expenses!GY$38-$K150/12)*$J150*$F147,0)+MAX((Expenses!GY$39-$K151/12)*$J151*$F147,0)))),0)</f>
        <v>0</v>
      </c>
      <c r="HB313" s="156">
        <f>IF(AND(HB$165&lt;=$E147,HB$165&gt;=EOMONTH($D147,0)),IF($G147="NNN",SUM(Expenses!GZ$35:GZ$39)*$F147,IF($G147="FSG",0,IF($G147="MG",SUMPRODUCT($I147:$I151,Expenses!GZ$35:GZ$39)*$F147,MAX((Expenses!GZ$35-$K147/12)*$J147*$F147,0)+MAX((Expenses!GZ$36-$K148/12)*$J148*$F147,0)+MAX((Expenses!GZ$37-$K149/12)*$J149*$F147,0)+MAX((Expenses!GZ$38-$K150/12)*$J150*$F147,0)+MAX((Expenses!GZ$39-$K151/12)*$J151*$F147,0)))),0)</f>
        <v>0</v>
      </c>
      <c r="HC313" s="156">
        <f>IF(AND(HC$165&lt;=$E147,HC$165&gt;=EOMONTH($D147,0)),IF($G147="NNN",SUM(Expenses!HA$35:HA$39)*$F147,IF($G147="FSG",0,IF($G147="MG",SUMPRODUCT($I147:$I151,Expenses!HA$35:HA$39)*$F147,MAX((Expenses!HA$35-$K147/12)*$J147*$F147,0)+MAX((Expenses!HA$36-$K148/12)*$J148*$F147,0)+MAX((Expenses!HA$37-$K149/12)*$J149*$F147,0)+MAX((Expenses!HA$38-$K150/12)*$J150*$F147,0)+MAX((Expenses!HA$39-$K151/12)*$J151*$F147,0)))),0)</f>
        <v>0</v>
      </c>
      <c r="HD313" s="156">
        <f>IF(AND(HD$165&lt;=$E147,HD$165&gt;=EOMONTH($D147,0)),IF($G147="NNN",SUM(Expenses!HB$35:HB$39)*$F147,IF($G147="FSG",0,IF($G147="MG",SUMPRODUCT($I147:$I151,Expenses!HB$35:HB$39)*$F147,MAX((Expenses!HB$35-$K147/12)*$J147*$F147,0)+MAX((Expenses!HB$36-$K148/12)*$J148*$F147,0)+MAX((Expenses!HB$37-$K149/12)*$J149*$F147,0)+MAX((Expenses!HB$38-$K150/12)*$J150*$F147,0)+MAX((Expenses!HB$39-$K151/12)*$J151*$F147,0)))),0)</f>
        <v>0</v>
      </c>
      <c r="HE313" s="156">
        <f>IF(AND(HE$165&lt;=$E147,HE$165&gt;=EOMONTH($D147,0)),IF($G147="NNN",SUM(Expenses!HC$35:HC$39)*$F147,IF($G147="FSG",0,IF($G147="MG",SUMPRODUCT($I147:$I151,Expenses!HC$35:HC$39)*$F147,MAX((Expenses!HC$35-$K147/12)*$J147*$F147,0)+MAX((Expenses!HC$36-$K148/12)*$J148*$F147,0)+MAX((Expenses!HC$37-$K149/12)*$J149*$F147,0)+MAX((Expenses!HC$38-$K150/12)*$J150*$F147,0)+MAX((Expenses!HC$39-$K151/12)*$J151*$F147,0)))),0)</f>
        <v>0</v>
      </c>
      <c r="HF313" s="156">
        <f>IF(AND(HF$165&lt;=$E147,HF$165&gt;=EOMONTH($D147,0)),IF($G147="NNN",SUM(Expenses!HD$35:HD$39)*$F147,IF($G147="FSG",0,IF($G147="MG",SUMPRODUCT($I147:$I151,Expenses!HD$35:HD$39)*$F147,MAX((Expenses!HD$35-$K147/12)*$J147*$F147,0)+MAX((Expenses!HD$36-$K148/12)*$J148*$F147,0)+MAX((Expenses!HD$37-$K149/12)*$J149*$F147,0)+MAX((Expenses!HD$38-$K150/12)*$J150*$F147,0)+MAX((Expenses!HD$39-$K151/12)*$J151*$F147,0)))),0)</f>
        <v>0</v>
      </c>
      <c r="HG313" s="156">
        <f>IF(AND(HG$165&lt;=$E147,HG$165&gt;=EOMONTH($D147,0)),IF($G147="NNN",SUM(Expenses!HE$35:HE$39)*$F147,IF($G147="FSG",0,IF($G147="MG",SUMPRODUCT($I147:$I151,Expenses!HE$35:HE$39)*$F147,MAX((Expenses!HE$35-$K147/12)*$J147*$F147,0)+MAX((Expenses!HE$36-$K148/12)*$J148*$F147,0)+MAX((Expenses!HE$37-$K149/12)*$J149*$F147,0)+MAX((Expenses!HE$38-$K150/12)*$J150*$F147,0)+MAX((Expenses!HE$39-$K151/12)*$J151*$F147,0)))),0)</f>
        <v>0</v>
      </c>
      <c r="HH313" s="156">
        <f>IF(AND(HH$165&lt;=$E147,HH$165&gt;=EOMONTH($D147,0)),IF($G147="NNN",SUM(Expenses!HF$35:HF$39)*$F147,IF($G147="FSG",0,IF($G147="MG",SUMPRODUCT($I147:$I151,Expenses!HF$35:HF$39)*$F147,MAX((Expenses!HF$35-$K147/12)*$J147*$F147,0)+MAX((Expenses!HF$36-$K148/12)*$J148*$F147,0)+MAX((Expenses!HF$37-$K149/12)*$J149*$F147,0)+MAX((Expenses!HF$38-$K150/12)*$J150*$F147,0)+MAX((Expenses!HF$39-$K151/12)*$J151*$F147,0)))),0)</f>
        <v>0</v>
      </c>
      <c r="HI313" s="156">
        <f>IF(AND(HI$165&lt;=$E147,HI$165&gt;=EOMONTH($D147,0)),IF($G147="NNN",SUM(Expenses!HG$35:HG$39)*$F147,IF($G147="FSG",0,IF($G147="MG",SUMPRODUCT($I147:$I151,Expenses!HG$35:HG$39)*$F147,MAX((Expenses!HG$35-$K147/12)*$J147*$F147,0)+MAX((Expenses!HG$36-$K148/12)*$J148*$F147,0)+MAX((Expenses!HG$37-$K149/12)*$J149*$F147,0)+MAX((Expenses!HG$38-$K150/12)*$J150*$F147,0)+MAX((Expenses!HG$39-$K151/12)*$J151*$F147,0)))),0)</f>
        <v>0</v>
      </c>
      <c r="HJ313" s="156">
        <f>IF(AND(HJ$165&lt;=$E147,HJ$165&gt;=EOMONTH($D147,0)),IF($G147="NNN",SUM(Expenses!HH$35:HH$39)*$F147,IF($G147="FSG",0,IF($G147="MG",SUMPRODUCT($I147:$I151,Expenses!HH$35:HH$39)*$F147,MAX((Expenses!HH$35-$K147/12)*$J147*$F147,0)+MAX((Expenses!HH$36-$K148/12)*$J148*$F147,0)+MAX((Expenses!HH$37-$K149/12)*$J149*$F147,0)+MAX((Expenses!HH$38-$K150/12)*$J150*$F147,0)+MAX((Expenses!HH$39-$K151/12)*$J151*$F147,0)))),0)</f>
        <v>0</v>
      </c>
      <c r="HK313" s="156">
        <f>IF(AND(HK$165&lt;=$E147,HK$165&gt;=EOMONTH($D147,0)),IF($G147="NNN",SUM(Expenses!HI$35:HI$39)*$F147,IF($G147="FSG",0,IF($G147="MG",SUMPRODUCT($I147:$I151,Expenses!HI$35:HI$39)*$F147,MAX((Expenses!HI$35-$K147/12)*$J147*$F147,0)+MAX((Expenses!HI$36-$K148/12)*$J148*$F147,0)+MAX((Expenses!HI$37-$K149/12)*$J149*$F147,0)+MAX((Expenses!HI$38-$K150/12)*$J150*$F147,0)+MAX((Expenses!HI$39-$K151/12)*$J151*$F147,0)))),0)</f>
        <v>0</v>
      </c>
      <c r="HL313" s="156">
        <f>IF(AND(HL$165&lt;=$E147,HL$165&gt;=EOMONTH($D147,0)),IF($G147="NNN",SUM(Expenses!HJ$35:HJ$39)*$F147,IF($G147="FSG",0,IF($G147="MG",SUMPRODUCT($I147:$I151,Expenses!HJ$35:HJ$39)*$F147,MAX((Expenses!HJ$35-$K147/12)*$J147*$F147,0)+MAX((Expenses!HJ$36-$K148/12)*$J148*$F147,0)+MAX((Expenses!HJ$37-$K149/12)*$J149*$F147,0)+MAX((Expenses!HJ$38-$K150/12)*$J150*$F147,0)+MAX((Expenses!HJ$39-$K151/12)*$J151*$F147,0)))),0)</f>
        <v>0</v>
      </c>
      <c r="HM313" s="156">
        <f>IF(AND(HM$165&lt;=$E147,HM$165&gt;=EOMONTH($D147,0)),IF($G147="NNN",SUM(Expenses!HK$35:HK$39)*$F147,IF($G147="FSG",0,IF($G147="MG",SUMPRODUCT($I147:$I151,Expenses!HK$35:HK$39)*$F147,MAX((Expenses!HK$35-$K147/12)*$J147*$F147,0)+MAX((Expenses!HK$36-$K148/12)*$J148*$F147,0)+MAX((Expenses!HK$37-$K149/12)*$J149*$F147,0)+MAX((Expenses!HK$38-$K150/12)*$J150*$F147,0)+MAX((Expenses!HK$39-$K151/12)*$J151*$F147,0)))),0)</f>
        <v>0</v>
      </c>
      <c r="HN313" s="156">
        <f>IF(AND(HN$165&lt;=$E147,HN$165&gt;=EOMONTH($D147,0)),IF($G147="NNN",SUM(Expenses!HL$35:HL$39)*$F147,IF($G147="FSG",0,IF($G147="MG",SUMPRODUCT($I147:$I151,Expenses!HL$35:HL$39)*$F147,MAX((Expenses!HL$35-$K147/12)*$J147*$F147,0)+MAX((Expenses!HL$36-$K148/12)*$J148*$F147,0)+MAX((Expenses!HL$37-$K149/12)*$J149*$F147,0)+MAX((Expenses!HL$38-$K150/12)*$J150*$F147,0)+MAX((Expenses!HL$39-$K151/12)*$J151*$F147,0)))),0)</f>
        <v>0</v>
      </c>
      <c r="HO313" s="156">
        <f>IF(AND(HO$165&lt;=$E147,HO$165&gt;=EOMONTH($D147,0)),IF($G147="NNN",SUM(Expenses!HM$35:HM$39)*$F147,IF($G147="FSG",0,IF($G147="MG",SUMPRODUCT($I147:$I151,Expenses!HM$35:HM$39)*$F147,MAX((Expenses!HM$35-$K147/12)*$J147*$F147,0)+MAX((Expenses!HM$36-$K148/12)*$J148*$F147,0)+MAX((Expenses!HM$37-$K149/12)*$J149*$F147,0)+MAX((Expenses!HM$38-$K150/12)*$J150*$F147,0)+MAX((Expenses!HM$39-$K151/12)*$J151*$F147,0)))),0)</f>
        <v>0</v>
      </c>
      <c r="HP313" s="156">
        <f>IF(AND(HP$165&lt;=$E147,HP$165&gt;=EOMONTH($D147,0)),IF($G147="NNN",SUM(Expenses!HN$35:HN$39)*$F147,IF($G147="FSG",0,IF($G147="MG",SUMPRODUCT($I147:$I151,Expenses!HN$35:HN$39)*$F147,MAX((Expenses!HN$35-$K147/12)*$J147*$F147,0)+MAX((Expenses!HN$36-$K148/12)*$J148*$F147,0)+MAX((Expenses!HN$37-$K149/12)*$J149*$F147,0)+MAX((Expenses!HN$38-$K150/12)*$J150*$F147,0)+MAX((Expenses!HN$39-$K151/12)*$J151*$F147,0)))),0)</f>
        <v>0</v>
      </c>
      <c r="HQ313" s="156">
        <f>IF(AND(HQ$165&lt;=$E147,HQ$165&gt;=EOMONTH($D147,0)),IF($G147="NNN",SUM(Expenses!HO$35:HO$39)*$F147,IF($G147="FSG",0,IF($G147="MG",SUMPRODUCT($I147:$I151,Expenses!HO$35:HO$39)*$F147,MAX((Expenses!HO$35-$K147/12)*$J147*$F147,0)+MAX((Expenses!HO$36-$K148/12)*$J148*$F147,0)+MAX((Expenses!HO$37-$K149/12)*$J149*$F147,0)+MAX((Expenses!HO$38-$K150/12)*$J150*$F147,0)+MAX((Expenses!HO$39-$K151/12)*$J151*$F147,0)))),0)</f>
        <v>0</v>
      </c>
      <c r="HR313" s="156">
        <f>IF(AND(HR$165&lt;=$E147,HR$165&gt;=EOMONTH($D147,0)),IF($G147="NNN",SUM(Expenses!HP$35:HP$39)*$F147,IF($G147="FSG",0,IF($G147="MG",SUMPRODUCT($I147:$I151,Expenses!HP$35:HP$39)*$F147,MAX((Expenses!HP$35-$K147/12)*$J147*$F147,0)+MAX((Expenses!HP$36-$K148/12)*$J148*$F147,0)+MAX((Expenses!HP$37-$K149/12)*$J149*$F147,0)+MAX((Expenses!HP$38-$K150/12)*$J150*$F147,0)+MAX((Expenses!HP$39-$K151/12)*$J151*$F147,0)))),0)</f>
        <v>0</v>
      </c>
      <c r="HS313" s="156">
        <f>IF(AND(HS$165&lt;=$E147,HS$165&gt;=EOMONTH($D147,0)),IF($G147="NNN",SUM(Expenses!HQ$35:HQ$39)*$F147,IF($G147="FSG",0,IF($G147="MG",SUMPRODUCT($I147:$I151,Expenses!HQ$35:HQ$39)*$F147,MAX((Expenses!HQ$35-$K147/12)*$J147*$F147,0)+MAX((Expenses!HQ$36-$K148/12)*$J148*$F147,0)+MAX((Expenses!HQ$37-$K149/12)*$J149*$F147,0)+MAX((Expenses!HQ$38-$K150/12)*$J150*$F147,0)+MAX((Expenses!HQ$39-$K151/12)*$J151*$F147,0)))),0)</f>
        <v>0</v>
      </c>
      <c r="HT313" s="156">
        <f>IF(AND(HT$165&lt;=$E147,HT$165&gt;=EOMONTH($D147,0)),IF($G147="NNN",SUM(Expenses!HR$35:HR$39)*$F147,IF($G147="FSG",0,IF($G147="MG",SUMPRODUCT($I147:$I151,Expenses!HR$35:HR$39)*$F147,MAX((Expenses!HR$35-$K147/12)*$J147*$F147,0)+MAX((Expenses!HR$36-$K148/12)*$J148*$F147,0)+MAX((Expenses!HR$37-$K149/12)*$J149*$F147,0)+MAX((Expenses!HR$38-$K150/12)*$J150*$F147,0)+MAX((Expenses!HR$39-$K151/12)*$J151*$F147,0)))),0)</f>
        <v>0</v>
      </c>
      <c r="HU313" s="156">
        <f>IF(AND(HU$165&lt;=$E147,HU$165&gt;=EOMONTH($D147,0)),IF($G147="NNN",SUM(Expenses!HS$35:HS$39)*$F147,IF($G147="FSG",0,IF($G147="MG",SUMPRODUCT($I147:$I151,Expenses!HS$35:HS$39)*$F147,MAX((Expenses!HS$35-$K147/12)*$J147*$F147,0)+MAX((Expenses!HS$36-$K148/12)*$J148*$F147,0)+MAX((Expenses!HS$37-$K149/12)*$J149*$F147,0)+MAX((Expenses!HS$38-$K150/12)*$J150*$F147,0)+MAX((Expenses!HS$39-$K151/12)*$J151*$F147,0)))),0)</f>
        <v>0</v>
      </c>
      <c r="HV313" s="156">
        <f>IF(AND(HV$165&lt;=$E147,HV$165&gt;=EOMONTH($D147,0)),IF($G147="NNN",SUM(Expenses!HT$35:HT$39)*$F147,IF($G147="FSG",0,IF($G147="MG",SUMPRODUCT($I147:$I151,Expenses!HT$35:HT$39)*$F147,MAX((Expenses!HT$35-$K147/12)*$J147*$F147,0)+MAX((Expenses!HT$36-$K148/12)*$J148*$F147,0)+MAX((Expenses!HT$37-$K149/12)*$J149*$F147,0)+MAX((Expenses!HT$38-$K150/12)*$J150*$F147,0)+MAX((Expenses!HT$39-$K151/12)*$J151*$F147,0)))),0)</f>
        <v>0</v>
      </c>
      <c r="HW313" s="156">
        <f>IF(AND(HW$165&lt;=$E147,HW$165&gt;=EOMONTH($D147,0)),IF($G147="NNN",SUM(Expenses!HU$35:HU$39)*$F147,IF($G147="FSG",0,IF($G147="MG",SUMPRODUCT($I147:$I151,Expenses!HU$35:HU$39)*$F147,MAX((Expenses!HU$35-$K147/12)*$J147*$F147,0)+MAX((Expenses!HU$36-$K148/12)*$J148*$F147,0)+MAX((Expenses!HU$37-$K149/12)*$J149*$F147,0)+MAX((Expenses!HU$38-$K150/12)*$J150*$F147,0)+MAX((Expenses!HU$39-$K151/12)*$J151*$F147,0)))),0)</f>
        <v>0</v>
      </c>
      <c r="HX313" s="156">
        <f>IF(AND(HX$165&lt;=$E147,HX$165&gt;=EOMONTH($D147,0)),IF($G147="NNN",SUM(Expenses!HV$35:HV$39)*$F147,IF($G147="FSG",0,IF($G147="MG",SUMPRODUCT($I147:$I151,Expenses!HV$35:HV$39)*$F147,MAX((Expenses!HV$35-$K147/12)*$J147*$F147,0)+MAX((Expenses!HV$36-$K148/12)*$J148*$F147,0)+MAX((Expenses!HV$37-$K149/12)*$J149*$F147,0)+MAX((Expenses!HV$38-$K150/12)*$J150*$F147,0)+MAX((Expenses!HV$39-$K151/12)*$J151*$F147,0)))),0)</f>
        <v>0</v>
      </c>
      <c r="HY313" s="156">
        <f>IF(AND(HY$165&lt;=$E147,HY$165&gt;=EOMONTH($D147,0)),IF($G147="NNN",SUM(Expenses!HW$35:HW$39)*$F147,IF($G147="FSG",0,IF($G147="MG",SUMPRODUCT($I147:$I151,Expenses!HW$35:HW$39)*$F147,MAX((Expenses!HW$35-$K147/12)*$J147*$F147,0)+MAX((Expenses!HW$36-$K148/12)*$J148*$F147,0)+MAX((Expenses!HW$37-$K149/12)*$J149*$F147,0)+MAX((Expenses!HW$38-$K150/12)*$J150*$F147,0)+MAX((Expenses!HW$39-$K151/12)*$J151*$F147,0)))),0)</f>
        <v>0</v>
      </c>
      <c r="HZ313" s="156">
        <f>IF(AND(HZ$165&lt;=$E147,HZ$165&gt;=EOMONTH($D147,0)),IF($G147="NNN",SUM(Expenses!HX$35:HX$39)*$F147,IF($G147="FSG",0,IF($G147="MG",SUMPRODUCT($I147:$I151,Expenses!HX$35:HX$39)*$F147,MAX((Expenses!HX$35-$K147/12)*$J147*$F147,0)+MAX((Expenses!HX$36-$K148/12)*$J148*$F147,0)+MAX((Expenses!HX$37-$K149/12)*$J149*$F147,0)+MAX((Expenses!HX$38-$K150/12)*$J150*$F147,0)+MAX((Expenses!HX$39-$K151/12)*$J151*$F147,0)))),0)</f>
        <v>0</v>
      </c>
      <c r="IA313" s="156">
        <f>IF(AND(IA$165&lt;=$E147,IA$165&gt;=EOMONTH($D147,0)),IF($G147="NNN",SUM(Expenses!HY$35:HY$39)*$F147,IF($G147="FSG",0,IF($G147="MG",SUMPRODUCT($I147:$I151,Expenses!HY$35:HY$39)*$F147,MAX((Expenses!HY$35-$K147/12)*$J147*$F147,0)+MAX((Expenses!HY$36-$K148/12)*$J148*$F147,0)+MAX((Expenses!HY$37-$K149/12)*$J149*$F147,0)+MAX((Expenses!HY$38-$K150/12)*$J150*$F147,0)+MAX((Expenses!HY$39-$K151/12)*$J151*$F147,0)))),0)</f>
        <v>0</v>
      </c>
      <c r="IB313" s="156">
        <f>IF(AND(IB$165&lt;=$E147,IB$165&gt;=EOMONTH($D147,0)),IF($G147="NNN",SUM(Expenses!HZ$35:HZ$39)*$F147,IF($G147="FSG",0,IF($G147="MG",SUMPRODUCT($I147:$I151,Expenses!HZ$35:HZ$39)*$F147,MAX((Expenses!HZ$35-$K147/12)*$J147*$F147,0)+MAX((Expenses!HZ$36-$K148/12)*$J148*$F147,0)+MAX((Expenses!HZ$37-$K149/12)*$J149*$F147,0)+MAX((Expenses!HZ$38-$K150/12)*$J150*$F147,0)+MAX((Expenses!HZ$39-$K151/12)*$J151*$F147,0)))),0)</f>
        <v>0</v>
      </c>
      <c r="IC313" s="156">
        <f>IF(AND(IC$165&lt;=$E147,IC$165&gt;=EOMONTH($D147,0)),IF($G147="NNN",SUM(Expenses!IA$35:IA$39)*$F147,IF($G147="FSG",0,IF($G147="MG",SUMPRODUCT($I147:$I151,Expenses!IA$35:IA$39)*$F147,MAX((Expenses!IA$35-$K147/12)*$J147*$F147,0)+MAX((Expenses!IA$36-$K148/12)*$J148*$F147,0)+MAX((Expenses!IA$37-$K149/12)*$J149*$F147,0)+MAX((Expenses!IA$38-$K150/12)*$J150*$F147,0)+MAX((Expenses!IA$39-$K151/12)*$J151*$F147,0)))),0)</f>
        <v>0</v>
      </c>
      <c r="ID313" s="156">
        <f>IF(AND(ID$165&lt;=$E147,ID$165&gt;=EOMONTH($D147,0)),IF($G147="NNN",SUM(Expenses!IB$35:IB$39)*$F147,IF($G147="FSG",0,IF($G147="MG",SUMPRODUCT($I147:$I151,Expenses!IB$35:IB$39)*$F147,MAX((Expenses!IB$35-$K147/12)*$J147*$F147,0)+MAX((Expenses!IB$36-$K148/12)*$J148*$F147,0)+MAX((Expenses!IB$37-$K149/12)*$J149*$F147,0)+MAX((Expenses!IB$38-$K150/12)*$J150*$F147,0)+MAX((Expenses!IB$39-$K151/12)*$J151*$F147,0)))),0)</f>
        <v>0</v>
      </c>
      <c r="IE313" s="156">
        <f>IF(AND(IE$165&lt;=$E147,IE$165&gt;=EOMONTH($D147,0)),IF($G147="NNN",SUM(Expenses!IC$35:IC$39)*$F147,IF($G147="FSG",0,IF($G147="MG",SUMPRODUCT($I147:$I151,Expenses!IC$35:IC$39)*$F147,MAX((Expenses!IC$35-$K147/12)*$J147*$F147,0)+MAX((Expenses!IC$36-$K148/12)*$J148*$F147,0)+MAX((Expenses!IC$37-$K149/12)*$J149*$F147,0)+MAX((Expenses!IC$38-$K150/12)*$J150*$F147,0)+MAX((Expenses!IC$39-$K151/12)*$J151*$F147,0)))),0)</f>
        <v>0</v>
      </c>
      <c r="IF313" s="156">
        <f>IF(AND(IF$165&lt;=$E147,IF$165&gt;=EOMONTH($D147,0)),IF($G147="NNN",SUM(Expenses!ID$35:ID$39)*$F147,IF($G147="FSG",0,IF($G147="MG",SUMPRODUCT($I147:$I151,Expenses!ID$35:ID$39)*$F147,MAX((Expenses!ID$35-$K147/12)*$J147*$F147,0)+MAX((Expenses!ID$36-$K148/12)*$J148*$F147,0)+MAX((Expenses!ID$37-$K149/12)*$J149*$F147,0)+MAX((Expenses!ID$38-$K150/12)*$J150*$F147,0)+MAX((Expenses!ID$39-$K151/12)*$J151*$F147,0)))),0)</f>
        <v>0</v>
      </c>
      <c r="IG313" s="156">
        <f>IF(AND(IG$165&lt;=$E147,IG$165&gt;=EOMONTH($D147,0)),IF($G147="NNN",SUM(Expenses!IE$35:IE$39)*$F147,IF($G147="FSG",0,IF($G147="MG",SUMPRODUCT($I147:$I151,Expenses!IE$35:IE$39)*$F147,MAX((Expenses!IE$35-$K147/12)*$J147*$F147,0)+MAX((Expenses!IE$36-$K148/12)*$J148*$F147,0)+MAX((Expenses!IE$37-$K149/12)*$J149*$F147,0)+MAX((Expenses!IE$38-$K150/12)*$J150*$F147,0)+MAX((Expenses!IE$39-$K151/12)*$J151*$F147,0)))),0)</f>
        <v>0</v>
      </c>
      <c r="IH313" s="156">
        <f>IF(AND(IH$165&lt;=$E147,IH$165&gt;=EOMONTH($D147,0)),IF($G147="NNN",SUM(Expenses!IF$35:IF$39)*$F147,IF($G147="FSG",0,IF($G147="MG",SUMPRODUCT($I147:$I151,Expenses!IF$35:IF$39)*$F147,MAX((Expenses!IF$35-$K147/12)*$J147*$F147,0)+MAX((Expenses!IF$36-$K148/12)*$J148*$F147,0)+MAX((Expenses!IF$37-$K149/12)*$J149*$F147,0)+MAX((Expenses!IF$38-$K150/12)*$J150*$F147,0)+MAX((Expenses!IF$39-$K151/12)*$J151*$F147,0)))),0)</f>
        <v>0</v>
      </c>
      <c r="II313" s="156">
        <f>IF(AND(II$165&lt;=$E147,II$165&gt;=EOMONTH($D147,0)),IF($G147="NNN",SUM(Expenses!IG$35:IG$39)*$F147,IF($G147="FSG",0,IF($G147="MG",SUMPRODUCT($I147:$I151,Expenses!IG$35:IG$39)*$F147,MAX((Expenses!IG$35-$K147/12)*$J147*$F147,0)+MAX((Expenses!IG$36-$K148/12)*$J148*$F147,0)+MAX((Expenses!IG$37-$K149/12)*$J149*$F147,0)+MAX((Expenses!IG$38-$K150/12)*$J150*$F147,0)+MAX((Expenses!IG$39-$K151/12)*$J151*$F147,0)))),0)</f>
        <v>0</v>
      </c>
      <c r="IJ313" s="156">
        <f>IF(AND(IJ$165&lt;=$E147,IJ$165&gt;=EOMONTH($D147,0)),IF($G147="NNN",SUM(Expenses!IH$35:IH$39)*$F147,IF($G147="FSG",0,IF($G147="MG",SUMPRODUCT($I147:$I151,Expenses!IH$35:IH$39)*$F147,MAX((Expenses!IH$35-$K147/12)*$J147*$F147,0)+MAX((Expenses!IH$36-$K148/12)*$J148*$F147,0)+MAX((Expenses!IH$37-$K149/12)*$J149*$F147,0)+MAX((Expenses!IH$38-$K150/12)*$J150*$F147,0)+MAX((Expenses!IH$39-$K151/12)*$J151*$F147,0)))),0)</f>
        <v>0</v>
      </c>
      <c r="IK313" s="156">
        <f>IF(AND(IK$165&lt;=$E147,IK$165&gt;=EOMONTH($D147,0)),IF($G147="NNN",SUM(Expenses!II$35:II$39)*$F147,IF($G147="FSG",0,IF($G147="MG",SUMPRODUCT($I147:$I151,Expenses!II$35:II$39)*$F147,MAX((Expenses!II$35-$K147/12)*$J147*$F147,0)+MAX((Expenses!II$36-$K148/12)*$J148*$F147,0)+MAX((Expenses!II$37-$K149/12)*$J149*$F147,0)+MAX((Expenses!II$38-$K150/12)*$J150*$F147,0)+MAX((Expenses!II$39-$K151/12)*$J151*$F147,0)))),0)</f>
        <v>0</v>
      </c>
      <c r="IL313" s="156">
        <f>IF(AND(IL$165&lt;=$E147,IL$165&gt;=EOMONTH($D147,0)),IF($G147="NNN",SUM(Expenses!IJ$35:IJ$39)*$F147,IF($G147="FSG",0,IF($G147="MG",SUMPRODUCT($I147:$I151,Expenses!IJ$35:IJ$39)*$F147,MAX((Expenses!IJ$35-$K147/12)*$J147*$F147,0)+MAX((Expenses!IJ$36-$K148/12)*$J148*$F147,0)+MAX((Expenses!IJ$37-$K149/12)*$J149*$F147,0)+MAX((Expenses!IJ$38-$K150/12)*$J150*$F147,0)+MAX((Expenses!IJ$39-$K151/12)*$J151*$F147,0)))),0)</f>
        <v>0</v>
      </c>
      <c r="IM313" s="156">
        <f>IF(AND(IM$165&lt;=$E147,IM$165&gt;=EOMONTH($D147,0)),IF($G147="NNN",SUM(Expenses!IK$35:IK$39)*$F147,IF($G147="FSG",0,IF($G147="MG",SUMPRODUCT($I147:$I151,Expenses!IK$35:IK$39)*$F147,MAX((Expenses!IK$35-$K147/12)*$J147*$F147,0)+MAX((Expenses!IK$36-$K148/12)*$J148*$F147,0)+MAX((Expenses!IK$37-$K149/12)*$J149*$F147,0)+MAX((Expenses!IK$38-$K150/12)*$J150*$F147,0)+MAX((Expenses!IK$39-$K151/12)*$J151*$F147,0)))),0)</f>
        <v>0</v>
      </c>
      <c r="IN313" s="156">
        <f>IF(AND(IN$165&lt;=$E147,IN$165&gt;=EOMONTH($D147,0)),IF($G147="NNN",SUM(Expenses!IL$35:IL$39)*$F147,IF($G147="FSG",0,IF($G147="MG",SUMPRODUCT($I147:$I151,Expenses!IL$35:IL$39)*$F147,MAX((Expenses!IL$35-$K147/12)*$J147*$F147,0)+MAX((Expenses!IL$36-$K148/12)*$J148*$F147,0)+MAX((Expenses!IL$37-$K149/12)*$J149*$F147,0)+MAX((Expenses!IL$38-$K150/12)*$J150*$F147,0)+MAX((Expenses!IL$39-$K151/12)*$J151*$F147,0)))),0)</f>
        <v>0</v>
      </c>
      <c r="IO313" s="156">
        <f>IF(AND(IO$165&lt;=$E147,IO$165&gt;=EOMONTH($D147,0)),IF($G147="NNN",SUM(Expenses!IM$35:IM$39)*$F147,IF($G147="FSG",0,IF($G147="MG",SUMPRODUCT($I147:$I151,Expenses!IM$35:IM$39)*$F147,MAX((Expenses!IM$35-$K147/12)*$J147*$F147,0)+MAX((Expenses!IM$36-$K148/12)*$J148*$F147,0)+MAX((Expenses!IM$37-$K149/12)*$J149*$F147,0)+MAX((Expenses!IM$38-$K150/12)*$J150*$F147,0)+MAX((Expenses!IM$39-$K151/12)*$J151*$F147,0)))),0)</f>
        <v>0</v>
      </c>
      <c r="IP313" s="156">
        <f>IF(AND(IP$165&lt;=$E147,IP$165&gt;=EOMONTH($D147,0)),IF($G147="NNN",SUM(Expenses!IN$35:IN$39)*$F147,IF($G147="FSG",0,IF($G147="MG",SUMPRODUCT($I147:$I151,Expenses!IN$35:IN$39)*$F147,MAX((Expenses!IN$35-$K147/12)*$J147*$F147,0)+MAX((Expenses!IN$36-$K148/12)*$J148*$F147,0)+MAX((Expenses!IN$37-$K149/12)*$J149*$F147,0)+MAX((Expenses!IN$38-$K150/12)*$J150*$F147,0)+MAX((Expenses!IN$39-$K151/12)*$J151*$F147,0)))),0)</f>
        <v>0</v>
      </c>
      <c r="IQ313" s="156">
        <f>IF(AND(IQ$165&lt;=$E147,IQ$165&gt;=EOMONTH($D147,0)),IF($G147="NNN",SUM(Expenses!IO$35:IO$39)*$F147,IF($G147="FSG",0,IF($G147="MG",SUMPRODUCT($I147:$I151,Expenses!IO$35:IO$39)*$F147,MAX((Expenses!IO$35-$K147/12)*$J147*$F147,0)+MAX((Expenses!IO$36-$K148/12)*$J148*$F147,0)+MAX((Expenses!IO$37-$K149/12)*$J149*$F147,0)+MAX((Expenses!IO$38-$K150/12)*$J150*$F147,0)+MAX((Expenses!IO$39-$K151/12)*$J151*$F147,0)))),0)</f>
        <v>0</v>
      </c>
      <c r="IR313" s="156">
        <f>IF(AND(IR$165&lt;=$E147,IR$165&gt;=EOMONTH($D147,0)),IF($G147="NNN",SUM(Expenses!IP$35:IP$39)*$F147,IF($G147="FSG",0,IF($G147="MG",SUMPRODUCT($I147:$I151,Expenses!IP$35:IP$39)*$F147,MAX((Expenses!IP$35-$K147/12)*$J147*$F147,0)+MAX((Expenses!IP$36-$K148/12)*$J148*$F147,0)+MAX((Expenses!IP$37-$K149/12)*$J149*$F147,0)+MAX((Expenses!IP$38-$K150/12)*$J150*$F147,0)+MAX((Expenses!IP$39-$K151/12)*$J151*$F147,0)))),0)</f>
        <v>0</v>
      </c>
      <c r="IS313" s="156">
        <f>IF(AND(IS$165&lt;=$E147,IS$165&gt;=EOMONTH($D147,0)),IF($G147="NNN",SUM(Expenses!IQ$35:IQ$39)*$F147,IF($G147="FSG",0,IF($G147="MG",SUMPRODUCT($I147:$I151,Expenses!IQ$35:IQ$39)*$F147,MAX((Expenses!IQ$35-$K147/12)*$J147*$F147,0)+MAX((Expenses!IQ$36-$K148/12)*$J148*$F147,0)+MAX((Expenses!IQ$37-$K149/12)*$J149*$F147,0)+MAX((Expenses!IQ$38-$K150/12)*$J150*$F147,0)+MAX((Expenses!IQ$39-$K151/12)*$J151*$F147,0)))),0)</f>
        <v>0</v>
      </c>
      <c r="IT313" s="156">
        <f>IF(AND(IT$165&lt;=$E147,IT$165&gt;=EOMONTH($D147,0)),IF($G147="NNN",SUM(Expenses!IR$35:IR$39)*$F147,IF($G147="FSG",0,IF($G147="MG",SUMPRODUCT($I147:$I151,Expenses!IR$35:IR$39)*$F147,MAX((Expenses!IR$35-$K147/12)*$J147*$F147,0)+MAX((Expenses!IR$36-$K148/12)*$J148*$F147,0)+MAX((Expenses!IR$37-$K149/12)*$J149*$F147,0)+MAX((Expenses!IR$38-$K150/12)*$J150*$F147,0)+MAX((Expenses!IR$39-$K151/12)*$J151*$F147,0)))),0)</f>
        <v>0</v>
      </c>
      <c r="IU313" s="156">
        <f>IF(AND(IU$165&lt;=$E147,IU$165&gt;=EOMONTH($D147,0)),IF($G147="NNN",SUM(Expenses!IS$35:IS$39)*$F147,IF($G147="FSG",0,IF($G147="MG",SUMPRODUCT($I147:$I151,Expenses!IS$35:IS$39)*$F147,MAX((Expenses!IS$35-$K147/12)*$J147*$F147,0)+MAX((Expenses!IS$36-$K148/12)*$J148*$F147,0)+MAX((Expenses!IS$37-$K149/12)*$J149*$F147,0)+MAX((Expenses!IS$38-$K150/12)*$J150*$F147,0)+MAX((Expenses!IS$39-$K151/12)*$J151*$F147,0)))),0)</f>
        <v>0</v>
      </c>
      <c r="IV313" s="156">
        <f>IF(AND(IV$165&lt;=$E147,IV$165&gt;=EOMONTH($D147,0)),IF($G147="NNN",SUM(Expenses!IT$35:IT$39)*$F147,IF($G147="FSG",0,IF($G147="MG",SUMPRODUCT($I147:$I151,Expenses!IT$35:IT$39)*$F147,MAX((Expenses!IT$35-$K147/12)*$J147*$F147,0)+MAX((Expenses!IT$36-$K148/12)*$J148*$F147,0)+MAX((Expenses!IT$37-$K149/12)*$J149*$F147,0)+MAX((Expenses!IT$38-$K150/12)*$J150*$F147,0)+MAX((Expenses!IT$39-$K151/12)*$J151*$F147,0)))),0)</f>
        <v>0</v>
      </c>
      <c r="IW313" s="156">
        <f>IF(AND(IW$165&lt;=$E147,IW$165&gt;=EOMONTH($D147,0)),IF($G147="NNN",SUM(Expenses!IU$35:IU$39)*$F147,IF($G147="FSG",0,IF($G147="MG",SUMPRODUCT($I147:$I151,Expenses!IU$35:IU$39)*$F147,MAX((Expenses!IU$35-$K147/12)*$J147*$F147,0)+MAX((Expenses!IU$36-$K148/12)*$J148*$F147,0)+MAX((Expenses!IU$37-$K149/12)*$J149*$F147,0)+MAX((Expenses!IU$38-$K150/12)*$J150*$F147,0)+MAX((Expenses!IU$39-$K151/12)*$J151*$F147,0)))),0)</f>
        <v>0</v>
      </c>
      <c r="IX313" s="156">
        <f>IF(AND(IX$165&lt;=$E147,IX$165&gt;=EOMONTH($D147,0)),IF($G147="NNN",SUM(Expenses!IV$35:IV$39)*$F147,IF($G147="FSG",0,IF($G147="MG",SUMPRODUCT($I147:$I151,Expenses!IV$35:IV$39)*$F147,MAX((Expenses!IV$35-$K147/12)*$J147*$F147,0)+MAX((Expenses!IV$36-$K148/12)*$J148*$F147,0)+MAX((Expenses!IV$37-$K149/12)*$J149*$F147,0)+MAX((Expenses!IV$38-$K150/12)*$J150*$F147,0)+MAX((Expenses!IV$39-$K151/12)*$J151*$F147,0)))),0)</f>
        <v>0</v>
      </c>
      <c r="IY313" s="156">
        <f>IF(AND(IY$165&lt;=$E147,IY$165&gt;=EOMONTH($D147,0)),IF($G147="NNN",SUM(Expenses!IW$35:IW$39)*$F147,IF($G147="FSG",0,IF($G147="MG",SUMPRODUCT($I147:$I151,Expenses!IW$35:IW$39)*$F147,MAX((Expenses!IW$35-$K147/12)*$J147*$F147,0)+MAX((Expenses!IW$36-$K148/12)*$J148*$F147,0)+MAX((Expenses!IW$37-$K149/12)*$J149*$F147,0)+MAX((Expenses!IW$38-$K150/12)*$J150*$F147,0)+MAX((Expenses!IW$39-$K151/12)*$J151*$F147,0)))),0)</f>
        <v>0</v>
      </c>
      <c r="IZ313" s="156">
        <f>IF(AND(IZ$165&lt;=$E147,IZ$165&gt;=EOMONTH($D147,0)),IF($G147="NNN",SUM(Expenses!IX$35:IX$39)*$F147,IF($G147="FSG",0,IF($G147="MG",SUMPRODUCT($I147:$I151,Expenses!IX$35:IX$39)*$F147,MAX((Expenses!IX$35-$K147/12)*$J147*$F147,0)+MAX((Expenses!IX$36-$K148/12)*$J148*$F147,0)+MAX((Expenses!IX$37-$K149/12)*$J149*$F147,0)+MAX((Expenses!IX$38-$K150/12)*$J150*$F147,0)+MAX((Expenses!IX$39-$K151/12)*$J151*$F147,0)))),0)</f>
        <v>0</v>
      </c>
      <c r="JA313" s="156">
        <f>IF(AND(JA$165&lt;=$E147,JA$165&gt;=EOMONTH($D147,0)),IF($G147="NNN",SUM(Expenses!IY$35:IY$39)*$F147,IF($G147="FSG",0,IF($G147="MG",SUMPRODUCT($I147:$I151,Expenses!IY$35:IY$39)*$F147,MAX((Expenses!IY$35-$K147/12)*$J147*$F147,0)+MAX((Expenses!IY$36-$K148/12)*$J148*$F147,0)+MAX((Expenses!IY$37-$K149/12)*$J149*$F147,0)+MAX((Expenses!IY$38-$K150/12)*$J150*$F147,0)+MAX((Expenses!IY$39-$K151/12)*$J151*$F147,0)))),0)</f>
        <v>0</v>
      </c>
      <c r="JB313" s="156">
        <f>IF(AND(JB$165&lt;=$E147,JB$165&gt;=EOMONTH($D147,0)),IF($G147="NNN",SUM(Expenses!IZ$35:IZ$39)*$F147,IF($G147="FSG",0,IF($G147="MG",SUMPRODUCT($I147:$I151,Expenses!IZ$35:IZ$39)*$F147,MAX((Expenses!IZ$35-$K147/12)*$J147*$F147,0)+MAX((Expenses!IZ$36-$K148/12)*$J148*$F147,0)+MAX((Expenses!IZ$37-$K149/12)*$J149*$F147,0)+MAX((Expenses!IZ$38-$K150/12)*$J150*$F147,0)+MAX((Expenses!IZ$39-$K151/12)*$J151*$F147,0)))),0)</f>
        <v>0</v>
      </c>
      <c r="JC313" s="156">
        <f>IF(AND(JC$165&lt;=$E147,JC$165&gt;=EOMONTH($D147,0)),IF($G147="NNN",SUM(Expenses!JA$35:JA$39)*$F147,IF($G147="FSG",0,IF($G147="MG",SUMPRODUCT($I147:$I151,Expenses!JA$35:JA$39)*$F147,MAX((Expenses!JA$35-$K147/12)*$J147*$F147,0)+MAX((Expenses!JA$36-$K148/12)*$J148*$F147,0)+MAX((Expenses!JA$37-$K149/12)*$J149*$F147,0)+MAX((Expenses!JA$38-$K150/12)*$J150*$F147,0)+MAX((Expenses!JA$39-$K151/12)*$J151*$F147,0)))),0)</f>
        <v>0</v>
      </c>
      <c r="JD313" s="156">
        <f>IF(AND(JD$165&lt;=$E147,JD$165&gt;=EOMONTH($D147,0)),IF($G147="NNN",SUM(Expenses!JB$35:JB$39)*$F147,IF($G147="FSG",0,IF($G147="MG",SUMPRODUCT($I147:$I151,Expenses!JB$35:JB$39)*$F147,MAX((Expenses!JB$35-$K147/12)*$J147*$F147,0)+MAX((Expenses!JB$36-$K148/12)*$J148*$F147,0)+MAX((Expenses!JB$37-$K149/12)*$J149*$F147,0)+MAX((Expenses!JB$38-$K150/12)*$J150*$F147,0)+MAX((Expenses!JB$39-$K151/12)*$J151*$F147,0)))),0)</f>
        <v>0</v>
      </c>
      <c r="JE313" s="156">
        <f>IF(AND(JE$165&lt;=$E147,JE$165&gt;=EOMONTH($D147,0)),IF($G147="NNN",SUM(Expenses!JC$35:JC$39)*$F147,IF($G147="FSG",0,IF($G147="MG",SUMPRODUCT($I147:$I151,Expenses!JC$35:JC$39)*$F147,MAX((Expenses!JC$35-$K147/12)*$J147*$F147,0)+MAX((Expenses!JC$36-$K148/12)*$J148*$F147,0)+MAX((Expenses!JC$37-$K149/12)*$J149*$F147,0)+MAX((Expenses!JC$38-$K150/12)*$J150*$F147,0)+MAX((Expenses!JC$39-$K151/12)*$J151*$F147,0)))),0)</f>
        <v>0</v>
      </c>
      <c r="JF313" s="156">
        <f>IF(AND(JF$165&lt;=$E147,JF$165&gt;=EOMONTH($D147,0)),IF($G147="NNN",SUM(Expenses!JD$35:JD$39)*$F147,IF($G147="FSG",0,IF($G147="MG",SUMPRODUCT($I147:$I151,Expenses!JD$35:JD$39)*$F147,MAX((Expenses!JD$35-$K147/12)*$J147*$F147,0)+MAX((Expenses!JD$36-$K148/12)*$J148*$F147,0)+MAX((Expenses!JD$37-$K149/12)*$J149*$F147,0)+MAX((Expenses!JD$38-$K150/12)*$J150*$F147,0)+MAX((Expenses!JD$39-$K151/12)*$J151*$F147,0)))),0)</f>
        <v>0</v>
      </c>
      <c r="JG313" s="156">
        <f>IF(AND(JG$165&lt;=$E147,JG$165&gt;=EOMONTH($D147,0)),IF($G147="NNN",SUM(Expenses!JE$35:JE$39)*$F147,IF($G147="FSG",0,IF($G147="MG",SUMPRODUCT($I147:$I151,Expenses!JE$35:JE$39)*$F147,MAX((Expenses!JE$35-$K147/12)*$J147*$F147,0)+MAX((Expenses!JE$36-$K148/12)*$J148*$F147,0)+MAX((Expenses!JE$37-$K149/12)*$J149*$F147,0)+MAX((Expenses!JE$38-$K150/12)*$J150*$F147,0)+MAX((Expenses!JE$39-$K151/12)*$J151*$F147,0)))),0)</f>
        <v>0</v>
      </c>
      <c r="JH313" s="156">
        <f>IF(AND(JH$165&lt;=$E147,JH$165&gt;=EOMONTH($D147,0)),IF($G147="NNN",SUM(Expenses!JF$35:JF$39)*$F147,IF($G147="FSG",0,IF($G147="MG",SUMPRODUCT($I147:$I151,Expenses!JF$35:JF$39)*$F147,MAX((Expenses!JF$35-$K147/12)*$J147*$F147,0)+MAX((Expenses!JF$36-$K148/12)*$J148*$F147,0)+MAX((Expenses!JF$37-$K149/12)*$J149*$F147,0)+MAX((Expenses!JF$38-$K150/12)*$J150*$F147,0)+MAX((Expenses!JF$39-$K151/12)*$J151*$F147,0)))),0)</f>
        <v>0</v>
      </c>
      <c r="JI313" s="156">
        <f>IF(AND(JI$165&lt;=$E147,JI$165&gt;=EOMONTH($D147,0)),IF($G147="NNN",SUM(Expenses!JG$35:JG$39)*$F147,IF($G147="FSG",0,IF($G147="MG",SUMPRODUCT($I147:$I151,Expenses!JG$35:JG$39)*$F147,MAX((Expenses!JG$35-$K147/12)*$J147*$F147,0)+MAX((Expenses!JG$36-$K148/12)*$J148*$F147,0)+MAX((Expenses!JG$37-$K149/12)*$J149*$F147,0)+MAX((Expenses!JG$38-$K150/12)*$J150*$F147,0)+MAX((Expenses!JG$39-$K151/12)*$J151*$F147,0)))),0)</f>
        <v>0</v>
      </c>
      <c r="JJ313" s="156">
        <f>IF(AND(JJ$165&lt;=$E147,JJ$165&gt;=EOMONTH($D147,0)),IF($G147="NNN",SUM(Expenses!JH$35:JH$39)*$F147,IF($G147="FSG",0,IF($G147="MG",SUMPRODUCT($I147:$I151,Expenses!JH$35:JH$39)*$F147,MAX((Expenses!JH$35-$K147/12)*$J147*$F147,0)+MAX((Expenses!JH$36-$K148/12)*$J148*$F147,0)+MAX((Expenses!JH$37-$K149/12)*$J149*$F147,0)+MAX((Expenses!JH$38-$K150/12)*$J150*$F147,0)+MAX((Expenses!JH$39-$K151/12)*$J151*$F147,0)))),0)</f>
        <v>0</v>
      </c>
      <c r="JK313" s="156">
        <f>IF(AND(JK$165&lt;=$E147,JK$165&gt;=EOMONTH($D147,0)),IF($G147="NNN",SUM(Expenses!JI$35:JI$39)*$F147,IF($G147="FSG",0,IF($G147="MG",SUMPRODUCT($I147:$I151,Expenses!JI$35:JI$39)*$F147,MAX((Expenses!JI$35-$K147/12)*$J147*$F147,0)+MAX((Expenses!JI$36-$K148/12)*$J148*$F147,0)+MAX((Expenses!JI$37-$K149/12)*$J149*$F147,0)+MAX((Expenses!JI$38-$K150/12)*$J150*$F147,0)+MAX((Expenses!JI$39-$K151/12)*$J151*$F147,0)))),0)</f>
        <v>0</v>
      </c>
      <c r="JL313" s="156">
        <f>IF(AND(JL$165&lt;=$E147,JL$165&gt;=EOMONTH($D147,0)),IF($G147="NNN",SUM(Expenses!JJ$35:JJ$39)*$F147,IF($G147="FSG",0,IF($G147="MG",SUMPRODUCT($I147:$I151,Expenses!JJ$35:JJ$39)*$F147,MAX((Expenses!JJ$35-$K147/12)*$J147*$F147,0)+MAX((Expenses!JJ$36-$K148/12)*$J148*$F147,0)+MAX((Expenses!JJ$37-$K149/12)*$J149*$F147,0)+MAX((Expenses!JJ$38-$K150/12)*$J150*$F147,0)+MAX((Expenses!JJ$39-$K151/12)*$J151*$F147,0)))),0)</f>
        <v>0</v>
      </c>
      <c r="JM313" s="156">
        <f>IF(AND(JM$165&lt;=$E147,JM$165&gt;=EOMONTH($D147,0)),IF($G147="NNN",SUM(Expenses!JK$35:JK$39)*$F147,IF($G147="FSG",0,IF($G147="MG",SUMPRODUCT($I147:$I151,Expenses!JK$35:JK$39)*$F147,MAX((Expenses!JK$35-$K147/12)*$J147*$F147,0)+MAX((Expenses!JK$36-$K148/12)*$J148*$F147,0)+MAX((Expenses!JK$37-$K149/12)*$J149*$F147,0)+MAX((Expenses!JK$38-$K150/12)*$J150*$F147,0)+MAX((Expenses!JK$39-$K151/12)*$J151*$F147,0)))),0)</f>
        <v>0</v>
      </c>
      <c r="JN313" s="156">
        <f>IF(AND(JN$165&lt;=$E147,JN$165&gt;=EOMONTH($D147,0)),IF($G147="NNN",SUM(Expenses!JL$35:JL$39)*$F147,IF($G147="FSG",0,IF($G147="MG",SUMPRODUCT($I147:$I151,Expenses!JL$35:JL$39)*$F147,MAX((Expenses!JL$35-$K147/12)*$J147*$F147,0)+MAX((Expenses!JL$36-$K148/12)*$J148*$F147,0)+MAX((Expenses!JL$37-$K149/12)*$J149*$F147,0)+MAX((Expenses!JL$38-$K150/12)*$J150*$F147,0)+MAX((Expenses!JL$39-$K151/12)*$J151*$F147,0)))),0)</f>
        <v>0</v>
      </c>
      <c r="JO313" s="156">
        <f>IF(AND(JO$165&lt;=$E147,JO$165&gt;=EOMONTH($D147,0)),IF($G147="NNN",SUM(Expenses!JM$35:JM$39)*$F147,IF($G147="FSG",0,IF($G147="MG",SUMPRODUCT($I147:$I151,Expenses!JM$35:JM$39)*$F147,MAX((Expenses!JM$35-$K147/12)*$J147*$F147,0)+MAX((Expenses!JM$36-$K148/12)*$J148*$F147,0)+MAX((Expenses!JM$37-$K149/12)*$J149*$F147,0)+MAX((Expenses!JM$38-$K150/12)*$J150*$F147,0)+MAX((Expenses!JM$39-$K151/12)*$J151*$F147,0)))),0)</f>
        <v>0</v>
      </c>
      <c r="JP313" s="156">
        <f>IF(AND(JP$165&lt;=$E147,JP$165&gt;=EOMONTH($D147,0)),IF($G147="NNN",SUM(Expenses!JN$35:JN$39)*$F147,IF($G147="FSG",0,IF($G147="MG",SUMPRODUCT($I147:$I151,Expenses!JN$35:JN$39)*$F147,MAX((Expenses!JN$35-$K147/12)*$J147*$F147,0)+MAX((Expenses!JN$36-$K148/12)*$J148*$F147,0)+MAX((Expenses!JN$37-$K149/12)*$J149*$F147,0)+MAX((Expenses!JN$38-$K150/12)*$J150*$F147,0)+MAX((Expenses!JN$39-$K151/12)*$J151*$F147,0)))),0)</f>
        <v>0</v>
      </c>
      <c r="JQ313" s="156">
        <f>IF(AND(JQ$165&lt;=$E147,JQ$165&gt;=EOMONTH($D147,0)),IF($G147="NNN",SUM(Expenses!JO$35:JO$39)*$F147,IF($G147="FSG",0,IF($G147="MG",SUMPRODUCT($I147:$I151,Expenses!JO$35:JO$39)*$F147,MAX((Expenses!JO$35-$K147/12)*$J147*$F147,0)+MAX((Expenses!JO$36-$K148/12)*$J148*$F147,0)+MAX((Expenses!JO$37-$K149/12)*$J149*$F147,0)+MAX((Expenses!JO$38-$K150/12)*$J150*$F147,0)+MAX((Expenses!JO$39-$K151/12)*$J151*$F147,0)))),0)</f>
        <v>0</v>
      </c>
      <c r="JR313" s="156">
        <f>IF(AND(JR$165&lt;=$E147,JR$165&gt;=EOMONTH($D147,0)),IF($G147="NNN",SUM(Expenses!JP$35:JP$39)*$F147,IF($G147="FSG",0,IF($G147="MG",SUMPRODUCT($I147:$I151,Expenses!JP$35:JP$39)*$F147,MAX((Expenses!JP$35-$K147/12)*$J147*$F147,0)+MAX((Expenses!JP$36-$K148/12)*$J148*$F147,0)+MAX((Expenses!JP$37-$K149/12)*$J149*$F147,0)+MAX((Expenses!JP$38-$K150/12)*$J150*$F147,0)+MAX((Expenses!JP$39-$K151/12)*$J151*$F147,0)))),0)</f>
        <v>0</v>
      </c>
      <c r="JS313" s="156">
        <f>IF(AND(JS$165&lt;=$E147,JS$165&gt;=EOMONTH($D147,0)),IF($G147="NNN",SUM(Expenses!JQ$35:JQ$39)*$F147,IF($G147="FSG",0,IF($G147="MG",SUMPRODUCT($I147:$I151,Expenses!JQ$35:JQ$39)*$F147,MAX((Expenses!JQ$35-$K147/12)*$J147*$F147,0)+MAX((Expenses!JQ$36-$K148/12)*$J148*$F147,0)+MAX((Expenses!JQ$37-$K149/12)*$J149*$F147,0)+MAX((Expenses!JQ$38-$K150/12)*$J150*$F147,0)+MAX((Expenses!JQ$39-$K151/12)*$J151*$F147,0)))),0)</f>
        <v>0</v>
      </c>
      <c r="JT313" s="156">
        <f>IF(AND(JT$165&lt;=$E147,JT$165&gt;=EOMONTH($D147,0)),IF($G147="NNN",SUM(Expenses!JR$35:JR$39)*$F147,IF($G147="FSG",0,IF($G147="MG",SUMPRODUCT($I147:$I151,Expenses!JR$35:JR$39)*$F147,MAX((Expenses!JR$35-$K147/12)*$J147*$F147,0)+MAX((Expenses!JR$36-$K148/12)*$J148*$F147,0)+MAX((Expenses!JR$37-$K149/12)*$J149*$F147,0)+MAX((Expenses!JR$38-$K150/12)*$J150*$F147,0)+MAX((Expenses!JR$39-$K151/12)*$J151*$F147,0)))),0)</f>
        <v>0</v>
      </c>
      <c r="JU313" s="156">
        <f>IF(AND(JU$165&lt;=$E147,JU$165&gt;=EOMONTH($D147,0)),IF($G147="NNN",SUM(Expenses!JS$35:JS$39)*$F147,IF($G147="FSG",0,IF($G147="MG",SUMPRODUCT($I147:$I151,Expenses!JS$35:JS$39)*$F147,MAX((Expenses!JS$35-$K147/12)*$J147*$F147,0)+MAX((Expenses!JS$36-$K148/12)*$J148*$F147,0)+MAX((Expenses!JS$37-$K149/12)*$J149*$F147,0)+MAX((Expenses!JS$38-$K150/12)*$J150*$F147,0)+MAX((Expenses!JS$39-$K151/12)*$J151*$F147,0)))),0)</f>
        <v>0</v>
      </c>
      <c r="JV313" s="156">
        <f>IF(AND(JV$165&lt;=$E147,JV$165&gt;=EOMONTH($D147,0)),IF($G147="NNN",SUM(Expenses!JT$35:JT$39)*$F147,IF($G147="FSG",0,IF($G147="MG",SUMPRODUCT($I147:$I151,Expenses!JT$35:JT$39)*$F147,MAX((Expenses!JT$35-$K147/12)*$J147*$F147,0)+MAX((Expenses!JT$36-$K148/12)*$J148*$F147,0)+MAX((Expenses!JT$37-$K149/12)*$J149*$F147,0)+MAX((Expenses!JT$38-$K150/12)*$J150*$F147,0)+MAX((Expenses!JT$39-$K151/12)*$J151*$F147,0)))),0)</f>
        <v>0</v>
      </c>
      <c r="JW313" s="156">
        <f>IF(AND(JW$165&lt;=$E147,JW$165&gt;=EOMONTH($D147,0)),IF($G147="NNN",SUM(Expenses!JU$35:JU$39)*$F147,IF($G147="FSG",0,IF($G147="MG",SUMPRODUCT($I147:$I151,Expenses!JU$35:JU$39)*$F147,MAX((Expenses!JU$35-$K147/12)*$J147*$F147,0)+MAX((Expenses!JU$36-$K148/12)*$J148*$F147,0)+MAX((Expenses!JU$37-$K149/12)*$J149*$F147,0)+MAX((Expenses!JU$38-$K150/12)*$J150*$F147,0)+MAX((Expenses!JU$39-$K151/12)*$J151*$F147,0)))),0)</f>
        <v>0</v>
      </c>
      <c r="JX313" s="156">
        <f>IF(AND(JX$165&lt;=$E147,JX$165&gt;=EOMONTH($D147,0)),IF($G147="NNN",SUM(Expenses!JV$35:JV$39)*$F147,IF($G147="FSG",0,IF($G147="MG",SUMPRODUCT($I147:$I151,Expenses!JV$35:JV$39)*$F147,MAX((Expenses!JV$35-$K147/12)*$J147*$F147,0)+MAX((Expenses!JV$36-$K148/12)*$J148*$F147,0)+MAX((Expenses!JV$37-$K149/12)*$J149*$F147,0)+MAX((Expenses!JV$38-$K150/12)*$J150*$F147,0)+MAX((Expenses!JV$39-$K151/12)*$J151*$F147,0)))),0)</f>
        <v>0</v>
      </c>
      <c r="JY313" s="156">
        <f>IF(AND(JY$165&lt;=$E147,JY$165&gt;=EOMONTH($D147,0)),IF($G147="NNN",SUM(Expenses!JW$35:JW$39)*$F147,IF($G147="FSG",0,IF($G147="MG",SUMPRODUCT($I147:$I151,Expenses!JW$35:JW$39)*$F147,MAX((Expenses!JW$35-$K147/12)*$J147*$F147,0)+MAX((Expenses!JW$36-$K148/12)*$J148*$F147,0)+MAX((Expenses!JW$37-$K149/12)*$J149*$F147,0)+MAX((Expenses!JW$38-$K150/12)*$J150*$F147,0)+MAX((Expenses!JW$39-$K151/12)*$J151*$F147,0)))),0)</f>
        <v>0</v>
      </c>
      <c r="JZ313" s="156">
        <f>IF(AND(JZ$165&lt;=$E147,JZ$165&gt;=EOMONTH($D147,0)),IF($G147="NNN",SUM(Expenses!JX$35:JX$39)*$F147,IF($G147="FSG",0,IF($G147="MG",SUMPRODUCT($I147:$I151,Expenses!JX$35:JX$39)*$F147,MAX((Expenses!JX$35-$K147/12)*$J147*$F147,0)+MAX((Expenses!JX$36-$K148/12)*$J148*$F147,0)+MAX((Expenses!JX$37-$K149/12)*$J149*$F147,0)+MAX((Expenses!JX$38-$K150/12)*$J150*$F147,0)+MAX((Expenses!JX$39-$K151/12)*$J151*$F147,0)))),0)</f>
        <v>0</v>
      </c>
      <c r="KA313" s="156">
        <f>IF(AND(KA$165&lt;=$E147,KA$165&gt;=EOMONTH($D147,0)),IF($G147="NNN",SUM(Expenses!JY$35:JY$39)*$F147,IF($G147="FSG",0,IF($G147="MG",SUMPRODUCT($I147:$I151,Expenses!JY$35:JY$39)*$F147,MAX((Expenses!JY$35-$K147/12)*$J147*$F147,0)+MAX((Expenses!JY$36-$K148/12)*$J148*$F147,0)+MAX((Expenses!JY$37-$K149/12)*$J149*$F147,0)+MAX((Expenses!JY$38-$K150/12)*$J150*$F147,0)+MAX((Expenses!JY$39-$K151/12)*$J151*$F147,0)))),0)</f>
        <v>0</v>
      </c>
      <c r="KB313" s="156">
        <f>IF(AND(KB$165&lt;=$E147,KB$165&gt;=EOMONTH($D147,0)),IF($G147="NNN",SUM(Expenses!JZ$35:JZ$39)*$F147,IF($G147="FSG",0,IF($G147="MG",SUMPRODUCT($I147:$I151,Expenses!JZ$35:JZ$39)*$F147,MAX((Expenses!JZ$35-$K147/12)*$J147*$F147,0)+MAX((Expenses!JZ$36-$K148/12)*$J148*$F147,0)+MAX((Expenses!JZ$37-$K149/12)*$J149*$F147,0)+MAX((Expenses!JZ$38-$K150/12)*$J150*$F147,0)+MAX((Expenses!JZ$39-$K151/12)*$J151*$F147,0)))),0)</f>
        <v>0</v>
      </c>
      <c r="KC313" s="156">
        <f>IF(AND(KC$165&lt;=$E147,KC$165&gt;=EOMONTH($D147,0)),IF($G147="NNN",SUM(Expenses!KA$35:KA$39)*$F147,IF($G147="FSG",0,IF($G147="MG",SUMPRODUCT($I147:$I151,Expenses!KA$35:KA$39)*$F147,MAX((Expenses!KA$35-$K147/12)*$J147*$F147,0)+MAX((Expenses!KA$36-$K148/12)*$J148*$F147,0)+MAX((Expenses!KA$37-$K149/12)*$J149*$F147,0)+MAX((Expenses!KA$38-$K150/12)*$J150*$F147,0)+MAX((Expenses!KA$39-$K151/12)*$J151*$F147,0)))),0)</f>
        <v>0</v>
      </c>
      <c r="KD313" s="156">
        <f>IF(AND(KD$165&lt;=$E147,KD$165&gt;=EOMONTH($D147,0)),IF($G147="NNN",SUM(Expenses!KB$35:KB$39)*$F147,IF($G147="FSG",0,IF($G147="MG",SUMPRODUCT($I147:$I151,Expenses!KB$35:KB$39)*$F147,MAX((Expenses!KB$35-$K147/12)*$J147*$F147,0)+MAX((Expenses!KB$36-$K148/12)*$J148*$F147,0)+MAX((Expenses!KB$37-$K149/12)*$J149*$F147,0)+MAX((Expenses!KB$38-$K150/12)*$J150*$F147,0)+MAX((Expenses!KB$39-$K151/12)*$J151*$F147,0)))),0)</f>
        <v>0</v>
      </c>
      <c r="KE313" s="156">
        <f>IF(AND(KE$165&lt;=$E147,KE$165&gt;=EOMONTH($D147,0)),IF($G147="NNN",SUM(Expenses!KC$35:KC$39)*$F147,IF($G147="FSG",0,IF($G147="MG",SUMPRODUCT($I147:$I151,Expenses!KC$35:KC$39)*$F147,MAX((Expenses!KC$35-$K147/12)*$J147*$F147,0)+MAX((Expenses!KC$36-$K148/12)*$J148*$F147,0)+MAX((Expenses!KC$37-$K149/12)*$J149*$F147,0)+MAX((Expenses!KC$38-$K150/12)*$J150*$F147,0)+MAX((Expenses!KC$39-$K151/12)*$J151*$F147,0)))),0)</f>
        <v>0</v>
      </c>
      <c r="KF313" s="156">
        <f>IF(AND(KF$165&lt;=$E147,KF$165&gt;=EOMONTH($D147,0)),IF($G147="NNN",SUM(Expenses!KD$35:KD$39)*$F147,IF($G147="FSG",0,IF($G147="MG",SUMPRODUCT($I147:$I151,Expenses!KD$35:KD$39)*$F147,MAX((Expenses!KD$35-$K147/12)*$J147*$F147,0)+MAX((Expenses!KD$36-$K148/12)*$J148*$F147,0)+MAX((Expenses!KD$37-$K149/12)*$J149*$F147,0)+MAX((Expenses!KD$38-$K150/12)*$J150*$F147,0)+MAX((Expenses!KD$39-$K151/12)*$J151*$F147,0)))),0)</f>
        <v>0</v>
      </c>
      <c r="KG313" s="156">
        <f>IF(AND(KG$165&lt;=$E147,KG$165&gt;=EOMONTH($D147,0)),IF($G147="NNN",SUM(Expenses!KE$35:KE$39)*$F147,IF($G147="FSG",0,IF($G147="MG",SUMPRODUCT($I147:$I151,Expenses!KE$35:KE$39)*$F147,MAX((Expenses!KE$35-$K147/12)*$J147*$F147,0)+MAX((Expenses!KE$36-$K148/12)*$J148*$F147,0)+MAX((Expenses!KE$37-$K149/12)*$J149*$F147,0)+MAX((Expenses!KE$38-$K150/12)*$J150*$F147,0)+MAX((Expenses!KE$39-$K151/12)*$J151*$F147,0)))),0)</f>
        <v>0</v>
      </c>
      <c r="KH313" s="156">
        <f>IF(AND(KH$165&lt;=$E147,KH$165&gt;=EOMONTH($D147,0)),IF($G147="NNN",SUM(Expenses!KF$35:KF$39)*$F147,IF($G147="FSG",0,IF($G147="MG",SUMPRODUCT($I147:$I151,Expenses!KF$35:KF$39)*$F147,MAX((Expenses!KF$35-$K147/12)*$J147*$F147,0)+MAX((Expenses!KF$36-$K148/12)*$J148*$F147,0)+MAX((Expenses!KF$37-$K149/12)*$J149*$F147,0)+MAX((Expenses!KF$38-$K150/12)*$J150*$F147,0)+MAX((Expenses!KF$39-$K151/12)*$J151*$F147,0)))),0)</f>
        <v>0</v>
      </c>
      <c r="KI313" s="156">
        <f>IF(AND(KI$165&lt;=$E147,KI$165&gt;=EOMONTH($D147,0)),IF($G147="NNN",SUM(Expenses!KG$35:KG$39)*$F147,IF($G147="FSG",0,IF($G147="MG",SUMPRODUCT($I147:$I151,Expenses!KG$35:KG$39)*$F147,MAX((Expenses!KG$35-$K147/12)*$J147*$F147,0)+MAX((Expenses!KG$36-$K148/12)*$J148*$F147,0)+MAX((Expenses!KG$37-$K149/12)*$J149*$F147,0)+MAX((Expenses!KG$38-$K150/12)*$J150*$F147,0)+MAX((Expenses!KG$39-$K151/12)*$J151*$F147,0)))),0)</f>
        <v>0</v>
      </c>
      <c r="KJ313" s="156">
        <f>IF(AND(KJ$165&lt;=$E147,KJ$165&gt;=EOMONTH($D147,0)),IF($G147="NNN",SUM(Expenses!KH$35:KH$39)*$F147,IF($G147="FSG",0,IF($G147="MG",SUMPRODUCT($I147:$I151,Expenses!KH$35:KH$39)*$F147,MAX((Expenses!KH$35-$K147/12)*$J147*$F147,0)+MAX((Expenses!KH$36-$K148/12)*$J148*$F147,0)+MAX((Expenses!KH$37-$K149/12)*$J149*$F147,0)+MAX((Expenses!KH$38-$K150/12)*$J150*$F147,0)+MAX((Expenses!KH$39-$K151/12)*$J151*$F147,0)))),0)</f>
        <v>0</v>
      </c>
      <c r="KK313" s="156">
        <f>IF(AND(KK$165&lt;=$E147,KK$165&gt;=EOMONTH($D147,0)),IF($G147="NNN",SUM(Expenses!KI$35:KI$39)*$F147,IF($G147="FSG",0,IF($G147="MG",SUMPRODUCT($I147:$I151,Expenses!KI$35:KI$39)*$F147,MAX((Expenses!KI$35-$K147/12)*$J147*$F147,0)+MAX((Expenses!KI$36-$K148/12)*$J148*$F147,0)+MAX((Expenses!KI$37-$K149/12)*$J149*$F147,0)+MAX((Expenses!KI$38-$K150/12)*$J150*$F147,0)+MAX((Expenses!KI$39-$K151/12)*$J151*$F147,0)))),0)</f>
        <v>0</v>
      </c>
      <c r="KL313" s="156">
        <f>IF(AND(KL$165&lt;=$E147,KL$165&gt;=EOMONTH($D147,0)),IF($G147="NNN",SUM(Expenses!KJ$35:KJ$39)*$F147,IF($G147="FSG",0,IF($G147="MG",SUMPRODUCT($I147:$I151,Expenses!KJ$35:KJ$39)*$F147,MAX((Expenses!KJ$35-$K147/12)*$J147*$F147,0)+MAX((Expenses!KJ$36-$K148/12)*$J148*$F147,0)+MAX((Expenses!KJ$37-$K149/12)*$J149*$F147,0)+MAX((Expenses!KJ$38-$K150/12)*$J150*$F147,0)+MAX((Expenses!KJ$39-$K151/12)*$J151*$F147,0)))),0)</f>
        <v>0</v>
      </c>
      <c r="KM313" s="156">
        <f>IF(AND(KM$165&lt;=$E147,KM$165&gt;=EOMONTH($D147,0)),IF($G147="NNN",SUM(Expenses!KK$35:KK$39)*$F147,IF($G147="FSG",0,IF($G147="MG",SUMPRODUCT($I147:$I151,Expenses!KK$35:KK$39)*$F147,MAX((Expenses!KK$35-$K147/12)*$J147*$F147,0)+MAX((Expenses!KK$36-$K148/12)*$J148*$F147,0)+MAX((Expenses!KK$37-$K149/12)*$J149*$F147,0)+MAX((Expenses!KK$38-$K150/12)*$J150*$F147,0)+MAX((Expenses!KK$39-$K151/12)*$J151*$F147,0)))),0)</f>
        <v>0</v>
      </c>
      <c r="KN313" s="156">
        <f>IF(AND(KN$165&lt;=$E147,KN$165&gt;=EOMONTH($D147,0)),IF($G147="NNN",SUM(Expenses!KL$35:KL$39)*$F147,IF($G147="FSG",0,IF($G147="MG",SUMPRODUCT($I147:$I151,Expenses!KL$35:KL$39)*$F147,MAX((Expenses!KL$35-$K147/12)*$J147*$F147,0)+MAX((Expenses!KL$36-$K148/12)*$J148*$F147,0)+MAX((Expenses!KL$37-$K149/12)*$J149*$F147,0)+MAX((Expenses!KL$38-$K150/12)*$J150*$F147,0)+MAX((Expenses!KL$39-$K151/12)*$J151*$F147,0)))),0)</f>
        <v>0</v>
      </c>
      <c r="KO313" s="156">
        <f>IF(AND(KO$165&lt;=$E147,KO$165&gt;=EOMONTH($D147,0)),IF($G147="NNN",SUM(Expenses!KM$35:KM$39)*$F147,IF($G147="FSG",0,IF($G147="MG",SUMPRODUCT($I147:$I151,Expenses!KM$35:KM$39)*$F147,MAX((Expenses!KM$35-$K147/12)*$J147*$F147,0)+MAX((Expenses!KM$36-$K148/12)*$J148*$F147,0)+MAX((Expenses!KM$37-$K149/12)*$J149*$F147,0)+MAX((Expenses!KM$38-$K150/12)*$J150*$F147,0)+MAX((Expenses!KM$39-$K151/12)*$J151*$F147,0)))),0)</f>
        <v>0</v>
      </c>
      <c r="KP313" s="156">
        <f>IF(AND(KP$165&lt;=$E147,KP$165&gt;=EOMONTH($D147,0)),IF($G147="NNN",SUM(Expenses!KN$35:KN$39)*$F147,IF($G147="FSG",0,IF($G147="MG",SUMPRODUCT($I147:$I151,Expenses!KN$35:KN$39)*$F147,MAX((Expenses!KN$35-$K147/12)*$J147*$F147,0)+MAX((Expenses!KN$36-$K148/12)*$J148*$F147,0)+MAX((Expenses!KN$37-$K149/12)*$J149*$F147,0)+MAX((Expenses!KN$38-$K150/12)*$J150*$F147,0)+MAX((Expenses!KN$39-$K151/12)*$J151*$F147,0)))),0)</f>
        <v>0</v>
      </c>
      <c r="KQ313" s="156">
        <f>IF(AND(KQ$165&lt;=$E147,KQ$165&gt;=EOMONTH($D147,0)),IF($G147="NNN",SUM(Expenses!KO$35:KO$39)*$F147,IF($G147="FSG",0,IF($G147="MG",SUMPRODUCT($I147:$I151,Expenses!KO$35:KO$39)*$F147,MAX((Expenses!KO$35-$K147/12)*$J147*$F147,0)+MAX((Expenses!KO$36-$K148/12)*$J148*$F147,0)+MAX((Expenses!KO$37-$K149/12)*$J149*$F147,0)+MAX((Expenses!KO$38-$K150/12)*$J150*$F147,0)+MAX((Expenses!KO$39-$K151/12)*$J151*$F147,0)))),0)</f>
        <v>0</v>
      </c>
      <c r="KR313" s="156">
        <f>IF(AND(KR$165&lt;=$E147,KR$165&gt;=EOMONTH($D147,0)),IF($G147="NNN",SUM(Expenses!KP$35:KP$39)*$F147,IF($G147="FSG",0,IF($G147="MG",SUMPRODUCT($I147:$I151,Expenses!KP$35:KP$39)*$F147,MAX((Expenses!KP$35-$K147/12)*$J147*$F147,0)+MAX((Expenses!KP$36-$K148/12)*$J148*$F147,0)+MAX((Expenses!KP$37-$K149/12)*$J149*$F147,0)+MAX((Expenses!KP$38-$K150/12)*$J150*$F147,0)+MAX((Expenses!KP$39-$K151/12)*$J151*$F147,0)))),0)</f>
        <v>0</v>
      </c>
      <c r="KS313" s="156">
        <f>IF(AND(KS$165&lt;=$E147,KS$165&gt;=EOMONTH($D147,0)),IF($G147="NNN",SUM(Expenses!KQ$35:KQ$39)*$F147,IF($G147="FSG",0,IF($G147="MG",SUMPRODUCT($I147:$I151,Expenses!KQ$35:KQ$39)*$F147,MAX((Expenses!KQ$35-$K147/12)*$J147*$F147,0)+MAX((Expenses!KQ$36-$K148/12)*$J148*$F147,0)+MAX((Expenses!KQ$37-$K149/12)*$J149*$F147,0)+MAX((Expenses!KQ$38-$K150/12)*$J150*$F147,0)+MAX((Expenses!KQ$39-$K151/12)*$J151*$F147,0)))),0)</f>
        <v>0</v>
      </c>
      <c r="KT313" s="156">
        <f>IF(AND(KT$165&lt;=$E147,KT$165&gt;=EOMONTH($D147,0)),IF($G147="NNN",SUM(Expenses!KR$35:KR$39)*$F147,IF($G147="FSG",0,IF($G147="MG",SUMPRODUCT($I147:$I151,Expenses!KR$35:KR$39)*$F147,MAX((Expenses!KR$35-$K147/12)*$J147*$F147,0)+MAX((Expenses!KR$36-$K148/12)*$J148*$F147,0)+MAX((Expenses!KR$37-$K149/12)*$J149*$F147,0)+MAX((Expenses!KR$38-$K150/12)*$J150*$F147,0)+MAX((Expenses!KR$39-$K151/12)*$J151*$F147,0)))),0)</f>
        <v>0</v>
      </c>
      <c r="KU313" s="156">
        <f>IF(AND(KU$165&lt;=$E147,KU$165&gt;=EOMONTH($D147,0)),IF($G147="NNN",SUM(Expenses!KS$35:KS$39)*$F147,IF($G147="FSG",0,IF($G147="MG",SUMPRODUCT($I147:$I151,Expenses!KS$35:KS$39)*$F147,MAX((Expenses!KS$35-$K147/12)*$J147*$F147,0)+MAX((Expenses!KS$36-$K148/12)*$J148*$F147,0)+MAX((Expenses!KS$37-$K149/12)*$J149*$F147,0)+MAX((Expenses!KS$38-$K150/12)*$J150*$F147,0)+MAX((Expenses!KS$39-$K151/12)*$J151*$F147,0)))),0)</f>
        <v>0</v>
      </c>
      <c r="KV313" s="156">
        <f>IF(AND(KV$165&lt;=$E147,KV$165&gt;=EOMONTH($D147,0)),IF($G147="NNN",SUM(Expenses!KT$35:KT$39)*$F147,IF($G147="FSG",0,IF($G147="MG",SUMPRODUCT($I147:$I151,Expenses!KT$35:KT$39)*$F147,MAX((Expenses!KT$35-$K147/12)*$J147*$F147,0)+MAX((Expenses!KT$36-$K148/12)*$J148*$F147,0)+MAX((Expenses!KT$37-$K149/12)*$J149*$F147,0)+MAX((Expenses!KT$38-$K150/12)*$J150*$F147,0)+MAX((Expenses!KT$39-$K151/12)*$J151*$F147,0)))),0)</f>
        <v>0</v>
      </c>
      <c r="KW313" s="156">
        <f>IF(AND(KW$165&lt;=$E147,KW$165&gt;=EOMONTH($D147,0)),IF($G147="NNN",SUM(Expenses!KU$35:KU$39)*$F147,IF($G147="FSG",0,IF($G147="MG",SUMPRODUCT($I147:$I151,Expenses!KU$35:KU$39)*$F147,MAX((Expenses!KU$35-$K147/12)*$J147*$F147,0)+MAX((Expenses!KU$36-$K148/12)*$J148*$F147,0)+MAX((Expenses!KU$37-$K149/12)*$J149*$F147,0)+MAX((Expenses!KU$38-$K150/12)*$J150*$F147,0)+MAX((Expenses!KU$39-$K151/12)*$J151*$F147,0)))),0)</f>
        <v>0</v>
      </c>
      <c r="KX313" s="156">
        <f>IF(AND(KX$165&lt;=$E147,KX$165&gt;=EOMONTH($D147,0)),IF($G147="NNN",SUM(Expenses!KV$35:KV$39)*$F147,IF($G147="FSG",0,IF($G147="MG",SUMPRODUCT($I147:$I151,Expenses!KV$35:KV$39)*$F147,MAX((Expenses!KV$35-$K147/12)*$J147*$F147,0)+MAX((Expenses!KV$36-$K148/12)*$J148*$F147,0)+MAX((Expenses!KV$37-$K149/12)*$J149*$F147,0)+MAX((Expenses!KV$38-$K150/12)*$J150*$F147,0)+MAX((Expenses!KV$39-$K151/12)*$J151*$F147,0)))),0)</f>
        <v>0</v>
      </c>
      <c r="KY313" s="156">
        <f>IF(AND(KY$165&lt;=$E147,KY$165&gt;=EOMONTH($D147,0)),IF($G147="NNN",SUM(Expenses!KW$35:KW$39)*$F147,IF($G147="FSG",0,IF($G147="MG",SUMPRODUCT($I147:$I151,Expenses!KW$35:KW$39)*$F147,MAX((Expenses!KW$35-$K147/12)*$J147*$F147,0)+MAX((Expenses!KW$36-$K148/12)*$J148*$F147,0)+MAX((Expenses!KW$37-$K149/12)*$J149*$F147,0)+MAX((Expenses!KW$38-$K150/12)*$J150*$F147,0)+MAX((Expenses!KW$39-$K151/12)*$J151*$F147,0)))),0)</f>
        <v>0</v>
      </c>
      <c r="KZ313" s="156">
        <f>IF(AND(KZ$165&lt;=$E147,KZ$165&gt;=EOMONTH($D147,0)),IF($G147="NNN",SUM(Expenses!KX$35:KX$39)*$F147,IF($G147="FSG",0,IF($G147="MG",SUMPRODUCT($I147:$I151,Expenses!KX$35:KX$39)*$F147,MAX((Expenses!KX$35-$K147/12)*$J147*$F147,0)+MAX((Expenses!KX$36-$K148/12)*$J148*$F147,0)+MAX((Expenses!KX$37-$K149/12)*$J149*$F147,0)+MAX((Expenses!KX$38-$K150/12)*$J150*$F147,0)+MAX((Expenses!KX$39-$K151/12)*$J151*$F147,0)))),0)</f>
        <v>0</v>
      </c>
      <c r="LA313" s="156">
        <f>IF(AND(LA$165&lt;=$E147,LA$165&gt;=EOMONTH($D147,0)),IF($G147="NNN",SUM(Expenses!KY$35:KY$39)*$F147,IF($G147="FSG",0,IF($G147="MG",SUMPRODUCT($I147:$I151,Expenses!KY$35:KY$39)*$F147,MAX((Expenses!KY$35-$K147/12)*$J147*$F147,0)+MAX((Expenses!KY$36-$K148/12)*$J148*$F147,0)+MAX((Expenses!KY$37-$K149/12)*$J149*$F147,0)+MAX((Expenses!KY$38-$K150/12)*$J150*$F147,0)+MAX((Expenses!KY$39-$K151/12)*$J151*$F147,0)))),0)</f>
        <v>0</v>
      </c>
      <c r="LB313" s="156">
        <f>IF(AND(LB$165&lt;=$E147,LB$165&gt;=EOMONTH($D147,0)),IF($G147="NNN",SUM(Expenses!KZ$35:KZ$39)*$F147,IF($G147="FSG",0,IF($G147="MG",SUMPRODUCT($I147:$I151,Expenses!KZ$35:KZ$39)*$F147,MAX((Expenses!KZ$35-$K147/12)*$J147*$F147,0)+MAX((Expenses!KZ$36-$K148/12)*$J148*$F147,0)+MAX((Expenses!KZ$37-$K149/12)*$J149*$F147,0)+MAX((Expenses!KZ$38-$K150/12)*$J150*$F147,0)+MAX((Expenses!KZ$39-$K151/12)*$J151*$F147,0)))),0)</f>
        <v>0</v>
      </c>
      <c r="LC313" s="156">
        <f>IF(AND(LC$165&lt;=$E147,LC$165&gt;=EOMONTH($D147,0)),IF($G147="NNN",SUM(Expenses!LA$35:LA$39)*$F147,IF($G147="FSG",0,IF($G147="MG",SUMPRODUCT($I147:$I151,Expenses!LA$35:LA$39)*$F147,MAX((Expenses!LA$35-$K147/12)*$J147*$F147,0)+MAX((Expenses!LA$36-$K148/12)*$J148*$F147,0)+MAX((Expenses!LA$37-$K149/12)*$J149*$F147,0)+MAX((Expenses!LA$38-$K150/12)*$J150*$F147,0)+MAX((Expenses!LA$39-$K151/12)*$J151*$F147,0)))),0)</f>
        <v>0</v>
      </c>
      <c r="LD313" s="156">
        <f>IF(AND(LD$165&lt;=$E147,LD$165&gt;=EOMONTH($D147,0)),IF($G147="NNN",SUM(Expenses!LB$35:LB$39)*$F147,IF($G147="FSG",0,IF($G147="MG",SUMPRODUCT($I147:$I151,Expenses!LB$35:LB$39)*$F147,MAX((Expenses!LB$35-$K147/12)*$J147*$F147,0)+MAX((Expenses!LB$36-$K148/12)*$J148*$F147,0)+MAX((Expenses!LB$37-$K149/12)*$J149*$F147,0)+MAX((Expenses!LB$38-$K150/12)*$J150*$F147,0)+MAX((Expenses!LB$39-$K151/12)*$J151*$F147,0)))),0)</f>
        <v>0</v>
      </c>
      <c r="LE313" s="156">
        <f>IF(AND(LE$165&lt;=$E147,LE$165&gt;=EOMONTH($D147,0)),IF($G147="NNN",SUM(Expenses!LC$35:LC$39)*$F147,IF($G147="FSG",0,IF($G147="MG",SUMPRODUCT($I147:$I151,Expenses!LC$35:LC$39)*$F147,MAX((Expenses!LC$35-$K147/12)*$J147*$F147,0)+MAX((Expenses!LC$36-$K148/12)*$J148*$F147,0)+MAX((Expenses!LC$37-$K149/12)*$J149*$F147,0)+MAX((Expenses!LC$38-$K150/12)*$J150*$F147,0)+MAX((Expenses!LC$39-$K151/12)*$J151*$F147,0)))),0)</f>
        <v>0</v>
      </c>
      <c r="LF313" s="156">
        <f>IF(AND(LF$165&lt;=$E147,LF$165&gt;=EOMONTH($D147,0)),IF($G147="NNN",SUM(Expenses!LD$35:LD$39)*$F147,IF($G147="FSG",0,IF($G147="MG",SUMPRODUCT($I147:$I151,Expenses!LD$35:LD$39)*$F147,MAX((Expenses!LD$35-$K147/12)*$J147*$F147,0)+MAX((Expenses!LD$36-$K148/12)*$J148*$F147,0)+MAX((Expenses!LD$37-$K149/12)*$J149*$F147,0)+MAX((Expenses!LD$38-$K150/12)*$J150*$F147,0)+MAX((Expenses!LD$39-$K151/12)*$J151*$F147,0)))),0)</f>
        <v>0</v>
      </c>
      <c r="LG313" s="156">
        <f>IF(AND(LG$165&lt;=$E147,LG$165&gt;=EOMONTH($D147,0)),IF($G147="NNN",SUM(Expenses!LE$35:LE$39)*$F147,IF($G147="FSG",0,IF($G147="MG",SUMPRODUCT($I147:$I151,Expenses!LE$35:LE$39)*$F147,MAX((Expenses!LE$35-$K147/12)*$J147*$F147,0)+MAX((Expenses!LE$36-$K148/12)*$J148*$F147,0)+MAX((Expenses!LE$37-$K149/12)*$J149*$F147,0)+MAX((Expenses!LE$38-$K150/12)*$J150*$F147,0)+MAX((Expenses!LE$39-$K151/12)*$J151*$F147,0)))),0)</f>
        <v>0</v>
      </c>
      <c r="LH313" s="156">
        <f>IF(AND(LH$165&lt;=$E147,LH$165&gt;=EOMONTH($D147,0)),IF($G147="NNN",SUM(Expenses!LF$35:LF$39)*$F147,IF($G147="FSG",0,IF($G147="MG",SUMPRODUCT($I147:$I151,Expenses!LF$35:LF$39)*$F147,MAX((Expenses!LF$35-$K147/12)*$J147*$F147,0)+MAX((Expenses!LF$36-$K148/12)*$J148*$F147,0)+MAX((Expenses!LF$37-$K149/12)*$J149*$F147,0)+MAX((Expenses!LF$38-$K150/12)*$J150*$F147,0)+MAX((Expenses!LF$39-$K151/12)*$J151*$F147,0)))),0)</f>
        <v>0</v>
      </c>
      <c r="LI313" s="156">
        <f>IF(AND(LI$165&lt;=$E147,LI$165&gt;=EOMONTH($D147,0)),IF($G147="NNN",SUM(Expenses!LG$35:LG$39)*$F147,IF($G147="FSG",0,IF($G147="MG",SUMPRODUCT($I147:$I151,Expenses!LG$35:LG$39)*$F147,MAX((Expenses!LG$35-$K147/12)*$J147*$F147,0)+MAX((Expenses!LG$36-$K148/12)*$J148*$F147,0)+MAX((Expenses!LG$37-$K149/12)*$J149*$F147,0)+MAX((Expenses!LG$38-$K150/12)*$J150*$F147,0)+MAX((Expenses!LG$39-$K151/12)*$J151*$F147,0)))),0)</f>
        <v>0</v>
      </c>
      <c r="LJ313" s="156">
        <f>IF(AND(LJ$165&lt;=$E147,LJ$165&gt;=EOMONTH($D147,0)),IF($G147="NNN",SUM(Expenses!LH$35:LH$39)*$F147,IF($G147="FSG",0,IF($G147="MG",SUMPRODUCT($I147:$I151,Expenses!LH$35:LH$39)*$F147,MAX((Expenses!LH$35-$K147/12)*$J147*$F147,0)+MAX((Expenses!LH$36-$K148/12)*$J148*$F147,0)+MAX((Expenses!LH$37-$K149/12)*$J149*$F147,0)+MAX((Expenses!LH$38-$K150/12)*$J150*$F147,0)+MAX((Expenses!LH$39-$K151/12)*$J151*$F147,0)))),0)</f>
        <v>0</v>
      </c>
      <c r="LK313" s="156">
        <f>IF(AND(LK$165&lt;=$E147,LK$165&gt;=EOMONTH($D147,0)),IF($G147="NNN",SUM(Expenses!LI$35:LI$39)*$F147,IF($G147="FSG",0,IF($G147="MG",SUMPRODUCT($I147:$I151,Expenses!LI$35:LI$39)*$F147,MAX((Expenses!LI$35-$K147/12)*$J147*$F147,0)+MAX((Expenses!LI$36-$K148/12)*$J148*$F147,0)+MAX((Expenses!LI$37-$K149/12)*$J149*$F147,0)+MAX((Expenses!LI$38-$K150/12)*$J150*$F147,0)+MAX((Expenses!LI$39-$K151/12)*$J151*$F147,0)))),0)</f>
        <v>0</v>
      </c>
      <c r="LL313" s="156">
        <f>IF(AND(LL$165&lt;=$E147,LL$165&gt;=EOMONTH($D147,0)),IF($G147="NNN",SUM(Expenses!LJ$35:LJ$39)*$F147,IF($G147="FSG",0,IF($G147="MG",SUMPRODUCT($I147:$I151,Expenses!LJ$35:LJ$39)*$F147,MAX((Expenses!LJ$35-$K147/12)*$J147*$F147,0)+MAX((Expenses!LJ$36-$K148/12)*$J148*$F147,0)+MAX((Expenses!LJ$37-$K149/12)*$J149*$F147,0)+MAX((Expenses!LJ$38-$K150/12)*$J150*$F147,0)+MAX((Expenses!LJ$39-$K151/12)*$J151*$F147,0)))),0)</f>
        <v>0</v>
      </c>
      <c r="LM313" s="156">
        <f>IF(AND(LM$165&lt;=$E147,LM$165&gt;=EOMONTH($D147,0)),IF($G147="NNN",SUM(Expenses!LK$35:LK$39)*$F147,IF($G147="FSG",0,IF($G147="MG",SUMPRODUCT($I147:$I151,Expenses!LK$35:LK$39)*$F147,MAX((Expenses!LK$35-$K147/12)*$J147*$F147,0)+MAX((Expenses!LK$36-$K148/12)*$J148*$F147,0)+MAX((Expenses!LK$37-$K149/12)*$J149*$F147,0)+MAX((Expenses!LK$38-$K150/12)*$J150*$F147,0)+MAX((Expenses!LK$39-$K151/12)*$J151*$F147,0)))),0)</f>
        <v>0</v>
      </c>
      <c r="LN313" s="156">
        <f>IF(AND(LN$165&lt;=$E147,LN$165&gt;=EOMONTH($D147,0)),IF($G147="NNN",SUM(Expenses!LL$35:LL$39)*$F147,IF($G147="FSG",0,IF($G147="MG",SUMPRODUCT($I147:$I151,Expenses!LL$35:LL$39)*$F147,MAX((Expenses!LL$35-$K147/12)*$J147*$F147,0)+MAX((Expenses!LL$36-$K148/12)*$J148*$F147,0)+MAX((Expenses!LL$37-$K149/12)*$J149*$F147,0)+MAX((Expenses!LL$38-$K150/12)*$J150*$F147,0)+MAX((Expenses!LL$39-$K151/12)*$J151*$F147,0)))),0)</f>
        <v>0</v>
      </c>
      <c r="LO313" s="156">
        <f>IF(AND(LO$165&lt;=$E147,LO$165&gt;=EOMONTH($D147,0)),IF($G147="NNN",SUM(Expenses!LM$35:LM$39)*$F147,IF($G147="FSG",0,IF($G147="MG",SUMPRODUCT($I147:$I151,Expenses!LM$35:LM$39)*$F147,MAX((Expenses!LM$35-$K147/12)*$J147*$F147,0)+MAX((Expenses!LM$36-$K148/12)*$J148*$F147,0)+MAX((Expenses!LM$37-$K149/12)*$J149*$F147,0)+MAX((Expenses!LM$38-$K150/12)*$J150*$F147,0)+MAX((Expenses!LM$39-$K151/12)*$J151*$F147,0)))),0)</f>
        <v>0</v>
      </c>
      <c r="LP313" s="156">
        <f>IF(AND(LP$165&lt;=$E147,LP$165&gt;=EOMONTH($D147,0)),IF($G147="NNN",SUM(Expenses!LN$35:LN$39)*$F147,IF($G147="FSG",0,IF($G147="MG",SUMPRODUCT($I147:$I151,Expenses!LN$35:LN$39)*$F147,MAX((Expenses!LN$35-$K147/12)*$J147*$F147,0)+MAX((Expenses!LN$36-$K148/12)*$J148*$F147,0)+MAX((Expenses!LN$37-$K149/12)*$J149*$F147,0)+MAX((Expenses!LN$38-$K150/12)*$J150*$F147,0)+MAX((Expenses!LN$39-$K151/12)*$J151*$F147,0)))),0)</f>
        <v>0</v>
      </c>
      <c r="LQ313" s="156">
        <f>IF(AND(LQ$165&lt;=$E147,LQ$165&gt;=EOMONTH($D147,0)),IF($G147="NNN",SUM(Expenses!LO$35:LO$39)*$F147,IF($G147="FSG",0,IF($G147="MG",SUMPRODUCT($I147:$I151,Expenses!LO$35:LO$39)*$F147,MAX((Expenses!LO$35-$K147/12)*$J147*$F147,0)+MAX((Expenses!LO$36-$K148/12)*$J148*$F147,0)+MAX((Expenses!LO$37-$K149/12)*$J149*$F147,0)+MAX((Expenses!LO$38-$K150/12)*$J150*$F147,0)+MAX((Expenses!LO$39-$K151/12)*$J151*$F147,0)))),0)</f>
        <v>0</v>
      </c>
      <c r="LR313" s="156">
        <f>IF(AND(LR$165&lt;=$E147,LR$165&gt;=EOMONTH($D147,0)),IF($G147="NNN",SUM(Expenses!LP$35:LP$39)*$F147,IF($G147="FSG",0,IF($G147="MG",SUMPRODUCT($I147:$I151,Expenses!LP$35:LP$39)*$F147,MAX((Expenses!LP$35-$K147/12)*$J147*$F147,0)+MAX((Expenses!LP$36-$K148/12)*$J148*$F147,0)+MAX((Expenses!LP$37-$K149/12)*$J149*$F147,0)+MAX((Expenses!LP$38-$K150/12)*$J150*$F147,0)+MAX((Expenses!LP$39-$K151/12)*$J151*$F147,0)))),0)</f>
        <v>0</v>
      </c>
      <c r="LS313" s="156">
        <f>IF(AND(LS$165&lt;=$E147,LS$165&gt;=EOMONTH($D147,0)),IF($G147="NNN",SUM(Expenses!LQ$35:LQ$39)*$F147,IF($G147="FSG",0,IF($G147="MG",SUMPRODUCT($I147:$I151,Expenses!LQ$35:LQ$39)*$F147,MAX((Expenses!LQ$35-$K147/12)*$J147*$F147,0)+MAX((Expenses!LQ$36-$K148/12)*$J148*$F147,0)+MAX((Expenses!LQ$37-$K149/12)*$J149*$F147,0)+MAX((Expenses!LQ$38-$K150/12)*$J150*$F147,0)+MAX((Expenses!LQ$39-$K151/12)*$J151*$F147,0)))),0)</f>
        <v>0</v>
      </c>
      <c r="LT313" s="156">
        <f>IF(AND(LT$165&lt;=$E147,LT$165&gt;=EOMONTH($D147,0)),IF($G147="NNN",SUM(Expenses!LR$35:LR$39)*$F147,IF($G147="FSG",0,IF($G147="MG",SUMPRODUCT($I147:$I151,Expenses!LR$35:LR$39)*$F147,MAX((Expenses!LR$35-$K147/12)*$J147*$F147,0)+MAX((Expenses!LR$36-$K148/12)*$J148*$F147,0)+MAX((Expenses!LR$37-$K149/12)*$J149*$F147,0)+MAX((Expenses!LR$38-$K150/12)*$J150*$F147,0)+MAX((Expenses!LR$39-$K151/12)*$J151*$F147,0)))),0)</f>
        <v>0</v>
      </c>
      <c r="LU313" s="156">
        <f>IF(AND(LU$165&lt;=$E147,LU$165&gt;=EOMONTH($D147,0)),IF($G147="NNN",SUM(Expenses!LS$35:LS$39)*$F147,IF($G147="FSG",0,IF($G147="MG",SUMPRODUCT($I147:$I151,Expenses!LS$35:LS$39)*$F147,MAX((Expenses!LS$35-$K147/12)*$J147*$F147,0)+MAX((Expenses!LS$36-$K148/12)*$J148*$F147,0)+MAX((Expenses!LS$37-$K149/12)*$J149*$F147,0)+MAX((Expenses!LS$38-$K150/12)*$J150*$F147,0)+MAX((Expenses!LS$39-$K151/12)*$J151*$F147,0)))),0)</f>
        <v>0</v>
      </c>
      <c r="LV313" s="156">
        <f>IF(AND(LV$165&lt;=$E147,LV$165&gt;=EOMONTH($D147,0)),IF($G147="NNN",SUM(Expenses!LT$35:LT$39)*$F147,IF($G147="FSG",0,IF($G147="MG",SUMPRODUCT($I147:$I151,Expenses!LT$35:LT$39)*$F147,MAX((Expenses!LT$35-$K147/12)*$J147*$F147,0)+MAX((Expenses!LT$36-$K148/12)*$J148*$F147,0)+MAX((Expenses!LT$37-$K149/12)*$J149*$F147,0)+MAX((Expenses!LT$38-$K150/12)*$J150*$F147,0)+MAX((Expenses!LT$39-$K151/12)*$J151*$F147,0)))),0)</f>
        <v>0</v>
      </c>
      <c r="LW313" s="156">
        <f>IF(AND(LW$165&lt;=$E147,LW$165&gt;=EOMONTH($D147,0)),IF($G147="NNN",SUM(Expenses!LU$35:LU$39)*$F147,IF($G147="FSG",0,IF($G147="MG",SUMPRODUCT($I147:$I151,Expenses!LU$35:LU$39)*$F147,MAX((Expenses!LU$35-$K147/12)*$J147*$F147,0)+MAX((Expenses!LU$36-$K148/12)*$J148*$F147,0)+MAX((Expenses!LU$37-$K149/12)*$J149*$F147,0)+MAX((Expenses!LU$38-$K150/12)*$J150*$F147,0)+MAX((Expenses!LU$39-$K151/12)*$J151*$F147,0)))),0)</f>
        <v>0</v>
      </c>
      <c r="LX313" s="156">
        <f>IF(AND(LX$165&lt;=$E147,LX$165&gt;=EOMONTH($D147,0)),IF($G147="NNN",SUM(Expenses!LV$35:LV$39)*$F147,IF($G147="FSG",0,IF($G147="MG",SUMPRODUCT($I147:$I151,Expenses!LV$35:LV$39)*$F147,MAX((Expenses!LV$35-$K147/12)*$J147*$F147,0)+MAX((Expenses!LV$36-$K148/12)*$J148*$F147,0)+MAX((Expenses!LV$37-$K149/12)*$J149*$F147,0)+MAX((Expenses!LV$38-$K150/12)*$J150*$F147,0)+MAX((Expenses!LV$39-$K151/12)*$J151*$F147,0)))),0)</f>
        <v>0</v>
      </c>
      <c r="LY313" s="156">
        <f>IF(AND(LY$165&lt;=$E147,LY$165&gt;=EOMONTH($D147,0)),IF($G147="NNN",SUM(Expenses!LW$35:LW$39)*$F147,IF($G147="FSG",0,IF($G147="MG",SUMPRODUCT($I147:$I151,Expenses!LW$35:LW$39)*$F147,MAX((Expenses!LW$35-$K147/12)*$J147*$F147,0)+MAX((Expenses!LW$36-$K148/12)*$J148*$F147,0)+MAX((Expenses!LW$37-$K149/12)*$J149*$F147,0)+MAX((Expenses!LW$38-$K150/12)*$J150*$F147,0)+MAX((Expenses!LW$39-$K151/12)*$J151*$F147,0)))),0)</f>
        <v>0</v>
      </c>
      <c r="LZ313" s="156">
        <f>IF(AND(LZ$165&lt;=$E147,LZ$165&gt;=EOMONTH($D147,0)),IF($G147="NNN",SUM(Expenses!LX$35:LX$39)*$F147,IF($G147="FSG",0,IF($G147="MG",SUMPRODUCT($I147:$I151,Expenses!LX$35:LX$39)*$F147,MAX((Expenses!LX$35-$K147/12)*$J147*$F147,0)+MAX((Expenses!LX$36-$K148/12)*$J148*$F147,0)+MAX((Expenses!LX$37-$K149/12)*$J149*$F147,0)+MAX((Expenses!LX$38-$K150/12)*$J150*$F147,0)+MAX((Expenses!LX$39-$K151/12)*$J151*$F147,0)))),0)</f>
        <v>0</v>
      </c>
      <c r="MA313" s="156">
        <f>IF(AND(MA$165&lt;=$E147,MA$165&gt;=EOMONTH($D147,0)),IF($G147="NNN",SUM(Expenses!LY$35:LY$39)*$F147,IF($G147="FSG",0,IF($G147="MG",SUMPRODUCT($I147:$I151,Expenses!LY$35:LY$39)*$F147,MAX((Expenses!LY$35-$K147/12)*$J147*$F147,0)+MAX((Expenses!LY$36-$K148/12)*$J148*$F147,0)+MAX((Expenses!LY$37-$K149/12)*$J149*$F147,0)+MAX((Expenses!LY$38-$K150/12)*$J150*$F147,0)+MAX((Expenses!LY$39-$K151/12)*$J151*$F147,0)))),0)</f>
        <v>0</v>
      </c>
      <c r="MB313" s="156">
        <f>IF(AND(MB$165&lt;=$E147,MB$165&gt;=EOMONTH($D147,0)),IF($G147="NNN",SUM(Expenses!LZ$35:LZ$39)*$F147,IF($G147="FSG",0,IF($G147="MG",SUMPRODUCT($I147:$I151,Expenses!LZ$35:LZ$39)*$F147,MAX((Expenses!LZ$35-$K147/12)*$J147*$F147,0)+MAX((Expenses!LZ$36-$K148/12)*$J148*$F147,0)+MAX((Expenses!LZ$37-$K149/12)*$J149*$F147,0)+MAX((Expenses!LZ$38-$K150/12)*$J150*$F147,0)+MAX((Expenses!LZ$39-$K151/12)*$J151*$F147,0)))),0)</f>
        <v>0</v>
      </c>
      <c r="MC313" s="156">
        <f>IF(AND(MC$165&lt;=$E147,MC$165&gt;=EOMONTH($D147,0)),IF($G147="NNN",SUM(Expenses!MA$35:MA$39)*$F147,IF($G147="FSG",0,IF($G147="MG",SUMPRODUCT($I147:$I151,Expenses!MA$35:MA$39)*$F147,MAX((Expenses!MA$35-$K147/12)*$J147*$F147,0)+MAX((Expenses!MA$36-$K148/12)*$J148*$F147,0)+MAX((Expenses!MA$37-$K149/12)*$J149*$F147,0)+MAX((Expenses!MA$38-$K150/12)*$J150*$F147,0)+MAX((Expenses!MA$39-$K151/12)*$J151*$F147,0)))),0)</f>
        <v>0</v>
      </c>
      <c r="MD313" s="156">
        <f>IF(AND(MD$165&lt;=$E147,MD$165&gt;=EOMONTH($D147,0)),IF($G147="NNN",SUM(Expenses!MB$35:MB$39)*$F147,IF($G147="FSG",0,IF($G147="MG",SUMPRODUCT($I147:$I151,Expenses!MB$35:MB$39)*$F147,MAX((Expenses!MB$35-$K147/12)*$J147*$F147,0)+MAX((Expenses!MB$36-$K148/12)*$J148*$F147,0)+MAX((Expenses!MB$37-$K149/12)*$J149*$F147,0)+MAX((Expenses!MB$38-$K150/12)*$J150*$F147,0)+MAX((Expenses!MB$39-$K151/12)*$J151*$F147,0)))),0)</f>
        <v>0</v>
      </c>
      <c r="ME313" s="156">
        <f>IF(AND(ME$165&lt;=$E147,ME$165&gt;=EOMONTH($D147,0)),IF($G147="NNN",SUM(Expenses!MC$35:MC$39)*$F147,IF($G147="FSG",0,IF($G147="MG",SUMPRODUCT($I147:$I151,Expenses!MC$35:MC$39)*$F147,MAX((Expenses!MC$35-$K147/12)*$J147*$F147,0)+MAX((Expenses!MC$36-$K148/12)*$J148*$F147,0)+MAX((Expenses!MC$37-$K149/12)*$J149*$F147,0)+MAX((Expenses!MC$38-$K150/12)*$J150*$F147,0)+MAX((Expenses!MC$39-$K151/12)*$J151*$F147,0)))),0)</f>
        <v>0</v>
      </c>
      <c r="MF313" s="156">
        <f>IF(AND(MF$165&lt;=$E147,MF$165&gt;=EOMONTH($D147,0)),IF($G147="NNN",SUM(Expenses!MD$35:MD$39)*$F147,IF($G147="FSG",0,IF($G147="MG",SUMPRODUCT($I147:$I151,Expenses!MD$35:MD$39)*$F147,MAX((Expenses!MD$35-$K147/12)*$J147*$F147,0)+MAX((Expenses!MD$36-$K148/12)*$J148*$F147,0)+MAX((Expenses!MD$37-$K149/12)*$J149*$F147,0)+MAX((Expenses!MD$38-$K150/12)*$J150*$F147,0)+MAX((Expenses!MD$39-$K151/12)*$J151*$F147,0)))),0)</f>
        <v>0</v>
      </c>
      <c r="MG313" s="156">
        <f>IF(AND(MG$165&lt;=$E147,MG$165&gt;=EOMONTH($D147,0)),IF($G147="NNN",SUM(Expenses!ME$35:ME$39)*$F147,IF($G147="FSG",0,IF($G147="MG",SUMPRODUCT($I147:$I151,Expenses!ME$35:ME$39)*$F147,MAX((Expenses!ME$35-$K147/12)*$J147*$F147,0)+MAX((Expenses!ME$36-$K148/12)*$J148*$F147,0)+MAX((Expenses!ME$37-$K149/12)*$J149*$F147,0)+MAX((Expenses!ME$38-$K150/12)*$J150*$F147,0)+MAX((Expenses!ME$39-$K151/12)*$J151*$F147,0)))),0)</f>
        <v>0</v>
      </c>
      <c r="MH313" s="156">
        <f>IF(AND(MH$165&lt;=$E147,MH$165&gt;=EOMONTH($D147,0)),IF($G147="NNN",SUM(Expenses!MF$35:MF$39)*$F147,IF($G147="FSG",0,IF($G147="MG",SUMPRODUCT($I147:$I151,Expenses!MF$35:MF$39)*$F147,MAX((Expenses!MF$35-$K147/12)*$J147*$F147,0)+MAX((Expenses!MF$36-$K148/12)*$J148*$F147,0)+MAX((Expenses!MF$37-$K149/12)*$J149*$F147,0)+MAX((Expenses!MF$38-$K150/12)*$J150*$F147,0)+MAX((Expenses!MF$39-$K151/12)*$J151*$F147,0)))),0)</f>
        <v>0</v>
      </c>
      <c r="MI313" s="156">
        <f>IF(AND(MI$165&lt;=$E147,MI$165&gt;=EOMONTH($D147,0)),IF($G147="NNN",SUM(Expenses!MG$35:MG$39)*$F147,IF($G147="FSG",0,IF($G147="MG",SUMPRODUCT($I147:$I151,Expenses!MG$35:MG$39)*$F147,MAX((Expenses!MG$35-$K147/12)*$J147*$F147,0)+MAX((Expenses!MG$36-$K148/12)*$J148*$F147,0)+MAX((Expenses!MG$37-$K149/12)*$J149*$F147,0)+MAX((Expenses!MG$38-$K150/12)*$J150*$F147,0)+MAX((Expenses!MG$39-$K151/12)*$J151*$F147,0)))),0)</f>
        <v>0</v>
      </c>
      <c r="MJ313" s="156">
        <f>IF(AND(MJ$165&lt;=$E147,MJ$165&gt;=EOMONTH($D147,0)),IF($G147="NNN",SUM(Expenses!MH$35:MH$39)*$F147,IF($G147="FSG",0,IF($G147="MG",SUMPRODUCT($I147:$I151,Expenses!MH$35:MH$39)*$F147,MAX((Expenses!MH$35-$K147/12)*$J147*$F147,0)+MAX((Expenses!MH$36-$K148/12)*$J148*$F147,0)+MAX((Expenses!MH$37-$K149/12)*$J149*$F147,0)+MAX((Expenses!MH$38-$K150/12)*$J150*$F147,0)+MAX((Expenses!MH$39-$K151/12)*$J151*$F147,0)))),0)</f>
        <v>0</v>
      </c>
      <c r="MK313" s="156">
        <f>IF(AND(MK$165&lt;=$E147,MK$165&gt;=EOMONTH($D147,0)),IF($G147="NNN",SUM(Expenses!MI$35:MI$39)*$F147,IF($G147="FSG",0,IF($G147="MG",SUMPRODUCT($I147:$I151,Expenses!MI$35:MI$39)*$F147,MAX((Expenses!MI$35-$K147/12)*$J147*$F147,0)+MAX((Expenses!MI$36-$K148/12)*$J148*$F147,0)+MAX((Expenses!MI$37-$K149/12)*$J149*$F147,0)+MAX((Expenses!MI$38-$K150/12)*$J150*$F147,0)+MAX((Expenses!MI$39-$K151/12)*$J151*$F147,0)))),0)</f>
        <v>0</v>
      </c>
      <c r="ML313" s="156">
        <f>IF(AND(ML$165&lt;=$E147,ML$165&gt;=EOMONTH($D147,0)),IF($G147="NNN",SUM(Expenses!MJ$35:MJ$39)*$F147,IF($G147="FSG",0,IF($G147="MG",SUMPRODUCT($I147:$I151,Expenses!MJ$35:MJ$39)*$F147,MAX((Expenses!MJ$35-$K147/12)*$J147*$F147,0)+MAX((Expenses!MJ$36-$K148/12)*$J148*$F147,0)+MAX((Expenses!MJ$37-$K149/12)*$J149*$F147,0)+MAX((Expenses!MJ$38-$K150/12)*$J150*$F147,0)+MAX((Expenses!MJ$39-$K151/12)*$J151*$F147,0)))),0)</f>
        <v>0</v>
      </c>
      <c r="MM313" s="156">
        <f>IF(AND(MM$165&lt;=$E147,MM$165&gt;=EOMONTH($D147,0)),IF($G147="NNN",SUM(Expenses!MK$35:MK$39)*$F147,IF($G147="FSG",0,IF($G147="MG",SUMPRODUCT($I147:$I151,Expenses!MK$35:MK$39)*$F147,MAX((Expenses!MK$35-$K147/12)*$J147*$F147,0)+MAX((Expenses!MK$36-$K148/12)*$J148*$F147,0)+MAX((Expenses!MK$37-$K149/12)*$J149*$F147,0)+MAX((Expenses!MK$38-$K150/12)*$J150*$F147,0)+MAX((Expenses!MK$39-$K151/12)*$J151*$F147,0)))),0)</f>
        <v>0</v>
      </c>
      <c r="MN313" s="156">
        <f>IF(AND(MN$165&lt;=$E147,MN$165&gt;=EOMONTH($D147,0)),IF($G147="NNN",SUM(Expenses!ML$35:ML$39)*$F147,IF($G147="FSG",0,IF($G147="MG",SUMPRODUCT($I147:$I151,Expenses!ML$35:ML$39)*$F147,MAX((Expenses!ML$35-$K147/12)*$J147*$F147,0)+MAX((Expenses!ML$36-$K148/12)*$J148*$F147,0)+MAX((Expenses!ML$37-$K149/12)*$J149*$F147,0)+MAX((Expenses!ML$38-$K150/12)*$J150*$F147,0)+MAX((Expenses!ML$39-$K151/12)*$J151*$F147,0)))),0)</f>
        <v>0</v>
      </c>
      <c r="MO313" s="156">
        <f>IF(AND(MO$165&lt;=$E147,MO$165&gt;=EOMONTH($D147,0)),IF($G147="NNN",SUM(Expenses!MM$35:MM$39)*$F147,IF($G147="FSG",0,IF($G147="MG",SUMPRODUCT($I147:$I151,Expenses!MM$35:MM$39)*$F147,MAX((Expenses!MM$35-$K147/12)*$J147*$F147,0)+MAX((Expenses!MM$36-$K148/12)*$J148*$F147,0)+MAX((Expenses!MM$37-$K149/12)*$J149*$F147,0)+MAX((Expenses!MM$38-$K150/12)*$J150*$F147,0)+MAX((Expenses!MM$39-$K151/12)*$J151*$F147,0)))),0)</f>
        <v>0</v>
      </c>
      <c r="MP313" s="156">
        <f>IF(AND(MP$165&lt;=$E147,MP$165&gt;=EOMONTH($D147,0)),IF($G147="NNN",SUM(Expenses!MN$35:MN$39)*$F147,IF($G147="FSG",0,IF($G147="MG",SUMPRODUCT($I147:$I151,Expenses!MN$35:MN$39)*$F147,MAX((Expenses!MN$35-$K147/12)*$J147*$F147,0)+MAX((Expenses!MN$36-$K148/12)*$J148*$F147,0)+MAX((Expenses!MN$37-$K149/12)*$J149*$F147,0)+MAX((Expenses!MN$38-$K150/12)*$J150*$F147,0)+MAX((Expenses!MN$39-$K151/12)*$J151*$F147,0)))),0)</f>
        <v>0</v>
      </c>
      <c r="MQ313" s="156">
        <f>IF(AND(MQ$165&lt;=$E147,MQ$165&gt;=EOMONTH($D147,0)),IF($G147="NNN",SUM(Expenses!MO$35:MO$39)*$F147,IF($G147="FSG",0,IF($G147="MG",SUMPRODUCT($I147:$I151,Expenses!MO$35:MO$39)*$F147,MAX((Expenses!MO$35-$K147/12)*$J147*$F147,0)+MAX((Expenses!MO$36-$K148/12)*$J148*$F147,0)+MAX((Expenses!MO$37-$K149/12)*$J149*$F147,0)+MAX((Expenses!MO$38-$K150/12)*$J150*$F147,0)+MAX((Expenses!MO$39-$K151/12)*$J151*$F147,0)))),0)</f>
        <v>0</v>
      </c>
      <c r="MR313" s="156">
        <f>IF(AND(MR$165&lt;=$E147,MR$165&gt;=EOMONTH($D147,0)),IF($G147="NNN",SUM(Expenses!MP$35:MP$39)*$F147,IF($G147="FSG",0,IF($G147="MG",SUMPRODUCT($I147:$I151,Expenses!MP$35:MP$39)*$F147,MAX((Expenses!MP$35-$K147/12)*$J147*$F147,0)+MAX((Expenses!MP$36-$K148/12)*$J148*$F147,0)+MAX((Expenses!MP$37-$K149/12)*$J149*$F147,0)+MAX((Expenses!MP$38-$K150/12)*$J150*$F147,0)+MAX((Expenses!MP$39-$K151/12)*$J151*$F147,0)))),0)</f>
        <v>0</v>
      </c>
      <c r="MS313" s="156">
        <f>IF(AND(MS$165&lt;=$E147,MS$165&gt;=EOMONTH($D147,0)),IF($G147="NNN",SUM(Expenses!MQ$35:MQ$39)*$F147,IF($G147="FSG",0,IF($G147="MG",SUMPRODUCT($I147:$I151,Expenses!MQ$35:MQ$39)*$F147,MAX((Expenses!MQ$35-$K147/12)*$J147*$F147,0)+MAX((Expenses!MQ$36-$K148/12)*$J148*$F147,0)+MAX((Expenses!MQ$37-$K149/12)*$J149*$F147,0)+MAX((Expenses!MQ$38-$K150/12)*$J150*$F147,0)+MAX((Expenses!MQ$39-$K151/12)*$J151*$F147,0)))),0)</f>
        <v>0</v>
      </c>
      <c r="MT313" s="156">
        <f>IF(AND(MT$165&lt;=$E147,MT$165&gt;=EOMONTH($D147,0)),IF($G147="NNN",SUM(Expenses!MR$35:MR$39)*$F147,IF($G147="FSG",0,IF($G147="MG",SUMPRODUCT($I147:$I151,Expenses!MR$35:MR$39)*$F147,MAX((Expenses!MR$35-$K147/12)*$J147*$F147,0)+MAX((Expenses!MR$36-$K148/12)*$J148*$F147,0)+MAX((Expenses!MR$37-$K149/12)*$J149*$F147,0)+MAX((Expenses!MR$38-$K150/12)*$J150*$F147,0)+MAX((Expenses!MR$39-$K151/12)*$J151*$F147,0)))),0)</f>
        <v>0</v>
      </c>
      <c r="MU313" s="156">
        <f>IF(AND(MU$165&lt;=$E147,MU$165&gt;=EOMONTH($D147,0)),IF($G147="NNN",SUM(Expenses!MS$35:MS$39)*$F147,IF($G147="FSG",0,IF($G147="MG",SUMPRODUCT($I147:$I151,Expenses!MS$35:MS$39)*$F147,MAX((Expenses!MS$35-$K147/12)*$J147*$F147,0)+MAX((Expenses!MS$36-$K148/12)*$J148*$F147,0)+MAX((Expenses!MS$37-$K149/12)*$J149*$F147,0)+MAX((Expenses!MS$38-$K150/12)*$J150*$F147,0)+MAX((Expenses!MS$39-$K151/12)*$J151*$F147,0)))),0)</f>
        <v>0</v>
      </c>
      <c r="MV313" s="156">
        <f>IF(AND(MV$165&lt;=$E147,MV$165&gt;=EOMONTH($D147,0)),IF($G147="NNN",SUM(Expenses!MT$35:MT$39)*$F147,IF($G147="FSG",0,IF($G147="MG",SUMPRODUCT($I147:$I151,Expenses!MT$35:MT$39)*$F147,MAX((Expenses!MT$35-$K147/12)*$J147*$F147,0)+MAX((Expenses!MT$36-$K148/12)*$J148*$F147,0)+MAX((Expenses!MT$37-$K149/12)*$J149*$F147,0)+MAX((Expenses!MT$38-$K150/12)*$J150*$F147,0)+MAX((Expenses!MT$39-$K151/12)*$J151*$F147,0)))),0)</f>
        <v>0</v>
      </c>
      <c r="MW313" s="156">
        <f>IF(AND(MW$165&lt;=$E147,MW$165&gt;=EOMONTH($D147,0)),IF($G147="NNN",SUM(Expenses!MU$35:MU$39)*$F147,IF($G147="FSG",0,IF($G147="MG",SUMPRODUCT($I147:$I151,Expenses!MU$35:MU$39)*$F147,MAX((Expenses!MU$35-$K147/12)*$J147*$F147,0)+MAX((Expenses!MU$36-$K148/12)*$J148*$F147,0)+MAX((Expenses!MU$37-$K149/12)*$J149*$F147,0)+MAX((Expenses!MU$38-$K150/12)*$J150*$F147,0)+MAX((Expenses!MU$39-$K151/12)*$J151*$F147,0)))),0)</f>
        <v>0</v>
      </c>
      <c r="MX313" s="156">
        <f>IF(AND(MX$165&lt;=$E147,MX$165&gt;=EOMONTH($D147,0)),IF($G147="NNN",SUM(Expenses!MV$35:MV$39)*$F147,IF($G147="FSG",0,IF($G147="MG",SUMPRODUCT($I147:$I151,Expenses!MV$35:MV$39)*$F147,MAX((Expenses!MV$35-$K147/12)*$J147*$F147,0)+MAX((Expenses!MV$36-$K148/12)*$J148*$F147,0)+MAX((Expenses!MV$37-$K149/12)*$J149*$F147,0)+MAX((Expenses!MV$38-$K150/12)*$J150*$F147,0)+MAX((Expenses!MV$39-$K151/12)*$J151*$F147,0)))),0)</f>
        <v>0</v>
      </c>
      <c r="MY313" s="156">
        <f>IF(AND(MY$165&lt;=$E147,MY$165&gt;=EOMONTH($D147,0)),IF($G147="NNN",SUM(Expenses!MW$35:MW$39)*$F147,IF($G147="FSG",0,IF($G147="MG",SUMPRODUCT($I147:$I151,Expenses!MW$35:MW$39)*$F147,MAX((Expenses!MW$35-$K147/12)*$J147*$F147,0)+MAX((Expenses!MW$36-$K148/12)*$J148*$F147,0)+MAX((Expenses!MW$37-$K149/12)*$J149*$F147,0)+MAX((Expenses!MW$38-$K150/12)*$J150*$F147,0)+MAX((Expenses!MW$39-$K151/12)*$J151*$F147,0)))),0)</f>
        <v>0</v>
      </c>
      <c r="MZ313" s="156">
        <f>IF(AND(MZ$165&lt;=$E147,MZ$165&gt;=EOMONTH($D147,0)),IF($G147="NNN",SUM(Expenses!MX$35:MX$39)*$F147,IF($G147="FSG",0,IF($G147="MG",SUMPRODUCT($I147:$I151,Expenses!MX$35:MX$39)*$F147,MAX((Expenses!MX$35-$K147/12)*$J147*$F147,0)+MAX((Expenses!MX$36-$K148/12)*$J148*$F147,0)+MAX((Expenses!MX$37-$K149/12)*$J149*$F147,0)+MAX((Expenses!MX$38-$K150/12)*$J150*$F147,0)+MAX((Expenses!MX$39-$K151/12)*$J151*$F147,0)))),0)</f>
        <v>0</v>
      </c>
      <c r="NA313" s="156">
        <f>IF(AND(NA$165&lt;=$E147,NA$165&gt;=EOMONTH($D147,0)),IF($G147="NNN",SUM(Expenses!MY$35:MY$39)*$F147,IF($G147="FSG",0,IF($G147="MG",SUMPRODUCT($I147:$I151,Expenses!MY$35:MY$39)*$F147,MAX((Expenses!MY$35-$K147/12)*$J147*$F147,0)+MAX((Expenses!MY$36-$K148/12)*$J148*$F147,0)+MAX((Expenses!MY$37-$K149/12)*$J149*$F147,0)+MAX((Expenses!MY$38-$K150/12)*$J150*$F147,0)+MAX((Expenses!MY$39-$K151/12)*$J151*$F147,0)))),0)</f>
        <v>0</v>
      </c>
      <c r="NB313" s="156">
        <f>IF(AND(NB$165&lt;=$E147,NB$165&gt;=EOMONTH($D147,0)),IF($G147="NNN",SUM(Expenses!MZ$35:MZ$39)*$F147,IF($G147="FSG",0,IF($G147="MG",SUMPRODUCT($I147:$I151,Expenses!MZ$35:MZ$39)*$F147,MAX((Expenses!MZ$35-$K147/12)*$J147*$F147,0)+MAX((Expenses!MZ$36-$K148/12)*$J148*$F147,0)+MAX((Expenses!MZ$37-$K149/12)*$J149*$F147,0)+MAX((Expenses!MZ$38-$K150/12)*$J150*$F147,0)+MAX((Expenses!MZ$39-$K151/12)*$J151*$F147,0)))),0)</f>
        <v>0</v>
      </c>
      <c r="NC313" s="156">
        <f>IF(AND(NC$165&lt;=$E147,NC$165&gt;=EOMONTH($D147,0)),IF($G147="NNN",SUM(Expenses!NA$35:NA$39)*$F147,IF($G147="FSG",0,IF($G147="MG",SUMPRODUCT($I147:$I151,Expenses!NA$35:NA$39)*$F147,MAX((Expenses!NA$35-$K147/12)*$J147*$F147,0)+MAX((Expenses!NA$36-$K148/12)*$J148*$F147,0)+MAX((Expenses!NA$37-$K149/12)*$J149*$F147,0)+MAX((Expenses!NA$38-$K150/12)*$J150*$F147,0)+MAX((Expenses!NA$39-$K151/12)*$J151*$F147,0)))),0)</f>
        <v>0</v>
      </c>
      <c r="ND313" s="156">
        <f>IF(AND(ND$165&lt;=$E147,ND$165&gt;=EOMONTH($D147,0)),IF($G147="NNN",SUM(Expenses!NB$35:NB$39)*$F147,IF($G147="FSG",0,IF($G147="MG",SUMPRODUCT($I147:$I151,Expenses!NB$35:NB$39)*$F147,MAX((Expenses!NB$35-$K147/12)*$J147*$F147,0)+MAX((Expenses!NB$36-$K148/12)*$J148*$F147,0)+MAX((Expenses!NB$37-$K149/12)*$J149*$F147,0)+MAX((Expenses!NB$38-$K150/12)*$J150*$F147,0)+MAX((Expenses!NB$39-$K151/12)*$J151*$F147,0)))),0)</f>
        <v>0</v>
      </c>
      <c r="NE313" s="156">
        <f>IF(AND(NE$165&lt;=$E147,NE$165&gt;=EOMONTH($D147,0)),IF($G147="NNN",SUM(Expenses!NC$35:NC$39)*$F147,IF($G147="FSG",0,IF($G147="MG",SUMPRODUCT($I147:$I151,Expenses!NC$35:NC$39)*$F147,MAX((Expenses!NC$35-$K147/12)*$J147*$F147,0)+MAX((Expenses!NC$36-$K148/12)*$J148*$F147,0)+MAX((Expenses!NC$37-$K149/12)*$J149*$F147,0)+MAX((Expenses!NC$38-$K150/12)*$J150*$F147,0)+MAX((Expenses!NC$39-$K151/12)*$J151*$F147,0)))),0)</f>
        <v>0</v>
      </c>
      <c r="NF313" s="156">
        <f>IF(AND(NF$165&lt;=$E147,NF$165&gt;=EOMONTH($D147,0)),IF($G147="NNN",SUM(Expenses!ND$35:ND$39)*$F147,IF($G147="FSG",0,IF($G147="MG",SUMPRODUCT($I147:$I151,Expenses!ND$35:ND$39)*$F147,MAX((Expenses!ND$35-$K147/12)*$J147*$F147,0)+MAX((Expenses!ND$36-$K148/12)*$J148*$F147,0)+MAX((Expenses!ND$37-$K149/12)*$J149*$F147,0)+MAX((Expenses!ND$38-$K150/12)*$J150*$F147,0)+MAX((Expenses!ND$39-$K151/12)*$J151*$F147,0)))),0)</f>
        <v>0</v>
      </c>
      <c r="NG313" s="156">
        <f>IF(AND(NG$165&lt;=$E147,NG$165&gt;=EOMONTH($D147,0)),IF($G147="NNN",SUM(Expenses!NE$35:NE$39)*$F147,IF($G147="FSG",0,IF($G147="MG",SUMPRODUCT($I147:$I151,Expenses!NE$35:NE$39)*$F147,MAX((Expenses!NE$35-$K147/12)*$J147*$F147,0)+MAX((Expenses!NE$36-$K148/12)*$J148*$F147,0)+MAX((Expenses!NE$37-$K149/12)*$J149*$F147,0)+MAX((Expenses!NE$38-$K150/12)*$J150*$F147,0)+MAX((Expenses!NE$39-$K151/12)*$J151*$F147,0)))),0)</f>
        <v>0</v>
      </c>
      <c r="NH313" s="156">
        <f>IF(AND(NH$165&lt;=$E147,NH$165&gt;=EOMONTH($D147,0)),IF($G147="NNN",SUM(Expenses!NF$35:NF$39)*$F147,IF($G147="FSG",0,IF($G147="MG",SUMPRODUCT($I147:$I151,Expenses!NF$35:NF$39)*$F147,MAX((Expenses!NF$35-$K147/12)*$J147*$F147,0)+MAX((Expenses!NF$36-$K148/12)*$J148*$F147,0)+MAX((Expenses!NF$37-$K149/12)*$J149*$F147,0)+MAX((Expenses!NF$38-$K150/12)*$J150*$F147,0)+MAX((Expenses!NF$39-$K151/12)*$J151*$F147,0)))),0)</f>
        <v>0</v>
      </c>
      <c r="NI313" s="156">
        <f>IF(AND(NI$165&lt;=$E147,NI$165&gt;=EOMONTH($D147,0)),IF($G147="NNN",SUM(Expenses!NG$35:NG$39)*$F147,IF($G147="FSG",0,IF($G147="MG",SUMPRODUCT($I147:$I151,Expenses!NG$35:NG$39)*$F147,MAX((Expenses!NG$35-$K147/12)*$J147*$F147,0)+MAX((Expenses!NG$36-$K148/12)*$J148*$F147,0)+MAX((Expenses!NG$37-$K149/12)*$J149*$F147,0)+MAX((Expenses!NG$38-$K150/12)*$J150*$F147,0)+MAX((Expenses!NG$39-$K151/12)*$J151*$F147,0)))),0)</f>
        <v>0</v>
      </c>
      <c r="NJ313" s="156">
        <f>IF(AND(NJ$165&lt;=$E147,NJ$165&gt;=EOMONTH($D147,0)),IF($G147="NNN",SUM(Expenses!NH$35:NH$39)*$F147,IF($G147="FSG",0,IF($G147="MG",SUMPRODUCT($I147:$I151,Expenses!NH$35:NH$39)*$F147,MAX((Expenses!NH$35-$K147/12)*$J147*$F147,0)+MAX((Expenses!NH$36-$K148/12)*$J148*$F147,0)+MAX((Expenses!NH$37-$K149/12)*$J149*$F147,0)+MAX((Expenses!NH$38-$K150/12)*$J150*$F147,0)+MAX((Expenses!NH$39-$K151/12)*$J151*$F147,0)))),0)</f>
        <v>0</v>
      </c>
      <c r="NK313" s="158">
        <f>IF(AND(NK$165&lt;=$E147,NK$165&gt;=EOMONTH($D147,0)),IF($G147="NNN",SUM(Expenses!NI$35:NI$39)*$F147,IF($G147="FSG",0,IF($G147="MG",SUMPRODUCT($I147:$I151,Expenses!NI$35:NI$39)*$F147,MAX((Expenses!NI$35-$K147/12)*$J147*$F147,0)+MAX((Expenses!NI$36-$K148/12)*$J148*$F147,0)+MAX((Expenses!NI$37-$K149/12)*$J149*$F147,0)+MAX((Expenses!NI$38-$K150/12)*$J150*$F147,0)+MAX((Expenses!NI$39-$K151/12)*$J151*$F147,0)))),0)</f>
        <v>0</v>
      </c>
    </row>
    <row r="314" spans="1:375" x14ac:dyDescent="0.25">
      <c r="A314" s="154">
        <f t="shared" si="622"/>
        <v>0</v>
      </c>
      <c r="B314" s="35" t="s">
        <v>168</v>
      </c>
      <c r="C314" s="89" t="s">
        <v>155</v>
      </c>
      <c r="D314" s="156">
        <f t="shared" ref="D314:BO314" si="623">IF(OR($AL147=0,D$165&gt;$E147,D$165&lt;EOMONTH($D147,0)),0,IF(((($AJ147*((1+$AN147)^(D$163-1))/12))-(D312/$AM147))*$AM147&lt;0,0,((($AJ147*((1+$AN147)^(D$163-1))/12))-(D312/$AM147))*$AM147))</f>
        <v>0</v>
      </c>
      <c r="E314" s="156">
        <f t="shared" si="623"/>
        <v>0</v>
      </c>
      <c r="F314" s="156">
        <f t="shared" si="623"/>
        <v>0</v>
      </c>
      <c r="G314" s="156">
        <f t="shared" si="623"/>
        <v>0</v>
      </c>
      <c r="H314" s="156">
        <f t="shared" si="623"/>
        <v>0</v>
      </c>
      <c r="I314" s="156">
        <f t="shared" si="623"/>
        <v>0</v>
      </c>
      <c r="J314" s="156">
        <f t="shared" si="623"/>
        <v>0</v>
      </c>
      <c r="K314" s="156">
        <f t="shared" si="623"/>
        <v>0</v>
      </c>
      <c r="L314" s="156">
        <f t="shared" si="623"/>
        <v>0</v>
      </c>
      <c r="M314" s="156">
        <f t="shared" si="623"/>
        <v>0</v>
      </c>
      <c r="N314" s="156">
        <f t="shared" si="623"/>
        <v>0</v>
      </c>
      <c r="O314" s="156">
        <f t="shared" si="623"/>
        <v>0</v>
      </c>
      <c r="P314" s="156">
        <f t="shared" si="623"/>
        <v>0</v>
      </c>
      <c r="Q314" s="156">
        <f t="shared" si="623"/>
        <v>0</v>
      </c>
      <c r="R314" s="156">
        <f t="shared" si="623"/>
        <v>0</v>
      </c>
      <c r="S314" s="156">
        <f t="shared" si="623"/>
        <v>0</v>
      </c>
      <c r="T314" s="156">
        <f t="shared" si="623"/>
        <v>0</v>
      </c>
      <c r="U314" s="156">
        <f t="shared" si="623"/>
        <v>0</v>
      </c>
      <c r="V314" s="156">
        <f t="shared" si="623"/>
        <v>0</v>
      </c>
      <c r="W314" s="156">
        <f t="shared" si="623"/>
        <v>0</v>
      </c>
      <c r="X314" s="156">
        <f t="shared" si="623"/>
        <v>0</v>
      </c>
      <c r="Y314" s="156">
        <f t="shared" si="623"/>
        <v>0</v>
      </c>
      <c r="Z314" s="156">
        <f t="shared" si="623"/>
        <v>0</v>
      </c>
      <c r="AA314" s="156">
        <f t="shared" si="623"/>
        <v>0</v>
      </c>
      <c r="AB314" s="156">
        <f t="shared" si="623"/>
        <v>0</v>
      </c>
      <c r="AC314" s="156">
        <f t="shared" si="623"/>
        <v>0</v>
      </c>
      <c r="AD314" s="156">
        <f t="shared" si="623"/>
        <v>0</v>
      </c>
      <c r="AE314" s="156">
        <f t="shared" si="623"/>
        <v>0</v>
      </c>
      <c r="AF314" s="156">
        <f t="shared" si="623"/>
        <v>0</v>
      </c>
      <c r="AG314" s="156">
        <f t="shared" si="623"/>
        <v>0</v>
      </c>
      <c r="AH314" s="156">
        <f t="shared" si="623"/>
        <v>0</v>
      </c>
      <c r="AI314" s="156">
        <f t="shared" si="623"/>
        <v>0</v>
      </c>
      <c r="AJ314" s="156">
        <f t="shared" si="623"/>
        <v>0</v>
      </c>
      <c r="AK314" s="156">
        <f t="shared" si="623"/>
        <v>0</v>
      </c>
      <c r="AL314" s="156">
        <f t="shared" si="623"/>
        <v>0</v>
      </c>
      <c r="AM314" s="156">
        <f t="shared" si="623"/>
        <v>0</v>
      </c>
      <c r="AN314" s="156">
        <f t="shared" si="623"/>
        <v>0</v>
      </c>
      <c r="AO314" s="156">
        <f t="shared" si="623"/>
        <v>0</v>
      </c>
      <c r="AP314" s="156">
        <f t="shared" si="623"/>
        <v>0</v>
      </c>
      <c r="AQ314" s="156">
        <f t="shared" si="623"/>
        <v>0</v>
      </c>
      <c r="AR314" s="156">
        <f t="shared" si="623"/>
        <v>0</v>
      </c>
      <c r="AS314" s="156">
        <f t="shared" si="623"/>
        <v>0</v>
      </c>
      <c r="AT314" s="156">
        <f t="shared" si="623"/>
        <v>0</v>
      </c>
      <c r="AU314" s="156">
        <f t="shared" si="623"/>
        <v>0</v>
      </c>
      <c r="AV314" s="156">
        <f t="shared" si="623"/>
        <v>0</v>
      </c>
      <c r="AW314" s="156">
        <f t="shared" si="623"/>
        <v>0</v>
      </c>
      <c r="AX314" s="156">
        <f t="shared" si="623"/>
        <v>0</v>
      </c>
      <c r="AY314" s="156">
        <f t="shared" si="623"/>
        <v>0</v>
      </c>
      <c r="AZ314" s="156">
        <f t="shared" si="623"/>
        <v>0</v>
      </c>
      <c r="BA314" s="156">
        <f t="shared" si="623"/>
        <v>0</v>
      </c>
      <c r="BB314" s="156">
        <f t="shared" si="623"/>
        <v>0</v>
      </c>
      <c r="BC314" s="156">
        <f t="shared" si="623"/>
        <v>0</v>
      </c>
      <c r="BD314" s="156">
        <f t="shared" si="623"/>
        <v>0</v>
      </c>
      <c r="BE314" s="156">
        <f t="shared" si="623"/>
        <v>0</v>
      </c>
      <c r="BF314" s="156">
        <f t="shared" si="623"/>
        <v>0</v>
      </c>
      <c r="BG314" s="156">
        <f t="shared" si="623"/>
        <v>0</v>
      </c>
      <c r="BH314" s="156">
        <f t="shared" si="623"/>
        <v>0</v>
      </c>
      <c r="BI314" s="156">
        <f t="shared" si="623"/>
        <v>0</v>
      </c>
      <c r="BJ314" s="156">
        <f t="shared" si="623"/>
        <v>0</v>
      </c>
      <c r="BK314" s="156">
        <f t="shared" si="623"/>
        <v>0</v>
      </c>
      <c r="BL314" s="156">
        <f t="shared" si="623"/>
        <v>0</v>
      </c>
      <c r="BM314" s="156">
        <f t="shared" si="623"/>
        <v>0</v>
      </c>
      <c r="BN314" s="156">
        <f t="shared" si="623"/>
        <v>0</v>
      </c>
      <c r="BO314" s="156">
        <f t="shared" si="623"/>
        <v>0</v>
      </c>
      <c r="BP314" s="156">
        <f t="shared" ref="BP314:EA314" si="624">IF(OR($AL147=0,BP$165&gt;$E147,BP$165&lt;EOMONTH($D147,0)),0,IF(((($AJ147*((1+$AN147)^(BP$163-1))/12))-(BP312/$AM147))*$AM147&lt;0,0,((($AJ147*((1+$AN147)^(BP$163-1))/12))-(BP312/$AM147))*$AM147))</f>
        <v>0</v>
      </c>
      <c r="BQ314" s="156">
        <f t="shared" si="624"/>
        <v>0</v>
      </c>
      <c r="BR314" s="156">
        <f t="shared" si="624"/>
        <v>0</v>
      </c>
      <c r="BS314" s="156">
        <f t="shared" si="624"/>
        <v>0</v>
      </c>
      <c r="BT314" s="156">
        <f t="shared" si="624"/>
        <v>0</v>
      </c>
      <c r="BU314" s="156">
        <f t="shared" si="624"/>
        <v>0</v>
      </c>
      <c r="BV314" s="156">
        <f t="shared" si="624"/>
        <v>0</v>
      </c>
      <c r="BW314" s="156">
        <f t="shared" si="624"/>
        <v>0</v>
      </c>
      <c r="BX314" s="156">
        <f t="shared" si="624"/>
        <v>0</v>
      </c>
      <c r="BY314" s="156">
        <f t="shared" si="624"/>
        <v>0</v>
      </c>
      <c r="BZ314" s="156">
        <f t="shared" si="624"/>
        <v>0</v>
      </c>
      <c r="CA314" s="156">
        <f t="shared" si="624"/>
        <v>0</v>
      </c>
      <c r="CB314" s="156">
        <f t="shared" si="624"/>
        <v>0</v>
      </c>
      <c r="CC314" s="156">
        <f t="shared" si="624"/>
        <v>0</v>
      </c>
      <c r="CD314" s="156">
        <f t="shared" si="624"/>
        <v>0</v>
      </c>
      <c r="CE314" s="156">
        <f t="shared" si="624"/>
        <v>0</v>
      </c>
      <c r="CF314" s="156">
        <f t="shared" si="624"/>
        <v>0</v>
      </c>
      <c r="CG314" s="156">
        <f t="shared" si="624"/>
        <v>0</v>
      </c>
      <c r="CH314" s="156">
        <f t="shared" si="624"/>
        <v>0</v>
      </c>
      <c r="CI314" s="156">
        <f t="shared" si="624"/>
        <v>0</v>
      </c>
      <c r="CJ314" s="156">
        <f t="shared" si="624"/>
        <v>0</v>
      </c>
      <c r="CK314" s="156">
        <f t="shared" si="624"/>
        <v>0</v>
      </c>
      <c r="CL314" s="156">
        <f t="shared" si="624"/>
        <v>0</v>
      </c>
      <c r="CM314" s="156">
        <f t="shared" si="624"/>
        <v>0</v>
      </c>
      <c r="CN314" s="156">
        <f t="shared" si="624"/>
        <v>0</v>
      </c>
      <c r="CO314" s="156">
        <f t="shared" si="624"/>
        <v>0</v>
      </c>
      <c r="CP314" s="156">
        <f t="shared" si="624"/>
        <v>0</v>
      </c>
      <c r="CQ314" s="156">
        <f t="shared" si="624"/>
        <v>0</v>
      </c>
      <c r="CR314" s="156">
        <f t="shared" si="624"/>
        <v>0</v>
      </c>
      <c r="CS314" s="156">
        <f t="shared" si="624"/>
        <v>0</v>
      </c>
      <c r="CT314" s="156">
        <f t="shared" si="624"/>
        <v>0</v>
      </c>
      <c r="CU314" s="156">
        <f t="shared" si="624"/>
        <v>0</v>
      </c>
      <c r="CV314" s="156">
        <f t="shared" si="624"/>
        <v>0</v>
      </c>
      <c r="CW314" s="156">
        <f t="shared" si="624"/>
        <v>0</v>
      </c>
      <c r="CX314" s="156">
        <f t="shared" si="624"/>
        <v>0</v>
      </c>
      <c r="CY314" s="156">
        <f t="shared" si="624"/>
        <v>0</v>
      </c>
      <c r="CZ314" s="156">
        <f t="shared" si="624"/>
        <v>0</v>
      </c>
      <c r="DA314" s="156">
        <f t="shared" si="624"/>
        <v>0</v>
      </c>
      <c r="DB314" s="156">
        <f t="shared" si="624"/>
        <v>0</v>
      </c>
      <c r="DC314" s="156">
        <f t="shared" si="624"/>
        <v>0</v>
      </c>
      <c r="DD314" s="156">
        <f t="shared" si="624"/>
        <v>0</v>
      </c>
      <c r="DE314" s="156">
        <f t="shared" si="624"/>
        <v>0</v>
      </c>
      <c r="DF314" s="156">
        <f t="shared" si="624"/>
        <v>0</v>
      </c>
      <c r="DG314" s="156">
        <f t="shared" si="624"/>
        <v>0</v>
      </c>
      <c r="DH314" s="156">
        <f t="shared" si="624"/>
        <v>0</v>
      </c>
      <c r="DI314" s="156">
        <f t="shared" si="624"/>
        <v>0</v>
      </c>
      <c r="DJ314" s="156">
        <f t="shared" si="624"/>
        <v>0</v>
      </c>
      <c r="DK314" s="156">
        <f t="shared" si="624"/>
        <v>0</v>
      </c>
      <c r="DL314" s="156">
        <f t="shared" si="624"/>
        <v>0</v>
      </c>
      <c r="DM314" s="156">
        <f t="shared" si="624"/>
        <v>0</v>
      </c>
      <c r="DN314" s="156">
        <f t="shared" si="624"/>
        <v>0</v>
      </c>
      <c r="DO314" s="156">
        <f t="shared" si="624"/>
        <v>0</v>
      </c>
      <c r="DP314" s="156">
        <f t="shared" si="624"/>
        <v>0</v>
      </c>
      <c r="DQ314" s="156">
        <f t="shared" si="624"/>
        <v>0</v>
      </c>
      <c r="DR314" s="156">
        <f t="shared" si="624"/>
        <v>0</v>
      </c>
      <c r="DS314" s="156">
        <f t="shared" si="624"/>
        <v>0</v>
      </c>
      <c r="DT314" s="156">
        <f t="shared" si="624"/>
        <v>0</v>
      </c>
      <c r="DU314" s="156">
        <f t="shared" si="624"/>
        <v>0</v>
      </c>
      <c r="DV314" s="156">
        <f t="shared" si="624"/>
        <v>0</v>
      </c>
      <c r="DW314" s="156">
        <f t="shared" si="624"/>
        <v>0</v>
      </c>
      <c r="DX314" s="156">
        <f t="shared" si="624"/>
        <v>0</v>
      </c>
      <c r="DY314" s="156">
        <f t="shared" si="624"/>
        <v>0</v>
      </c>
      <c r="DZ314" s="156">
        <f t="shared" si="624"/>
        <v>0</v>
      </c>
      <c r="EA314" s="156">
        <f t="shared" si="624"/>
        <v>0</v>
      </c>
      <c r="EB314" s="156">
        <f t="shared" ref="EB314:GM314" si="625">IF(OR($AL147=0,EB$165&gt;$E147,EB$165&lt;EOMONTH($D147,0)),0,IF(((($AJ147*((1+$AN147)^(EB$163-1))/12))-(EB312/$AM147))*$AM147&lt;0,0,((($AJ147*((1+$AN147)^(EB$163-1))/12))-(EB312/$AM147))*$AM147))</f>
        <v>0</v>
      </c>
      <c r="EC314" s="156">
        <f t="shared" si="625"/>
        <v>0</v>
      </c>
      <c r="ED314" s="156">
        <f t="shared" si="625"/>
        <v>0</v>
      </c>
      <c r="EE314" s="156">
        <f t="shared" si="625"/>
        <v>0</v>
      </c>
      <c r="EF314" s="156">
        <f t="shared" si="625"/>
        <v>0</v>
      </c>
      <c r="EG314" s="156">
        <f t="shared" si="625"/>
        <v>0</v>
      </c>
      <c r="EH314" s="156">
        <f t="shared" si="625"/>
        <v>0</v>
      </c>
      <c r="EI314" s="156">
        <f t="shared" si="625"/>
        <v>0</v>
      </c>
      <c r="EJ314" s="156">
        <f t="shared" si="625"/>
        <v>0</v>
      </c>
      <c r="EK314" s="156">
        <f t="shared" si="625"/>
        <v>0</v>
      </c>
      <c r="EL314" s="156">
        <f t="shared" si="625"/>
        <v>0</v>
      </c>
      <c r="EM314" s="156">
        <f t="shared" si="625"/>
        <v>0</v>
      </c>
      <c r="EN314" s="156">
        <f t="shared" si="625"/>
        <v>0</v>
      </c>
      <c r="EO314" s="156">
        <f t="shared" si="625"/>
        <v>0</v>
      </c>
      <c r="EP314" s="156">
        <f t="shared" si="625"/>
        <v>0</v>
      </c>
      <c r="EQ314" s="156">
        <f t="shared" si="625"/>
        <v>0</v>
      </c>
      <c r="ER314" s="156">
        <f t="shared" si="625"/>
        <v>0</v>
      </c>
      <c r="ES314" s="156">
        <f t="shared" si="625"/>
        <v>0</v>
      </c>
      <c r="ET314" s="156">
        <f t="shared" si="625"/>
        <v>0</v>
      </c>
      <c r="EU314" s="156">
        <f t="shared" si="625"/>
        <v>0</v>
      </c>
      <c r="EV314" s="156">
        <f t="shared" si="625"/>
        <v>0</v>
      </c>
      <c r="EW314" s="156">
        <f t="shared" si="625"/>
        <v>0</v>
      </c>
      <c r="EX314" s="156">
        <f t="shared" si="625"/>
        <v>0</v>
      </c>
      <c r="EY314" s="156">
        <f t="shared" si="625"/>
        <v>0</v>
      </c>
      <c r="EZ314" s="156">
        <f t="shared" si="625"/>
        <v>0</v>
      </c>
      <c r="FA314" s="156">
        <f t="shared" si="625"/>
        <v>0</v>
      </c>
      <c r="FB314" s="156">
        <f t="shared" si="625"/>
        <v>0</v>
      </c>
      <c r="FC314" s="156">
        <f t="shared" si="625"/>
        <v>0</v>
      </c>
      <c r="FD314" s="156">
        <f t="shared" si="625"/>
        <v>0</v>
      </c>
      <c r="FE314" s="156">
        <f t="shared" si="625"/>
        <v>0</v>
      </c>
      <c r="FF314" s="156">
        <f t="shared" si="625"/>
        <v>0</v>
      </c>
      <c r="FG314" s="156">
        <f t="shared" si="625"/>
        <v>0</v>
      </c>
      <c r="FH314" s="156">
        <f t="shared" si="625"/>
        <v>0</v>
      </c>
      <c r="FI314" s="156">
        <f t="shared" si="625"/>
        <v>0</v>
      </c>
      <c r="FJ314" s="156">
        <f t="shared" si="625"/>
        <v>0</v>
      </c>
      <c r="FK314" s="156">
        <f t="shared" si="625"/>
        <v>0</v>
      </c>
      <c r="FL314" s="156">
        <f t="shared" si="625"/>
        <v>0</v>
      </c>
      <c r="FM314" s="156">
        <f t="shared" si="625"/>
        <v>0</v>
      </c>
      <c r="FN314" s="156">
        <f t="shared" si="625"/>
        <v>0</v>
      </c>
      <c r="FO314" s="156">
        <f t="shared" si="625"/>
        <v>0</v>
      </c>
      <c r="FP314" s="156">
        <f t="shared" si="625"/>
        <v>0</v>
      </c>
      <c r="FQ314" s="156">
        <f t="shared" si="625"/>
        <v>0</v>
      </c>
      <c r="FR314" s="156">
        <f t="shared" si="625"/>
        <v>0</v>
      </c>
      <c r="FS314" s="156">
        <f t="shared" si="625"/>
        <v>0</v>
      </c>
      <c r="FT314" s="156">
        <f t="shared" si="625"/>
        <v>0</v>
      </c>
      <c r="FU314" s="156">
        <f t="shared" si="625"/>
        <v>0</v>
      </c>
      <c r="FV314" s="156">
        <f t="shared" si="625"/>
        <v>0</v>
      </c>
      <c r="FW314" s="156">
        <f t="shared" si="625"/>
        <v>0</v>
      </c>
      <c r="FX314" s="156">
        <f t="shared" si="625"/>
        <v>0</v>
      </c>
      <c r="FY314" s="156">
        <f t="shared" si="625"/>
        <v>0</v>
      </c>
      <c r="FZ314" s="156">
        <f t="shared" si="625"/>
        <v>0</v>
      </c>
      <c r="GA314" s="156">
        <f t="shared" si="625"/>
        <v>0</v>
      </c>
      <c r="GB314" s="156">
        <f t="shared" si="625"/>
        <v>0</v>
      </c>
      <c r="GC314" s="156">
        <f t="shared" si="625"/>
        <v>0</v>
      </c>
      <c r="GD314" s="156">
        <f t="shared" si="625"/>
        <v>0</v>
      </c>
      <c r="GE314" s="156">
        <f t="shared" si="625"/>
        <v>0</v>
      </c>
      <c r="GF314" s="156">
        <f t="shared" si="625"/>
        <v>0</v>
      </c>
      <c r="GG314" s="156">
        <f t="shared" si="625"/>
        <v>0</v>
      </c>
      <c r="GH314" s="156">
        <f t="shared" si="625"/>
        <v>0</v>
      </c>
      <c r="GI314" s="156">
        <f t="shared" si="625"/>
        <v>0</v>
      </c>
      <c r="GJ314" s="156">
        <f t="shared" si="625"/>
        <v>0</v>
      </c>
      <c r="GK314" s="156">
        <f t="shared" si="625"/>
        <v>0</v>
      </c>
      <c r="GL314" s="156">
        <f t="shared" si="625"/>
        <v>0</v>
      </c>
      <c r="GM314" s="156">
        <f t="shared" si="625"/>
        <v>0</v>
      </c>
      <c r="GN314" s="156">
        <f t="shared" ref="GN314:IY314" si="626">IF(OR($AL147=0,GN$165&gt;$E147,GN$165&lt;EOMONTH($D147,0)),0,IF(((($AJ147*((1+$AN147)^(GN$163-1))/12))-(GN312/$AM147))*$AM147&lt;0,0,((($AJ147*((1+$AN147)^(GN$163-1))/12))-(GN312/$AM147))*$AM147))</f>
        <v>0</v>
      </c>
      <c r="GO314" s="156">
        <f t="shared" si="626"/>
        <v>0</v>
      </c>
      <c r="GP314" s="156">
        <f t="shared" si="626"/>
        <v>0</v>
      </c>
      <c r="GQ314" s="156">
        <f t="shared" si="626"/>
        <v>0</v>
      </c>
      <c r="GR314" s="156">
        <f t="shared" si="626"/>
        <v>0</v>
      </c>
      <c r="GS314" s="156">
        <f t="shared" si="626"/>
        <v>0</v>
      </c>
      <c r="GT314" s="156">
        <f t="shared" si="626"/>
        <v>0</v>
      </c>
      <c r="GU314" s="156">
        <f t="shared" si="626"/>
        <v>0</v>
      </c>
      <c r="GV314" s="156">
        <f t="shared" si="626"/>
        <v>0</v>
      </c>
      <c r="GW314" s="156">
        <f t="shared" si="626"/>
        <v>0</v>
      </c>
      <c r="GX314" s="156">
        <f t="shared" si="626"/>
        <v>0</v>
      </c>
      <c r="GY314" s="156">
        <f t="shared" si="626"/>
        <v>0</v>
      </c>
      <c r="GZ314" s="156">
        <f t="shared" si="626"/>
        <v>0</v>
      </c>
      <c r="HA314" s="156">
        <f t="shared" si="626"/>
        <v>0</v>
      </c>
      <c r="HB314" s="156">
        <f t="shared" si="626"/>
        <v>0</v>
      </c>
      <c r="HC314" s="156">
        <f t="shared" si="626"/>
        <v>0</v>
      </c>
      <c r="HD314" s="156">
        <f t="shared" si="626"/>
        <v>0</v>
      </c>
      <c r="HE314" s="156">
        <f t="shared" si="626"/>
        <v>0</v>
      </c>
      <c r="HF314" s="156">
        <f t="shared" si="626"/>
        <v>0</v>
      </c>
      <c r="HG314" s="156">
        <f t="shared" si="626"/>
        <v>0</v>
      </c>
      <c r="HH314" s="156">
        <f t="shared" si="626"/>
        <v>0</v>
      </c>
      <c r="HI314" s="156">
        <f t="shared" si="626"/>
        <v>0</v>
      </c>
      <c r="HJ314" s="156">
        <f t="shared" si="626"/>
        <v>0</v>
      </c>
      <c r="HK314" s="156">
        <f t="shared" si="626"/>
        <v>0</v>
      </c>
      <c r="HL314" s="156">
        <f t="shared" si="626"/>
        <v>0</v>
      </c>
      <c r="HM314" s="156">
        <f t="shared" si="626"/>
        <v>0</v>
      </c>
      <c r="HN314" s="156">
        <f t="shared" si="626"/>
        <v>0</v>
      </c>
      <c r="HO314" s="156">
        <f t="shared" si="626"/>
        <v>0</v>
      </c>
      <c r="HP314" s="156">
        <f t="shared" si="626"/>
        <v>0</v>
      </c>
      <c r="HQ314" s="156">
        <f t="shared" si="626"/>
        <v>0</v>
      </c>
      <c r="HR314" s="156">
        <f t="shared" si="626"/>
        <v>0</v>
      </c>
      <c r="HS314" s="156">
        <f t="shared" si="626"/>
        <v>0</v>
      </c>
      <c r="HT314" s="156">
        <f t="shared" si="626"/>
        <v>0</v>
      </c>
      <c r="HU314" s="156">
        <f t="shared" si="626"/>
        <v>0</v>
      </c>
      <c r="HV314" s="156">
        <f t="shared" si="626"/>
        <v>0</v>
      </c>
      <c r="HW314" s="156">
        <f t="shared" si="626"/>
        <v>0</v>
      </c>
      <c r="HX314" s="156">
        <f t="shared" si="626"/>
        <v>0</v>
      </c>
      <c r="HY314" s="156">
        <f t="shared" si="626"/>
        <v>0</v>
      </c>
      <c r="HZ314" s="156">
        <f t="shared" si="626"/>
        <v>0</v>
      </c>
      <c r="IA314" s="156">
        <f t="shared" si="626"/>
        <v>0</v>
      </c>
      <c r="IB314" s="156">
        <f t="shared" si="626"/>
        <v>0</v>
      </c>
      <c r="IC314" s="156">
        <f t="shared" si="626"/>
        <v>0</v>
      </c>
      <c r="ID314" s="156">
        <f t="shared" si="626"/>
        <v>0</v>
      </c>
      <c r="IE314" s="156">
        <f t="shared" si="626"/>
        <v>0</v>
      </c>
      <c r="IF314" s="156">
        <f t="shared" si="626"/>
        <v>0</v>
      </c>
      <c r="IG314" s="156">
        <f t="shared" si="626"/>
        <v>0</v>
      </c>
      <c r="IH314" s="156">
        <f t="shared" si="626"/>
        <v>0</v>
      </c>
      <c r="II314" s="156">
        <f t="shared" si="626"/>
        <v>0</v>
      </c>
      <c r="IJ314" s="156">
        <f t="shared" si="626"/>
        <v>0</v>
      </c>
      <c r="IK314" s="156">
        <f t="shared" si="626"/>
        <v>0</v>
      </c>
      <c r="IL314" s="156">
        <f t="shared" si="626"/>
        <v>0</v>
      </c>
      <c r="IM314" s="156">
        <f t="shared" si="626"/>
        <v>0</v>
      </c>
      <c r="IN314" s="156">
        <f t="shared" si="626"/>
        <v>0</v>
      </c>
      <c r="IO314" s="156">
        <f t="shared" si="626"/>
        <v>0</v>
      </c>
      <c r="IP314" s="156">
        <f t="shared" si="626"/>
        <v>0</v>
      </c>
      <c r="IQ314" s="156">
        <f t="shared" si="626"/>
        <v>0</v>
      </c>
      <c r="IR314" s="156">
        <f t="shared" si="626"/>
        <v>0</v>
      </c>
      <c r="IS314" s="156">
        <f t="shared" si="626"/>
        <v>0</v>
      </c>
      <c r="IT314" s="156">
        <f t="shared" si="626"/>
        <v>0</v>
      </c>
      <c r="IU314" s="156">
        <f t="shared" si="626"/>
        <v>0</v>
      </c>
      <c r="IV314" s="156">
        <f t="shared" si="626"/>
        <v>0</v>
      </c>
      <c r="IW314" s="156">
        <f t="shared" si="626"/>
        <v>0</v>
      </c>
      <c r="IX314" s="156">
        <f t="shared" si="626"/>
        <v>0</v>
      </c>
      <c r="IY314" s="156">
        <f t="shared" si="626"/>
        <v>0</v>
      </c>
      <c r="IZ314" s="156">
        <f t="shared" ref="IZ314:LK314" si="627">IF(OR($AL147=0,IZ$165&gt;$E147,IZ$165&lt;EOMONTH($D147,0)),0,IF(((($AJ147*((1+$AN147)^(IZ$163-1))/12))-(IZ312/$AM147))*$AM147&lt;0,0,((($AJ147*((1+$AN147)^(IZ$163-1))/12))-(IZ312/$AM147))*$AM147))</f>
        <v>0</v>
      </c>
      <c r="JA314" s="156">
        <f t="shared" si="627"/>
        <v>0</v>
      </c>
      <c r="JB314" s="156">
        <f t="shared" si="627"/>
        <v>0</v>
      </c>
      <c r="JC314" s="156">
        <f t="shared" si="627"/>
        <v>0</v>
      </c>
      <c r="JD314" s="156">
        <f t="shared" si="627"/>
        <v>0</v>
      </c>
      <c r="JE314" s="156">
        <f t="shared" si="627"/>
        <v>0</v>
      </c>
      <c r="JF314" s="156">
        <f t="shared" si="627"/>
        <v>0</v>
      </c>
      <c r="JG314" s="156">
        <f t="shared" si="627"/>
        <v>0</v>
      </c>
      <c r="JH314" s="156">
        <f t="shared" si="627"/>
        <v>0</v>
      </c>
      <c r="JI314" s="156">
        <f t="shared" si="627"/>
        <v>0</v>
      </c>
      <c r="JJ314" s="156">
        <f t="shared" si="627"/>
        <v>0</v>
      </c>
      <c r="JK314" s="156">
        <f t="shared" si="627"/>
        <v>0</v>
      </c>
      <c r="JL314" s="156">
        <f t="shared" si="627"/>
        <v>0</v>
      </c>
      <c r="JM314" s="156">
        <f t="shared" si="627"/>
        <v>0</v>
      </c>
      <c r="JN314" s="156">
        <f t="shared" si="627"/>
        <v>0</v>
      </c>
      <c r="JO314" s="156">
        <f t="shared" si="627"/>
        <v>0</v>
      </c>
      <c r="JP314" s="156">
        <f t="shared" si="627"/>
        <v>0</v>
      </c>
      <c r="JQ314" s="156">
        <f t="shared" si="627"/>
        <v>0</v>
      </c>
      <c r="JR314" s="156">
        <f t="shared" si="627"/>
        <v>0</v>
      </c>
      <c r="JS314" s="156">
        <f t="shared" si="627"/>
        <v>0</v>
      </c>
      <c r="JT314" s="156">
        <f t="shared" si="627"/>
        <v>0</v>
      </c>
      <c r="JU314" s="156">
        <f t="shared" si="627"/>
        <v>0</v>
      </c>
      <c r="JV314" s="156">
        <f t="shared" si="627"/>
        <v>0</v>
      </c>
      <c r="JW314" s="156">
        <f t="shared" si="627"/>
        <v>0</v>
      </c>
      <c r="JX314" s="156">
        <f t="shared" si="627"/>
        <v>0</v>
      </c>
      <c r="JY314" s="156">
        <f t="shared" si="627"/>
        <v>0</v>
      </c>
      <c r="JZ314" s="156">
        <f t="shared" si="627"/>
        <v>0</v>
      </c>
      <c r="KA314" s="156">
        <f t="shared" si="627"/>
        <v>0</v>
      </c>
      <c r="KB314" s="156">
        <f t="shared" si="627"/>
        <v>0</v>
      </c>
      <c r="KC314" s="156">
        <f t="shared" si="627"/>
        <v>0</v>
      </c>
      <c r="KD314" s="156">
        <f t="shared" si="627"/>
        <v>0</v>
      </c>
      <c r="KE314" s="156">
        <f t="shared" si="627"/>
        <v>0</v>
      </c>
      <c r="KF314" s="156">
        <f t="shared" si="627"/>
        <v>0</v>
      </c>
      <c r="KG314" s="156">
        <f t="shared" si="627"/>
        <v>0</v>
      </c>
      <c r="KH314" s="156">
        <f t="shared" si="627"/>
        <v>0</v>
      </c>
      <c r="KI314" s="156">
        <f t="shared" si="627"/>
        <v>0</v>
      </c>
      <c r="KJ314" s="156">
        <f t="shared" si="627"/>
        <v>0</v>
      </c>
      <c r="KK314" s="156">
        <f t="shared" si="627"/>
        <v>0</v>
      </c>
      <c r="KL314" s="156">
        <f t="shared" si="627"/>
        <v>0</v>
      </c>
      <c r="KM314" s="156">
        <f t="shared" si="627"/>
        <v>0</v>
      </c>
      <c r="KN314" s="156">
        <f t="shared" si="627"/>
        <v>0</v>
      </c>
      <c r="KO314" s="156">
        <f t="shared" si="627"/>
        <v>0</v>
      </c>
      <c r="KP314" s="156">
        <f t="shared" si="627"/>
        <v>0</v>
      </c>
      <c r="KQ314" s="156">
        <f t="shared" si="627"/>
        <v>0</v>
      </c>
      <c r="KR314" s="156">
        <f t="shared" si="627"/>
        <v>0</v>
      </c>
      <c r="KS314" s="156">
        <f t="shared" si="627"/>
        <v>0</v>
      </c>
      <c r="KT314" s="156">
        <f t="shared" si="627"/>
        <v>0</v>
      </c>
      <c r="KU314" s="156">
        <f t="shared" si="627"/>
        <v>0</v>
      </c>
      <c r="KV314" s="156">
        <f t="shared" si="627"/>
        <v>0</v>
      </c>
      <c r="KW314" s="156">
        <f t="shared" si="627"/>
        <v>0</v>
      </c>
      <c r="KX314" s="156">
        <f t="shared" si="627"/>
        <v>0</v>
      </c>
      <c r="KY314" s="156">
        <f t="shared" si="627"/>
        <v>0</v>
      </c>
      <c r="KZ314" s="156">
        <f t="shared" si="627"/>
        <v>0</v>
      </c>
      <c r="LA314" s="156">
        <f t="shared" si="627"/>
        <v>0</v>
      </c>
      <c r="LB314" s="156">
        <f t="shared" si="627"/>
        <v>0</v>
      </c>
      <c r="LC314" s="156">
        <f t="shared" si="627"/>
        <v>0</v>
      </c>
      <c r="LD314" s="156">
        <f t="shared" si="627"/>
        <v>0</v>
      </c>
      <c r="LE314" s="156">
        <f t="shared" si="627"/>
        <v>0</v>
      </c>
      <c r="LF314" s="156">
        <f t="shared" si="627"/>
        <v>0</v>
      </c>
      <c r="LG314" s="156">
        <f t="shared" si="627"/>
        <v>0</v>
      </c>
      <c r="LH314" s="156">
        <f t="shared" si="627"/>
        <v>0</v>
      </c>
      <c r="LI314" s="156">
        <f t="shared" si="627"/>
        <v>0</v>
      </c>
      <c r="LJ314" s="156">
        <f t="shared" si="627"/>
        <v>0</v>
      </c>
      <c r="LK314" s="156">
        <f t="shared" si="627"/>
        <v>0</v>
      </c>
      <c r="LL314" s="156">
        <f t="shared" ref="LL314:NK314" si="628">IF(OR($AL147=0,LL$165&gt;$E147,LL$165&lt;EOMONTH($D147,0)),0,IF(((($AJ147*((1+$AN147)^(LL$163-1))/12))-(LL312/$AM147))*$AM147&lt;0,0,((($AJ147*((1+$AN147)^(LL$163-1))/12))-(LL312/$AM147))*$AM147))</f>
        <v>0</v>
      </c>
      <c r="LM314" s="156">
        <f t="shared" si="628"/>
        <v>0</v>
      </c>
      <c r="LN314" s="156">
        <f t="shared" si="628"/>
        <v>0</v>
      </c>
      <c r="LO314" s="156">
        <f t="shared" si="628"/>
        <v>0</v>
      </c>
      <c r="LP314" s="156">
        <f t="shared" si="628"/>
        <v>0</v>
      </c>
      <c r="LQ314" s="156">
        <f t="shared" si="628"/>
        <v>0</v>
      </c>
      <c r="LR314" s="156">
        <f t="shared" si="628"/>
        <v>0</v>
      </c>
      <c r="LS314" s="156">
        <f t="shared" si="628"/>
        <v>0</v>
      </c>
      <c r="LT314" s="156">
        <f t="shared" si="628"/>
        <v>0</v>
      </c>
      <c r="LU314" s="156">
        <f t="shared" si="628"/>
        <v>0</v>
      </c>
      <c r="LV314" s="156">
        <f t="shared" si="628"/>
        <v>0</v>
      </c>
      <c r="LW314" s="156">
        <f t="shared" si="628"/>
        <v>0</v>
      </c>
      <c r="LX314" s="156">
        <f t="shared" si="628"/>
        <v>0</v>
      </c>
      <c r="LY314" s="156">
        <f t="shared" si="628"/>
        <v>0</v>
      </c>
      <c r="LZ314" s="156">
        <f t="shared" si="628"/>
        <v>0</v>
      </c>
      <c r="MA314" s="156">
        <f t="shared" si="628"/>
        <v>0</v>
      </c>
      <c r="MB314" s="156">
        <f t="shared" si="628"/>
        <v>0</v>
      </c>
      <c r="MC314" s="156">
        <f t="shared" si="628"/>
        <v>0</v>
      </c>
      <c r="MD314" s="156">
        <f t="shared" si="628"/>
        <v>0</v>
      </c>
      <c r="ME314" s="156">
        <f t="shared" si="628"/>
        <v>0</v>
      </c>
      <c r="MF314" s="156">
        <f t="shared" si="628"/>
        <v>0</v>
      </c>
      <c r="MG314" s="156">
        <f t="shared" si="628"/>
        <v>0</v>
      </c>
      <c r="MH314" s="156">
        <f t="shared" si="628"/>
        <v>0</v>
      </c>
      <c r="MI314" s="156">
        <f t="shared" si="628"/>
        <v>0</v>
      </c>
      <c r="MJ314" s="156">
        <f t="shared" si="628"/>
        <v>0</v>
      </c>
      <c r="MK314" s="156">
        <f t="shared" si="628"/>
        <v>0</v>
      </c>
      <c r="ML314" s="156">
        <f t="shared" si="628"/>
        <v>0</v>
      </c>
      <c r="MM314" s="156">
        <f t="shared" si="628"/>
        <v>0</v>
      </c>
      <c r="MN314" s="156">
        <f t="shared" si="628"/>
        <v>0</v>
      </c>
      <c r="MO314" s="156">
        <f t="shared" si="628"/>
        <v>0</v>
      </c>
      <c r="MP314" s="156">
        <f t="shared" si="628"/>
        <v>0</v>
      </c>
      <c r="MQ314" s="156">
        <f t="shared" si="628"/>
        <v>0</v>
      </c>
      <c r="MR314" s="156">
        <f t="shared" si="628"/>
        <v>0</v>
      </c>
      <c r="MS314" s="156">
        <f t="shared" si="628"/>
        <v>0</v>
      </c>
      <c r="MT314" s="156">
        <f t="shared" si="628"/>
        <v>0</v>
      </c>
      <c r="MU314" s="156">
        <f t="shared" si="628"/>
        <v>0</v>
      </c>
      <c r="MV314" s="156">
        <f t="shared" si="628"/>
        <v>0</v>
      </c>
      <c r="MW314" s="156">
        <f t="shared" si="628"/>
        <v>0</v>
      </c>
      <c r="MX314" s="156">
        <f t="shared" si="628"/>
        <v>0</v>
      </c>
      <c r="MY314" s="156">
        <f t="shared" si="628"/>
        <v>0</v>
      </c>
      <c r="MZ314" s="156">
        <f t="shared" si="628"/>
        <v>0</v>
      </c>
      <c r="NA314" s="156">
        <f t="shared" si="628"/>
        <v>0</v>
      </c>
      <c r="NB314" s="156">
        <f t="shared" si="628"/>
        <v>0</v>
      </c>
      <c r="NC314" s="156">
        <f t="shared" si="628"/>
        <v>0</v>
      </c>
      <c r="ND314" s="156">
        <f t="shared" si="628"/>
        <v>0</v>
      </c>
      <c r="NE314" s="156">
        <f t="shared" si="628"/>
        <v>0</v>
      </c>
      <c r="NF314" s="156">
        <f t="shared" si="628"/>
        <v>0</v>
      </c>
      <c r="NG314" s="156">
        <f t="shared" si="628"/>
        <v>0</v>
      </c>
      <c r="NH314" s="156">
        <f t="shared" si="628"/>
        <v>0</v>
      </c>
      <c r="NI314" s="156">
        <f t="shared" si="628"/>
        <v>0</v>
      </c>
      <c r="NJ314" s="156">
        <f t="shared" si="628"/>
        <v>0</v>
      </c>
      <c r="NK314" s="158">
        <f t="shared" si="628"/>
        <v>0</v>
      </c>
    </row>
    <row r="315" spans="1:375" x14ac:dyDescent="0.25">
      <c r="A315" s="154">
        <f t="shared" si="622"/>
        <v>-21145.833333333336</v>
      </c>
      <c r="B315" s="35" t="s">
        <v>169</v>
      </c>
      <c r="C315" s="89" t="s">
        <v>156</v>
      </c>
      <c r="D315" s="156">
        <f t="shared" ref="D315:BO315" si="629">IF(AND(D$165&gt;=EOMONTH($D147,0),D$165&lt;EOMONTH($D147,$S147)),-D312,0)</f>
        <v>0</v>
      </c>
      <c r="E315" s="156">
        <f t="shared" si="629"/>
        <v>0</v>
      </c>
      <c r="F315" s="156">
        <f t="shared" si="629"/>
        <v>0</v>
      </c>
      <c r="G315" s="156">
        <f t="shared" si="629"/>
        <v>0</v>
      </c>
      <c r="H315" s="156">
        <f t="shared" si="629"/>
        <v>0</v>
      </c>
      <c r="I315" s="156">
        <f t="shared" si="629"/>
        <v>0</v>
      </c>
      <c r="J315" s="156">
        <f t="shared" si="629"/>
        <v>0</v>
      </c>
      <c r="K315" s="156">
        <f t="shared" si="629"/>
        <v>0</v>
      </c>
      <c r="L315" s="156">
        <f t="shared" si="629"/>
        <v>0</v>
      </c>
      <c r="M315" s="156">
        <f t="shared" si="629"/>
        <v>0</v>
      </c>
      <c r="N315" s="156">
        <f t="shared" si="629"/>
        <v>0</v>
      </c>
      <c r="O315" s="156">
        <f t="shared" si="629"/>
        <v>0</v>
      </c>
      <c r="P315" s="156">
        <f t="shared" si="629"/>
        <v>0</v>
      </c>
      <c r="Q315" s="156">
        <f t="shared" si="629"/>
        <v>0</v>
      </c>
      <c r="R315" s="156">
        <f t="shared" si="629"/>
        <v>0</v>
      </c>
      <c r="S315" s="156">
        <f t="shared" si="629"/>
        <v>0</v>
      </c>
      <c r="T315" s="156">
        <f t="shared" si="629"/>
        <v>0</v>
      </c>
      <c r="U315" s="156">
        <f t="shared" si="629"/>
        <v>0</v>
      </c>
      <c r="V315" s="156">
        <f t="shared" si="629"/>
        <v>0</v>
      </c>
      <c r="W315" s="156">
        <f t="shared" si="629"/>
        <v>0</v>
      </c>
      <c r="X315" s="156">
        <f t="shared" si="629"/>
        <v>-4229.166666666667</v>
      </c>
      <c r="Y315" s="156">
        <f t="shared" si="629"/>
        <v>-4229.166666666667</v>
      </c>
      <c r="Z315" s="156">
        <f t="shared" si="629"/>
        <v>-4229.166666666667</v>
      </c>
      <c r="AA315" s="156">
        <f t="shared" si="629"/>
        <v>-4229.166666666667</v>
      </c>
      <c r="AB315" s="156">
        <f t="shared" si="629"/>
        <v>-4229.166666666667</v>
      </c>
      <c r="AC315" s="156">
        <f t="shared" si="629"/>
        <v>0</v>
      </c>
      <c r="AD315" s="156">
        <f t="shared" si="629"/>
        <v>0</v>
      </c>
      <c r="AE315" s="156">
        <f t="shared" si="629"/>
        <v>0</v>
      </c>
      <c r="AF315" s="156">
        <f t="shared" si="629"/>
        <v>0</v>
      </c>
      <c r="AG315" s="156">
        <f t="shared" si="629"/>
        <v>0</v>
      </c>
      <c r="AH315" s="156">
        <f t="shared" si="629"/>
        <v>0</v>
      </c>
      <c r="AI315" s="156">
        <f t="shared" si="629"/>
        <v>0</v>
      </c>
      <c r="AJ315" s="156">
        <f t="shared" si="629"/>
        <v>0</v>
      </c>
      <c r="AK315" s="156">
        <f t="shared" si="629"/>
        <v>0</v>
      </c>
      <c r="AL315" s="156">
        <f t="shared" si="629"/>
        <v>0</v>
      </c>
      <c r="AM315" s="156">
        <f t="shared" si="629"/>
        <v>0</v>
      </c>
      <c r="AN315" s="156">
        <f t="shared" si="629"/>
        <v>0</v>
      </c>
      <c r="AO315" s="156">
        <f t="shared" si="629"/>
        <v>0</v>
      </c>
      <c r="AP315" s="156">
        <f t="shared" si="629"/>
        <v>0</v>
      </c>
      <c r="AQ315" s="156">
        <f t="shared" si="629"/>
        <v>0</v>
      </c>
      <c r="AR315" s="156">
        <f t="shared" si="629"/>
        <v>0</v>
      </c>
      <c r="AS315" s="156">
        <f t="shared" si="629"/>
        <v>0</v>
      </c>
      <c r="AT315" s="156">
        <f t="shared" si="629"/>
        <v>0</v>
      </c>
      <c r="AU315" s="156">
        <f t="shared" si="629"/>
        <v>0</v>
      </c>
      <c r="AV315" s="156">
        <f t="shared" si="629"/>
        <v>0</v>
      </c>
      <c r="AW315" s="156">
        <f t="shared" si="629"/>
        <v>0</v>
      </c>
      <c r="AX315" s="156">
        <f t="shared" si="629"/>
        <v>0</v>
      </c>
      <c r="AY315" s="156">
        <f t="shared" si="629"/>
        <v>0</v>
      </c>
      <c r="AZ315" s="156">
        <f t="shared" si="629"/>
        <v>0</v>
      </c>
      <c r="BA315" s="156">
        <f t="shared" si="629"/>
        <v>0</v>
      </c>
      <c r="BB315" s="156">
        <f t="shared" si="629"/>
        <v>0</v>
      </c>
      <c r="BC315" s="156">
        <f t="shared" si="629"/>
        <v>0</v>
      </c>
      <c r="BD315" s="156">
        <f t="shared" si="629"/>
        <v>0</v>
      </c>
      <c r="BE315" s="156">
        <f t="shared" si="629"/>
        <v>0</v>
      </c>
      <c r="BF315" s="156">
        <f t="shared" si="629"/>
        <v>0</v>
      </c>
      <c r="BG315" s="156">
        <f t="shared" si="629"/>
        <v>0</v>
      </c>
      <c r="BH315" s="156">
        <f t="shared" si="629"/>
        <v>0</v>
      </c>
      <c r="BI315" s="156">
        <f t="shared" si="629"/>
        <v>0</v>
      </c>
      <c r="BJ315" s="156">
        <f t="shared" si="629"/>
        <v>0</v>
      </c>
      <c r="BK315" s="156">
        <f t="shared" si="629"/>
        <v>0</v>
      </c>
      <c r="BL315" s="156">
        <f t="shared" si="629"/>
        <v>0</v>
      </c>
      <c r="BM315" s="156">
        <f t="shared" si="629"/>
        <v>0</v>
      </c>
      <c r="BN315" s="156">
        <f t="shared" si="629"/>
        <v>0</v>
      </c>
      <c r="BO315" s="156">
        <f t="shared" si="629"/>
        <v>0</v>
      </c>
      <c r="BP315" s="156">
        <f t="shared" ref="BP315:EA315" si="630">IF(AND(BP$165&gt;=EOMONTH($D147,0),BP$165&lt;EOMONTH($D147,$S147)),-BP312,0)</f>
        <v>0</v>
      </c>
      <c r="BQ315" s="156">
        <f t="shared" si="630"/>
        <v>0</v>
      </c>
      <c r="BR315" s="156">
        <f t="shared" si="630"/>
        <v>0</v>
      </c>
      <c r="BS315" s="156">
        <f t="shared" si="630"/>
        <v>0</v>
      </c>
      <c r="BT315" s="156">
        <f t="shared" si="630"/>
        <v>0</v>
      </c>
      <c r="BU315" s="156">
        <f t="shared" si="630"/>
        <v>0</v>
      </c>
      <c r="BV315" s="156">
        <f t="shared" si="630"/>
        <v>0</v>
      </c>
      <c r="BW315" s="156">
        <f t="shared" si="630"/>
        <v>0</v>
      </c>
      <c r="BX315" s="156">
        <f t="shared" si="630"/>
        <v>0</v>
      </c>
      <c r="BY315" s="156">
        <f t="shared" si="630"/>
        <v>0</v>
      </c>
      <c r="BZ315" s="156">
        <f t="shared" si="630"/>
        <v>0</v>
      </c>
      <c r="CA315" s="156">
        <f t="shared" si="630"/>
        <v>0</v>
      </c>
      <c r="CB315" s="156">
        <f t="shared" si="630"/>
        <v>0</v>
      </c>
      <c r="CC315" s="156">
        <f t="shared" si="630"/>
        <v>0</v>
      </c>
      <c r="CD315" s="156">
        <f t="shared" si="630"/>
        <v>0</v>
      </c>
      <c r="CE315" s="156">
        <f t="shared" si="630"/>
        <v>0</v>
      </c>
      <c r="CF315" s="156">
        <f t="shared" si="630"/>
        <v>0</v>
      </c>
      <c r="CG315" s="156">
        <f t="shared" si="630"/>
        <v>0</v>
      </c>
      <c r="CH315" s="156">
        <f t="shared" si="630"/>
        <v>0</v>
      </c>
      <c r="CI315" s="156">
        <f t="shared" si="630"/>
        <v>0</v>
      </c>
      <c r="CJ315" s="156">
        <f t="shared" si="630"/>
        <v>0</v>
      </c>
      <c r="CK315" s="156">
        <f t="shared" si="630"/>
        <v>0</v>
      </c>
      <c r="CL315" s="156">
        <f t="shared" si="630"/>
        <v>0</v>
      </c>
      <c r="CM315" s="156">
        <f t="shared" si="630"/>
        <v>0</v>
      </c>
      <c r="CN315" s="156">
        <f t="shared" si="630"/>
        <v>0</v>
      </c>
      <c r="CO315" s="156">
        <f t="shared" si="630"/>
        <v>0</v>
      </c>
      <c r="CP315" s="156">
        <f t="shared" si="630"/>
        <v>0</v>
      </c>
      <c r="CQ315" s="156">
        <f t="shared" si="630"/>
        <v>0</v>
      </c>
      <c r="CR315" s="156">
        <f t="shared" si="630"/>
        <v>0</v>
      </c>
      <c r="CS315" s="156">
        <f t="shared" si="630"/>
        <v>0</v>
      </c>
      <c r="CT315" s="156">
        <f t="shared" si="630"/>
        <v>0</v>
      </c>
      <c r="CU315" s="156">
        <f t="shared" si="630"/>
        <v>0</v>
      </c>
      <c r="CV315" s="156">
        <f t="shared" si="630"/>
        <v>0</v>
      </c>
      <c r="CW315" s="156">
        <f t="shared" si="630"/>
        <v>0</v>
      </c>
      <c r="CX315" s="156">
        <f t="shared" si="630"/>
        <v>0</v>
      </c>
      <c r="CY315" s="156">
        <f t="shared" si="630"/>
        <v>0</v>
      </c>
      <c r="CZ315" s="156">
        <f t="shared" si="630"/>
        <v>0</v>
      </c>
      <c r="DA315" s="156">
        <f t="shared" si="630"/>
        <v>0</v>
      </c>
      <c r="DB315" s="156">
        <f t="shared" si="630"/>
        <v>0</v>
      </c>
      <c r="DC315" s="156">
        <f t="shared" si="630"/>
        <v>0</v>
      </c>
      <c r="DD315" s="156">
        <f t="shared" si="630"/>
        <v>0</v>
      </c>
      <c r="DE315" s="156">
        <f t="shared" si="630"/>
        <v>0</v>
      </c>
      <c r="DF315" s="156">
        <f t="shared" si="630"/>
        <v>0</v>
      </c>
      <c r="DG315" s="156">
        <f t="shared" si="630"/>
        <v>0</v>
      </c>
      <c r="DH315" s="156">
        <f t="shared" si="630"/>
        <v>0</v>
      </c>
      <c r="DI315" s="156">
        <f t="shared" si="630"/>
        <v>0</v>
      </c>
      <c r="DJ315" s="156">
        <f t="shared" si="630"/>
        <v>0</v>
      </c>
      <c r="DK315" s="156">
        <f t="shared" si="630"/>
        <v>0</v>
      </c>
      <c r="DL315" s="156">
        <f t="shared" si="630"/>
        <v>0</v>
      </c>
      <c r="DM315" s="156">
        <f t="shared" si="630"/>
        <v>0</v>
      </c>
      <c r="DN315" s="156">
        <f t="shared" si="630"/>
        <v>0</v>
      </c>
      <c r="DO315" s="156">
        <f t="shared" si="630"/>
        <v>0</v>
      </c>
      <c r="DP315" s="156">
        <f t="shared" si="630"/>
        <v>0</v>
      </c>
      <c r="DQ315" s="156">
        <f t="shared" si="630"/>
        <v>0</v>
      </c>
      <c r="DR315" s="156">
        <f t="shared" si="630"/>
        <v>0</v>
      </c>
      <c r="DS315" s="156">
        <f t="shared" si="630"/>
        <v>0</v>
      </c>
      <c r="DT315" s="156">
        <f t="shared" si="630"/>
        <v>0</v>
      </c>
      <c r="DU315" s="156">
        <f t="shared" si="630"/>
        <v>0</v>
      </c>
      <c r="DV315" s="156">
        <f t="shared" si="630"/>
        <v>0</v>
      </c>
      <c r="DW315" s="156">
        <f t="shared" si="630"/>
        <v>0</v>
      </c>
      <c r="DX315" s="156">
        <f t="shared" si="630"/>
        <v>0</v>
      </c>
      <c r="DY315" s="156">
        <f t="shared" si="630"/>
        <v>0</v>
      </c>
      <c r="DZ315" s="156">
        <f t="shared" si="630"/>
        <v>0</v>
      </c>
      <c r="EA315" s="156">
        <f t="shared" si="630"/>
        <v>0</v>
      </c>
      <c r="EB315" s="156">
        <f t="shared" ref="EB315:GM315" si="631">IF(AND(EB$165&gt;=EOMONTH($D147,0),EB$165&lt;EOMONTH($D147,$S147)),-EB312,0)</f>
        <v>0</v>
      </c>
      <c r="EC315" s="156">
        <f t="shared" si="631"/>
        <v>0</v>
      </c>
      <c r="ED315" s="156">
        <f t="shared" si="631"/>
        <v>0</v>
      </c>
      <c r="EE315" s="156">
        <f t="shared" si="631"/>
        <v>0</v>
      </c>
      <c r="EF315" s="156">
        <f t="shared" si="631"/>
        <v>0</v>
      </c>
      <c r="EG315" s="156">
        <f t="shared" si="631"/>
        <v>0</v>
      </c>
      <c r="EH315" s="156">
        <f t="shared" si="631"/>
        <v>0</v>
      </c>
      <c r="EI315" s="156">
        <f t="shared" si="631"/>
        <v>0</v>
      </c>
      <c r="EJ315" s="156">
        <f t="shared" si="631"/>
        <v>0</v>
      </c>
      <c r="EK315" s="156">
        <f t="shared" si="631"/>
        <v>0</v>
      </c>
      <c r="EL315" s="156">
        <f t="shared" si="631"/>
        <v>0</v>
      </c>
      <c r="EM315" s="156">
        <f t="shared" si="631"/>
        <v>0</v>
      </c>
      <c r="EN315" s="156">
        <f t="shared" si="631"/>
        <v>0</v>
      </c>
      <c r="EO315" s="156">
        <f t="shared" si="631"/>
        <v>0</v>
      </c>
      <c r="EP315" s="156">
        <f t="shared" si="631"/>
        <v>0</v>
      </c>
      <c r="EQ315" s="156">
        <f t="shared" si="631"/>
        <v>0</v>
      </c>
      <c r="ER315" s="156">
        <f t="shared" si="631"/>
        <v>0</v>
      </c>
      <c r="ES315" s="156">
        <f t="shared" si="631"/>
        <v>0</v>
      </c>
      <c r="ET315" s="156">
        <f t="shared" si="631"/>
        <v>0</v>
      </c>
      <c r="EU315" s="156">
        <f t="shared" si="631"/>
        <v>0</v>
      </c>
      <c r="EV315" s="156">
        <f t="shared" si="631"/>
        <v>0</v>
      </c>
      <c r="EW315" s="156">
        <f t="shared" si="631"/>
        <v>0</v>
      </c>
      <c r="EX315" s="156">
        <f t="shared" si="631"/>
        <v>0</v>
      </c>
      <c r="EY315" s="156">
        <f t="shared" si="631"/>
        <v>0</v>
      </c>
      <c r="EZ315" s="156">
        <f t="shared" si="631"/>
        <v>0</v>
      </c>
      <c r="FA315" s="156">
        <f t="shared" si="631"/>
        <v>0</v>
      </c>
      <c r="FB315" s="156">
        <f t="shared" si="631"/>
        <v>0</v>
      </c>
      <c r="FC315" s="156">
        <f t="shared" si="631"/>
        <v>0</v>
      </c>
      <c r="FD315" s="156">
        <f t="shared" si="631"/>
        <v>0</v>
      </c>
      <c r="FE315" s="156">
        <f t="shared" si="631"/>
        <v>0</v>
      </c>
      <c r="FF315" s="156">
        <f t="shared" si="631"/>
        <v>0</v>
      </c>
      <c r="FG315" s="156">
        <f t="shared" si="631"/>
        <v>0</v>
      </c>
      <c r="FH315" s="156">
        <f t="shared" si="631"/>
        <v>0</v>
      </c>
      <c r="FI315" s="156">
        <f t="shared" si="631"/>
        <v>0</v>
      </c>
      <c r="FJ315" s="156">
        <f t="shared" si="631"/>
        <v>0</v>
      </c>
      <c r="FK315" s="156">
        <f t="shared" si="631"/>
        <v>0</v>
      </c>
      <c r="FL315" s="156">
        <f t="shared" si="631"/>
        <v>0</v>
      </c>
      <c r="FM315" s="156">
        <f t="shared" si="631"/>
        <v>0</v>
      </c>
      <c r="FN315" s="156">
        <f t="shared" si="631"/>
        <v>0</v>
      </c>
      <c r="FO315" s="156">
        <f t="shared" si="631"/>
        <v>0</v>
      </c>
      <c r="FP315" s="156">
        <f t="shared" si="631"/>
        <v>0</v>
      </c>
      <c r="FQ315" s="156">
        <f t="shared" si="631"/>
        <v>0</v>
      </c>
      <c r="FR315" s="156">
        <f t="shared" si="631"/>
        <v>0</v>
      </c>
      <c r="FS315" s="156">
        <f t="shared" si="631"/>
        <v>0</v>
      </c>
      <c r="FT315" s="156">
        <f t="shared" si="631"/>
        <v>0</v>
      </c>
      <c r="FU315" s="156">
        <f t="shared" si="631"/>
        <v>0</v>
      </c>
      <c r="FV315" s="156">
        <f t="shared" si="631"/>
        <v>0</v>
      </c>
      <c r="FW315" s="156">
        <f t="shared" si="631"/>
        <v>0</v>
      </c>
      <c r="FX315" s="156">
        <f t="shared" si="631"/>
        <v>0</v>
      </c>
      <c r="FY315" s="156">
        <f t="shared" si="631"/>
        <v>0</v>
      </c>
      <c r="FZ315" s="156">
        <f t="shared" si="631"/>
        <v>0</v>
      </c>
      <c r="GA315" s="156">
        <f t="shared" si="631"/>
        <v>0</v>
      </c>
      <c r="GB315" s="156">
        <f t="shared" si="631"/>
        <v>0</v>
      </c>
      <c r="GC315" s="156">
        <f t="shared" si="631"/>
        <v>0</v>
      </c>
      <c r="GD315" s="156">
        <f t="shared" si="631"/>
        <v>0</v>
      </c>
      <c r="GE315" s="156">
        <f t="shared" si="631"/>
        <v>0</v>
      </c>
      <c r="GF315" s="156">
        <f t="shared" si="631"/>
        <v>0</v>
      </c>
      <c r="GG315" s="156">
        <f t="shared" si="631"/>
        <v>0</v>
      </c>
      <c r="GH315" s="156">
        <f t="shared" si="631"/>
        <v>0</v>
      </c>
      <c r="GI315" s="156">
        <f t="shared" si="631"/>
        <v>0</v>
      </c>
      <c r="GJ315" s="156">
        <f t="shared" si="631"/>
        <v>0</v>
      </c>
      <c r="GK315" s="156">
        <f t="shared" si="631"/>
        <v>0</v>
      </c>
      <c r="GL315" s="156">
        <f t="shared" si="631"/>
        <v>0</v>
      </c>
      <c r="GM315" s="156">
        <f t="shared" si="631"/>
        <v>0</v>
      </c>
      <c r="GN315" s="156">
        <f t="shared" ref="GN315:IY315" si="632">IF(AND(GN$165&gt;=EOMONTH($D147,0),GN$165&lt;EOMONTH($D147,$S147)),-GN312,0)</f>
        <v>0</v>
      </c>
      <c r="GO315" s="156">
        <f t="shared" si="632"/>
        <v>0</v>
      </c>
      <c r="GP315" s="156">
        <f t="shared" si="632"/>
        <v>0</v>
      </c>
      <c r="GQ315" s="156">
        <f t="shared" si="632"/>
        <v>0</v>
      </c>
      <c r="GR315" s="156">
        <f t="shared" si="632"/>
        <v>0</v>
      </c>
      <c r="GS315" s="156">
        <f t="shared" si="632"/>
        <v>0</v>
      </c>
      <c r="GT315" s="156">
        <f t="shared" si="632"/>
        <v>0</v>
      </c>
      <c r="GU315" s="156">
        <f t="shared" si="632"/>
        <v>0</v>
      </c>
      <c r="GV315" s="156">
        <f t="shared" si="632"/>
        <v>0</v>
      </c>
      <c r="GW315" s="156">
        <f t="shared" si="632"/>
        <v>0</v>
      </c>
      <c r="GX315" s="156">
        <f t="shared" si="632"/>
        <v>0</v>
      </c>
      <c r="GY315" s="156">
        <f t="shared" si="632"/>
        <v>0</v>
      </c>
      <c r="GZ315" s="156">
        <f t="shared" si="632"/>
        <v>0</v>
      </c>
      <c r="HA315" s="156">
        <f t="shared" si="632"/>
        <v>0</v>
      </c>
      <c r="HB315" s="156">
        <f t="shared" si="632"/>
        <v>0</v>
      </c>
      <c r="HC315" s="156">
        <f t="shared" si="632"/>
        <v>0</v>
      </c>
      <c r="HD315" s="156">
        <f t="shared" si="632"/>
        <v>0</v>
      </c>
      <c r="HE315" s="156">
        <f t="shared" si="632"/>
        <v>0</v>
      </c>
      <c r="HF315" s="156">
        <f t="shared" si="632"/>
        <v>0</v>
      </c>
      <c r="HG315" s="156">
        <f t="shared" si="632"/>
        <v>0</v>
      </c>
      <c r="HH315" s="156">
        <f t="shared" si="632"/>
        <v>0</v>
      </c>
      <c r="HI315" s="156">
        <f t="shared" si="632"/>
        <v>0</v>
      </c>
      <c r="HJ315" s="156">
        <f t="shared" si="632"/>
        <v>0</v>
      </c>
      <c r="HK315" s="156">
        <f t="shared" si="632"/>
        <v>0</v>
      </c>
      <c r="HL315" s="156">
        <f t="shared" si="632"/>
        <v>0</v>
      </c>
      <c r="HM315" s="156">
        <f t="shared" si="632"/>
        <v>0</v>
      </c>
      <c r="HN315" s="156">
        <f t="shared" si="632"/>
        <v>0</v>
      </c>
      <c r="HO315" s="156">
        <f t="shared" si="632"/>
        <v>0</v>
      </c>
      <c r="HP315" s="156">
        <f t="shared" si="632"/>
        <v>0</v>
      </c>
      <c r="HQ315" s="156">
        <f t="shared" si="632"/>
        <v>0</v>
      </c>
      <c r="HR315" s="156">
        <f t="shared" si="632"/>
        <v>0</v>
      </c>
      <c r="HS315" s="156">
        <f t="shared" si="632"/>
        <v>0</v>
      </c>
      <c r="HT315" s="156">
        <f t="shared" si="632"/>
        <v>0</v>
      </c>
      <c r="HU315" s="156">
        <f t="shared" si="632"/>
        <v>0</v>
      </c>
      <c r="HV315" s="156">
        <f t="shared" si="632"/>
        <v>0</v>
      </c>
      <c r="HW315" s="156">
        <f t="shared" si="632"/>
        <v>0</v>
      </c>
      <c r="HX315" s="156">
        <f t="shared" si="632"/>
        <v>0</v>
      </c>
      <c r="HY315" s="156">
        <f t="shared" si="632"/>
        <v>0</v>
      </c>
      <c r="HZ315" s="156">
        <f t="shared" si="632"/>
        <v>0</v>
      </c>
      <c r="IA315" s="156">
        <f t="shared" si="632"/>
        <v>0</v>
      </c>
      <c r="IB315" s="156">
        <f t="shared" si="632"/>
        <v>0</v>
      </c>
      <c r="IC315" s="156">
        <f t="shared" si="632"/>
        <v>0</v>
      </c>
      <c r="ID315" s="156">
        <f t="shared" si="632"/>
        <v>0</v>
      </c>
      <c r="IE315" s="156">
        <f t="shared" si="632"/>
        <v>0</v>
      </c>
      <c r="IF315" s="156">
        <f t="shared" si="632"/>
        <v>0</v>
      </c>
      <c r="IG315" s="156">
        <f t="shared" si="632"/>
        <v>0</v>
      </c>
      <c r="IH315" s="156">
        <f t="shared" si="632"/>
        <v>0</v>
      </c>
      <c r="II315" s="156">
        <f t="shared" si="632"/>
        <v>0</v>
      </c>
      <c r="IJ315" s="156">
        <f t="shared" si="632"/>
        <v>0</v>
      </c>
      <c r="IK315" s="156">
        <f t="shared" si="632"/>
        <v>0</v>
      </c>
      <c r="IL315" s="156">
        <f t="shared" si="632"/>
        <v>0</v>
      </c>
      <c r="IM315" s="156">
        <f t="shared" si="632"/>
        <v>0</v>
      </c>
      <c r="IN315" s="156">
        <f t="shared" si="632"/>
        <v>0</v>
      </c>
      <c r="IO315" s="156">
        <f t="shared" si="632"/>
        <v>0</v>
      </c>
      <c r="IP315" s="156">
        <f t="shared" si="632"/>
        <v>0</v>
      </c>
      <c r="IQ315" s="156">
        <f t="shared" si="632"/>
        <v>0</v>
      </c>
      <c r="IR315" s="156">
        <f t="shared" si="632"/>
        <v>0</v>
      </c>
      <c r="IS315" s="156">
        <f t="shared" si="632"/>
        <v>0</v>
      </c>
      <c r="IT315" s="156">
        <f t="shared" si="632"/>
        <v>0</v>
      </c>
      <c r="IU315" s="156">
        <f t="shared" si="632"/>
        <v>0</v>
      </c>
      <c r="IV315" s="156">
        <f t="shared" si="632"/>
        <v>0</v>
      </c>
      <c r="IW315" s="156">
        <f t="shared" si="632"/>
        <v>0</v>
      </c>
      <c r="IX315" s="156">
        <f t="shared" si="632"/>
        <v>0</v>
      </c>
      <c r="IY315" s="156">
        <f t="shared" si="632"/>
        <v>0</v>
      </c>
      <c r="IZ315" s="156">
        <f t="shared" ref="IZ315:LK315" si="633">IF(AND(IZ$165&gt;=EOMONTH($D147,0),IZ$165&lt;EOMONTH($D147,$S147)),-IZ312,0)</f>
        <v>0</v>
      </c>
      <c r="JA315" s="156">
        <f t="shared" si="633"/>
        <v>0</v>
      </c>
      <c r="JB315" s="156">
        <f t="shared" si="633"/>
        <v>0</v>
      </c>
      <c r="JC315" s="156">
        <f t="shared" si="633"/>
        <v>0</v>
      </c>
      <c r="JD315" s="156">
        <f t="shared" si="633"/>
        <v>0</v>
      </c>
      <c r="JE315" s="156">
        <f t="shared" si="633"/>
        <v>0</v>
      </c>
      <c r="JF315" s="156">
        <f t="shared" si="633"/>
        <v>0</v>
      </c>
      <c r="JG315" s="156">
        <f t="shared" si="633"/>
        <v>0</v>
      </c>
      <c r="JH315" s="156">
        <f t="shared" si="633"/>
        <v>0</v>
      </c>
      <c r="JI315" s="156">
        <f t="shared" si="633"/>
        <v>0</v>
      </c>
      <c r="JJ315" s="156">
        <f t="shared" si="633"/>
        <v>0</v>
      </c>
      <c r="JK315" s="156">
        <f t="shared" si="633"/>
        <v>0</v>
      </c>
      <c r="JL315" s="156">
        <f t="shared" si="633"/>
        <v>0</v>
      </c>
      <c r="JM315" s="156">
        <f t="shared" si="633"/>
        <v>0</v>
      </c>
      <c r="JN315" s="156">
        <f t="shared" si="633"/>
        <v>0</v>
      </c>
      <c r="JO315" s="156">
        <f t="shared" si="633"/>
        <v>0</v>
      </c>
      <c r="JP315" s="156">
        <f t="shared" si="633"/>
        <v>0</v>
      </c>
      <c r="JQ315" s="156">
        <f t="shared" si="633"/>
        <v>0</v>
      </c>
      <c r="JR315" s="156">
        <f t="shared" si="633"/>
        <v>0</v>
      </c>
      <c r="JS315" s="156">
        <f t="shared" si="633"/>
        <v>0</v>
      </c>
      <c r="JT315" s="156">
        <f t="shared" si="633"/>
        <v>0</v>
      </c>
      <c r="JU315" s="156">
        <f t="shared" si="633"/>
        <v>0</v>
      </c>
      <c r="JV315" s="156">
        <f t="shared" si="633"/>
        <v>0</v>
      </c>
      <c r="JW315" s="156">
        <f t="shared" si="633"/>
        <v>0</v>
      </c>
      <c r="JX315" s="156">
        <f t="shared" si="633"/>
        <v>0</v>
      </c>
      <c r="JY315" s="156">
        <f t="shared" si="633"/>
        <v>0</v>
      </c>
      <c r="JZ315" s="156">
        <f t="shared" si="633"/>
        <v>0</v>
      </c>
      <c r="KA315" s="156">
        <f t="shared" si="633"/>
        <v>0</v>
      </c>
      <c r="KB315" s="156">
        <f t="shared" si="633"/>
        <v>0</v>
      </c>
      <c r="KC315" s="156">
        <f t="shared" si="633"/>
        <v>0</v>
      </c>
      <c r="KD315" s="156">
        <f t="shared" si="633"/>
        <v>0</v>
      </c>
      <c r="KE315" s="156">
        <f t="shared" si="633"/>
        <v>0</v>
      </c>
      <c r="KF315" s="156">
        <f t="shared" si="633"/>
        <v>0</v>
      </c>
      <c r="KG315" s="156">
        <f t="shared" si="633"/>
        <v>0</v>
      </c>
      <c r="KH315" s="156">
        <f t="shared" si="633"/>
        <v>0</v>
      </c>
      <c r="KI315" s="156">
        <f t="shared" si="633"/>
        <v>0</v>
      </c>
      <c r="KJ315" s="156">
        <f t="shared" si="633"/>
        <v>0</v>
      </c>
      <c r="KK315" s="156">
        <f t="shared" si="633"/>
        <v>0</v>
      </c>
      <c r="KL315" s="156">
        <f t="shared" si="633"/>
        <v>0</v>
      </c>
      <c r="KM315" s="156">
        <f t="shared" si="633"/>
        <v>0</v>
      </c>
      <c r="KN315" s="156">
        <f t="shared" si="633"/>
        <v>0</v>
      </c>
      <c r="KO315" s="156">
        <f t="shared" si="633"/>
        <v>0</v>
      </c>
      <c r="KP315" s="156">
        <f t="shared" si="633"/>
        <v>0</v>
      </c>
      <c r="KQ315" s="156">
        <f t="shared" si="633"/>
        <v>0</v>
      </c>
      <c r="KR315" s="156">
        <f t="shared" si="633"/>
        <v>0</v>
      </c>
      <c r="KS315" s="156">
        <f t="shared" si="633"/>
        <v>0</v>
      </c>
      <c r="KT315" s="156">
        <f t="shared" si="633"/>
        <v>0</v>
      </c>
      <c r="KU315" s="156">
        <f t="shared" si="633"/>
        <v>0</v>
      </c>
      <c r="KV315" s="156">
        <f t="shared" si="633"/>
        <v>0</v>
      </c>
      <c r="KW315" s="156">
        <f t="shared" si="633"/>
        <v>0</v>
      </c>
      <c r="KX315" s="156">
        <f t="shared" si="633"/>
        <v>0</v>
      </c>
      <c r="KY315" s="156">
        <f t="shared" si="633"/>
        <v>0</v>
      </c>
      <c r="KZ315" s="156">
        <f t="shared" si="633"/>
        <v>0</v>
      </c>
      <c r="LA315" s="156">
        <f t="shared" si="633"/>
        <v>0</v>
      </c>
      <c r="LB315" s="156">
        <f t="shared" si="633"/>
        <v>0</v>
      </c>
      <c r="LC315" s="156">
        <f t="shared" si="633"/>
        <v>0</v>
      </c>
      <c r="LD315" s="156">
        <f t="shared" si="633"/>
        <v>0</v>
      </c>
      <c r="LE315" s="156">
        <f t="shared" si="633"/>
        <v>0</v>
      </c>
      <c r="LF315" s="156">
        <f t="shared" si="633"/>
        <v>0</v>
      </c>
      <c r="LG315" s="156">
        <f t="shared" si="633"/>
        <v>0</v>
      </c>
      <c r="LH315" s="156">
        <f t="shared" si="633"/>
        <v>0</v>
      </c>
      <c r="LI315" s="156">
        <f t="shared" si="633"/>
        <v>0</v>
      </c>
      <c r="LJ315" s="156">
        <f t="shared" si="633"/>
        <v>0</v>
      </c>
      <c r="LK315" s="156">
        <f t="shared" si="633"/>
        <v>0</v>
      </c>
      <c r="LL315" s="156">
        <f t="shared" ref="LL315:NK315" si="634">IF(AND(LL$165&gt;=EOMONTH($D147,0),LL$165&lt;EOMONTH($D147,$S147)),-LL312,0)</f>
        <v>0</v>
      </c>
      <c r="LM315" s="156">
        <f t="shared" si="634"/>
        <v>0</v>
      </c>
      <c r="LN315" s="156">
        <f t="shared" si="634"/>
        <v>0</v>
      </c>
      <c r="LO315" s="156">
        <f t="shared" si="634"/>
        <v>0</v>
      </c>
      <c r="LP315" s="156">
        <f t="shared" si="634"/>
        <v>0</v>
      </c>
      <c r="LQ315" s="156">
        <f t="shared" si="634"/>
        <v>0</v>
      </c>
      <c r="LR315" s="156">
        <f t="shared" si="634"/>
        <v>0</v>
      </c>
      <c r="LS315" s="156">
        <f t="shared" si="634"/>
        <v>0</v>
      </c>
      <c r="LT315" s="156">
        <f t="shared" si="634"/>
        <v>0</v>
      </c>
      <c r="LU315" s="156">
        <f t="shared" si="634"/>
        <v>0</v>
      </c>
      <c r="LV315" s="156">
        <f t="shared" si="634"/>
        <v>0</v>
      </c>
      <c r="LW315" s="156">
        <f t="shared" si="634"/>
        <v>0</v>
      </c>
      <c r="LX315" s="156">
        <f t="shared" si="634"/>
        <v>0</v>
      </c>
      <c r="LY315" s="156">
        <f t="shared" si="634"/>
        <v>0</v>
      </c>
      <c r="LZ315" s="156">
        <f t="shared" si="634"/>
        <v>0</v>
      </c>
      <c r="MA315" s="156">
        <f t="shared" si="634"/>
        <v>0</v>
      </c>
      <c r="MB315" s="156">
        <f t="shared" si="634"/>
        <v>0</v>
      </c>
      <c r="MC315" s="156">
        <f t="shared" si="634"/>
        <v>0</v>
      </c>
      <c r="MD315" s="156">
        <f t="shared" si="634"/>
        <v>0</v>
      </c>
      <c r="ME315" s="156">
        <f t="shared" si="634"/>
        <v>0</v>
      </c>
      <c r="MF315" s="156">
        <f t="shared" si="634"/>
        <v>0</v>
      </c>
      <c r="MG315" s="156">
        <f t="shared" si="634"/>
        <v>0</v>
      </c>
      <c r="MH315" s="156">
        <f t="shared" si="634"/>
        <v>0</v>
      </c>
      <c r="MI315" s="156">
        <f t="shared" si="634"/>
        <v>0</v>
      </c>
      <c r="MJ315" s="156">
        <f t="shared" si="634"/>
        <v>0</v>
      </c>
      <c r="MK315" s="156">
        <f t="shared" si="634"/>
        <v>0</v>
      </c>
      <c r="ML315" s="156">
        <f t="shared" si="634"/>
        <v>0</v>
      </c>
      <c r="MM315" s="156">
        <f t="shared" si="634"/>
        <v>0</v>
      </c>
      <c r="MN315" s="156">
        <f t="shared" si="634"/>
        <v>0</v>
      </c>
      <c r="MO315" s="156">
        <f t="shared" si="634"/>
        <v>0</v>
      </c>
      <c r="MP315" s="156">
        <f t="shared" si="634"/>
        <v>0</v>
      </c>
      <c r="MQ315" s="156">
        <f t="shared" si="634"/>
        <v>0</v>
      </c>
      <c r="MR315" s="156">
        <f t="shared" si="634"/>
        <v>0</v>
      </c>
      <c r="MS315" s="156">
        <f t="shared" si="634"/>
        <v>0</v>
      </c>
      <c r="MT315" s="156">
        <f t="shared" si="634"/>
        <v>0</v>
      </c>
      <c r="MU315" s="156">
        <f t="shared" si="634"/>
        <v>0</v>
      </c>
      <c r="MV315" s="156">
        <f t="shared" si="634"/>
        <v>0</v>
      </c>
      <c r="MW315" s="156">
        <f t="shared" si="634"/>
        <v>0</v>
      </c>
      <c r="MX315" s="156">
        <f t="shared" si="634"/>
        <v>0</v>
      </c>
      <c r="MY315" s="156">
        <f t="shared" si="634"/>
        <v>0</v>
      </c>
      <c r="MZ315" s="156">
        <f t="shared" si="634"/>
        <v>0</v>
      </c>
      <c r="NA315" s="156">
        <f t="shared" si="634"/>
        <v>0</v>
      </c>
      <c r="NB315" s="156">
        <f t="shared" si="634"/>
        <v>0</v>
      </c>
      <c r="NC315" s="156">
        <f t="shared" si="634"/>
        <v>0</v>
      </c>
      <c r="ND315" s="156">
        <f t="shared" si="634"/>
        <v>0</v>
      </c>
      <c r="NE315" s="156">
        <f t="shared" si="634"/>
        <v>0</v>
      </c>
      <c r="NF315" s="156">
        <f t="shared" si="634"/>
        <v>0</v>
      </c>
      <c r="NG315" s="156">
        <f t="shared" si="634"/>
        <v>0</v>
      </c>
      <c r="NH315" s="156">
        <f t="shared" si="634"/>
        <v>0</v>
      </c>
      <c r="NI315" s="156">
        <f t="shared" si="634"/>
        <v>0</v>
      </c>
      <c r="NJ315" s="156">
        <f t="shared" si="634"/>
        <v>0</v>
      </c>
      <c r="NK315" s="158">
        <f t="shared" si="634"/>
        <v>0</v>
      </c>
    </row>
    <row r="316" spans="1:375" x14ac:dyDescent="0.25">
      <c r="A316" s="154">
        <f t="shared" si="622"/>
        <v>534561.00220066216</v>
      </c>
      <c r="B316" s="35" t="s">
        <v>167</v>
      </c>
      <c r="C316" s="89" t="s">
        <v>157</v>
      </c>
      <c r="D316" s="156">
        <f t="shared" ref="D316:BO316" si="635">IF(OR(D$165&lt;=EOMONTH($E147,$R147*(1-$O147)),D$165&gt;EOMONTH($E147,$P147*12*(1-$O147)+$Q147*12*$O147+$R147*(1-$O147))),0,FV($W147,ROUNDDOWN(YEARFRAC($D$165,D$165,1),0),0,-($U147*(1-$O147)+$V147*$O147)*$B147/12,0))</f>
        <v>0</v>
      </c>
      <c r="E316" s="156">
        <f t="shared" si="635"/>
        <v>0</v>
      </c>
      <c r="F316" s="156">
        <f t="shared" si="635"/>
        <v>0</v>
      </c>
      <c r="G316" s="156">
        <f t="shared" si="635"/>
        <v>0</v>
      </c>
      <c r="H316" s="156">
        <f t="shared" si="635"/>
        <v>0</v>
      </c>
      <c r="I316" s="156">
        <f t="shared" si="635"/>
        <v>0</v>
      </c>
      <c r="J316" s="156">
        <f t="shared" si="635"/>
        <v>0</v>
      </c>
      <c r="K316" s="156">
        <f t="shared" si="635"/>
        <v>0</v>
      </c>
      <c r="L316" s="156">
        <f t="shared" si="635"/>
        <v>0</v>
      </c>
      <c r="M316" s="156">
        <f t="shared" si="635"/>
        <v>0</v>
      </c>
      <c r="N316" s="156">
        <f t="shared" si="635"/>
        <v>0</v>
      </c>
      <c r="O316" s="156">
        <f t="shared" si="635"/>
        <v>0</v>
      </c>
      <c r="P316" s="156">
        <f t="shared" si="635"/>
        <v>0</v>
      </c>
      <c r="Q316" s="156">
        <f t="shared" si="635"/>
        <v>0</v>
      </c>
      <c r="R316" s="156">
        <f t="shared" si="635"/>
        <v>0</v>
      </c>
      <c r="S316" s="156">
        <f t="shared" si="635"/>
        <v>0</v>
      </c>
      <c r="T316" s="156">
        <f t="shared" si="635"/>
        <v>0</v>
      </c>
      <c r="U316" s="156">
        <f t="shared" si="635"/>
        <v>0</v>
      </c>
      <c r="V316" s="156">
        <f t="shared" si="635"/>
        <v>0</v>
      </c>
      <c r="W316" s="156">
        <f t="shared" si="635"/>
        <v>0</v>
      </c>
      <c r="X316" s="156">
        <f t="shared" si="635"/>
        <v>0</v>
      </c>
      <c r="Y316" s="156">
        <f t="shared" si="635"/>
        <v>0</v>
      </c>
      <c r="Z316" s="156">
        <f t="shared" si="635"/>
        <v>0</v>
      </c>
      <c r="AA316" s="156">
        <f t="shared" si="635"/>
        <v>0</v>
      </c>
      <c r="AB316" s="156">
        <f t="shared" si="635"/>
        <v>0</v>
      </c>
      <c r="AC316" s="156">
        <f t="shared" si="635"/>
        <v>0</v>
      </c>
      <c r="AD316" s="156">
        <f t="shared" si="635"/>
        <v>0</v>
      </c>
      <c r="AE316" s="156">
        <f t="shared" si="635"/>
        <v>0</v>
      </c>
      <c r="AF316" s="156">
        <f t="shared" si="635"/>
        <v>0</v>
      </c>
      <c r="AG316" s="156">
        <f t="shared" si="635"/>
        <v>0</v>
      </c>
      <c r="AH316" s="156">
        <f t="shared" si="635"/>
        <v>0</v>
      </c>
      <c r="AI316" s="156">
        <f t="shared" si="635"/>
        <v>0</v>
      </c>
      <c r="AJ316" s="156">
        <f t="shared" si="635"/>
        <v>0</v>
      </c>
      <c r="AK316" s="156">
        <f t="shared" si="635"/>
        <v>0</v>
      </c>
      <c r="AL316" s="156">
        <f t="shared" si="635"/>
        <v>0</v>
      </c>
      <c r="AM316" s="156">
        <f t="shared" si="635"/>
        <v>0</v>
      </c>
      <c r="AN316" s="156">
        <f t="shared" si="635"/>
        <v>0</v>
      </c>
      <c r="AO316" s="156">
        <f t="shared" si="635"/>
        <v>0</v>
      </c>
      <c r="AP316" s="156">
        <f t="shared" si="635"/>
        <v>0</v>
      </c>
      <c r="AQ316" s="156">
        <f t="shared" si="635"/>
        <v>0</v>
      </c>
      <c r="AR316" s="156">
        <f t="shared" si="635"/>
        <v>0</v>
      </c>
      <c r="AS316" s="156">
        <f t="shared" si="635"/>
        <v>0</v>
      </c>
      <c r="AT316" s="156">
        <f t="shared" si="635"/>
        <v>0</v>
      </c>
      <c r="AU316" s="156">
        <f t="shared" si="635"/>
        <v>0</v>
      </c>
      <c r="AV316" s="156">
        <f t="shared" si="635"/>
        <v>0</v>
      </c>
      <c r="AW316" s="156">
        <f t="shared" si="635"/>
        <v>0</v>
      </c>
      <c r="AX316" s="156">
        <f t="shared" si="635"/>
        <v>0</v>
      </c>
      <c r="AY316" s="156">
        <f t="shared" si="635"/>
        <v>0</v>
      </c>
      <c r="AZ316" s="156">
        <f t="shared" si="635"/>
        <v>0</v>
      </c>
      <c r="BA316" s="156">
        <f t="shared" si="635"/>
        <v>0</v>
      </c>
      <c r="BB316" s="156">
        <f t="shared" si="635"/>
        <v>0</v>
      </c>
      <c r="BC316" s="156">
        <f t="shared" si="635"/>
        <v>0</v>
      </c>
      <c r="BD316" s="156">
        <f t="shared" si="635"/>
        <v>0</v>
      </c>
      <c r="BE316" s="156">
        <f t="shared" si="635"/>
        <v>0</v>
      </c>
      <c r="BF316" s="156">
        <f t="shared" si="635"/>
        <v>0</v>
      </c>
      <c r="BG316" s="156">
        <f t="shared" si="635"/>
        <v>0</v>
      </c>
      <c r="BH316" s="156">
        <f t="shared" si="635"/>
        <v>0</v>
      </c>
      <c r="BI316" s="156">
        <f t="shared" si="635"/>
        <v>0</v>
      </c>
      <c r="BJ316" s="156">
        <f t="shared" si="635"/>
        <v>0</v>
      </c>
      <c r="BK316" s="156">
        <f t="shared" si="635"/>
        <v>5252.3744466666667</v>
      </c>
      <c r="BL316" s="156">
        <f t="shared" si="635"/>
        <v>5252.3744466666667</v>
      </c>
      <c r="BM316" s="156">
        <f t="shared" si="635"/>
        <v>5409.9456800666667</v>
      </c>
      <c r="BN316" s="156">
        <f t="shared" si="635"/>
        <v>5409.9456800666667</v>
      </c>
      <c r="BO316" s="156">
        <f t="shared" si="635"/>
        <v>5409.9456800666667</v>
      </c>
      <c r="BP316" s="156">
        <f t="shared" ref="BP316:EA316" si="636">IF(OR(BP$165&lt;=EOMONTH($E147,$R147*(1-$O147)),BP$165&gt;EOMONTH($E147,$P147*12*(1-$O147)+$Q147*12*$O147+$R147*(1-$O147))),0,FV($W147,ROUNDDOWN(YEARFRAC($D$165,BP$165,1),0),0,-($U147*(1-$O147)+$V147*$O147)*$B147/12,0))</f>
        <v>5409.9456800666667</v>
      </c>
      <c r="BQ316" s="156">
        <f t="shared" si="636"/>
        <v>5409.9456800666667</v>
      </c>
      <c r="BR316" s="156">
        <f t="shared" si="636"/>
        <v>5409.9456800666667</v>
      </c>
      <c r="BS316" s="156">
        <f t="shared" si="636"/>
        <v>5409.9456800666667</v>
      </c>
      <c r="BT316" s="156">
        <f t="shared" si="636"/>
        <v>5409.9456800666667</v>
      </c>
      <c r="BU316" s="156">
        <f t="shared" si="636"/>
        <v>5409.9456800666667</v>
      </c>
      <c r="BV316" s="156">
        <f t="shared" si="636"/>
        <v>5409.9456800666667</v>
      </c>
      <c r="BW316" s="156">
        <f t="shared" si="636"/>
        <v>5409.9456800666667</v>
      </c>
      <c r="BX316" s="156">
        <f t="shared" si="636"/>
        <v>5409.9456800666667</v>
      </c>
      <c r="BY316" s="156">
        <f t="shared" si="636"/>
        <v>5572.2440504686665</v>
      </c>
      <c r="BZ316" s="156">
        <f t="shared" si="636"/>
        <v>5572.2440504686665</v>
      </c>
      <c r="CA316" s="156">
        <f t="shared" si="636"/>
        <v>5572.2440504686665</v>
      </c>
      <c r="CB316" s="156">
        <f t="shared" si="636"/>
        <v>5572.2440504686665</v>
      </c>
      <c r="CC316" s="156">
        <f t="shared" si="636"/>
        <v>5572.2440504686665</v>
      </c>
      <c r="CD316" s="156">
        <f t="shared" si="636"/>
        <v>5572.2440504686665</v>
      </c>
      <c r="CE316" s="156">
        <f t="shared" si="636"/>
        <v>5572.2440504686665</v>
      </c>
      <c r="CF316" s="156">
        <f t="shared" si="636"/>
        <v>5572.2440504686665</v>
      </c>
      <c r="CG316" s="156">
        <f t="shared" si="636"/>
        <v>5572.2440504686665</v>
      </c>
      <c r="CH316" s="156">
        <f t="shared" si="636"/>
        <v>5572.2440504686665</v>
      </c>
      <c r="CI316" s="156">
        <f t="shared" si="636"/>
        <v>5572.2440504686665</v>
      </c>
      <c r="CJ316" s="156">
        <f t="shared" si="636"/>
        <v>5572.2440504686665</v>
      </c>
      <c r="CK316" s="156">
        <f t="shared" si="636"/>
        <v>5739.4113719827274</v>
      </c>
      <c r="CL316" s="156">
        <f t="shared" si="636"/>
        <v>5739.4113719827274</v>
      </c>
      <c r="CM316" s="156">
        <f t="shared" si="636"/>
        <v>5739.4113719827274</v>
      </c>
      <c r="CN316" s="156">
        <f t="shared" si="636"/>
        <v>5739.4113719827274</v>
      </c>
      <c r="CO316" s="156">
        <f t="shared" si="636"/>
        <v>5739.4113719827274</v>
      </c>
      <c r="CP316" s="156">
        <f t="shared" si="636"/>
        <v>5739.4113719827274</v>
      </c>
      <c r="CQ316" s="156">
        <f t="shared" si="636"/>
        <v>5739.4113719827274</v>
      </c>
      <c r="CR316" s="156">
        <f t="shared" si="636"/>
        <v>5739.4113719827274</v>
      </c>
      <c r="CS316" s="156">
        <f t="shared" si="636"/>
        <v>5739.4113719827274</v>
      </c>
      <c r="CT316" s="156">
        <f t="shared" si="636"/>
        <v>5739.4113719827274</v>
      </c>
      <c r="CU316" s="156">
        <f t="shared" si="636"/>
        <v>5739.4113719827274</v>
      </c>
      <c r="CV316" s="156">
        <f t="shared" si="636"/>
        <v>5739.4113719827274</v>
      </c>
      <c r="CW316" s="156">
        <f t="shared" si="636"/>
        <v>5911.5937131422079</v>
      </c>
      <c r="CX316" s="156">
        <f t="shared" si="636"/>
        <v>5911.5937131422079</v>
      </c>
      <c r="CY316" s="156">
        <f t="shared" si="636"/>
        <v>5911.5937131422079</v>
      </c>
      <c r="CZ316" s="156">
        <f t="shared" si="636"/>
        <v>5911.5937131422079</v>
      </c>
      <c r="DA316" s="156">
        <f t="shared" si="636"/>
        <v>5911.5937131422079</v>
      </c>
      <c r="DB316" s="156">
        <f t="shared" si="636"/>
        <v>5911.5937131422079</v>
      </c>
      <c r="DC316" s="156">
        <f t="shared" si="636"/>
        <v>5911.5937131422079</v>
      </c>
      <c r="DD316" s="156">
        <f t="shared" si="636"/>
        <v>5911.5937131422079</v>
      </c>
      <c r="DE316" s="156">
        <f t="shared" si="636"/>
        <v>5911.5937131422079</v>
      </c>
      <c r="DF316" s="156">
        <f t="shared" si="636"/>
        <v>5911.5937131422079</v>
      </c>
      <c r="DG316" s="156">
        <f t="shared" si="636"/>
        <v>5911.5937131422079</v>
      </c>
      <c r="DH316" s="156">
        <f t="shared" si="636"/>
        <v>5911.5937131422079</v>
      </c>
      <c r="DI316" s="156">
        <f t="shared" si="636"/>
        <v>6088.9415245364744</v>
      </c>
      <c r="DJ316" s="156">
        <f t="shared" si="636"/>
        <v>6088.9415245364744</v>
      </c>
      <c r="DK316" s="156">
        <f t="shared" si="636"/>
        <v>6088.9415245364744</v>
      </c>
      <c r="DL316" s="156">
        <f t="shared" si="636"/>
        <v>6088.9415245364744</v>
      </c>
      <c r="DM316" s="156">
        <f t="shared" si="636"/>
        <v>6088.9415245364744</v>
      </c>
      <c r="DN316" s="156">
        <f t="shared" si="636"/>
        <v>6088.9415245364744</v>
      </c>
      <c r="DO316" s="156">
        <f t="shared" si="636"/>
        <v>6088.9415245364744</v>
      </c>
      <c r="DP316" s="156">
        <f t="shared" si="636"/>
        <v>6088.9415245364744</v>
      </c>
      <c r="DQ316" s="156">
        <f t="shared" si="636"/>
        <v>6088.9415245364744</v>
      </c>
      <c r="DR316" s="156">
        <f t="shared" si="636"/>
        <v>6088.9415245364744</v>
      </c>
      <c r="DS316" s="156">
        <f t="shared" si="636"/>
        <v>6088.9415245364744</v>
      </c>
      <c r="DT316" s="156">
        <f t="shared" si="636"/>
        <v>6088.9415245364744</v>
      </c>
      <c r="DU316" s="156">
        <f t="shared" si="636"/>
        <v>6271.6097702725683</v>
      </c>
      <c r="DV316" s="156">
        <f t="shared" si="636"/>
        <v>6271.6097702725683</v>
      </c>
      <c r="DW316" s="156">
        <f t="shared" si="636"/>
        <v>6271.6097702725683</v>
      </c>
      <c r="DX316" s="156">
        <f t="shared" si="636"/>
        <v>6271.6097702725683</v>
      </c>
      <c r="DY316" s="156">
        <f t="shared" si="636"/>
        <v>6271.6097702725683</v>
      </c>
      <c r="DZ316" s="156">
        <f t="shared" si="636"/>
        <v>6271.6097702725683</v>
      </c>
      <c r="EA316" s="156">
        <f t="shared" si="636"/>
        <v>6271.6097702725683</v>
      </c>
      <c r="EB316" s="156">
        <f t="shared" ref="EB316:GM316" si="637">IF(OR(EB$165&lt;=EOMONTH($E147,$R147*(1-$O147)),EB$165&gt;EOMONTH($E147,$P147*12*(1-$O147)+$Q147*12*$O147+$R147*(1-$O147))),0,FV($W147,ROUNDDOWN(YEARFRAC($D$165,EB$165,1),0),0,-($U147*(1-$O147)+$V147*$O147)*$B147/12,0))</f>
        <v>6271.6097702725683</v>
      </c>
      <c r="EC316" s="156">
        <f t="shared" si="637"/>
        <v>6271.6097702725683</v>
      </c>
      <c r="ED316" s="156">
        <f t="shared" si="637"/>
        <v>6271.6097702725683</v>
      </c>
      <c r="EE316" s="156">
        <f t="shared" si="637"/>
        <v>6271.6097702725683</v>
      </c>
      <c r="EF316" s="156">
        <f t="shared" si="637"/>
        <v>6271.6097702725683</v>
      </c>
      <c r="EG316" s="156">
        <f t="shared" si="637"/>
        <v>6459.7580633807456</v>
      </c>
      <c r="EH316" s="156">
        <f t="shared" si="637"/>
        <v>6459.7580633807456</v>
      </c>
      <c r="EI316" s="156">
        <f t="shared" si="637"/>
        <v>6459.7580633807456</v>
      </c>
      <c r="EJ316" s="156">
        <f t="shared" si="637"/>
        <v>6459.7580633807456</v>
      </c>
      <c r="EK316" s="156">
        <f t="shared" si="637"/>
        <v>6459.7580633807456</v>
      </c>
      <c r="EL316" s="156">
        <f t="shared" si="637"/>
        <v>6459.7580633807456</v>
      </c>
      <c r="EM316" s="156">
        <f t="shared" si="637"/>
        <v>6459.7580633807456</v>
      </c>
      <c r="EN316" s="156">
        <f t="shared" si="637"/>
        <v>6459.7580633807456</v>
      </c>
      <c r="EO316" s="156">
        <f t="shared" si="637"/>
        <v>6459.7580633807456</v>
      </c>
      <c r="EP316" s="156">
        <f t="shared" si="637"/>
        <v>6459.7580633807456</v>
      </c>
      <c r="EQ316" s="156">
        <f t="shared" si="637"/>
        <v>6459.7580633807456</v>
      </c>
      <c r="ER316" s="156">
        <f t="shared" si="637"/>
        <v>6459.7580633807456</v>
      </c>
      <c r="ES316" s="156">
        <f t="shared" si="637"/>
        <v>6653.5508052821669</v>
      </c>
      <c r="ET316" s="156">
        <f t="shared" si="637"/>
        <v>6653.5508052821669</v>
      </c>
      <c r="EU316" s="156">
        <f t="shared" si="637"/>
        <v>6653.5508052821669</v>
      </c>
      <c r="EV316" s="156">
        <f t="shared" si="637"/>
        <v>6653.5508052821669</v>
      </c>
      <c r="EW316" s="156">
        <f t="shared" si="637"/>
        <v>0</v>
      </c>
      <c r="EX316" s="156">
        <f t="shared" si="637"/>
        <v>0</v>
      </c>
      <c r="EY316" s="156">
        <f t="shared" si="637"/>
        <v>0</v>
      </c>
      <c r="EZ316" s="156">
        <f t="shared" si="637"/>
        <v>0</v>
      </c>
      <c r="FA316" s="156">
        <f t="shared" si="637"/>
        <v>0</v>
      </c>
      <c r="FB316" s="156">
        <f t="shared" si="637"/>
        <v>0</v>
      </c>
      <c r="FC316" s="156">
        <f t="shared" si="637"/>
        <v>0</v>
      </c>
      <c r="FD316" s="156">
        <f t="shared" si="637"/>
        <v>0</v>
      </c>
      <c r="FE316" s="156">
        <f t="shared" si="637"/>
        <v>0</v>
      </c>
      <c r="FF316" s="156">
        <f t="shared" si="637"/>
        <v>0</v>
      </c>
      <c r="FG316" s="156">
        <f t="shared" si="637"/>
        <v>0</v>
      </c>
      <c r="FH316" s="156">
        <f t="shared" si="637"/>
        <v>0</v>
      </c>
      <c r="FI316" s="156">
        <f t="shared" si="637"/>
        <v>0</v>
      </c>
      <c r="FJ316" s="156">
        <f t="shared" si="637"/>
        <v>0</v>
      </c>
      <c r="FK316" s="156">
        <f t="shared" si="637"/>
        <v>0</v>
      </c>
      <c r="FL316" s="156">
        <f t="shared" si="637"/>
        <v>0</v>
      </c>
      <c r="FM316" s="156">
        <f t="shared" si="637"/>
        <v>0</v>
      </c>
      <c r="FN316" s="156">
        <f t="shared" si="637"/>
        <v>0</v>
      </c>
      <c r="FO316" s="156">
        <f t="shared" si="637"/>
        <v>0</v>
      </c>
      <c r="FP316" s="156">
        <f t="shared" si="637"/>
        <v>0</v>
      </c>
      <c r="FQ316" s="156">
        <f t="shared" si="637"/>
        <v>0</v>
      </c>
      <c r="FR316" s="156">
        <f t="shared" si="637"/>
        <v>0</v>
      </c>
      <c r="FS316" s="156">
        <f t="shared" si="637"/>
        <v>0</v>
      </c>
      <c r="FT316" s="156">
        <f t="shared" si="637"/>
        <v>0</v>
      </c>
      <c r="FU316" s="156">
        <f t="shared" si="637"/>
        <v>0</v>
      </c>
      <c r="FV316" s="156">
        <f t="shared" si="637"/>
        <v>0</v>
      </c>
      <c r="FW316" s="156">
        <f t="shared" si="637"/>
        <v>0</v>
      </c>
      <c r="FX316" s="156">
        <f t="shared" si="637"/>
        <v>0</v>
      </c>
      <c r="FY316" s="156">
        <f t="shared" si="637"/>
        <v>0</v>
      </c>
      <c r="FZ316" s="156">
        <f t="shared" si="637"/>
        <v>0</v>
      </c>
      <c r="GA316" s="156">
        <f t="shared" si="637"/>
        <v>0</v>
      </c>
      <c r="GB316" s="156">
        <f t="shared" si="637"/>
        <v>0</v>
      </c>
      <c r="GC316" s="156">
        <f t="shared" si="637"/>
        <v>0</v>
      </c>
      <c r="GD316" s="156">
        <f t="shared" si="637"/>
        <v>0</v>
      </c>
      <c r="GE316" s="156">
        <f t="shared" si="637"/>
        <v>0</v>
      </c>
      <c r="GF316" s="156">
        <f t="shared" si="637"/>
        <v>0</v>
      </c>
      <c r="GG316" s="156">
        <f t="shared" si="637"/>
        <v>0</v>
      </c>
      <c r="GH316" s="156">
        <f t="shared" si="637"/>
        <v>0</v>
      </c>
      <c r="GI316" s="156">
        <f t="shared" si="637"/>
        <v>0</v>
      </c>
      <c r="GJ316" s="156">
        <f t="shared" si="637"/>
        <v>0</v>
      </c>
      <c r="GK316" s="156">
        <f t="shared" si="637"/>
        <v>0</v>
      </c>
      <c r="GL316" s="156">
        <f t="shared" si="637"/>
        <v>0</v>
      </c>
      <c r="GM316" s="156">
        <f t="shared" si="637"/>
        <v>0</v>
      </c>
      <c r="GN316" s="156">
        <f t="shared" ref="GN316:IY316" si="638">IF(OR(GN$165&lt;=EOMONTH($E147,$R147*(1-$O147)),GN$165&gt;EOMONTH($E147,$P147*12*(1-$O147)+$Q147*12*$O147+$R147*(1-$O147))),0,FV($W147,ROUNDDOWN(YEARFRAC($D$165,GN$165,1),0),0,-($U147*(1-$O147)+$V147*$O147)*$B147/12,0))</f>
        <v>0</v>
      </c>
      <c r="GO316" s="156">
        <f t="shared" si="638"/>
        <v>0</v>
      </c>
      <c r="GP316" s="156">
        <f t="shared" si="638"/>
        <v>0</v>
      </c>
      <c r="GQ316" s="156">
        <f t="shared" si="638"/>
        <v>0</v>
      </c>
      <c r="GR316" s="156">
        <f t="shared" si="638"/>
        <v>0</v>
      </c>
      <c r="GS316" s="156">
        <f t="shared" si="638"/>
        <v>0</v>
      </c>
      <c r="GT316" s="156">
        <f t="shared" si="638"/>
        <v>0</v>
      </c>
      <c r="GU316" s="156">
        <f t="shared" si="638"/>
        <v>0</v>
      </c>
      <c r="GV316" s="156">
        <f t="shared" si="638"/>
        <v>0</v>
      </c>
      <c r="GW316" s="156">
        <f t="shared" si="638"/>
        <v>0</v>
      </c>
      <c r="GX316" s="156">
        <f t="shared" si="638"/>
        <v>0</v>
      </c>
      <c r="GY316" s="156">
        <f t="shared" si="638"/>
        <v>0</v>
      </c>
      <c r="GZ316" s="156">
        <f t="shared" si="638"/>
        <v>0</v>
      </c>
      <c r="HA316" s="156">
        <f t="shared" si="638"/>
        <v>0</v>
      </c>
      <c r="HB316" s="156">
        <f t="shared" si="638"/>
        <v>0</v>
      </c>
      <c r="HC316" s="156">
        <f t="shared" si="638"/>
        <v>0</v>
      </c>
      <c r="HD316" s="156">
        <f t="shared" si="638"/>
        <v>0</v>
      </c>
      <c r="HE316" s="156">
        <f t="shared" si="638"/>
        <v>0</v>
      </c>
      <c r="HF316" s="156">
        <f t="shared" si="638"/>
        <v>0</v>
      </c>
      <c r="HG316" s="156">
        <f t="shared" si="638"/>
        <v>0</v>
      </c>
      <c r="HH316" s="156">
        <f t="shared" si="638"/>
        <v>0</v>
      </c>
      <c r="HI316" s="156">
        <f t="shared" si="638"/>
        <v>0</v>
      </c>
      <c r="HJ316" s="156">
        <f t="shared" si="638"/>
        <v>0</v>
      </c>
      <c r="HK316" s="156">
        <f t="shared" si="638"/>
        <v>0</v>
      </c>
      <c r="HL316" s="156">
        <f t="shared" si="638"/>
        <v>0</v>
      </c>
      <c r="HM316" s="156">
        <f t="shared" si="638"/>
        <v>0</v>
      </c>
      <c r="HN316" s="156">
        <f t="shared" si="638"/>
        <v>0</v>
      </c>
      <c r="HO316" s="156">
        <f t="shared" si="638"/>
        <v>0</v>
      </c>
      <c r="HP316" s="156">
        <f t="shared" si="638"/>
        <v>0</v>
      </c>
      <c r="HQ316" s="156">
        <f t="shared" si="638"/>
        <v>0</v>
      </c>
      <c r="HR316" s="156">
        <f t="shared" si="638"/>
        <v>0</v>
      </c>
      <c r="HS316" s="156">
        <f t="shared" si="638"/>
        <v>0</v>
      </c>
      <c r="HT316" s="156">
        <f t="shared" si="638"/>
        <v>0</v>
      </c>
      <c r="HU316" s="156">
        <f t="shared" si="638"/>
        <v>0</v>
      </c>
      <c r="HV316" s="156">
        <f t="shared" si="638"/>
        <v>0</v>
      </c>
      <c r="HW316" s="156">
        <f t="shared" si="638"/>
        <v>0</v>
      </c>
      <c r="HX316" s="156">
        <f t="shared" si="638"/>
        <v>0</v>
      </c>
      <c r="HY316" s="156">
        <f t="shared" si="638"/>
        <v>0</v>
      </c>
      <c r="HZ316" s="156">
        <f t="shared" si="638"/>
        <v>0</v>
      </c>
      <c r="IA316" s="156">
        <f t="shared" si="638"/>
        <v>0</v>
      </c>
      <c r="IB316" s="156">
        <f t="shared" si="638"/>
        <v>0</v>
      </c>
      <c r="IC316" s="156">
        <f t="shared" si="638"/>
        <v>0</v>
      </c>
      <c r="ID316" s="156">
        <f t="shared" si="638"/>
        <v>0</v>
      </c>
      <c r="IE316" s="156">
        <f t="shared" si="638"/>
        <v>0</v>
      </c>
      <c r="IF316" s="156">
        <f t="shared" si="638"/>
        <v>0</v>
      </c>
      <c r="IG316" s="156">
        <f t="shared" si="638"/>
        <v>0</v>
      </c>
      <c r="IH316" s="156">
        <f t="shared" si="638"/>
        <v>0</v>
      </c>
      <c r="II316" s="156">
        <f t="shared" si="638"/>
        <v>0</v>
      </c>
      <c r="IJ316" s="156">
        <f t="shared" si="638"/>
        <v>0</v>
      </c>
      <c r="IK316" s="156">
        <f t="shared" si="638"/>
        <v>0</v>
      </c>
      <c r="IL316" s="156">
        <f t="shared" si="638"/>
        <v>0</v>
      </c>
      <c r="IM316" s="156">
        <f t="shared" si="638"/>
        <v>0</v>
      </c>
      <c r="IN316" s="156">
        <f t="shared" si="638"/>
        <v>0</v>
      </c>
      <c r="IO316" s="156">
        <f t="shared" si="638"/>
        <v>0</v>
      </c>
      <c r="IP316" s="156">
        <f t="shared" si="638"/>
        <v>0</v>
      </c>
      <c r="IQ316" s="156">
        <f t="shared" si="638"/>
        <v>0</v>
      </c>
      <c r="IR316" s="156">
        <f t="shared" si="638"/>
        <v>0</v>
      </c>
      <c r="IS316" s="156">
        <f t="shared" si="638"/>
        <v>0</v>
      </c>
      <c r="IT316" s="156">
        <f t="shared" si="638"/>
        <v>0</v>
      </c>
      <c r="IU316" s="156">
        <f t="shared" si="638"/>
        <v>0</v>
      </c>
      <c r="IV316" s="156">
        <f t="shared" si="638"/>
        <v>0</v>
      </c>
      <c r="IW316" s="156">
        <f t="shared" si="638"/>
        <v>0</v>
      </c>
      <c r="IX316" s="156">
        <f t="shared" si="638"/>
        <v>0</v>
      </c>
      <c r="IY316" s="156">
        <f t="shared" si="638"/>
        <v>0</v>
      </c>
      <c r="IZ316" s="156">
        <f t="shared" ref="IZ316:LK316" si="639">IF(OR(IZ$165&lt;=EOMONTH($E147,$R147*(1-$O147)),IZ$165&gt;EOMONTH($E147,$P147*12*(1-$O147)+$Q147*12*$O147+$R147*(1-$O147))),0,FV($W147,ROUNDDOWN(YEARFRAC($D$165,IZ$165,1),0),0,-($U147*(1-$O147)+$V147*$O147)*$B147/12,0))</f>
        <v>0</v>
      </c>
      <c r="JA316" s="156">
        <f t="shared" si="639"/>
        <v>0</v>
      </c>
      <c r="JB316" s="156">
        <f t="shared" si="639"/>
        <v>0</v>
      </c>
      <c r="JC316" s="156">
        <f t="shared" si="639"/>
        <v>0</v>
      </c>
      <c r="JD316" s="156">
        <f t="shared" si="639"/>
        <v>0</v>
      </c>
      <c r="JE316" s="156">
        <f t="shared" si="639"/>
        <v>0</v>
      </c>
      <c r="JF316" s="156">
        <f t="shared" si="639"/>
        <v>0</v>
      </c>
      <c r="JG316" s="156">
        <f t="shared" si="639"/>
        <v>0</v>
      </c>
      <c r="JH316" s="156">
        <f t="shared" si="639"/>
        <v>0</v>
      </c>
      <c r="JI316" s="156">
        <f t="shared" si="639"/>
        <v>0</v>
      </c>
      <c r="JJ316" s="156">
        <f t="shared" si="639"/>
        <v>0</v>
      </c>
      <c r="JK316" s="156">
        <f t="shared" si="639"/>
        <v>0</v>
      </c>
      <c r="JL316" s="156">
        <f t="shared" si="639"/>
        <v>0</v>
      </c>
      <c r="JM316" s="156">
        <f t="shared" si="639"/>
        <v>0</v>
      </c>
      <c r="JN316" s="156">
        <f t="shared" si="639"/>
        <v>0</v>
      </c>
      <c r="JO316" s="156">
        <f t="shared" si="639"/>
        <v>0</v>
      </c>
      <c r="JP316" s="156">
        <f t="shared" si="639"/>
        <v>0</v>
      </c>
      <c r="JQ316" s="156">
        <f t="shared" si="639"/>
        <v>0</v>
      </c>
      <c r="JR316" s="156">
        <f t="shared" si="639"/>
        <v>0</v>
      </c>
      <c r="JS316" s="156">
        <f t="shared" si="639"/>
        <v>0</v>
      </c>
      <c r="JT316" s="156">
        <f t="shared" si="639"/>
        <v>0</v>
      </c>
      <c r="JU316" s="156">
        <f t="shared" si="639"/>
        <v>0</v>
      </c>
      <c r="JV316" s="156">
        <f t="shared" si="639"/>
        <v>0</v>
      </c>
      <c r="JW316" s="156">
        <f t="shared" si="639"/>
        <v>0</v>
      </c>
      <c r="JX316" s="156">
        <f t="shared" si="639"/>
        <v>0</v>
      </c>
      <c r="JY316" s="156">
        <f t="shared" si="639"/>
        <v>0</v>
      </c>
      <c r="JZ316" s="156">
        <f t="shared" si="639"/>
        <v>0</v>
      </c>
      <c r="KA316" s="156">
        <f t="shared" si="639"/>
        <v>0</v>
      </c>
      <c r="KB316" s="156">
        <f t="shared" si="639"/>
        <v>0</v>
      </c>
      <c r="KC316" s="156">
        <f t="shared" si="639"/>
        <v>0</v>
      </c>
      <c r="KD316" s="156">
        <f t="shared" si="639"/>
        <v>0</v>
      </c>
      <c r="KE316" s="156">
        <f t="shared" si="639"/>
        <v>0</v>
      </c>
      <c r="KF316" s="156">
        <f t="shared" si="639"/>
        <v>0</v>
      </c>
      <c r="KG316" s="156">
        <f t="shared" si="639"/>
        <v>0</v>
      </c>
      <c r="KH316" s="156">
        <f t="shared" si="639"/>
        <v>0</v>
      </c>
      <c r="KI316" s="156">
        <f t="shared" si="639"/>
        <v>0</v>
      </c>
      <c r="KJ316" s="156">
        <f t="shared" si="639"/>
        <v>0</v>
      </c>
      <c r="KK316" s="156">
        <f t="shared" si="639"/>
        <v>0</v>
      </c>
      <c r="KL316" s="156">
        <f t="shared" si="639"/>
        <v>0</v>
      </c>
      <c r="KM316" s="156">
        <f t="shared" si="639"/>
        <v>0</v>
      </c>
      <c r="KN316" s="156">
        <f t="shared" si="639"/>
        <v>0</v>
      </c>
      <c r="KO316" s="156">
        <f t="shared" si="639"/>
        <v>0</v>
      </c>
      <c r="KP316" s="156">
        <f t="shared" si="639"/>
        <v>0</v>
      </c>
      <c r="KQ316" s="156">
        <f t="shared" si="639"/>
        <v>0</v>
      </c>
      <c r="KR316" s="156">
        <f t="shared" si="639"/>
        <v>0</v>
      </c>
      <c r="KS316" s="156">
        <f t="shared" si="639"/>
        <v>0</v>
      </c>
      <c r="KT316" s="156">
        <f t="shared" si="639"/>
        <v>0</v>
      </c>
      <c r="KU316" s="156">
        <f t="shared" si="639"/>
        <v>0</v>
      </c>
      <c r="KV316" s="156">
        <f t="shared" si="639"/>
        <v>0</v>
      </c>
      <c r="KW316" s="156">
        <f t="shared" si="639"/>
        <v>0</v>
      </c>
      <c r="KX316" s="156">
        <f t="shared" si="639"/>
        <v>0</v>
      </c>
      <c r="KY316" s="156">
        <f t="shared" si="639"/>
        <v>0</v>
      </c>
      <c r="KZ316" s="156">
        <f t="shared" si="639"/>
        <v>0</v>
      </c>
      <c r="LA316" s="156">
        <f t="shared" si="639"/>
        <v>0</v>
      </c>
      <c r="LB316" s="156">
        <f t="shared" si="639"/>
        <v>0</v>
      </c>
      <c r="LC316" s="156">
        <f t="shared" si="639"/>
        <v>0</v>
      </c>
      <c r="LD316" s="156">
        <f t="shared" si="639"/>
        <v>0</v>
      </c>
      <c r="LE316" s="156">
        <f t="shared" si="639"/>
        <v>0</v>
      </c>
      <c r="LF316" s="156">
        <f t="shared" si="639"/>
        <v>0</v>
      </c>
      <c r="LG316" s="156">
        <f t="shared" si="639"/>
        <v>0</v>
      </c>
      <c r="LH316" s="156">
        <f t="shared" si="639"/>
        <v>0</v>
      </c>
      <c r="LI316" s="156">
        <f t="shared" si="639"/>
        <v>0</v>
      </c>
      <c r="LJ316" s="156">
        <f t="shared" si="639"/>
        <v>0</v>
      </c>
      <c r="LK316" s="156">
        <f t="shared" si="639"/>
        <v>0</v>
      </c>
      <c r="LL316" s="156">
        <f t="shared" ref="LL316:NK316" si="640">IF(OR(LL$165&lt;=EOMONTH($E147,$R147*(1-$O147)),LL$165&gt;EOMONTH($E147,$P147*12*(1-$O147)+$Q147*12*$O147+$R147*(1-$O147))),0,FV($W147,ROUNDDOWN(YEARFRAC($D$165,LL$165,1),0),0,-($U147*(1-$O147)+$V147*$O147)*$B147/12,0))</f>
        <v>0</v>
      </c>
      <c r="LM316" s="156">
        <f t="shared" si="640"/>
        <v>0</v>
      </c>
      <c r="LN316" s="156">
        <f t="shared" si="640"/>
        <v>0</v>
      </c>
      <c r="LO316" s="156">
        <f t="shared" si="640"/>
        <v>0</v>
      </c>
      <c r="LP316" s="156">
        <f t="shared" si="640"/>
        <v>0</v>
      </c>
      <c r="LQ316" s="156">
        <f t="shared" si="640"/>
        <v>0</v>
      </c>
      <c r="LR316" s="156">
        <f t="shared" si="640"/>
        <v>0</v>
      </c>
      <c r="LS316" s="156">
        <f t="shared" si="640"/>
        <v>0</v>
      </c>
      <c r="LT316" s="156">
        <f t="shared" si="640"/>
        <v>0</v>
      </c>
      <c r="LU316" s="156">
        <f t="shared" si="640"/>
        <v>0</v>
      </c>
      <c r="LV316" s="156">
        <f t="shared" si="640"/>
        <v>0</v>
      </c>
      <c r="LW316" s="156">
        <f t="shared" si="640"/>
        <v>0</v>
      </c>
      <c r="LX316" s="156">
        <f t="shared" si="640"/>
        <v>0</v>
      </c>
      <c r="LY316" s="156">
        <f t="shared" si="640"/>
        <v>0</v>
      </c>
      <c r="LZ316" s="156">
        <f t="shared" si="640"/>
        <v>0</v>
      </c>
      <c r="MA316" s="156">
        <f t="shared" si="640"/>
        <v>0</v>
      </c>
      <c r="MB316" s="156">
        <f t="shared" si="640"/>
        <v>0</v>
      </c>
      <c r="MC316" s="156">
        <f t="shared" si="640"/>
        <v>0</v>
      </c>
      <c r="MD316" s="156">
        <f t="shared" si="640"/>
        <v>0</v>
      </c>
      <c r="ME316" s="156">
        <f t="shared" si="640"/>
        <v>0</v>
      </c>
      <c r="MF316" s="156">
        <f t="shared" si="640"/>
        <v>0</v>
      </c>
      <c r="MG316" s="156">
        <f t="shared" si="640"/>
        <v>0</v>
      </c>
      <c r="MH316" s="156">
        <f t="shared" si="640"/>
        <v>0</v>
      </c>
      <c r="MI316" s="156">
        <f t="shared" si="640"/>
        <v>0</v>
      </c>
      <c r="MJ316" s="156">
        <f t="shared" si="640"/>
        <v>0</v>
      </c>
      <c r="MK316" s="156">
        <f t="shared" si="640"/>
        <v>0</v>
      </c>
      <c r="ML316" s="156">
        <f t="shared" si="640"/>
        <v>0</v>
      </c>
      <c r="MM316" s="156">
        <f t="shared" si="640"/>
        <v>0</v>
      </c>
      <c r="MN316" s="156">
        <f t="shared" si="640"/>
        <v>0</v>
      </c>
      <c r="MO316" s="156">
        <f t="shared" si="640"/>
        <v>0</v>
      </c>
      <c r="MP316" s="156">
        <f t="shared" si="640"/>
        <v>0</v>
      </c>
      <c r="MQ316" s="156">
        <f t="shared" si="640"/>
        <v>0</v>
      </c>
      <c r="MR316" s="156">
        <f t="shared" si="640"/>
        <v>0</v>
      </c>
      <c r="MS316" s="156">
        <f t="shared" si="640"/>
        <v>0</v>
      </c>
      <c r="MT316" s="156">
        <f t="shared" si="640"/>
        <v>0</v>
      </c>
      <c r="MU316" s="156">
        <f t="shared" si="640"/>
        <v>0</v>
      </c>
      <c r="MV316" s="156">
        <f t="shared" si="640"/>
        <v>0</v>
      </c>
      <c r="MW316" s="156">
        <f t="shared" si="640"/>
        <v>0</v>
      </c>
      <c r="MX316" s="156">
        <f t="shared" si="640"/>
        <v>0</v>
      </c>
      <c r="MY316" s="156">
        <f t="shared" si="640"/>
        <v>0</v>
      </c>
      <c r="MZ316" s="156">
        <f t="shared" si="640"/>
        <v>0</v>
      </c>
      <c r="NA316" s="156">
        <f t="shared" si="640"/>
        <v>0</v>
      </c>
      <c r="NB316" s="156">
        <f t="shared" si="640"/>
        <v>0</v>
      </c>
      <c r="NC316" s="156">
        <f t="shared" si="640"/>
        <v>0</v>
      </c>
      <c r="ND316" s="156">
        <f t="shared" si="640"/>
        <v>0</v>
      </c>
      <c r="NE316" s="156">
        <f t="shared" si="640"/>
        <v>0</v>
      </c>
      <c r="NF316" s="156">
        <f t="shared" si="640"/>
        <v>0</v>
      </c>
      <c r="NG316" s="156">
        <f t="shared" si="640"/>
        <v>0</v>
      </c>
      <c r="NH316" s="156">
        <f t="shared" si="640"/>
        <v>0</v>
      </c>
      <c r="NI316" s="156">
        <f t="shared" si="640"/>
        <v>0</v>
      </c>
      <c r="NJ316" s="156">
        <f t="shared" si="640"/>
        <v>0</v>
      </c>
      <c r="NK316" s="158">
        <f t="shared" si="640"/>
        <v>0</v>
      </c>
    </row>
    <row r="317" spans="1:375" x14ac:dyDescent="0.25">
      <c r="A317" s="154">
        <f t="shared" si="622"/>
        <v>-10504.748893333333</v>
      </c>
      <c r="B317" s="35" t="s">
        <v>169</v>
      </c>
      <c r="C317" s="89" t="s">
        <v>158</v>
      </c>
      <c r="D317" s="156">
        <f t="shared" ref="D317:BO317" si="641">IF(AND(D$165&gt;EOMONTH($E147,$R147*(1-$O147)),D$165&lt;=EOMONTH($E147,$R147*(1-$O147)+$S147*(1-$O147)+$T147*$O147)),-D316,0)</f>
        <v>0</v>
      </c>
      <c r="E317" s="156">
        <f t="shared" si="641"/>
        <v>0</v>
      </c>
      <c r="F317" s="156">
        <f t="shared" si="641"/>
        <v>0</v>
      </c>
      <c r="G317" s="156">
        <f t="shared" si="641"/>
        <v>0</v>
      </c>
      <c r="H317" s="156">
        <f t="shared" si="641"/>
        <v>0</v>
      </c>
      <c r="I317" s="156">
        <f t="shared" si="641"/>
        <v>0</v>
      </c>
      <c r="J317" s="156">
        <f t="shared" si="641"/>
        <v>0</v>
      </c>
      <c r="K317" s="156">
        <f t="shared" si="641"/>
        <v>0</v>
      </c>
      <c r="L317" s="156">
        <f t="shared" si="641"/>
        <v>0</v>
      </c>
      <c r="M317" s="156">
        <f t="shared" si="641"/>
        <v>0</v>
      </c>
      <c r="N317" s="156">
        <f t="shared" si="641"/>
        <v>0</v>
      </c>
      <c r="O317" s="156">
        <f t="shared" si="641"/>
        <v>0</v>
      </c>
      <c r="P317" s="156">
        <f t="shared" si="641"/>
        <v>0</v>
      </c>
      <c r="Q317" s="156">
        <f t="shared" si="641"/>
        <v>0</v>
      </c>
      <c r="R317" s="156">
        <f t="shared" si="641"/>
        <v>0</v>
      </c>
      <c r="S317" s="156">
        <f t="shared" si="641"/>
        <v>0</v>
      </c>
      <c r="T317" s="156">
        <f t="shared" si="641"/>
        <v>0</v>
      </c>
      <c r="U317" s="156">
        <f t="shared" si="641"/>
        <v>0</v>
      </c>
      <c r="V317" s="156">
        <f t="shared" si="641"/>
        <v>0</v>
      </c>
      <c r="W317" s="156">
        <f t="shared" si="641"/>
        <v>0</v>
      </c>
      <c r="X317" s="156">
        <f t="shared" si="641"/>
        <v>0</v>
      </c>
      <c r="Y317" s="156">
        <f t="shared" si="641"/>
        <v>0</v>
      </c>
      <c r="Z317" s="156">
        <f t="shared" si="641"/>
        <v>0</v>
      </c>
      <c r="AA317" s="156">
        <f t="shared" si="641"/>
        <v>0</v>
      </c>
      <c r="AB317" s="156">
        <f t="shared" si="641"/>
        <v>0</v>
      </c>
      <c r="AC317" s="156">
        <f t="shared" si="641"/>
        <v>0</v>
      </c>
      <c r="AD317" s="156">
        <f t="shared" si="641"/>
        <v>0</v>
      </c>
      <c r="AE317" s="156">
        <f t="shared" si="641"/>
        <v>0</v>
      </c>
      <c r="AF317" s="156">
        <f t="shared" si="641"/>
        <v>0</v>
      </c>
      <c r="AG317" s="156">
        <f t="shared" si="641"/>
        <v>0</v>
      </c>
      <c r="AH317" s="156">
        <f t="shared" si="641"/>
        <v>0</v>
      </c>
      <c r="AI317" s="156">
        <f t="shared" si="641"/>
        <v>0</v>
      </c>
      <c r="AJ317" s="156">
        <f t="shared" si="641"/>
        <v>0</v>
      </c>
      <c r="AK317" s="156">
        <f t="shared" si="641"/>
        <v>0</v>
      </c>
      <c r="AL317" s="156">
        <f t="shared" si="641"/>
        <v>0</v>
      </c>
      <c r="AM317" s="156">
        <f t="shared" si="641"/>
        <v>0</v>
      </c>
      <c r="AN317" s="156">
        <f t="shared" si="641"/>
        <v>0</v>
      </c>
      <c r="AO317" s="156">
        <f t="shared" si="641"/>
        <v>0</v>
      </c>
      <c r="AP317" s="156">
        <f t="shared" si="641"/>
        <v>0</v>
      </c>
      <c r="AQ317" s="156">
        <f t="shared" si="641"/>
        <v>0</v>
      </c>
      <c r="AR317" s="156">
        <f t="shared" si="641"/>
        <v>0</v>
      </c>
      <c r="AS317" s="156">
        <f t="shared" si="641"/>
        <v>0</v>
      </c>
      <c r="AT317" s="156">
        <f t="shared" si="641"/>
        <v>0</v>
      </c>
      <c r="AU317" s="156">
        <f t="shared" si="641"/>
        <v>0</v>
      </c>
      <c r="AV317" s="156">
        <f t="shared" si="641"/>
        <v>0</v>
      </c>
      <c r="AW317" s="156">
        <f t="shared" si="641"/>
        <v>0</v>
      </c>
      <c r="AX317" s="156">
        <f t="shared" si="641"/>
        <v>0</v>
      </c>
      <c r="AY317" s="156">
        <f t="shared" si="641"/>
        <v>0</v>
      </c>
      <c r="AZ317" s="156">
        <f t="shared" si="641"/>
        <v>0</v>
      </c>
      <c r="BA317" s="156">
        <f t="shared" si="641"/>
        <v>0</v>
      </c>
      <c r="BB317" s="156">
        <f t="shared" si="641"/>
        <v>0</v>
      </c>
      <c r="BC317" s="156">
        <f t="shared" si="641"/>
        <v>0</v>
      </c>
      <c r="BD317" s="156">
        <f t="shared" si="641"/>
        <v>0</v>
      </c>
      <c r="BE317" s="156">
        <f t="shared" si="641"/>
        <v>0</v>
      </c>
      <c r="BF317" s="156">
        <f t="shared" si="641"/>
        <v>0</v>
      </c>
      <c r="BG317" s="156">
        <f t="shared" si="641"/>
        <v>0</v>
      </c>
      <c r="BH317" s="156">
        <f t="shared" si="641"/>
        <v>0</v>
      </c>
      <c r="BI317" s="156">
        <f t="shared" si="641"/>
        <v>0</v>
      </c>
      <c r="BJ317" s="156">
        <f t="shared" si="641"/>
        <v>0</v>
      </c>
      <c r="BK317" s="156">
        <f t="shared" si="641"/>
        <v>-5252.3744466666667</v>
      </c>
      <c r="BL317" s="156">
        <f t="shared" si="641"/>
        <v>-5252.3744466666667</v>
      </c>
      <c r="BM317" s="156">
        <f t="shared" si="641"/>
        <v>0</v>
      </c>
      <c r="BN317" s="156">
        <f t="shared" si="641"/>
        <v>0</v>
      </c>
      <c r="BO317" s="156">
        <f t="shared" si="641"/>
        <v>0</v>
      </c>
      <c r="BP317" s="156">
        <f t="shared" ref="BP317:EA317" si="642">IF(AND(BP$165&gt;EOMONTH($E147,$R147*(1-$O147)),BP$165&lt;=EOMONTH($E147,$R147*(1-$O147)+$S147*(1-$O147)+$T147*$O147)),-BP316,0)</f>
        <v>0</v>
      </c>
      <c r="BQ317" s="156">
        <f t="shared" si="642"/>
        <v>0</v>
      </c>
      <c r="BR317" s="156">
        <f t="shared" si="642"/>
        <v>0</v>
      </c>
      <c r="BS317" s="156">
        <f t="shared" si="642"/>
        <v>0</v>
      </c>
      <c r="BT317" s="156">
        <f t="shared" si="642"/>
        <v>0</v>
      </c>
      <c r="BU317" s="156">
        <f t="shared" si="642"/>
        <v>0</v>
      </c>
      <c r="BV317" s="156">
        <f t="shared" si="642"/>
        <v>0</v>
      </c>
      <c r="BW317" s="156">
        <f t="shared" si="642"/>
        <v>0</v>
      </c>
      <c r="BX317" s="156">
        <f t="shared" si="642"/>
        <v>0</v>
      </c>
      <c r="BY317" s="156">
        <f t="shared" si="642"/>
        <v>0</v>
      </c>
      <c r="BZ317" s="156">
        <f t="shared" si="642"/>
        <v>0</v>
      </c>
      <c r="CA317" s="156">
        <f t="shared" si="642"/>
        <v>0</v>
      </c>
      <c r="CB317" s="156">
        <f t="shared" si="642"/>
        <v>0</v>
      </c>
      <c r="CC317" s="156">
        <f t="shared" si="642"/>
        <v>0</v>
      </c>
      <c r="CD317" s="156">
        <f t="shared" si="642"/>
        <v>0</v>
      </c>
      <c r="CE317" s="156">
        <f t="shared" si="642"/>
        <v>0</v>
      </c>
      <c r="CF317" s="156">
        <f t="shared" si="642"/>
        <v>0</v>
      </c>
      <c r="CG317" s="156">
        <f t="shared" si="642"/>
        <v>0</v>
      </c>
      <c r="CH317" s="156">
        <f t="shared" si="642"/>
        <v>0</v>
      </c>
      <c r="CI317" s="156">
        <f t="shared" si="642"/>
        <v>0</v>
      </c>
      <c r="CJ317" s="156">
        <f t="shared" si="642"/>
        <v>0</v>
      </c>
      <c r="CK317" s="156">
        <f t="shared" si="642"/>
        <v>0</v>
      </c>
      <c r="CL317" s="156">
        <f t="shared" si="642"/>
        <v>0</v>
      </c>
      <c r="CM317" s="156">
        <f t="shared" si="642"/>
        <v>0</v>
      </c>
      <c r="CN317" s="156">
        <f t="shared" si="642"/>
        <v>0</v>
      </c>
      <c r="CO317" s="156">
        <f t="shared" si="642"/>
        <v>0</v>
      </c>
      <c r="CP317" s="156">
        <f t="shared" si="642"/>
        <v>0</v>
      </c>
      <c r="CQ317" s="156">
        <f t="shared" si="642"/>
        <v>0</v>
      </c>
      <c r="CR317" s="156">
        <f t="shared" si="642"/>
        <v>0</v>
      </c>
      <c r="CS317" s="156">
        <f t="shared" si="642"/>
        <v>0</v>
      </c>
      <c r="CT317" s="156">
        <f t="shared" si="642"/>
        <v>0</v>
      </c>
      <c r="CU317" s="156">
        <f t="shared" si="642"/>
        <v>0</v>
      </c>
      <c r="CV317" s="156">
        <f t="shared" si="642"/>
        <v>0</v>
      </c>
      <c r="CW317" s="156">
        <f t="shared" si="642"/>
        <v>0</v>
      </c>
      <c r="CX317" s="156">
        <f t="shared" si="642"/>
        <v>0</v>
      </c>
      <c r="CY317" s="156">
        <f t="shared" si="642"/>
        <v>0</v>
      </c>
      <c r="CZ317" s="156">
        <f t="shared" si="642"/>
        <v>0</v>
      </c>
      <c r="DA317" s="156">
        <f t="shared" si="642"/>
        <v>0</v>
      </c>
      <c r="DB317" s="156">
        <f t="shared" si="642"/>
        <v>0</v>
      </c>
      <c r="DC317" s="156">
        <f t="shared" si="642"/>
        <v>0</v>
      </c>
      <c r="DD317" s="156">
        <f t="shared" si="642"/>
        <v>0</v>
      </c>
      <c r="DE317" s="156">
        <f t="shared" si="642"/>
        <v>0</v>
      </c>
      <c r="DF317" s="156">
        <f t="shared" si="642"/>
        <v>0</v>
      </c>
      <c r="DG317" s="156">
        <f t="shared" si="642"/>
        <v>0</v>
      </c>
      <c r="DH317" s="156">
        <f t="shared" si="642"/>
        <v>0</v>
      </c>
      <c r="DI317" s="156">
        <f t="shared" si="642"/>
        <v>0</v>
      </c>
      <c r="DJ317" s="156">
        <f t="shared" si="642"/>
        <v>0</v>
      </c>
      <c r="DK317" s="156">
        <f t="shared" si="642"/>
        <v>0</v>
      </c>
      <c r="DL317" s="156">
        <f t="shared" si="642"/>
        <v>0</v>
      </c>
      <c r="DM317" s="156">
        <f t="shared" si="642"/>
        <v>0</v>
      </c>
      <c r="DN317" s="156">
        <f t="shared" si="642"/>
        <v>0</v>
      </c>
      <c r="DO317" s="156">
        <f t="shared" si="642"/>
        <v>0</v>
      </c>
      <c r="DP317" s="156">
        <f t="shared" si="642"/>
        <v>0</v>
      </c>
      <c r="DQ317" s="156">
        <f t="shared" si="642"/>
        <v>0</v>
      </c>
      <c r="DR317" s="156">
        <f t="shared" si="642"/>
        <v>0</v>
      </c>
      <c r="DS317" s="156">
        <f t="shared" si="642"/>
        <v>0</v>
      </c>
      <c r="DT317" s="156">
        <f t="shared" si="642"/>
        <v>0</v>
      </c>
      <c r="DU317" s="156">
        <f t="shared" si="642"/>
        <v>0</v>
      </c>
      <c r="DV317" s="156">
        <f t="shared" si="642"/>
        <v>0</v>
      </c>
      <c r="DW317" s="156">
        <f t="shared" si="642"/>
        <v>0</v>
      </c>
      <c r="DX317" s="156">
        <f t="shared" si="642"/>
        <v>0</v>
      </c>
      <c r="DY317" s="156">
        <f t="shared" si="642"/>
        <v>0</v>
      </c>
      <c r="DZ317" s="156">
        <f t="shared" si="642"/>
        <v>0</v>
      </c>
      <c r="EA317" s="156">
        <f t="shared" si="642"/>
        <v>0</v>
      </c>
      <c r="EB317" s="156">
        <f t="shared" ref="EB317:GM317" si="643">IF(AND(EB$165&gt;EOMONTH($E147,$R147*(1-$O147)),EB$165&lt;=EOMONTH($E147,$R147*(1-$O147)+$S147*(1-$O147)+$T147*$O147)),-EB316,0)</f>
        <v>0</v>
      </c>
      <c r="EC317" s="156">
        <f t="shared" si="643"/>
        <v>0</v>
      </c>
      <c r="ED317" s="156">
        <f t="shared" si="643"/>
        <v>0</v>
      </c>
      <c r="EE317" s="156">
        <f t="shared" si="643"/>
        <v>0</v>
      </c>
      <c r="EF317" s="156">
        <f t="shared" si="643"/>
        <v>0</v>
      </c>
      <c r="EG317" s="156">
        <f t="shared" si="643"/>
        <v>0</v>
      </c>
      <c r="EH317" s="156">
        <f t="shared" si="643"/>
        <v>0</v>
      </c>
      <c r="EI317" s="156">
        <f t="shared" si="643"/>
        <v>0</v>
      </c>
      <c r="EJ317" s="156">
        <f t="shared" si="643"/>
        <v>0</v>
      </c>
      <c r="EK317" s="156">
        <f t="shared" si="643"/>
        <v>0</v>
      </c>
      <c r="EL317" s="156">
        <f t="shared" si="643"/>
        <v>0</v>
      </c>
      <c r="EM317" s="156">
        <f t="shared" si="643"/>
        <v>0</v>
      </c>
      <c r="EN317" s="156">
        <f t="shared" si="643"/>
        <v>0</v>
      </c>
      <c r="EO317" s="156">
        <f t="shared" si="643"/>
        <v>0</v>
      </c>
      <c r="EP317" s="156">
        <f t="shared" si="643"/>
        <v>0</v>
      </c>
      <c r="EQ317" s="156">
        <f t="shared" si="643"/>
        <v>0</v>
      </c>
      <c r="ER317" s="156">
        <f t="shared" si="643"/>
        <v>0</v>
      </c>
      <c r="ES317" s="156">
        <f t="shared" si="643"/>
        <v>0</v>
      </c>
      <c r="ET317" s="156">
        <f t="shared" si="643"/>
        <v>0</v>
      </c>
      <c r="EU317" s="156">
        <f t="shared" si="643"/>
        <v>0</v>
      </c>
      <c r="EV317" s="156">
        <f t="shared" si="643"/>
        <v>0</v>
      </c>
      <c r="EW317" s="156">
        <f t="shared" si="643"/>
        <v>0</v>
      </c>
      <c r="EX317" s="156">
        <f t="shared" si="643"/>
        <v>0</v>
      </c>
      <c r="EY317" s="156">
        <f t="shared" si="643"/>
        <v>0</v>
      </c>
      <c r="EZ317" s="156">
        <f t="shared" si="643"/>
        <v>0</v>
      </c>
      <c r="FA317" s="156">
        <f t="shared" si="643"/>
        <v>0</v>
      </c>
      <c r="FB317" s="156">
        <f t="shared" si="643"/>
        <v>0</v>
      </c>
      <c r="FC317" s="156">
        <f t="shared" si="643"/>
        <v>0</v>
      </c>
      <c r="FD317" s="156">
        <f t="shared" si="643"/>
        <v>0</v>
      </c>
      <c r="FE317" s="156">
        <f t="shared" si="643"/>
        <v>0</v>
      </c>
      <c r="FF317" s="156">
        <f t="shared" si="643"/>
        <v>0</v>
      </c>
      <c r="FG317" s="156">
        <f t="shared" si="643"/>
        <v>0</v>
      </c>
      <c r="FH317" s="156">
        <f t="shared" si="643"/>
        <v>0</v>
      </c>
      <c r="FI317" s="156">
        <f t="shared" si="643"/>
        <v>0</v>
      </c>
      <c r="FJ317" s="156">
        <f t="shared" si="643"/>
        <v>0</v>
      </c>
      <c r="FK317" s="156">
        <f t="shared" si="643"/>
        <v>0</v>
      </c>
      <c r="FL317" s="156">
        <f t="shared" si="643"/>
        <v>0</v>
      </c>
      <c r="FM317" s="156">
        <f t="shared" si="643"/>
        <v>0</v>
      </c>
      <c r="FN317" s="156">
        <f t="shared" si="643"/>
        <v>0</v>
      </c>
      <c r="FO317" s="156">
        <f t="shared" si="643"/>
        <v>0</v>
      </c>
      <c r="FP317" s="156">
        <f t="shared" si="643"/>
        <v>0</v>
      </c>
      <c r="FQ317" s="156">
        <f t="shared" si="643"/>
        <v>0</v>
      </c>
      <c r="FR317" s="156">
        <f t="shared" si="643"/>
        <v>0</v>
      </c>
      <c r="FS317" s="156">
        <f t="shared" si="643"/>
        <v>0</v>
      </c>
      <c r="FT317" s="156">
        <f t="shared" si="643"/>
        <v>0</v>
      </c>
      <c r="FU317" s="156">
        <f t="shared" si="643"/>
        <v>0</v>
      </c>
      <c r="FV317" s="156">
        <f t="shared" si="643"/>
        <v>0</v>
      </c>
      <c r="FW317" s="156">
        <f t="shared" si="643"/>
        <v>0</v>
      </c>
      <c r="FX317" s="156">
        <f t="shared" si="643"/>
        <v>0</v>
      </c>
      <c r="FY317" s="156">
        <f t="shared" si="643"/>
        <v>0</v>
      </c>
      <c r="FZ317" s="156">
        <f t="shared" si="643"/>
        <v>0</v>
      </c>
      <c r="GA317" s="156">
        <f t="shared" si="643"/>
        <v>0</v>
      </c>
      <c r="GB317" s="156">
        <f t="shared" si="643"/>
        <v>0</v>
      </c>
      <c r="GC317" s="156">
        <f t="shared" si="643"/>
        <v>0</v>
      </c>
      <c r="GD317" s="156">
        <f t="shared" si="643"/>
        <v>0</v>
      </c>
      <c r="GE317" s="156">
        <f t="shared" si="643"/>
        <v>0</v>
      </c>
      <c r="GF317" s="156">
        <f t="shared" si="643"/>
        <v>0</v>
      </c>
      <c r="GG317" s="156">
        <f t="shared" si="643"/>
        <v>0</v>
      </c>
      <c r="GH317" s="156">
        <f t="shared" si="643"/>
        <v>0</v>
      </c>
      <c r="GI317" s="156">
        <f t="shared" si="643"/>
        <v>0</v>
      </c>
      <c r="GJ317" s="156">
        <f t="shared" si="643"/>
        <v>0</v>
      </c>
      <c r="GK317" s="156">
        <f t="shared" si="643"/>
        <v>0</v>
      </c>
      <c r="GL317" s="156">
        <f t="shared" si="643"/>
        <v>0</v>
      </c>
      <c r="GM317" s="156">
        <f t="shared" si="643"/>
        <v>0</v>
      </c>
      <c r="GN317" s="156">
        <f t="shared" ref="GN317:IY317" si="644">IF(AND(GN$165&gt;EOMONTH($E147,$R147*(1-$O147)),GN$165&lt;=EOMONTH($E147,$R147*(1-$O147)+$S147*(1-$O147)+$T147*$O147)),-GN316,0)</f>
        <v>0</v>
      </c>
      <c r="GO317" s="156">
        <f t="shared" si="644"/>
        <v>0</v>
      </c>
      <c r="GP317" s="156">
        <f t="shared" si="644"/>
        <v>0</v>
      </c>
      <c r="GQ317" s="156">
        <f t="shared" si="644"/>
        <v>0</v>
      </c>
      <c r="GR317" s="156">
        <f t="shared" si="644"/>
        <v>0</v>
      </c>
      <c r="GS317" s="156">
        <f t="shared" si="644"/>
        <v>0</v>
      </c>
      <c r="GT317" s="156">
        <f t="shared" si="644"/>
        <v>0</v>
      </c>
      <c r="GU317" s="156">
        <f t="shared" si="644"/>
        <v>0</v>
      </c>
      <c r="GV317" s="156">
        <f t="shared" si="644"/>
        <v>0</v>
      </c>
      <c r="GW317" s="156">
        <f t="shared" si="644"/>
        <v>0</v>
      </c>
      <c r="GX317" s="156">
        <f t="shared" si="644"/>
        <v>0</v>
      </c>
      <c r="GY317" s="156">
        <f t="shared" si="644"/>
        <v>0</v>
      </c>
      <c r="GZ317" s="156">
        <f t="shared" si="644"/>
        <v>0</v>
      </c>
      <c r="HA317" s="156">
        <f t="shared" si="644"/>
        <v>0</v>
      </c>
      <c r="HB317" s="156">
        <f t="shared" si="644"/>
        <v>0</v>
      </c>
      <c r="HC317" s="156">
        <f t="shared" si="644"/>
        <v>0</v>
      </c>
      <c r="HD317" s="156">
        <f t="shared" si="644"/>
        <v>0</v>
      </c>
      <c r="HE317" s="156">
        <f t="shared" si="644"/>
        <v>0</v>
      </c>
      <c r="HF317" s="156">
        <f t="shared" si="644"/>
        <v>0</v>
      </c>
      <c r="HG317" s="156">
        <f t="shared" si="644"/>
        <v>0</v>
      </c>
      <c r="HH317" s="156">
        <f t="shared" si="644"/>
        <v>0</v>
      </c>
      <c r="HI317" s="156">
        <f t="shared" si="644"/>
        <v>0</v>
      </c>
      <c r="HJ317" s="156">
        <f t="shared" si="644"/>
        <v>0</v>
      </c>
      <c r="HK317" s="156">
        <f t="shared" si="644"/>
        <v>0</v>
      </c>
      <c r="HL317" s="156">
        <f t="shared" si="644"/>
        <v>0</v>
      </c>
      <c r="HM317" s="156">
        <f t="shared" si="644"/>
        <v>0</v>
      </c>
      <c r="HN317" s="156">
        <f t="shared" si="644"/>
        <v>0</v>
      </c>
      <c r="HO317" s="156">
        <f t="shared" si="644"/>
        <v>0</v>
      </c>
      <c r="HP317" s="156">
        <f t="shared" si="644"/>
        <v>0</v>
      </c>
      <c r="HQ317" s="156">
        <f t="shared" si="644"/>
        <v>0</v>
      </c>
      <c r="HR317" s="156">
        <f t="shared" si="644"/>
        <v>0</v>
      </c>
      <c r="HS317" s="156">
        <f t="shared" si="644"/>
        <v>0</v>
      </c>
      <c r="HT317" s="156">
        <f t="shared" si="644"/>
        <v>0</v>
      </c>
      <c r="HU317" s="156">
        <f t="shared" si="644"/>
        <v>0</v>
      </c>
      <c r="HV317" s="156">
        <f t="shared" si="644"/>
        <v>0</v>
      </c>
      <c r="HW317" s="156">
        <f t="shared" si="644"/>
        <v>0</v>
      </c>
      <c r="HX317" s="156">
        <f t="shared" si="644"/>
        <v>0</v>
      </c>
      <c r="HY317" s="156">
        <f t="shared" si="644"/>
        <v>0</v>
      </c>
      <c r="HZ317" s="156">
        <f t="shared" si="644"/>
        <v>0</v>
      </c>
      <c r="IA317" s="156">
        <f t="shared" si="644"/>
        <v>0</v>
      </c>
      <c r="IB317" s="156">
        <f t="shared" si="644"/>
        <v>0</v>
      </c>
      <c r="IC317" s="156">
        <f t="shared" si="644"/>
        <v>0</v>
      </c>
      <c r="ID317" s="156">
        <f t="shared" si="644"/>
        <v>0</v>
      </c>
      <c r="IE317" s="156">
        <f t="shared" si="644"/>
        <v>0</v>
      </c>
      <c r="IF317" s="156">
        <f t="shared" si="644"/>
        <v>0</v>
      </c>
      <c r="IG317" s="156">
        <f t="shared" si="644"/>
        <v>0</v>
      </c>
      <c r="IH317" s="156">
        <f t="shared" si="644"/>
        <v>0</v>
      </c>
      <c r="II317" s="156">
        <f t="shared" si="644"/>
        <v>0</v>
      </c>
      <c r="IJ317" s="156">
        <f t="shared" si="644"/>
        <v>0</v>
      </c>
      <c r="IK317" s="156">
        <f t="shared" si="644"/>
        <v>0</v>
      </c>
      <c r="IL317" s="156">
        <f t="shared" si="644"/>
        <v>0</v>
      </c>
      <c r="IM317" s="156">
        <f t="shared" si="644"/>
        <v>0</v>
      </c>
      <c r="IN317" s="156">
        <f t="shared" si="644"/>
        <v>0</v>
      </c>
      <c r="IO317" s="156">
        <f t="shared" si="644"/>
        <v>0</v>
      </c>
      <c r="IP317" s="156">
        <f t="shared" si="644"/>
        <v>0</v>
      </c>
      <c r="IQ317" s="156">
        <f t="shared" si="644"/>
        <v>0</v>
      </c>
      <c r="IR317" s="156">
        <f t="shared" si="644"/>
        <v>0</v>
      </c>
      <c r="IS317" s="156">
        <f t="shared" si="644"/>
        <v>0</v>
      </c>
      <c r="IT317" s="156">
        <f t="shared" si="644"/>
        <v>0</v>
      </c>
      <c r="IU317" s="156">
        <f t="shared" si="644"/>
        <v>0</v>
      </c>
      <c r="IV317" s="156">
        <f t="shared" si="644"/>
        <v>0</v>
      </c>
      <c r="IW317" s="156">
        <f t="shared" si="644"/>
        <v>0</v>
      </c>
      <c r="IX317" s="156">
        <f t="shared" si="644"/>
        <v>0</v>
      </c>
      <c r="IY317" s="156">
        <f t="shared" si="644"/>
        <v>0</v>
      </c>
      <c r="IZ317" s="156">
        <f t="shared" ref="IZ317:LK317" si="645">IF(AND(IZ$165&gt;EOMONTH($E147,$R147*(1-$O147)),IZ$165&lt;=EOMONTH($E147,$R147*(1-$O147)+$S147*(1-$O147)+$T147*$O147)),-IZ316,0)</f>
        <v>0</v>
      </c>
      <c r="JA317" s="156">
        <f t="shared" si="645"/>
        <v>0</v>
      </c>
      <c r="JB317" s="156">
        <f t="shared" si="645"/>
        <v>0</v>
      </c>
      <c r="JC317" s="156">
        <f t="shared" si="645"/>
        <v>0</v>
      </c>
      <c r="JD317" s="156">
        <f t="shared" si="645"/>
        <v>0</v>
      </c>
      <c r="JE317" s="156">
        <f t="shared" si="645"/>
        <v>0</v>
      </c>
      <c r="JF317" s="156">
        <f t="shared" si="645"/>
        <v>0</v>
      </c>
      <c r="JG317" s="156">
        <f t="shared" si="645"/>
        <v>0</v>
      </c>
      <c r="JH317" s="156">
        <f t="shared" si="645"/>
        <v>0</v>
      </c>
      <c r="JI317" s="156">
        <f t="shared" si="645"/>
        <v>0</v>
      </c>
      <c r="JJ317" s="156">
        <f t="shared" si="645"/>
        <v>0</v>
      </c>
      <c r="JK317" s="156">
        <f t="shared" si="645"/>
        <v>0</v>
      </c>
      <c r="JL317" s="156">
        <f t="shared" si="645"/>
        <v>0</v>
      </c>
      <c r="JM317" s="156">
        <f t="shared" si="645"/>
        <v>0</v>
      </c>
      <c r="JN317" s="156">
        <f t="shared" si="645"/>
        <v>0</v>
      </c>
      <c r="JO317" s="156">
        <f t="shared" si="645"/>
        <v>0</v>
      </c>
      <c r="JP317" s="156">
        <f t="shared" si="645"/>
        <v>0</v>
      </c>
      <c r="JQ317" s="156">
        <f t="shared" si="645"/>
        <v>0</v>
      </c>
      <c r="JR317" s="156">
        <f t="shared" si="645"/>
        <v>0</v>
      </c>
      <c r="JS317" s="156">
        <f t="shared" si="645"/>
        <v>0</v>
      </c>
      <c r="JT317" s="156">
        <f t="shared" si="645"/>
        <v>0</v>
      </c>
      <c r="JU317" s="156">
        <f t="shared" si="645"/>
        <v>0</v>
      </c>
      <c r="JV317" s="156">
        <f t="shared" si="645"/>
        <v>0</v>
      </c>
      <c r="JW317" s="156">
        <f t="shared" si="645"/>
        <v>0</v>
      </c>
      <c r="JX317" s="156">
        <f t="shared" si="645"/>
        <v>0</v>
      </c>
      <c r="JY317" s="156">
        <f t="shared" si="645"/>
        <v>0</v>
      </c>
      <c r="JZ317" s="156">
        <f t="shared" si="645"/>
        <v>0</v>
      </c>
      <c r="KA317" s="156">
        <f t="shared" si="645"/>
        <v>0</v>
      </c>
      <c r="KB317" s="156">
        <f t="shared" si="645"/>
        <v>0</v>
      </c>
      <c r="KC317" s="156">
        <f t="shared" si="645"/>
        <v>0</v>
      </c>
      <c r="KD317" s="156">
        <f t="shared" si="645"/>
        <v>0</v>
      </c>
      <c r="KE317" s="156">
        <f t="shared" si="645"/>
        <v>0</v>
      </c>
      <c r="KF317" s="156">
        <f t="shared" si="645"/>
        <v>0</v>
      </c>
      <c r="KG317" s="156">
        <f t="shared" si="645"/>
        <v>0</v>
      </c>
      <c r="KH317" s="156">
        <f t="shared" si="645"/>
        <v>0</v>
      </c>
      <c r="KI317" s="156">
        <f t="shared" si="645"/>
        <v>0</v>
      </c>
      <c r="KJ317" s="156">
        <f t="shared" si="645"/>
        <v>0</v>
      </c>
      <c r="KK317" s="156">
        <f t="shared" si="645"/>
        <v>0</v>
      </c>
      <c r="KL317" s="156">
        <f t="shared" si="645"/>
        <v>0</v>
      </c>
      <c r="KM317" s="156">
        <f t="shared" si="645"/>
        <v>0</v>
      </c>
      <c r="KN317" s="156">
        <f t="shared" si="645"/>
        <v>0</v>
      </c>
      <c r="KO317" s="156">
        <f t="shared" si="645"/>
        <v>0</v>
      </c>
      <c r="KP317" s="156">
        <f t="shared" si="645"/>
        <v>0</v>
      </c>
      <c r="KQ317" s="156">
        <f t="shared" si="645"/>
        <v>0</v>
      </c>
      <c r="KR317" s="156">
        <f t="shared" si="645"/>
        <v>0</v>
      </c>
      <c r="KS317" s="156">
        <f t="shared" si="645"/>
        <v>0</v>
      </c>
      <c r="KT317" s="156">
        <f t="shared" si="645"/>
        <v>0</v>
      </c>
      <c r="KU317" s="156">
        <f t="shared" si="645"/>
        <v>0</v>
      </c>
      <c r="KV317" s="156">
        <f t="shared" si="645"/>
        <v>0</v>
      </c>
      <c r="KW317" s="156">
        <f t="shared" si="645"/>
        <v>0</v>
      </c>
      <c r="KX317" s="156">
        <f t="shared" si="645"/>
        <v>0</v>
      </c>
      <c r="KY317" s="156">
        <f t="shared" si="645"/>
        <v>0</v>
      </c>
      <c r="KZ317" s="156">
        <f t="shared" si="645"/>
        <v>0</v>
      </c>
      <c r="LA317" s="156">
        <f t="shared" si="645"/>
        <v>0</v>
      </c>
      <c r="LB317" s="156">
        <f t="shared" si="645"/>
        <v>0</v>
      </c>
      <c r="LC317" s="156">
        <f t="shared" si="645"/>
        <v>0</v>
      </c>
      <c r="LD317" s="156">
        <f t="shared" si="645"/>
        <v>0</v>
      </c>
      <c r="LE317" s="156">
        <f t="shared" si="645"/>
        <v>0</v>
      </c>
      <c r="LF317" s="156">
        <f t="shared" si="645"/>
        <v>0</v>
      </c>
      <c r="LG317" s="156">
        <f t="shared" si="645"/>
        <v>0</v>
      </c>
      <c r="LH317" s="156">
        <f t="shared" si="645"/>
        <v>0</v>
      </c>
      <c r="LI317" s="156">
        <f t="shared" si="645"/>
        <v>0</v>
      </c>
      <c r="LJ317" s="156">
        <f t="shared" si="645"/>
        <v>0</v>
      </c>
      <c r="LK317" s="156">
        <f t="shared" si="645"/>
        <v>0</v>
      </c>
      <c r="LL317" s="156">
        <f t="shared" ref="LL317:NK317" si="646">IF(AND(LL$165&gt;EOMONTH($E147,$R147*(1-$O147)),LL$165&lt;=EOMONTH($E147,$R147*(1-$O147)+$S147*(1-$O147)+$T147*$O147)),-LL316,0)</f>
        <v>0</v>
      </c>
      <c r="LM317" s="156">
        <f t="shared" si="646"/>
        <v>0</v>
      </c>
      <c r="LN317" s="156">
        <f t="shared" si="646"/>
        <v>0</v>
      </c>
      <c r="LO317" s="156">
        <f t="shared" si="646"/>
        <v>0</v>
      </c>
      <c r="LP317" s="156">
        <f t="shared" si="646"/>
        <v>0</v>
      </c>
      <c r="LQ317" s="156">
        <f t="shared" si="646"/>
        <v>0</v>
      </c>
      <c r="LR317" s="156">
        <f t="shared" si="646"/>
        <v>0</v>
      </c>
      <c r="LS317" s="156">
        <f t="shared" si="646"/>
        <v>0</v>
      </c>
      <c r="LT317" s="156">
        <f t="shared" si="646"/>
        <v>0</v>
      </c>
      <c r="LU317" s="156">
        <f t="shared" si="646"/>
        <v>0</v>
      </c>
      <c r="LV317" s="156">
        <f t="shared" si="646"/>
        <v>0</v>
      </c>
      <c r="LW317" s="156">
        <f t="shared" si="646"/>
        <v>0</v>
      </c>
      <c r="LX317" s="156">
        <f t="shared" si="646"/>
        <v>0</v>
      </c>
      <c r="LY317" s="156">
        <f t="shared" si="646"/>
        <v>0</v>
      </c>
      <c r="LZ317" s="156">
        <f t="shared" si="646"/>
        <v>0</v>
      </c>
      <c r="MA317" s="156">
        <f t="shared" si="646"/>
        <v>0</v>
      </c>
      <c r="MB317" s="156">
        <f t="shared" si="646"/>
        <v>0</v>
      </c>
      <c r="MC317" s="156">
        <f t="shared" si="646"/>
        <v>0</v>
      </c>
      <c r="MD317" s="156">
        <f t="shared" si="646"/>
        <v>0</v>
      </c>
      <c r="ME317" s="156">
        <f t="shared" si="646"/>
        <v>0</v>
      </c>
      <c r="MF317" s="156">
        <f t="shared" si="646"/>
        <v>0</v>
      </c>
      <c r="MG317" s="156">
        <f t="shared" si="646"/>
        <v>0</v>
      </c>
      <c r="MH317" s="156">
        <f t="shared" si="646"/>
        <v>0</v>
      </c>
      <c r="MI317" s="156">
        <f t="shared" si="646"/>
        <v>0</v>
      </c>
      <c r="MJ317" s="156">
        <f t="shared" si="646"/>
        <v>0</v>
      </c>
      <c r="MK317" s="156">
        <f t="shared" si="646"/>
        <v>0</v>
      </c>
      <c r="ML317" s="156">
        <f t="shared" si="646"/>
        <v>0</v>
      </c>
      <c r="MM317" s="156">
        <f t="shared" si="646"/>
        <v>0</v>
      </c>
      <c r="MN317" s="156">
        <f t="shared" si="646"/>
        <v>0</v>
      </c>
      <c r="MO317" s="156">
        <f t="shared" si="646"/>
        <v>0</v>
      </c>
      <c r="MP317" s="156">
        <f t="shared" si="646"/>
        <v>0</v>
      </c>
      <c r="MQ317" s="156">
        <f t="shared" si="646"/>
        <v>0</v>
      </c>
      <c r="MR317" s="156">
        <f t="shared" si="646"/>
        <v>0</v>
      </c>
      <c r="MS317" s="156">
        <f t="shared" si="646"/>
        <v>0</v>
      </c>
      <c r="MT317" s="156">
        <f t="shared" si="646"/>
        <v>0</v>
      </c>
      <c r="MU317" s="156">
        <f t="shared" si="646"/>
        <v>0</v>
      </c>
      <c r="MV317" s="156">
        <f t="shared" si="646"/>
        <v>0</v>
      </c>
      <c r="MW317" s="156">
        <f t="shared" si="646"/>
        <v>0</v>
      </c>
      <c r="MX317" s="156">
        <f t="shared" si="646"/>
        <v>0</v>
      </c>
      <c r="MY317" s="156">
        <f t="shared" si="646"/>
        <v>0</v>
      </c>
      <c r="MZ317" s="156">
        <f t="shared" si="646"/>
        <v>0</v>
      </c>
      <c r="NA317" s="156">
        <f t="shared" si="646"/>
        <v>0</v>
      </c>
      <c r="NB317" s="156">
        <f t="shared" si="646"/>
        <v>0</v>
      </c>
      <c r="NC317" s="156">
        <f t="shared" si="646"/>
        <v>0</v>
      </c>
      <c r="ND317" s="156">
        <f t="shared" si="646"/>
        <v>0</v>
      </c>
      <c r="NE317" s="156">
        <f t="shared" si="646"/>
        <v>0</v>
      </c>
      <c r="NF317" s="156">
        <f t="shared" si="646"/>
        <v>0</v>
      </c>
      <c r="NG317" s="156">
        <f t="shared" si="646"/>
        <v>0</v>
      </c>
      <c r="NH317" s="156">
        <f t="shared" si="646"/>
        <v>0</v>
      </c>
      <c r="NI317" s="156">
        <f t="shared" si="646"/>
        <v>0</v>
      </c>
      <c r="NJ317" s="156">
        <f t="shared" si="646"/>
        <v>0</v>
      </c>
      <c r="NK317" s="158">
        <f t="shared" si="646"/>
        <v>0</v>
      </c>
    </row>
    <row r="318" spans="1:375" x14ac:dyDescent="0.25">
      <c r="A318" s="154">
        <f t="shared" ca="1" si="622"/>
        <v>122885.69298293494</v>
      </c>
      <c r="B318" s="35" t="s">
        <v>119</v>
      </c>
      <c r="C318" s="89" t="s">
        <v>159</v>
      </c>
      <c r="D318" s="156">
        <f>IF(OR(D$165&lt;=EOMONTH($E147,$R147*(1-$O147)),D$165&gt;EOMONTH($E147,$P147*12*(1-$O147)+$Q147*12*$O147+$R147*(1-$O147))),0,IF($X147="NNN",SUM(Expenses!B$35:B$39)*$F147,IF($X147="FSG",0,IF($X147="MG",SUMPRODUCT($Z147:$Z151,Expenses!B$35:B$39)*$F147,MAX((Expenses!B$35-$AB147/12)*$AA147*$F147,0)+MAX((Expenses!B$36-$AB148/12)*$AA148*$F147,0)+MAX((Expenses!B$37-$AB149/12)*$AA149*$F147,0)+MAX((Expenses!B$38-$AB150/12)*$AA150*$F147,0)+MAX((Expenses!B$39-$AB151/12)*$AA151*$F147,0)))))</f>
        <v>0</v>
      </c>
      <c r="E318" s="156">
        <f>IF(OR(E$165&lt;=EOMONTH($E147,$R147*(1-$O147)),E$165&gt;EOMONTH($E147,$P147*12*(1-$O147)+$Q147*12*$O147+$R147*(1-$O147))),0,IF($X147="NNN",SUM(Expenses!C$35:C$39)*$F147,IF($X147="FSG",0,IF($X147="MG",SUMPRODUCT($Z147:$Z151,Expenses!C$35:C$39)*$F147,MAX((Expenses!C$35-$AB147/12)*$AA147*$F147,0)+MAX((Expenses!C$36-$AB148/12)*$AA148*$F147,0)+MAX((Expenses!C$37-$AB149/12)*$AA149*$F147,0)+MAX((Expenses!C$38-$AB150/12)*$AA150*$F147,0)+MAX((Expenses!C$39-$AB151/12)*$AA151*$F147,0)))))</f>
        <v>0</v>
      </c>
      <c r="F318" s="156">
        <f>IF(OR(F$165&lt;=EOMONTH($E147,$R147*(1-$O147)),F$165&gt;EOMONTH($E147,$P147*12*(1-$O147)+$Q147*12*$O147+$R147*(1-$O147))),0,IF($X147="NNN",SUM(Expenses!D$35:D$39)*$F147,IF($X147="FSG",0,IF($X147="MG",SUMPRODUCT($Z147:$Z151,Expenses!D$35:D$39)*$F147,MAX((Expenses!D$35-$AB147/12)*$AA147*$F147,0)+MAX((Expenses!D$36-$AB148/12)*$AA148*$F147,0)+MAX((Expenses!D$37-$AB149/12)*$AA149*$F147,0)+MAX((Expenses!D$38-$AB150/12)*$AA150*$F147,0)+MAX((Expenses!D$39-$AB151/12)*$AA151*$F147,0)))))</f>
        <v>0</v>
      </c>
      <c r="G318" s="156">
        <f>IF(OR(G$165&lt;=EOMONTH($E147,$R147*(1-$O147)),G$165&gt;EOMONTH($E147,$P147*12*(1-$O147)+$Q147*12*$O147+$R147*(1-$O147))),0,IF($X147="NNN",SUM(Expenses!E$35:E$39)*$F147,IF($X147="FSG",0,IF($X147="MG",SUMPRODUCT($Z147:$Z151,Expenses!E$35:E$39)*$F147,MAX((Expenses!E$35-$AB147/12)*$AA147*$F147,0)+MAX((Expenses!E$36-$AB148/12)*$AA148*$F147,0)+MAX((Expenses!E$37-$AB149/12)*$AA149*$F147,0)+MAX((Expenses!E$38-$AB150/12)*$AA150*$F147,0)+MAX((Expenses!E$39-$AB151/12)*$AA151*$F147,0)))))</f>
        <v>0</v>
      </c>
      <c r="H318" s="156">
        <f>IF(OR(H$165&lt;=EOMONTH($E147,$R147*(1-$O147)),H$165&gt;EOMONTH($E147,$P147*12*(1-$O147)+$Q147*12*$O147+$R147*(1-$O147))),0,IF($X147="NNN",SUM(Expenses!F$35:F$39)*$F147,IF($X147="FSG",0,IF($X147="MG",SUMPRODUCT($Z147:$Z151,Expenses!F$35:F$39)*$F147,MAX((Expenses!F$35-$AB147/12)*$AA147*$F147,0)+MAX((Expenses!F$36-$AB148/12)*$AA148*$F147,0)+MAX((Expenses!F$37-$AB149/12)*$AA149*$F147,0)+MAX((Expenses!F$38-$AB150/12)*$AA150*$F147,0)+MAX((Expenses!F$39-$AB151/12)*$AA151*$F147,0)))))</f>
        <v>0</v>
      </c>
      <c r="I318" s="156">
        <f>IF(OR(I$165&lt;=EOMONTH($E147,$R147*(1-$O147)),I$165&gt;EOMONTH($E147,$P147*12*(1-$O147)+$Q147*12*$O147+$R147*(1-$O147))),0,IF($X147="NNN",SUM(Expenses!G$35:G$39)*$F147,IF($X147="FSG",0,IF($X147="MG",SUMPRODUCT($Z147:$Z151,Expenses!G$35:G$39)*$F147,MAX((Expenses!G$35-$AB147/12)*$AA147*$F147,0)+MAX((Expenses!G$36-$AB148/12)*$AA148*$F147,0)+MAX((Expenses!G$37-$AB149/12)*$AA149*$F147,0)+MAX((Expenses!G$38-$AB150/12)*$AA150*$F147,0)+MAX((Expenses!G$39-$AB151/12)*$AA151*$F147,0)))))</f>
        <v>0</v>
      </c>
      <c r="J318" s="156">
        <f>IF(OR(J$165&lt;=EOMONTH($E147,$R147*(1-$O147)),J$165&gt;EOMONTH($E147,$P147*12*(1-$O147)+$Q147*12*$O147+$R147*(1-$O147))),0,IF($X147="NNN",SUM(Expenses!H$35:H$39)*$F147,IF($X147="FSG",0,IF($X147="MG",SUMPRODUCT($Z147:$Z151,Expenses!H$35:H$39)*$F147,MAX((Expenses!H$35-$AB147/12)*$AA147*$F147,0)+MAX((Expenses!H$36-$AB148/12)*$AA148*$F147,0)+MAX((Expenses!H$37-$AB149/12)*$AA149*$F147,0)+MAX((Expenses!H$38-$AB150/12)*$AA150*$F147,0)+MAX((Expenses!H$39-$AB151/12)*$AA151*$F147,0)))))</f>
        <v>0</v>
      </c>
      <c r="K318" s="156">
        <f>IF(OR(K$165&lt;=EOMONTH($E147,$R147*(1-$O147)),K$165&gt;EOMONTH($E147,$P147*12*(1-$O147)+$Q147*12*$O147+$R147*(1-$O147))),0,IF($X147="NNN",SUM(Expenses!I$35:I$39)*$F147,IF($X147="FSG",0,IF($X147="MG",SUMPRODUCT($Z147:$Z151,Expenses!I$35:I$39)*$F147,MAX((Expenses!I$35-$AB147/12)*$AA147*$F147,0)+MAX((Expenses!I$36-$AB148/12)*$AA148*$F147,0)+MAX((Expenses!I$37-$AB149/12)*$AA149*$F147,0)+MAX((Expenses!I$38-$AB150/12)*$AA150*$F147,0)+MAX((Expenses!I$39-$AB151/12)*$AA151*$F147,0)))))</f>
        <v>0</v>
      </c>
      <c r="L318" s="156">
        <f>IF(OR(L$165&lt;=EOMONTH($E147,$R147*(1-$O147)),L$165&gt;EOMONTH($E147,$P147*12*(1-$O147)+$Q147*12*$O147+$R147*(1-$O147))),0,IF($X147="NNN",SUM(Expenses!J$35:J$39)*$F147,IF($X147="FSG",0,IF($X147="MG",SUMPRODUCT($Z147:$Z151,Expenses!J$35:J$39)*$F147,MAX((Expenses!J$35-$AB147/12)*$AA147*$F147,0)+MAX((Expenses!J$36-$AB148/12)*$AA148*$F147,0)+MAX((Expenses!J$37-$AB149/12)*$AA149*$F147,0)+MAX((Expenses!J$38-$AB150/12)*$AA150*$F147,0)+MAX((Expenses!J$39-$AB151/12)*$AA151*$F147,0)))))</f>
        <v>0</v>
      </c>
      <c r="M318" s="156">
        <f>IF(OR(M$165&lt;=EOMONTH($E147,$R147*(1-$O147)),M$165&gt;EOMONTH($E147,$P147*12*(1-$O147)+$Q147*12*$O147+$R147*(1-$O147))),0,IF($X147="NNN",SUM(Expenses!K$35:K$39)*$F147,IF($X147="FSG",0,IF($X147="MG",SUMPRODUCT($Z147:$Z151,Expenses!K$35:K$39)*$F147,MAX((Expenses!K$35-$AB147/12)*$AA147*$F147,0)+MAX((Expenses!K$36-$AB148/12)*$AA148*$F147,0)+MAX((Expenses!K$37-$AB149/12)*$AA149*$F147,0)+MAX((Expenses!K$38-$AB150/12)*$AA150*$F147,0)+MAX((Expenses!K$39-$AB151/12)*$AA151*$F147,0)))))</f>
        <v>0</v>
      </c>
      <c r="N318" s="156">
        <f>IF(OR(N$165&lt;=EOMONTH($E147,$R147*(1-$O147)),N$165&gt;EOMONTH($E147,$P147*12*(1-$O147)+$Q147*12*$O147+$R147*(1-$O147))),0,IF($X147="NNN",SUM(Expenses!L$35:L$39)*$F147,IF($X147="FSG",0,IF($X147="MG",SUMPRODUCT($Z147:$Z151,Expenses!L$35:L$39)*$F147,MAX((Expenses!L$35-$AB147/12)*$AA147*$F147,0)+MAX((Expenses!L$36-$AB148/12)*$AA148*$F147,0)+MAX((Expenses!L$37-$AB149/12)*$AA149*$F147,0)+MAX((Expenses!L$38-$AB150/12)*$AA150*$F147,0)+MAX((Expenses!L$39-$AB151/12)*$AA151*$F147,0)))))</f>
        <v>0</v>
      </c>
      <c r="O318" s="156">
        <f>IF(OR(O$165&lt;=EOMONTH($E147,$R147*(1-$O147)),O$165&gt;EOMONTH($E147,$P147*12*(1-$O147)+$Q147*12*$O147+$R147*(1-$O147))),0,IF($X147="NNN",SUM(Expenses!M$35:M$39)*$F147,IF($X147="FSG",0,IF($X147="MG",SUMPRODUCT($Z147:$Z151,Expenses!M$35:M$39)*$F147,MAX((Expenses!M$35-$AB147/12)*$AA147*$F147,0)+MAX((Expenses!M$36-$AB148/12)*$AA148*$F147,0)+MAX((Expenses!M$37-$AB149/12)*$AA149*$F147,0)+MAX((Expenses!M$38-$AB150/12)*$AA150*$F147,0)+MAX((Expenses!M$39-$AB151/12)*$AA151*$F147,0)))))</f>
        <v>0</v>
      </c>
      <c r="P318" s="156">
        <f>IF(OR(P$165&lt;=EOMONTH($E147,$R147*(1-$O147)),P$165&gt;EOMONTH($E147,$P147*12*(1-$O147)+$Q147*12*$O147+$R147*(1-$O147))),0,IF($X147="NNN",SUM(Expenses!N$35:N$39)*$F147,IF($X147="FSG",0,IF($X147="MG",SUMPRODUCT($Z147:$Z151,Expenses!N$35:N$39)*$F147,MAX((Expenses!N$35-$AB147/12)*$AA147*$F147,0)+MAX((Expenses!N$36-$AB148/12)*$AA148*$F147,0)+MAX((Expenses!N$37-$AB149/12)*$AA149*$F147,0)+MAX((Expenses!N$38-$AB150/12)*$AA150*$F147,0)+MAX((Expenses!N$39-$AB151/12)*$AA151*$F147,0)))))</f>
        <v>0</v>
      </c>
      <c r="Q318" s="156">
        <f>IF(OR(Q$165&lt;=EOMONTH($E147,$R147*(1-$O147)),Q$165&gt;EOMONTH($E147,$P147*12*(1-$O147)+$Q147*12*$O147+$R147*(1-$O147))),0,IF($X147="NNN",SUM(Expenses!O$35:O$39)*$F147,IF($X147="FSG",0,IF($X147="MG",SUMPRODUCT($Z147:$Z151,Expenses!O$35:O$39)*$F147,MAX((Expenses!O$35-$AB147/12)*$AA147*$F147,0)+MAX((Expenses!O$36-$AB148/12)*$AA148*$F147,0)+MAX((Expenses!O$37-$AB149/12)*$AA149*$F147,0)+MAX((Expenses!O$38-$AB150/12)*$AA150*$F147,0)+MAX((Expenses!O$39-$AB151/12)*$AA151*$F147,0)))))</f>
        <v>0</v>
      </c>
      <c r="R318" s="156">
        <f>IF(OR(R$165&lt;=EOMONTH($E147,$R147*(1-$O147)),R$165&gt;EOMONTH($E147,$P147*12*(1-$O147)+$Q147*12*$O147+$R147*(1-$O147))),0,IF($X147="NNN",SUM(Expenses!P$35:P$39)*$F147,IF($X147="FSG",0,IF($X147="MG",SUMPRODUCT($Z147:$Z151,Expenses!P$35:P$39)*$F147,MAX((Expenses!P$35-$AB147/12)*$AA147*$F147,0)+MAX((Expenses!P$36-$AB148/12)*$AA148*$F147,0)+MAX((Expenses!P$37-$AB149/12)*$AA149*$F147,0)+MAX((Expenses!P$38-$AB150/12)*$AA150*$F147,0)+MAX((Expenses!P$39-$AB151/12)*$AA151*$F147,0)))))</f>
        <v>0</v>
      </c>
      <c r="S318" s="156">
        <f>IF(OR(S$165&lt;=EOMONTH($E147,$R147*(1-$O147)),S$165&gt;EOMONTH($E147,$P147*12*(1-$O147)+$Q147*12*$O147+$R147*(1-$O147))),0,IF($X147="NNN",SUM(Expenses!Q$35:Q$39)*$F147,IF($X147="FSG",0,IF($X147="MG",SUMPRODUCT($Z147:$Z151,Expenses!Q$35:Q$39)*$F147,MAX((Expenses!Q$35-$AB147/12)*$AA147*$F147,0)+MAX((Expenses!Q$36-$AB148/12)*$AA148*$F147,0)+MAX((Expenses!Q$37-$AB149/12)*$AA149*$F147,0)+MAX((Expenses!Q$38-$AB150/12)*$AA150*$F147,0)+MAX((Expenses!Q$39-$AB151/12)*$AA151*$F147,0)))))</f>
        <v>0</v>
      </c>
      <c r="T318" s="156">
        <f>IF(OR(T$165&lt;=EOMONTH($E147,$R147*(1-$O147)),T$165&gt;EOMONTH($E147,$P147*12*(1-$O147)+$Q147*12*$O147+$R147*(1-$O147))),0,IF($X147="NNN",SUM(Expenses!R$35:R$39)*$F147,IF($X147="FSG",0,IF($X147="MG",SUMPRODUCT($Z147:$Z151,Expenses!R$35:R$39)*$F147,MAX((Expenses!R$35-$AB147/12)*$AA147*$F147,0)+MAX((Expenses!R$36-$AB148/12)*$AA148*$F147,0)+MAX((Expenses!R$37-$AB149/12)*$AA149*$F147,0)+MAX((Expenses!R$38-$AB150/12)*$AA150*$F147,0)+MAX((Expenses!R$39-$AB151/12)*$AA151*$F147,0)))))</f>
        <v>0</v>
      </c>
      <c r="U318" s="156">
        <f>IF(OR(U$165&lt;=EOMONTH($E147,$R147*(1-$O147)),U$165&gt;EOMONTH($E147,$P147*12*(1-$O147)+$Q147*12*$O147+$R147*(1-$O147))),0,IF($X147="NNN",SUM(Expenses!S$35:S$39)*$F147,IF($X147="FSG",0,IF($X147="MG",SUMPRODUCT($Z147:$Z151,Expenses!S$35:S$39)*$F147,MAX((Expenses!S$35-$AB147/12)*$AA147*$F147,0)+MAX((Expenses!S$36-$AB148/12)*$AA148*$F147,0)+MAX((Expenses!S$37-$AB149/12)*$AA149*$F147,0)+MAX((Expenses!S$38-$AB150/12)*$AA150*$F147,0)+MAX((Expenses!S$39-$AB151/12)*$AA151*$F147,0)))))</f>
        <v>0</v>
      </c>
      <c r="V318" s="156">
        <f>IF(OR(V$165&lt;=EOMONTH($E147,$R147*(1-$O147)),V$165&gt;EOMONTH($E147,$P147*12*(1-$O147)+$Q147*12*$O147+$R147*(1-$O147))),0,IF($X147="NNN",SUM(Expenses!T$35:T$39)*$F147,IF($X147="FSG",0,IF($X147="MG",SUMPRODUCT($Z147:$Z151,Expenses!T$35:T$39)*$F147,MAX((Expenses!T$35-$AB147/12)*$AA147*$F147,0)+MAX((Expenses!T$36-$AB148/12)*$AA148*$F147,0)+MAX((Expenses!T$37-$AB149/12)*$AA149*$F147,0)+MAX((Expenses!T$38-$AB150/12)*$AA150*$F147,0)+MAX((Expenses!T$39-$AB151/12)*$AA151*$F147,0)))))</f>
        <v>0</v>
      </c>
      <c r="W318" s="156">
        <f>IF(OR(W$165&lt;=EOMONTH($E147,$R147*(1-$O147)),W$165&gt;EOMONTH($E147,$P147*12*(1-$O147)+$Q147*12*$O147+$R147*(1-$O147))),0,IF($X147="NNN",SUM(Expenses!U$35:U$39)*$F147,IF($X147="FSG",0,IF($X147="MG",SUMPRODUCT($Z147:$Z151,Expenses!U$35:U$39)*$F147,MAX((Expenses!U$35-$AB147/12)*$AA147*$F147,0)+MAX((Expenses!U$36-$AB148/12)*$AA148*$F147,0)+MAX((Expenses!U$37-$AB149/12)*$AA149*$F147,0)+MAX((Expenses!U$38-$AB150/12)*$AA150*$F147,0)+MAX((Expenses!U$39-$AB151/12)*$AA151*$F147,0)))))</f>
        <v>0</v>
      </c>
      <c r="X318" s="156">
        <f>IF(OR(X$165&lt;=EOMONTH($E147,$R147*(1-$O147)),X$165&gt;EOMONTH($E147,$P147*12*(1-$O147)+$Q147*12*$O147+$R147*(1-$O147))),0,IF($X147="NNN",SUM(Expenses!V$35:V$39)*$F147,IF($X147="FSG",0,IF($X147="MG",SUMPRODUCT($Z147:$Z151,Expenses!V$35:V$39)*$F147,MAX((Expenses!V$35-$AB147/12)*$AA147*$F147,0)+MAX((Expenses!V$36-$AB148/12)*$AA148*$F147,0)+MAX((Expenses!V$37-$AB149/12)*$AA149*$F147,0)+MAX((Expenses!V$38-$AB150/12)*$AA150*$F147,0)+MAX((Expenses!V$39-$AB151/12)*$AA151*$F147,0)))))</f>
        <v>0</v>
      </c>
      <c r="Y318" s="156">
        <f>IF(OR(Y$165&lt;=EOMONTH($E147,$R147*(1-$O147)),Y$165&gt;EOMONTH($E147,$P147*12*(1-$O147)+$Q147*12*$O147+$R147*(1-$O147))),0,IF($X147="NNN",SUM(Expenses!W$35:W$39)*$F147,IF($X147="FSG",0,IF($X147="MG",SUMPRODUCT($Z147:$Z151,Expenses!W$35:W$39)*$F147,MAX((Expenses!W$35-$AB147/12)*$AA147*$F147,0)+MAX((Expenses!W$36-$AB148/12)*$AA148*$F147,0)+MAX((Expenses!W$37-$AB149/12)*$AA149*$F147,0)+MAX((Expenses!W$38-$AB150/12)*$AA150*$F147,0)+MAX((Expenses!W$39-$AB151/12)*$AA151*$F147,0)))))</f>
        <v>0</v>
      </c>
      <c r="Z318" s="156">
        <f>IF(OR(Z$165&lt;=EOMONTH($E147,$R147*(1-$O147)),Z$165&gt;EOMONTH($E147,$P147*12*(1-$O147)+$Q147*12*$O147+$R147*(1-$O147))),0,IF($X147="NNN",SUM(Expenses!X$35:X$39)*$F147,IF($X147="FSG",0,IF($X147="MG",SUMPRODUCT($Z147:$Z151,Expenses!X$35:X$39)*$F147,MAX((Expenses!X$35-$AB147/12)*$AA147*$F147,0)+MAX((Expenses!X$36-$AB148/12)*$AA148*$F147,0)+MAX((Expenses!X$37-$AB149/12)*$AA149*$F147,0)+MAX((Expenses!X$38-$AB150/12)*$AA150*$F147,0)+MAX((Expenses!X$39-$AB151/12)*$AA151*$F147,0)))))</f>
        <v>0</v>
      </c>
      <c r="AA318" s="156">
        <f>IF(OR(AA$165&lt;=EOMONTH($E147,$R147*(1-$O147)),AA$165&gt;EOMONTH($E147,$P147*12*(1-$O147)+$Q147*12*$O147+$R147*(1-$O147))),0,IF($X147="NNN",SUM(Expenses!Y$35:Y$39)*$F147,IF($X147="FSG",0,IF($X147="MG",SUMPRODUCT($Z147:$Z151,Expenses!Y$35:Y$39)*$F147,MAX((Expenses!Y$35-$AB147/12)*$AA147*$F147,0)+MAX((Expenses!Y$36-$AB148/12)*$AA148*$F147,0)+MAX((Expenses!Y$37-$AB149/12)*$AA149*$F147,0)+MAX((Expenses!Y$38-$AB150/12)*$AA150*$F147,0)+MAX((Expenses!Y$39-$AB151/12)*$AA151*$F147,0)))))</f>
        <v>0</v>
      </c>
      <c r="AB318" s="156">
        <f>IF(OR(AB$165&lt;=EOMONTH($E147,$R147*(1-$O147)),AB$165&gt;EOMONTH($E147,$P147*12*(1-$O147)+$Q147*12*$O147+$R147*(1-$O147))),0,IF($X147="NNN",SUM(Expenses!Z$35:Z$39)*$F147,IF($X147="FSG",0,IF($X147="MG",SUMPRODUCT($Z147:$Z151,Expenses!Z$35:Z$39)*$F147,MAX((Expenses!Z$35-$AB147/12)*$AA147*$F147,0)+MAX((Expenses!Z$36-$AB148/12)*$AA148*$F147,0)+MAX((Expenses!Z$37-$AB149/12)*$AA149*$F147,0)+MAX((Expenses!Z$38-$AB150/12)*$AA150*$F147,0)+MAX((Expenses!Z$39-$AB151/12)*$AA151*$F147,0)))))</f>
        <v>0</v>
      </c>
      <c r="AC318" s="156">
        <f>IF(OR(AC$165&lt;=EOMONTH($E147,$R147*(1-$O147)),AC$165&gt;EOMONTH($E147,$P147*12*(1-$O147)+$Q147*12*$O147+$R147*(1-$O147))),0,IF($X147="NNN",SUM(Expenses!AA$35:AA$39)*$F147,IF($X147="FSG",0,IF($X147="MG",SUMPRODUCT($Z147:$Z151,Expenses!AA$35:AA$39)*$F147,MAX((Expenses!AA$35-$AB147/12)*$AA147*$F147,0)+MAX((Expenses!AA$36-$AB148/12)*$AA148*$F147,0)+MAX((Expenses!AA$37-$AB149/12)*$AA149*$F147,0)+MAX((Expenses!AA$38-$AB150/12)*$AA150*$F147,0)+MAX((Expenses!AA$39-$AB151/12)*$AA151*$F147,0)))))</f>
        <v>0</v>
      </c>
      <c r="AD318" s="156">
        <f>IF(OR(AD$165&lt;=EOMONTH($E147,$R147*(1-$O147)),AD$165&gt;EOMONTH($E147,$P147*12*(1-$O147)+$Q147*12*$O147+$R147*(1-$O147))),0,IF($X147="NNN",SUM(Expenses!AB$35:AB$39)*$F147,IF($X147="FSG",0,IF($X147="MG",SUMPRODUCT($Z147:$Z151,Expenses!AB$35:AB$39)*$F147,MAX((Expenses!AB$35-$AB147/12)*$AA147*$F147,0)+MAX((Expenses!AB$36-$AB148/12)*$AA148*$F147,0)+MAX((Expenses!AB$37-$AB149/12)*$AA149*$F147,0)+MAX((Expenses!AB$38-$AB150/12)*$AA150*$F147,0)+MAX((Expenses!AB$39-$AB151/12)*$AA151*$F147,0)))))</f>
        <v>0</v>
      </c>
      <c r="AE318" s="156">
        <f>IF(OR(AE$165&lt;=EOMONTH($E147,$R147*(1-$O147)),AE$165&gt;EOMONTH($E147,$P147*12*(1-$O147)+$Q147*12*$O147+$R147*(1-$O147))),0,IF($X147="NNN",SUM(Expenses!AC$35:AC$39)*$F147,IF($X147="FSG",0,IF($X147="MG",SUMPRODUCT($Z147:$Z151,Expenses!AC$35:AC$39)*$F147,MAX((Expenses!AC$35-$AB147/12)*$AA147*$F147,0)+MAX((Expenses!AC$36-$AB148/12)*$AA148*$F147,0)+MAX((Expenses!AC$37-$AB149/12)*$AA149*$F147,0)+MAX((Expenses!AC$38-$AB150/12)*$AA150*$F147,0)+MAX((Expenses!AC$39-$AB151/12)*$AA151*$F147,0)))))</f>
        <v>0</v>
      </c>
      <c r="AF318" s="156">
        <f>IF(OR(AF$165&lt;=EOMONTH($E147,$R147*(1-$O147)),AF$165&gt;EOMONTH($E147,$P147*12*(1-$O147)+$Q147*12*$O147+$R147*(1-$O147))),0,IF($X147="NNN",SUM(Expenses!AD$35:AD$39)*$F147,IF($X147="FSG",0,IF($X147="MG",SUMPRODUCT($Z147:$Z151,Expenses!AD$35:AD$39)*$F147,MAX((Expenses!AD$35-$AB147/12)*$AA147*$F147,0)+MAX((Expenses!AD$36-$AB148/12)*$AA148*$F147,0)+MAX((Expenses!AD$37-$AB149/12)*$AA149*$F147,0)+MAX((Expenses!AD$38-$AB150/12)*$AA150*$F147,0)+MAX((Expenses!AD$39-$AB151/12)*$AA151*$F147,0)))))</f>
        <v>0</v>
      </c>
      <c r="AG318" s="156">
        <f>IF(OR(AG$165&lt;=EOMONTH($E147,$R147*(1-$O147)),AG$165&gt;EOMONTH($E147,$P147*12*(1-$O147)+$Q147*12*$O147+$R147*(1-$O147))),0,IF($X147="NNN",SUM(Expenses!AE$35:AE$39)*$F147,IF($X147="FSG",0,IF($X147="MG",SUMPRODUCT($Z147:$Z151,Expenses!AE$35:AE$39)*$F147,MAX((Expenses!AE$35-$AB147/12)*$AA147*$F147,0)+MAX((Expenses!AE$36-$AB148/12)*$AA148*$F147,0)+MAX((Expenses!AE$37-$AB149/12)*$AA149*$F147,0)+MAX((Expenses!AE$38-$AB150/12)*$AA150*$F147,0)+MAX((Expenses!AE$39-$AB151/12)*$AA151*$F147,0)))))</f>
        <v>0</v>
      </c>
      <c r="AH318" s="156">
        <f>IF(OR(AH$165&lt;=EOMONTH($E147,$R147*(1-$O147)),AH$165&gt;EOMONTH($E147,$P147*12*(1-$O147)+$Q147*12*$O147+$R147*(1-$O147))),0,IF($X147="NNN",SUM(Expenses!AF$35:AF$39)*$F147,IF($X147="FSG",0,IF($X147="MG",SUMPRODUCT($Z147:$Z151,Expenses!AF$35:AF$39)*$F147,MAX((Expenses!AF$35-$AB147/12)*$AA147*$F147,0)+MAX((Expenses!AF$36-$AB148/12)*$AA148*$F147,0)+MAX((Expenses!AF$37-$AB149/12)*$AA149*$F147,0)+MAX((Expenses!AF$38-$AB150/12)*$AA150*$F147,0)+MAX((Expenses!AF$39-$AB151/12)*$AA151*$F147,0)))))</f>
        <v>0</v>
      </c>
      <c r="AI318" s="156">
        <f>IF(OR(AI$165&lt;=EOMONTH($E147,$R147*(1-$O147)),AI$165&gt;EOMONTH($E147,$P147*12*(1-$O147)+$Q147*12*$O147+$R147*(1-$O147))),0,IF($X147="NNN",SUM(Expenses!AG$35:AG$39)*$F147,IF($X147="FSG",0,IF($X147="MG",SUMPRODUCT($Z147:$Z151,Expenses!AG$35:AG$39)*$F147,MAX((Expenses!AG$35-$AB147/12)*$AA147*$F147,0)+MAX((Expenses!AG$36-$AB148/12)*$AA148*$F147,0)+MAX((Expenses!AG$37-$AB149/12)*$AA149*$F147,0)+MAX((Expenses!AG$38-$AB150/12)*$AA150*$F147,0)+MAX((Expenses!AG$39-$AB151/12)*$AA151*$F147,0)))))</f>
        <v>0</v>
      </c>
      <c r="AJ318" s="156">
        <f>IF(OR(AJ$165&lt;=EOMONTH($E147,$R147*(1-$O147)),AJ$165&gt;EOMONTH($E147,$P147*12*(1-$O147)+$Q147*12*$O147+$R147*(1-$O147))),0,IF($X147="NNN",SUM(Expenses!AH$35:AH$39)*$F147,IF($X147="FSG",0,IF($X147="MG",SUMPRODUCT($Z147:$Z151,Expenses!AH$35:AH$39)*$F147,MAX((Expenses!AH$35-$AB147/12)*$AA147*$F147,0)+MAX((Expenses!AH$36-$AB148/12)*$AA148*$F147,0)+MAX((Expenses!AH$37-$AB149/12)*$AA149*$F147,0)+MAX((Expenses!AH$38-$AB150/12)*$AA150*$F147,0)+MAX((Expenses!AH$39-$AB151/12)*$AA151*$F147,0)))))</f>
        <v>0</v>
      </c>
      <c r="AK318" s="156">
        <f>IF(OR(AK$165&lt;=EOMONTH($E147,$R147*(1-$O147)),AK$165&gt;EOMONTH($E147,$P147*12*(1-$O147)+$Q147*12*$O147+$R147*(1-$O147))),0,IF($X147="NNN",SUM(Expenses!AI$35:AI$39)*$F147,IF($X147="FSG",0,IF($X147="MG",SUMPRODUCT($Z147:$Z151,Expenses!AI$35:AI$39)*$F147,MAX((Expenses!AI$35-$AB147/12)*$AA147*$F147,0)+MAX((Expenses!AI$36-$AB148/12)*$AA148*$F147,0)+MAX((Expenses!AI$37-$AB149/12)*$AA149*$F147,0)+MAX((Expenses!AI$38-$AB150/12)*$AA150*$F147,0)+MAX((Expenses!AI$39-$AB151/12)*$AA151*$F147,0)))))</f>
        <v>0</v>
      </c>
      <c r="AL318" s="156">
        <f>IF(OR(AL$165&lt;=EOMONTH($E147,$R147*(1-$O147)),AL$165&gt;EOMONTH($E147,$P147*12*(1-$O147)+$Q147*12*$O147+$R147*(1-$O147))),0,IF($X147="NNN",SUM(Expenses!AJ$35:AJ$39)*$F147,IF($X147="FSG",0,IF($X147="MG",SUMPRODUCT($Z147:$Z151,Expenses!AJ$35:AJ$39)*$F147,MAX((Expenses!AJ$35-$AB147/12)*$AA147*$F147,0)+MAX((Expenses!AJ$36-$AB148/12)*$AA148*$F147,0)+MAX((Expenses!AJ$37-$AB149/12)*$AA149*$F147,0)+MAX((Expenses!AJ$38-$AB150/12)*$AA150*$F147,0)+MAX((Expenses!AJ$39-$AB151/12)*$AA151*$F147,0)))))</f>
        <v>0</v>
      </c>
      <c r="AM318" s="156">
        <f>IF(OR(AM$165&lt;=EOMONTH($E147,$R147*(1-$O147)),AM$165&gt;EOMONTH($E147,$P147*12*(1-$O147)+$Q147*12*$O147+$R147*(1-$O147))),0,IF($X147="NNN",SUM(Expenses!AK$35:AK$39)*$F147,IF($X147="FSG",0,IF($X147="MG",SUMPRODUCT($Z147:$Z151,Expenses!AK$35:AK$39)*$F147,MAX((Expenses!AK$35-$AB147/12)*$AA147*$F147,0)+MAX((Expenses!AK$36-$AB148/12)*$AA148*$F147,0)+MAX((Expenses!AK$37-$AB149/12)*$AA149*$F147,0)+MAX((Expenses!AK$38-$AB150/12)*$AA150*$F147,0)+MAX((Expenses!AK$39-$AB151/12)*$AA151*$F147,0)))))</f>
        <v>0</v>
      </c>
      <c r="AN318" s="156">
        <f>IF(OR(AN$165&lt;=EOMONTH($E147,$R147*(1-$O147)),AN$165&gt;EOMONTH($E147,$P147*12*(1-$O147)+$Q147*12*$O147+$R147*(1-$O147))),0,IF($X147="NNN",SUM(Expenses!AL$35:AL$39)*$F147,IF($X147="FSG",0,IF($X147="MG",SUMPRODUCT($Z147:$Z151,Expenses!AL$35:AL$39)*$F147,MAX((Expenses!AL$35-$AB147/12)*$AA147*$F147,0)+MAX((Expenses!AL$36-$AB148/12)*$AA148*$F147,0)+MAX((Expenses!AL$37-$AB149/12)*$AA149*$F147,0)+MAX((Expenses!AL$38-$AB150/12)*$AA150*$F147,0)+MAX((Expenses!AL$39-$AB151/12)*$AA151*$F147,0)))))</f>
        <v>0</v>
      </c>
      <c r="AO318" s="156">
        <f>IF(OR(AO$165&lt;=EOMONTH($E147,$R147*(1-$O147)),AO$165&gt;EOMONTH($E147,$P147*12*(1-$O147)+$Q147*12*$O147+$R147*(1-$O147))),0,IF($X147="NNN",SUM(Expenses!AM$35:AM$39)*$F147,IF($X147="FSG",0,IF($X147="MG",SUMPRODUCT($Z147:$Z151,Expenses!AM$35:AM$39)*$F147,MAX((Expenses!AM$35-$AB147/12)*$AA147*$F147,0)+MAX((Expenses!AM$36-$AB148/12)*$AA148*$F147,0)+MAX((Expenses!AM$37-$AB149/12)*$AA149*$F147,0)+MAX((Expenses!AM$38-$AB150/12)*$AA150*$F147,0)+MAX((Expenses!AM$39-$AB151/12)*$AA151*$F147,0)))))</f>
        <v>0</v>
      </c>
      <c r="AP318" s="156">
        <f>IF(OR(AP$165&lt;=EOMONTH($E147,$R147*(1-$O147)),AP$165&gt;EOMONTH($E147,$P147*12*(1-$O147)+$Q147*12*$O147+$R147*(1-$O147))),0,IF($X147="NNN",SUM(Expenses!AN$35:AN$39)*$F147,IF($X147="FSG",0,IF($X147="MG",SUMPRODUCT($Z147:$Z151,Expenses!AN$35:AN$39)*$F147,MAX((Expenses!AN$35-$AB147/12)*$AA147*$F147,0)+MAX((Expenses!AN$36-$AB148/12)*$AA148*$F147,0)+MAX((Expenses!AN$37-$AB149/12)*$AA149*$F147,0)+MAX((Expenses!AN$38-$AB150/12)*$AA150*$F147,0)+MAX((Expenses!AN$39-$AB151/12)*$AA151*$F147,0)))))</f>
        <v>0</v>
      </c>
      <c r="AQ318" s="156">
        <f>IF(OR(AQ$165&lt;=EOMONTH($E147,$R147*(1-$O147)),AQ$165&gt;EOMONTH($E147,$P147*12*(1-$O147)+$Q147*12*$O147+$R147*(1-$O147))),0,IF($X147="NNN",SUM(Expenses!AO$35:AO$39)*$F147,IF($X147="FSG",0,IF($X147="MG",SUMPRODUCT($Z147:$Z151,Expenses!AO$35:AO$39)*$F147,MAX((Expenses!AO$35-$AB147/12)*$AA147*$F147,0)+MAX((Expenses!AO$36-$AB148/12)*$AA148*$F147,0)+MAX((Expenses!AO$37-$AB149/12)*$AA149*$F147,0)+MAX((Expenses!AO$38-$AB150/12)*$AA150*$F147,0)+MAX((Expenses!AO$39-$AB151/12)*$AA151*$F147,0)))))</f>
        <v>0</v>
      </c>
      <c r="AR318" s="156">
        <f>IF(OR(AR$165&lt;=EOMONTH($E147,$R147*(1-$O147)),AR$165&gt;EOMONTH($E147,$P147*12*(1-$O147)+$Q147*12*$O147+$R147*(1-$O147))),0,IF($X147="NNN",SUM(Expenses!AP$35:AP$39)*$F147,IF($X147="FSG",0,IF($X147="MG",SUMPRODUCT($Z147:$Z151,Expenses!AP$35:AP$39)*$F147,MAX((Expenses!AP$35-$AB147/12)*$AA147*$F147,0)+MAX((Expenses!AP$36-$AB148/12)*$AA148*$F147,0)+MAX((Expenses!AP$37-$AB149/12)*$AA149*$F147,0)+MAX((Expenses!AP$38-$AB150/12)*$AA150*$F147,0)+MAX((Expenses!AP$39-$AB151/12)*$AA151*$F147,0)))))</f>
        <v>0</v>
      </c>
      <c r="AS318" s="156">
        <f>IF(OR(AS$165&lt;=EOMONTH($E147,$R147*(1-$O147)),AS$165&gt;EOMONTH($E147,$P147*12*(1-$O147)+$Q147*12*$O147+$R147*(1-$O147))),0,IF($X147="NNN",SUM(Expenses!AQ$35:AQ$39)*$F147,IF($X147="FSG",0,IF($X147="MG",SUMPRODUCT($Z147:$Z151,Expenses!AQ$35:AQ$39)*$F147,MAX((Expenses!AQ$35-$AB147/12)*$AA147*$F147,0)+MAX((Expenses!AQ$36-$AB148/12)*$AA148*$F147,0)+MAX((Expenses!AQ$37-$AB149/12)*$AA149*$F147,0)+MAX((Expenses!AQ$38-$AB150/12)*$AA150*$F147,0)+MAX((Expenses!AQ$39-$AB151/12)*$AA151*$F147,0)))))</f>
        <v>0</v>
      </c>
      <c r="AT318" s="156">
        <f>IF(OR(AT$165&lt;=EOMONTH($E147,$R147*(1-$O147)),AT$165&gt;EOMONTH($E147,$P147*12*(1-$O147)+$Q147*12*$O147+$R147*(1-$O147))),0,IF($X147="NNN",SUM(Expenses!AR$35:AR$39)*$F147,IF($X147="FSG",0,IF($X147="MG",SUMPRODUCT($Z147:$Z151,Expenses!AR$35:AR$39)*$F147,MAX((Expenses!AR$35-$AB147/12)*$AA147*$F147,0)+MAX((Expenses!AR$36-$AB148/12)*$AA148*$F147,0)+MAX((Expenses!AR$37-$AB149/12)*$AA149*$F147,0)+MAX((Expenses!AR$38-$AB150/12)*$AA150*$F147,0)+MAX((Expenses!AR$39-$AB151/12)*$AA151*$F147,0)))))</f>
        <v>0</v>
      </c>
      <c r="AU318" s="156">
        <f>IF(OR(AU$165&lt;=EOMONTH($E147,$R147*(1-$O147)),AU$165&gt;EOMONTH($E147,$P147*12*(1-$O147)+$Q147*12*$O147+$R147*(1-$O147))),0,IF($X147="NNN",SUM(Expenses!AS$35:AS$39)*$F147,IF($X147="FSG",0,IF($X147="MG",SUMPRODUCT($Z147:$Z151,Expenses!AS$35:AS$39)*$F147,MAX((Expenses!AS$35-$AB147/12)*$AA147*$F147,0)+MAX((Expenses!AS$36-$AB148/12)*$AA148*$F147,0)+MAX((Expenses!AS$37-$AB149/12)*$AA149*$F147,0)+MAX((Expenses!AS$38-$AB150/12)*$AA150*$F147,0)+MAX((Expenses!AS$39-$AB151/12)*$AA151*$F147,0)))))</f>
        <v>0</v>
      </c>
      <c r="AV318" s="156">
        <f>IF(OR(AV$165&lt;=EOMONTH($E147,$R147*(1-$O147)),AV$165&gt;EOMONTH($E147,$P147*12*(1-$O147)+$Q147*12*$O147+$R147*(1-$O147))),0,IF($X147="NNN",SUM(Expenses!AT$35:AT$39)*$F147,IF($X147="FSG",0,IF($X147="MG",SUMPRODUCT($Z147:$Z151,Expenses!AT$35:AT$39)*$F147,MAX((Expenses!AT$35-$AB147/12)*$AA147*$F147,0)+MAX((Expenses!AT$36-$AB148/12)*$AA148*$F147,0)+MAX((Expenses!AT$37-$AB149/12)*$AA149*$F147,0)+MAX((Expenses!AT$38-$AB150/12)*$AA150*$F147,0)+MAX((Expenses!AT$39-$AB151/12)*$AA151*$F147,0)))))</f>
        <v>0</v>
      </c>
      <c r="AW318" s="156">
        <f>IF(OR(AW$165&lt;=EOMONTH($E147,$R147*(1-$O147)),AW$165&gt;EOMONTH($E147,$P147*12*(1-$O147)+$Q147*12*$O147+$R147*(1-$O147))),0,IF($X147="NNN",SUM(Expenses!AU$35:AU$39)*$F147,IF($X147="FSG",0,IF($X147="MG",SUMPRODUCT($Z147:$Z151,Expenses!AU$35:AU$39)*$F147,MAX((Expenses!AU$35-$AB147/12)*$AA147*$F147,0)+MAX((Expenses!AU$36-$AB148/12)*$AA148*$F147,0)+MAX((Expenses!AU$37-$AB149/12)*$AA149*$F147,0)+MAX((Expenses!AU$38-$AB150/12)*$AA150*$F147,0)+MAX((Expenses!AU$39-$AB151/12)*$AA151*$F147,0)))))</f>
        <v>0</v>
      </c>
      <c r="AX318" s="156">
        <f>IF(OR(AX$165&lt;=EOMONTH($E147,$R147*(1-$O147)),AX$165&gt;EOMONTH($E147,$P147*12*(1-$O147)+$Q147*12*$O147+$R147*(1-$O147))),0,IF($X147="NNN",SUM(Expenses!AV$35:AV$39)*$F147,IF($X147="FSG",0,IF($X147="MG",SUMPRODUCT($Z147:$Z151,Expenses!AV$35:AV$39)*$F147,MAX((Expenses!AV$35-$AB147/12)*$AA147*$F147,0)+MAX((Expenses!AV$36-$AB148/12)*$AA148*$F147,0)+MAX((Expenses!AV$37-$AB149/12)*$AA149*$F147,0)+MAX((Expenses!AV$38-$AB150/12)*$AA150*$F147,0)+MAX((Expenses!AV$39-$AB151/12)*$AA151*$F147,0)))))</f>
        <v>0</v>
      </c>
      <c r="AY318" s="156">
        <f>IF(OR(AY$165&lt;=EOMONTH($E147,$R147*(1-$O147)),AY$165&gt;EOMONTH($E147,$P147*12*(1-$O147)+$Q147*12*$O147+$R147*(1-$O147))),0,IF($X147="NNN",SUM(Expenses!AW$35:AW$39)*$F147,IF($X147="FSG",0,IF($X147="MG",SUMPRODUCT($Z147:$Z151,Expenses!AW$35:AW$39)*$F147,MAX((Expenses!AW$35-$AB147/12)*$AA147*$F147,0)+MAX((Expenses!AW$36-$AB148/12)*$AA148*$F147,0)+MAX((Expenses!AW$37-$AB149/12)*$AA149*$F147,0)+MAX((Expenses!AW$38-$AB150/12)*$AA150*$F147,0)+MAX((Expenses!AW$39-$AB151/12)*$AA151*$F147,0)))))</f>
        <v>0</v>
      </c>
      <c r="AZ318" s="156">
        <f>IF(OR(AZ$165&lt;=EOMONTH($E147,$R147*(1-$O147)),AZ$165&gt;EOMONTH($E147,$P147*12*(1-$O147)+$Q147*12*$O147+$R147*(1-$O147))),0,IF($X147="NNN",SUM(Expenses!AX$35:AX$39)*$F147,IF($X147="FSG",0,IF($X147="MG",SUMPRODUCT($Z147:$Z151,Expenses!AX$35:AX$39)*$F147,MAX((Expenses!AX$35-$AB147/12)*$AA147*$F147,0)+MAX((Expenses!AX$36-$AB148/12)*$AA148*$F147,0)+MAX((Expenses!AX$37-$AB149/12)*$AA149*$F147,0)+MAX((Expenses!AX$38-$AB150/12)*$AA150*$F147,0)+MAX((Expenses!AX$39-$AB151/12)*$AA151*$F147,0)))))</f>
        <v>0</v>
      </c>
      <c r="BA318" s="156">
        <f>IF(OR(BA$165&lt;=EOMONTH($E147,$R147*(1-$O147)),BA$165&gt;EOMONTH($E147,$P147*12*(1-$O147)+$Q147*12*$O147+$R147*(1-$O147))),0,IF($X147="NNN",SUM(Expenses!AY$35:AY$39)*$F147,IF($X147="FSG",0,IF($X147="MG",SUMPRODUCT($Z147:$Z151,Expenses!AY$35:AY$39)*$F147,MAX((Expenses!AY$35-$AB147/12)*$AA147*$F147,0)+MAX((Expenses!AY$36-$AB148/12)*$AA148*$F147,0)+MAX((Expenses!AY$37-$AB149/12)*$AA149*$F147,0)+MAX((Expenses!AY$38-$AB150/12)*$AA150*$F147,0)+MAX((Expenses!AY$39-$AB151/12)*$AA151*$F147,0)))))</f>
        <v>0</v>
      </c>
      <c r="BB318" s="156">
        <f>IF(OR(BB$165&lt;=EOMONTH($E147,$R147*(1-$O147)),BB$165&gt;EOMONTH($E147,$P147*12*(1-$O147)+$Q147*12*$O147+$R147*(1-$O147))),0,IF($X147="NNN",SUM(Expenses!AZ$35:AZ$39)*$F147,IF($X147="FSG",0,IF($X147="MG",SUMPRODUCT($Z147:$Z151,Expenses!AZ$35:AZ$39)*$F147,MAX((Expenses!AZ$35-$AB147/12)*$AA147*$F147,0)+MAX((Expenses!AZ$36-$AB148/12)*$AA148*$F147,0)+MAX((Expenses!AZ$37-$AB149/12)*$AA149*$F147,0)+MAX((Expenses!AZ$38-$AB150/12)*$AA150*$F147,0)+MAX((Expenses!AZ$39-$AB151/12)*$AA151*$F147,0)))))</f>
        <v>0</v>
      </c>
      <c r="BC318" s="156">
        <f>IF(OR(BC$165&lt;=EOMONTH($E147,$R147*(1-$O147)),BC$165&gt;EOMONTH($E147,$P147*12*(1-$O147)+$Q147*12*$O147+$R147*(1-$O147))),0,IF($X147="NNN",SUM(Expenses!BA$35:BA$39)*$F147,IF($X147="FSG",0,IF($X147="MG",SUMPRODUCT($Z147:$Z151,Expenses!BA$35:BA$39)*$F147,MAX((Expenses!BA$35-$AB147/12)*$AA147*$F147,0)+MAX((Expenses!BA$36-$AB148/12)*$AA148*$F147,0)+MAX((Expenses!BA$37-$AB149/12)*$AA149*$F147,0)+MAX((Expenses!BA$38-$AB150/12)*$AA150*$F147,0)+MAX((Expenses!BA$39-$AB151/12)*$AA151*$F147,0)))))</f>
        <v>0</v>
      </c>
      <c r="BD318" s="156">
        <f>IF(OR(BD$165&lt;=EOMONTH($E147,$R147*(1-$O147)),BD$165&gt;EOMONTH($E147,$P147*12*(1-$O147)+$Q147*12*$O147+$R147*(1-$O147))),0,IF($X147="NNN",SUM(Expenses!BB$35:BB$39)*$F147,IF($X147="FSG",0,IF($X147="MG",SUMPRODUCT($Z147:$Z151,Expenses!BB$35:BB$39)*$F147,MAX((Expenses!BB$35-$AB147/12)*$AA147*$F147,0)+MAX((Expenses!BB$36-$AB148/12)*$AA148*$F147,0)+MAX((Expenses!BB$37-$AB149/12)*$AA149*$F147,0)+MAX((Expenses!BB$38-$AB150/12)*$AA150*$F147,0)+MAX((Expenses!BB$39-$AB151/12)*$AA151*$F147,0)))))</f>
        <v>0</v>
      </c>
      <c r="BE318" s="156">
        <f>IF(OR(BE$165&lt;=EOMONTH($E147,$R147*(1-$O147)),BE$165&gt;EOMONTH($E147,$P147*12*(1-$O147)+$Q147*12*$O147+$R147*(1-$O147))),0,IF($X147="NNN",SUM(Expenses!BC$35:BC$39)*$F147,IF($X147="FSG",0,IF($X147="MG",SUMPRODUCT($Z147:$Z151,Expenses!BC$35:BC$39)*$F147,MAX((Expenses!BC$35-$AB147/12)*$AA147*$F147,0)+MAX((Expenses!BC$36-$AB148/12)*$AA148*$F147,0)+MAX((Expenses!BC$37-$AB149/12)*$AA149*$F147,0)+MAX((Expenses!BC$38-$AB150/12)*$AA150*$F147,0)+MAX((Expenses!BC$39-$AB151/12)*$AA151*$F147,0)))))</f>
        <v>0</v>
      </c>
      <c r="BF318" s="156">
        <f>IF(OR(BF$165&lt;=EOMONTH($E147,$R147*(1-$O147)),BF$165&gt;EOMONTH($E147,$P147*12*(1-$O147)+$Q147*12*$O147+$R147*(1-$O147))),0,IF($X147="NNN",SUM(Expenses!BD$35:BD$39)*$F147,IF($X147="FSG",0,IF($X147="MG",SUMPRODUCT($Z147:$Z151,Expenses!BD$35:BD$39)*$F147,MAX((Expenses!BD$35-$AB147/12)*$AA147*$F147,0)+MAX((Expenses!BD$36-$AB148/12)*$AA148*$F147,0)+MAX((Expenses!BD$37-$AB149/12)*$AA149*$F147,0)+MAX((Expenses!BD$38-$AB150/12)*$AA150*$F147,0)+MAX((Expenses!BD$39-$AB151/12)*$AA151*$F147,0)))))</f>
        <v>0</v>
      </c>
      <c r="BG318" s="156">
        <f>IF(OR(BG$165&lt;=EOMONTH($E147,$R147*(1-$O147)),BG$165&gt;EOMONTH($E147,$P147*12*(1-$O147)+$Q147*12*$O147+$R147*(1-$O147))),0,IF($X147="NNN",SUM(Expenses!BE$35:BE$39)*$F147,IF($X147="FSG",0,IF($X147="MG",SUMPRODUCT($Z147:$Z151,Expenses!BE$35:BE$39)*$F147,MAX((Expenses!BE$35-$AB147/12)*$AA147*$F147,0)+MAX((Expenses!BE$36-$AB148/12)*$AA148*$F147,0)+MAX((Expenses!BE$37-$AB149/12)*$AA149*$F147,0)+MAX((Expenses!BE$38-$AB150/12)*$AA150*$F147,0)+MAX((Expenses!BE$39-$AB151/12)*$AA151*$F147,0)))))</f>
        <v>0</v>
      </c>
      <c r="BH318" s="156">
        <f>IF(OR(BH$165&lt;=EOMONTH($E147,$R147*(1-$O147)),BH$165&gt;EOMONTH($E147,$P147*12*(1-$O147)+$Q147*12*$O147+$R147*(1-$O147))),0,IF($X147="NNN",SUM(Expenses!BF$35:BF$39)*$F147,IF($X147="FSG",0,IF($X147="MG",SUMPRODUCT($Z147:$Z151,Expenses!BF$35:BF$39)*$F147,MAX((Expenses!BF$35-$AB147/12)*$AA147*$F147,0)+MAX((Expenses!BF$36-$AB148/12)*$AA148*$F147,0)+MAX((Expenses!BF$37-$AB149/12)*$AA149*$F147,0)+MAX((Expenses!BF$38-$AB150/12)*$AA150*$F147,0)+MAX((Expenses!BF$39-$AB151/12)*$AA151*$F147,0)))))</f>
        <v>0</v>
      </c>
      <c r="BI318" s="156">
        <f>IF(OR(BI$165&lt;=EOMONTH($E147,$R147*(1-$O147)),BI$165&gt;EOMONTH($E147,$P147*12*(1-$O147)+$Q147*12*$O147+$R147*(1-$O147))),0,IF($X147="NNN",SUM(Expenses!BG$35:BG$39)*$F147,IF($X147="FSG",0,IF($X147="MG",SUMPRODUCT($Z147:$Z151,Expenses!BG$35:BG$39)*$F147,MAX((Expenses!BG$35-$AB147/12)*$AA147*$F147,0)+MAX((Expenses!BG$36-$AB148/12)*$AA148*$F147,0)+MAX((Expenses!BG$37-$AB149/12)*$AA149*$F147,0)+MAX((Expenses!BG$38-$AB150/12)*$AA150*$F147,0)+MAX((Expenses!BG$39-$AB151/12)*$AA151*$F147,0)))))</f>
        <v>0</v>
      </c>
      <c r="BJ318" s="156">
        <f>IF(OR(BJ$165&lt;=EOMONTH($E147,$R147*(1-$O147)),BJ$165&gt;EOMONTH($E147,$P147*12*(1-$O147)+$Q147*12*$O147+$R147*(1-$O147))),0,IF($X147="NNN",SUM(Expenses!BH$35:BH$39)*$F147,IF($X147="FSG",0,IF($X147="MG",SUMPRODUCT($Z147:$Z151,Expenses!BH$35:BH$39)*$F147,MAX((Expenses!BH$35-$AB147/12)*$AA147*$F147,0)+MAX((Expenses!BH$36-$AB148/12)*$AA148*$F147,0)+MAX((Expenses!BH$37-$AB149/12)*$AA149*$F147,0)+MAX((Expenses!BH$38-$AB150/12)*$AA150*$F147,0)+MAX((Expenses!BH$39-$AB151/12)*$AA151*$F147,0)))))</f>
        <v>0</v>
      </c>
      <c r="BK318" s="156">
        <f ca="1">IF(OR(BK$165&lt;=EOMONTH($E147,$R147*(1-$O147)),BK$165&gt;EOMONTH($E147,$P147*12*(1-$O147)+$Q147*12*$O147+$R147*(1-$O147))),0,IF($X147="NNN",SUM(Expenses!BI$35:BI$39)*$F147,IF($X147="FSG",0,IF($X147="MG",SUMPRODUCT($Z147:$Z151,Expenses!BI$35:BI$39)*$F147,MAX((Expenses!BI$35-$AB147/12)*$AA147*$F147,0)+MAX((Expenses!BI$36-$AB148/12)*$AA148*$F147,0)+MAX((Expenses!BI$37-$AB149/12)*$AA149*$F147,0)+MAX((Expenses!BI$38-$AB150/12)*$AA150*$F147,0)+MAX((Expenses!BI$39-$AB151/12)*$AA151*$F147,0)))))</f>
        <v>1194.9257583943916</v>
      </c>
      <c r="BL318" s="156">
        <f ca="1">IF(OR(BL$165&lt;=EOMONTH($E147,$R147*(1-$O147)),BL$165&gt;EOMONTH($E147,$P147*12*(1-$O147)+$Q147*12*$O147+$R147*(1-$O147))),0,IF($X147="NNN",SUM(Expenses!BJ$35:BJ$39)*$F147,IF($X147="FSG",0,IF($X147="MG",SUMPRODUCT($Z147:$Z151,Expenses!BJ$35:BJ$39)*$F147,MAX((Expenses!BJ$35-$AB147/12)*$AA147*$F147,0)+MAX((Expenses!BJ$36-$AB148/12)*$AA148*$F147,0)+MAX((Expenses!BJ$37-$AB149/12)*$AA149*$F147,0)+MAX((Expenses!BJ$38-$AB150/12)*$AA150*$F147,0)+MAX((Expenses!BJ$39-$AB151/12)*$AA151*$F147,0)))))</f>
        <v>1231.4085536869861</v>
      </c>
      <c r="BM318" s="156">
        <f ca="1">IF(OR(BM$165&lt;=EOMONTH($E147,$R147*(1-$O147)),BM$165&gt;EOMONTH($E147,$P147*12*(1-$O147)+$Q147*12*$O147+$R147*(1-$O147))),0,IF($X147="NNN",SUM(Expenses!BK$35:BK$39)*$F147,IF($X147="FSG",0,IF($X147="MG",SUMPRODUCT($Z147:$Z151,Expenses!BK$35:BK$39)*$F147,MAX((Expenses!BK$35-$AB147/12)*$AA147*$F147,0)+MAX((Expenses!BK$36-$AB148/12)*$AA148*$F147,0)+MAX((Expenses!BK$37-$AB149/12)*$AA149*$F147,0)+MAX((Expenses!BK$38-$AB150/12)*$AA150*$F147,0)+MAX((Expenses!BK$39-$AB151/12)*$AA151*$F147,0)))))</f>
        <v>1237.1272023790077</v>
      </c>
      <c r="BN318" s="156">
        <f ca="1">IF(OR(BN$165&lt;=EOMONTH($E147,$R147*(1-$O147)),BN$165&gt;EOMONTH($E147,$P147*12*(1-$O147)+$Q147*12*$O147+$R147*(1-$O147))),0,IF($X147="NNN",SUM(Expenses!BL$35:BL$39)*$F147,IF($X147="FSG",0,IF($X147="MG",SUMPRODUCT($Z147:$Z151,Expenses!BL$35:BL$39)*$F147,MAX((Expenses!BL$35-$AB147/12)*$AA147*$F147,0)+MAX((Expenses!BL$36-$AB148/12)*$AA148*$F147,0)+MAX((Expenses!BL$37-$AB149/12)*$AA149*$F147,0)+MAX((Expenses!BL$38-$AB150/12)*$AA150*$F147,0)+MAX((Expenses!BL$39-$AB151/12)*$AA151*$F147,0)))))</f>
        <v>1245.0959032567207</v>
      </c>
      <c r="BO318" s="156">
        <f ca="1">IF(OR(BO$165&lt;=EOMONTH($E147,$R147*(1-$O147)),BO$165&gt;EOMONTH($E147,$P147*12*(1-$O147)+$Q147*12*$O147+$R147*(1-$O147))),0,IF($X147="NNN",SUM(Expenses!BM$35:BM$39)*$F147,IF($X147="FSG",0,IF($X147="MG",SUMPRODUCT($Z147:$Z151,Expenses!BM$35:BM$39)*$F147,MAX((Expenses!BM$35-$AB147/12)*$AA147*$F147,0)+MAX((Expenses!BM$36-$AB148/12)*$AA148*$F147,0)+MAX((Expenses!BM$37-$AB149/12)*$AA149*$F147,0)+MAX((Expenses!BM$38-$AB150/12)*$AA150*$F147,0)+MAX((Expenses!BM$39-$AB151/12)*$AA151*$F147,0)))))</f>
        <v>1245.7648144236559</v>
      </c>
      <c r="BP318" s="156">
        <f ca="1">IF(OR(BP$165&lt;=EOMONTH($E147,$R147*(1-$O147)),BP$165&gt;EOMONTH($E147,$P147*12*(1-$O147)+$Q147*12*$O147+$R147*(1-$O147))),0,IF($X147="NNN",SUM(Expenses!BN$35:BN$39)*$F147,IF($X147="FSG",0,IF($X147="MG",SUMPRODUCT($Z147:$Z151,Expenses!BN$35:BN$39)*$F147,MAX((Expenses!BN$35-$AB147/12)*$AA147*$F147,0)+MAX((Expenses!BN$36-$AB148/12)*$AA148*$F147,0)+MAX((Expenses!BN$37-$AB149/12)*$AA149*$F147,0)+MAX((Expenses!BN$38-$AB150/12)*$AA150*$F147,0)+MAX((Expenses!BN$39-$AB151/12)*$AA151*$F147,0)))))</f>
        <v>1296.3705083824213</v>
      </c>
      <c r="BQ318" s="156">
        <f ca="1">IF(OR(BQ$165&lt;=EOMONTH($E147,$R147*(1-$O147)),BQ$165&gt;EOMONTH($E147,$P147*12*(1-$O147)+$Q147*12*$O147+$R147*(1-$O147))),0,IF($X147="NNN",SUM(Expenses!BO$35:BO$39)*$F147,IF($X147="FSG",0,IF($X147="MG",SUMPRODUCT($Z147:$Z151,Expenses!BO$35:BO$39)*$F147,MAX((Expenses!BO$35-$AB147/12)*$AA147*$F147,0)+MAX((Expenses!BO$36-$AB148/12)*$AA148*$F147,0)+MAX((Expenses!BO$37-$AB149/12)*$AA149*$F147,0)+MAX((Expenses!BO$38-$AB150/12)*$AA150*$F147,0)+MAX((Expenses!BO$39-$AB151/12)*$AA151*$F147,0)))))</f>
        <v>1297.804761374369</v>
      </c>
      <c r="BR318" s="156">
        <f ca="1">IF(OR(BR$165&lt;=EOMONTH($E147,$R147*(1-$O147)),BR$165&gt;EOMONTH($E147,$P147*12*(1-$O147)+$Q147*12*$O147+$R147*(1-$O147))),0,IF($X147="NNN",SUM(Expenses!BP$35:BP$39)*$F147,IF($X147="FSG",0,IF($X147="MG",SUMPRODUCT($Z147:$Z151,Expenses!BP$35:BP$39)*$F147,MAX((Expenses!BP$35-$AB147/12)*$AA147*$F147,0)+MAX((Expenses!BP$36-$AB148/12)*$AA148*$F147,0)+MAX((Expenses!BP$37-$AB149/12)*$AA149*$F147,0)+MAX((Expenses!BP$38-$AB150/12)*$AA150*$F147,0)+MAX((Expenses!BP$39-$AB151/12)*$AA151*$F147,0)))))</f>
        <v>1319.0992320299863</v>
      </c>
      <c r="BS318" s="156">
        <f ca="1">IF(OR(BS$165&lt;=EOMONTH($E147,$R147*(1-$O147)),BS$165&gt;EOMONTH($E147,$P147*12*(1-$O147)+$Q147*12*$O147+$R147*(1-$O147))),0,IF($X147="NNN",SUM(Expenses!BQ$35:BQ$39)*$F147,IF($X147="FSG",0,IF($X147="MG",SUMPRODUCT($Z147:$Z151,Expenses!BQ$35:BQ$39)*$F147,MAX((Expenses!BQ$35-$AB147/12)*$AA147*$F147,0)+MAX((Expenses!BQ$36-$AB148/12)*$AA148*$F147,0)+MAX((Expenses!BQ$37-$AB149/12)*$AA149*$F147,0)+MAX((Expenses!BQ$38-$AB150/12)*$AA150*$F147,0)+MAX((Expenses!BQ$39-$AB151/12)*$AA151*$F147,0)))))</f>
        <v>1319.8732511791261</v>
      </c>
      <c r="BT318" s="156">
        <f ca="1">IF(OR(BT$165&lt;=EOMONTH($E147,$R147*(1-$O147)),BT$165&gt;EOMONTH($E147,$P147*12*(1-$O147)+$Q147*12*$O147+$R147*(1-$O147))),0,IF($X147="NNN",SUM(Expenses!BR$35:BR$39)*$F147,IF($X147="FSG",0,IF($X147="MG",SUMPRODUCT($Z147:$Z151,Expenses!BR$35:BR$39)*$F147,MAX((Expenses!BR$35-$AB147/12)*$AA147*$F147,0)+MAX((Expenses!BR$36-$AB148/12)*$AA148*$F147,0)+MAX((Expenses!BR$37-$AB149/12)*$AA149*$F147,0)+MAX((Expenses!BR$38-$AB150/12)*$AA150*$F147,0)+MAX((Expenses!BR$39-$AB151/12)*$AA151*$F147,0)))))</f>
        <v>1320.6491792682964</v>
      </c>
      <c r="BU318" s="156">
        <f ca="1">IF(OR(BU$165&lt;=EOMONTH($E147,$R147*(1-$O147)),BU$165&gt;EOMONTH($E147,$P147*12*(1-$O147)+$Q147*12*$O147+$R147*(1-$O147))),0,IF($X147="NNN",SUM(Expenses!BS$35:BS$39)*$F147,IF($X147="FSG",0,IF($X147="MG",SUMPRODUCT($Z147:$Z151,Expenses!BS$35:BS$39)*$F147,MAX((Expenses!BS$35-$AB147/12)*$AA147*$F147,0)+MAX((Expenses!BS$36-$AB148/12)*$AA148*$F147,0)+MAX((Expenses!BS$37-$AB149/12)*$AA149*$F147,0)+MAX((Expenses!BS$38-$AB150/12)*$AA150*$F147,0)+MAX((Expenses!BS$39-$AB151/12)*$AA151*$F147,0)))))</f>
        <v>1321.4270210054583</v>
      </c>
      <c r="BV318" s="156">
        <f ca="1">IF(OR(BV$165&lt;=EOMONTH($E147,$R147*(1-$O147)),BV$165&gt;EOMONTH($E147,$P147*12*(1-$O147)+$Q147*12*$O147+$R147*(1-$O147))),0,IF($X147="NNN",SUM(Expenses!BT$35:BT$39)*$F147,IF($X147="FSG",0,IF($X147="MG",SUMPRODUCT($Z147:$Z151,Expenses!BT$35:BT$39)*$F147,MAX((Expenses!BT$35-$AB147/12)*$AA147*$F147,0)+MAX((Expenses!BT$36-$AB148/12)*$AA148*$F147,0)+MAX((Expenses!BT$37-$AB149/12)*$AA149*$F147,0)+MAX((Expenses!BT$38-$AB150/12)*$AA150*$F147,0)+MAX((Expenses!BT$39-$AB151/12)*$AA151*$F147,0)))))</f>
        <v>1322.3194788628252</v>
      </c>
      <c r="BW318" s="156">
        <f ca="1">IF(OR(BW$165&lt;=EOMONTH($E147,$R147*(1-$O147)),BW$165&gt;EOMONTH($E147,$P147*12*(1-$O147)+$Q147*12*$O147+$R147*(1-$O147))),0,IF($X147="NNN",SUM(Expenses!BU$35:BU$39)*$F147,IF($X147="FSG",0,IF($X147="MG",SUMPRODUCT($Z147:$Z151,Expenses!BU$35:BU$39)*$F147,MAX((Expenses!BU$35-$AB147/12)*$AA147*$F147,0)+MAX((Expenses!BU$36-$AB148/12)*$AA148*$F147,0)+MAX((Expenses!BU$37-$AB149/12)*$AA149*$F147,0)+MAX((Expenses!BU$38-$AB150/12)*$AA150*$F147,0)+MAX((Expenses!BU$39-$AB151/12)*$AA151*$F147,0)))))</f>
        <v>1323.1011620663273</v>
      </c>
      <c r="BX318" s="156">
        <f ca="1">IF(OR(BX$165&lt;=EOMONTH($E147,$R147*(1-$O147)),BX$165&gt;EOMONTH($E147,$P147*12*(1-$O147)+$Q147*12*$O147+$R147*(1-$O147))),0,IF($X147="NNN",SUM(Expenses!BV$35:BV$39)*$F147,IF($X147="FSG",0,IF($X147="MG",SUMPRODUCT($Z147:$Z151,Expenses!BV$35:BV$39)*$F147,MAX((Expenses!BV$35-$AB147/12)*$AA147*$F147,0)+MAX((Expenses!BV$36-$AB148/12)*$AA148*$F147,0)+MAX((Expenses!BV$37-$AB149/12)*$AA149*$F147,0)+MAX((Expenses!BV$38-$AB150/12)*$AA150*$F147,0)+MAX((Expenses!BV$39-$AB151/12)*$AA151*$F147,0)))))</f>
        <v>1342.6102593457765</v>
      </c>
      <c r="BY318" s="156">
        <f ca="1">IF(OR(BY$165&lt;=EOMONTH($E147,$R147*(1-$O147)),BY$165&gt;EOMONTH($E147,$P147*12*(1-$O147)+$Q147*12*$O147+$R147*(1-$O147))),0,IF($X147="NNN",SUM(Expenses!BW$35:BW$39)*$F147,IF($X147="FSG",0,IF($X147="MG",SUMPRODUCT($Z147:$Z151,Expenses!BW$35:BW$39)*$F147,MAX((Expenses!BW$35-$AB147/12)*$AA147*$F147,0)+MAX((Expenses!BW$36-$AB148/12)*$AA148*$F147,0)+MAX((Expenses!BW$37-$AB149/12)*$AA149*$F147,0)+MAX((Expenses!BW$38-$AB150/12)*$AA150*$F147,0)+MAX((Expenses!BW$39-$AB151/12)*$AA151*$F147,0)))))</f>
        <v>1346.474156349688</v>
      </c>
      <c r="BZ318" s="156">
        <f ca="1">IF(OR(BZ$165&lt;=EOMONTH($E147,$R147*(1-$O147)),BZ$165&gt;EOMONTH($E147,$P147*12*(1-$O147)+$Q147*12*$O147+$R147*(1-$O147))),0,IF($X147="NNN",SUM(Expenses!BX$35:BX$39)*$F147,IF($X147="FSG",0,IF($X147="MG",SUMPRODUCT($Z147:$Z151,Expenses!BX$35:BX$39)*$F147,MAX((Expenses!BX$35-$AB147/12)*$AA147*$F147,0)+MAX((Expenses!BX$36-$AB148/12)*$AA148*$F147,0)+MAX((Expenses!BX$37-$AB149/12)*$AA149*$F147,0)+MAX((Expenses!BX$38-$AB150/12)*$AA150*$F147,0)+MAX((Expenses!BX$39-$AB151/12)*$AA151*$F147,0)))))</f>
        <v>1347.2616373536182</v>
      </c>
      <c r="CA318" s="156">
        <f ca="1">IF(OR(CA$165&lt;=EOMONTH($E147,$R147*(1-$O147)),CA$165&gt;EOMONTH($E147,$P147*12*(1-$O147)+$Q147*12*$O147+$R147*(1-$O147))),0,IF($X147="NNN",SUM(Expenses!BY$35:BY$39)*$F147,IF($X147="FSG",0,IF($X147="MG",SUMPRODUCT($Z147:$Z151,Expenses!BY$35:BY$39)*$F147,MAX((Expenses!BY$35-$AB147/12)*$AA147*$F147,0)+MAX((Expenses!BY$36-$AB148/12)*$AA148*$F147,0)+MAX((Expenses!BY$37-$AB149/12)*$AA149*$F147,0)+MAX((Expenses!BY$38-$AB150/12)*$AA150*$F147,0)+MAX((Expenses!BY$39-$AB151/12)*$AA151*$F147,0)))))</f>
        <v>1348.0510604981444</v>
      </c>
      <c r="CB318" s="156">
        <f ca="1">IF(OR(CB$165&lt;=EOMONTH($E147,$R147*(1-$O147)),CB$165&gt;EOMONTH($E147,$P147*12*(1-$O147)+$Q147*12*$O147+$R147*(1-$O147))),0,IF($X147="NNN",SUM(Expenses!BZ$35:BZ$39)*$F147,IF($X147="FSG",0,IF($X147="MG",SUMPRODUCT($Z147:$Z151,Expenses!BZ$35:BZ$39)*$F147,MAX((Expenses!BZ$35-$AB147/12)*$AA147*$F147,0)+MAX((Expenses!BZ$36-$AB148/12)*$AA148*$F147,0)+MAX((Expenses!BZ$37-$AB149/12)*$AA149*$F147,0)+MAX((Expenses!BZ$38-$AB150/12)*$AA150*$F147,0)+MAX((Expenses!BZ$39-$AB151/12)*$AA151*$F147,0)))))</f>
        <v>1349.2051359839068</v>
      </c>
      <c r="CC318" s="156">
        <f ca="1">IF(OR(CC$165&lt;=EOMONTH($E147,$R147*(1-$O147)),CC$165&gt;EOMONTH($E147,$P147*12*(1-$O147)+$Q147*12*$O147+$R147*(1-$O147))),0,IF($X147="NNN",SUM(Expenses!CA$35:CA$39)*$F147,IF($X147="FSG",0,IF($X147="MG",SUMPRODUCT($Z147:$Z151,Expenses!CA$35:CA$39)*$F147,MAX((Expenses!CA$35-$AB147/12)*$AA147*$F147,0)+MAX((Expenses!CA$36-$AB148/12)*$AA148*$F147,0)+MAX((Expenses!CA$37-$AB149/12)*$AA149*$F147,0)+MAX((Expenses!CA$38-$AB150/12)*$AA150*$F147,0)+MAX((Expenses!CA$39-$AB151/12)*$AA151*$F147,0)))))</f>
        <v>1350.6824165656128</v>
      </c>
      <c r="CD318" s="156">
        <f ca="1">IF(OR(CD$165&lt;=EOMONTH($E147,$R147*(1-$O147)),CD$165&gt;EOMONTH($E147,$P147*12*(1-$O147)+$Q147*12*$O147+$R147*(1-$O147))),0,IF($X147="NNN",SUM(Expenses!CB$35:CB$39)*$F147,IF($X147="FSG",0,IF($X147="MG",SUMPRODUCT($Z147:$Z151,Expenses!CB$35:CB$39)*$F147,MAX((Expenses!CB$35-$AB147/12)*$AA147*$F147,0)+MAX((Expenses!CB$36-$AB148/12)*$AA148*$F147,0)+MAX((Expenses!CB$37-$AB149/12)*$AA149*$F147,0)+MAX((Expenses!CB$38-$AB150/12)*$AA150*$F147,0)+MAX((Expenses!CB$39-$AB151/12)*$AA151*$F147,0)))))</f>
        <v>1351.4776949182649</v>
      </c>
      <c r="CE318" s="156">
        <f ca="1">IF(OR(CE$165&lt;=EOMONTH($E147,$R147*(1-$O147)),CE$165&gt;EOMONTH($E147,$P147*12*(1-$O147)+$Q147*12*$O147+$R147*(1-$O147))),0,IF($X147="NNN",SUM(Expenses!CC$35:CC$39)*$F147,IF($X147="FSG",0,IF($X147="MG",SUMPRODUCT($Z147:$Z151,Expenses!CC$35:CC$39)*$F147,MAX((Expenses!CC$35-$AB147/12)*$AA147*$F147,0)+MAX((Expenses!CC$36-$AB148/12)*$AA148*$F147,0)+MAX((Expenses!CC$37-$AB149/12)*$AA149*$F147,0)+MAX((Expenses!CC$38-$AB150/12)*$AA150*$F147,0)+MAX((Expenses!CC$39-$AB151/12)*$AA151*$F147,0)))))</f>
        <v>1352.2749346418786</v>
      </c>
      <c r="CF318" s="156">
        <f ca="1">IF(OR(CF$165&lt;=EOMONTH($E147,$R147*(1-$O147)),CF$165&gt;EOMONTH($E147,$P147*12*(1-$O147)+$Q147*12*$O147+$R147*(1-$O147))),0,IF($X147="NNN",SUM(Expenses!CD$35:CD$39)*$F147,IF($X147="FSG",0,IF($X147="MG",SUMPRODUCT($Z147:$Z151,Expenses!CD$35:CD$39)*$F147,MAX((Expenses!CD$35-$AB147/12)*$AA147*$F147,0)+MAX((Expenses!CD$36-$AB148/12)*$AA148*$F147,0)+MAX((Expenses!CD$37-$AB149/12)*$AA149*$F147,0)+MAX((Expenses!CD$38-$AB150/12)*$AA150*$F147,0)+MAX((Expenses!CD$39-$AB151/12)*$AA151*$F147,0)))))</f>
        <v>1353.074140573724</v>
      </c>
      <c r="CG318" s="156">
        <f ca="1">IF(OR(CG$165&lt;=EOMONTH($E147,$R147*(1-$O147)),CG$165&gt;EOMONTH($E147,$P147*12*(1-$O147)+$Q147*12*$O147+$R147*(1-$O147))),0,IF($X147="NNN",SUM(Expenses!CE$35:CE$39)*$F147,IF($X147="FSG",0,IF($X147="MG",SUMPRODUCT($Z147:$Z151,Expenses!CE$35:CE$39)*$F147,MAX((Expenses!CE$35-$AB147/12)*$AA147*$F147,0)+MAX((Expenses!CE$36-$AB148/12)*$AA148*$F147,0)+MAX((Expenses!CE$37-$AB149/12)*$AA149*$F147,0)+MAX((Expenses!CE$38-$AB150/12)*$AA150*$F147,0)+MAX((Expenses!CE$39-$AB151/12)*$AA151*$F147,0)))))</f>
        <v>1353.8753175630011</v>
      </c>
      <c r="CH318" s="156">
        <f ca="1">IF(OR(CH$165&lt;=EOMONTH($E147,$R147*(1-$O147)),CH$165&gt;EOMONTH($E147,$P147*12*(1-$O147)+$Q147*12*$O147+$R147*(1-$O147))),0,IF($X147="NNN",SUM(Expenses!CF$35:CF$39)*$F147,IF($X147="FSG",0,IF($X147="MG",SUMPRODUCT($Z147:$Z151,Expenses!CF$35:CF$39)*$F147,MAX((Expenses!CF$35-$AB147/12)*$AA147*$F147,0)+MAX((Expenses!CF$36-$AB148/12)*$AA148*$F147,0)+MAX((Expenses!CF$37-$AB149/12)*$AA149*$F147,0)+MAX((Expenses!CF$38-$AB150/12)*$AA150*$F147,0)+MAX((Expenses!CF$39-$AB151/12)*$AA151*$F147,0)))))</f>
        <v>1354.7945491560888</v>
      </c>
      <c r="CI318" s="156">
        <f ca="1">IF(OR(CI$165&lt;=EOMONTH($E147,$R147*(1-$O147)),CI$165&gt;EOMONTH($E147,$P147*12*(1-$O147)+$Q147*12*$O147+$R147*(1-$O147))),0,IF($X147="NNN",SUM(Expenses!CG$35:CG$39)*$F147,IF($X147="FSG",0,IF($X147="MG",SUMPRODUCT($Z147:$Z151,Expenses!CG$35:CG$39)*$F147,MAX((Expenses!CG$35-$AB147/12)*$AA147*$F147,0)+MAX((Expenses!CG$36-$AB148/12)*$AA148*$F147,0)+MAX((Expenses!CG$37-$AB149/12)*$AA149*$F147,0)+MAX((Expenses!CG$38-$AB150/12)*$AA150*$F147,0)+MAX((Expenses!CG$39-$AB151/12)*$AA151*$F147,0)))))</f>
        <v>1355.5996828556958</v>
      </c>
      <c r="CJ318" s="156">
        <f ca="1">IF(OR(CJ$165&lt;=EOMONTH($E147,$R147*(1-$O147)),CJ$165&gt;EOMONTH($E147,$P147*12*(1-$O147)+$Q147*12*$O147+$R147*(1-$O147))),0,IF($X147="NNN",SUM(Expenses!CH$35:CH$39)*$F147,IF($X147="FSG",0,IF($X147="MG",SUMPRODUCT($Z147:$Z151,Expenses!CH$35:CH$39)*$F147,MAX((Expenses!CH$35-$AB147/12)*$AA147*$F147,0)+MAX((Expenses!CH$36-$AB148/12)*$AA148*$F147,0)+MAX((Expenses!CH$37-$AB149/12)*$AA149*$F147,0)+MAX((Expenses!CH$38-$AB150/12)*$AA150*$F147,0)+MAX((Expenses!CH$39-$AB151/12)*$AA151*$F147,0)))))</f>
        <v>1375.5501627720766</v>
      </c>
      <c r="CK318" s="156">
        <f ca="1">IF(OR(CK$165&lt;=EOMONTH($E147,$R147*(1-$O147)),CK$165&gt;EOMONTH($E147,$P147*12*(1-$O147)+$Q147*12*$O147+$R147*(1-$O147))),0,IF($X147="NNN",SUM(Expenses!CI$35:CI$39)*$F147,IF($X147="FSG",0,IF($X147="MG",SUMPRODUCT($Z147:$Z151,Expenses!CI$35:CI$39)*$F147,MAX((Expenses!CI$35-$AB147/12)*$AA147*$F147,0)+MAX((Expenses!CI$36-$AB148/12)*$AA148*$F147,0)+MAX((Expenses!CI$37-$AB149/12)*$AA149*$F147,0)+MAX((Expenses!CI$38-$AB150/12)*$AA150*$F147,0)+MAX((Expenses!CI$39-$AB151/12)*$AA151*$F147,0)))))</f>
        <v>1379.5299766861053</v>
      </c>
      <c r="CL318" s="156">
        <f ca="1">IF(OR(CL$165&lt;=EOMONTH($E147,$R147*(1-$O147)),CL$165&gt;EOMONTH($E147,$P147*12*(1-$O147)+$Q147*12*$O147+$R147*(1-$O147))),0,IF($X147="NNN",SUM(Expenses!CJ$35:CJ$39)*$F147,IF($X147="FSG",0,IF($X147="MG",SUMPRODUCT($Z147:$Z151,Expenses!CJ$35:CJ$39)*$F147,MAX((Expenses!CJ$35-$AB147/12)*$AA147*$F147,0)+MAX((Expenses!CJ$36-$AB148/12)*$AA148*$F147,0)+MAX((Expenses!CJ$37-$AB149/12)*$AA149*$F147,0)+MAX((Expenses!CJ$38-$AB150/12)*$AA150*$F147,0)+MAX((Expenses!CJ$39-$AB151/12)*$AA151*$F147,0)))))</f>
        <v>1380.3410821201533</v>
      </c>
      <c r="CM318" s="156">
        <f ca="1">IF(OR(CM$165&lt;=EOMONTH($E147,$R147*(1-$O147)),CM$165&gt;EOMONTH($E147,$P147*12*(1-$O147)+$Q147*12*$O147+$R147*(1-$O147))),0,IF($X147="NNN",SUM(Expenses!CK$35:CK$39)*$F147,IF($X147="FSG",0,IF($X147="MG",SUMPRODUCT($Z147:$Z151,Expenses!CK$35:CK$39)*$F147,MAX((Expenses!CK$35-$AB147/12)*$AA147*$F147,0)+MAX((Expenses!CK$36-$AB148/12)*$AA148*$F147,0)+MAX((Expenses!CK$37-$AB149/12)*$AA149*$F147,0)+MAX((Expenses!CK$38-$AB150/12)*$AA150*$F147,0)+MAX((Expenses!CK$39-$AB151/12)*$AA151*$F147,0)))))</f>
        <v>1381.1541879590152</v>
      </c>
      <c r="CN318" s="156">
        <f ca="1">IF(OR(CN$165&lt;=EOMONTH($E147,$R147*(1-$O147)),CN$165&gt;EOMONTH($E147,$P147*12*(1-$O147)+$Q147*12*$O147+$R147*(1-$O147))),0,IF($X147="NNN",SUM(Expenses!CL$35:CL$39)*$F147,IF($X147="FSG",0,IF($X147="MG",SUMPRODUCT($Z147:$Z151,Expenses!CL$35:CL$39)*$F147,MAX((Expenses!CL$35-$AB147/12)*$AA147*$F147,0)+MAX((Expenses!CL$36-$AB148/12)*$AA148*$F147,0)+MAX((Expenses!CL$37-$AB149/12)*$AA149*$F147,0)+MAX((Expenses!CL$38-$AB150/12)*$AA150*$F147,0)+MAX((Expenses!CL$39-$AB151/12)*$AA151*$F147,0)))))</f>
        <v>1382.3428857093502</v>
      </c>
      <c r="CO318" s="156">
        <f ca="1">IF(OR(CO$165&lt;=EOMONTH($E147,$R147*(1-$O147)),CO$165&gt;EOMONTH($E147,$P147*12*(1-$O147)+$Q147*12*$O147+$R147*(1-$O147))),0,IF($X147="NNN",SUM(Expenses!CM$35:CM$39)*$F147,IF($X147="FSG",0,IF($X147="MG",SUMPRODUCT($Z147:$Z151,Expenses!CM$35:CM$39)*$F147,MAX((Expenses!CM$35-$AB147/12)*$AA147*$F147,0)+MAX((Expenses!CM$36-$AB148/12)*$AA148*$F147,0)+MAX((Expenses!CM$37-$AB149/12)*$AA149*$F147,0)+MAX((Expenses!CM$38-$AB150/12)*$AA150*$F147,0)+MAX((Expenses!CM$39-$AB151/12)*$AA151*$F147,0)))))</f>
        <v>1383.8644847085079</v>
      </c>
      <c r="CP318" s="156">
        <f ca="1">IF(OR(CP$165&lt;=EOMONTH($E147,$R147*(1-$O147)),CP$165&gt;EOMONTH($E147,$P147*12*(1-$O147)+$Q147*12*$O147+$R147*(1-$O147))),0,IF($X147="NNN",SUM(Expenses!CN$35:CN$39)*$F147,IF($X147="FSG",0,IF($X147="MG",SUMPRODUCT($Z147:$Z151,Expenses!CN$35:CN$39)*$F147,MAX((Expenses!CN$35-$AB147/12)*$AA147*$F147,0)+MAX((Expenses!CN$36-$AB148/12)*$AA148*$F147,0)+MAX((Expenses!CN$37-$AB149/12)*$AA149*$F147,0)+MAX((Expenses!CN$38-$AB150/12)*$AA150*$F147,0)+MAX((Expenses!CN$39-$AB151/12)*$AA151*$F147,0)))))</f>
        <v>1384.6836214117393</v>
      </c>
      <c r="CQ318" s="156">
        <f ca="1">IF(OR(CQ$165&lt;=EOMONTH($E147,$R147*(1-$O147)),CQ$165&gt;EOMONTH($E147,$P147*12*(1-$O147)+$Q147*12*$O147+$R147*(1-$O147))),0,IF($X147="NNN",SUM(Expenses!CO$35:CO$39)*$F147,IF($X147="FSG",0,IF($X147="MG",SUMPRODUCT($Z147:$Z151,Expenses!CO$35:CO$39)*$F147,MAX((Expenses!CO$35-$AB147/12)*$AA147*$F147,0)+MAX((Expenses!CO$36-$AB148/12)*$AA148*$F147,0)+MAX((Expenses!CO$37-$AB149/12)*$AA149*$F147,0)+MAX((Expenses!CO$38-$AB150/12)*$AA150*$F147,0)+MAX((Expenses!CO$39-$AB151/12)*$AA151*$F147,0)))))</f>
        <v>1385.5047783270613</v>
      </c>
      <c r="CR318" s="156">
        <f ca="1">IF(OR(CR$165&lt;=EOMONTH($E147,$R147*(1-$O147)),CR$165&gt;EOMONTH($E147,$P147*12*(1-$O147)+$Q147*12*$O147+$R147*(1-$O147))),0,IF($X147="NNN",SUM(Expenses!CP$35:CP$39)*$F147,IF($X147="FSG",0,IF($X147="MG",SUMPRODUCT($Z147:$Z151,Expenses!CP$35:CP$39)*$F147,MAX((Expenses!CP$35-$AB147/12)*$AA147*$F147,0)+MAX((Expenses!CP$36-$AB148/12)*$AA148*$F147,0)+MAX((Expenses!CP$37-$AB149/12)*$AA149*$F147,0)+MAX((Expenses!CP$38-$AB150/12)*$AA150*$F147,0)+MAX((Expenses!CP$39-$AB151/12)*$AA151*$F147,0)))))</f>
        <v>1386.3279604368624</v>
      </c>
      <c r="CS318" s="156">
        <f ca="1">IF(OR(CS$165&lt;=EOMONTH($E147,$R147*(1-$O147)),CS$165&gt;EOMONTH($E147,$P147*12*(1-$O147)+$Q147*12*$O147+$R147*(1-$O147))),0,IF($X147="NNN",SUM(Expenses!CQ$35:CQ$39)*$F147,IF($X147="FSG",0,IF($X147="MG",SUMPRODUCT($Z147:$Z151,Expenses!CQ$35:CQ$39)*$F147,MAX((Expenses!CQ$35-$AB147/12)*$AA147*$F147,0)+MAX((Expenses!CQ$36-$AB148/12)*$AA148*$F147,0)+MAX((Expenses!CQ$37-$AB149/12)*$AA149*$F147,0)+MAX((Expenses!CQ$38-$AB150/12)*$AA150*$F147,0)+MAX((Expenses!CQ$39-$AB151/12)*$AA151*$F147,0)))))</f>
        <v>1387.1531727358179</v>
      </c>
      <c r="CT318" s="156">
        <f ca="1">IF(OR(CT$165&lt;=EOMONTH($E147,$R147*(1-$O147)),CT$165&gt;EOMONTH($E147,$P147*12*(1-$O147)+$Q147*12*$O147+$R147*(1-$O147))),0,IF($X147="NNN",SUM(Expenses!CR$35:CR$39)*$F147,IF($X147="FSG",0,IF($X147="MG",SUMPRODUCT($Z147:$Z151,Expenses!CR$35:CR$39)*$F147,MAX((Expenses!CR$35-$AB147/12)*$AA147*$F147,0)+MAX((Expenses!CR$36-$AB148/12)*$AA148*$F147,0)+MAX((Expenses!CR$37-$AB149/12)*$AA149*$F147,0)+MAX((Expenses!CR$38-$AB150/12)*$AA150*$F147,0)+MAX((Expenses!CR$39-$AB151/12)*$AA151*$F147,0)))))</f>
        <v>1372.5508759476099</v>
      </c>
      <c r="CU318" s="156">
        <f ca="1">IF(OR(CU$165&lt;=EOMONTH($E147,$R147*(1-$O147)),CU$165&gt;EOMONTH($E147,$P147*12*(1-$O147)+$Q147*12*$O147+$R147*(1-$O147))),0,IF($X147="NNN",SUM(Expenses!CS$35:CS$39)*$F147,IF($X147="FSG",0,IF($X147="MG",SUMPRODUCT($Z147:$Z151,Expenses!CS$35:CS$39)*$F147,MAX((Expenses!CS$35-$AB147/12)*$AA147*$F147,0)+MAX((Expenses!CS$36-$AB148/12)*$AA148*$F147,0)+MAX((Expenses!CS$37-$AB149/12)*$AA149*$F147,0)+MAX((Expenses!CS$38-$AB150/12)*$AA150*$F147,0)+MAX((Expenses!CS$39-$AB151/12)*$AA151*$F147,0)))))</f>
        <v>1373.3574848694013</v>
      </c>
      <c r="CV318" s="156">
        <f ca="1">IF(OR(CV$165&lt;=EOMONTH($E147,$R147*(1-$O147)),CV$165&gt;EOMONTH($E147,$P147*12*(1-$O147)+$Q147*12*$O147+$R147*(1-$O147))),0,IF($X147="NNN",SUM(Expenses!CT$35:CT$39)*$F147,IF($X147="FSG",0,IF($X147="MG",SUMPRODUCT($Z147:$Z151,Expenses!CT$35:CT$39)*$F147,MAX((Expenses!CT$35-$AB147/12)*$AA147*$F147,0)+MAX((Expenses!CT$36-$AB148/12)*$AA148*$F147,0)+MAX((Expenses!CT$37-$AB149/12)*$AA149*$F147,0)+MAX((Expenses!CT$38-$AB150/12)*$AA150*$F147,0)+MAX((Expenses!CT$39-$AB151/12)*$AA151*$F147,0)))))</f>
        <v>1317.0287028254413</v>
      </c>
      <c r="CW318" s="156">
        <f ca="1">IF(OR(CW$165&lt;=EOMONTH($E147,$R147*(1-$O147)),CW$165&gt;EOMONTH($E147,$P147*12*(1-$O147)+$Q147*12*$O147+$R147*(1-$O147))),0,IF($X147="NNN",SUM(Expenses!CU$35:CU$39)*$F147,IF($X147="FSG",0,IF($X147="MG",SUMPRODUCT($Z147:$Z151,Expenses!CU$35:CU$39)*$F147,MAX((Expenses!CU$35-$AB147/12)*$AA147*$F147,0)+MAX((Expenses!CU$36-$AB148/12)*$AA148*$F147,0)+MAX((Expenses!CU$37-$AB149/12)*$AA149*$F147,0)+MAX((Expenses!CU$38-$AB150/12)*$AA150*$F147,0)+MAX((Expenses!CU$39-$AB151/12)*$AA151*$F147,0)))))</f>
        <v>1332.4499483508125</v>
      </c>
      <c r="CX318" s="156">
        <f ca="1">IF(OR(CX$165&lt;=EOMONTH($E147,$R147*(1-$O147)),CX$165&gt;EOMONTH($E147,$P147*12*(1-$O147)+$Q147*12*$O147+$R147*(1-$O147))),0,IF($X147="NNN",SUM(Expenses!CV$35:CV$39)*$F147,IF($X147="FSG",0,IF($X147="MG",SUMPRODUCT($Z147:$Z151,Expenses!CV$35:CV$39)*$F147,MAX((Expenses!CV$35-$AB147/12)*$AA147*$F147,0)+MAX((Expenses!CV$36-$AB148/12)*$AA148*$F147,0)+MAX((Expenses!CV$37-$AB149/12)*$AA149*$F147,0)+MAX((Expenses!CV$38-$AB150/12)*$AA150*$F147,0)+MAX((Expenses!CV$39-$AB151/12)*$AA151*$F147,0)))))</f>
        <v>1333.179087389952</v>
      </c>
      <c r="CY318" s="156">
        <f ca="1">IF(OR(CY$165&lt;=EOMONTH($E147,$R147*(1-$O147)),CY$165&gt;EOMONTH($E147,$P147*12*(1-$O147)+$Q147*12*$O147+$R147*(1-$O147))),0,IF($X147="NNN",SUM(Expenses!CW$35:CW$39)*$F147,IF($X147="FSG",0,IF($X147="MG",SUMPRODUCT($Z147:$Z151,Expenses!CW$35:CW$39)*$F147,MAX((Expenses!CW$35-$AB147/12)*$AA147*$F147,0)+MAX((Expenses!CW$36-$AB148/12)*$AA148*$F147,0)+MAX((Expenses!CW$37-$AB149/12)*$AA149*$F147,0)+MAX((Expenses!CW$38-$AB150/12)*$AA150*$F147,0)+MAX((Expenses!CW$39-$AB151/12)*$AA151*$F147,0)))))</f>
        <v>1392.6844238539306</v>
      </c>
      <c r="CZ318" s="156">
        <f ca="1">IF(OR(CZ$165&lt;=EOMONTH($E147,$R147*(1-$O147)),CZ$165&gt;EOMONTH($E147,$P147*12*(1-$O147)+$Q147*12*$O147+$R147*(1-$O147))),0,IF($X147="NNN",SUM(Expenses!CX$35:CX$39)*$F147,IF($X147="FSG",0,IF($X147="MG",SUMPRODUCT($Z147:$Z151,Expenses!CX$35:CX$39)*$F147,MAX((Expenses!CX$35-$AB147/12)*$AA147*$F147,0)+MAX((Expenses!CX$36-$AB148/12)*$AA148*$F147,0)+MAX((Expenses!CX$37-$AB149/12)*$AA149*$F147,0)+MAX((Expenses!CX$38-$AB150/12)*$AA150*$F147,0)+MAX((Expenses!CX$39-$AB151/12)*$AA151*$F147,0)))))</f>
        <v>1393.908782536776</v>
      </c>
      <c r="DA318" s="156">
        <f ca="1">IF(OR(DA$165&lt;=EOMONTH($E147,$R147*(1-$O147)),DA$165&gt;EOMONTH($E147,$P147*12*(1-$O147)+$Q147*12*$O147+$R147*(1-$O147))),0,IF($X147="NNN",SUM(Expenses!CY$35:CY$39)*$F147,IF($X147="FSG",0,IF($X147="MG",SUMPRODUCT($Z147:$Z151,Expenses!CY$35:CY$39)*$F147,MAX((Expenses!CY$35-$AB147/12)*$AA147*$F147,0)+MAX((Expenses!CY$36-$AB148/12)*$AA148*$F147,0)+MAX((Expenses!CY$37-$AB149/12)*$AA149*$F147,0)+MAX((Expenses!CY$38-$AB150/12)*$AA150*$F147,0)+MAX((Expenses!CY$39-$AB151/12)*$AA151*$F147,0)))))</f>
        <v>1417.90136173768</v>
      </c>
      <c r="DB318" s="156">
        <f ca="1">IF(OR(DB$165&lt;=EOMONTH($E147,$R147*(1-$O147)),DB$165&gt;EOMONTH($E147,$P147*12*(1-$O147)+$Q147*12*$O147+$R147*(1-$O147))),0,IF($X147="NNN",SUM(Expenses!CZ$35:CZ$39)*$F147,IF($X147="FSG",0,IF($X147="MG",SUMPRODUCT($Z147:$Z151,Expenses!CZ$35:CZ$39)*$F147,MAX((Expenses!CZ$35-$AB147/12)*$AA147*$F147,0)+MAX((Expenses!CZ$36-$AB148/12)*$AA148*$F147,0)+MAX((Expenses!CZ$37-$AB149/12)*$AA149*$F147,0)+MAX((Expenses!CZ$38-$AB150/12)*$AA150*$F147,0)+MAX((Expenses!CZ$39-$AB151/12)*$AA151*$F147,0)))))</f>
        <v>1418.7450725420088</v>
      </c>
      <c r="DC318" s="156">
        <f ca="1">IF(OR(DC$165&lt;=EOMONTH($E147,$R147*(1-$O147)),DC$165&gt;EOMONTH($E147,$P147*12*(1-$O147)+$Q147*12*$O147+$R147*(1-$O147))),0,IF($X147="NNN",SUM(Expenses!DA$35:DA$39)*$F147,IF($X147="FSG",0,IF($X147="MG",SUMPRODUCT($Z147:$Z151,Expenses!DA$35:DA$39)*$F147,MAX((Expenses!DA$35-$AB147/12)*$AA147*$F147,0)+MAX((Expenses!DA$36-$AB148/12)*$AA148*$F147,0)+MAX((Expenses!DA$37-$AB149/12)*$AA149*$F147,0)+MAX((Expenses!DA$38-$AB150/12)*$AA150*$F147,0)+MAX((Expenses!DA$39-$AB151/12)*$AA151*$F147,0)))))</f>
        <v>1419.5908641647907</v>
      </c>
      <c r="DD318" s="156">
        <f ca="1">IF(OR(DD$165&lt;=EOMONTH($E147,$R147*(1-$O147)),DD$165&gt;EOMONTH($E147,$P147*12*(1-$O147)+$Q147*12*$O147+$R147*(1-$O147))),0,IF($X147="NNN",SUM(Expenses!DB$35:DB$39)*$F147,IF($X147="FSG",0,IF($X147="MG",SUMPRODUCT($Z147:$Z151,Expenses!DB$35:DB$39)*$F147,MAX((Expenses!DB$35-$AB147/12)*$AA147*$F147,0)+MAX((Expenses!DB$36-$AB148/12)*$AA148*$F147,0)+MAX((Expenses!DB$37-$AB149/12)*$AA149*$F147,0)+MAX((Expenses!DB$38-$AB150/12)*$AA150*$F147,0)+MAX((Expenses!DB$39-$AB151/12)*$AA151*$F147,0)))))</f>
        <v>1420.4387417378853</v>
      </c>
      <c r="DE318" s="156">
        <f ca="1">IF(OR(DE$165&lt;=EOMONTH($E147,$R147*(1-$O147)),DE$165&gt;EOMONTH($E147,$P147*12*(1-$O147)+$Q147*12*$O147+$R147*(1-$O147))),0,IF($X147="NNN",SUM(Expenses!DC$35:DC$39)*$F147,IF($X147="FSG",0,IF($X147="MG",SUMPRODUCT($Z147:$Z151,Expenses!DC$35:DC$39)*$F147,MAX((Expenses!DC$35-$AB147/12)*$AA147*$F147,0)+MAX((Expenses!DC$36-$AB148/12)*$AA148*$F147,0)+MAX((Expenses!DC$37-$AB149/12)*$AA149*$F147,0)+MAX((Expenses!DC$38-$AB150/12)*$AA150*$F147,0)+MAX((Expenses!DC$39-$AB151/12)*$AA151*$F147,0)))))</f>
        <v>1421.2887104058093</v>
      </c>
      <c r="DF318" s="156">
        <f ca="1">IF(OR(DF$165&lt;=EOMONTH($E147,$R147*(1-$O147)),DF$165&gt;EOMONTH($E147,$P147*12*(1-$O147)+$Q147*12*$O147+$R147*(1-$O147))),0,IF($X147="NNN",SUM(Expenses!DD$35:DD$39)*$F147,IF($X147="FSG",0,IF($X147="MG",SUMPRODUCT($Z147:$Z151,Expenses!DD$35:DD$39)*$F147,MAX((Expenses!DD$35-$AB147/12)*$AA147*$F147,0)+MAX((Expenses!DD$36-$AB148/12)*$AA148*$F147,0)+MAX((Expenses!DD$37-$AB149/12)*$AA149*$F147,0)+MAX((Expenses!DD$38-$AB150/12)*$AA150*$F147,0)+MAX((Expenses!DD$39-$AB151/12)*$AA151*$F147,0)))))</f>
        <v>1422.1407753257663</v>
      </c>
      <c r="DG318" s="156">
        <f ca="1">IF(OR(DG$165&lt;=EOMONTH($E147,$R147*(1-$O147)),DG$165&gt;EOMONTH($E147,$P147*12*(1-$O147)+$Q147*12*$O147+$R147*(1-$O147))),0,IF($X147="NNN",SUM(Expenses!DE$35:DE$39)*$F147,IF($X147="FSG",0,IF($X147="MG",SUMPRODUCT($Z147:$Z151,Expenses!DE$35:DE$39)*$F147,MAX((Expenses!DE$35-$AB147/12)*$AA147*$F147,0)+MAX((Expenses!DE$36-$AB148/12)*$AA148*$F147,0)+MAX((Expenses!DE$37-$AB149/12)*$AA149*$F147,0)+MAX((Expenses!DE$38-$AB150/12)*$AA150*$F147,0)+MAX((Expenses!DE$39-$AB151/12)*$AA151*$F147,0)))))</f>
        <v>1422.9949416676793</v>
      </c>
      <c r="DH318" s="156">
        <f ca="1">IF(OR(DH$165&lt;=EOMONTH($E147,$R147*(1-$O147)),DH$165&gt;EOMONTH($E147,$P147*12*(1-$O147)+$Q147*12*$O147+$R147*(1-$O147))),0,IF($X147="NNN",SUM(Expenses!DF$35:DF$39)*$F147,IF($X147="FSG",0,IF($X147="MG",SUMPRODUCT($Z147:$Z151,Expenses!DF$35:DF$39)*$F147,MAX((Expenses!DF$35-$AB147/12)*$AA147*$F147,0)+MAX((Expenses!DF$36-$AB148/12)*$AA148*$F147,0)+MAX((Expenses!DF$37-$AB149/12)*$AA149*$F147,0)+MAX((Expenses!DF$38-$AB150/12)*$AA150*$F147,0)+MAX((Expenses!DF$39-$AB151/12)*$AA151*$F147,0)))))</f>
        <v>1443.165939740458</v>
      </c>
      <c r="DI318" s="156">
        <f ca="1">IF(OR(DI$165&lt;=EOMONTH($E147,$R147*(1-$O147)),DI$165&gt;EOMONTH($E147,$P147*12*(1-$O147)+$Q147*12*$O147+$R147*(1-$O147))),0,IF($X147="NNN",SUM(Expenses!DG$35:DG$39)*$F147,IF($X147="FSG",0,IF($X147="MG",SUMPRODUCT($Z147:$Z151,Expenses!DG$35:DG$39)*$F147,MAX((Expenses!DG$35-$AB147/12)*$AA147*$F147,0)+MAX((Expenses!DG$36-$AB148/12)*$AA148*$F147,0)+MAX((Expenses!DG$37-$AB149/12)*$AA149*$F147,0)+MAX((Expenses!DG$38-$AB150/12)*$AA150*$F147,0)+MAX((Expenses!DG$39-$AB151/12)*$AA151*$F147,0)))))</f>
        <v>1448.2050471388659</v>
      </c>
      <c r="DJ318" s="156">
        <f ca="1">IF(OR(DJ$165&lt;=EOMONTH($E147,$R147*(1-$O147)),DJ$165&gt;EOMONTH($E147,$P147*12*(1-$O147)+$Q147*12*$O147+$R147*(1-$O147))),0,IF($X147="NNN",SUM(Expenses!DH$35:DH$39)*$F147,IF($X147="FSG",0,IF($X147="MG",SUMPRODUCT($Z147:$Z151,Expenses!DH$35:DH$39)*$F147,MAX((Expenses!DH$35-$AB147/12)*$AA147*$F147,0)+MAX((Expenses!DH$36-$AB148/12)*$AA148*$F147,0)+MAX((Expenses!DH$37-$AB149/12)*$AA149*$F147,0)+MAX((Expenses!DH$38-$AB150/12)*$AA150*$F147,0)+MAX((Expenses!DH$39-$AB151/12)*$AA151*$F147,0)))))</f>
        <v>1449.0655488938469</v>
      </c>
      <c r="DK318" s="156">
        <f ca="1">IF(OR(DK$165&lt;=EOMONTH($E147,$R147*(1-$O147)),DK$165&gt;EOMONTH($E147,$P147*12*(1-$O147)+$Q147*12*$O147+$R147*(1-$O147))),0,IF($X147="NNN",SUM(Expenses!DI$35:DI$39)*$F147,IF($X147="FSG",0,IF($X147="MG",SUMPRODUCT($Z147:$Z151,Expenses!DI$35:DI$39)*$F147,MAX((Expenses!DI$35-$AB147/12)*$AA147*$F147,0)+MAX((Expenses!DI$36-$AB148/12)*$AA148*$F147,0)+MAX((Expenses!DI$37-$AB149/12)*$AA149*$F147,0)+MAX((Expenses!DI$38-$AB150/12)*$AA150*$F147,0)+MAX((Expenses!DI$39-$AB151/12)*$AA151*$F147,0)))))</f>
        <v>1449.9281728782958</v>
      </c>
      <c r="DL318" s="156">
        <f ca="1">IF(OR(DL$165&lt;=EOMONTH($E147,$R147*(1-$O147)),DL$165&gt;EOMONTH($E147,$P147*12*(1-$O147)+$Q147*12*$O147+$R147*(1-$O147))),0,IF($X147="NNN",SUM(Expenses!DJ$35:DJ$39)*$F147,IF($X147="FSG",0,IF($X147="MG",SUMPRODUCT($Z147:$Z151,Expenses!DJ$35:DJ$39)*$F147,MAX((Expenses!DJ$35-$AB147/12)*$AA147*$F147,0)+MAX((Expenses!DJ$36-$AB148/12)*$AA148*$F147,0)+MAX((Expenses!DJ$37-$AB149/12)*$AA149*$F147,0)+MAX((Expenses!DJ$38-$AB150/12)*$AA150*$F147,0)+MAX((Expenses!DJ$39-$AB151/12)*$AA151*$F147,0)))))</f>
        <v>1451.1892623216265</v>
      </c>
      <c r="DM318" s="156">
        <f ca="1">IF(OR(DM$165&lt;=EOMONTH($E147,$R147*(1-$O147)),DM$165&gt;EOMONTH($E147,$P147*12*(1-$O147)+$Q147*12*$O147+$R147*(1-$O147))),0,IF($X147="NNN",SUM(Expenses!DK$35:DK$39)*$F147,IF($X147="FSG",0,IF($X147="MG",SUMPRODUCT($Z147:$Z151,Expenses!DK$35:DK$39)*$F147,MAX((Expenses!DK$35-$AB147/12)*$AA147*$F147,0)+MAX((Expenses!DK$36-$AB148/12)*$AA148*$F147,0)+MAX((Expenses!DK$37-$AB149/12)*$AA149*$F147,0)+MAX((Expenses!DK$38-$AB150/12)*$AA150*$F147,0)+MAX((Expenses!DK$39-$AB151/12)*$AA151*$F147,0)))))</f>
        <v>1452.8035266998322</v>
      </c>
      <c r="DN318" s="156">
        <f ca="1">IF(OR(DN$165&lt;=EOMONTH($E147,$R147*(1-$O147)),DN$165&gt;EOMONTH($E147,$P147*12*(1-$O147)+$Q147*12*$O147+$R147*(1-$O147))),0,IF($X147="NNN",SUM(Expenses!DL$35:DL$39)*$F147,IF($X147="FSG",0,IF($X147="MG",SUMPRODUCT($Z147:$Z151,Expenses!DL$35:DL$39)*$F147,MAX((Expenses!DL$35-$AB147/12)*$AA147*$F147,0)+MAX((Expenses!DL$36-$AB148/12)*$AA148*$F147,0)+MAX((Expenses!DL$37-$AB149/12)*$AA149*$F147,0)+MAX((Expenses!DL$38-$AB150/12)*$AA150*$F147,0)+MAX((Expenses!DL$39-$AB151/12)*$AA151*$F147,0)))))</f>
        <v>1453.6725488282907</v>
      </c>
      <c r="DO318" s="156">
        <f ca="1">IF(OR(DO$165&lt;=EOMONTH($E147,$R147*(1-$O147)),DO$165&gt;EOMONTH($E147,$P147*12*(1-$O147)+$Q147*12*$O147+$R147*(1-$O147))),0,IF($X147="NNN",SUM(Expenses!DM$35:DM$39)*$F147,IF($X147="FSG",0,IF($X147="MG",SUMPRODUCT($Z147:$Z151,Expenses!DM$35:DM$39)*$F147,MAX((Expenses!DM$35-$AB147/12)*$AA147*$F147,0)+MAX((Expenses!DM$36-$AB148/12)*$AA148*$F147,0)+MAX((Expenses!DM$37-$AB149/12)*$AA149*$F147,0)+MAX((Expenses!DM$38-$AB150/12)*$AA150*$F147,0)+MAX((Expenses!DM$39-$AB151/12)*$AA151*$F147,0)))))</f>
        <v>1454.5437141997563</v>
      </c>
      <c r="DP318" s="156">
        <f ca="1">IF(OR(DP$165&lt;=EOMONTH($E147,$R147*(1-$O147)),DP$165&gt;EOMONTH($E147,$P147*12*(1-$O147)+$Q147*12*$O147+$R147*(1-$O147))),0,IF($X147="NNN",SUM(Expenses!DN$35:DN$39)*$F147,IF($X147="FSG",0,IF($X147="MG",SUMPRODUCT($Z147:$Z151,Expenses!DN$35:DN$39)*$F147,MAX((Expenses!DN$35-$AB147/12)*$AA147*$F147,0)+MAX((Expenses!DN$36-$AB148/12)*$AA148*$F147,0)+MAX((Expenses!DN$37-$AB149/12)*$AA149*$F147,0)+MAX((Expenses!DN$38-$AB150/12)*$AA150*$F147,0)+MAX((Expenses!DN$39-$AB151/12)*$AA151*$F147,0)))))</f>
        <v>1455.417028100044</v>
      </c>
      <c r="DQ318" s="156">
        <f ca="1">IF(OR(DQ$165&lt;=EOMONTH($E147,$R147*(1-$O147)),DQ$165&gt;EOMONTH($E147,$P147*12*(1-$O147)+$Q147*12*$O147+$R147*(1-$O147))),0,IF($X147="NNN",SUM(Expenses!DO$35:DO$39)*$F147,IF($X147="FSG",0,IF($X147="MG",SUMPRODUCT($Z147:$Z151,Expenses!DO$35:DO$39)*$F147,MAX((Expenses!DO$35-$AB147/12)*$AA147*$F147,0)+MAX((Expenses!DO$36-$AB148/12)*$AA148*$F147,0)+MAX((Expenses!DO$37-$AB149/12)*$AA149*$F147,0)+MAX((Expenses!DO$38-$AB150/12)*$AA150*$F147,0)+MAX((Expenses!DO$39-$AB151/12)*$AA151*$F147,0)))))</f>
        <v>1456.2924958280059</v>
      </c>
      <c r="DR318" s="156">
        <f ca="1">IF(OR(DR$165&lt;=EOMONTH($E147,$R147*(1-$O147)),DR$165&gt;EOMONTH($E147,$P147*12*(1-$O147)+$Q147*12*$O147+$R147*(1-$O147))),0,IF($X147="NNN",SUM(Expenses!DP$35:DP$39)*$F147,IF($X147="FSG",0,IF($X147="MG",SUMPRODUCT($Z147:$Z151,Expenses!DP$35:DP$39)*$F147,MAX((Expenses!DP$35-$AB147/12)*$AA147*$F147,0)+MAX((Expenses!DP$36-$AB148/12)*$AA148*$F147,0)+MAX((Expenses!DP$37-$AB149/12)*$AA149*$F147,0)+MAX((Expenses!DP$38-$AB150/12)*$AA150*$F147,0)+MAX((Expenses!DP$39-$AB151/12)*$AA151*$F147,0)))))</f>
        <v>1457.1701226955613</v>
      </c>
      <c r="DS318" s="156">
        <f ca="1">IF(OR(DS$165&lt;=EOMONTH($E147,$R147*(1-$O147)),DS$165&gt;EOMONTH($E147,$P147*12*(1-$O147)+$Q147*12*$O147+$R147*(1-$O147))),0,IF($X147="NNN",SUM(Expenses!DQ$35:DQ$39)*$F147,IF($X147="FSG",0,IF($X147="MG",SUMPRODUCT($Z147:$Z151,Expenses!DQ$35:DQ$39)*$F147,MAX((Expenses!DQ$35-$AB147/12)*$AA147*$F147,0)+MAX((Expenses!DQ$36-$AB148/12)*$AA148*$F147,0)+MAX((Expenses!DQ$37-$AB149/12)*$AA149*$F147,0)+MAX((Expenses!DQ$38-$AB150/12)*$AA150*$F147,0)+MAX((Expenses!DQ$39-$AB151/12)*$AA151*$F147,0)))))</f>
        <v>1458.0499140277316</v>
      </c>
      <c r="DT318" s="156">
        <f ca="1">IF(OR(DT$165&lt;=EOMONTH($E147,$R147*(1-$O147)),DT$165&gt;EOMONTH($E147,$P147*12*(1-$O147)+$Q147*12*$O147+$R147*(1-$O147))),0,IF($X147="NNN",SUM(Expenses!DR$35:DR$39)*$F147,IF($X147="FSG",0,IF($X147="MG",SUMPRODUCT($Z147:$Z151,Expenses!DR$35:DR$39)*$F147,MAX((Expenses!DR$35-$AB147/12)*$AA147*$F147,0)+MAX((Expenses!DR$36-$AB148/12)*$AA148*$F147,0)+MAX((Expenses!DR$37-$AB149/12)*$AA149*$F147,0)+MAX((Expenses!DR$38-$AB150/12)*$AA150*$F147,0)+MAX((Expenses!DR$39-$AB151/12)*$AA151*$F147,0)))))</f>
        <v>1478.673344524894</v>
      </c>
      <c r="DU318" s="156">
        <f ca="1">IF(OR(DU$165&lt;=EOMONTH($E147,$R147*(1-$O147)),DU$165&gt;EOMONTH($E147,$P147*12*(1-$O147)+$Q147*12*$O147+$R147*(1-$O147))),0,IF($X147="NNN",SUM(Expenses!DS$35:DS$39)*$F147,IF($X147="FSG",0,IF($X147="MG",SUMPRODUCT($Z147:$Z151,Expenses!DS$35:DS$39)*$F147,MAX((Expenses!DS$35-$AB147/12)*$AA147*$F147,0)+MAX((Expenses!DS$36-$AB148/12)*$AA148*$F147,0)+MAX((Expenses!DS$37-$AB149/12)*$AA149*$F147,0)+MAX((Expenses!DS$38-$AB150/12)*$AA150*$F147,0)+MAX((Expenses!DS$39-$AB151/12)*$AA151*$F147,0)))))</f>
        <v>1483.8636251452544</v>
      </c>
      <c r="DV318" s="156">
        <f ca="1">IF(OR(DV$165&lt;=EOMONTH($E147,$R147*(1-$O147)),DV$165&gt;EOMONTH($E147,$P147*12*(1-$O147)+$Q147*12*$O147+$R147*(1-$O147))),0,IF($X147="NNN",SUM(Expenses!DT$35:DT$39)*$F147,IF($X147="FSG",0,IF($X147="MG",SUMPRODUCT($Z147:$Z151,Expenses!DT$35:DT$39)*$F147,MAX((Expenses!DT$35-$AB147/12)*$AA147*$F147,0)+MAX((Expenses!DT$36-$AB148/12)*$AA148*$F147,0)+MAX((Expenses!DT$37-$AB149/12)*$AA149*$F147,0)+MAX((Expenses!DT$38-$AB150/12)*$AA150*$F147,0)+MAX((Expenses!DT$39-$AB151/12)*$AA151*$F147,0)))))</f>
        <v>1484.7499419528849</v>
      </c>
      <c r="DW318" s="156">
        <f ca="1">IF(OR(DW$165&lt;=EOMONTH($E147,$R147*(1-$O147)),DW$165&gt;EOMONTH($E147,$P147*12*(1-$O147)+$Q147*12*$O147+$R147*(1-$O147))),0,IF($X147="NNN",SUM(Expenses!DU$35:DU$39)*$F147,IF($X147="FSG",0,IF($X147="MG",SUMPRODUCT($Z147:$Z151,Expenses!DU$35:DU$39)*$F147,MAX((Expenses!DU$35-$AB147/12)*$AA147*$F147,0)+MAX((Expenses!DU$36-$AB148/12)*$AA148*$F147,0)+MAX((Expenses!DU$37-$AB149/12)*$AA149*$F147,0)+MAX((Expenses!DU$38-$AB150/12)*$AA150*$F147,0)+MAX((Expenses!DU$39-$AB151/12)*$AA151*$F147,0)))))</f>
        <v>1485.6384446568673</v>
      </c>
      <c r="DX318" s="156">
        <f ca="1">IF(OR(DX$165&lt;=EOMONTH($E147,$R147*(1-$O147)),DX$165&gt;EOMONTH($E147,$P147*12*(1-$O147)+$Q147*12*$O147+$R147*(1-$O147))),0,IF($X147="NNN",SUM(Expenses!DV$35:DV$39)*$F147,IF($X147="FSG",0,IF($X147="MG",SUMPRODUCT($Z147:$Z151,Expenses!DV$35:DV$39)*$F147,MAX((Expenses!DV$35-$AB147/12)*$AA147*$F147,0)+MAX((Expenses!DV$36-$AB148/12)*$AA148*$F147,0)+MAX((Expenses!DV$37-$AB149/12)*$AA149*$F147,0)+MAX((Expenses!DV$38-$AB150/12)*$AA150*$F147,0)+MAX((Expenses!DV$39-$AB151/12)*$AA151*$F147,0)))))</f>
        <v>1486.9373667834975</v>
      </c>
      <c r="DY318" s="156">
        <f ca="1">IF(OR(DY$165&lt;=EOMONTH($E147,$R147*(1-$O147)),DY$165&gt;EOMONTH($E147,$P147*12*(1-$O147)+$Q147*12*$O147+$R147*(1-$O147))),0,IF($X147="NNN",SUM(Expenses!DW$35:DW$39)*$F147,IF($X147="FSG",0,IF($X147="MG",SUMPRODUCT($Z147:$Z151,Expenses!DW$35:DW$39)*$F147,MAX((Expenses!DW$35-$AB147/12)*$AA147*$F147,0)+MAX((Expenses!DW$36-$AB148/12)*$AA148*$F147,0)+MAX((Expenses!DW$37-$AB149/12)*$AA149*$F147,0)+MAX((Expenses!DW$38-$AB150/12)*$AA150*$F147,0)+MAX((Expenses!DW$39-$AB151/12)*$AA151*$F147,0)))))</f>
        <v>1396.5639661054602</v>
      </c>
      <c r="DZ318" s="156">
        <f ca="1">IF(OR(DZ$165&lt;=EOMONTH($E147,$R147*(1-$O147)),DZ$165&gt;EOMONTH($E147,$P147*12*(1-$O147)+$Q147*12*$O147+$R147*(1-$O147))),0,IF($X147="NNN",SUM(Expenses!DX$35:DX$39)*$F147,IF($X147="FSG",0,IF($X147="MG",SUMPRODUCT($Z147:$Z151,Expenses!DX$35:DX$39)*$F147,MAX((Expenses!DX$35-$AB147/12)*$AA147*$F147,0)+MAX((Expenses!DX$36-$AB148/12)*$AA148*$F147,0)+MAX((Expenses!DX$37-$AB149/12)*$AA149*$F147,0)+MAX((Expenses!DX$38-$AB150/12)*$AA150*$F147,0)+MAX((Expenses!DX$39-$AB151/12)*$AA151*$F147,0)))))</f>
        <v>1397.3289700188823</v>
      </c>
      <c r="EA318" s="156">
        <f ca="1">IF(OR(EA$165&lt;=EOMONTH($E147,$R147*(1-$O147)),EA$165&gt;EOMONTH($E147,$P147*12*(1-$O147)+$Q147*12*$O147+$R147*(1-$O147))),0,IF($X147="NNN",SUM(Expenses!DY$35:DY$39)*$F147,IF($X147="FSG",0,IF($X147="MG",SUMPRODUCT($Z147:$Z151,Expenses!DY$35:DY$39)*$F147,MAX((Expenses!DY$35-$AB147/12)*$AA147*$F147,0)+MAX((Expenses!DY$36-$AB148/12)*$AA148*$F147,0)+MAX((Expenses!DY$37-$AB149/12)*$AA149*$F147,0)+MAX((Expenses!DY$38-$AB150/12)*$AA150*$F147,0)+MAX((Expenses!DY$39-$AB151/12)*$AA151*$F147,0)))))</f>
        <v>1398.0958606383322</v>
      </c>
      <c r="EB318" s="156">
        <f ca="1">IF(OR(EB$165&lt;=EOMONTH($E147,$R147*(1-$O147)),EB$165&gt;EOMONTH($E147,$P147*12*(1-$O147)+$Q147*12*$O147+$R147*(1-$O147))),0,IF($X147="NNN",SUM(Expenses!DZ$35:DZ$39)*$F147,IF($X147="FSG",0,IF($X147="MG",SUMPRODUCT($Z147:$Z151,Expenses!DZ$35:DZ$39)*$F147,MAX((Expenses!DZ$35-$AB147/12)*$AA147*$F147,0)+MAX((Expenses!DZ$36-$AB148/12)*$AA148*$F147,0)+MAX((Expenses!DZ$37-$AB149/12)*$AA149*$F147,0)+MAX((Expenses!DZ$38-$AB150/12)*$AA150*$F147,0)+MAX((Expenses!DZ$39-$AB151/12)*$AA151*$F147,0)))))</f>
        <v>1464.8621096906791</v>
      </c>
      <c r="EC318" s="156">
        <f ca="1">IF(OR(EC$165&lt;=EOMONTH($E147,$R147*(1-$O147)),EC$165&gt;EOMONTH($E147,$P147*12*(1-$O147)+$Q147*12*$O147+$R147*(1-$O147))),0,IF($X147="NNN",SUM(Expenses!EA$35:EA$39)*$F147,IF($X147="FSG",0,IF($X147="MG",SUMPRODUCT($Z147:$Z151,Expenses!EA$35:EA$39)*$F147,MAX((Expenses!EA$35-$AB147/12)*$AA147*$F147,0)+MAX((Expenses!EA$36-$AB148/12)*$AA148*$F147,0)+MAX((Expenses!EA$37-$AB149/12)*$AA149*$F147,0)+MAX((Expenses!EA$38-$AB150/12)*$AA150*$F147,0)+MAX((Expenses!EA$39-$AB151/12)*$AA151*$F147,0)))))</f>
        <v>1465.7638414504797</v>
      </c>
      <c r="ED318" s="156">
        <f ca="1">IF(OR(ED$165&lt;=EOMONTH($E147,$R147*(1-$O147)),ED$165&gt;EOMONTH($E147,$P147*12*(1-$O147)+$Q147*12*$O147+$R147*(1-$O147))),0,IF($X147="NNN",SUM(Expenses!EB$35:EB$39)*$F147,IF($X147="FSG",0,IF($X147="MG",SUMPRODUCT($Z147:$Z151,Expenses!EB$35:EB$39)*$F147,MAX((Expenses!EB$35-$AB147/12)*$AA147*$F147,0)+MAX((Expenses!EB$36-$AB148/12)*$AA148*$F147,0)+MAX((Expenses!EB$37-$AB149/12)*$AA149*$F147,0)+MAX((Expenses!EB$38-$AB150/12)*$AA150*$F147,0)+MAX((Expenses!EB$39-$AB151/12)*$AA151*$F147,0)))))</f>
        <v>1493.8575513694186</v>
      </c>
      <c r="EE318" s="156">
        <f ca="1">IF(OR(EE$165&lt;=EOMONTH($E147,$R147*(1-$O147)),EE$165&gt;EOMONTH($E147,$P147*12*(1-$O147)+$Q147*12*$O147+$R147*(1-$O147))),0,IF($X147="NNN",SUM(Expenses!EC$35:EC$39)*$F147,IF($X147="FSG",0,IF($X147="MG",SUMPRODUCT($Z147:$Z151,Expenses!EC$35:EC$39)*$F147,MAX((Expenses!EC$35-$AB147/12)*$AA147*$F147,0)+MAX((Expenses!EC$36-$AB148/12)*$AA148*$F147,0)+MAX((Expenses!EC$37-$AB149/12)*$AA149*$F147,0)+MAX((Expenses!EC$38-$AB150/12)*$AA150*$F147,0)+MAX((Expenses!EC$39-$AB151/12)*$AA151*$F147,0)))))</f>
        <v>1494.7637364415541</v>
      </c>
      <c r="EF318" s="156">
        <f>IF(OR(EF$165&lt;=EOMONTH($E147,$R147*(1-$O147)),EF$165&gt;EOMONTH($E147,$P147*12*(1-$O147)+$Q147*12*$O147+$R147*(1-$O147))),0,IF($X147="NNN",SUM(Expenses!ED$35:ED$39)*$F147,IF($X147="FSG",0,IF($X147="MG",SUMPRODUCT($Z147:$Z151,Expenses!ED$35:ED$39)*$F147,MAX((Expenses!ED$35-$AB147/12)*$AA147*$F147,0)+MAX((Expenses!ED$36-$AB148/12)*$AA148*$F147,0)+MAX((Expenses!ED$37-$AB149/12)*$AA149*$F147,0)+MAX((Expenses!ED$38-$AB150/12)*$AA150*$F147,0)+MAX((Expenses!ED$39-$AB151/12)*$AA151*$F147,0)))))</f>
        <v>1271.5861852432413</v>
      </c>
      <c r="EG318" s="156">
        <f>IF(OR(EG$165&lt;=EOMONTH($E147,$R147*(1-$O147)),EG$165&gt;EOMONTH($E147,$P147*12*(1-$O147)+$Q147*12*$O147+$R147*(1-$O147))),0,IF($X147="NNN",SUM(Expenses!EE$35:EE$39)*$F147,IF($X147="FSG",0,IF($X147="MG",SUMPRODUCT($Z147:$Z151,Expenses!EE$35:EE$39)*$F147,MAX((Expenses!EE$35-$AB147/12)*$AA147*$F147,0)+MAX((Expenses!EE$36-$AB148/12)*$AA148*$F147,0)+MAX((Expenses!EE$37-$AB149/12)*$AA149*$F147,0)+MAX((Expenses!EE$38-$AB150/12)*$AA150*$F147,0)+MAX((Expenses!EE$39-$AB151/12)*$AA151*$F147,0)))))</f>
        <v>1272.4695258096076</v>
      </c>
      <c r="EH318" s="156">
        <f>IF(OR(EH$165&lt;=EOMONTH($E147,$R147*(1-$O147)),EH$165&gt;EOMONTH($E147,$P147*12*(1-$O147)+$Q147*12*$O147+$R147*(1-$O147))),0,IF($X147="NNN",SUM(Expenses!EF$35:EF$39)*$F147,IF($X147="FSG",0,IF($X147="MG",SUMPRODUCT($Z147:$Z151,Expenses!EF$35:EF$39)*$F147,MAX((Expenses!EF$35-$AB147/12)*$AA147*$F147,0)+MAX((Expenses!EF$36-$AB148/12)*$AA148*$F147,0)+MAX((Expenses!EF$37-$AB149/12)*$AA149*$F147,0)+MAX((Expenses!EF$38-$AB150/12)*$AA150*$F147,0)+MAX((Expenses!EF$39-$AB151/12)*$AA151*$F147,0)))))</f>
        <v>1273.3550449321117</v>
      </c>
      <c r="EI318" s="156">
        <f>IF(OR(EI$165&lt;=EOMONTH($E147,$R147*(1-$O147)),EI$165&gt;EOMONTH($E147,$P147*12*(1-$O147)+$Q147*12*$O147+$R147*(1-$O147))),0,IF($X147="NNN",SUM(Expenses!EG$35:EG$39)*$F147,IF($X147="FSG",0,IF($X147="MG",SUMPRODUCT($Z147:$Z151,Expenses!EG$35:EG$39)*$F147,MAX((Expenses!EG$35-$AB147/12)*$AA147*$F147,0)+MAX((Expenses!EG$36-$AB148/12)*$AA148*$F147,0)+MAX((Expenses!EG$37-$AB149/12)*$AA149*$F147,0)+MAX((Expenses!EG$38-$AB150/12)*$AA150*$F147,0)+MAX((Expenses!EG$39-$AB151/12)*$AA151*$F147,0)))))</f>
        <v>1274.2427479836599</v>
      </c>
      <c r="EJ318" s="156">
        <f>IF(OR(EJ$165&lt;=EOMONTH($E147,$R147*(1-$O147)),EJ$165&gt;EOMONTH($E147,$P147*12*(1-$O147)+$Q147*12*$O147+$R147*(1-$O147))),0,IF($X147="NNN",SUM(Expenses!EH$35:EH$39)*$F147,IF($X147="FSG",0,IF($X147="MG",SUMPRODUCT($Z147:$Z151,Expenses!EH$35:EH$39)*$F147,MAX((Expenses!EH$35-$AB147/12)*$AA147*$F147,0)+MAX((Expenses!EH$36-$AB148/12)*$AA148*$F147,0)+MAX((Expenses!EH$37-$AB149/12)*$AA149*$F147,0)+MAX((Expenses!EH$38-$AB150/12)*$AA150*$F147,0)+MAX((Expenses!EH$39-$AB151/12)*$AA151*$F147,0)))))</f>
        <v>1275.1326403504113</v>
      </c>
      <c r="EK318" s="156">
        <f>IF(OR(EK$165&lt;=EOMONTH($E147,$R147*(1-$O147)),EK$165&gt;EOMONTH($E147,$P147*12*(1-$O147)+$Q147*12*$O147+$R147*(1-$O147))),0,IF($X147="NNN",SUM(Expenses!EI$35:EI$39)*$F147,IF($X147="FSG",0,IF($X147="MG",SUMPRODUCT($Z147:$Z151,Expenses!EI$35:EI$39)*$F147,MAX((Expenses!EI$35-$AB147/12)*$AA147*$F147,0)+MAX((Expenses!EI$36-$AB148/12)*$AA148*$F147,0)+MAX((Expenses!EI$37-$AB149/12)*$AA149*$F147,0)+MAX((Expenses!EI$38-$AB150/12)*$AA150*$F147,0)+MAX((Expenses!EI$39-$AB151/12)*$AA151*$F147,0)))))</f>
        <v>1276.0247274318072</v>
      </c>
      <c r="EL318" s="156">
        <f>IF(OR(EL$165&lt;=EOMONTH($E147,$R147*(1-$O147)),EL$165&gt;EOMONTH($E147,$P147*12*(1-$O147)+$Q147*12*$O147+$R147*(1-$O147))),0,IF($X147="NNN",SUM(Expenses!EJ$35:EJ$39)*$F147,IF($X147="FSG",0,IF($X147="MG",SUMPRODUCT($Z147:$Z151,Expenses!EJ$35:EJ$39)*$F147,MAX((Expenses!EJ$35-$AB147/12)*$AA147*$F147,0)+MAX((Expenses!EJ$36-$AB148/12)*$AA148*$F147,0)+MAX((Expenses!EJ$37-$AB149/12)*$AA149*$F147,0)+MAX((Expenses!EJ$38-$AB150/12)*$AA150*$F147,0)+MAX((Expenses!EJ$39-$AB151/12)*$AA151*$F147,0)))))</f>
        <v>1276.9190146406065</v>
      </c>
      <c r="EM318" s="156">
        <f>IF(OR(EM$165&lt;=EOMONTH($E147,$R147*(1-$O147)),EM$165&gt;EOMONTH($E147,$P147*12*(1-$O147)+$Q147*12*$O147+$R147*(1-$O147))),0,IF($X147="NNN",SUM(Expenses!EK$35:EK$39)*$F147,IF($X147="FSG",0,IF($X147="MG",SUMPRODUCT($Z147:$Z151,Expenses!EK$35:EK$39)*$F147,MAX((Expenses!EK$35-$AB147/12)*$AA147*$F147,0)+MAX((Expenses!EK$36-$AB148/12)*$AA148*$F147,0)+MAX((Expenses!EK$37-$AB149/12)*$AA149*$F147,0)+MAX((Expenses!EK$38-$AB150/12)*$AA150*$F147,0)+MAX((Expenses!EK$39-$AB151/12)*$AA151*$F147,0)))))</f>
        <v>1277.8155074029164</v>
      </c>
      <c r="EN318" s="156">
        <f>IF(OR(EN$165&lt;=EOMONTH($E147,$R147*(1-$O147)),EN$165&gt;EOMONTH($E147,$P147*12*(1-$O147)+$Q147*12*$O147+$R147*(1-$O147))),0,IF($X147="NNN",SUM(Expenses!EL$35:EL$39)*$F147,IF($X147="FSG",0,IF($X147="MG",SUMPRODUCT($Z147:$Z151,Expenses!EL$35:EL$39)*$F147,MAX((Expenses!EL$35-$AB147/12)*$AA147*$F147,0)+MAX((Expenses!EL$36-$AB148/12)*$AA148*$F147,0)+MAX((Expenses!EL$37-$AB149/12)*$AA149*$F147,0)+MAX((Expenses!EL$38-$AB150/12)*$AA150*$F147,0)+MAX((Expenses!EL$39-$AB151/12)*$AA151*$F147,0)))))</f>
        <v>1278.7142111582273</v>
      </c>
      <c r="EO318" s="156">
        <f>IF(OR(EO$165&lt;=EOMONTH($E147,$R147*(1-$O147)),EO$165&gt;EOMONTH($E147,$P147*12*(1-$O147)+$Q147*12*$O147+$R147*(1-$O147))),0,IF($X147="NNN",SUM(Expenses!EM$35:EM$39)*$F147,IF($X147="FSG",0,IF($X147="MG",SUMPRODUCT($Z147:$Z151,Expenses!EM$35:EM$39)*$F147,MAX((Expenses!EM$35-$AB147/12)*$AA147*$F147,0)+MAX((Expenses!EM$36-$AB148/12)*$AA148*$F147,0)+MAX((Expenses!EM$37-$AB149/12)*$AA149*$F147,0)+MAX((Expenses!EM$38-$AB150/12)*$AA150*$F147,0)+MAX((Expenses!EM$39-$AB151/12)*$AA151*$F147,0)))))</f>
        <v>1279.6151313594439</v>
      </c>
      <c r="EP318" s="156">
        <f>IF(OR(EP$165&lt;=EOMONTH($E147,$R147*(1-$O147)),EP$165&gt;EOMONTH($E147,$P147*12*(1-$O147)+$Q147*12*$O147+$R147*(1-$O147))),0,IF($X147="NNN",SUM(Expenses!EN$35:EN$39)*$F147,IF($X147="FSG",0,IF($X147="MG",SUMPRODUCT($Z147:$Z151,Expenses!EN$35:EN$39)*$F147,MAX((Expenses!EN$35-$AB147/12)*$AA147*$F147,0)+MAX((Expenses!EN$36-$AB148/12)*$AA148*$F147,0)+MAX((Expenses!EN$37-$AB149/12)*$AA149*$F147,0)+MAX((Expenses!EN$38-$AB150/12)*$AA150*$F147,0)+MAX((Expenses!EN$39-$AB151/12)*$AA151*$F147,0)))))</f>
        <v>1280.5182734729201</v>
      </c>
      <c r="EQ318" s="156">
        <f>IF(OR(EQ$165&lt;=EOMONTH($E147,$R147*(1-$O147)),EQ$165&gt;EOMONTH($E147,$P147*12*(1-$O147)+$Q147*12*$O147+$R147*(1-$O147))),0,IF($X147="NNN",SUM(Expenses!EO$35:EO$39)*$F147,IF($X147="FSG",0,IF($X147="MG",SUMPRODUCT($Z147:$Z151,Expenses!EO$35:EO$39)*$F147,MAX((Expenses!EO$35-$AB147/12)*$AA147*$F147,0)+MAX((Expenses!EO$36-$AB148/12)*$AA148*$F147,0)+MAX((Expenses!EO$37-$AB149/12)*$AA149*$F147,0)+MAX((Expenses!EO$38-$AB150/12)*$AA150*$F147,0)+MAX((Expenses!EO$39-$AB151/12)*$AA151*$F147,0)))))</f>
        <v>1281.4236429784905</v>
      </c>
      <c r="ER318" s="156">
        <f>IF(OR(ER$165&lt;=EOMONTH($E147,$R147*(1-$O147)),ER$165&gt;EOMONTH($E147,$P147*12*(1-$O147)+$Q147*12*$O147+$R147*(1-$O147))),0,IF($X147="NNN",SUM(Expenses!EP$35:EP$39)*$F147,IF($X147="FSG",0,IF($X147="MG",SUMPRODUCT($Z147:$Z151,Expenses!EP$35:EP$39)*$F147,MAX((Expenses!EP$35-$AB147/12)*$AA147*$F147,0)+MAX((Expenses!EP$36-$AB148/12)*$AA148*$F147,0)+MAX((Expenses!EP$37-$AB149/12)*$AA149*$F147,0)+MAX((Expenses!EP$38-$AB150/12)*$AA150*$F147,0)+MAX((Expenses!EP$39-$AB151/12)*$AA151*$F147,0)))))</f>
        <v>1286.6186954115728</v>
      </c>
      <c r="ES318" s="156">
        <f>IF(OR(ES$165&lt;=EOMONTH($E147,$R147*(1-$O147)),ES$165&gt;EOMONTH($E147,$P147*12*(1-$O147)+$Q147*12*$O147+$R147*(1-$O147))),0,IF($X147="NNN",SUM(Expenses!EQ$35:EQ$39)*$F147,IF($X147="FSG",0,IF($X147="MG",SUMPRODUCT($Z147:$Z151,Expenses!EQ$35:EQ$39)*$F147,MAX((Expenses!EQ$35-$AB147/12)*$AA147*$F147,0)+MAX((Expenses!EQ$36-$AB148/12)*$AA148*$F147,0)+MAX((Expenses!EQ$37-$AB149/12)*$AA149*$F147,0)+MAX((Expenses!EQ$38-$AB150/12)*$AA150*$F147,0)+MAX((Expenses!EQ$39-$AB151/12)*$AA151*$F147,0)))))</f>
        <v>1287.5285361949302</v>
      </c>
      <c r="ET318" s="156">
        <f>IF(OR(ET$165&lt;=EOMONTH($E147,$R147*(1-$O147)),ET$165&gt;EOMONTH($E147,$P147*12*(1-$O147)+$Q147*12*$O147+$R147*(1-$O147))),0,IF($X147="NNN",SUM(Expenses!ER$35:ER$39)*$F147,IF($X147="FSG",0,IF($X147="MG",SUMPRODUCT($Z147:$Z151,Expenses!ER$35:ER$39)*$F147,MAX((Expenses!ER$35-$AB147/12)*$AA147*$F147,0)+MAX((Expenses!ER$36-$AB148/12)*$AA148*$F147,0)+MAX((Expenses!ER$37-$AB149/12)*$AA149*$F147,0)+MAX((Expenses!ER$38-$AB150/12)*$AA150*$F147,0)+MAX((Expenses!ER$39-$AB151/12)*$AA151*$F147,0)))))</f>
        <v>1288.4406208911093</v>
      </c>
      <c r="EU318" s="156">
        <f>IF(OR(EU$165&lt;=EOMONTH($E147,$R147*(1-$O147)),EU$165&gt;EOMONTH($E147,$P147*12*(1-$O147)+$Q147*12*$O147+$R147*(1-$O147))),0,IF($X147="NNN",SUM(Expenses!ES$35:ES$39)*$F147,IF($X147="FSG",0,IF($X147="MG",SUMPRODUCT($Z147:$Z151,Expenses!ES$35:ES$39)*$F147,MAX((Expenses!ES$35-$AB147/12)*$AA147*$F147,0)+MAX((Expenses!ES$36-$AB148/12)*$AA148*$F147,0)+MAX((Expenses!ES$37-$AB149/12)*$AA149*$F147,0)+MAX((Expenses!ES$38-$AB150/12)*$AA150*$F147,0)+MAX((Expenses!ES$39-$AB151/12)*$AA151*$F147,0)))))</f>
        <v>1289.3549550342041</v>
      </c>
      <c r="EV318" s="156">
        <f>IF(OR(EV$165&lt;=EOMONTH($E147,$R147*(1-$O147)),EV$165&gt;EOMONTH($E147,$P147*12*(1-$O147)+$Q147*12*$O147+$R147*(1-$O147))),0,IF($X147="NNN",SUM(Expenses!ET$35:ET$39)*$F147,IF($X147="FSG",0,IF($X147="MG",SUMPRODUCT($Z147:$Z151,Expenses!ET$35:ET$39)*$F147,MAX((Expenses!ET$35-$AB147/12)*$AA147*$F147,0)+MAX((Expenses!ET$36-$AB148/12)*$AA148*$F147,0)+MAX((Expenses!ET$37-$AB149/12)*$AA149*$F147,0)+MAX((Expenses!ET$38-$AB150/12)*$AA150*$F147,0)+MAX((Expenses!ET$39-$AB151/12)*$AA151*$F147,0)))))</f>
        <v>1290.2715441719581</v>
      </c>
      <c r="EW318" s="156">
        <f>IF(OR(EW$165&lt;=EOMONTH($E147,$R147*(1-$O147)),EW$165&gt;EOMONTH($E147,$P147*12*(1-$O147)+$Q147*12*$O147+$R147*(1-$O147))),0,IF($X147="NNN",SUM(Expenses!EU$35:EU$39)*$F147,IF($X147="FSG",0,IF($X147="MG",SUMPRODUCT($Z147:$Z151,Expenses!EU$35:EU$39)*$F147,MAX((Expenses!EU$35-$AB147/12)*$AA147*$F147,0)+MAX((Expenses!EU$36-$AB148/12)*$AA148*$F147,0)+MAX((Expenses!EU$37-$AB149/12)*$AA149*$F147,0)+MAX((Expenses!EU$38-$AB150/12)*$AA150*$F147,0)+MAX((Expenses!EU$39-$AB151/12)*$AA151*$F147,0)))))</f>
        <v>0</v>
      </c>
      <c r="EX318" s="156">
        <f>IF(OR(EX$165&lt;=EOMONTH($E147,$R147*(1-$O147)),EX$165&gt;EOMONTH($E147,$P147*12*(1-$O147)+$Q147*12*$O147+$R147*(1-$O147))),0,IF($X147="NNN",SUM(Expenses!EV$35:EV$39)*$F147,IF($X147="FSG",0,IF($X147="MG",SUMPRODUCT($Z147:$Z151,Expenses!EV$35:EV$39)*$F147,MAX((Expenses!EV$35-$AB147/12)*$AA147*$F147,0)+MAX((Expenses!EV$36-$AB148/12)*$AA148*$F147,0)+MAX((Expenses!EV$37-$AB149/12)*$AA149*$F147,0)+MAX((Expenses!EV$38-$AB150/12)*$AA150*$F147,0)+MAX((Expenses!EV$39-$AB151/12)*$AA151*$F147,0)))))</f>
        <v>0</v>
      </c>
      <c r="EY318" s="156">
        <f>IF(OR(EY$165&lt;=EOMONTH($E147,$R147*(1-$O147)),EY$165&gt;EOMONTH($E147,$P147*12*(1-$O147)+$Q147*12*$O147+$R147*(1-$O147))),0,IF($X147="NNN",SUM(Expenses!EW$35:EW$39)*$F147,IF($X147="FSG",0,IF($X147="MG",SUMPRODUCT($Z147:$Z151,Expenses!EW$35:EW$39)*$F147,MAX((Expenses!EW$35-$AB147/12)*$AA147*$F147,0)+MAX((Expenses!EW$36-$AB148/12)*$AA148*$F147,0)+MAX((Expenses!EW$37-$AB149/12)*$AA149*$F147,0)+MAX((Expenses!EW$38-$AB150/12)*$AA150*$F147,0)+MAX((Expenses!EW$39-$AB151/12)*$AA151*$F147,0)))))</f>
        <v>0</v>
      </c>
      <c r="EZ318" s="156">
        <f>IF(OR(EZ$165&lt;=EOMONTH($E147,$R147*(1-$O147)),EZ$165&gt;EOMONTH($E147,$P147*12*(1-$O147)+$Q147*12*$O147+$R147*(1-$O147))),0,IF($X147="NNN",SUM(Expenses!EX$35:EX$39)*$F147,IF($X147="FSG",0,IF($X147="MG",SUMPRODUCT($Z147:$Z151,Expenses!EX$35:EX$39)*$F147,MAX((Expenses!EX$35-$AB147/12)*$AA147*$F147,0)+MAX((Expenses!EX$36-$AB148/12)*$AA148*$F147,0)+MAX((Expenses!EX$37-$AB149/12)*$AA149*$F147,0)+MAX((Expenses!EX$38-$AB150/12)*$AA150*$F147,0)+MAX((Expenses!EX$39-$AB151/12)*$AA151*$F147,0)))))</f>
        <v>0</v>
      </c>
      <c r="FA318" s="156">
        <f>IF(OR(FA$165&lt;=EOMONTH($E147,$R147*(1-$O147)),FA$165&gt;EOMONTH($E147,$P147*12*(1-$O147)+$Q147*12*$O147+$R147*(1-$O147))),0,IF($X147="NNN",SUM(Expenses!EY$35:EY$39)*$F147,IF($X147="FSG",0,IF($X147="MG",SUMPRODUCT($Z147:$Z151,Expenses!EY$35:EY$39)*$F147,MAX((Expenses!EY$35-$AB147/12)*$AA147*$F147,0)+MAX((Expenses!EY$36-$AB148/12)*$AA148*$F147,0)+MAX((Expenses!EY$37-$AB149/12)*$AA149*$F147,0)+MAX((Expenses!EY$38-$AB150/12)*$AA150*$F147,0)+MAX((Expenses!EY$39-$AB151/12)*$AA151*$F147,0)))))</f>
        <v>0</v>
      </c>
      <c r="FB318" s="156">
        <f>IF(OR(FB$165&lt;=EOMONTH($E147,$R147*(1-$O147)),FB$165&gt;EOMONTH($E147,$P147*12*(1-$O147)+$Q147*12*$O147+$R147*(1-$O147))),0,IF($X147="NNN",SUM(Expenses!EZ$35:EZ$39)*$F147,IF($X147="FSG",0,IF($X147="MG",SUMPRODUCT($Z147:$Z151,Expenses!EZ$35:EZ$39)*$F147,MAX((Expenses!EZ$35-$AB147/12)*$AA147*$F147,0)+MAX((Expenses!EZ$36-$AB148/12)*$AA148*$F147,0)+MAX((Expenses!EZ$37-$AB149/12)*$AA149*$F147,0)+MAX((Expenses!EZ$38-$AB150/12)*$AA150*$F147,0)+MAX((Expenses!EZ$39-$AB151/12)*$AA151*$F147,0)))))</f>
        <v>0</v>
      </c>
      <c r="FC318" s="156">
        <f>IF(OR(FC$165&lt;=EOMONTH($E147,$R147*(1-$O147)),FC$165&gt;EOMONTH($E147,$P147*12*(1-$O147)+$Q147*12*$O147+$R147*(1-$O147))),0,IF($X147="NNN",SUM(Expenses!FA$35:FA$39)*$F147,IF($X147="FSG",0,IF($X147="MG",SUMPRODUCT($Z147:$Z151,Expenses!FA$35:FA$39)*$F147,MAX((Expenses!FA$35-$AB147/12)*$AA147*$F147,0)+MAX((Expenses!FA$36-$AB148/12)*$AA148*$F147,0)+MAX((Expenses!FA$37-$AB149/12)*$AA149*$F147,0)+MAX((Expenses!FA$38-$AB150/12)*$AA150*$F147,0)+MAX((Expenses!FA$39-$AB151/12)*$AA151*$F147,0)))))</f>
        <v>0</v>
      </c>
      <c r="FD318" s="156">
        <f>IF(OR(FD$165&lt;=EOMONTH($E147,$R147*(1-$O147)),FD$165&gt;EOMONTH($E147,$P147*12*(1-$O147)+$Q147*12*$O147+$R147*(1-$O147))),0,IF($X147="NNN",SUM(Expenses!FB$35:FB$39)*$F147,IF($X147="FSG",0,IF($X147="MG",SUMPRODUCT($Z147:$Z151,Expenses!FB$35:FB$39)*$F147,MAX((Expenses!FB$35-$AB147/12)*$AA147*$F147,0)+MAX((Expenses!FB$36-$AB148/12)*$AA148*$F147,0)+MAX((Expenses!FB$37-$AB149/12)*$AA149*$F147,0)+MAX((Expenses!FB$38-$AB150/12)*$AA150*$F147,0)+MAX((Expenses!FB$39-$AB151/12)*$AA151*$F147,0)))))</f>
        <v>0</v>
      </c>
      <c r="FE318" s="156">
        <f>IF(OR(FE$165&lt;=EOMONTH($E147,$R147*(1-$O147)),FE$165&gt;EOMONTH($E147,$P147*12*(1-$O147)+$Q147*12*$O147+$R147*(1-$O147))),0,IF($X147="NNN",SUM(Expenses!FC$35:FC$39)*$F147,IF($X147="FSG",0,IF($X147="MG",SUMPRODUCT($Z147:$Z151,Expenses!FC$35:FC$39)*$F147,MAX((Expenses!FC$35-$AB147/12)*$AA147*$F147,0)+MAX((Expenses!FC$36-$AB148/12)*$AA148*$F147,0)+MAX((Expenses!FC$37-$AB149/12)*$AA149*$F147,0)+MAX((Expenses!FC$38-$AB150/12)*$AA150*$F147,0)+MAX((Expenses!FC$39-$AB151/12)*$AA151*$F147,0)))))</f>
        <v>0</v>
      </c>
      <c r="FF318" s="156">
        <f>IF(OR(FF$165&lt;=EOMONTH($E147,$R147*(1-$O147)),FF$165&gt;EOMONTH($E147,$P147*12*(1-$O147)+$Q147*12*$O147+$R147*(1-$O147))),0,IF($X147="NNN",SUM(Expenses!FD$35:FD$39)*$F147,IF($X147="FSG",0,IF($X147="MG",SUMPRODUCT($Z147:$Z151,Expenses!FD$35:FD$39)*$F147,MAX((Expenses!FD$35-$AB147/12)*$AA147*$F147,0)+MAX((Expenses!FD$36-$AB148/12)*$AA148*$F147,0)+MAX((Expenses!FD$37-$AB149/12)*$AA149*$F147,0)+MAX((Expenses!FD$38-$AB150/12)*$AA150*$F147,0)+MAX((Expenses!FD$39-$AB151/12)*$AA151*$F147,0)))))</f>
        <v>0</v>
      </c>
      <c r="FG318" s="156">
        <f>IF(OR(FG$165&lt;=EOMONTH($E147,$R147*(1-$O147)),FG$165&gt;EOMONTH($E147,$P147*12*(1-$O147)+$Q147*12*$O147+$R147*(1-$O147))),0,IF($X147="NNN",SUM(Expenses!FE$35:FE$39)*$F147,IF($X147="FSG",0,IF($X147="MG",SUMPRODUCT($Z147:$Z151,Expenses!FE$35:FE$39)*$F147,MAX((Expenses!FE$35-$AB147/12)*$AA147*$F147,0)+MAX((Expenses!FE$36-$AB148/12)*$AA148*$F147,0)+MAX((Expenses!FE$37-$AB149/12)*$AA149*$F147,0)+MAX((Expenses!FE$38-$AB150/12)*$AA150*$F147,0)+MAX((Expenses!FE$39-$AB151/12)*$AA151*$F147,0)))))</f>
        <v>0</v>
      </c>
      <c r="FH318" s="156">
        <f>IF(OR(FH$165&lt;=EOMONTH($E147,$R147*(1-$O147)),FH$165&gt;EOMONTH($E147,$P147*12*(1-$O147)+$Q147*12*$O147+$R147*(1-$O147))),0,IF($X147="NNN",SUM(Expenses!FF$35:FF$39)*$F147,IF($X147="FSG",0,IF($X147="MG",SUMPRODUCT($Z147:$Z151,Expenses!FF$35:FF$39)*$F147,MAX((Expenses!FF$35-$AB147/12)*$AA147*$F147,0)+MAX((Expenses!FF$36-$AB148/12)*$AA148*$F147,0)+MAX((Expenses!FF$37-$AB149/12)*$AA149*$F147,0)+MAX((Expenses!FF$38-$AB150/12)*$AA150*$F147,0)+MAX((Expenses!FF$39-$AB151/12)*$AA151*$F147,0)))))</f>
        <v>0</v>
      </c>
      <c r="FI318" s="156">
        <f>IF(OR(FI$165&lt;=EOMONTH($E147,$R147*(1-$O147)),FI$165&gt;EOMONTH($E147,$P147*12*(1-$O147)+$Q147*12*$O147+$R147*(1-$O147))),0,IF($X147="NNN",SUM(Expenses!FG$35:FG$39)*$F147,IF($X147="FSG",0,IF($X147="MG",SUMPRODUCT($Z147:$Z151,Expenses!FG$35:FG$39)*$F147,MAX((Expenses!FG$35-$AB147/12)*$AA147*$F147,0)+MAX((Expenses!FG$36-$AB148/12)*$AA148*$F147,0)+MAX((Expenses!FG$37-$AB149/12)*$AA149*$F147,0)+MAX((Expenses!FG$38-$AB150/12)*$AA150*$F147,0)+MAX((Expenses!FG$39-$AB151/12)*$AA151*$F147,0)))))</f>
        <v>0</v>
      </c>
      <c r="FJ318" s="156">
        <f>IF(OR(FJ$165&lt;=EOMONTH($E147,$R147*(1-$O147)),FJ$165&gt;EOMONTH($E147,$P147*12*(1-$O147)+$Q147*12*$O147+$R147*(1-$O147))),0,IF($X147="NNN",SUM(Expenses!FH$35:FH$39)*$F147,IF($X147="FSG",0,IF($X147="MG",SUMPRODUCT($Z147:$Z151,Expenses!FH$35:FH$39)*$F147,MAX((Expenses!FH$35-$AB147/12)*$AA147*$F147,0)+MAX((Expenses!FH$36-$AB148/12)*$AA148*$F147,0)+MAX((Expenses!FH$37-$AB149/12)*$AA149*$F147,0)+MAX((Expenses!FH$38-$AB150/12)*$AA150*$F147,0)+MAX((Expenses!FH$39-$AB151/12)*$AA151*$F147,0)))))</f>
        <v>0</v>
      </c>
      <c r="FK318" s="156">
        <f>IF(OR(FK$165&lt;=EOMONTH($E147,$R147*(1-$O147)),FK$165&gt;EOMONTH($E147,$P147*12*(1-$O147)+$Q147*12*$O147+$R147*(1-$O147))),0,IF($X147="NNN",SUM(Expenses!FI$35:FI$39)*$F147,IF($X147="FSG",0,IF($X147="MG",SUMPRODUCT($Z147:$Z151,Expenses!FI$35:FI$39)*$F147,MAX((Expenses!FI$35-$AB147/12)*$AA147*$F147,0)+MAX((Expenses!FI$36-$AB148/12)*$AA148*$F147,0)+MAX((Expenses!FI$37-$AB149/12)*$AA149*$F147,0)+MAX((Expenses!FI$38-$AB150/12)*$AA150*$F147,0)+MAX((Expenses!FI$39-$AB151/12)*$AA151*$F147,0)))))</f>
        <v>0</v>
      </c>
      <c r="FL318" s="156">
        <f>IF(OR(FL$165&lt;=EOMONTH($E147,$R147*(1-$O147)),FL$165&gt;EOMONTH($E147,$P147*12*(1-$O147)+$Q147*12*$O147+$R147*(1-$O147))),0,IF($X147="NNN",SUM(Expenses!FJ$35:FJ$39)*$F147,IF($X147="FSG",0,IF($X147="MG",SUMPRODUCT($Z147:$Z151,Expenses!FJ$35:FJ$39)*$F147,MAX((Expenses!FJ$35-$AB147/12)*$AA147*$F147,0)+MAX((Expenses!FJ$36-$AB148/12)*$AA148*$F147,0)+MAX((Expenses!FJ$37-$AB149/12)*$AA149*$F147,0)+MAX((Expenses!FJ$38-$AB150/12)*$AA150*$F147,0)+MAX((Expenses!FJ$39-$AB151/12)*$AA151*$F147,0)))))</f>
        <v>0</v>
      </c>
      <c r="FM318" s="156">
        <f>IF(OR(FM$165&lt;=EOMONTH($E147,$R147*(1-$O147)),FM$165&gt;EOMONTH($E147,$P147*12*(1-$O147)+$Q147*12*$O147+$R147*(1-$O147))),0,IF($X147="NNN",SUM(Expenses!FK$35:FK$39)*$F147,IF($X147="FSG",0,IF($X147="MG",SUMPRODUCT($Z147:$Z151,Expenses!FK$35:FK$39)*$F147,MAX((Expenses!FK$35-$AB147/12)*$AA147*$F147,0)+MAX((Expenses!FK$36-$AB148/12)*$AA148*$F147,0)+MAX((Expenses!FK$37-$AB149/12)*$AA149*$F147,0)+MAX((Expenses!FK$38-$AB150/12)*$AA150*$F147,0)+MAX((Expenses!FK$39-$AB151/12)*$AA151*$F147,0)))))</f>
        <v>0</v>
      </c>
      <c r="FN318" s="156">
        <f>IF(OR(FN$165&lt;=EOMONTH($E147,$R147*(1-$O147)),FN$165&gt;EOMONTH($E147,$P147*12*(1-$O147)+$Q147*12*$O147+$R147*(1-$O147))),0,IF($X147="NNN",SUM(Expenses!FL$35:FL$39)*$F147,IF($X147="FSG",0,IF($X147="MG",SUMPRODUCT($Z147:$Z151,Expenses!FL$35:FL$39)*$F147,MAX((Expenses!FL$35-$AB147/12)*$AA147*$F147,0)+MAX((Expenses!FL$36-$AB148/12)*$AA148*$F147,0)+MAX((Expenses!FL$37-$AB149/12)*$AA149*$F147,0)+MAX((Expenses!FL$38-$AB150/12)*$AA150*$F147,0)+MAX((Expenses!FL$39-$AB151/12)*$AA151*$F147,0)))))</f>
        <v>0</v>
      </c>
      <c r="FO318" s="156">
        <f>IF(OR(FO$165&lt;=EOMONTH($E147,$R147*(1-$O147)),FO$165&gt;EOMONTH($E147,$P147*12*(1-$O147)+$Q147*12*$O147+$R147*(1-$O147))),0,IF($X147="NNN",SUM(Expenses!FM$35:FM$39)*$F147,IF($X147="FSG",0,IF($X147="MG",SUMPRODUCT($Z147:$Z151,Expenses!FM$35:FM$39)*$F147,MAX((Expenses!FM$35-$AB147/12)*$AA147*$F147,0)+MAX((Expenses!FM$36-$AB148/12)*$AA148*$F147,0)+MAX((Expenses!FM$37-$AB149/12)*$AA149*$F147,0)+MAX((Expenses!FM$38-$AB150/12)*$AA150*$F147,0)+MAX((Expenses!FM$39-$AB151/12)*$AA151*$F147,0)))))</f>
        <v>0</v>
      </c>
      <c r="FP318" s="156">
        <f>IF(OR(FP$165&lt;=EOMONTH($E147,$R147*(1-$O147)),FP$165&gt;EOMONTH($E147,$P147*12*(1-$O147)+$Q147*12*$O147+$R147*(1-$O147))),0,IF($X147="NNN",SUM(Expenses!FN$35:FN$39)*$F147,IF($X147="FSG",0,IF($X147="MG",SUMPRODUCT($Z147:$Z151,Expenses!FN$35:FN$39)*$F147,MAX((Expenses!FN$35-$AB147/12)*$AA147*$F147,0)+MAX((Expenses!FN$36-$AB148/12)*$AA148*$F147,0)+MAX((Expenses!FN$37-$AB149/12)*$AA149*$F147,0)+MAX((Expenses!FN$38-$AB150/12)*$AA150*$F147,0)+MAX((Expenses!FN$39-$AB151/12)*$AA151*$F147,0)))))</f>
        <v>0</v>
      </c>
      <c r="FQ318" s="156">
        <f>IF(OR(FQ$165&lt;=EOMONTH($E147,$R147*(1-$O147)),FQ$165&gt;EOMONTH($E147,$P147*12*(1-$O147)+$Q147*12*$O147+$R147*(1-$O147))),0,IF($X147="NNN",SUM(Expenses!FO$35:FO$39)*$F147,IF($X147="FSG",0,IF($X147="MG",SUMPRODUCT($Z147:$Z151,Expenses!FO$35:FO$39)*$F147,MAX((Expenses!FO$35-$AB147/12)*$AA147*$F147,0)+MAX((Expenses!FO$36-$AB148/12)*$AA148*$F147,0)+MAX((Expenses!FO$37-$AB149/12)*$AA149*$F147,0)+MAX((Expenses!FO$38-$AB150/12)*$AA150*$F147,0)+MAX((Expenses!FO$39-$AB151/12)*$AA151*$F147,0)))))</f>
        <v>0</v>
      </c>
      <c r="FR318" s="156">
        <f>IF(OR(FR$165&lt;=EOMONTH($E147,$R147*(1-$O147)),FR$165&gt;EOMONTH($E147,$P147*12*(1-$O147)+$Q147*12*$O147+$R147*(1-$O147))),0,IF($X147="NNN",SUM(Expenses!FP$35:FP$39)*$F147,IF($X147="FSG",0,IF($X147="MG",SUMPRODUCT($Z147:$Z151,Expenses!FP$35:FP$39)*$F147,MAX((Expenses!FP$35-$AB147/12)*$AA147*$F147,0)+MAX((Expenses!FP$36-$AB148/12)*$AA148*$F147,0)+MAX((Expenses!FP$37-$AB149/12)*$AA149*$F147,0)+MAX((Expenses!FP$38-$AB150/12)*$AA150*$F147,0)+MAX((Expenses!FP$39-$AB151/12)*$AA151*$F147,0)))))</f>
        <v>0</v>
      </c>
      <c r="FS318" s="156">
        <f>IF(OR(FS$165&lt;=EOMONTH($E147,$R147*(1-$O147)),FS$165&gt;EOMONTH($E147,$P147*12*(1-$O147)+$Q147*12*$O147+$R147*(1-$O147))),0,IF($X147="NNN",SUM(Expenses!FQ$35:FQ$39)*$F147,IF($X147="FSG",0,IF($X147="MG",SUMPRODUCT($Z147:$Z151,Expenses!FQ$35:FQ$39)*$F147,MAX((Expenses!FQ$35-$AB147/12)*$AA147*$F147,0)+MAX((Expenses!FQ$36-$AB148/12)*$AA148*$F147,0)+MAX((Expenses!FQ$37-$AB149/12)*$AA149*$F147,0)+MAX((Expenses!FQ$38-$AB150/12)*$AA150*$F147,0)+MAX((Expenses!FQ$39-$AB151/12)*$AA151*$F147,0)))))</f>
        <v>0</v>
      </c>
      <c r="FT318" s="156">
        <f>IF(OR(FT$165&lt;=EOMONTH($E147,$R147*(1-$O147)),FT$165&gt;EOMONTH($E147,$P147*12*(1-$O147)+$Q147*12*$O147+$R147*(1-$O147))),0,IF($X147="NNN",SUM(Expenses!FR$35:FR$39)*$F147,IF($X147="FSG",0,IF($X147="MG",SUMPRODUCT($Z147:$Z151,Expenses!FR$35:FR$39)*$F147,MAX((Expenses!FR$35-$AB147/12)*$AA147*$F147,0)+MAX((Expenses!FR$36-$AB148/12)*$AA148*$F147,0)+MAX((Expenses!FR$37-$AB149/12)*$AA149*$F147,0)+MAX((Expenses!FR$38-$AB150/12)*$AA150*$F147,0)+MAX((Expenses!FR$39-$AB151/12)*$AA151*$F147,0)))))</f>
        <v>0</v>
      </c>
      <c r="FU318" s="156">
        <f>IF(OR(FU$165&lt;=EOMONTH($E147,$R147*(1-$O147)),FU$165&gt;EOMONTH($E147,$P147*12*(1-$O147)+$Q147*12*$O147+$R147*(1-$O147))),0,IF($X147="NNN",SUM(Expenses!FS$35:FS$39)*$F147,IF($X147="FSG",0,IF($X147="MG",SUMPRODUCT($Z147:$Z151,Expenses!FS$35:FS$39)*$F147,MAX((Expenses!FS$35-$AB147/12)*$AA147*$F147,0)+MAX((Expenses!FS$36-$AB148/12)*$AA148*$F147,0)+MAX((Expenses!FS$37-$AB149/12)*$AA149*$F147,0)+MAX((Expenses!FS$38-$AB150/12)*$AA150*$F147,0)+MAX((Expenses!FS$39-$AB151/12)*$AA151*$F147,0)))))</f>
        <v>0</v>
      </c>
      <c r="FV318" s="156">
        <f>IF(OR(FV$165&lt;=EOMONTH($E147,$R147*(1-$O147)),FV$165&gt;EOMONTH($E147,$P147*12*(1-$O147)+$Q147*12*$O147+$R147*(1-$O147))),0,IF($X147="NNN",SUM(Expenses!FT$35:FT$39)*$F147,IF($X147="FSG",0,IF($X147="MG",SUMPRODUCT($Z147:$Z151,Expenses!FT$35:FT$39)*$F147,MAX((Expenses!FT$35-$AB147/12)*$AA147*$F147,0)+MAX((Expenses!FT$36-$AB148/12)*$AA148*$F147,0)+MAX((Expenses!FT$37-$AB149/12)*$AA149*$F147,0)+MAX((Expenses!FT$38-$AB150/12)*$AA150*$F147,0)+MAX((Expenses!FT$39-$AB151/12)*$AA151*$F147,0)))))</f>
        <v>0</v>
      </c>
      <c r="FW318" s="156">
        <f>IF(OR(FW$165&lt;=EOMONTH($E147,$R147*(1-$O147)),FW$165&gt;EOMONTH($E147,$P147*12*(1-$O147)+$Q147*12*$O147+$R147*(1-$O147))),0,IF($X147="NNN",SUM(Expenses!FU$35:FU$39)*$F147,IF($X147="FSG",0,IF($X147="MG",SUMPRODUCT($Z147:$Z151,Expenses!FU$35:FU$39)*$F147,MAX((Expenses!FU$35-$AB147/12)*$AA147*$F147,0)+MAX((Expenses!FU$36-$AB148/12)*$AA148*$F147,0)+MAX((Expenses!FU$37-$AB149/12)*$AA149*$F147,0)+MAX((Expenses!FU$38-$AB150/12)*$AA150*$F147,0)+MAX((Expenses!FU$39-$AB151/12)*$AA151*$F147,0)))))</f>
        <v>0</v>
      </c>
      <c r="FX318" s="156">
        <f>IF(OR(FX$165&lt;=EOMONTH($E147,$R147*(1-$O147)),FX$165&gt;EOMONTH($E147,$P147*12*(1-$O147)+$Q147*12*$O147+$R147*(1-$O147))),0,IF($X147="NNN",SUM(Expenses!FV$35:FV$39)*$F147,IF($X147="FSG",0,IF($X147="MG",SUMPRODUCT($Z147:$Z151,Expenses!FV$35:FV$39)*$F147,MAX((Expenses!FV$35-$AB147/12)*$AA147*$F147,0)+MAX((Expenses!FV$36-$AB148/12)*$AA148*$F147,0)+MAX((Expenses!FV$37-$AB149/12)*$AA149*$F147,0)+MAX((Expenses!FV$38-$AB150/12)*$AA150*$F147,0)+MAX((Expenses!FV$39-$AB151/12)*$AA151*$F147,0)))))</f>
        <v>0</v>
      </c>
      <c r="FY318" s="156">
        <f>IF(OR(FY$165&lt;=EOMONTH($E147,$R147*(1-$O147)),FY$165&gt;EOMONTH($E147,$P147*12*(1-$O147)+$Q147*12*$O147+$R147*(1-$O147))),0,IF($X147="NNN",SUM(Expenses!FW$35:FW$39)*$F147,IF($X147="FSG",0,IF($X147="MG",SUMPRODUCT($Z147:$Z151,Expenses!FW$35:FW$39)*$F147,MAX((Expenses!FW$35-$AB147/12)*$AA147*$F147,0)+MAX((Expenses!FW$36-$AB148/12)*$AA148*$F147,0)+MAX((Expenses!FW$37-$AB149/12)*$AA149*$F147,0)+MAX((Expenses!FW$38-$AB150/12)*$AA150*$F147,0)+MAX((Expenses!FW$39-$AB151/12)*$AA151*$F147,0)))))</f>
        <v>0</v>
      </c>
      <c r="FZ318" s="156">
        <f>IF(OR(FZ$165&lt;=EOMONTH($E147,$R147*(1-$O147)),FZ$165&gt;EOMONTH($E147,$P147*12*(1-$O147)+$Q147*12*$O147+$R147*(1-$O147))),0,IF($X147="NNN",SUM(Expenses!FX$35:FX$39)*$F147,IF($X147="FSG",0,IF($X147="MG",SUMPRODUCT($Z147:$Z151,Expenses!FX$35:FX$39)*$F147,MAX((Expenses!FX$35-$AB147/12)*$AA147*$F147,0)+MAX((Expenses!FX$36-$AB148/12)*$AA148*$F147,0)+MAX((Expenses!FX$37-$AB149/12)*$AA149*$F147,0)+MAX((Expenses!FX$38-$AB150/12)*$AA150*$F147,0)+MAX((Expenses!FX$39-$AB151/12)*$AA151*$F147,0)))))</f>
        <v>0</v>
      </c>
      <c r="GA318" s="156">
        <f>IF(OR(GA$165&lt;=EOMONTH($E147,$R147*(1-$O147)),GA$165&gt;EOMONTH($E147,$P147*12*(1-$O147)+$Q147*12*$O147+$R147*(1-$O147))),0,IF($X147="NNN",SUM(Expenses!FY$35:FY$39)*$F147,IF($X147="FSG",0,IF($X147="MG",SUMPRODUCT($Z147:$Z151,Expenses!FY$35:FY$39)*$F147,MAX((Expenses!FY$35-$AB147/12)*$AA147*$F147,0)+MAX((Expenses!FY$36-$AB148/12)*$AA148*$F147,0)+MAX((Expenses!FY$37-$AB149/12)*$AA149*$F147,0)+MAX((Expenses!FY$38-$AB150/12)*$AA150*$F147,0)+MAX((Expenses!FY$39-$AB151/12)*$AA151*$F147,0)))))</f>
        <v>0</v>
      </c>
      <c r="GB318" s="156">
        <f>IF(OR(GB$165&lt;=EOMONTH($E147,$R147*(1-$O147)),GB$165&gt;EOMONTH($E147,$P147*12*(1-$O147)+$Q147*12*$O147+$R147*(1-$O147))),0,IF($X147="NNN",SUM(Expenses!FZ$35:FZ$39)*$F147,IF($X147="FSG",0,IF($X147="MG",SUMPRODUCT($Z147:$Z151,Expenses!FZ$35:FZ$39)*$F147,MAX((Expenses!FZ$35-$AB147/12)*$AA147*$F147,0)+MAX((Expenses!FZ$36-$AB148/12)*$AA148*$F147,0)+MAX((Expenses!FZ$37-$AB149/12)*$AA149*$F147,0)+MAX((Expenses!FZ$38-$AB150/12)*$AA150*$F147,0)+MAX((Expenses!FZ$39-$AB151/12)*$AA151*$F147,0)))))</f>
        <v>0</v>
      </c>
      <c r="GC318" s="156">
        <f>IF(OR(GC$165&lt;=EOMONTH($E147,$R147*(1-$O147)),GC$165&gt;EOMONTH($E147,$P147*12*(1-$O147)+$Q147*12*$O147+$R147*(1-$O147))),0,IF($X147="NNN",SUM(Expenses!GA$35:GA$39)*$F147,IF($X147="FSG",0,IF($X147="MG",SUMPRODUCT($Z147:$Z151,Expenses!GA$35:GA$39)*$F147,MAX((Expenses!GA$35-$AB147/12)*$AA147*$F147,0)+MAX((Expenses!GA$36-$AB148/12)*$AA148*$F147,0)+MAX((Expenses!GA$37-$AB149/12)*$AA149*$F147,0)+MAX((Expenses!GA$38-$AB150/12)*$AA150*$F147,0)+MAX((Expenses!GA$39-$AB151/12)*$AA151*$F147,0)))))</f>
        <v>0</v>
      </c>
      <c r="GD318" s="156">
        <f>IF(OR(GD$165&lt;=EOMONTH($E147,$R147*(1-$O147)),GD$165&gt;EOMONTH($E147,$P147*12*(1-$O147)+$Q147*12*$O147+$R147*(1-$O147))),0,IF($X147="NNN",SUM(Expenses!GB$35:GB$39)*$F147,IF($X147="FSG",0,IF($X147="MG",SUMPRODUCT($Z147:$Z151,Expenses!GB$35:GB$39)*$F147,MAX((Expenses!GB$35-$AB147/12)*$AA147*$F147,0)+MAX((Expenses!GB$36-$AB148/12)*$AA148*$F147,0)+MAX((Expenses!GB$37-$AB149/12)*$AA149*$F147,0)+MAX((Expenses!GB$38-$AB150/12)*$AA150*$F147,0)+MAX((Expenses!GB$39-$AB151/12)*$AA151*$F147,0)))))</f>
        <v>0</v>
      </c>
      <c r="GE318" s="156">
        <f>IF(OR(GE$165&lt;=EOMONTH($E147,$R147*(1-$O147)),GE$165&gt;EOMONTH($E147,$P147*12*(1-$O147)+$Q147*12*$O147+$R147*(1-$O147))),0,IF($X147="NNN",SUM(Expenses!GC$35:GC$39)*$F147,IF($X147="FSG",0,IF($X147="MG",SUMPRODUCT($Z147:$Z151,Expenses!GC$35:GC$39)*$F147,MAX((Expenses!GC$35-$AB147/12)*$AA147*$F147,0)+MAX((Expenses!GC$36-$AB148/12)*$AA148*$F147,0)+MAX((Expenses!GC$37-$AB149/12)*$AA149*$F147,0)+MAX((Expenses!GC$38-$AB150/12)*$AA150*$F147,0)+MAX((Expenses!GC$39-$AB151/12)*$AA151*$F147,0)))))</f>
        <v>0</v>
      </c>
      <c r="GF318" s="156">
        <f>IF(OR(GF$165&lt;=EOMONTH($E147,$R147*(1-$O147)),GF$165&gt;EOMONTH($E147,$P147*12*(1-$O147)+$Q147*12*$O147+$R147*(1-$O147))),0,IF($X147="NNN",SUM(Expenses!GD$35:GD$39)*$F147,IF($X147="FSG",0,IF($X147="MG",SUMPRODUCT($Z147:$Z151,Expenses!GD$35:GD$39)*$F147,MAX((Expenses!GD$35-$AB147/12)*$AA147*$F147,0)+MAX((Expenses!GD$36-$AB148/12)*$AA148*$F147,0)+MAX((Expenses!GD$37-$AB149/12)*$AA149*$F147,0)+MAX((Expenses!GD$38-$AB150/12)*$AA150*$F147,0)+MAX((Expenses!GD$39-$AB151/12)*$AA151*$F147,0)))))</f>
        <v>0</v>
      </c>
      <c r="GG318" s="156">
        <f>IF(OR(GG$165&lt;=EOMONTH($E147,$R147*(1-$O147)),GG$165&gt;EOMONTH($E147,$P147*12*(1-$O147)+$Q147*12*$O147+$R147*(1-$O147))),0,IF($X147="NNN",SUM(Expenses!GE$35:GE$39)*$F147,IF($X147="FSG",0,IF($X147="MG",SUMPRODUCT($Z147:$Z151,Expenses!GE$35:GE$39)*$F147,MAX((Expenses!GE$35-$AB147/12)*$AA147*$F147,0)+MAX((Expenses!GE$36-$AB148/12)*$AA148*$F147,0)+MAX((Expenses!GE$37-$AB149/12)*$AA149*$F147,0)+MAX((Expenses!GE$38-$AB150/12)*$AA150*$F147,0)+MAX((Expenses!GE$39-$AB151/12)*$AA151*$F147,0)))))</f>
        <v>0</v>
      </c>
      <c r="GH318" s="156">
        <f>IF(OR(GH$165&lt;=EOMONTH($E147,$R147*(1-$O147)),GH$165&gt;EOMONTH($E147,$P147*12*(1-$O147)+$Q147*12*$O147+$R147*(1-$O147))),0,IF($X147="NNN",SUM(Expenses!GF$35:GF$39)*$F147,IF($X147="FSG",0,IF($X147="MG",SUMPRODUCT($Z147:$Z151,Expenses!GF$35:GF$39)*$F147,MAX((Expenses!GF$35-$AB147/12)*$AA147*$F147,0)+MAX((Expenses!GF$36-$AB148/12)*$AA148*$F147,0)+MAX((Expenses!GF$37-$AB149/12)*$AA149*$F147,0)+MAX((Expenses!GF$38-$AB150/12)*$AA150*$F147,0)+MAX((Expenses!GF$39-$AB151/12)*$AA151*$F147,0)))))</f>
        <v>0</v>
      </c>
      <c r="GI318" s="156">
        <f>IF(OR(GI$165&lt;=EOMONTH($E147,$R147*(1-$O147)),GI$165&gt;EOMONTH($E147,$P147*12*(1-$O147)+$Q147*12*$O147+$R147*(1-$O147))),0,IF($X147="NNN",SUM(Expenses!GG$35:GG$39)*$F147,IF($X147="FSG",0,IF($X147="MG",SUMPRODUCT($Z147:$Z151,Expenses!GG$35:GG$39)*$F147,MAX((Expenses!GG$35-$AB147/12)*$AA147*$F147,0)+MAX((Expenses!GG$36-$AB148/12)*$AA148*$F147,0)+MAX((Expenses!GG$37-$AB149/12)*$AA149*$F147,0)+MAX((Expenses!GG$38-$AB150/12)*$AA150*$F147,0)+MAX((Expenses!GG$39-$AB151/12)*$AA151*$F147,0)))))</f>
        <v>0</v>
      </c>
      <c r="GJ318" s="156">
        <f>IF(OR(GJ$165&lt;=EOMONTH($E147,$R147*(1-$O147)),GJ$165&gt;EOMONTH($E147,$P147*12*(1-$O147)+$Q147*12*$O147+$R147*(1-$O147))),0,IF($X147="NNN",SUM(Expenses!GH$35:GH$39)*$F147,IF($X147="FSG",0,IF($X147="MG",SUMPRODUCT($Z147:$Z151,Expenses!GH$35:GH$39)*$F147,MAX((Expenses!GH$35-$AB147/12)*$AA147*$F147,0)+MAX((Expenses!GH$36-$AB148/12)*$AA148*$F147,0)+MAX((Expenses!GH$37-$AB149/12)*$AA149*$F147,0)+MAX((Expenses!GH$38-$AB150/12)*$AA150*$F147,0)+MAX((Expenses!GH$39-$AB151/12)*$AA151*$F147,0)))))</f>
        <v>0</v>
      </c>
      <c r="GK318" s="156">
        <f>IF(OR(GK$165&lt;=EOMONTH($E147,$R147*(1-$O147)),GK$165&gt;EOMONTH($E147,$P147*12*(1-$O147)+$Q147*12*$O147+$R147*(1-$O147))),0,IF($X147="NNN",SUM(Expenses!GI$35:GI$39)*$F147,IF($X147="FSG",0,IF($X147="MG",SUMPRODUCT($Z147:$Z151,Expenses!GI$35:GI$39)*$F147,MAX((Expenses!GI$35-$AB147/12)*$AA147*$F147,0)+MAX((Expenses!GI$36-$AB148/12)*$AA148*$F147,0)+MAX((Expenses!GI$37-$AB149/12)*$AA149*$F147,0)+MAX((Expenses!GI$38-$AB150/12)*$AA150*$F147,0)+MAX((Expenses!GI$39-$AB151/12)*$AA151*$F147,0)))))</f>
        <v>0</v>
      </c>
      <c r="GL318" s="156">
        <f>IF(OR(GL$165&lt;=EOMONTH($E147,$R147*(1-$O147)),GL$165&gt;EOMONTH($E147,$P147*12*(1-$O147)+$Q147*12*$O147+$R147*(1-$O147))),0,IF($X147="NNN",SUM(Expenses!GJ$35:GJ$39)*$F147,IF($X147="FSG",0,IF($X147="MG",SUMPRODUCT($Z147:$Z151,Expenses!GJ$35:GJ$39)*$F147,MAX((Expenses!GJ$35-$AB147/12)*$AA147*$F147,0)+MAX((Expenses!GJ$36-$AB148/12)*$AA148*$F147,0)+MAX((Expenses!GJ$37-$AB149/12)*$AA149*$F147,0)+MAX((Expenses!GJ$38-$AB150/12)*$AA150*$F147,0)+MAX((Expenses!GJ$39-$AB151/12)*$AA151*$F147,0)))))</f>
        <v>0</v>
      </c>
      <c r="GM318" s="156">
        <f>IF(OR(GM$165&lt;=EOMONTH($E147,$R147*(1-$O147)),GM$165&gt;EOMONTH($E147,$P147*12*(1-$O147)+$Q147*12*$O147+$R147*(1-$O147))),0,IF($X147="NNN",SUM(Expenses!GK$35:GK$39)*$F147,IF($X147="FSG",0,IF($X147="MG",SUMPRODUCT($Z147:$Z151,Expenses!GK$35:GK$39)*$F147,MAX((Expenses!GK$35-$AB147/12)*$AA147*$F147,0)+MAX((Expenses!GK$36-$AB148/12)*$AA148*$F147,0)+MAX((Expenses!GK$37-$AB149/12)*$AA149*$F147,0)+MAX((Expenses!GK$38-$AB150/12)*$AA150*$F147,0)+MAX((Expenses!GK$39-$AB151/12)*$AA151*$F147,0)))))</f>
        <v>0</v>
      </c>
      <c r="GN318" s="156">
        <f>IF(OR(GN$165&lt;=EOMONTH($E147,$R147*(1-$O147)),GN$165&gt;EOMONTH($E147,$P147*12*(1-$O147)+$Q147*12*$O147+$R147*(1-$O147))),0,IF($X147="NNN",SUM(Expenses!GL$35:GL$39)*$F147,IF($X147="FSG",0,IF($X147="MG",SUMPRODUCT($Z147:$Z151,Expenses!GL$35:GL$39)*$F147,MAX((Expenses!GL$35-$AB147/12)*$AA147*$F147,0)+MAX((Expenses!GL$36-$AB148/12)*$AA148*$F147,0)+MAX((Expenses!GL$37-$AB149/12)*$AA149*$F147,0)+MAX((Expenses!GL$38-$AB150/12)*$AA150*$F147,0)+MAX((Expenses!GL$39-$AB151/12)*$AA151*$F147,0)))))</f>
        <v>0</v>
      </c>
      <c r="GO318" s="156">
        <f>IF(OR(GO$165&lt;=EOMONTH($E147,$R147*(1-$O147)),GO$165&gt;EOMONTH($E147,$P147*12*(1-$O147)+$Q147*12*$O147+$R147*(1-$O147))),0,IF($X147="NNN",SUM(Expenses!GM$35:GM$39)*$F147,IF($X147="FSG",0,IF($X147="MG",SUMPRODUCT($Z147:$Z151,Expenses!GM$35:GM$39)*$F147,MAX((Expenses!GM$35-$AB147/12)*$AA147*$F147,0)+MAX((Expenses!GM$36-$AB148/12)*$AA148*$F147,0)+MAX((Expenses!GM$37-$AB149/12)*$AA149*$F147,0)+MAX((Expenses!GM$38-$AB150/12)*$AA150*$F147,0)+MAX((Expenses!GM$39-$AB151/12)*$AA151*$F147,0)))))</f>
        <v>0</v>
      </c>
      <c r="GP318" s="156">
        <f>IF(OR(GP$165&lt;=EOMONTH($E147,$R147*(1-$O147)),GP$165&gt;EOMONTH($E147,$P147*12*(1-$O147)+$Q147*12*$O147+$R147*(1-$O147))),0,IF($X147="NNN",SUM(Expenses!GN$35:GN$39)*$F147,IF($X147="FSG",0,IF($X147="MG",SUMPRODUCT($Z147:$Z151,Expenses!GN$35:GN$39)*$F147,MAX((Expenses!GN$35-$AB147/12)*$AA147*$F147,0)+MAX((Expenses!GN$36-$AB148/12)*$AA148*$F147,0)+MAX((Expenses!GN$37-$AB149/12)*$AA149*$F147,0)+MAX((Expenses!GN$38-$AB150/12)*$AA150*$F147,0)+MAX((Expenses!GN$39-$AB151/12)*$AA151*$F147,0)))))</f>
        <v>0</v>
      </c>
      <c r="GQ318" s="156">
        <f>IF(OR(GQ$165&lt;=EOMONTH($E147,$R147*(1-$O147)),GQ$165&gt;EOMONTH($E147,$P147*12*(1-$O147)+$Q147*12*$O147+$R147*(1-$O147))),0,IF($X147="NNN",SUM(Expenses!GO$35:GO$39)*$F147,IF($X147="FSG",0,IF($X147="MG",SUMPRODUCT($Z147:$Z151,Expenses!GO$35:GO$39)*$F147,MAX((Expenses!GO$35-$AB147/12)*$AA147*$F147,0)+MAX((Expenses!GO$36-$AB148/12)*$AA148*$F147,0)+MAX((Expenses!GO$37-$AB149/12)*$AA149*$F147,0)+MAX((Expenses!GO$38-$AB150/12)*$AA150*$F147,0)+MAX((Expenses!GO$39-$AB151/12)*$AA151*$F147,0)))))</f>
        <v>0</v>
      </c>
      <c r="GR318" s="156">
        <f>IF(OR(GR$165&lt;=EOMONTH($E147,$R147*(1-$O147)),GR$165&gt;EOMONTH($E147,$P147*12*(1-$O147)+$Q147*12*$O147+$R147*(1-$O147))),0,IF($X147="NNN",SUM(Expenses!GP$35:GP$39)*$F147,IF($X147="FSG",0,IF($X147="MG",SUMPRODUCT($Z147:$Z151,Expenses!GP$35:GP$39)*$F147,MAX((Expenses!GP$35-$AB147/12)*$AA147*$F147,0)+MAX((Expenses!GP$36-$AB148/12)*$AA148*$F147,0)+MAX((Expenses!GP$37-$AB149/12)*$AA149*$F147,0)+MAX((Expenses!GP$38-$AB150/12)*$AA150*$F147,0)+MAX((Expenses!GP$39-$AB151/12)*$AA151*$F147,0)))))</f>
        <v>0</v>
      </c>
      <c r="GS318" s="156">
        <f>IF(OR(GS$165&lt;=EOMONTH($E147,$R147*(1-$O147)),GS$165&gt;EOMONTH($E147,$P147*12*(1-$O147)+$Q147*12*$O147+$R147*(1-$O147))),0,IF($X147="NNN",SUM(Expenses!GQ$35:GQ$39)*$F147,IF($X147="FSG",0,IF($X147="MG",SUMPRODUCT($Z147:$Z151,Expenses!GQ$35:GQ$39)*$F147,MAX((Expenses!GQ$35-$AB147/12)*$AA147*$F147,0)+MAX((Expenses!GQ$36-$AB148/12)*$AA148*$F147,0)+MAX((Expenses!GQ$37-$AB149/12)*$AA149*$F147,0)+MAX((Expenses!GQ$38-$AB150/12)*$AA150*$F147,0)+MAX((Expenses!GQ$39-$AB151/12)*$AA151*$F147,0)))))</f>
        <v>0</v>
      </c>
      <c r="GT318" s="156">
        <f>IF(OR(GT$165&lt;=EOMONTH($E147,$R147*(1-$O147)),GT$165&gt;EOMONTH($E147,$P147*12*(1-$O147)+$Q147*12*$O147+$R147*(1-$O147))),0,IF($X147="NNN",SUM(Expenses!GR$35:GR$39)*$F147,IF($X147="FSG",0,IF($X147="MG",SUMPRODUCT($Z147:$Z151,Expenses!GR$35:GR$39)*$F147,MAX((Expenses!GR$35-$AB147/12)*$AA147*$F147,0)+MAX((Expenses!GR$36-$AB148/12)*$AA148*$F147,0)+MAX((Expenses!GR$37-$AB149/12)*$AA149*$F147,0)+MAX((Expenses!GR$38-$AB150/12)*$AA150*$F147,0)+MAX((Expenses!GR$39-$AB151/12)*$AA151*$F147,0)))))</f>
        <v>0</v>
      </c>
      <c r="GU318" s="156">
        <f>IF(OR(GU$165&lt;=EOMONTH($E147,$R147*(1-$O147)),GU$165&gt;EOMONTH($E147,$P147*12*(1-$O147)+$Q147*12*$O147+$R147*(1-$O147))),0,IF($X147="NNN",SUM(Expenses!GS$35:GS$39)*$F147,IF($X147="FSG",0,IF($X147="MG",SUMPRODUCT($Z147:$Z151,Expenses!GS$35:GS$39)*$F147,MAX((Expenses!GS$35-$AB147/12)*$AA147*$F147,0)+MAX((Expenses!GS$36-$AB148/12)*$AA148*$F147,0)+MAX((Expenses!GS$37-$AB149/12)*$AA149*$F147,0)+MAX((Expenses!GS$38-$AB150/12)*$AA150*$F147,0)+MAX((Expenses!GS$39-$AB151/12)*$AA151*$F147,0)))))</f>
        <v>0</v>
      </c>
      <c r="GV318" s="156">
        <f>IF(OR(GV$165&lt;=EOMONTH($E147,$R147*(1-$O147)),GV$165&gt;EOMONTH($E147,$P147*12*(1-$O147)+$Q147*12*$O147+$R147*(1-$O147))),0,IF($X147="NNN",SUM(Expenses!GT$35:GT$39)*$F147,IF($X147="FSG",0,IF($X147="MG",SUMPRODUCT($Z147:$Z151,Expenses!GT$35:GT$39)*$F147,MAX((Expenses!GT$35-$AB147/12)*$AA147*$F147,0)+MAX((Expenses!GT$36-$AB148/12)*$AA148*$F147,0)+MAX((Expenses!GT$37-$AB149/12)*$AA149*$F147,0)+MAX((Expenses!GT$38-$AB150/12)*$AA150*$F147,0)+MAX((Expenses!GT$39-$AB151/12)*$AA151*$F147,0)))))</f>
        <v>0</v>
      </c>
      <c r="GW318" s="156">
        <f>IF(OR(GW$165&lt;=EOMONTH($E147,$R147*(1-$O147)),GW$165&gt;EOMONTH($E147,$P147*12*(1-$O147)+$Q147*12*$O147+$R147*(1-$O147))),0,IF($X147="NNN",SUM(Expenses!GU$35:GU$39)*$F147,IF($X147="FSG",0,IF($X147="MG",SUMPRODUCT($Z147:$Z151,Expenses!GU$35:GU$39)*$F147,MAX((Expenses!GU$35-$AB147/12)*$AA147*$F147,0)+MAX((Expenses!GU$36-$AB148/12)*$AA148*$F147,0)+MAX((Expenses!GU$37-$AB149/12)*$AA149*$F147,0)+MAX((Expenses!GU$38-$AB150/12)*$AA150*$F147,0)+MAX((Expenses!GU$39-$AB151/12)*$AA151*$F147,0)))))</f>
        <v>0</v>
      </c>
      <c r="GX318" s="156">
        <f>IF(OR(GX$165&lt;=EOMONTH($E147,$R147*(1-$O147)),GX$165&gt;EOMONTH($E147,$P147*12*(1-$O147)+$Q147*12*$O147+$R147*(1-$O147))),0,IF($X147="NNN",SUM(Expenses!GV$35:GV$39)*$F147,IF($X147="FSG",0,IF($X147="MG",SUMPRODUCT($Z147:$Z151,Expenses!GV$35:GV$39)*$F147,MAX((Expenses!GV$35-$AB147/12)*$AA147*$F147,0)+MAX((Expenses!GV$36-$AB148/12)*$AA148*$F147,0)+MAX((Expenses!GV$37-$AB149/12)*$AA149*$F147,0)+MAX((Expenses!GV$38-$AB150/12)*$AA150*$F147,0)+MAX((Expenses!GV$39-$AB151/12)*$AA151*$F147,0)))))</f>
        <v>0</v>
      </c>
      <c r="GY318" s="156">
        <f>IF(OR(GY$165&lt;=EOMONTH($E147,$R147*(1-$O147)),GY$165&gt;EOMONTH($E147,$P147*12*(1-$O147)+$Q147*12*$O147+$R147*(1-$O147))),0,IF($X147="NNN",SUM(Expenses!GW$35:GW$39)*$F147,IF($X147="FSG",0,IF($X147="MG",SUMPRODUCT($Z147:$Z151,Expenses!GW$35:GW$39)*$F147,MAX((Expenses!GW$35-$AB147/12)*$AA147*$F147,0)+MAX((Expenses!GW$36-$AB148/12)*$AA148*$F147,0)+MAX((Expenses!GW$37-$AB149/12)*$AA149*$F147,0)+MAX((Expenses!GW$38-$AB150/12)*$AA150*$F147,0)+MAX((Expenses!GW$39-$AB151/12)*$AA151*$F147,0)))))</f>
        <v>0</v>
      </c>
      <c r="GZ318" s="156">
        <f>IF(OR(GZ$165&lt;=EOMONTH($E147,$R147*(1-$O147)),GZ$165&gt;EOMONTH($E147,$P147*12*(1-$O147)+$Q147*12*$O147+$R147*(1-$O147))),0,IF($X147="NNN",SUM(Expenses!GX$35:GX$39)*$F147,IF($X147="FSG",0,IF($X147="MG",SUMPRODUCT($Z147:$Z151,Expenses!GX$35:GX$39)*$F147,MAX((Expenses!GX$35-$AB147/12)*$AA147*$F147,0)+MAX((Expenses!GX$36-$AB148/12)*$AA148*$F147,0)+MAX((Expenses!GX$37-$AB149/12)*$AA149*$F147,0)+MAX((Expenses!GX$38-$AB150/12)*$AA150*$F147,0)+MAX((Expenses!GX$39-$AB151/12)*$AA151*$F147,0)))))</f>
        <v>0</v>
      </c>
      <c r="HA318" s="156">
        <f>IF(OR(HA$165&lt;=EOMONTH($E147,$R147*(1-$O147)),HA$165&gt;EOMONTH($E147,$P147*12*(1-$O147)+$Q147*12*$O147+$R147*(1-$O147))),0,IF($X147="NNN",SUM(Expenses!GY$35:GY$39)*$F147,IF($X147="FSG",0,IF($X147="MG",SUMPRODUCT($Z147:$Z151,Expenses!GY$35:GY$39)*$F147,MAX((Expenses!GY$35-$AB147/12)*$AA147*$F147,0)+MAX((Expenses!GY$36-$AB148/12)*$AA148*$F147,0)+MAX((Expenses!GY$37-$AB149/12)*$AA149*$F147,0)+MAX((Expenses!GY$38-$AB150/12)*$AA150*$F147,0)+MAX((Expenses!GY$39-$AB151/12)*$AA151*$F147,0)))))</f>
        <v>0</v>
      </c>
      <c r="HB318" s="156">
        <f>IF(OR(HB$165&lt;=EOMONTH($E147,$R147*(1-$O147)),HB$165&gt;EOMONTH($E147,$P147*12*(1-$O147)+$Q147*12*$O147+$R147*(1-$O147))),0,IF($X147="NNN",SUM(Expenses!GZ$35:GZ$39)*$F147,IF($X147="FSG",0,IF($X147="MG",SUMPRODUCT($Z147:$Z151,Expenses!GZ$35:GZ$39)*$F147,MAX((Expenses!GZ$35-$AB147/12)*$AA147*$F147,0)+MAX((Expenses!GZ$36-$AB148/12)*$AA148*$F147,0)+MAX((Expenses!GZ$37-$AB149/12)*$AA149*$F147,0)+MAX((Expenses!GZ$38-$AB150/12)*$AA150*$F147,0)+MAX((Expenses!GZ$39-$AB151/12)*$AA151*$F147,0)))))</f>
        <v>0</v>
      </c>
      <c r="HC318" s="156">
        <f>IF(OR(HC$165&lt;=EOMONTH($E147,$R147*(1-$O147)),HC$165&gt;EOMONTH($E147,$P147*12*(1-$O147)+$Q147*12*$O147+$R147*(1-$O147))),0,IF($X147="NNN",SUM(Expenses!HA$35:HA$39)*$F147,IF($X147="FSG",0,IF($X147="MG",SUMPRODUCT($Z147:$Z151,Expenses!HA$35:HA$39)*$F147,MAX((Expenses!HA$35-$AB147/12)*$AA147*$F147,0)+MAX((Expenses!HA$36-$AB148/12)*$AA148*$F147,0)+MAX((Expenses!HA$37-$AB149/12)*$AA149*$F147,0)+MAX((Expenses!HA$38-$AB150/12)*$AA150*$F147,0)+MAX((Expenses!HA$39-$AB151/12)*$AA151*$F147,0)))))</f>
        <v>0</v>
      </c>
      <c r="HD318" s="156">
        <f>IF(OR(HD$165&lt;=EOMONTH($E147,$R147*(1-$O147)),HD$165&gt;EOMONTH($E147,$P147*12*(1-$O147)+$Q147*12*$O147+$R147*(1-$O147))),0,IF($X147="NNN",SUM(Expenses!HB$35:HB$39)*$F147,IF($X147="FSG",0,IF($X147="MG",SUMPRODUCT($Z147:$Z151,Expenses!HB$35:HB$39)*$F147,MAX((Expenses!HB$35-$AB147/12)*$AA147*$F147,0)+MAX((Expenses!HB$36-$AB148/12)*$AA148*$F147,0)+MAX((Expenses!HB$37-$AB149/12)*$AA149*$F147,0)+MAX((Expenses!HB$38-$AB150/12)*$AA150*$F147,0)+MAX((Expenses!HB$39-$AB151/12)*$AA151*$F147,0)))))</f>
        <v>0</v>
      </c>
      <c r="HE318" s="156">
        <f>IF(OR(HE$165&lt;=EOMONTH($E147,$R147*(1-$O147)),HE$165&gt;EOMONTH($E147,$P147*12*(1-$O147)+$Q147*12*$O147+$R147*(1-$O147))),0,IF($X147="NNN",SUM(Expenses!HC$35:HC$39)*$F147,IF($X147="FSG",0,IF($X147="MG",SUMPRODUCT($Z147:$Z151,Expenses!HC$35:HC$39)*$F147,MAX((Expenses!HC$35-$AB147/12)*$AA147*$F147,0)+MAX((Expenses!HC$36-$AB148/12)*$AA148*$F147,0)+MAX((Expenses!HC$37-$AB149/12)*$AA149*$F147,0)+MAX((Expenses!HC$38-$AB150/12)*$AA150*$F147,0)+MAX((Expenses!HC$39-$AB151/12)*$AA151*$F147,0)))))</f>
        <v>0</v>
      </c>
      <c r="HF318" s="156">
        <f>IF(OR(HF$165&lt;=EOMONTH($E147,$R147*(1-$O147)),HF$165&gt;EOMONTH($E147,$P147*12*(1-$O147)+$Q147*12*$O147+$R147*(1-$O147))),0,IF($X147="NNN",SUM(Expenses!HD$35:HD$39)*$F147,IF($X147="FSG",0,IF($X147="MG",SUMPRODUCT($Z147:$Z151,Expenses!HD$35:HD$39)*$F147,MAX((Expenses!HD$35-$AB147/12)*$AA147*$F147,0)+MAX((Expenses!HD$36-$AB148/12)*$AA148*$F147,0)+MAX((Expenses!HD$37-$AB149/12)*$AA149*$F147,0)+MAX((Expenses!HD$38-$AB150/12)*$AA150*$F147,0)+MAX((Expenses!HD$39-$AB151/12)*$AA151*$F147,0)))))</f>
        <v>0</v>
      </c>
      <c r="HG318" s="156">
        <f>IF(OR(HG$165&lt;=EOMONTH($E147,$R147*(1-$O147)),HG$165&gt;EOMONTH($E147,$P147*12*(1-$O147)+$Q147*12*$O147+$R147*(1-$O147))),0,IF($X147="NNN",SUM(Expenses!HE$35:HE$39)*$F147,IF($X147="FSG",0,IF($X147="MG",SUMPRODUCT($Z147:$Z151,Expenses!HE$35:HE$39)*$F147,MAX((Expenses!HE$35-$AB147/12)*$AA147*$F147,0)+MAX((Expenses!HE$36-$AB148/12)*$AA148*$F147,0)+MAX((Expenses!HE$37-$AB149/12)*$AA149*$F147,0)+MAX((Expenses!HE$38-$AB150/12)*$AA150*$F147,0)+MAX((Expenses!HE$39-$AB151/12)*$AA151*$F147,0)))))</f>
        <v>0</v>
      </c>
      <c r="HH318" s="156">
        <f>IF(OR(HH$165&lt;=EOMONTH($E147,$R147*(1-$O147)),HH$165&gt;EOMONTH($E147,$P147*12*(1-$O147)+$Q147*12*$O147+$R147*(1-$O147))),0,IF($X147="NNN",SUM(Expenses!HF$35:HF$39)*$F147,IF($X147="FSG",0,IF($X147="MG",SUMPRODUCT($Z147:$Z151,Expenses!HF$35:HF$39)*$F147,MAX((Expenses!HF$35-$AB147/12)*$AA147*$F147,0)+MAX((Expenses!HF$36-$AB148/12)*$AA148*$F147,0)+MAX((Expenses!HF$37-$AB149/12)*$AA149*$F147,0)+MAX((Expenses!HF$38-$AB150/12)*$AA150*$F147,0)+MAX((Expenses!HF$39-$AB151/12)*$AA151*$F147,0)))))</f>
        <v>0</v>
      </c>
      <c r="HI318" s="156">
        <f>IF(OR(HI$165&lt;=EOMONTH($E147,$R147*(1-$O147)),HI$165&gt;EOMONTH($E147,$P147*12*(1-$O147)+$Q147*12*$O147+$R147*(1-$O147))),0,IF($X147="NNN",SUM(Expenses!HG$35:HG$39)*$F147,IF($X147="FSG",0,IF($X147="MG",SUMPRODUCT($Z147:$Z151,Expenses!HG$35:HG$39)*$F147,MAX((Expenses!HG$35-$AB147/12)*$AA147*$F147,0)+MAX((Expenses!HG$36-$AB148/12)*$AA148*$F147,0)+MAX((Expenses!HG$37-$AB149/12)*$AA149*$F147,0)+MAX((Expenses!HG$38-$AB150/12)*$AA150*$F147,0)+MAX((Expenses!HG$39-$AB151/12)*$AA151*$F147,0)))))</f>
        <v>0</v>
      </c>
      <c r="HJ318" s="156">
        <f>IF(OR(HJ$165&lt;=EOMONTH($E147,$R147*(1-$O147)),HJ$165&gt;EOMONTH($E147,$P147*12*(1-$O147)+$Q147*12*$O147+$R147*(1-$O147))),0,IF($X147="NNN",SUM(Expenses!HH$35:HH$39)*$F147,IF($X147="FSG",0,IF($X147="MG",SUMPRODUCT($Z147:$Z151,Expenses!HH$35:HH$39)*$F147,MAX((Expenses!HH$35-$AB147/12)*$AA147*$F147,0)+MAX((Expenses!HH$36-$AB148/12)*$AA148*$F147,0)+MAX((Expenses!HH$37-$AB149/12)*$AA149*$F147,0)+MAX((Expenses!HH$38-$AB150/12)*$AA150*$F147,0)+MAX((Expenses!HH$39-$AB151/12)*$AA151*$F147,0)))))</f>
        <v>0</v>
      </c>
      <c r="HK318" s="156">
        <f>IF(OR(HK$165&lt;=EOMONTH($E147,$R147*(1-$O147)),HK$165&gt;EOMONTH($E147,$P147*12*(1-$O147)+$Q147*12*$O147+$R147*(1-$O147))),0,IF($X147="NNN",SUM(Expenses!HI$35:HI$39)*$F147,IF($X147="FSG",0,IF($X147="MG",SUMPRODUCT($Z147:$Z151,Expenses!HI$35:HI$39)*$F147,MAX((Expenses!HI$35-$AB147/12)*$AA147*$F147,0)+MAX((Expenses!HI$36-$AB148/12)*$AA148*$F147,0)+MAX((Expenses!HI$37-$AB149/12)*$AA149*$F147,0)+MAX((Expenses!HI$38-$AB150/12)*$AA150*$F147,0)+MAX((Expenses!HI$39-$AB151/12)*$AA151*$F147,0)))))</f>
        <v>0</v>
      </c>
      <c r="HL318" s="156">
        <f>IF(OR(HL$165&lt;=EOMONTH($E147,$R147*(1-$O147)),HL$165&gt;EOMONTH($E147,$P147*12*(1-$O147)+$Q147*12*$O147+$R147*(1-$O147))),0,IF($X147="NNN",SUM(Expenses!HJ$35:HJ$39)*$F147,IF($X147="FSG",0,IF($X147="MG",SUMPRODUCT($Z147:$Z151,Expenses!HJ$35:HJ$39)*$F147,MAX((Expenses!HJ$35-$AB147/12)*$AA147*$F147,0)+MAX((Expenses!HJ$36-$AB148/12)*$AA148*$F147,0)+MAX((Expenses!HJ$37-$AB149/12)*$AA149*$F147,0)+MAX((Expenses!HJ$38-$AB150/12)*$AA150*$F147,0)+MAX((Expenses!HJ$39-$AB151/12)*$AA151*$F147,0)))))</f>
        <v>0</v>
      </c>
      <c r="HM318" s="156">
        <f>IF(OR(HM$165&lt;=EOMONTH($E147,$R147*(1-$O147)),HM$165&gt;EOMONTH($E147,$P147*12*(1-$O147)+$Q147*12*$O147+$R147*(1-$O147))),0,IF($X147="NNN",SUM(Expenses!HK$35:HK$39)*$F147,IF($X147="FSG",0,IF($X147="MG",SUMPRODUCT($Z147:$Z151,Expenses!HK$35:HK$39)*$F147,MAX((Expenses!HK$35-$AB147/12)*$AA147*$F147,0)+MAX((Expenses!HK$36-$AB148/12)*$AA148*$F147,0)+MAX((Expenses!HK$37-$AB149/12)*$AA149*$F147,0)+MAX((Expenses!HK$38-$AB150/12)*$AA150*$F147,0)+MAX((Expenses!HK$39-$AB151/12)*$AA151*$F147,0)))))</f>
        <v>0</v>
      </c>
      <c r="HN318" s="156">
        <f>IF(OR(HN$165&lt;=EOMONTH($E147,$R147*(1-$O147)),HN$165&gt;EOMONTH($E147,$P147*12*(1-$O147)+$Q147*12*$O147+$R147*(1-$O147))),0,IF($X147="NNN",SUM(Expenses!HL$35:HL$39)*$F147,IF($X147="FSG",0,IF($X147="MG",SUMPRODUCT($Z147:$Z151,Expenses!HL$35:HL$39)*$F147,MAX((Expenses!HL$35-$AB147/12)*$AA147*$F147,0)+MAX((Expenses!HL$36-$AB148/12)*$AA148*$F147,0)+MAX((Expenses!HL$37-$AB149/12)*$AA149*$F147,0)+MAX((Expenses!HL$38-$AB150/12)*$AA150*$F147,0)+MAX((Expenses!HL$39-$AB151/12)*$AA151*$F147,0)))))</f>
        <v>0</v>
      </c>
      <c r="HO318" s="156">
        <f>IF(OR(HO$165&lt;=EOMONTH($E147,$R147*(1-$O147)),HO$165&gt;EOMONTH($E147,$P147*12*(1-$O147)+$Q147*12*$O147+$R147*(1-$O147))),0,IF($X147="NNN",SUM(Expenses!HM$35:HM$39)*$F147,IF($X147="FSG",0,IF($X147="MG",SUMPRODUCT($Z147:$Z151,Expenses!HM$35:HM$39)*$F147,MAX((Expenses!HM$35-$AB147/12)*$AA147*$F147,0)+MAX((Expenses!HM$36-$AB148/12)*$AA148*$F147,0)+MAX((Expenses!HM$37-$AB149/12)*$AA149*$F147,0)+MAX((Expenses!HM$38-$AB150/12)*$AA150*$F147,0)+MAX((Expenses!HM$39-$AB151/12)*$AA151*$F147,0)))))</f>
        <v>0</v>
      </c>
      <c r="HP318" s="156">
        <f>IF(OR(HP$165&lt;=EOMONTH($E147,$R147*(1-$O147)),HP$165&gt;EOMONTH($E147,$P147*12*(1-$O147)+$Q147*12*$O147+$R147*(1-$O147))),0,IF($X147="NNN",SUM(Expenses!HN$35:HN$39)*$F147,IF($X147="FSG",0,IF($X147="MG",SUMPRODUCT($Z147:$Z151,Expenses!HN$35:HN$39)*$F147,MAX((Expenses!HN$35-$AB147/12)*$AA147*$F147,0)+MAX((Expenses!HN$36-$AB148/12)*$AA148*$F147,0)+MAX((Expenses!HN$37-$AB149/12)*$AA149*$F147,0)+MAX((Expenses!HN$38-$AB150/12)*$AA150*$F147,0)+MAX((Expenses!HN$39-$AB151/12)*$AA151*$F147,0)))))</f>
        <v>0</v>
      </c>
      <c r="HQ318" s="156">
        <f>IF(OR(HQ$165&lt;=EOMONTH($E147,$R147*(1-$O147)),HQ$165&gt;EOMONTH($E147,$P147*12*(1-$O147)+$Q147*12*$O147+$R147*(1-$O147))),0,IF($X147="NNN",SUM(Expenses!HO$35:HO$39)*$F147,IF($X147="FSG",0,IF($X147="MG",SUMPRODUCT($Z147:$Z151,Expenses!HO$35:HO$39)*$F147,MAX((Expenses!HO$35-$AB147/12)*$AA147*$F147,0)+MAX((Expenses!HO$36-$AB148/12)*$AA148*$F147,0)+MAX((Expenses!HO$37-$AB149/12)*$AA149*$F147,0)+MAX((Expenses!HO$38-$AB150/12)*$AA150*$F147,0)+MAX((Expenses!HO$39-$AB151/12)*$AA151*$F147,0)))))</f>
        <v>0</v>
      </c>
      <c r="HR318" s="156">
        <f>IF(OR(HR$165&lt;=EOMONTH($E147,$R147*(1-$O147)),HR$165&gt;EOMONTH($E147,$P147*12*(1-$O147)+$Q147*12*$O147+$R147*(1-$O147))),0,IF($X147="NNN",SUM(Expenses!HP$35:HP$39)*$F147,IF($X147="FSG",0,IF($X147="MG",SUMPRODUCT($Z147:$Z151,Expenses!HP$35:HP$39)*$F147,MAX((Expenses!HP$35-$AB147/12)*$AA147*$F147,0)+MAX((Expenses!HP$36-$AB148/12)*$AA148*$F147,0)+MAX((Expenses!HP$37-$AB149/12)*$AA149*$F147,0)+MAX((Expenses!HP$38-$AB150/12)*$AA150*$F147,0)+MAX((Expenses!HP$39-$AB151/12)*$AA151*$F147,0)))))</f>
        <v>0</v>
      </c>
      <c r="HS318" s="156">
        <f>IF(OR(HS$165&lt;=EOMONTH($E147,$R147*(1-$O147)),HS$165&gt;EOMONTH($E147,$P147*12*(1-$O147)+$Q147*12*$O147+$R147*(1-$O147))),0,IF($X147="NNN",SUM(Expenses!HQ$35:HQ$39)*$F147,IF($X147="FSG",0,IF($X147="MG",SUMPRODUCT($Z147:$Z151,Expenses!HQ$35:HQ$39)*$F147,MAX((Expenses!HQ$35-$AB147/12)*$AA147*$F147,0)+MAX((Expenses!HQ$36-$AB148/12)*$AA148*$F147,0)+MAX((Expenses!HQ$37-$AB149/12)*$AA149*$F147,0)+MAX((Expenses!HQ$38-$AB150/12)*$AA150*$F147,0)+MAX((Expenses!HQ$39-$AB151/12)*$AA151*$F147,0)))))</f>
        <v>0</v>
      </c>
      <c r="HT318" s="156">
        <f>IF(OR(HT$165&lt;=EOMONTH($E147,$R147*(1-$O147)),HT$165&gt;EOMONTH($E147,$P147*12*(1-$O147)+$Q147*12*$O147+$R147*(1-$O147))),0,IF($X147="NNN",SUM(Expenses!HR$35:HR$39)*$F147,IF($X147="FSG",0,IF($X147="MG",SUMPRODUCT($Z147:$Z151,Expenses!HR$35:HR$39)*$F147,MAX((Expenses!HR$35-$AB147/12)*$AA147*$F147,0)+MAX((Expenses!HR$36-$AB148/12)*$AA148*$F147,0)+MAX((Expenses!HR$37-$AB149/12)*$AA149*$F147,0)+MAX((Expenses!HR$38-$AB150/12)*$AA150*$F147,0)+MAX((Expenses!HR$39-$AB151/12)*$AA151*$F147,0)))))</f>
        <v>0</v>
      </c>
      <c r="HU318" s="156">
        <f>IF(OR(HU$165&lt;=EOMONTH($E147,$R147*(1-$O147)),HU$165&gt;EOMONTH($E147,$P147*12*(1-$O147)+$Q147*12*$O147+$R147*(1-$O147))),0,IF($X147="NNN",SUM(Expenses!HS$35:HS$39)*$F147,IF($X147="FSG",0,IF($X147="MG",SUMPRODUCT($Z147:$Z151,Expenses!HS$35:HS$39)*$F147,MAX((Expenses!HS$35-$AB147/12)*$AA147*$F147,0)+MAX((Expenses!HS$36-$AB148/12)*$AA148*$F147,0)+MAX((Expenses!HS$37-$AB149/12)*$AA149*$F147,0)+MAX((Expenses!HS$38-$AB150/12)*$AA150*$F147,0)+MAX((Expenses!HS$39-$AB151/12)*$AA151*$F147,0)))))</f>
        <v>0</v>
      </c>
      <c r="HV318" s="156">
        <f>IF(OR(HV$165&lt;=EOMONTH($E147,$R147*(1-$O147)),HV$165&gt;EOMONTH($E147,$P147*12*(1-$O147)+$Q147*12*$O147+$R147*(1-$O147))),0,IF($X147="NNN",SUM(Expenses!HT$35:HT$39)*$F147,IF($X147="FSG",0,IF($X147="MG",SUMPRODUCT($Z147:$Z151,Expenses!HT$35:HT$39)*$F147,MAX((Expenses!HT$35-$AB147/12)*$AA147*$F147,0)+MAX((Expenses!HT$36-$AB148/12)*$AA148*$F147,0)+MAX((Expenses!HT$37-$AB149/12)*$AA149*$F147,0)+MAX((Expenses!HT$38-$AB150/12)*$AA150*$F147,0)+MAX((Expenses!HT$39-$AB151/12)*$AA151*$F147,0)))))</f>
        <v>0</v>
      </c>
      <c r="HW318" s="156">
        <f>IF(OR(HW$165&lt;=EOMONTH($E147,$R147*(1-$O147)),HW$165&gt;EOMONTH($E147,$P147*12*(1-$O147)+$Q147*12*$O147+$R147*(1-$O147))),0,IF($X147="NNN",SUM(Expenses!HU$35:HU$39)*$F147,IF($X147="FSG",0,IF($X147="MG",SUMPRODUCT($Z147:$Z151,Expenses!HU$35:HU$39)*$F147,MAX((Expenses!HU$35-$AB147/12)*$AA147*$F147,0)+MAX((Expenses!HU$36-$AB148/12)*$AA148*$F147,0)+MAX((Expenses!HU$37-$AB149/12)*$AA149*$F147,0)+MAX((Expenses!HU$38-$AB150/12)*$AA150*$F147,0)+MAX((Expenses!HU$39-$AB151/12)*$AA151*$F147,0)))))</f>
        <v>0</v>
      </c>
      <c r="HX318" s="156">
        <f>IF(OR(HX$165&lt;=EOMONTH($E147,$R147*(1-$O147)),HX$165&gt;EOMONTH($E147,$P147*12*(1-$O147)+$Q147*12*$O147+$R147*(1-$O147))),0,IF($X147="NNN",SUM(Expenses!HV$35:HV$39)*$F147,IF($X147="FSG",0,IF($X147="MG",SUMPRODUCT($Z147:$Z151,Expenses!HV$35:HV$39)*$F147,MAX((Expenses!HV$35-$AB147/12)*$AA147*$F147,0)+MAX((Expenses!HV$36-$AB148/12)*$AA148*$F147,0)+MAX((Expenses!HV$37-$AB149/12)*$AA149*$F147,0)+MAX((Expenses!HV$38-$AB150/12)*$AA150*$F147,0)+MAX((Expenses!HV$39-$AB151/12)*$AA151*$F147,0)))))</f>
        <v>0</v>
      </c>
      <c r="HY318" s="156">
        <f>IF(OR(HY$165&lt;=EOMONTH($E147,$R147*(1-$O147)),HY$165&gt;EOMONTH($E147,$P147*12*(1-$O147)+$Q147*12*$O147+$R147*(1-$O147))),0,IF($X147="NNN",SUM(Expenses!HW$35:HW$39)*$F147,IF($X147="FSG",0,IF($X147="MG",SUMPRODUCT($Z147:$Z151,Expenses!HW$35:HW$39)*$F147,MAX((Expenses!HW$35-$AB147/12)*$AA147*$F147,0)+MAX((Expenses!HW$36-$AB148/12)*$AA148*$F147,0)+MAX((Expenses!HW$37-$AB149/12)*$AA149*$F147,0)+MAX((Expenses!HW$38-$AB150/12)*$AA150*$F147,0)+MAX((Expenses!HW$39-$AB151/12)*$AA151*$F147,0)))))</f>
        <v>0</v>
      </c>
      <c r="HZ318" s="156">
        <f>IF(OR(HZ$165&lt;=EOMONTH($E147,$R147*(1-$O147)),HZ$165&gt;EOMONTH($E147,$P147*12*(1-$O147)+$Q147*12*$O147+$R147*(1-$O147))),0,IF($X147="NNN",SUM(Expenses!HX$35:HX$39)*$F147,IF($X147="FSG",0,IF($X147="MG",SUMPRODUCT($Z147:$Z151,Expenses!HX$35:HX$39)*$F147,MAX((Expenses!HX$35-$AB147/12)*$AA147*$F147,0)+MAX((Expenses!HX$36-$AB148/12)*$AA148*$F147,0)+MAX((Expenses!HX$37-$AB149/12)*$AA149*$F147,0)+MAX((Expenses!HX$38-$AB150/12)*$AA150*$F147,0)+MAX((Expenses!HX$39-$AB151/12)*$AA151*$F147,0)))))</f>
        <v>0</v>
      </c>
      <c r="IA318" s="156">
        <f>IF(OR(IA$165&lt;=EOMONTH($E147,$R147*(1-$O147)),IA$165&gt;EOMONTH($E147,$P147*12*(1-$O147)+$Q147*12*$O147+$R147*(1-$O147))),0,IF($X147="NNN",SUM(Expenses!HY$35:HY$39)*$F147,IF($X147="FSG",0,IF($X147="MG",SUMPRODUCT($Z147:$Z151,Expenses!HY$35:HY$39)*$F147,MAX((Expenses!HY$35-$AB147/12)*$AA147*$F147,0)+MAX((Expenses!HY$36-$AB148/12)*$AA148*$F147,0)+MAX((Expenses!HY$37-$AB149/12)*$AA149*$F147,0)+MAX((Expenses!HY$38-$AB150/12)*$AA150*$F147,0)+MAX((Expenses!HY$39-$AB151/12)*$AA151*$F147,0)))))</f>
        <v>0</v>
      </c>
      <c r="IB318" s="156">
        <f>IF(OR(IB$165&lt;=EOMONTH($E147,$R147*(1-$O147)),IB$165&gt;EOMONTH($E147,$P147*12*(1-$O147)+$Q147*12*$O147+$R147*(1-$O147))),0,IF($X147="NNN",SUM(Expenses!HZ$35:HZ$39)*$F147,IF($X147="FSG",0,IF($X147="MG",SUMPRODUCT($Z147:$Z151,Expenses!HZ$35:HZ$39)*$F147,MAX((Expenses!HZ$35-$AB147/12)*$AA147*$F147,0)+MAX((Expenses!HZ$36-$AB148/12)*$AA148*$F147,0)+MAX((Expenses!HZ$37-$AB149/12)*$AA149*$F147,0)+MAX((Expenses!HZ$38-$AB150/12)*$AA150*$F147,0)+MAX((Expenses!HZ$39-$AB151/12)*$AA151*$F147,0)))))</f>
        <v>0</v>
      </c>
      <c r="IC318" s="156">
        <f>IF(OR(IC$165&lt;=EOMONTH($E147,$R147*(1-$O147)),IC$165&gt;EOMONTH($E147,$P147*12*(1-$O147)+$Q147*12*$O147+$R147*(1-$O147))),0,IF($X147="NNN",SUM(Expenses!IA$35:IA$39)*$F147,IF($X147="FSG",0,IF($X147="MG",SUMPRODUCT($Z147:$Z151,Expenses!IA$35:IA$39)*$F147,MAX((Expenses!IA$35-$AB147/12)*$AA147*$F147,0)+MAX((Expenses!IA$36-$AB148/12)*$AA148*$F147,0)+MAX((Expenses!IA$37-$AB149/12)*$AA149*$F147,0)+MAX((Expenses!IA$38-$AB150/12)*$AA150*$F147,0)+MAX((Expenses!IA$39-$AB151/12)*$AA151*$F147,0)))))</f>
        <v>0</v>
      </c>
      <c r="ID318" s="156">
        <f>IF(OR(ID$165&lt;=EOMONTH($E147,$R147*(1-$O147)),ID$165&gt;EOMONTH($E147,$P147*12*(1-$O147)+$Q147*12*$O147+$R147*(1-$O147))),0,IF($X147="NNN",SUM(Expenses!IB$35:IB$39)*$F147,IF($X147="FSG",0,IF($X147="MG",SUMPRODUCT($Z147:$Z151,Expenses!IB$35:IB$39)*$F147,MAX((Expenses!IB$35-$AB147/12)*$AA147*$F147,0)+MAX((Expenses!IB$36-$AB148/12)*$AA148*$F147,0)+MAX((Expenses!IB$37-$AB149/12)*$AA149*$F147,0)+MAX((Expenses!IB$38-$AB150/12)*$AA150*$F147,0)+MAX((Expenses!IB$39-$AB151/12)*$AA151*$F147,0)))))</f>
        <v>0</v>
      </c>
      <c r="IE318" s="156">
        <f>IF(OR(IE$165&lt;=EOMONTH($E147,$R147*(1-$O147)),IE$165&gt;EOMONTH($E147,$P147*12*(1-$O147)+$Q147*12*$O147+$R147*(1-$O147))),0,IF($X147="NNN",SUM(Expenses!IC$35:IC$39)*$F147,IF($X147="FSG",0,IF($X147="MG",SUMPRODUCT($Z147:$Z151,Expenses!IC$35:IC$39)*$F147,MAX((Expenses!IC$35-$AB147/12)*$AA147*$F147,0)+MAX((Expenses!IC$36-$AB148/12)*$AA148*$F147,0)+MAX((Expenses!IC$37-$AB149/12)*$AA149*$F147,0)+MAX((Expenses!IC$38-$AB150/12)*$AA150*$F147,0)+MAX((Expenses!IC$39-$AB151/12)*$AA151*$F147,0)))))</f>
        <v>0</v>
      </c>
      <c r="IF318" s="156">
        <f>IF(OR(IF$165&lt;=EOMONTH($E147,$R147*(1-$O147)),IF$165&gt;EOMONTH($E147,$P147*12*(1-$O147)+$Q147*12*$O147+$R147*(1-$O147))),0,IF($X147="NNN",SUM(Expenses!ID$35:ID$39)*$F147,IF($X147="FSG",0,IF($X147="MG",SUMPRODUCT($Z147:$Z151,Expenses!ID$35:ID$39)*$F147,MAX((Expenses!ID$35-$AB147/12)*$AA147*$F147,0)+MAX((Expenses!ID$36-$AB148/12)*$AA148*$F147,0)+MAX((Expenses!ID$37-$AB149/12)*$AA149*$F147,0)+MAX((Expenses!ID$38-$AB150/12)*$AA150*$F147,0)+MAX((Expenses!ID$39-$AB151/12)*$AA151*$F147,0)))))</f>
        <v>0</v>
      </c>
      <c r="IG318" s="156">
        <f>IF(OR(IG$165&lt;=EOMONTH($E147,$R147*(1-$O147)),IG$165&gt;EOMONTH($E147,$P147*12*(1-$O147)+$Q147*12*$O147+$R147*(1-$O147))),0,IF($X147="NNN",SUM(Expenses!IE$35:IE$39)*$F147,IF($X147="FSG",0,IF($X147="MG",SUMPRODUCT($Z147:$Z151,Expenses!IE$35:IE$39)*$F147,MAX((Expenses!IE$35-$AB147/12)*$AA147*$F147,0)+MAX((Expenses!IE$36-$AB148/12)*$AA148*$F147,0)+MAX((Expenses!IE$37-$AB149/12)*$AA149*$F147,0)+MAX((Expenses!IE$38-$AB150/12)*$AA150*$F147,0)+MAX((Expenses!IE$39-$AB151/12)*$AA151*$F147,0)))))</f>
        <v>0</v>
      </c>
      <c r="IH318" s="156">
        <f>IF(OR(IH$165&lt;=EOMONTH($E147,$R147*(1-$O147)),IH$165&gt;EOMONTH($E147,$P147*12*(1-$O147)+$Q147*12*$O147+$R147*(1-$O147))),0,IF($X147="NNN",SUM(Expenses!IF$35:IF$39)*$F147,IF($X147="FSG",0,IF($X147="MG",SUMPRODUCT($Z147:$Z151,Expenses!IF$35:IF$39)*$F147,MAX((Expenses!IF$35-$AB147/12)*$AA147*$F147,0)+MAX((Expenses!IF$36-$AB148/12)*$AA148*$F147,0)+MAX((Expenses!IF$37-$AB149/12)*$AA149*$F147,0)+MAX((Expenses!IF$38-$AB150/12)*$AA150*$F147,0)+MAX((Expenses!IF$39-$AB151/12)*$AA151*$F147,0)))))</f>
        <v>0</v>
      </c>
      <c r="II318" s="156">
        <f>IF(OR(II$165&lt;=EOMONTH($E147,$R147*(1-$O147)),II$165&gt;EOMONTH($E147,$P147*12*(1-$O147)+$Q147*12*$O147+$R147*(1-$O147))),0,IF($X147="NNN",SUM(Expenses!IG$35:IG$39)*$F147,IF($X147="FSG",0,IF($X147="MG",SUMPRODUCT($Z147:$Z151,Expenses!IG$35:IG$39)*$F147,MAX((Expenses!IG$35-$AB147/12)*$AA147*$F147,0)+MAX((Expenses!IG$36-$AB148/12)*$AA148*$F147,0)+MAX((Expenses!IG$37-$AB149/12)*$AA149*$F147,0)+MAX((Expenses!IG$38-$AB150/12)*$AA150*$F147,0)+MAX((Expenses!IG$39-$AB151/12)*$AA151*$F147,0)))))</f>
        <v>0</v>
      </c>
      <c r="IJ318" s="156">
        <f>IF(OR(IJ$165&lt;=EOMONTH($E147,$R147*(1-$O147)),IJ$165&gt;EOMONTH($E147,$P147*12*(1-$O147)+$Q147*12*$O147+$R147*(1-$O147))),0,IF($X147="NNN",SUM(Expenses!IH$35:IH$39)*$F147,IF($X147="FSG",0,IF($X147="MG",SUMPRODUCT($Z147:$Z151,Expenses!IH$35:IH$39)*$F147,MAX((Expenses!IH$35-$AB147/12)*$AA147*$F147,0)+MAX((Expenses!IH$36-$AB148/12)*$AA148*$F147,0)+MAX((Expenses!IH$37-$AB149/12)*$AA149*$F147,0)+MAX((Expenses!IH$38-$AB150/12)*$AA150*$F147,0)+MAX((Expenses!IH$39-$AB151/12)*$AA151*$F147,0)))))</f>
        <v>0</v>
      </c>
      <c r="IK318" s="156">
        <f>IF(OR(IK$165&lt;=EOMONTH($E147,$R147*(1-$O147)),IK$165&gt;EOMONTH($E147,$P147*12*(1-$O147)+$Q147*12*$O147+$R147*(1-$O147))),0,IF($X147="NNN",SUM(Expenses!II$35:II$39)*$F147,IF($X147="FSG",0,IF($X147="MG",SUMPRODUCT($Z147:$Z151,Expenses!II$35:II$39)*$F147,MAX((Expenses!II$35-$AB147/12)*$AA147*$F147,0)+MAX((Expenses!II$36-$AB148/12)*$AA148*$F147,0)+MAX((Expenses!II$37-$AB149/12)*$AA149*$F147,0)+MAX((Expenses!II$38-$AB150/12)*$AA150*$F147,0)+MAX((Expenses!II$39-$AB151/12)*$AA151*$F147,0)))))</f>
        <v>0</v>
      </c>
      <c r="IL318" s="156">
        <f>IF(OR(IL$165&lt;=EOMONTH($E147,$R147*(1-$O147)),IL$165&gt;EOMONTH($E147,$P147*12*(1-$O147)+$Q147*12*$O147+$R147*(1-$O147))),0,IF($X147="NNN",SUM(Expenses!IJ$35:IJ$39)*$F147,IF($X147="FSG",0,IF($X147="MG",SUMPRODUCT($Z147:$Z151,Expenses!IJ$35:IJ$39)*$F147,MAX((Expenses!IJ$35-$AB147/12)*$AA147*$F147,0)+MAX((Expenses!IJ$36-$AB148/12)*$AA148*$F147,0)+MAX((Expenses!IJ$37-$AB149/12)*$AA149*$F147,0)+MAX((Expenses!IJ$38-$AB150/12)*$AA150*$F147,0)+MAX((Expenses!IJ$39-$AB151/12)*$AA151*$F147,0)))))</f>
        <v>0</v>
      </c>
      <c r="IM318" s="156">
        <f>IF(OR(IM$165&lt;=EOMONTH($E147,$R147*(1-$O147)),IM$165&gt;EOMONTH($E147,$P147*12*(1-$O147)+$Q147*12*$O147+$R147*(1-$O147))),0,IF($X147="NNN",SUM(Expenses!IK$35:IK$39)*$F147,IF($X147="FSG",0,IF($X147="MG",SUMPRODUCT($Z147:$Z151,Expenses!IK$35:IK$39)*$F147,MAX((Expenses!IK$35-$AB147/12)*$AA147*$F147,0)+MAX((Expenses!IK$36-$AB148/12)*$AA148*$F147,0)+MAX((Expenses!IK$37-$AB149/12)*$AA149*$F147,0)+MAX((Expenses!IK$38-$AB150/12)*$AA150*$F147,0)+MAX((Expenses!IK$39-$AB151/12)*$AA151*$F147,0)))))</f>
        <v>0</v>
      </c>
      <c r="IN318" s="156">
        <f>IF(OR(IN$165&lt;=EOMONTH($E147,$R147*(1-$O147)),IN$165&gt;EOMONTH($E147,$P147*12*(1-$O147)+$Q147*12*$O147+$R147*(1-$O147))),0,IF($X147="NNN",SUM(Expenses!IL$35:IL$39)*$F147,IF($X147="FSG",0,IF($X147="MG",SUMPRODUCT($Z147:$Z151,Expenses!IL$35:IL$39)*$F147,MAX((Expenses!IL$35-$AB147/12)*$AA147*$F147,0)+MAX((Expenses!IL$36-$AB148/12)*$AA148*$F147,0)+MAX((Expenses!IL$37-$AB149/12)*$AA149*$F147,0)+MAX((Expenses!IL$38-$AB150/12)*$AA150*$F147,0)+MAX((Expenses!IL$39-$AB151/12)*$AA151*$F147,0)))))</f>
        <v>0</v>
      </c>
      <c r="IO318" s="156">
        <f>IF(OR(IO$165&lt;=EOMONTH($E147,$R147*(1-$O147)),IO$165&gt;EOMONTH($E147,$P147*12*(1-$O147)+$Q147*12*$O147+$R147*(1-$O147))),0,IF($X147="NNN",SUM(Expenses!IM$35:IM$39)*$F147,IF($X147="FSG",0,IF($X147="MG",SUMPRODUCT($Z147:$Z151,Expenses!IM$35:IM$39)*$F147,MAX((Expenses!IM$35-$AB147/12)*$AA147*$F147,0)+MAX((Expenses!IM$36-$AB148/12)*$AA148*$F147,0)+MAX((Expenses!IM$37-$AB149/12)*$AA149*$F147,0)+MAX((Expenses!IM$38-$AB150/12)*$AA150*$F147,0)+MAX((Expenses!IM$39-$AB151/12)*$AA151*$F147,0)))))</f>
        <v>0</v>
      </c>
      <c r="IP318" s="156">
        <f>IF(OR(IP$165&lt;=EOMONTH($E147,$R147*(1-$O147)),IP$165&gt;EOMONTH($E147,$P147*12*(1-$O147)+$Q147*12*$O147+$R147*(1-$O147))),0,IF($X147="NNN",SUM(Expenses!IN$35:IN$39)*$F147,IF($X147="FSG",0,IF($X147="MG",SUMPRODUCT($Z147:$Z151,Expenses!IN$35:IN$39)*$F147,MAX((Expenses!IN$35-$AB147/12)*$AA147*$F147,0)+MAX((Expenses!IN$36-$AB148/12)*$AA148*$F147,0)+MAX((Expenses!IN$37-$AB149/12)*$AA149*$F147,0)+MAX((Expenses!IN$38-$AB150/12)*$AA150*$F147,0)+MAX((Expenses!IN$39-$AB151/12)*$AA151*$F147,0)))))</f>
        <v>0</v>
      </c>
      <c r="IQ318" s="156">
        <f>IF(OR(IQ$165&lt;=EOMONTH($E147,$R147*(1-$O147)),IQ$165&gt;EOMONTH($E147,$P147*12*(1-$O147)+$Q147*12*$O147+$R147*(1-$O147))),0,IF($X147="NNN",SUM(Expenses!IO$35:IO$39)*$F147,IF($X147="FSG",0,IF($X147="MG",SUMPRODUCT($Z147:$Z151,Expenses!IO$35:IO$39)*$F147,MAX((Expenses!IO$35-$AB147/12)*$AA147*$F147,0)+MAX((Expenses!IO$36-$AB148/12)*$AA148*$F147,0)+MAX((Expenses!IO$37-$AB149/12)*$AA149*$F147,0)+MAX((Expenses!IO$38-$AB150/12)*$AA150*$F147,0)+MAX((Expenses!IO$39-$AB151/12)*$AA151*$F147,0)))))</f>
        <v>0</v>
      </c>
      <c r="IR318" s="156">
        <f>IF(OR(IR$165&lt;=EOMONTH($E147,$R147*(1-$O147)),IR$165&gt;EOMONTH($E147,$P147*12*(1-$O147)+$Q147*12*$O147+$R147*(1-$O147))),0,IF($X147="NNN",SUM(Expenses!IP$35:IP$39)*$F147,IF($X147="FSG",0,IF($X147="MG",SUMPRODUCT($Z147:$Z151,Expenses!IP$35:IP$39)*$F147,MAX((Expenses!IP$35-$AB147/12)*$AA147*$F147,0)+MAX((Expenses!IP$36-$AB148/12)*$AA148*$F147,0)+MAX((Expenses!IP$37-$AB149/12)*$AA149*$F147,0)+MAX((Expenses!IP$38-$AB150/12)*$AA150*$F147,0)+MAX((Expenses!IP$39-$AB151/12)*$AA151*$F147,0)))))</f>
        <v>0</v>
      </c>
      <c r="IS318" s="156">
        <f>IF(OR(IS$165&lt;=EOMONTH($E147,$R147*(1-$O147)),IS$165&gt;EOMONTH($E147,$P147*12*(1-$O147)+$Q147*12*$O147+$R147*(1-$O147))),0,IF($X147="NNN",SUM(Expenses!IQ$35:IQ$39)*$F147,IF($X147="FSG",0,IF($X147="MG",SUMPRODUCT($Z147:$Z151,Expenses!IQ$35:IQ$39)*$F147,MAX((Expenses!IQ$35-$AB147/12)*$AA147*$F147,0)+MAX((Expenses!IQ$36-$AB148/12)*$AA148*$F147,0)+MAX((Expenses!IQ$37-$AB149/12)*$AA149*$F147,0)+MAX((Expenses!IQ$38-$AB150/12)*$AA150*$F147,0)+MAX((Expenses!IQ$39-$AB151/12)*$AA151*$F147,0)))))</f>
        <v>0</v>
      </c>
      <c r="IT318" s="156">
        <f>IF(OR(IT$165&lt;=EOMONTH($E147,$R147*(1-$O147)),IT$165&gt;EOMONTH($E147,$P147*12*(1-$O147)+$Q147*12*$O147+$R147*(1-$O147))),0,IF($X147="NNN",SUM(Expenses!IR$35:IR$39)*$F147,IF($X147="FSG",0,IF($X147="MG",SUMPRODUCT($Z147:$Z151,Expenses!IR$35:IR$39)*$F147,MAX((Expenses!IR$35-$AB147/12)*$AA147*$F147,0)+MAX((Expenses!IR$36-$AB148/12)*$AA148*$F147,0)+MAX((Expenses!IR$37-$AB149/12)*$AA149*$F147,0)+MAX((Expenses!IR$38-$AB150/12)*$AA150*$F147,0)+MAX((Expenses!IR$39-$AB151/12)*$AA151*$F147,0)))))</f>
        <v>0</v>
      </c>
      <c r="IU318" s="156">
        <f>IF(OR(IU$165&lt;=EOMONTH($E147,$R147*(1-$O147)),IU$165&gt;EOMONTH($E147,$P147*12*(1-$O147)+$Q147*12*$O147+$R147*(1-$O147))),0,IF($X147="NNN",SUM(Expenses!IS$35:IS$39)*$F147,IF($X147="FSG",0,IF($X147="MG",SUMPRODUCT($Z147:$Z151,Expenses!IS$35:IS$39)*$F147,MAX((Expenses!IS$35-$AB147/12)*$AA147*$F147,0)+MAX((Expenses!IS$36-$AB148/12)*$AA148*$F147,0)+MAX((Expenses!IS$37-$AB149/12)*$AA149*$F147,0)+MAX((Expenses!IS$38-$AB150/12)*$AA150*$F147,0)+MAX((Expenses!IS$39-$AB151/12)*$AA151*$F147,0)))))</f>
        <v>0</v>
      </c>
      <c r="IV318" s="156">
        <f>IF(OR(IV$165&lt;=EOMONTH($E147,$R147*(1-$O147)),IV$165&gt;EOMONTH($E147,$P147*12*(1-$O147)+$Q147*12*$O147+$R147*(1-$O147))),0,IF($X147="NNN",SUM(Expenses!IT$35:IT$39)*$F147,IF($X147="FSG",0,IF($X147="MG",SUMPRODUCT($Z147:$Z151,Expenses!IT$35:IT$39)*$F147,MAX((Expenses!IT$35-$AB147/12)*$AA147*$F147,0)+MAX((Expenses!IT$36-$AB148/12)*$AA148*$F147,0)+MAX((Expenses!IT$37-$AB149/12)*$AA149*$F147,0)+MAX((Expenses!IT$38-$AB150/12)*$AA150*$F147,0)+MAX((Expenses!IT$39-$AB151/12)*$AA151*$F147,0)))))</f>
        <v>0</v>
      </c>
      <c r="IW318" s="156">
        <f>IF(OR(IW$165&lt;=EOMONTH($E147,$R147*(1-$O147)),IW$165&gt;EOMONTH($E147,$P147*12*(1-$O147)+$Q147*12*$O147+$R147*(1-$O147))),0,IF($X147="NNN",SUM(Expenses!IU$35:IU$39)*$F147,IF($X147="FSG",0,IF($X147="MG",SUMPRODUCT($Z147:$Z151,Expenses!IU$35:IU$39)*$F147,MAX((Expenses!IU$35-$AB147/12)*$AA147*$F147,0)+MAX((Expenses!IU$36-$AB148/12)*$AA148*$F147,0)+MAX((Expenses!IU$37-$AB149/12)*$AA149*$F147,0)+MAX((Expenses!IU$38-$AB150/12)*$AA150*$F147,0)+MAX((Expenses!IU$39-$AB151/12)*$AA151*$F147,0)))))</f>
        <v>0</v>
      </c>
      <c r="IX318" s="156">
        <f>IF(OR(IX$165&lt;=EOMONTH($E147,$R147*(1-$O147)),IX$165&gt;EOMONTH($E147,$P147*12*(1-$O147)+$Q147*12*$O147+$R147*(1-$O147))),0,IF($X147="NNN",SUM(Expenses!IV$35:IV$39)*$F147,IF($X147="FSG",0,IF($X147="MG",SUMPRODUCT($Z147:$Z151,Expenses!IV$35:IV$39)*$F147,MAX((Expenses!IV$35-$AB147/12)*$AA147*$F147,0)+MAX((Expenses!IV$36-$AB148/12)*$AA148*$F147,0)+MAX((Expenses!IV$37-$AB149/12)*$AA149*$F147,0)+MAX((Expenses!IV$38-$AB150/12)*$AA150*$F147,0)+MAX((Expenses!IV$39-$AB151/12)*$AA151*$F147,0)))))</f>
        <v>0</v>
      </c>
      <c r="IY318" s="156">
        <f>IF(OR(IY$165&lt;=EOMONTH($E147,$R147*(1-$O147)),IY$165&gt;EOMONTH($E147,$P147*12*(1-$O147)+$Q147*12*$O147+$R147*(1-$O147))),0,IF($X147="NNN",SUM(Expenses!IW$35:IW$39)*$F147,IF($X147="FSG",0,IF($X147="MG",SUMPRODUCT($Z147:$Z151,Expenses!IW$35:IW$39)*$F147,MAX((Expenses!IW$35-$AB147/12)*$AA147*$F147,0)+MAX((Expenses!IW$36-$AB148/12)*$AA148*$F147,0)+MAX((Expenses!IW$37-$AB149/12)*$AA149*$F147,0)+MAX((Expenses!IW$38-$AB150/12)*$AA150*$F147,0)+MAX((Expenses!IW$39-$AB151/12)*$AA151*$F147,0)))))</f>
        <v>0</v>
      </c>
      <c r="IZ318" s="156">
        <f>IF(OR(IZ$165&lt;=EOMONTH($E147,$R147*(1-$O147)),IZ$165&gt;EOMONTH($E147,$P147*12*(1-$O147)+$Q147*12*$O147+$R147*(1-$O147))),0,IF($X147="NNN",SUM(Expenses!IX$35:IX$39)*$F147,IF($X147="FSG",0,IF($X147="MG",SUMPRODUCT($Z147:$Z151,Expenses!IX$35:IX$39)*$F147,MAX((Expenses!IX$35-$AB147/12)*$AA147*$F147,0)+MAX((Expenses!IX$36-$AB148/12)*$AA148*$F147,0)+MAX((Expenses!IX$37-$AB149/12)*$AA149*$F147,0)+MAX((Expenses!IX$38-$AB150/12)*$AA150*$F147,0)+MAX((Expenses!IX$39-$AB151/12)*$AA151*$F147,0)))))</f>
        <v>0</v>
      </c>
      <c r="JA318" s="156">
        <f>IF(OR(JA$165&lt;=EOMONTH($E147,$R147*(1-$O147)),JA$165&gt;EOMONTH($E147,$P147*12*(1-$O147)+$Q147*12*$O147+$R147*(1-$O147))),0,IF($X147="NNN",SUM(Expenses!IY$35:IY$39)*$F147,IF($X147="FSG",0,IF($X147="MG",SUMPRODUCT($Z147:$Z151,Expenses!IY$35:IY$39)*$F147,MAX((Expenses!IY$35-$AB147/12)*$AA147*$F147,0)+MAX((Expenses!IY$36-$AB148/12)*$AA148*$F147,0)+MAX((Expenses!IY$37-$AB149/12)*$AA149*$F147,0)+MAX((Expenses!IY$38-$AB150/12)*$AA150*$F147,0)+MAX((Expenses!IY$39-$AB151/12)*$AA151*$F147,0)))))</f>
        <v>0</v>
      </c>
      <c r="JB318" s="156">
        <f>IF(OR(JB$165&lt;=EOMONTH($E147,$R147*(1-$O147)),JB$165&gt;EOMONTH($E147,$P147*12*(1-$O147)+$Q147*12*$O147+$R147*(1-$O147))),0,IF($X147="NNN",SUM(Expenses!IZ$35:IZ$39)*$F147,IF($X147="FSG",0,IF($X147="MG",SUMPRODUCT($Z147:$Z151,Expenses!IZ$35:IZ$39)*$F147,MAX((Expenses!IZ$35-$AB147/12)*$AA147*$F147,0)+MAX((Expenses!IZ$36-$AB148/12)*$AA148*$F147,0)+MAX((Expenses!IZ$37-$AB149/12)*$AA149*$F147,0)+MAX((Expenses!IZ$38-$AB150/12)*$AA150*$F147,0)+MAX((Expenses!IZ$39-$AB151/12)*$AA151*$F147,0)))))</f>
        <v>0</v>
      </c>
      <c r="JC318" s="156">
        <f>IF(OR(JC$165&lt;=EOMONTH($E147,$R147*(1-$O147)),JC$165&gt;EOMONTH($E147,$P147*12*(1-$O147)+$Q147*12*$O147+$R147*(1-$O147))),0,IF($X147="NNN",SUM(Expenses!JA$35:JA$39)*$F147,IF($X147="FSG",0,IF($X147="MG",SUMPRODUCT($Z147:$Z151,Expenses!JA$35:JA$39)*$F147,MAX((Expenses!JA$35-$AB147/12)*$AA147*$F147,0)+MAX((Expenses!JA$36-$AB148/12)*$AA148*$F147,0)+MAX((Expenses!JA$37-$AB149/12)*$AA149*$F147,0)+MAX((Expenses!JA$38-$AB150/12)*$AA150*$F147,0)+MAX((Expenses!JA$39-$AB151/12)*$AA151*$F147,0)))))</f>
        <v>0</v>
      </c>
      <c r="JD318" s="156">
        <f>IF(OR(JD$165&lt;=EOMONTH($E147,$R147*(1-$O147)),JD$165&gt;EOMONTH($E147,$P147*12*(1-$O147)+$Q147*12*$O147+$R147*(1-$O147))),0,IF($X147="NNN",SUM(Expenses!JB$35:JB$39)*$F147,IF($X147="FSG",0,IF($X147="MG",SUMPRODUCT($Z147:$Z151,Expenses!JB$35:JB$39)*$F147,MAX((Expenses!JB$35-$AB147/12)*$AA147*$F147,0)+MAX((Expenses!JB$36-$AB148/12)*$AA148*$F147,0)+MAX((Expenses!JB$37-$AB149/12)*$AA149*$F147,0)+MAX((Expenses!JB$38-$AB150/12)*$AA150*$F147,0)+MAX((Expenses!JB$39-$AB151/12)*$AA151*$F147,0)))))</f>
        <v>0</v>
      </c>
      <c r="JE318" s="156">
        <f>IF(OR(JE$165&lt;=EOMONTH($E147,$R147*(1-$O147)),JE$165&gt;EOMONTH($E147,$P147*12*(1-$O147)+$Q147*12*$O147+$R147*(1-$O147))),0,IF($X147="NNN",SUM(Expenses!JC$35:JC$39)*$F147,IF($X147="FSG",0,IF($X147="MG",SUMPRODUCT($Z147:$Z151,Expenses!JC$35:JC$39)*$F147,MAX((Expenses!JC$35-$AB147/12)*$AA147*$F147,0)+MAX((Expenses!JC$36-$AB148/12)*$AA148*$F147,0)+MAX((Expenses!JC$37-$AB149/12)*$AA149*$F147,0)+MAX((Expenses!JC$38-$AB150/12)*$AA150*$F147,0)+MAX((Expenses!JC$39-$AB151/12)*$AA151*$F147,0)))))</f>
        <v>0</v>
      </c>
      <c r="JF318" s="156">
        <f>IF(OR(JF$165&lt;=EOMONTH($E147,$R147*(1-$O147)),JF$165&gt;EOMONTH($E147,$P147*12*(1-$O147)+$Q147*12*$O147+$R147*(1-$O147))),0,IF($X147="NNN",SUM(Expenses!JD$35:JD$39)*$F147,IF($X147="FSG",0,IF($X147="MG",SUMPRODUCT($Z147:$Z151,Expenses!JD$35:JD$39)*$F147,MAX((Expenses!JD$35-$AB147/12)*$AA147*$F147,0)+MAX((Expenses!JD$36-$AB148/12)*$AA148*$F147,0)+MAX((Expenses!JD$37-$AB149/12)*$AA149*$F147,0)+MAX((Expenses!JD$38-$AB150/12)*$AA150*$F147,0)+MAX((Expenses!JD$39-$AB151/12)*$AA151*$F147,0)))))</f>
        <v>0</v>
      </c>
      <c r="JG318" s="156">
        <f>IF(OR(JG$165&lt;=EOMONTH($E147,$R147*(1-$O147)),JG$165&gt;EOMONTH($E147,$P147*12*(1-$O147)+$Q147*12*$O147+$R147*(1-$O147))),0,IF($X147="NNN",SUM(Expenses!JE$35:JE$39)*$F147,IF($X147="FSG",0,IF($X147="MG",SUMPRODUCT($Z147:$Z151,Expenses!JE$35:JE$39)*$F147,MAX((Expenses!JE$35-$AB147/12)*$AA147*$F147,0)+MAX((Expenses!JE$36-$AB148/12)*$AA148*$F147,0)+MAX((Expenses!JE$37-$AB149/12)*$AA149*$F147,0)+MAX((Expenses!JE$38-$AB150/12)*$AA150*$F147,0)+MAX((Expenses!JE$39-$AB151/12)*$AA151*$F147,0)))))</f>
        <v>0</v>
      </c>
      <c r="JH318" s="156">
        <f>IF(OR(JH$165&lt;=EOMONTH($E147,$R147*(1-$O147)),JH$165&gt;EOMONTH($E147,$P147*12*(1-$O147)+$Q147*12*$O147+$R147*(1-$O147))),0,IF($X147="NNN",SUM(Expenses!JF$35:JF$39)*$F147,IF($X147="FSG",0,IF($X147="MG",SUMPRODUCT($Z147:$Z151,Expenses!JF$35:JF$39)*$F147,MAX((Expenses!JF$35-$AB147/12)*$AA147*$F147,0)+MAX((Expenses!JF$36-$AB148/12)*$AA148*$F147,0)+MAX((Expenses!JF$37-$AB149/12)*$AA149*$F147,0)+MAX((Expenses!JF$38-$AB150/12)*$AA150*$F147,0)+MAX((Expenses!JF$39-$AB151/12)*$AA151*$F147,0)))))</f>
        <v>0</v>
      </c>
      <c r="JI318" s="156">
        <f>IF(OR(JI$165&lt;=EOMONTH($E147,$R147*(1-$O147)),JI$165&gt;EOMONTH($E147,$P147*12*(1-$O147)+$Q147*12*$O147+$R147*(1-$O147))),0,IF($X147="NNN",SUM(Expenses!JG$35:JG$39)*$F147,IF($X147="FSG",0,IF($X147="MG",SUMPRODUCT($Z147:$Z151,Expenses!JG$35:JG$39)*$F147,MAX((Expenses!JG$35-$AB147/12)*$AA147*$F147,0)+MAX((Expenses!JG$36-$AB148/12)*$AA148*$F147,0)+MAX((Expenses!JG$37-$AB149/12)*$AA149*$F147,0)+MAX((Expenses!JG$38-$AB150/12)*$AA150*$F147,0)+MAX((Expenses!JG$39-$AB151/12)*$AA151*$F147,0)))))</f>
        <v>0</v>
      </c>
      <c r="JJ318" s="156">
        <f>IF(OR(JJ$165&lt;=EOMONTH($E147,$R147*(1-$O147)),JJ$165&gt;EOMONTH($E147,$P147*12*(1-$O147)+$Q147*12*$O147+$R147*(1-$O147))),0,IF($X147="NNN",SUM(Expenses!JH$35:JH$39)*$F147,IF($X147="FSG",0,IF($X147="MG",SUMPRODUCT($Z147:$Z151,Expenses!JH$35:JH$39)*$F147,MAX((Expenses!JH$35-$AB147/12)*$AA147*$F147,0)+MAX((Expenses!JH$36-$AB148/12)*$AA148*$F147,0)+MAX((Expenses!JH$37-$AB149/12)*$AA149*$F147,0)+MAX((Expenses!JH$38-$AB150/12)*$AA150*$F147,0)+MAX((Expenses!JH$39-$AB151/12)*$AA151*$F147,0)))))</f>
        <v>0</v>
      </c>
      <c r="JK318" s="156">
        <f>IF(OR(JK$165&lt;=EOMONTH($E147,$R147*(1-$O147)),JK$165&gt;EOMONTH($E147,$P147*12*(1-$O147)+$Q147*12*$O147+$R147*(1-$O147))),0,IF($X147="NNN",SUM(Expenses!JI$35:JI$39)*$F147,IF($X147="FSG",0,IF($X147="MG",SUMPRODUCT($Z147:$Z151,Expenses!JI$35:JI$39)*$F147,MAX((Expenses!JI$35-$AB147/12)*$AA147*$F147,0)+MAX((Expenses!JI$36-$AB148/12)*$AA148*$F147,0)+MAX((Expenses!JI$37-$AB149/12)*$AA149*$F147,0)+MAX((Expenses!JI$38-$AB150/12)*$AA150*$F147,0)+MAX((Expenses!JI$39-$AB151/12)*$AA151*$F147,0)))))</f>
        <v>0</v>
      </c>
      <c r="JL318" s="156">
        <f>IF(OR(JL$165&lt;=EOMONTH($E147,$R147*(1-$O147)),JL$165&gt;EOMONTH($E147,$P147*12*(1-$O147)+$Q147*12*$O147+$R147*(1-$O147))),0,IF($X147="NNN",SUM(Expenses!JJ$35:JJ$39)*$F147,IF($X147="FSG",0,IF($X147="MG",SUMPRODUCT($Z147:$Z151,Expenses!JJ$35:JJ$39)*$F147,MAX((Expenses!JJ$35-$AB147/12)*$AA147*$F147,0)+MAX((Expenses!JJ$36-$AB148/12)*$AA148*$F147,0)+MAX((Expenses!JJ$37-$AB149/12)*$AA149*$F147,0)+MAX((Expenses!JJ$38-$AB150/12)*$AA150*$F147,0)+MAX((Expenses!JJ$39-$AB151/12)*$AA151*$F147,0)))))</f>
        <v>0</v>
      </c>
      <c r="JM318" s="156">
        <f>IF(OR(JM$165&lt;=EOMONTH($E147,$R147*(1-$O147)),JM$165&gt;EOMONTH($E147,$P147*12*(1-$O147)+$Q147*12*$O147+$R147*(1-$O147))),0,IF($X147="NNN",SUM(Expenses!JK$35:JK$39)*$F147,IF($X147="FSG",0,IF($X147="MG",SUMPRODUCT($Z147:$Z151,Expenses!JK$35:JK$39)*$F147,MAX((Expenses!JK$35-$AB147/12)*$AA147*$F147,0)+MAX((Expenses!JK$36-$AB148/12)*$AA148*$F147,0)+MAX((Expenses!JK$37-$AB149/12)*$AA149*$F147,0)+MAX((Expenses!JK$38-$AB150/12)*$AA150*$F147,0)+MAX((Expenses!JK$39-$AB151/12)*$AA151*$F147,0)))))</f>
        <v>0</v>
      </c>
      <c r="JN318" s="156">
        <f>IF(OR(JN$165&lt;=EOMONTH($E147,$R147*(1-$O147)),JN$165&gt;EOMONTH($E147,$P147*12*(1-$O147)+$Q147*12*$O147+$R147*(1-$O147))),0,IF($X147="NNN",SUM(Expenses!JL$35:JL$39)*$F147,IF($X147="FSG",0,IF($X147="MG",SUMPRODUCT($Z147:$Z151,Expenses!JL$35:JL$39)*$F147,MAX((Expenses!JL$35-$AB147/12)*$AA147*$F147,0)+MAX((Expenses!JL$36-$AB148/12)*$AA148*$F147,0)+MAX((Expenses!JL$37-$AB149/12)*$AA149*$F147,0)+MAX((Expenses!JL$38-$AB150/12)*$AA150*$F147,0)+MAX((Expenses!JL$39-$AB151/12)*$AA151*$F147,0)))))</f>
        <v>0</v>
      </c>
      <c r="JO318" s="156">
        <f>IF(OR(JO$165&lt;=EOMONTH($E147,$R147*(1-$O147)),JO$165&gt;EOMONTH($E147,$P147*12*(1-$O147)+$Q147*12*$O147+$R147*(1-$O147))),0,IF($X147="NNN",SUM(Expenses!JM$35:JM$39)*$F147,IF($X147="FSG",0,IF($X147="MG",SUMPRODUCT($Z147:$Z151,Expenses!JM$35:JM$39)*$F147,MAX((Expenses!JM$35-$AB147/12)*$AA147*$F147,0)+MAX((Expenses!JM$36-$AB148/12)*$AA148*$F147,0)+MAX((Expenses!JM$37-$AB149/12)*$AA149*$F147,0)+MAX((Expenses!JM$38-$AB150/12)*$AA150*$F147,0)+MAX((Expenses!JM$39-$AB151/12)*$AA151*$F147,0)))))</f>
        <v>0</v>
      </c>
      <c r="JP318" s="156">
        <f>IF(OR(JP$165&lt;=EOMONTH($E147,$R147*(1-$O147)),JP$165&gt;EOMONTH($E147,$P147*12*(1-$O147)+$Q147*12*$O147+$R147*(1-$O147))),0,IF($X147="NNN",SUM(Expenses!JN$35:JN$39)*$F147,IF($X147="FSG",0,IF($X147="MG",SUMPRODUCT($Z147:$Z151,Expenses!JN$35:JN$39)*$F147,MAX((Expenses!JN$35-$AB147/12)*$AA147*$F147,0)+MAX((Expenses!JN$36-$AB148/12)*$AA148*$F147,0)+MAX((Expenses!JN$37-$AB149/12)*$AA149*$F147,0)+MAX((Expenses!JN$38-$AB150/12)*$AA150*$F147,0)+MAX((Expenses!JN$39-$AB151/12)*$AA151*$F147,0)))))</f>
        <v>0</v>
      </c>
      <c r="JQ318" s="156">
        <f>IF(OR(JQ$165&lt;=EOMONTH($E147,$R147*(1-$O147)),JQ$165&gt;EOMONTH($E147,$P147*12*(1-$O147)+$Q147*12*$O147+$R147*(1-$O147))),0,IF($X147="NNN",SUM(Expenses!JO$35:JO$39)*$F147,IF($X147="FSG",0,IF($X147="MG",SUMPRODUCT($Z147:$Z151,Expenses!JO$35:JO$39)*$F147,MAX((Expenses!JO$35-$AB147/12)*$AA147*$F147,0)+MAX((Expenses!JO$36-$AB148/12)*$AA148*$F147,0)+MAX((Expenses!JO$37-$AB149/12)*$AA149*$F147,0)+MAX((Expenses!JO$38-$AB150/12)*$AA150*$F147,0)+MAX((Expenses!JO$39-$AB151/12)*$AA151*$F147,0)))))</f>
        <v>0</v>
      </c>
      <c r="JR318" s="156">
        <f>IF(OR(JR$165&lt;=EOMONTH($E147,$R147*(1-$O147)),JR$165&gt;EOMONTH($E147,$P147*12*(1-$O147)+$Q147*12*$O147+$R147*(1-$O147))),0,IF($X147="NNN",SUM(Expenses!JP$35:JP$39)*$F147,IF($X147="FSG",0,IF($X147="MG",SUMPRODUCT($Z147:$Z151,Expenses!JP$35:JP$39)*$F147,MAX((Expenses!JP$35-$AB147/12)*$AA147*$F147,0)+MAX((Expenses!JP$36-$AB148/12)*$AA148*$F147,0)+MAX((Expenses!JP$37-$AB149/12)*$AA149*$F147,0)+MAX((Expenses!JP$38-$AB150/12)*$AA150*$F147,0)+MAX((Expenses!JP$39-$AB151/12)*$AA151*$F147,0)))))</f>
        <v>0</v>
      </c>
      <c r="JS318" s="156">
        <f>IF(OR(JS$165&lt;=EOMONTH($E147,$R147*(1-$O147)),JS$165&gt;EOMONTH($E147,$P147*12*(1-$O147)+$Q147*12*$O147+$R147*(1-$O147))),0,IF($X147="NNN",SUM(Expenses!JQ$35:JQ$39)*$F147,IF($X147="FSG",0,IF($X147="MG",SUMPRODUCT($Z147:$Z151,Expenses!JQ$35:JQ$39)*$F147,MAX((Expenses!JQ$35-$AB147/12)*$AA147*$F147,0)+MAX((Expenses!JQ$36-$AB148/12)*$AA148*$F147,0)+MAX((Expenses!JQ$37-$AB149/12)*$AA149*$F147,0)+MAX((Expenses!JQ$38-$AB150/12)*$AA150*$F147,0)+MAX((Expenses!JQ$39-$AB151/12)*$AA151*$F147,0)))))</f>
        <v>0</v>
      </c>
      <c r="JT318" s="156">
        <f>IF(OR(JT$165&lt;=EOMONTH($E147,$R147*(1-$O147)),JT$165&gt;EOMONTH($E147,$P147*12*(1-$O147)+$Q147*12*$O147+$R147*(1-$O147))),0,IF($X147="NNN",SUM(Expenses!JR$35:JR$39)*$F147,IF($X147="FSG",0,IF($X147="MG",SUMPRODUCT($Z147:$Z151,Expenses!JR$35:JR$39)*$F147,MAX((Expenses!JR$35-$AB147/12)*$AA147*$F147,0)+MAX((Expenses!JR$36-$AB148/12)*$AA148*$F147,0)+MAX((Expenses!JR$37-$AB149/12)*$AA149*$F147,0)+MAX((Expenses!JR$38-$AB150/12)*$AA150*$F147,0)+MAX((Expenses!JR$39-$AB151/12)*$AA151*$F147,0)))))</f>
        <v>0</v>
      </c>
      <c r="JU318" s="156">
        <f>IF(OR(JU$165&lt;=EOMONTH($E147,$R147*(1-$O147)),JU$165&gt;EOMONTH($E147,$P147*12*(1-$O147)+$Q147*12*$O147+$R147*(1-$O147))),0,IF($X147="NNN",SUM(Expenses!JS$35:JS$39)*$F147,IF($X147="FSG",0,IF($X147="MG",SUMPRODUCT($Z147:$Z151,Expenses!JS$35:JS$39)*$F147,MAX((Expenses!JS$35-$AB147/12)*$AA147*$F147,0)+MAX((Expenses!JS$36-$AB148/12)*$AA148*$F147,0)+MAX((Expenses!JS$37-$AB149/12)*$AA149*$F147,0)+MAX((Expenses!JS$38-$AB150/12)*$AA150*$F147,0)+MAX((Expenses!JS$39-$AB151/12)*$AA151*$F147,0)))))</f>
        <v>0</v>
      </c>
      <c r="JV318" s="156">
        <f>IF(OR(JV$165&lt;=EOMONTH($E147,$R147*(1-$O147)),JV$165&gt;EOMONTH($E147,$P147*12*(1-$O147)+$Q147*12*$O147+$R147*(1-$O147))),0,IF($X147="NNN",SUM(Expenses!JT$35:JT$39)*$F147,IF($X147="FSG",0,IF($X147="MG",SUMPRODUCT($Z147:$Z151,Expenses!JT$35:JT$39)*$F147,MAX((Expenses!JT$35-$AB147/12)*$AA147*$F147,0)+MAX((Expenses!JT$36-$AB148/12)*$AA148*$F147,0)+MAX((Expenses!JT$37-$AB149/12)*$AA149*$F147,0)+MAX((Expenses!JT$38-$AB150/12)*$AA150*$F147,0)+MAX((Expenses!JT$39-$AB151/12)*$AA151*$F147,0)))))</f>
        <v>0</v>
      </c>
      <c r="JW318" s="156">
        <f>IF(OR(JW$165&lt;=EOMONTH($E147,$R147*(1-$O147)),JW$165&gt;EOMONTH($E147,$P147*12*(1-$O147)+$Q147*12*$O147+$R147*(1-$O147))),0,IF($X147="NNN",SUM(Expenses!JU$35:JU$39)*$F147,IF($X147="FSG",0,IF($X147="MG",SUMPRODUCT($Z147:$Z151,Expenses!JU$35:JU$39)*$F147,MAX((Expenses!JU$35-$AB147/12)*$AA147*$F147,0)+MAX((Expenses!JU$36-$AB148/12)*$AA148*$F147,0)+MAX((Expenses!JU$37-$AB149/12)*$AA149*$F147,0)+MAX((Expenses!JU$38-$AB150/12)*$AA150*$F147,0)+MAX((Expenses!JU$39-$AB151/12)*$AA151*$F147,0)))))</f>
        <v>0</v>
      </c>
      <c r="JX318" s="156">
        <f>IF(OR(JX$165&lt;=EOMONTH($E147,$R147*(1-$O147)),JX$165&gt;EOMONTH($E147,$P147*12*(1-$O147)+$Q147*12*$O147+$R147*(1-$O147))),0,IF($X147="NNN",SUM(Expenses!JV$35:JV$39)*$F147,IF($X147="FSG",0,IF($X147="MG",SUMPRODUCT($Z147:$Z151,Expenses!JV$35:JV$39)*$F147,MAX((Expenses!JV$35-$AB147/12)*$AA147*$F147,0)+MAX((Expenses!JV$36-$AB148/12)*$AA148*$F147,0)+MAX((Expenses!JV$37-$AB149/12)*$AA149*$F147,0)+MAX((Expenses!JV$38-$AB150/12)*$AA150*$F147,0)+MAX((Expenses!JV$39-$AB151/12)*$AA151*$F147,0)))))</f>
        <v>0</v>
      </c>
      <c r="JY318" s="156">
        <f>IF(OR(JY$165&lt;=EOMONTH($E147,$R147*(1-$O147)),JY$165&gt;EOMONTH($E147,$P147*12*(1-$O147)+$Q147*12*$O147+$R147*(1-$O147))),0,IF($X147="NNN",SUM(Expenses!JW$35:JW$39)*$F147,IF($X147="FSG",0,IF($X147="MG",SUMPRODUCT($Z147:$Z151,Expenses!JW$35:JW$39)*$F147,MAX((Expenses!JW$35-$AB147/12)*$AA147*$F147,0)+MAX((Expenses!JW$36-$AB148/12)*$AA148*$F147,0)+MAX((Expenses!JW$37-$AB149/12)*$AA149*$F147,0)+MAX((Expenses!JW$38-$AB150/12)*$AA150*$F147,0)+MAX((Expenses!JW$39-$AB151/12)*$AA151*$F147,0)))))</f>
        <v>0</v>
      </c>
      <c r="JZ318" s="156">
        <f>IF(OR(JZ$165&lt;=EOMONTH($E147,$R147*(1-$O147)),JZ$165&gt;EOMONTH($E147,$P147*12*(1-$O147)+$Q147*12*$O147+$R147*(1-$O147))),0,IF($X147="NNN",SUM(Expenses!JX$35:JX$39)*$F147,IF($X147="FSG",0,IF($X147="MG",SUMPRODUCT($Z147:$Z151,Expenses!JX$35:JX$39)*$F147,MAX((Expenses!JX$35-$AB147/12)*$AA147*$F147,0)+MAX((Expenses!JX$36-$AB148/12)*$AA148*$F147,0)+MAX((Expenses!JX$37-$AB149/12)*$AA149*$F147,0)+MAX((Expenses!JX$38-$AB150/12)*$AA150*$F147,0)+MAX((Expenses!JX$39-$AB151/12)*$AA151*$F147,0)))))</f>
        <v>0</v>
      </c>
      <c r="KA318" s="156">
        <f>IF(OR(KA$165&lt;=EOMONTH($E147,$R147*(1-$O147)),KA$165&gt;EOMONTH($E147,$P147*12*(1-$O147)+$Q147*12*$O147+$R147*(1-$O147))),0,IF($X147="NNN",SUM(Expenses!JY$35:JY$39)*$F147,IF($X147="FSG",0,IF($X147="MG",SUMPRODUCT($Z147:$Z151,Expenses!JY$35:JY$39)*$F147,MAX((Expenses!JY$35-$AB147/12)*$AA147*$F147,0)+MAX((Expenses!JY$36-$AB148/12)*$AA148*$F147,0)+MAX((Expenses!JY$37-$AB149/12)*$AA149*$F147,0)+MAX((Expenses!JY$38-$AB150/12)*$AA150*$F147,0)+MAX((Expenses!JY$39-$AB151/12)*$AA151*$F147,0)))))</f>
        <v>0</v>
      </c>
      <c r="KB318" s="156">
        <f>IF(OR(KB$165&lt;=EOMONTH($E147,$R147*(1-$O147)),KB$165&gt;EOMONTH($E147,$P147*12*(1-$O147)+$Q147*12*$O147+$R147*(1-$O147))),0,IF($X147="NNN",SUM(Expenses!JZ$35:JZ$39)*$F147,IF($X147="FSG",0,IF($X147="MG",SUMPRODUCT($Z147:$Z151,Expenses!JZ$35:JZ$39)*$F147,MAX((Expenses!JZ$35-$AB147/12)*$AA147*$F147,0)+MAX((Expenses!JZ$36-$AB148/12)*$AA148*$F147,0)+MAX((Expenses!JZ$37-$AB149/12)*$AA149*$F147,0)+MAX((Expenses!JZ$38-$AB150/12)*$AA150*$F147,0)+MAX((Expenses!JZ$39-$AB151/12)*$AA151*$F147,0)))))</f>
        <v>0</v>
      </c>
      <c r="KC318" s="156">
        <f>IF(OR(KC$165&lt;=EOMONTH($E147,$R147*(1-$O147)),KC$165&gt;EOMONTH($E147,$P147*12*(1-$O147)+$Q147*12*$O147+$R147*(1-$O147))),0,IF($X147="NNN",SUM(Expenses!KA$35:KA$39)*$F147,IF($X147="FSG",0,IF($X147="MG",SUMPRODUCT($Z147:$Z151,Expenses!KA$35:KA$39)*$F147,MAX((Expenses!KA$35-$AB147/12)*$AA147*$F147,0)+MAX((Expenses!KA$36-$AB148/12)*$AA148*$F147,0)+MAX((Expenses!KA$37-$AB149/12)*$AA149*$F147,0)+MAX((Expenses!KA$38-$AB150/12)*$AA150*$F147,0)+MAX((Expenses!KA$39-$AB151/12)*$AA151*$F147,0)))))</f>
        <v>0</v>
      </c>
      <c r="KD318" s="156">
        <f>IF(OR(KD$165&lt;=EOMONTH($E147,$R147*(1-$O147)),KD$165&gt;EOMONTH($E147,$P147*12*(1-$O147)+$Q147*12*$O147+$R147*(1-$O147))),0,IF($X147="NNN",SUM(Expenses!KB$35:KB$39)*$F147,IF($X147="FSG",0,IF($X147="MG",SUMPRODUCT($Z147:$Z151,Expenses!KB$35:KB$39)*$F147,MAX((Expenses!KB$35-$AB147/12)*$AA147*$F147,0)+MAX((Expenses!KB$36-$AB148/12)*$AA148*$F147,0)+MAX((Expenses!KB$37-$AB149/12)*$AA149*$F147,0)+MAX((Expenses!KB$38-$AB150/12)*$AA150*$F147,0)+MAX((Expenses!KB$39-$AB151/12)*$AA151*$F147,0)))))</f>
        <v>0</v>
      </c>
      <c r="KE318" s="156">
        <f>IF(OR(KE$165&lt;=EOMONTH($E147,$R147*(1-$O147)),KE$165&gt;EOMONTH($E147,$P147*12*(1-$O147)+$Q147*12*$O147+$R147*(1-$O147))),0,IF($X147="NNN",SUM(Expenses!KC$35:KC$39)*$F147,IF($X147="FSG",0,IF($X147="MG",SUMPRODUCT($Z147:$Z151,Expenses!KC$35:KC$39)*$F147,MAX((Expenses!KC$35-$AB147/12)*$AA147*$F147,0)+MAX((Expenses!KC$36-$AB148/12)*$AA148*$F147,0)+MAX((Expenses!KC$37-$AB149/12)*$AA149*$F147,0)+MAX((Expenses!KC$38-$AB150/12)*$AA150*$F147,0)+MAX((Expenses!KC$39-$AB151/12)*$AA151*$F147,0)))))</f>
        <v>0</v>
      </c>
      <c r="KF318" s="156">
        <f>IF(OR(KF$165&lt;=EOMONTH($E147,$R147*(1-$O147)),KF$165&gt;EOMONTH($E147,$P147*12*(1-$O147)+$Q147*12*$O147+$R147*(1-$O147))),0,IF($X147="NNN",SUM(Expenses!KD$35:KD$39)*$F147,IF($X147="FSG",0,IF($X147="MG",SUMPRODUCT($Z147:$Z151,Expenses!KD$35:KD$39)*$F147,MAX((Expenses!KD$35-$AB147/12)*$AA147*$F147,0)+MAX((Expenses!KD$36-$AB148/12)*$AA148*$F147,0)+MAX((Expenses!KD$37-$AB149/12)*$AA149*$F147,0)+MAX((Expenses!KD$38-$AB150/12)*$AA150*$F147,0)+MAX((Expenses!KD$39-$AB151/12)*$AA151*$F147,0)))))</f>
        <v>0</v>
      </c>
      <c r="KG318" s="156">
        <f>IF(OR(KG$165&lt;=EOMONTH($E147,$R147*(1-$O147)),KG$165&gt;EOMONTH($E147,$P147*12*(1-$O147)+$Q147*12*$O147+$R147*(1-$O147))),0,IF($X147="NNN",SUM(Expenses!KE$35:KE$39)*$F147,IF($X147="FSG",0,IF($X147="MG",SUMPRODUCT($Z147:$Z151,Expenses!KE$35:KE$39)*$F147,MAX((Expenses!KE$35-$AB147/12)*$AA147*$F147,0)+MAX((Expenses!KE$36-$AB148/12)*$AA148*$F147,0)+MAX((Expenses!KE$37-$AB149/12)*$AA149*$F147,0)+MAX((Expenses!KE$38-$AB150/12)*$AA150*$F147,0)+MAX((Expenses!KE$39-$AB151/12)*$AA151*$F147,0)))))</f>
        <v>0</v>
      </c>
      <c r="KH318" s="156">
        <f>IF(OR(KH$165&lt;=EOMONTH($E147,$R147*(1-$O147)),KH$165&gt;EOMONTH($E147,$P147*12*(1-$O147)+$Q147*12*$O147+$R147*(1-$O147))),0,IF($X147="NNN",SUM(Expenses!KF$35:KF$39)*$F147,IF($X147="FSG",0,IF($X147="MG",SUMPRODUCT($Z147:$Z151,Expenses!KF$35:KF$39)*$F147,MAX((Expenses!KF$35-$AB147/12)*$AA147*$F147,0)+MAX((Expenses!KF$36-$AB148/12)*$AA148*$F147,0)+MAX((Expenses!KF$37-$AB149/12)*$AA149*$F147,0)+MAX((Expenses!KF$38-$AB150/12)*$AA150*$F147,0)+MAX((Expenses!KF$39-$AB151/12)*$AA151*$F147,0)))))</f>
        <v>0</v>
      </c>
      <c r="KI318" s="156">
        <f>IF(OR(KI$165&lt;=EOMONTH($E147,$R147*(1-$O147)),KI$165&gt;EOMONTH($E147,$P147*12*(1-$O147)+$Q147*12*$O147+$R147*(1-$O147))),0,IF($X147="NNN",SUM(Expenses!KG$35:KG$39)*$F147,IF($X147="FSG",0,IF($X147="MG",SUMPRODUCT($Z147:$Z151,Expenses!KG$35:KG$39)*$F147,MAX((Expenses!KG$35-$AB147/12)*$AA147*$F147,0)+MAX((Expenses!KG$36-$AB148/12)*$AA148*$F147,0)+MAX((Expenses!KG$37-$AB149/12)*$AA149*$F147,0)+MAX((Expenses!KG$38-$AB150/12)*$AA150*$F147,0)+MAX((Expenses!KG$39-$AB151/12)*$AA151*$F147,0)))))</f>
        <v>0</v>
      </c>
      <c r="KJ318" s="156">
        <f>IF(OR(KJ$165&lt;=EOMONTH($E147,$R147*(1-$O147)),KJ$165&gt;EOMONTH($E147,$P147*12*(1-$O147)+$Q147*12*$O147+$R147*(1-$O147))),0,IF($X147="NNN",SUM(Expenses!KH$35:KH$39)*$F147,IF($X147="FSG",0,IF($X147="MG",SUMPRODUCT($Z147:$Z151,Expenses!KH$35:KH$39)*$F147,MAX((Expenses!KH$35-$AB147/12)*$AA147*$F147,0)+MAX((Expenses!KH$36-$AB148/12)*$AA148*$F147,0)+MAX((Expenses!KH$37-$AB149/12)*$AA149*$F147,0)+MAX((Expenses!KH$38-$AB150/12)*$AA150*$F147,0)+MAX((Expenses!KH$39-$AB151/12)*$AA151*$F147,0)))))</f>
        <v>0</v>
      </c>
      <c r="KK318" s="156">
        <f>IF(OR(KK$165&lt;=EOMONTH($E147,$R147*(1-$O147)),KK$165&gt;EOMONTH($E147,$P147*12*(1-$O147)+$Q147*12*$O147+$R147*(1-$O147))),0,IF($X147="NNN",SUM(Expenses!KI$35:KI$39)*$F147,IF($X147="FSG",0,IF($X147="MG",SUMPRODUCT($Z147:$Z151,Expenses!KI$35:KI$39)*$F147,MAX((Expenses!KI$35-$AB147/12)*$AA147*$F147,0)+MAX((Expenses!KI$36-$AB148/12)*$AA148*$F147,0)+MAX((Expenses!KI$37-$AB149/12)*$AA149*$F147,0)+MAX((Expenses!KI$38-$AB150/12)*$AA150*$F147,0)+MAX((Expenses!KI$39-$AB151/12)*$AA151*$F147,0)))))</f>
        <v>0</v>
      </c>
      <c r="KL318" s="156">
        <f>IF(OR(KL$165&lt;=EOMONTH($E147,$R147*(1-$O147)),KL$165&gt;EOMONTH($E147,$P147*12*(1-$O147)+$Q147*12*$O147+$R147*(1-$O147))),0,IF($X147="NNN",SUM(Expenses!KJ$35:KJ$39)*$F147,IF($X147="FSG",0,IF($X147="MG",SUMPRODUCT($Z147:$Z151,Expenses!KJ$35:KJ$39)*$F147,MAX((Expenses!KJ$35-$AB147/12)*$AA147*$F147,0)+MAX((Expenses!KJ$36-$AB148/12)*$AA148*$F147,0)+MAX((Expenses!KJ$37-$AB149/12)*$AA149*$F147,0)+MAX((Expenses!KJ$38-$AB150/12)*$AA150*$F147,0)+MAX((Expenses!KJ$39-$AB151/12)*$AA151*$F147,0)))))</f>
        <v>0</v>
      </c>
      <c r="KM318" s="156">
        <f>IF(OR(KM$165&lt;=EOMONTH($E147,$R147*(1-$O147)),KM$165&gt;EOMONTH($E147,$P147*12*(1-$O147)+$Q147*12*$O147+$R147*(1-$O147))),0,IF($X147="NNN",SUM(Expenses!KK$35:KK$39)*$F147,IF($X147="FSG",0,IF($X147="MG",SUMPRODUCT($Z147:$Z151,Expenses!KK$35:KK$39)*$F147,MAX((Expenses!KK$35-$AB147/12)*$AA147*$F147,0)+MAX((Expenses!KK$36-$AB148/12)*$AA148*$F147,0)+MAX((Expenses!KK$37-$AB149/12)*$AA149*$F147,0)+MAX((Expenses!KK$38-$AB150/12)*$AA150*$F147,0)+MAX((Expenses!KK$39-$AB151/12)*$AA151*$F147,0)))))</f>
        <v>0</v>
      </c>
      <c r="KN318" s="156">
        <f>IF(OR(KN$165&lt;=EOMONTH($E147,$R147*(1-$O147)),KN$165&gt;EOMONTH($E147,$P147*12*(1-$O147)+$Q147*12*$O147+$R147*(1-$O147))),0,IF($X147="NNN",SUM(Expenses!KL$35:KL$39)*$F147,IF($X147="FSG",0,IF($X147="MG",SUMPRODUCT($Z147:$Z151,Expenses!KL$35:KL$39)*$F147,MAX((Expenses!KL$35-$AB147/12)*$AA147*$F147,0)+MAX((Expenses!KL$36-$AB148/12)*$AA148*$F147,0)+MAX((Expenses!KL$37-$AB149/12)*$AA149*$F147,0)+MAX((Expenses!KL$38-$AB150/12)*$AA150*$F147,0)+MAX((Expenses!KL$39-$AB151/12)*$AA151*$F147,0)))))</f>
        <v>0</v>
      </c>
      <c r="KO318" s="156">
        <f>IF(OR(KO$165&lt;=EOMONTH($E147,$R147*(1-$O147)),KO$165&gt;EOMONTH($E147,$P147*12*(1-$O147)+$Q147*12*$O147+$R147*(1-$O147))),0,IF($X147="NNN",SUM(Expenses!KM$35:KM$39)*$F147,IF($X147="FSG",0,IF($X147="MG",SUMPRODUCT($Z147:$Z151,Expenses!KM$35:KM$39)*$F147,MAX((Expenses!KM$35-$AB147/12)*$AA147*$F147,0)+MAX((Expenses!KM$36-$AB148/12)*$AA148*$F147,0)+MAX((Expenses!KM$37-$AB149/12)*$AA149*$F147,0)+MAX((Expenses!KM$38-$AB150/12)*$AA150*$F147,0)+MAX((Expenses!KM$39-$AB151/12)*$AA151*$F147,0)))))</f>
        <v>0</v>
      </c>
      <c r="KP318" s="156">
        <f>IF(OR(KP$165&lt;=EOMONTH($E147,$R147*(1-$O147)),KP$165&gt;EOMONTH($E147,$P147*12*(1-$O147)+$Q147*12*$O147+$R147*(1-$O147))),0,IF($X147="NNN",SUM(Expenses!KN$35:KN$39)*$F147,IF($X147="FSG",0,IF($X147="MG",SUMPRODUCT($Z147:$Z151,Expenses!KN$35:KN$39)*$F147,MAX((Expenses!KN$35-$AB147/12)*$AA147*$F147,0)+MAX((Expenses!KN$36-$AB148/12)*$AA148*$F147,0)+MAX((Expenses!KN$37-$AB149/12)*$AA149*$F147,0)+MAX((Expenses!KN$38-$AB150/12)*$AA150*$F147,0)+MAX((Expenses!KN$39-$AB151/12)*$AA151*$F147,0)))))</f>
        <v>0</v>
      </c>
      <c r="KQ318" s="156">
        <f>IF(OR(KQ$165&lt;=EOMONTH($E147,$R147*(1-$O147)),KQ$165&gt;EOMONTH($E147,$P147*12*(1-$O147)+$Q147*12*$O147+$R147*(1-$O147))),0,IF($X147="NNN",SUM(Expenses!KO$35:KO$39)*$F147,IF($X147="FSG",0,IF($X147="MG",SUMPRODUCT($Z147:$Z151,Expenses!KO$35:KO$39)*$F147,MAX((Expenses!KO$35-$AB147/12)*$AA147*$F147,0)+MAX((Expenses!KO$36-$AB148/12)*$AA148*$F147,0)+MAX((Expenses!KO$37-$AB149/12)*$AA149*$F147,0)+MAX((Expenses!KO$38-$AB150/12)*$AA150*$F147,0)+MAX((Expenses!KO$39-$AB151/12)*$AA151*$F147,0)))))</f>
        <v>0</v>
      </c>
      <c r="KR318" s="156">
        <f>IF(OR(KR$165&lt;=EOMONTH($E147,$R147*(1-$O147)),KR$165&gt;EOMONTH($E147,$P147*12*(1-$O147)+$Q147*12*$O147+$R147*(1-$O147))),0,IF($X147="NNN",SUM(Expenses!KP$35:KP$39)*$F147,IF($X147="FSG",0,IF($X147="MG",SUMPRODUCT($Z147:$Z151,Expenses!KP$35:KP$39)*$F147,MAX((Expenses!KP$35-$AB147/12)*$AA147*$F147,0)+MAX((Expenses!KP$36-$AB148/12)*$AA148*$F147,0)+MAX((Expenses!KP$37-$AB149/12)*$AA149*$F147,0)+MAX((Expenses!KP$38-$AB150/12)*$AA150*$F147,0)+MAX((Expenses!KP$39-$AB151/12)*$AA151*$F147,0)))))</f>
        <v>0</v>
      </c>
      <c r="KS318" s="156">
        <f>IF(OR(KS$165&lt;=EOMONTH($E147,$R147*(1-$O147)),KS$165&gt;EOMONTH($E147,$P147*12*(1-$O147)+$Q147*12*$O147+$R147*(1-$O147))),0,IF($X147="NNN",SUM(Expenses!KQ$35:KQ$39)*$F147,IF($X147="FSG",0,IF($X147="MG",SUMPRODUCT($Z147:$Z151,Expenses!KQ$35:KQ$39)*$F147,MAX((Expenses!KQ$35-$AB147/12)*$AA147*$F147,0)+MAX((Expenses!KQ$36-$AB148/12)*$AA148*$F147,0)+MAX((Expenses!KQ$37-$AB149/12)*$AA149*$F147,0)+MAX((Expenses!KQ$38-$AB150/12)*$AA150*$F147,0)+MAX((Expenses!KQ$39-$AB151/12)*$AA151*$F147,0)))))</f>
        <v>0</v>
      </c>
      <c r="KT318" s="156">
        <f>IF(OR(KT$165&lt;=EOMONTH($E147,$R147*(1-$O147)),KT$165&gt;EOMONTH($E147,$P147*12*(1-$O147)+$Q147*12*$O147+$R147*(1-$O147))),0,IF($X147="NNN",SUM(Expenses!KR$35:KR$39)*$F147,IF($X147="FSG",0,IF($X147="MG",SUMPRODUCT($Z147:$Z151,Expenses!KR$35:KR$39)*$F147,MAX((Expenses!KR$35-$AB147/12)*$AA147*$F147,0)+MAX((Expenses!KR$36-$AB148/12)*$AA148*$F147,0)+MAX((Expenses!KR$37-$AB149/12)*$AA149*$F147,0)+MAX((Expenses!KR$38-$AB150/12)*$AA150*$F147,0)+MAX((Expenses!KR$39-$AB151/12)*$AA151*$F147,0)))))</f>
        <v>0</v>
      </c>
      <c r="KU318" s="156">
        <f>IF(OR(KU$165&lt;=EOMONTH($E147,$R147*(1-$O147)),KU$165&gt;EOMONTH($E147,$P147*12*(1-$O147)+$Q147*12*$O147+$R147*(1-$O147))),0,IF($X147="NNN",SUM(Expenses!KS$35:KS$39)*$F147,IF($X147="FSG",0,IF($X147="MG",SUMPRODUCT($Z147:$Z151,Expenses!KS$35:KS$39)*$F147,MAX((Expenses!KS$35-$AB147/12)*$AA147*$F147,0)+MAX((Expenses!KS$36-$AB148/12)*$AA148*$F147,0)+MAX((Expenses!KS$37-$AB149/12)*$AA149*$F147,0)+MAX((Expenses!KS$38-$AB150/12)*$AA150*$F147,0)+MAX((Expenses!KS$39-$AB151/12)*$AA151*$F147,0)))))</f>
        <v>0</v>
      </c>
      <c r="KV318" s="156">
        <f>IF(OR(KV$165&lt;=EOMONTH($E147,$R147*(1-$O147)),KV$165&gt;EOMONTH($E147,$P147*12*(1-$O147)+$Q147*12*$O147+$R147*(1-$O147))),0,IF($X147="NNN",SUM(Expenses!KT$35:KT$39)*$F147,IF($X147="FSG",0,IF($X147="MG",SUMPRODUCT($Z147:$Z151,Expenses!KT$35:KT$39)*$F147,MAX((Expenses!KT$35-$AB147/12)*$AA147*$F147,0)+MAX((Expenses!KT$36-$AB148/12)*$AA148*$F147,0)+MAX((Expenses!KT$37-$AB149/12)*$AA149*$F147,0)+MAX((Expenses!KT$38-$AB150/12)*$AA150*$F147,0)+MAX((Expenses!KT$39-$AB151/12)*$AA151*$F147,0)))))</f>
        <v>0</v>
      </c>
      <c r="KW318" s="156">
        <f>IF(OR(KW$165&lt;=EOMONTH($E147,$R147*(1-$O147)),KW$165&gt;EOMONTH($E147,$P147*12*(1-$O147)+$Q147*12*$O147+$R147*(1-$O147))),0,IF($X147="NNN",SUM(Expenses!KU$35:KU$39)*$F147,IF($X147="FSG",0,IF($X147="MG",SUMPRODUCT($Z147:$Z151,Expenses!KU$35:KU$39)*$F147,MAX((Expenses!KU$35-$AB147/12)*$AA147*$F147,0)+MAX((Expenses!KU$36-$AB148/12)*$AA148*$F147,0)+MAX((Expenses!KU$37-$AB149/12)*$AA149*$F147,0)+MAX((Expenses!KU$38-$AB150/12)*$AA150*$F147,0)+MAX((Expenses!KU$39-$AB151/12)*$AA151*$F147,0)))))</f>
        <v>0</v>
      </c>
      <c r="KX318" s="156">
        <f>IF(OR(KX$165&lt;=EOMONTH($E147,$R147*(1-$O147)),KX$165&gt;EOMONTH($E147,$P147*12*(1-$O147)+$Q147*12*$O147+$R147*(1-$O147))),0,IF($X147="NNN",SUM(Expenses!KV$35:KV$39)*$F147,IF($X147="FSG",0,IF($X147="MG",SUMPRODUCT($Z147:$Z151,Expenses!KV$35:KV$39)*$F147,MAX((Expenses!KV$35-$AB147/12)*$AA147*$F147,0)+MAX((Expenses!KV$36-$AB148/12)*$AA148*$F147,0)+MAX((Expenses!KV$37-$AB149/12)*$AA149*$F147,0)+MAX((Expenses!KV$38-$AB150/12)*$AA150*$F147,0)+MAX((Expenses!KV$39-$AB151/12)*$AA151*$F147,0)))))</f>
        <v>0</v>
      </c>
      <c r="KY318" s="156">
        <f>IF(OR(KY$165&lt;=EOMONTH($E147,$R147*(1-$O147)),KY$165&gt;EOMONTH($E147,$P147*12*(1-$O147)+$Q147*12*$O147+$R147*(1-$O147))),0,IF($X147="NNN",SUM(Expenses!KW$35:KW$39)*$F147,IF($X147="FSG",0,IF($X147="MG",SUMPRODUCT($Z147:$Z151,Expenses!KW$35:KW$39)*$F147,MAX((Expenses!KW$35-$AB147/12)*$AA147*$F147,0)+MAX((Expenses!KW$36-$AB148/12)*$AA148*$F147,0)+MAX((Expenses!KW$37-$AB149/12)*$AA149*$F147,0)+MAX((Expenses!KW$38-$AB150/12)*$AA150*$F147,0)+MAX((Expenses!KW$39-$AB151/12)*$AA151*$F147,0)))))</f>
        <v>0</v>
      </c>
      <c r="KZ318" s="156">
        <f>IF(OR(KZ$165&lt;=EOMONTH($E147,$R147*(1-$O147)),KZ$165&gt;EOMONTH($E147,$P147*12*(1-$O147)+$Q147*12*$O147+$R147*(1-$O147))),0,IF($X147="NNN",SUM(Expenses!KX$35:KX$39)*$F147,IF($X147="FSG",0,IF($X147="MG",SUMPRODUCT($Z147:$Z151,Expenses!KX$35:KX$39)*$F147,MAX((Expenses!KX$35-$AB147/12)*$AA147*$F147,0)+MAX((Expenses!KX$36-$AB148/12)*$AA148*$F147,0)+MAX((Expenses!KX$37-$AB149/12)*$AA149*$F147,0)+MAX((Expenses!KX$38-$AB150/12)*$AA150*$F147,0)+MAX((Expenses!KX$39-$AB151/12)*$AA151*$F147,0)))))</f>
        <v>0</v>
      </c>
      <c r="LA318" s="156">
        <f>IF(OR(LA$165&lt;=EOMONTH($E147,$R147*(1-$O147)),LA$165&gt;EOMONTH($E147,$P147*12*(1-$O147)+$Q147*12*$O147+$R147*(1-$O147))),0,IF($X147="NNN",SUM(Expenses!KY$35:KY$39)*$F147,IF($X147="FSG",0,IF($X147="MG",SUMPRODUCT($Z147:$Z151,Expenses!KY$35:KY$39)*$F147,MAX((Expenses!KY$35-$AB147/12)*$AA147*$F147,0)+MAX((Expenses!KY$36-$AB148/12)*$AA148*$F147,0)+MAX((Expenses!KY$37-$AB149/12)*$AA149*$F147,0)+MAX((Expenses!KY$38-$AB150/12)*$AA150*$F147,0)+MAX((Expenses!KY$39-$AB151/12)*$AA151*$F147,0)))))</f>
        <v>0</v>
      </c>
      <c r="LB318" s="156">
        <f>IF(OR(LB$165&lt;=EOMONTH($E147,$R147*(1-$O147)),LB$165&gt;EOMONTH($E147,$P147*12*(1-$O147)+$Q147*12*$O147+$R147*(1-$O147))),0,IF($X147="NNN",SUM(Expenses!KZ$35:KZ$39)*$F147,IF($X147="FSG",0,IF($X147="MG",SUMPRODUCT($Z147:$Z151,Expenses!KZ$35:KZ$39)*$F147,MAX((Expenses!KZ$35-$AB147/12)*$AA147*$F147,0)+MAX((Expenses!KZ$36-$AB148/12)*$AA148*$F147,0)+MAX((Expenses!KZ$37-$AB149/12)*$AA149*$F147,0)+MAX((Expenses!KZ$38-$AB150/12)*$AA150*$F147,0)+MAX((Expenses!KZ$39-$AB151/12)*$AA151*$F147,0)))))</f>
        <v>0</v>
      </c>
      <c r="LC318" s="156">
        <f>IF(OR(LC$165&lt;=EOMONTH($E147,$R147*(1-$O147)),LC$165&gt;EOMONTH($E147,$P147*12*(1-$O147)+$Q147*12*$O147+$R147*(1-$O147))),0,IF($X147="NNN",SUM(Expenses!LA$35:LA$39)*$F147,IF($X147="FSG",0,IF($X147="MG",SUMPRODUCT($Z147:$Z151,Expenses!LA$35:LA$39)*$F147,MAX((Expenses!LA$35-$AB147/12)*$AA147*$F147,0)+MAX((Expenses!LA$36-$AB148/12)*$AA148*$F147,0)+MAX((Expenses!LA$37-$AB149/12)*$AA149*$F147,0)+MAX((Expenses!LA$38-$AB150/12)*$AA150*$F147,0)+MAX((Expenses!LA$39-$AB151/12)*$AA151*$F147,0)))))</f>
        <v>0</v>
      </c>
      <c r="LD318" s="156">
        <f>IF(OR(LD$165&lt;=EOMONTH($E147,$R147*(1-$O147)),LD$165&gt;EOMONTH($E147,$P147*12*(1-$O147)+$Q147*12*$O147+$R147*(1-$O147))),0,IF($X147="NNN",SUM(Expenses!LB$35:LB$39)*$F147,IF($X147="FSG",0,IF($X147="MG",SUMPRODUCT($Z147:$Z151,Expenses!LB$35:LB$39)*$F147,MAX((Expenses!LB$35-$AB147/12)*$AA147*$F147,0)+MAX((Expenses!LB$36-$AB148/12)*$AA148*$F147,0)+MAX((Expenses!LB$37-$AB149/12)*$AA149*$F147,0)+MAX((Expenses!LB$38-$AB150/12)*$AA150*$F147,0)+MAX((Expenses!LB$39-$AB151/12)*$AA151*$F147,0)))))</f>
        <v>0</v>
      </c>
      <c r="LE318" s="156">
        <f>IF(OR(LE$165&lt;=EOMONTH($E147,$R147*(1-$O147)),LE$165&gt;EOMONTH($E147,$P147*12*(1-$O147)+$Q147*12*$O147+$R147*(1-$O147))),0,IF($X147="NNN",SUM(Expenses!LC$35:LC$39)*$F147,IF($X147="FSG",0,IF($X147="MG",SUMPRODUCT($Z147:$Z151,Expenses!LC$35:LC$39)*$F147,MAX((Expenses!LC$35-$AB147/12)*$AA147*$F147,0)+MAX((Expenses!LC$36-$AB148/12)*$AA148*$F147,0)+MAX((Expenses!LC$37-$AB149/12)*$AA149*$F147,0)+MAX((Expenses!LC$38-$AB150/12)*$AA150*$F147,0)+MAX((Expenses!LC$39-$AB151/12)*$AA151*$F147,0)))))</f>
        <v>0</v>
      </c>
      <c r="LF318" s="156">
        <f>IF(OR(LF$165&lt;=EOMONTH($E147,$R147*(1-$O147)),LF$165&gt;EOMONTH($E147,$P147*12*(1-$O147)+$Q147*12*$O147+$R147*(1-$O147))),0,IF($X147="NNN",SUM(Expenses!LD$35:LD$39)*$F147,IF($X147="FSG",0,IF($X147="MG",SUMPRODUCT($Z147:$Z151,Expenses!LD$35:LD$39)*$F147,MAX((Expenses!LD$35-$AB147/12)*$AA147*$F147,0)+MAX((Expenses!LD$36-$AB148/12)*$AA148*$F147,0)+MAX((Expenses!LD$37-$AB149/12)*$AA149*$F147,0)+MAX((Expenses!LD$38-$AB150/12)*$AA150*$F147,0)+MAX((Expenses!LD$39-$AB151/12)*$AA151*$F147,0)))))</f>
        <v>0</v>
      </c>
      <c r="LG318" s="156">
        <f>IF(OR(LG$165&lt;=EOMONTH($E147,$R147*(1-$O147)),LG$165&gt;EOMONTH($E147,$P147*12*(1-$O147)+$Q147*12*$O147+$R147*(1-$O147))),0,IF($X147="NNN",SUM(Expenses!LE$35:LE$39)*$F147,IF($X147="FSG",0,IF($X147="MG",SUMPRODUCT($Z147:$Z151,Expenses!LE$35:LE$39)*$F147,MAX((Expenses!LE$35-$AB147/12)*$AA147*$F147,0)+MAX((Expenses!LE$36-$AB148/12)*$AA148*$F147,0)+MAX((Expenses!LE$37-$AB149/12)*$AA149*$F147,0)+MAX((Expenses!LE$38-$AB150/12)*$AA150*$F147,0)+MAX((Expenses!LE$39-$AB151/12)*$AA151*$F147,0)))))</f>
        <v>0</v>
      </c>
      <c r="LH318" s="156">
        <f>IF(OR(LH$165&lt;=EOMONTH($E147,$R147*(1-$O147)),LH$165&gt;EOMONTH($E147,$P147*12*(1-$O147)+$Q147*12*$O147+$R147*(1-$O147))),0,IF($X147="NNN",SUM(Expenses!LF$35:LF$39)*$F147,IF($X147="FSG",0,IF($X147="MG",SUMPRODUCT($Z147:$Z151,Expenses!LF$35:LF$39)*$F147,MAX((Expenses!LF$35-$AB147/12)*$AA147*$F147,0)+MAX((Expenses!LF$36-$AB148/12)*$AA148*$F147,0)+MAX((Expenses!LF$37-$AB149/12)*$AA149*$F147,0)+MAX((Expenses!LF$38-$AB150/12)*$AA150*$F147,0)+MAX((Expenses!LF$39-$AB151/12)*$AA151*$F147,0)))))</f>
        <v>0</v>
      </c>
      <c r="LI318" s="156">
        <f>IF(OR(LI$165&lt;=EOMONTH($E147,$R147*(1-$O147)),LI$165&gt;EOMONTH($E147,$P147*12*(1-$O147)+$Q147*12*$O147+$R147*(1-$O147))),0,IF($X147="NNN",SUM(Expenses!LG$35:LG$39)*$F147,IF($X147="FSG",0,IF($X147="MG",SUMPRODUCT($Z147:$Z151,Expenses!LG$35:LG$39)*$F147,MAX((Expenses!LG$35-$AB147/12)*$AA147*$F147,0)+MAX((Expenses!LG$36-$AB148/12)*$AA148*$F147,0)+MAX((Expenses!LG$37-$AB149/12)*$AA149*$F147,0)+MAX((Expenses!LG$38-$AB150/12)*$AA150*$F147,0)+MAX((Expenses!LG$39-$AB151/12)*$AA151*$F147,0)))))</f>
        <v>0</v>
      </c>
      <c r="LJ318" s="156">
        <f>IF(OR(LJ$165&lt;=EOMONTH($E147,$R147*(1-$O147)),LJ$165&gt;EOMONTH($E147,$P147*12*(1-$O147)+$Q147*12*$O147+$R147*(1-$O147))),0,IF($X147="NNN",SUM(Expenses!LH$35:LH$39)*$F147,IF($X147="FSG",0,IF($X147="MG",SUMPRODUCT($Z147:$Z151,Expenses!LH$35:LH$39)*$F147,MAX((Expenses!LH$35-$AB147/12)*$AA147*$F147,0)+MAX((Expenses!LH$36-$AB148/12)*$AA148*$F147,0)+MAX((Expenses!LH$37-$AB149/12)*$AA149*$F147,0)+MAX((Expenses!LH$38-$AB150/12)*$AA150*$F147,0)+MAX((Expenses!LH$39-$AB151/12)*$AA151*$F147,0)))))</f>
        <v>0</v>
      </c>
      <c r="LK318" s="156">
        <f>IF(OR(LK$165&lt;=EOMONTH($E147,$R147*(1-$O147)),LK$165&gt;EOMONTH($E147,$P147*12*(1-$O147)+$Q147*12*$O147+$R147*(1-$O147))),0,IF($X147="NNN",SUM(Expenses!LI$35:LI$39)*$F147,IF($X147="FSG",0,IF($X147="MG",SUMPRODUCT($Z147:$Z151,Expenses!LI$35:LI$39)*$F147,MAX((Expenses!LI$35-$AB147/12)*$AA147*$F147,0)+MAX((Expenses!LI$36-$AB148/12)*$AA148*$F147,0)+MAX((Expenses!LI$37-$AB149/12)*$AA149*$F147,0)+MAX((Expenses!LI$38-$AB150/12)*$AA150*$F147,0)+MAX((Expenses!LI$39-$AB151/12)*$AA151*$F147,0)))))</f>
        <v>0</v>
      </c>
      <c r="LL318" s="156">
        <f>IF(OR(LL$165&lt;=EOMONTH($E147,$R147*(1-$O147)),LL$165&gt;EOMONTH($E147,$P147*12*(1-$O147)+$Q147*12*$O147+$R147*(1-$O147))),0,IF($X147="NNN",SUM(Expenses!LJ$35:LJ$39)*$F147,IF($X147="FSG",0,IF($X147="MG",SUMPRODUCT($Z147:$Z151,Expenses!LJ$35:LJ$39)*$F147,MAX((Expenses!LJ$35-$AB147/12)*$AA147*$F147,0)+MAX((Expenses!LJ$36-$AB148/12)*$AA148*$F147,0)+MAX((Expenses!LJ$37-$AB149/12)*$AA149*$F147,0)+MAX((Expenses!LJ$38-$AB150/12)*$AA150*$F147,0)+MAX((Expenses!LJ$39-$AB151/12)*$AA151*$F147,0)))))</f>
        <v>0</v>
      </c>
      <c r="LM318" s="156">
        <f>IF(OR(LM$165&lt;=EOMONTH($E147,$R147*(1-$O147)),LM$165&gt;EOMONTH($E147,$P147*12*(1-$O147)+$Q147*12*$O147+$R147*(1-$O147))),0,IF($X147="NNN",SUM(Expenses!LK$35:LK$39)*$F147,IF($X147="FSG",0,IF($X147="MG",SUMPRODUCT($Z147:$Z151,Expenses!LK$35:LK$39)*$F147,MAX((Expenses!LK$35-$AB147/12)*$AA147*$F147,0)+MAX((Expenses!LK$36-$AB148/12)*$AA148*$F147,0)+MAX((Expenses!LK$37-$AB149/12)*$AA149*$F147,0)+MAX((Expenses!LK$38-$AB150/12)*$AA150*$F147,0)+MAX((Expenses!LK$39-$AB151/12)*$AA151*$F147,0)))))</f>
        <v>0</v>
      </c>
      <c r="LN318" s="156">
        <f>IF(OR(LN$165&lt;=EOMONTH($E147,$R147*(1-$O147)),LN$165&gt;EOMONTH($E147,$P147*12*(1-$O147)+$Q147*12*$O147+$R147*(1-$O147))),0,IF($X147="NNN",SUM(Expenses!LL$35:LL$39)*$F147,IF($X147="FSG",0,IF($X147="MG",SUMPRODUCT($Z147:$Z151,Expenses!LL$35:LL$39)*$F147,MAX((Expenses!LL$35-$AB147/12)*$AA147*$F147,0)+MAX((Expenses!LL$36-$AB148/12)*$AA148*$F147,0)+MAX((Expenses!LL$37-$AB149/12)*$AA149*$F147,0)+MAX((Expenses!LL$38-$AB150/12)*$AA150*$F147,0)+MAX((Expenses!LL$39-$AB151/12)*$AA151*$F147,0)))))</f>
        <v>0</v>
      </c>
      <c r="LO318" s="156">
        <f>IF(OR(LO$165&lt;=EOMONTH($E147,$R147*(1-$O147)),LO$165&gt;EOMONTH($E147,$P147*12*(1-$O147)+$Q147*12*$O147+$R147*(1-$O147))),0,IF($X147="NNN",SUM(Expenses!LM$35:LM$39)*$F147,IF($X147="FSG",0,IF($X147="MG",SUMPRODUCT($Z147:$Z151,Expenses!LM$35:LM$39)*$F147,MAX((Expenses!LM$35-$AB147/12)*$AA147*$F147,0)+MAX((Expenses!LM$36-$AB148/12)*$AA148*$F147,0)+MAX((Expenses!LM$37-$AB149/12)*$AA149*$F147,0)+MAX((Expenses!LM$38-$AB150/12)*$AA150*$F147,0)+MAX((Expenses!LM$39-$AB151/12)*$AA151*$F147,0)))))</f>
        <v>0</v>
      </c>
      <c r="LP318" s="156">
        <f>IF(OR(LP$165&lt;=EOMONTH($E147,$R147*(1-$O147)),LP$165&gt;EOMONTH($E147,$P147*12*(1-$O147)+$Q147*12*$O147+$R147*(1-$O147))),0,IF($X147="NNN",SUM(Expenses!LN$35:LN$39)*$F147,IF($X147="FSG",0,IF($X147="MG",SUMPRODUCT($Z147:$Z151,Expenses!LN$35:LN$39)*$F147,MAX((Expenses!LN$35-$AB147/12)*$AA147*$F147,0)+MAX((Expenses!LN$36-$AB148/12)*$AA148*$F147,0)+MAX((Expenses!LN$37-$AB149/12)*$AA149*$F147,0)+MAX((Expenses!LN$38-$AB150/12)*$AA150*$F147,0)+MAX((Expenses!LN$39-$AB151/12)*$AA151*$F147,0)))))</f>
        <v>0</v>
      </c>
      <c r="LQ318" s="156">
        <f>IF(OR(LQ$165&lt;=EOMONTH($E147,$R147*(1-$O147)),LQ$165&gt;EOMONTH($E147,$P147*12*(1-$O147)+$Q147*12*$O147+$R147*(1-$O147))),0,IF($X147="NNN",SUM(Expenses!LO$35:LO$39)*$F147,IF($X147="FSG",0,IF($X147="MG",SUMPRODUCT($Z147:$Z151,Expenses!LO$35:LO$39)*$F147,MAX((Expenses!LO$35-$AB147/12)*$AA147*$F147,0)+MAX((Expenses!LO$36-$AB148/12)*$AA148*$F147,0)+MAX((Expenses!LO$37-$AB149/12)*$AA149*$F147,0)+MAX((Expenses!LO$38-$AB150/12)*$AA150*$F147,0)+MAX((Expenses!LO$39-$AB151/12)*$AA151*$F147,0)))))</f>
        <v>0</v>
      </c>
      <c r="LR318" s="156">
        <f>IF(OR(LR$165&lt;=EOMONTH($E147,$R147*(1-$O147)),LR$165&gt;EOMONTH($E147,$P147*12*(1-$O147)+$Q147*12*$O147+$R147*(1-$O147))),0,IF($X147="NNN",SUM(Expenses!LP$35:LP$39)*$F147,IF($X147="FSG",0,IF($X147="MG",SUMPRODUCT($Z147:$Z151,Expenses!LP$35:LP$39)*$F147,MAX((Expenses!LP$35-$AB147/12)*$AA147*$F147,0)+MAX((Expenses!LP$36-$AB148/12)*$AA148*$F147,0)+MAX((Expenses!LP$37-$AB149/12)*$AA149*$F147,0)+MAX((Expenses!LP$38-$AB150/12)*$AA150*$F147,0)+MAX((Expenses!LP$39-$AB151/12)*$AA151*$F147,0)))))</f>
        <v>0</v>
      </c>
      <c r="LS318" s="156">
        <f>IF(OR(LS$165&lt;=EOMONTH($E147,$R147*(1-$O147)),LS$165&gt;EOMONTH($E147,$P147*12*(1-$O147)+$Q147*12*$O147+$R147*(1-$O147))),0,IF($X147="NNN",SUM(Expenses!LQ$35:LQ$39)*$F147,IF($X147="FSG",0,IF($X147="MG",SUMPRODUCT($Z147:$Z151,Expenses!LQ$35:LQ$39)*$F147,MAX((Expenses!LQ$35-$AB147/12)*$AA147*$F147,0)+MAX((Expenses!LQ$36-$AB148/12)*$AA148*$F147,0)+MAX((Expenses!LQ$37-$AB149/12)*$AA149*$F147,0)+MAX((Expenses!LQ$38-$AB150/12)*$AA150*$F147,0)+MAX((Expenses!LQ$39-$AB151/12)*$AA151*$F147,0)))))</f>
        <v>0</v>
      </c>
      <c r="LT318" s="156">
        <f>IF(OR(LT$165&lt;=EOMONTH($E147,$R147*(1-$O147)),LT$165&gt;EOMONTH($E147,$P147*12*(1-$O147)+$Q147*12*$O147+$R147*(1-$O147))),0,IF($X147="NNN",SUM(Expenses!LR$35:LR$39)*$F147,IF($X147="FSG",0,IF($X147="MG",SUMPRODUCT($Z147:$Z151,Expenses!LR$35:LR$39)*$F147,MAX((Expenses!LR$35-$AB147/12)*$AA147*$F147,0)+MAX((Expenses!LR$36-$AB148/12)*$AA148*$F147,0)+MAX((Expenses!LR$37-$AB149/12)*$AA149*$F147,0)+MAX((Expenses!LR$38-$AB150/12)*$AA150*$F147,0)+MAX((Expenses!LR$39-$AB151/12)*$AA151*$F147,0)))))</f>
        <v>0</v>
      </c>
      <c r="LU318" s="156">
        <f>IF(OR(LU$165&lt;=EOMONTH($E147,$R147*(1-$O147)),LU$165&gt;EOMONTH($E147,$P147*12*(1-$O147)+$Q147*12*$O147+$R147*(1-$O147))),0,IF($X147="NNN",SUM(Expenses!LS$35:LS$39)*$F147,IF($X147="FSG",0,IF($X147="MG",SUMPRODUCT($Z147:$Z151,Expenses!LS$35:LS$39)*$F147,MAX((Expenses!LS$35-$AB147/12)*$AA147*$F147,0)+MAX((Expenses!LS$36-$AB148/12)*$AA148*$F147,0)+MAX((Expenses!LS$37-$AB149/12)*$AA149*$F147,0)+MAX((Expenses!LS$38-$AB150/12)*$AA150*$F147,0)+MAX((Expenses!LS$39-$AB151/12)*$AA151*$F147,0)))))</f>
        <v>0</v>
      </c>
      <c r="LV318" s="156">
        <f>IF(OR(LV$165&lt;=EOMONTH($E147,$R147*(1-$O147)),LV$165&gt;EOMONTH($E147,$P147*12*(1-$O147)+$Q147*12*$O147+$R147*(1-$O147))),0,IF($X147="NNN",SUM(Expenses!LT$35:LT$39)*$F147,IF($X147="FSG",0,IF($X147="MG",SUMPRODUCT($Z147:$Z151,Expenses!LT$35:LT$39)*$F147,MAX((Expenses!LT$35-$AB147/12)*$AA147*$F147,0)+MAX((Expenses!LT$36-$AB148/12)*$AA148*$F147,0)+MAX((Expenses!LT$37-$AB149/12)*$AA149*$F147,0)+MAX((Expenses!LT$38-$AB150/12)*$AA150*$F147,0)+MAX((Expenses!LT$39-$AB151/12)*$AA151*$F147,0)))))</f>
        <v>0</v>
      </c>
      <c r="LW318" s="156">
        <f>IF(OR(LW$165&lt;=EOMONTH($E147,$R147*(1-$O147)),LW$165&gt;EOMONTH($E147,$P147*12*(1-$O147)+$Q147*12*$O147+$R147*(1-$O147))),0,IF($X147="NNN",SUM(Expenses!LU$35:LU$39)*$F147,IF($X147="FSG",0,IF($X147="MG",SUMPRODUCT($Z147:$Z151,Expenses!LU$35:LU$39)*$F147,MAX((Expenses!LU$35-$AB147/12)*$AA147*$F147,0)+MAX((Expenses!LU$36-$AB148/12)*$AA148*$F147,0)+MAX((Expenses!LU$37-$AB149/12)*$AA149*$F147,0)+MAX((Expenses!LU$38-$AB150/12)*$AA150*$F147,0)+MAX((Expenses!LU$39-$AB151/12)*$AA151*$F147,0)))))</f>
        <v>0</v>
      </c>
      <c r="LX318" s="156">
        <f>IF(OR(LX$165&lt;=EOMONTH($E147,$R147*(1-$O147)),LX$165&gt;EOMONTH($E147,$P147*12*(1-$O147)+$Q147*12*$O147+$R147*(1-$O147))),0,IF($X147="NNN",SUM(Expenses!LV$35:LV$39)*$F147,IF($X147="FSG",0,IF($X147="MG",SUMPRODUCT($Z147:$Z151,Expenses!LV$35:LV$39)*$F147,MAX((Expenses!LV$35-$AB147/12)*$AA147*$F147,0)+MAX((Expenses!LV$36-$AB148/12)*$AA148*$F147,0)+MAX((Expenses!LV$37-$AB149/12)*$AA149*$F147,0)+MAX((Expenses!LV$38-$AB150/12)*$AA150*$F147,0)+MAX((Expenses!LV$39-$AB151/12)*$AA151*$F147,0)))))</f>
        <v>0</v>
      </c>
      <c r="LY318" s="156">
        <f>IF(OR(LY$165&lt;=EOMONTH($E147,$R147*(1-$O147)),LY$165&gt;EOMONTH($E147,$P147*12*(1-$O147)+$Q147*12*$O147+$R147*(1-$O147))),0,IF($X147="NNN",SUM(Expenses!LW$35:LW$39)*$F147,IF($X147="FSG",0,IF($X147="MG",SUMPRODUCT($Z147:$Z151,Expenses!LW$35:LW$39)*$F147,MAX((Expenses!LW$35-$AB147/12)*$AA147*$F147,0)+MAX((Expenses!LW$36-$AB148/12)*$AA148*$F147,0)+MAX((Expenses!LW$37-$AB149/12)*$AA149*$F147,0)+MAX((Expenses!LW$38-$AB150/12)*$AA150*$F147,0)+MAX((Expenses!LW$39-$AB151/12)*$AA151*$F147,0)))))</f>
        <v>0</v>
      </c>
      <c r="LZ318" s="156">
        <f>IF(OR(LZ$165&lt;=EOMONTH($E147,$R147*(1-$O147)),LZ$165&gt;EOMONTH($E147,$P147*12*(1-$O147)+$Q147*12*$O147+$R147*(1-$O147))),0,IF($X147="NNN",SUM(Expenses!LX$35:LX$39)*$F147,IF($X147="FSG",0,IF($X147="MG",SUMPRODUCT($Z147:$Z151,Expenses!LX$35:LX$39)*$F147,MAX((Expenses!LX$35-$AB147/12)*$AA147*$F147,0)+MAX((Expenses!LX$36-$AB148/12)*$AA148*$F147,0)+MAX((Expenses!LX$37-$AB149/12)*$AA149*$F147,0)+MAX((Expenses!LX$38-$AB150/12)*$AA150*$F147,0)+MAX((Expenses!LX$39-$AB151/12)*$AA151*$F147,0)))))</f>
        <v>0</v>
      </c>
      <c r="MA318" s="156">
        <f>IF(OR(MA$165&lt;=EOMONTH($E147,$R147*(1-$O147)),MA$165&gt;EOMONTH($E147,$P147*12*(1-$O147)+$Q147*12*$O147+$R147*(1-$O147))),0,IF($X147="NNN",SUM(Expenses!LY$35:LY$39)*$F147,IF($X147="FSG",0,IF($X147="MG",SUMPRODUCT($Z147:$Z151,Expenses!LY$35:LY$39)*$F147,MAX((Expenses!LY$35-$AB147/12)*$AA147*$F147,0)+MAX((Expenses!LY$36-$AB148/12)*$AA148*$F147,0)+MAX((Expenses!LY$37-$AB149/12)*$AA149*$F147,0)+MAX((Expenses!LY$38-$AB150/12)*$AA150*$F147,0)+MAX((Expenses!LY$39-$AB151/12)*$AA151*$F147,0)))))</f>
        <v>0</v>
      </c>
      <c r="MB318" s="156">
        <f>IF(OR(MB$165&lt;=EOMONTH($E147,$R147*(1-$O147)),MB$165&gt;EOMONTH($E147,$P147*12*(1-$O147)+$Q147*12*$O147+$R147*(1-$O147))),0,IF($X147="NNN",SUM(Expenses!LZ$35:LZ$39)*$F147,IF($X147="FSG",0,IF($X147="MG",SUMPRODUCT($Z147:$Z151,Expenses!LZ$35:LZ$39)*$F147,MAX((Expenses!LZ$35-$AB147/12)*$AA147*$F147,0)+MAX((Expenses!LZ$36-$AB148/12)*$AA148*$F147,0)+MAX((Expenses!LZ$37-$AB149/12)*$AA149*$F147,0)+MAX((Expenses!LZ$38-$AB150/12)*$AA150*$F147,0)+MAX((Expenses!LZ$39-$AB151/12)*$AA151*$F147,0)))))</f>
        <v>0</v>
      </c>
      <c r="MC318" s="156">
        <f>IF(OR(MC$165&lt;=EOMONTH($E147,$R147*(1-$O147)),MC$165&gt;EOMONTH($E147,$P147*12*(1-$O147)+$Q147*12*$O147+$R147*(1-$O147))),0,IF($X147="NNN",SUM(Expenses!MA$35:MA$39)*$F147,IF($X147="FSG",0,IF($X147="MG",SUMPRODUCT($Z147:$Z151,Expenses!MA$35:MA$39)*$F147,MAX((Expenses!MA$35-$AB147/12)*$AA147*$F147,0)+MAX((Expenses!MA$36-$AB148/12)*$AA148*$F147,0)+MAX((Expenses!MA$37-$AB149/12)*$AA149*$F147,0)+MAX((Expenses!MA$38-$AB150/12)*$AA150*$F147,0)+MAX((Expenses!MA$39-$AB151/12)*$AA151*$F147,0)))))</f>
        <v>0</v>
      </c>
      <c r="MD318" s="156">
        <f>IF(OR(MD$165&lt;=EOMONTH($E147,$R147*(1-$O147)),MD$165&gt;EOMONTH($E147,$P147*12*(1-$O147)+$Q147*12*$O147+$R147*(1-$O147))),0,IF($X147="NNN",SUM(Expenses!MB$35:MB$39)*$F147,IF($X147="FSG",0,IF($X147="MG",SUMPRODUCT($Z147:$Z151,Expenses!MB$35:MB$39)*$F147,MAX((Expenses!MB$35-$AB147/12)*$AA147*$F147,0)+MAX((Expenses!MB$36-$AB148/12)*$AA148*$F147,0)+MAX((Expenses!MB$37-$AB149/12)*$AA149*$F147,0)+MAX((Expenses!MB$38-$AB150/12)*$AA150*$F147,0)+MAX((Expenses!MB$39-$AB151/12)*$AA151*$F147,0)))))</f>
        <v>0</v>
      </c>
      <c r="ME318" s="156">
        <f>IF(OR(ME$165&lt;=EOMONTH($E147,$R147*(1-$O147)),ME$165&gt;EOMONTH($E147,$P147*12*(1-$O147)+$Q147*12*$O147+$R147*(1-$O147))),0,IF($X147="NNN",SUM(Expenses!MC$35:MC$39)*$F147,IF($X147="FSG",0,IF($X147="MG",SUMPRODUCT($Z147:$Z151,Expenses!MC$35:MC$39)*$F147,MAX((Expenses!MC$35-$AB147/12)*$AA147*$F147,0)+MAX((Expenses!MC$36-$AB148/12)*$AA148*$F147,0)+MAX((Expenses!MC$37-$AB149/12)*$AA149*$F147,0)+MAX((Expenses!MC$38-$AB150/12)*$AA150*$F147,0)+MAX((Expenses!MC$39-$AB151/12)*$AA151*$F147,0)))))</f>
        <v>0</v>
      </c>
      <c r="MF318" s="156">
        <f>IF(OR(MF$165&lt;=EOMONTH($E147,$R147*(1-$O147)),MF$165&gt;EOMONTH($E147,$P147*12*(1-$O147)+$Q147*12*$O147+$R147*(1-$O147))),0,IF($X147="NNN",SUM(Expenses!MD$35:MD$39)*$F147,IF($X147="FSG",0,IF($X147="MG",SUMPRODUCT($Z147:$Z151,Expenses!MD$35:MD$39)*$F147,MAX((Expenses!MD$35-$AB147/12)*$AA147*$F147,0)+MAX((Expenses!MD$36-$AB148/12)*$AA148*$F147,0)+MAX((Expenses!MD$37-$AB149/12)*$AA149*$F147,0)+MAX((Expenses!MD$38-$AB150/12)*$AA150*$F147,0)+MAX((Expenses!MD$39-$AB151/12)*$AA151*$F147,0)))))</f>
        <v>0</v>
      </c>
      <c r="MG318" s="156">
        <f>IF(OR(MG$165&lt;=EOMONTH($E147,$R147*(1-$O147)),MG$165&gt;EOMONTH($E147,$P147*12*(1-$O147)+$Q147*12*$O147+$R147*(1-$O147))),0,IF($X147="NNN",SUM(Expenses!ME$35:ME$39)*$F147,IF($X147="FSG",0,IF($X147="MG",SUMPRODUCT($Z147:$Z151,Expenses!ME$35:ME$39)*$F147,MAX((Expenses!ME$35-$AB147/12)*$AA147*$F147,0)+MAX((Expenses!ME$36-$AB148/12)*$AA148*$F147,0)+MAX((Expenses!ME$37-$AB149/12)*$AA149*$F147,0)+MAX((Expenses!ME$38-$AB150/12)*$AA150*$F147,0)+MAX((Expenses!ME$39-$AB151/12)*$AA151*$F147,0)))))</f>
        <v>0</v>
      </c>
      <c r="MH318" s="156">
        <f>IF(OR(MH$165&lt;=EOMONTH($E147,$R147*(1-$O147)),MH$165&gt;EOMONTH($E147,$P147*12*(1-$O147)+$Q147*12*$O147+$R147*(1-$O147))),0,IF($X147="NNN",SUM(Expenses!MF$35:MF$39)*$F147,IF($X147="FSG",0,IF($X147="MG",SUMPRODUCT($Z147:$Z151,Expenses!MF$35:MF$39)*$F147,MAX((Expenses!MF$35-$AB147/12)*$AA147*$F147,0)+MAX((Expenses!MF$36-$AB148/12)*$AA148*$F147,0)+MAX((Expenses!MF$37-$AB149/12)*$AA149*$F147,0)+MAX((Expenses!MF$38-$AB150/12)*$AA150*$F147,0)+MAX((Expenses!MF$39-$AB151/12)*$AA151*$F147,0)))))</f>
        <v>0</v>
      </c>
      <c r="MI318" s="156">
        <f>IF(OR(MI$165&lt;=EOMONTH($E147,$R147*(1-$O147)),MI$165&gt;EOMONTH($E147,$P147*12*(1-$O147)+$Q147*12*$O147+$R147*(1-$O147))),0,IF($X147="NNN",SUM(Expenses!MG$35:MG$39)*$F147,IF($X147="FSG",0,IF($X147="MG",SUMPRODUCT($Z147:$Z151,Expenses!MG$35:MG$39)*$F147,MAX((Expenses!MG$35-$AB147/12)*$AA147*$F147,0)+MAX((Expenses!MG$36-$AB148/12)*$AA148*$F147,0)+MAX((Expenses!MG$37-$AB149/12)*$AA149*$F147,0)+MAX((Expenses!MG$38-$AB150/12)*$AA150*$F147,0)+MAX((Expenses!MG$39-$AB151/12)*$AA151*$F147,0)))))</f>
        <v>0</v>
      </c>
      <c r="MJ318" s="156">
        <f>IF(OR(MJ$165&lt;=EOMONTH($E147,$R147*(1-$O147)),MJ$165&gt;EOMONTH($E147,$P147*12*(1-$O147)+$Q147*12*$O147+$R147*(1-$O147))),0,IF($X147="NNN",SUM(Expenses!MH$35:MH$39)*$F147,IF($X147="FSG",0,IF($X147="MG",SUMPRODUCT($Z147:$Z151,Expenses!MH$35:MH$39)*$F147,MAX((Expenses!MH$35-$AB147/12)*$AA147*$F147,0)+MAX((Expenses!MH$36-$AB148/12)*$AA148*$F147,0)+MAX((Expenses!MH$37-$AB149/12)*$AA149*$F147,0)+MAX((Expenses!MH$38-$AB150/12)*$AA150*$F147,0)+MAX((Expenses!MH$39-$AB151/12)*$AA151*$F147,0)))))</f>
        <v>0</v>
      </c>
      <c r="MK318" s="156">
        <f>IF(OR(MK$165&lt;=EOMONTH($E147,$R147*(1-$O147)),MK$165&gt;EOMONTH($E147,$P147*12*(1-$O147)+$Q147*12*$O147+$R147*(1-$O147))),0,IF($X147="NNN",SUM(Expenses!MI$35:MI$39)*$F147,IF($X147="FSG",0,IF($X147="MG",SUMPRODUCT($Z147:$Z151,Expenses!MI$35:MI$39)*$F147,MAX((Expenses!MI$35-$AB147/12)*$AA147*$F147,0)+MAX((Expenses!MI$36-$AB148/12)*$AA148*$F147,0)+MAX((Expenses!MI$37-$AB149/12)*$AA149*$F147,0)+MAX((Expenses!MI$38-$AB150/12)*$AA150*$F147,0)+MAX((Expenses!MI$39-$AB151/12)*$AA151*$F147,0)))))</f>
        <v>0</v>
      </c>
      <c r="ML318" s="156">
        <f>IF(OR(ML$165&lt;=EOMONTH($E147,$R147*(1-$O147)),ML$165&gt;EOMONTH($E147,$P147*12*(1-$O147)+$Q147*12*$O147+$R147*(1-$O147))),0,IF($X147="NNN",SUM(Expenses!MJ$35:MJ$39)*$F147,IF($X147="FSG",0,IF($X147="MG",SUMPRODUCT($Z147:$Z151,Expenses!MJ$35:MJ$39)*$F147,MAX((Expenses!MJ$35-$AB147/12)*$AA147*$F147,0)+MAX((Expenses!MJ$36-$AB148/12)*$AA148*$F147,0)+MAX((Expenses!MJ$37-$AB149/12)*$AA149*$F147,0)+MAX((Expenses!MJ$38-$AB150/12)*$AA150*$F147,0)+MAX((Expenses!MJ$39-$AB151/12)*$AA151*$F147,0)))))</f>
        <v>0</v>
      </c>
      <c r="MM318" s="156">
        <f>IF(OR(MM$165&lt;=EOMONTH($E147,$R147*(1-$O147)),MM$165&gt;EOMONTH($E147,$P147*12*(1-$O147)+$Q147*12*$O147+$R147*(1-$O147))),0,IF($X147="NNN",SUM(Expenses!MK$35:MK$39)*$F147,IF($X147="FSG",0,IF($X147="MG",SUMPRODUCT($Z147:$Z151,Expenses!MK$35:MK$39)*$F147,MAX((Expenses!MK$35-$AB147/12)*$AA147*$F147,0)+MAX((Expenses!MK$36-$AB148/12)*$AA148*$F147,0)+MAX((Expenses!MK$37-$AB149/12)*$AA149*$F147,0)+MAX((Expenses!MK$38-$AB150/12)*$AA150*$F147,0)+MAX((Expenses!MK$39-$AB151/12)*$AA151*$F147,0)))))</f>
        <v>0</v>
      </c>
      <c r="MN318" s="156">
        <f>IF(OR(MN$165&lt;=EOMONTH($E147,$R147*(1-$O147)),MN$165&gt;EOMONTH($E147,$P147*12*(1-$O147)+$Q147*12*$O147+$R147*(1-$O147))),0,IF($X147="NNN",SUM(Expenses!ML$35:ML$39)*$F147,IF($X147="FSG",0,IF($X147="MG",SUMPRODUCT($Z147:$Z151,Expenses!ML$35:ML$39)*$F147,MAX((Expenses!ML$35-$AB147/12)*$AA147*$F147,0)+MAX((Expenses!ML$36-$AB148/12)*$AA148*$F147,0)+MAX((Expenses!ML$37-$AB149/12)*$AA149*$F147,0)+MAX((Expenses!ML$38-$AB150/12)*$AA150*$F147,0)+MAX((Expenses!ML$39-$AB151/12)*$AA151*$F147,0)))))</f>
        <v>0</v>
      </c>
      <c r="MO318" s="156">
        <f>IF(OR(MO$165&lt;=EOMONTH($E147,$R147*(1-$O147)),MO$165&gt;EOMONTH($E147,$P147*12*(1-$O147)+$Q147*12*$O147+$R147*(1-$O147))),0,IF($X147="NNN",SUM(Expenses!MM$35:MM$39)*$F147,IF($X147="FSG",0,IF($X147="MG",SUMPRODUCT($Z147:$Z151,Expenses!MM$35:MM$39)*$F147,MAX((Expenses!MM$35-$AB147/12)*$AA147*$F147,0)+MAX((Expenses!MM$36-$AB148/12)*$AA148*$F147,0)+MAX((Expenses!MM$37-$AB149/12)*$AA149*$F147,0)+MAX((Expenses!MM$38-$AB150/12)*$AA150*$F147,0)+MAX((Expenses!MM$39-$AB151/12)*$AA151*$F147,0)))))</f>
        <v>0</v>
      </c>
      <c r="MP318" s="156">
        <f>IF(OR(MP$165&lt;=EOMONTH($E147,$R147*(1-$O147)),MP$165&gt;EOMONTH($E147,$P147*12*(1-$O147)+$Q147*12*$O147+$R147*(1-$O147))),0,IF($X147="NNN",SUM(Expenses!MN$35:MN$39)*$F147,IF($X147="FSG",0,IF($X147="MG",SUMPRODUCT($Z147:$Z151,Expenses!MN$35:MN$39)*$F147,MAX((Expenses!MN$35-$AB147/12)*$AA147*$F147,0)+MAX((Expenses!MN$36-$AB148/12)*$AA148*$F147,0)+MAX((Expenses!MN$37-$AB149/12)*$AA149*$F147,0)+MAX((Expenses!MN$38-$AB150/12)*$AA150*$F147,0)+MAX((Expenses!MN$39-$AB151/12)*$AA151*$F147,0)))))</f>
        <v>0</v>
      </c>
      <c r="MQ318" s="156">
        <f>IF(OR(MQ$165&lt;=EOMONTH($E147,$R147*(1-$O147)),MQ$165&gt;EOMONTH($E147,$P147*12*(1-$O147)+$Q147*12*$O147+$R147*(1-$O147))),0,IF($X147="NNN",SUM(Expenses!MO$35:MO$39)*$F147,IF($X147="FSG",0,IF($X147="MG",SUMPRODUCT($Z147:$Z151,Expenses!MO$35:MO$39)*$F147,MAX((Expenses!MO$35-$AB147/12)*$AA147*$F147,0)+MAX((Expenses!MO$36-$AB148/12)*$AA148*$F147,0)+MAX((Expenses!MO$37-$AB149/12)*$AA149*$F147,0)+MAX((Expenses!MO$38-$AB150/12)*$AA150*$F147,0)+MAX((Expenses!MO$39-$AB151/12)*$AA151*$F147,0)))))</f>
        <v>0</v>
      </c>
      <c r="MR318" s="156">
        <f>IF(OR(MR$165&lt;=EOMONTH($E147,$R147*(1-$O147)),MR$165&gt;EOMONTH($E147,$P147*12*(1-$O147)+$Q147*12*$O147+$R147*(1-$O147))),0,IF($X147="NNN",SUM(Expenses!MP$35:MP$39)*$F147,IF($X147="FSG",0,IF($X147="MG",SUMPRODUCT($Z147:$Z151,Expenses!MP$35:MP$39)*$F147,MAX((Expenses!MP$35-$AB147/12)*$AA147*$F147,0)+MAX((Expenses!MP$36-$AB148/12)*$AA148*$F147,0)+MAX((Expenses!MP$37-$AB149/12)*$AA149*$F147,0)+MAX((Expenses!MP$38-$AB150/12)*$AA150*$F147,0)+MAX((Expenses!MP$39-$AB151/12)*$AA151*$F147,0)))))</f>
        <v>0</v>
      </c>
      <c r="MS318" s="156">
        <f>IF(OR(MS$165&lt;=EOMONTH($E147,$R147*(1-$O147)),MS$165&gt;EOMONTH($E147,$P147*12*(1-$O147)+$Q147*12*$O147+$R147*(1-$O147))),0,IF($X147="NNN",SUM(Expenses!MQ$35:MQ$39)*$F147,IF($X147="FSG",0,IF($X147="MG",SUMPRODUCT($Z147:$Z151,Expenses!MQ$35:MQ$39)*$F147,MAX((Expenses!MQ$35-$AB147/12)*$AA147*$F147,0)+MAX((Expenses!MQ$36-$AB148/12)*$AA148*$F147,0)+MAX((Expenses!MQ$37-$AB149/12)*$AA149*$F147,0)+MAX((Expenses!MQ$38-$AB150/12)*$AA150*$F147,0)+MAX((Expenses!MQ$39-$AB151/12)*$AA151*$F147,0)))))</f>
        <v>0</v>
      </c>
      <c r="MT318" s="156">
        <f>IF(OR(MT$165&lt;=EOMONTH($E147,$R147*(1-$O147)),MT$165&gt;EOMONTH($E147,$P147*12*(1-$O147)+$Q147*12*$O147+$R147*(1-$O147))),0,IF($X147="NNN",SUM(Expenses!MR$35:MR$39)*$F147,IF($X147="FSG",0,IF($X147="MG",SUMPRODUCT($Z147:$Z151,Expenses!MR$35:MR$39)*$F147,MAX((Expenses!MR$35-$AB147/12)*$AA147*$F147,0)+MAX((Expenses!MR$36-$AB148/12)*$AA148*$F147,0)+MAX((Expenses!MR$37-$AB149/12)*$AA149*$F147,0)+MAX((Expenses!MR$38-$AB150/12)*$AA150*$F147,0)+MAX((Expenses!MR$39-$AB151/12)*$AA151*$F147,0)))))</f>
        <v>0</v>
      </c>
      <c r="MU318" s="156">
        <f>IF(OR(MU$165&lt;=EOMONTH($E147,$R147*(1-$O147)),MU$165&gt;EOMONTH($E147,$P147*12*(1-$O147)+$Q147*12*$O147+$R147*(1-$O147))),0,IF($X147="NNN",SUM(Expenses!MS$35:MS$39)*$F147,IF($X147="FSG",0,IF($X147="MG",SUMPRODUCT($Z147:$Z151,Expenses!MS$35:MS$39)*$F147,MAX((Expenses!MS$35-$AB147/12)*$AA147*$F147,0)+MAX((Expenses!MS$36-$AB148/12)*$AA148*$F147,0)+MAX((Expenses!MS$37-$AB149/12)*$AA149*$F147,0)+MAX((Expenses!MS$38-$AB150/12)*$AA150*$F147,0)+MAX((Expenses!MS$39-$AB151/12)*$AA151*$F147,0)))))</f>
        <v>0</v>
      </c>
      <c r="MV318" s="156">
        <f>IF(OR(MV$165&lt;=EOMONTH($E147,$R147*(1-$O147)),MV$165&gt;EOMONTH($E147,$P147*12*(1-$O147)+$Q147*12*$O147+$R147*(1-$O147))),0,IF($X147="NNN",SUM(Expenses!MT$35:MT$39)*$F147,IF($X147="FSG",0,IF($X147="MG",SUMPRODUCT($Z147:$Z151,Expenses!MT$35:MT$39)*$F147,MAX((Expenses!MT$35-$AB147/12)*$AA147*$F147,0)+MAX((Expenses!MT$36-$AB148/12)*$AA148*$F147,0)+MAX((Expenses!MT$37-$AB149/12)*$AA149*$F147,0)+MAX((Expenses!MT$38-$AB150/12)*$AA150*$F147,0)+MAX((Expenses!MT$39-$AB151/12)*$AA151*$F147,0)))))</f>
        <v>0</v>
      </c>
      <c r="MW318" s="156">
        <f>IF(OR(MW$165&lt;=EOMONTH($E147,$R147*(1-$O147)),MW$165&gt;EOMONTH($E147,$P147*12*(1-$O147)+$Q147*12*$O147+$R147*(1-$O147))),0,IF($X147="NNN",SUM(Expenses!MU$35:MU$39)*$F147,IF($X147="FSG",0,IF($X147="MG",SUMPRODUCT($Z147:$Z151,Expenses!MU$35:MU$39)*$F147,MAX((Expenses!MU$35-$AB147/12)*$AA147*$F147,0)+MAX((Expenses!MU$36-$AB148/12)*$AA148*$F147,0)+MAX((Expenses!MU$37-$AB149/12)*$AA149*$F147,0)+MAX((Expenses!MU$38-$AB150/12)*$AA150*$F147,0)+MAX((Expenses!MU$39-$AB151/12)*$AA151*$F147,0)))))</f>
        <v>0</v>
      </c>
      <c r="MX318" s="156">
        <f>IF(OR(MX$165&lt;=EOMONTH($E147,$R147*(1-$O147)),MX$165&gt;EOMONTH($E147,$P147*12*(1-$O147)+$Q147*12*$O147+$R147*(1-$O147))),0,IF($X147="NNN",SUM(Expenses!MV$35:MV$39)*$F147,IF($X147="FSG",0,IF($X147="MG",SUMPRODUCT($Z147:$Z151,Expenses!MV$35:MV$39)*$F147,MAX((Expenses!MV$35-$AB147/12)*$AA147*$F147,0)+MAX((Expenses!MV$36-$AB148/12)*$AA148*$F147,0)+MAX((Expenses!MV$37-$AB149/12)*$AA149*$F147,0)+MAX((Expenses!MV$38-$AB150/12)*$AA150*$F147,0)+MAX((Expenses!MV$39-$AB151/12)*$AA151*$F147,0)))))</f>
        <v>0</v>
      </c>
      <c r="MY318" s="156">
        <f>IF(OR(MY$165&lt;=EOMONTH($E147,$R147*(1-$O147)),MY$165&gt;EOMONTH($E147,$P147*12*(1-$O147)+$Q147*12*$O147+$R147*(1-$O147))),0,IF($X147="NNN",SUM(Expenses!MW$35:MW$39)*$F147,IF($X147="FSG",0,IF($X147="MG",SUMPRODUCT($Z147:$Z151,Expenses!MW$35:MW$39)*$F147,MAX((Expenses!MW$35-$AB147/12)*$AA147*$F147,0)+MAX((Expenses!MW$36-$AB148/12)*$AA148*$F147,0)+MAX((Expenses!MW$37-$AB149/12)*$AA149*$F147,0)+MAX((Expenses!MW$38-$AB150/12)*$AA150*$F147,0)+MAX((Expenses!MW$39-$AB151/12)*$AA151*$F147,0)))))</f>
        <v>0</v>
      </c>
      <c r="MZ318" s="156">
        <f>IF(OR(MZ$165&lt;=EOMONTH($E147,$R147*(1-$O147)),MZ$165&gt;EOMONTH($E147,$P147*12*(1-$O147)+$Q147*12*$O147+$R147*(1-$O147))),0,IF($X147="NNN",SUM(Expenses!MX$35:MX$39)*$F147,IF($X147="FSG",0,IF($X147="MG",SUMPRODUCT($Z147:$Z151,Expenses!MX$35:MX$39)*$F147,MAX((Expenses!MX$35-$AB147/12)*$AA147*$F147,0)+MAX((Expenses!MX$36-$AB148/12)*$AA148*$F147,0)+MAX((Expenses!MX$37-$AB149/12)*$AA149*$F147,0)+MAX((Expenses!MX$38-$AB150/12)*$AA150*$F147,0)+MAX((Expenses!MX$39-$AB151/12)*$AA151*$F147,0)))))</f>
        <v>0</v>
      </c>
      <c r="NA318" s="156">
        <f>IF(OR(NA$165&lt;=EOMONTH($E147,$R147*(1-$O147)),NA$165&gt;EOMONTH($E147,$P147*12*(1-$O147)+$Q147*12*$O147+$R147*(1-$O147))),0,IF($X147="NNN",SUM(Expenses!MY$35:MY$39)*$F147,IF($X147="FSG",0,IF($X147="MG",SUMPRODUCT($Z147:$Z151,Expenses!MY$35:MY$39)*$F147,MAX((Expenses!MY$35-$AB147/12)*$AA147*$F147,0)+MAX((Expenses!MY$36-$AB148/12)*$AA148*$F147,0)+MAX((Expenses!MY$37-$AB149/12)*$AA149*$F147,0)+MAX((Expenses!MY$38-$AB150/12)*$AA150*$F147,0)+MAX((Expenses!MY$39-$AB151/12)*$AA151*$F147,0)))))</f>
        <v>0</v>
      </c>
      <c r="NB318" s="156">
        <f>IF(OR(NB$165&lt;=EOMONTH($E147,$R147*(1-$O147)),NB$165&gt;EOMONTH($E147,$P147*12*(1-$O147)+$Q147*12*$O147+$R147*(1-$O147))),0,IF($X147="NNN",SUM(Expenses!MZ$35:MZ$39)*$F147,IF($X147="FSG",0,IF($X147="MG",SUMPRODUCT($Z147:$Z151,Expenses!MZ$35:MZ$39)*$F147,MAX((Expenses!MZ$35-$AB147/12)*$AA147*$F147,0)+MAX((Expenses!MZ$36-$AB148/12)*$AA148*$F147,0)+MAX((Expenses!MZ$37-$AB149/12)*$AA149*$F147,0)+MAX((Expenses!MZ$38-$AB150/12)*$AA150*$F147,0)+MAX((Expenses!MZ$39-$AB151/12)*$AA151*$F147,0)))))</f>
        <v>0</v>
      </c>
      <c r="NC318" s="156">
        <f>IF(OR(NC$165&lt;=EOMONTH($E147,$R147*(1-$O147)),NC$165&gt;EOMONTH($E147,$P147*12*(1-$O147)+$Q147*12*$O147+$R147*(1-$O147))),0,IF($X147="NNN",SUM(Expenses!NA$35:NA$39)*$F147,IF($X147="FSG",0,IF($X147="MG",SUMPRODUCT($Z147:$Z151,Expenses!NA$35:NA$39)*$F147,MAX((Expenses!NA$35-$AB147/12)*$AA147*$F147,0)+MAX((Expenses!NA$36-$AB148/12)*$AA148*$F147,0)+MAX((Expenses!NA$37-$AB149/12)*$AA149*$F147,0)+MAX((Expenses!NA$38-$AB150/12)*$AA150*$F147,0)+MAX((Expenses!NA$39-$AB151/12)*$AA151*$F147,0)))))</f>
        <v>0</v>
      </c>
      <c r="ND318" s="156">
        <f>IF(OR(ND$165&lt;=EOMONTH($E147,$R147*(1-$O147)),ND$165&gt;EOMONTH($E147,$P147*12*(1-$O147)+$Q147*12*$O147+$R147*(1-$O147))),0,IF($X147="NNN",SUM(Expenses!NB$35:NB$39)*$F147,IF($X147="FSG",0,IF($X147="MG",SUMPRODUCT($Z147:$Z151,Expenses!NB$35:NB$39)*$F147,MAX((Expenses!NB$35-$AB147/12)*$AA147*$F147,0)+MAX((Expenses!NB$36-$AB148/12)*$AA148*$F147,0)+MAX((Expenses!NB$37-$AB149/12)*$AA149*$F147,0)+MAX((Expenses!NB$38-$AB150/12)*$AA150*$F147,0)+MAX((Expenses!NB$39-$AB151/12)*$AA151*$F147,0)))))</f>
        <v>0</v>
      </c>
      <c r="NE318" s="156">
        <f>IF(OR(NE$165&lt;=EOMONTH($E147,$R147*(1-$O147)),NE$165&gt;EOMONTH($E147,$P147*12*(1-$O147)+$Q147*12*$O147+$R147*(1-$O147))),0,IF($X147="NNN",SUM(Expenses!NC$35:NC$39)*$F147,IF($X147="FSG",0,IF($X147="MG",SUMPRODUCT($Z147:$Z151,Expenses!NC$35:NC$39)*$F147,MAX((Expenses!NC$35-$AB147/12)*$AA147*$F147,0)+MAX((Expenses!NC$36-$AB148/12)*$AA148*$F147,0)+MAX((Expenses!NC$37-$AB149/12)*$AA149*$F147,0)+MAX((Expenses!NC$38-$AB150/12)*$AA150*$F147,0)+MAX((Expenses!NC$39-$AB151/12)*$AA151*$F147,0)))))</f>
        <v>0</v>
      </c>
      <c r="NF318" s="156">
        <f>IF(OR(NF$165&lt;=EOMONTH($E147,$R147*(1-$O147)),NF$165&gt;EOMONTH($E147,$P147*12*(1-$O147)+$Q147*12*$O147+$R147*(1-$O147))),0,IF($X147="NNN",SUM(Expenses!ND$35:ND$39)*$F147,IF($X147="FSG",0,IF($X147="MG",SUMPRODUCT($Z147:$Z151,Expenses!ND$35:ND$39)*$F147,MAX((Expenses!ND$35-$AB147/12)*$AA147*$F147,0)+MAX((Expenses!ND$36-$AB148/12)*$AA148*$F147,0)+MAX((Expenses!ND$37-$AB149/12)*$AA149*$F147,0)+MAX((Expenses!ND$38-$AB150/12)*$AA150*$F147,0)+MAX((Expenses!ND$39-$AB151/12)*$AA151*$F147,0)))))</f>
        <v>0</v>
      </c>
      <c r="NG318" s="156">
        <f>IF(OR(NG$165&lt;=EOMONTH($E147,$R147*(1-$O147)),NG$165&gt;EOMONTH($E147,$P147*12*(1-$O147)+$Q147*12*$O147+$R147*(1-$O147))),0,IF($X147="NNN",SUM(Expenses!NE$35:NE$39)*$F147,IF($X147="FSG",0,IF($X147="MG",SUMPRODUCT($Z147:$Z151,Expenses!NE$35:NE$39)*$F147,MAX((Expenses!NE$35-$AB147/12)*$AA147*$F147,0)+MAX((Expenses!NE$36-$AB148/12)*$AA148*$F147,0)+MAX((Expenses!NE$37-$AB149/12)*$AA149*$F147,0)+MAX((Expenses!NE$38-$AB150/12)*$AA150*$F147,0)+MAX((Expenses!NE$39-$AB151/12)*$AA151*$F147,0)))))</f>
        <v>0</v>
      </c>
      <c r="NH318" s="156">
        <f>IF(OR(NH$165&lt;=EOMONTH($E147,$R147*(1-$O147)),NH$165&gt;EOMONTH($E147,$P147*12*(1-$O147)+$Q147*12*$O147+$R147*(1-$O147))),0,IF($X147="NNN",SUM(Expenses!NF$35:NF$39)*$F147,IF($X147="FSG",0,IF($X147="MG",SUMPRODUCT($Z147:$Z151,Expenses!NF$35:NF$39)*$F147,MAX((Expenses!NF$35-$AB147/12)*$AA147*$F147,0)+MAX((Expenses!NF$36-$AB148/12)*$AA148*$F147,0)+MAX((Expenses!NF$37-$AB149/12)*$AA149*$F147,0)+MAX((Expenses!NF$38-$AB150/12)*$AA150*$F147,0)+MAX((Expenses!NF$39-$AB151/12)*$AA151*$F147,0)))))</f>
        <v>0</v>
      </c>
      <c r="NI318" s="156">
        <f>IF(OR(NI$165&lt;=EOMONTH($E147,$R147*(1-$O147)),NI$165&gt;EOMONTH($E147,$P147*12*(1-$O147)+$Q147*12*$O147+$R147*(1-$O147))),0,IF($X147="NNN",SUM(Expenses!NG$35:NG$39)*$F147,IF($X147="FSG",0,IF($X147="MG",SUMPRODUCT($Z147:$Z151,Expenses!NG$35:NG$39)*$F147,MAX((Expenses!NG$35-$AB147/12)*$AA147*$F147,0)+MAX((Expenses!NG$36-$AB148/12)*$AA148*$F147,0)+MAX((Expenses!NG$37-$AB149/12)*$AA149*$F147,0)+MAX((Expenses!NG$38-$AB150/12)*$AA150*$F147,0)+MAX((Expenses!NG$39-$AB151/12)*$AA151*$F147,0)))))</f>
        <v>0</v>
      </c>
      <c r="NJ318" s="156">
        <f>IF(OR(NJ$165&lt;=EOMONTH($E147,$R147*(1-$O147)),NJ$165&gt;EOMONTH($E147,$P147*12*(1-$O147)+$Q147*12*$O147+$R147*(1-$O147))),0,IF($X147="NNN",SUM(Expenses!NH$35:NH$39)*$F147,IF($X147="FSG",0,IF($X147="MG",SUMPRODUCT($Z147:$Z151,Expenses!NH$35:NH$39)*$F147,MAX((Expenses!NH$35-$AB147/12)*$AA147*$F147,0)+MAX((Expenses!NH$36-$AB148/12)*$AA148*$F147,0)+MAX((Expenses!NH$37-$AB149/12)*$AA149*$F147,0)+MAX((Expenses!NH$38-$AB150/12)*$AA150*$F147,0)+MAX((Expenses!NH$39-$AB151/12)*$AA151*$F147,0)))))</f>
        <v>0</v>
      </c>
      <c r="NK318" s="158">
        <f>IF(OR(NK$165&lt;=EOMONTH($E147,$R147*(1-$O147)),NK$165&gt;EOMONTH($E147,$P147*12*(1-$O147)+$Q147*12*$O147+$R147*(1-$O147))),0,IF($X147="NNN",SUM(Expenses!NI$35:NI$39)*$F147,IF($X147="FSG",0,IF($X147="MG",SUMPRODUCT($Z147:$Z151,Expenses!NI$35:NI$39)*$F147,MAX((Expenses!NI$35-$AB147/12)*$AA147*$F147,0)+MAX((Expenses!NI$36-$AB148/12)*$AA148*$F147,0)+MAX((Expenses!NI$37-$AB149/12)*$AA149*$F147,0)+MAX((Expenses!NI$38-$AB150/12)*$AA150*$F147,0)+MAX((Expenses!NI$39-$AB151/12)*$AA151*$F147,0)))))</f>
        <v>0</v>
      </c>
    </row>
    <row r="319" spans="1:375" x14ac:dyDescent="0.25">
      <c r="A319" s="159">
        <f t="shared" ca="1" si="622"/>
        <v>821008.47220016771</v>
      </c>
      <c r="B319" s="160"/>
      <c r="C319" s="161" t="s">
        <v>160</v>
      </c>
      <c r="D319" s="162">
        <f>SUM(D312:D318)</f>
        <v>0</v>
      </c>
      <c r="E319" s="162">
        <f t="shared" ref="E319:BP319" si="647">SUM(E312:E318)</f>
        <v>0</v>
      </c>
      <c r="F319" s="162">
        <f t="shared" si="647"/>
        <v>0</v>
      </c>
      <c r="G319" s="162">
        <f t="shared" si="647"/>
        <v>0</v>
      </c>
      <c r="H319" s="162">
        <f t="shared" si="647"/>
        <v>0</v>
      </c>
      <c r="I319" s="162">
        <f t="shared" si="647"/>
        <v>0</v>
      </c>
      <c r="J319" s="162">
        <f t="shared" si="647"/>
        <v>0</v>
      </c>
      <c r="K319" s="162">
        <f t="shared" si="647"/>
        <v>0</v>
      </c>
      <c r="L319" s="162">
        <f t="shared" si="647"/>
        <v>0</v>
      </c>
      <c r="M319" s="162">
        <f t="shared" si="647"/>
        <v>0</v>
      </c>
      <c r="N319" s="162">
        <f t="shared" si="647"/>
        <v>0</v>
      </c>
      <c r="O319" s="162">
        <f t="shared" si="647"/>
        <v>0</v>
      </c>
      <c r="P319" s="162">
        <f t="shared" si="647"/>
        <v>0</v>
      </c>
      <c r="Q319" s="162">
        <f t="shared" si="647"/>
        <v>0</v>
      </c>
      <c r="R319" s="162">
        <f t="shared" si="647"/>
        <v>0</v>
      </c>
      <c r="S319" s="162">
        <f t="shared" si="647"/>
        <v>0</v>
      </c>
      <c r="T319" s="162">
        <f t="shared" si="647"/>
        <v>0</v>
      </c>
      <c r="U319" s="162">
        <f t="shared" si="647"/>
        <v>0</v>
      </c>
      <c r="V319" s="162">
        <f t="shared" si="647"/>
        <v>0</v>
      </c>
      <c r="W319" s="162">
        <f t="shared" si="647"/>
        <v>0</v>
      </c>
      <c r="X319" s="162">
        <f t="shared" ca="1" si="647"/>
        <v>510.71542155620773</v>
      </c>
      <c r="Y319" s="162">
        <f t="shared" ca="1" si="647"/>
        <v>525.86011794946444</v>
      </c>
      <c r="Z319" s="162">
        <f t="shared" ca="1" si="647"/>
        <v>535.13858253589478</v>
      </c>
      <c r="AA319" s="162">
        <f t="shared" ca="1" si="647"/>
        <v>535.49592422833211</v>
      </c>
      <c r="AB319" s="162">
        <f t="shared" ca="1" si="647"/>
        <v>732.73954737770782</v>
      </c>
      <c r="AC319" s="162">
        <f t="shared" ca="1" si="647"/>
        <v>5067.0805156298748</v>
      </c>
      <c r="AD319" s="162">
        <f t="shared" ca="1" si="647"/>
        <v>5073.6969538986468</v>
      </c>
      <c r="AE319" s="162">
        <f t="shared" ca="1" si="647"/>
        <v>5077.646670730508</v>
      </c>
      <c r="AF319" s="162">
        <f t="shared" ca="1" si="647"/>
        <v>5109.6591651847411</v>
      </c>
      <c r="AG319" s="162">
        <f t="shared" ca="1" si="647"/>
        <v>5180.4447527211796</v>
      </c>
      <c r="AH319" s="162">
        <f t="shared" ca="1" si="647"/>
        <v>5200.5137457407855</v>
      </c>
      <c r="AI319" s="162">
        <f t="shared" ca="1" si="647"/>
        <v>5201.2220829093003</v>
      </c>
      <c r="AJ319" s="162">
        <f t="shared" ca="1" si="647"/>
        <v>5330.6647718317563</v>
      </c>
      <c r="AK319" s="162">
        <f t="shared" ca="1" si="647"/>
        <v>5342.6245801365567</v>
      </c>
      <c r="AL319" s="162">
        <f t="shared" ca="1" si="647"/>
        <v>5364.3052777663543</v>
      </c>
      <c r="AM319" s="162">
        <f t="shared" ca="1" si="647"/>
        <v>5365.0206286302955</v>
      </c>
      <c r="AN319" s="162">
        <f t="shared" ca="1" si="647"/>
        <v>5600.2109612864688</v>
      </c>
      <c r="AO319" s="162">
        <f t="shared" ca="1" si="647"/>
        <v>5601.5107169530602</v>
      </c>
      <c r="AP319" s="162">
        <f t="shared" ca="1" si="647"/>
        <v>5602.2313736257056</v>
      </c>
      <c r="AQ319" s="162">
        <f t="shared" ca="1" si="647"/>
        <v>5602.9538076321196</v>
      </c>
      <c r="AR319" s="162">
        <f t="shared" ca="1" si="647"/>
        <v>5604.0099501871791</v>
      </c>
      <c r="AS319" s="162">
        <f t="shared" ca="1" si="647"/>
        <v>5605.3618711900517</v>
      </c>
      <c r="AT319" s="162">
        <f t="shared" ca="1" si="647"/>
        <v>5606.0896635413455</v>
      </c>
      <c r="AU319" s="162">
        <f t="shared" ca="1" si="647"/>
        <v>5606.8192508249158</v>
      </c>
      <c r="AV319" s="162">
        <f t="shared" ca="1" si="647"/>
        <v>5740.1452204150446</v>
      </c>
      <c r="AW319" s="162">
        <f t="shared" ca="1" si="647"/>
        <v>5741.0676684210466</v>
      </c>
      <c r="AX319" s="162">
        <f t="shared" ca="1" si="647"/>
        <v>5741.9088955464758</v>
      </c>
      <c r="AY319" s="162">
        <f t="shared" ca="1" si="647"/>
        <v>5742.645706936335</v>
      </c>
      <c r="AZ319" s="162">
        <f t="shared" ca="1" si="647"/>
        <v>5761.302147802282</v>
      </c>
      <c r="BA319" s="162">
        <f t="shared" ca="1" si="647"/>
        <v>5762.6408961388715</v>
      </c>
      <c r="BB319" s="162">
        <f t="shared" ca="1" si="647"/>
        <v>5763.3831725116961</v>
      </c>
      <c r="BC319" s="162">
        <f t="shared" ca="1" si="647"/>
        <v>5764.127279538302</v>
      </c>
      <c r="BD319" s="162">
        <f t="shared" ca="1" si="647"/>
        <v>5765.215106370013</v>
      </c>
      <c r="BE319" s="162">
        <f t="shared" ca="1" si="647"/>
        <v>5766.607585002972</v>
      </c>
      <c r="BF319" s="162">
        <f t="shared" ca="1" si="647"/>
        <v>5767.357211124805</v>
      </c>
      <c r="BG319" s="162">
        <f t="shared" ca="1" si="647"/>
        <v>5768.1086860268815</v>
      </c>
      <c r="BH319" s="162">
        <f t="shared" si="647"/>
        <v>0</v>
      </c>
      <c r="BI319" s="162">
        <f t="shared" si="647"/>
        <v>0</v>
      </c>
      <c r="BJ319" s="162">
        <f t="shared" si="647"/>
        <v>0</v>
      </c>
      <c r="BK319" s="162">
        <f t="shared" ca="1" si="647"/>
        <v>1194.9257583943916</v>
      </c>
      <c r="BL319" s="162">
        <f t="shared" ca="1" si="647"/>
        <v>1231.4085536869861</v>
      </c>
      <c r="BM319" s="162">
        <f t="shared" ca="1" si="647"/>
        <v>6647.0728824456746</v>
      </c>
      <c r="BN319" s="162">
        <f t="shared" ca="1" si="647"/>
        <v>6655.0415833233874</v>
      </c>
      <c r="BO319" s="162">
        <f t="shared" ca="1" si="647"/>
        <v>6655.7104944903222</v>
      </c>
      <c r="BP319" s="162">
        <f t="shared" ca="1" si="647"/>
        <v>6706.3161884490883</v>
      </c>
      <c r="BQ319" s="162">
        <f t="shared" ref="BQ319:EB319" ca="1" si="648">SUM(BQ312:BQ318)</f>
        <v>6707.7504414410359</v>
      </c>
      <c r="BR319" s="162">
        <f t="shared" ca="1" si="648"/>
        <v>6729.0449120966532</v>
      </c>
      <c r="BS319" s="162">
        <f t="shared" ca="1" si="648"/>
        <v>6729.8189312457926</v>
      </c>
      <c r="BT319" s="162">
        <f t="shared" ca="1" si="648"/>
        <v>6730.5948593349631</v>
      </c>
      <c r="BU319" s="162">
        <f t="shared" ca="1" si="648"/>
        <v>6731.372701072125</v>
      </c>
      <c r="BV319" s="162">
        <f t="shared" ca="1" si="648"/>
        <v>6732.2651589294919</v>
      </c>
      <c r="BW319" s="162">
        <f t="shared" ca="1" si="648"/>
        <v>6733.0468421329942</v>
      </c>
      <c r="BX319" s="162">
        <f t="shared" ca="1" si="648"/>
        <v>6752.555939412443</v>
      </c>
      <c r="BY319" s="162">
        <f t="shared" ca="1" si="648"/>
        <v>6918.7182068183547</v>
      </c>
      <c r="BZ319" s="162">
        <f t="shared" ca="1" si="648"/>
        <v>6919.5056878222849</v>
      </c>
      <c r="CA319" s="162">
        <f t="shared" ca="1" si="648"/>
        <v>6920.2951109668111</v>
      </c>
      <c r="CB319" s="162">
        <f t="shared" ca="1" si="648"/>
        <v>6921.4491864525735</v>
      </c>
      <c r="CC319" s="162">
        <f t="shared" ca="1" si="648"/>
        <v>6922.9264670342791</v>
      </c>
      <c r="CD319" s="162">
        <f t="shared" ca="1" si="648"/>
        <v>6923.7217453869316</v>
      </c>
      <c r="CE319" s="162">
        <f t="shared" ca="1" si="648"/>
        <v>6924.5189851105451</v>
      </c>
      <c r="CF319" s="162">
        <f t="shared" ca="1" si="648"/>
        <v>6925.31819104239</v>
      </c>
      <c r="CG319" s="162">
        <f t="shared" ca="1" si="648"/>
        <v>6926.1193680316674</v>
      </c>
      <c r="CH319" s="162">
        <f t="shared" ca="1" si="648"/>
        <v>6927.0385996247551</v>
      </c>
      <c r="CI319" s="162">
        <f t="shared" ca="1" si="648"/>
        <v>6927.8437333243619</v>
      </c>
      <c r="CJ319" s="162">
        <f t="shared" ca="1" si="648"/>
        <v>6947.7942132407434</v>
      </c>
      <c r="CK319" s="162">
        <f t="shared" ca="1" si="648"/>
        <v>7118.9413486688327</v>
      </c>
      <c r="CL319" s="162">
        <f t="shared" ca="1" si="648"/>
        <v>7119.7524541028806</v>
      </c>
      <c r="CM319" s="162">
        <f t="shared" ca="1" si="648"/>
        <v>7120.5655599417423</v>
      </c>
      <c r="CN319" s="162">
        <f t="shared" ca="1" si="648"/>
        <v>7121.7542576920778</v>
      </c>
      <c r="CO319" s="162">
        <f t="shared" ca="1" si="648"/>
        <v>7123.2758566912353</v>
      </c>
      <c r="CP319" s="162">
        <f t="shared" ca="1" si="648"/>
        <v>7124.0949933944667</v>
      </c>
      <c r="CQ319" s="162">
        <f t="shared" ca="1" si="648"/>
        <v>7124.9161503097885</v>
      </c>
      <c r="CR319" s="162">
        <f t="shared" ca="1" si="648"/>
        <v>7125.73933241959</v>
      </c>
      <c r="CS319" s="162">
        <f t="shared" ca="1" si="648"/>
        <v>7126.5645447185452</v>
      </c>
      <c r="CT319" s="162">
        <f t="shared" ca="1" si="648"/>
        <v>7111.9622479303371</v>
      </c>
      <c r="CU319" s="162">
        <f t="shared" ca="1" si="648"/>
        <v>7112.7688568521289</v>
      </c>
      <c r="CV319" s="162">
        <f t="shared" ca="1" si="648"/>
        <v>7056.4400748081689</v>
      </c>
      <c r="CW319" s="162">
        <f t="shared" ca="1" si="648"/>
        <v>7244.0436614930204</v>
      </c>
      <c r="CX319" s="162">
        <f t="shared" ca="1" si="648"/>
        <v>7244.7728005321596</v>
      </c>
      <c r="CY319" s="162">
        <f t="shared" ca="1" si="648"/>
        <v>7304.2781369961385</v>
      </c>
      <c r="CZ319" s="162">
        <f t="shared" ca="1" si="648"/>
        <v>7305.5024956789839</v>
      </c>
      <c r="DA319" s="162">
        <f t="shared" ca="1" si="648"/>
        <v>7329.4950748798874</v>
      </c>
      <c r="DB319" s="162">
        <f t="shared" ca="1" si="648"/>
        <v>7330.3387856842164</v>
      </c>
      <c r="DC319" s="162">
        <f t="shared" ca="1" si="648"/>
        <v>7331.1845773069981</v>
      </c>
      <c r="DD319" s="162">
        <f t="shared" ca="1" si="648"/>
        <v>7332.0324548800927</v>
      </c>
      <c r="DE319" s="162">
        <f t="shared" ca="1" si="648"/>
        <v>7332.882423548017</v>
      </c>
      <c r="DF319" s="162">
        <f t="shared" ca="1" si="648"/>
        <v>7333.7344884679742</v>
      </c>
      <c r="DG319" s="162">
        <f t="shared" ca="1" si="648"/>
        <v>7334.588654809887</v>
      </c>
      <c r="DH319" s="162">
        <f t="shared" ca="1" si="648"/>
        <v>7354.7596528826662</v>
      </c>
      <c r="DI319" s="162">
        <f t="shared" ca="1" si="648"/>
        <v>7537.1465716753401</v>
      </c>
      <c r="DJ319" s="162">
        <f t="shared" ca="1" si="648"/>
        <v>7538.0070734303208</v>
      </c>
      <c r="DK319" s="162">
        <f t="shared" ca="1" si="648"/>
        <v>7538.8696974147697</v>
      </c>
      <c r="DL319" s="162">
        <f t="shared" ca="1" si="648"/>
        <v>7540.1307868581007</v>
      </c>
      <c r="DM319" s="162">
        <f t="shared" ca="1" si="648"/>
        <v>7541.7450512363066</v>
      </c>
      <c r="DN319" s="162">
        <f t="shared" ca="1" si="648"/>
        <v>7542.6140733647653</v>
      </c>
      <c r="DO319" s="162">
        <f t="shared" ca="1" si="648"/>
        <v>7543.4852387362307</v>
      </c>
      <c r="DP319" s="162">
        <f t="shared" ca="1" si="648"/>
        <v>7544.3585526365187</v>
      </c>
      <c r="DQ319" s="162">
        <f t="shared" ca="1" si="648"/>
        <v>7545.2340203644799</v>
      </c>
      <c r="DR319" s="162">
        <f t="shared" ca="1" si="648"/>
        <v>7546.1116472320355</v>
      </c>
      <c r="DS319" s="162">
        <f t="shared" ca="1" si="648"/>
        <v>7546.991438564206</v>
      </c>
      <c r="DT319" s="162">
        <f t="shared" ca="1" si="648"/>
        <v>7567.6148690613682</v>
      </c>
      <c r="DU319" s="162">
        <f t="shared" ca="1" si="648"/>
        <v>7755.4733954178228</v>
      </c>
      <c r="DV319" s="162">
        <f t="shared" ca="1" si="648"/>
        <v>7756.3597122254532</v>
      </c>
      <c r="DW319" s="162">
        <f t="shared" ca="1" si="648"/>
        <v>7757.2482149294356</v>
      </c>
      <c r="DX319" s="162">
        <f t="shared" ca="1" si="648"/>
        <v>7758.5471370560663</v>
      </c>
      <c r="DY319" s="162">
        <f t="shared" ca="1" si="648"/>
        <v>7668.1737363780285</v>
      </c>
      <c r="DZ319" s="162">
        <f t="shared" ca="1" si="648"/>
        <v>7668.9387402914508</v>
      </c>
      <c r="EA319" s="162">
        <f t="shared" ca="1" si="648"/>
        <v>7669.7056309109003</v>
      </c>
      <c r="EB319" s="162">
        <f t="shared" ca="1" si="648"/>
        <v>7736.4718799632474</v>
      </c>
      <c r="EC319" s="162">
        <f t="shared" ref="EC319:GN319" ca="1" si="649">SUM(EC312:EC318)</f>
        <v>7737.3736117230483</v>
      </c>
      <c r="ED319" s="162">
        <f t="shared" ca="1" si="649"/>
        <v>7765.4673216419869</v>
      </c>
      <c r="EE319" s="162">
        <f t="shared" ca="1" si="649"/>
        <v>7766.3735067141224</v>
      </c>
      <c r="EF319" s="162">
        <f t="shared" si="649"/>
        <v>7543.1959555158101</v>
      </c>
      <c r="EG319" s="162">
        <f t="shared" si="649"/>
        <v>7732.2275891903537</v>
      </c>
      <c r="EH319" s="162">
        <f t="shared" si="649"/>
        <v>7733.1131083128575</v>
      </c>
      <c r="EI319" s="162">
        <f t="shared" si="649"/>
        <v>7734.0008113644053</v>
      </c>
      <c r="EJ319" s="162">
        <f t="shared" si="649"/>
        <v>7734.8907037311565</v>
      </c>
      <c r="EK319" s="162">
        <f t="shared" si="649"/>
        <v>7735.7827908125528</v>
      </c>
      <c r="EL319" s="162">
        <f t="shared" si="649"/>
        <v>7736.6770780213519</v>
      </c>
      <c r="EM319" s="162">
        <f t="shared" si="649"/>
        <v>7737.573570783662</v>
      </c>
      <c r="EN319" s="162">
        <f t="shared" si="649"/>
        <v>7738.4722745389727</v>
      </c>
      <c r="EO319" s="162">
        <f t="shared" si="649"/>
        <v>7739.3731947401893</v>
      </c>
      <c r="EP319" s="162">
        <f t="shared" si="649"/>
        <v>7740.2763368536653</v>
      </c>
      <c r="EQ319" s="162">
        <f t="shared" si="649"/>
        <v>7741.1817063592362</v>
      </c>
      <c r="ER319" s="162">
        <f t="shared" si="649"/>
        <v>7746.3767587923185</v>
      </c>
      <c r="ES319" s="162">
        <f t="shared" si="649"/>
        <v>7941.0793414770969</v>
      </c>
      <c r="ET319" s="162">
        <f t="shared" si="649"/>
        <v>7941.9914261732765</v>
      </c>
      <c r="EU319" s="162">
        <f t="shared" si="649"/>
        <v>7942.905760316371</v>
      </c>
      <c r="EV319" s="162">
        <f t="shared" si="649"/>
        <v>7943.8223494541253</v>
      </c>
      <c r="EW319" s="162">
        <f t="shared" si="649"/>
        <v>0</v>
      </c>
      <c r="EX319" s="162">
        <f t="shared" si="649"/>
        <v>0</v>
      </c>
      <c r="EY319" s="162">
        <f t="shared" si="649"/>
        <v>0</v>
      </c>
      <c r="EZ319" s="162">
        <f t="shared" si="649"/>
        <v>0</v>
      </c>
      <c r="FA319" s="162">
        <f t="shared" si="649"/>
        <v>0</v>
      </c>
      <c r="FB319" s="162">
        <f t="shared" si="649"/>
        <v>0</v>
      </c>
      <c r="FC319" s="162">
        <f t="shared" si="649"/>
        <v>0</v>
      </c>
      <c r="FD319" s="162">
        <f t="shared" si="649"/>
        <v>0</v>
      </c>
      <c r="FE319" s="162">
        <f t="shared" si="649"/>
        <v>0</v>
      </c>
      <c r="FF319" s="162">
        <f t="shared" si="649"/>
        <v>0</v>
      </c>
      <c r="FG319" s="162">
        <f t="shared" si="649"/>
        <v>0</v>
      </c>
      <c r="FH319" s="162">
        <f t="shared" si="649"/>
        <v>0</v>
      </c>
      <c r="FI319" s="162">
        <f t="shared" si="649"/>
        <v>0</v>
      </c>
      <c r="FJ319" s="162">
        <f t="shared" si="649"/>
        <v>0</v>
      </c>
      <c r="FK319" s="162">
        <f t="shared" si="649"/>
        <v>0</v>
      </c>
      <c r="FL319" s="162">
        <f t="shared" si="649"/>
        <v>0</v>
      </c>
      <c r="FM319" s="162">
        <f t="shared" si="649"/>
        <v>0</v>
      </c>
      <c r="FN319" s="162">
        <f t="shared" si="649"/>
        <v>0</v>
      </c>
      <c r="FO319" s="162">
        <f t="shared" si="649"/>
        <v>0</v>
      </c>
      <c r="FP319" s="162">
        <f t="shared" si="649"/>
        <v>0</v>
      </c>
      <c r="FQ319" s="162">
        <f t="shared" si="649"/>
        <v>0</v>
      </c>
      <c r="FR319" s="162">
        <f t="shared" si="649"/>
        <v>0</v>
      </c>
      <c r="FS319" s="162">
        <f t="shared" si="649"/>
        <v>0</v>
      </c>
      <c r="FT319" s="162">
        <f t="shared" si="649"/>
        <v>0</v>
      </c>
      <c r="FU319" s="162">
        <f t="shared" si="649"/>
        <v>0</v>
      </c>
      <c r="FV319" s="162">
        <f t="shared" si="649"/>
        <v>0</v>
      </c>
      <c r="FW319" s="162">
        <f t="shared" si="649"/>
        <v>0</v>
      </c>
      <c r="FX319" s="162">
        <f t="shared" si="649"/>
        <v>0</v>
      </c>
      <c r="FY319" s="162">
        <f t="shared" si="649"/>
        <v>0</v>
      </c>
      <c r="FZ319" s="162">
        <f t="shared" si="649"/>
        <v>0</v>
      </c>
      <c r="GA319" s="162">
        <f t="shared" si="649"/>
        <v>0</v>
      </c>
      <c r="GB319" s="162">
        <f t="shared" si="649"/>
        <v>0</v>
      </c>
      <c r="GC319" s="162">
        <f t="shared" si="649"/>
        <v>0</v>
      </c>
      <c r="GD319" s="162">
        <f t="shared" si="649"/>
        <v>0</v>
      </c>
      <c r="GE319" s="162">
        <f t="shared" si="649"/>
        <v>0</v>
      </c>
      <c r="GF319" s="162">
        <f t="shared" si="649"/>
        <v>0</v>
      </c>
      <c r="GG319" s="162">
        <f t="shared" si="649"/>
        <v>0</v>
      </c>
      <c r="GH319" s="162">
        <f t="shared" si="649"/>
        <v>0</v>
      </c>
      <c r="GI319" s="162">
        <f t="shared" si="649"/>
        <v>0</v>
      </c>
      <c r="GJ319" s="162">
        <f t="shared" si="649"/>
        <v>0</v>
      </c>
      <c r="GK319" s="162">
        <f t="shared" si="649"/>
        <v>0</v>
      </c>
      <c r="GL319" s="162">
        <f t="shared" si="649"/>
        <v>0</v>
      </c>
      <c r="GM319" s="162">
        <f t="shared" si="649"/>
        <v>0</v>
      </c>
      <c r="GN319" s="162">
        <f t="shared" si="649"/>
        <v>0</v>
      </c>
      <c r="GO319" s="162">
        <f t="shared" ref="GO319:IZ319" si="650">SUM(GO312:GO318)</f>
        <v>0</v>
      </c>
      <c r="GP319" s="162">
        <f t="shared" si="650"/>
        <v>0</v>
      </c>
      <c r="GQ319" s="162">
        <f t="shared" si="650"/>
        <v>0</v>
      </c>
      <c r="GR319" s="162">
        <f t="shared" si="650"/>
        <v>0</v>
      </c>
      <c r="GS319" s="162">
        <f t="shared" si="650"/>
        <v>0</v>
      </c>
      <c r="GT319" s="162">
        <f t="shared" si="650"/>
        <v>0</v>
      </c>
      <c r="GU319" s="162">
        <f t="shared" si="650"/>
        <v>0</v>
      </c>
      <c r="GV319" s="162">
        <f t="shared" si="650"/>
        <v>0</v>
      </c>
      <c r="GW319" s="162">
        <f t="shared" si="650"/>
        <v>0</v>
      </c>
      <c r="GX319" s="162">
        <f t="shared" si="650"/>
        <v>0</v>
      </c>
      <c r="GY319" s="162">
        <f t="shared" si="650"/>
        <v>0</v>
      </c>
      <c r="GZ319" s="162">
        <f t="shared" si="650"/>
        <v>0</v>
      </c>
      <c r="HA319" s="162">
        <f t="shared" si="650"/>
        <v>0</v>
      </c>
      <c r="HB319" s="162">
        <f t="shared" si="650"/>
        <v>0</v>
      </c>
      <c r="HC319" s="162">
        <f t="shared" si="650"/>
        <v>0</v>
      </c>
      <c r="HD319" s="162">
        <f t="shared" si="650"/>
        <v>0</v>
      </c>
      <c r="HE319" s="162">
        <f t="shared" si="650"/>
        <v>0</v>
      </c>
      <c r="HF319" s="162">
        <f t="shared" si="650"/>
        <v>0</v>
      </c>
      <c r="HG319" s="162">
        <f t="shared" si="650"/>
        <v>0</v>
      </c>
      <c r="HH319" s="162">
        <f t="shared" si="650"/>
        <v>0</v>
      </c>
      <c r="HI319" s="162">
        <f t="shared" si="650"/>
        <v>0</v>
      </c>
      <c r="HJ319" s="162">
        <f t="shared" si="650"/>
        <v>0</v>
      </c>
      <c r="HK319" s="162">
        <f t="shared" si="650"/>
        <v>0</v>
      </c>
      <c r="HL319" s="162">
        <f t="shared" si="650"/>
        <v>0</v>
      </c>
      <c r="HM319" s="162">
        <f t="shared" si="650"/>
        <v>0</v>
      </c>
      <c r="HN319" s="162">
        <f t="shared" si="650"/>
        <v>0</v>
      </c>
      <c r="HO319" s="162">
        <f t="shared" si="650"/>
        <v>0</v>
      </c>
      <c r="HP319" s="162">
        <f t="shared" si="650"/>
        <v>0</v>
      </c>
      <c r="HQ319" s="162">
        <f t="shared" si="650"/>
        <v>0</v>
      </c>
      <c r="HR319" s="162">
        <f t="shared" si="650"/>
        <v>0</v>
      </c>
      <c r="HS319" s="162">
        <f t="shared" si="650"/>
        <v>0</v>
      </c>
      <c r="HT319" s="162">
        <f t="shared" si="650"/>
        <v>0</v>
      </c>
      <c r="HU319" s="162">
        <f t="shared" si="650"/>
        <v>0</v>
      </c>
      <c r="HV319" s="162">
        <f t="shared" si="650"/>
        <v>0</v>
      </c>
      <c r="HW319" s="162">
        <f t="shared" si="650"/>
        <v>0</v>
      </c>
      <c r="HX319" s="162">
        <f t="shared" si="650"/>
        <v>0</v>
      </c>
      <c r="HY319" s="162">
        <f t="shared" si="650"/>
        <v>0</v>
      </c>
      <c r="HZ319" s="162">
        <f t="shared" si="650"/>
        <v>0</v>
      </c>
      <c r="IA319" s="162">
        <f t="shared" si="650"/>
        <v>0</v>
      </c>
      <c r="IB319" s="162">
        <f t="shared" si="650"/>
        <v>0</v>
      </c>
      <c r="IC319" s="162">
        <f t="shared" si="650"/>
        <v>0</v>
      </c>
      <c r="ID319" s="162">
        <f t="shared" si="650"/>
        <v>0</v>
      </c>
      <c r="IE319" s="162">
        <f t="shared" si="650"/>
        <v>0</v>
      </c>
      <c r="IF319" s="162">
        <f t="shared" si="650"/>
        <v>0</v>
      </c>
      <c r="IG319" s="162">
        <f t="shared" si="650"/>
        <v>0</v>
      </c>
      <c r="IH319" s="162">
        <f t="shared" si="650"/>
        <v>0</v>
      </c>
      <c r="II319" s="162">
        <f t="shared" si="650"/>
        <v>0</v>
      </c>
      <c r="IJ319" s="162">
        <f t="shared" si="650"/>
        <v>0</v>
      </c>
      <c r="IK319" s="162">
        <f t="shared" si="650"/>
        <v>0</v>
      </c>
      <c r="IL319" s="162">
        <f t="shared" si="650"/>
        <v>0</v>
      </c>
      <c r="IM319" s="162">
        <f t="shared" si="650"/>
        <v>0</v>
      </c>
      <c r="IN319" s="162">
        <f t="shared" si="650"/>
        <v>0</v>
      </c>
      <c r="IO319" s="162">
        <f t="shared" si="650"/>
        <v>0</v>
      </c>
      <c r="IP319" s="162">
        <f t="shared" si="650"/>
        <v>0</v>
      </c>
      <c r="IQ319" s="162">
        <f t="shared" si="650"/>
        <v>0</v>
      </c>
      <c r="IR319" s="162">
        <f t="shared" si="650"/>
        <v>0</v>
      </c>
      <c r="IS319" s="162">
        <f t="shared" si="650"/>
        <v>0</v>
      </c>
      <c r="IT319" s="162">
        <f t="shared" si="650"/>
        <v>0</v>
      </c>
      <c r="IU319" s="162">
        <f t="shared" si="650"/>
        <v>0</v>
      </c>
      <c r="IV319" s="162">
        <f t="shared" si="650"/>
        <v>0</v>
      </c>
      <c r="IW319" s="162">
        <f t="shared" si="650"/>
        <v>0</v>
      </c>
      <c r="IX319" s="162">
        <f t="shared" si="650"/>
        <v>0</v>
      </c>
      <c r="IY319" s="162">
        <f t="shared" si="650"/>
        <v>0</v>
      </c>
      <c r="IZ319" s="162">
        <f t="shared" si="650"/>
        <v>0</v>
      </c>
      <c r="JA319" s="162">
        <f t="shared" ref="JA319:LL319" si="651">SUM(JA312:JA318)</f>
        <v>0</v>
      </c>
      <c r="JB319" s="162">
        <f t="shared" si="651"/>
        <v>0</v>
      </c>
      <c r="JC319" s="162">
        <f t="shared" si="651"/>
        <v>0</v>
      </c>
      <c r="JD319" s="162">
        <f t="shared" si="651"/>
        <v>0</v>
      </c>
      <c r="JE319" s="162">
        <f t="shared" si="651"/>
        <v>0</v>
      </c>
      <c r="JF319" s="162">
        <f t="shared" si="651"/>
        <v>0</v>
      </c>
      <c r="JG319" s="162">
        <f t="shared" si="651"/>
        <v>0</v>
      </c>
      <c r="JH319" s="162">
        <f t="shared" si="651"/>
        <v>0</v>
      </c>
      <c r="JI319" s="162">
        <f t="shared" si="651"/>
        <v>0</v>
      </c>
      <c r="JJ319" s="162">
        <f t="shared" si="651"/>
        <v>0</v>
      </c>
      <c r="JK319" s="162">
        <f t="shared" si="651"/>
        <v>0</v>
      </c>
      <c r="JL319" s="162">
        <f t="shared" si="651"/>
        <v>0</v>
      </c>
      <c r="JM319" s="162">
        <f t="shared" si="651"/>
        <v>0</v>
      </c>
      <c r="JN319" s="162">
        <f t="shared" si="651"/>
        <v>0</v>
      </c>
      <c r="JO319" s="162">
        <f t="shared" si="651"/>
        <v>0</v>
      </c>
      <c r="JP319" s="162">
        <f t="shared" si="651"/>
        <v>0</v>
      </c>
      <c r="JQ319" s="162">
        <f t="shared" si="651"/>
        <v>0</v>
      </c>
      <c r="JR319" s="162">
        <f t="shared" si="651"/>
        <v>0</v>
      </c>
      <c r="JS319" s="162">
        <f t="shared" si="651"/>
        <v>0</v>
      </c>
      <c r="JT319" s="162">
        <f t="shared" si="651"/>
        <v>0</v>
      </c>
      <c r="JU319" s="162">
        <f t="shared" si="651"/>
        <v>0</v>
      </c>
      <c r="JV319" s="162">
        <f t="shared" si="651"/>
        <v>0</v>
      </c>
      <c r="JW319" s="162">
        <f t="shared" si="651"/>
        <v>0</v>
      </c>
      <c r="JX319" s="162">
        <f t="shared" si="651"/>
        <v>0</v>
      </c>
      <c r="JY319" s="162">
        <f t="shared" si="651"/>
        <v>0</v>
      </c>
      <c r="JZ319" s="162">
        <f t="shared" si="651"/>
        <v>0</v>
      </c>
      <c r="KA319" s="162">
        <f t="shared" si="651"/>
        <v>0</v>
      </c>
      <c r="KB319" s="162">
        <f t="shared" si="651"/>
        <v>0</v>
      </c>
      <c r="KC319" s="162">
        <f t="shared" si="651"/>
        <v>0</v>
      </c>
      <c r="KD319" s="162">
        <f t="shared" si="651"/>
        <v>0</v>
      </c>
      <c r="KE319" s="162">
        <f t="shared" si="651"/>
        <v>0</v>
      </c>
      <c r="KF319" s="162">
        <f t="shared" si="651"/>
        <v>0</v>
      </c>
      <c r="KG319" s="162">
        <f t="shared" si="651"/>
        <v>0</v>
      </c>
      <c r="KH319" s="162">
        <f t="shared" si="651"/>
        <v>0</v>
      </c>
      <c r="KI319" s="162">
        <f t="shared" si="651"/>
        <v>0</v>
      </c>
      <c r="KJ319" s="162">
        <f t="shared" si="651"/>
        <v>0</v>
      </c>
      <c r="KK319" s="162">
        <f t="shared" si="651"/>
        <v>0</v>
      </c>
      <c r="KL319" s="162">
        <f t="shared" si="651"/>
        <v>0</v>
      </c>
      <c r="KM319" s="162">
        <f t="shared" si="651"/>
        <v>0</v>
      </c>
      <c r="KN319" s="162">
        <f t="shared" si="651"/>
        <v>0</v>
      </c>
      <c r="KO319" s="162">
        <f t="shared" si="651"/>
        <v>0</v>
      </c>
      <c r="KP319" s="162">
        <f t="shared" si="651"/>
        <v>0</v>
      </c>
      <c r="KQ319" s="162">
        <f t="shared" si="651"/>
        <v>0</v>
      </c>
      <c r="KR319" s="162">
        <f t="shared" si="651"/>
        <v>0</v>
      </c>
      <c r="KS319" s="162">
        <f t="shared" si="651"/>
        <v>0</v>
      </c>
      <c r="KT319" s="162">
        <f t="shared" si="651"/>
        <v>0</v>
      </c>
      <c r="KU319" s="162">
        <f t="shared" si="651"/>
        <v>0</v>
      </c>
      <c r="KV319" s="162">
        <f t="shared" si="651"/>
        <v>0</v>
      </c>
      <c r="KW319" s="162">
        <f t="shared" si="651"/>
        <v>0</v>
      </c>
      <c r="KX319" s="162">
        <f t="shared" si="651"/>
        <v>0</v>
      </c>
      <c r="KY319" s="162">
        <f t="shared" si="651"/>
        <v>0</v>
      </c>
      <c r="KZ319" s="162">
        <f t="shared" si="651"/>
        <v>0</v>
      </c>
      <c r="LA319" s="162">
        <f t="shared" si="651"/>
        <v>0</v>
      </c>
      <c r="LB319" s="162">
        <f t="shared" si="651"/>
        <v>0</v>
      </c>
      <c r="LC319" s="162">
        <f t="shared" si="651"/>
        <v>0</v>
      </c>
      <c r="LD319" s="162">
        <f t="shared" si="651"/>
        <v>0</v>
      </c>
      <c r="LE319" s="162">
        <f t="shared" si="651"/>
        <v>0</v>
      </c>
      <c r="LF319" s="162">
        <f t="shared" si="651"/>
        <v>0</v>
      </c>
      <c r="LG319" s="162">
        <f t="shared" si="651"/>
        <v>0</v>
      </c>
      <c r="LH319" s="162">
        <f t="shared" si="651"/>
        <v>0</v>
      </c>
      <c r="LI319" s="162">
        <f t="shared" si="651"/>
        <v>0</v>
      </c>
      <c r="LJ319" s="162">
        <f t="shared" si="651"/>
        <v>0</v>
      </c>
      <c r="LK319" s="162">
        <f t="shared" si="651"/>
        <v>0</v>
      </c>
      <c r="LL319" s="162">
        <f t="shared" si="651"/>
        <v>0</v>
      </c>
      <c r="LM319" s="162">
        <f t="shared" ref="LM319:NK319" si="652">SUM(LM312:LM318)</f>
        <v>0</v>
      </c>
      <c r="LN319" s="162">
        <f t="shared" si="652"/>
        <v>0</v>
      </c>
      <c r="LO319" s="162">
        <f t="shared" si="652"/>
        <v>0</v>
      </c>
      <c r="LP319" s="162">
        <f t="shared" si="652"/>
        <v>0</v>
      </c>
      <c r="LQ319" s="162">
        <f t="shared" si="652"/>
        <v>0</v>
      </c>
      <c r="LR319" s="162">
        <f t="shared" si="652"/>
        <v>0</v>
      </c>
      <c r="LS319" s="162">
        <f t="shared" si="652"/>
        <v>0</v>
      </c>
      <c r="LT319" s="162">
        <f t="shared" si="652"/>
        <v>0</v>
      </c>
      <c r="LU319" s="162">
        <f t="shared" si="652"/>
        <v>0</v>
      </c>
      <c r="LV319" s="162">
        <f t="shared" si="652"/>
        <v>0</v>
      </c>
      <c r="LW319" s="162">
        <f t="shared" si="652"/>
        <v>0</v>
      </c>
      <c r="LX319" s="162">
        <f t="shared" si="652"/>
        <v>0</v>
      </c>
      <c r="LY319" s="162">
        <f t="shared" si="652"/>
        <v>0</v>
      </c>
      <c r="LZ319" s="162">
        <f t="shared" si="652"/>
        <v>0</v>
      </c>
      <c r="MA319" s="162">
        <f t="shared" si="652"/>
        <v>0</v>
      </c>
      <c r="MB319" s="162">
        <f t="shared" si="652"/>
        <v>0</v>
      </c>
      <c r="MC319" s="162">
        <f t="shared" si="652"/>
        <v>0</v>
      </c>
      <c r="MD319" s="162">
        <f t="shared" si="652"/>
        <v>0</v>
      </c>
      <c r="ME319" s="162">
        <f t="shared" si="652"/>
        <v>0</v>
      </c>
      <c r="MF319" s="162">
        <f t="shared" si="652"/>
        <v>0</v>
      </c>
      <c r="MG319" s="162">
        <f t="shared" si="652"/>
        <v>0</v>
      </c>
      <c r="MH319" s="162">
        <f t="shared" si="652"/>
        <v>0</v>
      </c>
      <c r="MI319" s="162">
        <f t="shared" si="652"/>
        <v>0</v>
      </c>
      <c r="MJ319" s="162">
        <f t="shared" si="652"/>
        <v>0</v>
      </c>
      <c r="MK319" s="162">
        <f t="shared" si="652"/>
        <v>0</v>
      </c>
      <c r="ML319" s="162">
        <f t="shared" si="652"/>
        <v>0</v>
      </c>
      <c r="MM319" s="162">
        <f t="shared" si="652"/>
        <v>0</v>
      </c>
      <c r="MN319" s="162">
        <f t="shared" si="652"/>
        <v>0</v>
      </c>
      <c r="MO319" s="162">
        <f t="shared" si="652"/>
        <v>0</v>
      </c>
      <c r="MP319" s="162">
        <f t="shared" si="652"/>
        <v>0</v>
      </c>
      <c r="MQ319" s="162">
        <f t="shared" si="652"/>
        <v>0</v>
      </c>
      <c r="MR319" s="162">
        <f t="shared" si="652"/>
        <v>0</v>
      </c>
      <c r="MS319" s="162">
        <f t="shared" si="652"/>
        <v>0</v>
      </c>
      <c r="MT319" s="162">
        <f t="shared" si="652"/>
        <v>0</v>
      </c>
      <c r="MU319" s="162">
        <f t="shared" si="652"/>
        <v>0</v>
      </c>
      <c r="MV319" s="162">
        <f t="shared" si="652"/>
        <v>0</v>
      </c>
      <c r="MW319" s="162">
        <f t="shared" si="652"/>
        <v>0</v>
      </c>
      <c r="MX319" s="162">
        <f t="shared" si="652"/>
        <v>0</v>
      </c>
      <c r="MY319" s="162">
        <f t="shared" si="652"/>
        <v>0</v>
      </c>
      <c r="MZ319" s="162">
        <f t="shared" si="652"/>
        <v>0</v>
      </c>
      <c r="NA319" s="162">
        <f t="shared" si="652"/>
        <v>0</v>
      </c>
      <c r="NB319" s="162">
        <f t="shared" si="652"/>
        <v>0</v>
      </c>
      <c r="NC319" s="162">
        <f t="shared" si="652"/>
        <v>0</v>
      </c>
      <c r="ND319" s="162">
        <f t="shared" si="652"/>
        <v>0</v>
      </c>
      <c r="NE319" s="162">
        <f t="shared" si="652"/>
        <v>0</v>
      </c>
      <c r="NF319" s="162">
        <f t="shared" si="652"/>
        <v>0</v>
      </c>
      <c r="NG319" s="162">
        <f t="shared" si="652"/>
        <v>0</v>
      </c>
      <c r="NH319" s="162">
        <f t="shared" si="652"/>
        <v>0</v>
      </c>
      <c r="NI319" s="162">
        <f t="shared" si="652"/>
        <v>0</v>
      </c>
      <c r="NJ319" s="162">
        <f t="shared" si="652"/>
        <v>0</v>
      </c>
      <c r="NK319" s="163">
        <f t="shared" si="652"/>
        <v>0</v>
      </c>
    </row>
    <row r="320" spans="1:375" x14ac:dyDescent="0.25">
      <c r="A320" s="154">
        <f t="shared" ref="A320:A323" si="653">SUM(D320:NK320)</f>
        <v>-45062.5</v>
      </c>
      <c r="B320" s="35" t="s">
        <v>171</v>
      </c>
      <c r="C320" s="89" t="s">
        <v>161</v>
      </c>
      <c r="D320" s="156">
        <f t="shared" ref="D320:BO320" si="654">IF(D$165=EOMONTH($D147,-1),FV($AE147,ROUNDDOWN(YEARFRAC($D$165,D$165,1),0),0,$AC147*$B147,0),0)</f>
        <v>0</v>
      </c>
      <c r="E320" s="156">
        <f t="shared" si="654"/>
        <v>0</v>
      </c>
      <c r="F320" s="156">
        <f t="shared" si="654"/>
        <v>0</v>
      </c>
      <c r="G320" s="156">
        <f t="shared" si="654"/>
        <v>0</v>
      </c>
      <c r="H320" s="156">
        <f t="shared" si="654"/>
        <v>0</v>
      </c>
      <c r="I320" s="156">
        <f t="shared" si="654"/>
        <v>0</v>
      </c>
      <c r="J320" s="156">
        <f t="shared" si="654"/>
        <v>0</v>
      </c>
      <c r="K320" s="156">
        <f t="shared" si="654"/>
        <v>0</v>
      </c>
      <c r="L320" s="156">
        <f t="shared" si="654"/>
        <v>0</v>
      </c>
      <c r="M320" s="156">
        <f t="shared" si="654"/>
        <v>0</v>
      </c>
      <c r="N320" s="156">
        <f t="shared" si="654"/>
        <v>0</v>
      </c>
      <c r="O320" s="156">
        <f t="shared" si="654"/>
        <v>0</v>
      </c>
      <c r="P320" s="156">
        <f t="shared" si="654"/>
        <v>0</v>
      </c>
      <c r="Q320" s="156">
        <f t="shared" si="654"/>
        <v>0</v>
      </c>
      <c r="R320" s="156">
        <f t="shared" si="654"/>
        <v>0</v>
      </c>
      <c r="S320" s="156">
        <f t="shared" si="654"/>
        <v>0</v>
      </c>
      <c r="T320" s="156">
        <f t="shared" si="654"/>
        <v>0</v>
      </c>
      <c r="U320" s="156">
        <f t="shared" si="654"/>
        <v>0</v>
      </c>
      <c r="V320" s="156">
        <f t="shared" si="654"/>
        <v>0</v>
      </c>
      <c r="W320" s="156">
        <f t="shared" si="654"/>
        <v>-45062.5</v>
      </c>
      <c r="X320" s="156">
        <f t="shared" si="654"/>
        <v>0</v>
      </c>
      <c r="Y320" s="156">
        <f t="shared" si="654"/>
        <v>0</v>
      </c>
      <c r="Z320" s="156">
        <f t="shared" si="654"/>
        <v>0</v>
      </c>
      <c r="AA320" s="156">
        <f t="shared" si="654"/>
        <v>0</v>
      </c>
      <c r="AB320" s="156">
        <f t="shared" si="654"/>
        <v>0</v>
      </c>
      <c r="AC320" s="156">
        <f t="shared" si="654"/>
        <v>0</v>
      </c>
      <c r="AD320" s="156">
        <f t="shared" si="654"/>
        <v>0</v>
      </c>
      <c r="AE320" s="156">
        <f t="shared" si="654"/>
        <v>0</v>
      </c>
      <c r="AF320" s="156">
        <f t="shared" si="654"/>
        <v>0</v>
      </c>
      <c r="AG320" s="156">
        <f t="shared" si="654"/>
        <v>0</v>
      </c>
      <c r="AH320" s="156">
        <f t="shared" si="654"/>
        <v>0</v>
      </c>
      <c r="AI320" s="156">
        <f t="shared" si="654"/>
        <v>0</v>
      </c>
      <c r="AJ320" s="156">
        <f t="shared" si="654"/>
        <v>0</v>
      </c>
      <c r="AK320" s="156">
        <f t="shared" si="654"/>
        <v>0</v>
      </c>
      <c r="AL320" s="156">
        <f t="shared" si="654"/>
        <v>0</v>
      </c>
      <c r="AM320" s="156">
        <f t="shared" si="654"/>
        <v>0</v>
      </c>
      <c r="AN320" s="156">
        <f t="shared" si="654"/>
        <v>0</v>
      </c>
      <c r="AO320" s="156">
        <f t="shared" si="654"/>
        <v>0</v>
      </c>
      <c r="AP320" s="156">
        <f t="shared" si="654"/>
        <v>0</v>
      </c>
      <c r="AQ320" s="156">
        <f t="shared" si="654"/>
        <v>0</v>
      </c>
      <c r="AR320" s="156">
        <f t="shared" si="654"/>
        <v>0</v>
      </c>
      <c r="AS320" s="156">
        <f t="shared" si="654"/>
        <v>0</v>
      </c>
      <c r="AT320" s="156">
        <f t="shared" si="654"/>
        <v>0</v>
      </c>
      <c r="AU320" s="156">
        <f t="shared" si="654"/>
        <v>0</v>
      </c>
      <c r="AV320" s="156">
        <f t="shared" si="654"/>
        <v>0</v>
      </c>
      <c r="AW320" s="156">
        <f t="shared" si="654"/>
        <v>0</v>
      </c>
      <c r="AX320" s="156">
        <f t="shared" si="654"/>
        <v>0</v>
      </c>
      <c r="AY320" s="156">
        <f t="shared" si="654"/>
        <v>0</v>
      </c>
      <c r="AZ320" s="156">
        <f t="shared" si="654"/>
        <v>0</v>
      </c>
      <c r="BA320" s="156">
        <f t="shared" si="654"/>
        <v>0</v>
      </c>
      <c r="BB320" s="156">
        <f t="shared" si="654"/>
        <v>0</v>
      </c>
      <c r="BC320" s="156">
        <f t="shared" si="654"/>
        <v>0</v>
      </c>
      <c r="BD320" s="156">
        <f t="shared" si="654"/>
        <v>0</v>
      </c>
      <c r="BE320" s="156">
        <f t="shared" si="654"/>
        <v>0</v>
      </c>
      <c r="BF320" s="156">
        <f t="shared" si="654"/>
        <v>0</v>
      </c>
      <c r="BG320" s="156">
        <f t="shared" si="654"/>
        <v>0</v>
      </c>
      <c r="BH320" s="156">
        <f t="shared" si="654"/>
        <v>0</v>
      </c>
      <c r="BI320" s="156">
        <f t="shared" si="654"/>
        <v>0</v>
      </c>
      <c r="BJ320" s="156">
        <f t="shared" si="654"/>
        <v>0</v>
      </c>
      <c r="BK320" s="156">
        <f t="shared" si="654"/>
        <v>0</v>
      </c>
      <c r="BL320" s="156">
        <f t="shared" si="654"/>
        <v>0</v>
      </c>
      <c r="BM320" s="156">
        <f t="shared" si="654"/>
        <v>0</v>
      </c>
      <c r="BN320" s="156">
        <f t="shared" si="654"/>
        <v>0</v>
      </c>
      <c r="BO320" s="156">
        <f t="shared" si="654"/>
        <v>0</v>
      </c>
      <c r="BP320" s="156">
        <f t="shared" ref="BP320:EA320" si="655">IF(BP$165=EOMONTH($D147,-1),FV($AE147,ROUNDDOWN(YEARFRAC($D$165,BP$165,1),0),0,$AC147*$B147,0),0)</f>
        <v>0</v>
      </c>
      <c r="BQ320" s="156">
        <f t="shared" si="655"/>
        <v>0</v>
      </c>
      <c r="BR320" s="156">
        <f t="shared" si="655"/>
        <v>0</v>
      </c>
      <c r="BS320" s="156">
        <f t="shared" si="655"/>
        <v>0</v>
      </c>
      <c r="BT320" s="156">
        <f t="shared" si="655"/>
        <v>0</v>
      </c>
      <c r="BU320" s="156">
        <f t="shared" si="655"/>
        <v>0</v>
      </c>
      <c r="BV320" s="156">
        <f t="shared" si="655"/>
        <v>0</v>
      </c>
      <c r="BW320" s="156">
        <f t="shared" si="655"/>
        <v>0</v>
      </c>
      <c r="BX320" s="156">
        <f t="shared" si="655"/>
        <v>0</v>
      </c>
      <c r="BY320" s="156">
        <f t="shared" si="655"/>
        <v>0</v>
      </c>
      <c r="BZ320" s="156">
        <f t="shared" si="655"/>
        <v>0</v>
      </c>
      <c r="CA320" s="156">
        <f t="shared" si="655"/>
        <v>0</v>
      </c>
      <c r="CB320" s="156">
        <f t="shared" si="655"/>
        <v>0</v>
      </c>
      <c r="CC320" s="156">
        <f t="shared" si="655"/>
        <v>0</v>
      </c>
      <c r="CD320" s="156">
        <f t="shared" si="655"/>
        <v>0</v>
      </c>
      <c r="CE320" s="156">
        <f t="shared" si="655"/>
        <v>0</v>
      </c>
      <c r="CF320" s="156">
        <f t="shared" si="655"/>
        <v>0</v>
      </c>
      <c r="CG320" s="156">
        <f t="shared" si="655"/>
        <v>0</v>
      </c>
      <c r="CH320" s="156">
        <f t="shared" si="655"/>
        <v>0</v>
      </c>
      <c r="CI320" s="156">
        <f t="shared" si="655"/>
        <v>0</v>
      </c>
      <c r="CJ320" s="156">
        <f t="shared" si="655"/>
        <v>0</v>
      </c>
      <c r="CK320" s="156">
        <f t="shared" si="655"/>
        <v>0</v>
      </c>
      <c r="CL320" s="156">
        <f t="shared" si="655"/>
        <v>0</v>
      </c>
      <c r="CM320" s="156">
        <f t="shared" si="655"/>
        <v>0</v>
      </c>
      <c r="CN320" s="156">
        <f t="shared" si="655"/>
        <v>0</v>
      </c>
      <c r="CO320" s="156">
        <f t="shared" si="655"/>
        <v>0</v>
      </c>
      <c r="CP320" s="156">
        <f t="shared" si="655"/>
        <v>0</v>
      </c>
      <c r="CQ320" s="156">
        <f t="shared" si="655"/>
        <v>0</v>
      </c>
      <c r="CR320" s="156">
        <f t="shared" si="655"/>
        <v>0</v>
      </c>
      <c r="CS320" s="156">
        <f t="shared" si="655"/>
        <v>0</v>
      </c>
      <c r="CT320" s="156">
        <f t="shared" si="655"/>
        <v>0</v>
      </c>
      <c r="CU320" s="156">
        <f t="shared" si="655"/>
        <v>0</v>
      </c>
      <c r="CV320" s="156">
        <f t="shared" si="655"/>
        <v>0</v>
      </c>
      <c r="CW320" s="156">
        <f t="shared" si="655"/>
        <v>0</v>
      </c>
      <c r="CX320" s="156">
        <f t="shared" si="655"/>
        <v>0</v>
      </c>
      <c r="CY320" s="156">
        <f t="shared" si="655"/>
        <v>0</v>
      </c>
      <c r="CZ320" s="156">
        <f t="shared" si="655"/>
        <v>0</v>
      </c>
      <c r="DA320" s="156">
        <f t="shared" si="655"/>
        <v>0</v>
      </c>
      <c r="DB320" s="156">
        <f t="shared" si="655"/>
        <v>0</v>
      </c>
      <c r="DC320" s="156">
        <f t="shared" si="655"/>
        <v>0</v>
      </c>
      <c r="DD320" s="156">
        <f t="shared" si="655"/>
        <v>0</v>
      </c>
      <c r="DE320" s="156">
        <f t="shared" si="655"/>
        <v>0</v>
      </c>
      <c r="DF320" s="156">
        <f t="shared" si="655"/>
        <v>0</v>
      </c>
      <c r="DG320" s="156">
        <f t="shared" si="655"/>
        <v>0</v>
      </c>
      <c r="DH320" s="156">
        <f t="shared" si="655"/>
        <v>0</v>
      </c>
      <c r="DI320" s="156">
        <f t="shared" si="655"/>
        <v>0</v>
      </c>
      <c r="DJ320" s="156">
        <f t="shared" si="655"/>
        <v>0</v>
      </c>
      <c r="DK320" s="156">
        <f t="shared" si="655"/>
        <v>0</v>
      </c>
      <c r="DL320" s="156">
        <f t="shared" si="655"/>
        <v>0</v>
      </c>
      <c r="DM320" s="156">
        <f t="shared" si="655"/>
        <v>0</v>
      </c>
      <c r="DN320" s="156">
        <f t="shared" si="655"/>
        <v>0</v>
      </c>
      <c r="DO320" s="156">
        <f t="shared" si="655"/>
        <v>0</v>
      </c>
      <c r="DP320" s="156">
        <f t="shared" si="655"/>
        <v>0</v>
      </c>
      <c r="DQ320" s="156">
        <f t="shared" si="655"/>
        <v>0</v>
      </c>
      <c r="DR320" s="156">
        <f t="shared" si="655"/>
        <v>0</v>
      </c>
      <c r="DS320" s="156">
        <f t="shared" si="655"/>
        <v>0</v>
      </c>
      <c r="DT320" s="156">
        <f t="shared" si="655"/>
        <v>0</v>
      </c>
      <c r="DU320" s="156">
        <f t="shared" si="655"/>
        <v>0</v>
      </c>
      <c r="DV320" s="156">
        <f t="shared" si="655"/>
        <v>0</v>
      </c>
      <c r="DW320" s="156">
        <f t="shared" si="655"/>
        <v>0</v>
      </c>
      <c r="DX320" s="156">
        <f t="shared" si="655"/>
        <v>0</v>
      </c>
      <c r="DY320" s="156">
        <f t="shared" si="655"/>
        <v>0</v>
      </c>
      <c r="DZ320" s="156">
        <f t="shared" si="655"/>
        <v>0</v>
      </c>
      <c r="EA320" s="156">
        <f t="shared" si="655"/>
        <v>0</v>
      </c>
      <c r="EB320" s="156">
        <f t="shared" ref="EB320:GM320" si="656">IF(EB$165=EOMONTH($D147,-1),FV($AE147,ROUNDDOWN(YEARFRAC($D$165,EB$165,1),0),0,$AC147*$B147,0),0)</f>
        <v>0</v>
      </c>
      <c r="EC320" s="156">
        <f t="shared" si="656"/>
        <v>0</v>
      </c>
      <c r="ED320" s="156">
        <f t="shared" si="656"/>
        <v>0</v>
      </c>
      <c r="EE320" s="156">
        <f t="shared" si="656"/>
        <v>0</v>
      </c>
      <c r="EF320" s="156">
        <f t="shared" si="656"/>
        <v>0</v>
      </c>
      <c r="EG320" s="156">
        <f t="shared" si="656"/>
        <v>0</v>
      </c>
      <c r="EH320" s="156">
        <f t="shared" si="656"/>
        <v>0</v>
      </c>
      <c r="EI320" s="156">
        <f t="shared" si="656"/>
        <v>0</v>
      </c>
      <c r="EJ320" s="156">
        <f t="shared" si="656"/>
        <v>0</v>
      </c>
      <c r="EK320" s="156">
        <f t="shared" si="656"/>
        <v>0</v>
      </c>
      <c r="EL320" s="156">
        <f t="shared" si="656"/>
        <v>0</v>
      </c>
      <c r="EM320" s="156">
        <f t="shared" si="656"/>
        <v>0</v>
      </c>
      <c r="EN320" s="156">
        <f t="shared" si="656"/>
        <v>0</v>
      </c>
      <c r="EO320" s="156">
        <f t="shared" si="656"/>
        <v>0</v>
      </c>
      <c r="EP320" s="156">
        <f t="shared" si="656"/>
        <v>0</v>
      </c>
      <c r="EQ320" s="156">
        <f t="shared" si="656"/>
        <v>0</v>
      </c>
      <c r="ER320" s="156">
        <f t="shared" si="656"/>
        <v>0</v>
      </c>
      <c r="ES320" s="156">
        <f t="shared" si="656"/>
        <v>0</v>
      </c>
      <c r="ET320" s="156">
        <f t="shared" si="656"/>
        <v>0</v>
      </c>
      <c r="EU320" s="156">
        <f t="shared" si="656"/>
        <v>0</v>
      </c>
      <c r="EV320" s="156">
        <f t="shared" si="656"/>
        <v>0</v>
      </c>
      <c r="EW320" s="156">
        <f t="shared" si="656"/>
        <v>0</v>
      </c>
      <c r="EX320" s="156">
        <f t="shared" si="656"/>
        <v>0</v>
      </c>
      <c r="EY320" s="156">
        <f t="shared" si="656"/>
        <v>0</v>
      </c>
      <c r="EZ320" s="156">
        <f t="shared" si="656"/>
        <v>0</v>
      </c>
      <c r="FA320" s="156">
        <f t="shared" si="656"/>
        <v>0</v>
      </c>
      <c r="FB320" s="156">
        <f t="shared" si="656"/>
        <v>0</v>
      </c>
      <c r="FC320" s="156">
        <f t="shared" si="656"/>
        <v>0</v>
      </c>
      <c r="FD320" s="156">
        <f t="shared" si="656"/>
        <v>0</v>
      </c>
      <c r="FE320" s="156">
        <f t="shared" si="656"/>
        <v>0</v>
      </c>
      <c r="FF320" s="156">
        <f t="shared" si="656"/>
        <v>0</v>
      </c>
      <c r="FG320" s="156">
        <f t="shared" si="656"/>
        <v>0</v>
      </c>
      <c r="FH320" s="156">
        <f t="shared" si="656"/>
        <v>0</v>
      </c>
      <c r="FI320" s="156">
        <f t="shared" si="656"/>
        <v>0</v>
      </c>
      <c r="FJ320" s="156">
        <f t="shared" si="656"/>
        <v>0</v>
      </c>
      <c r="FK320" s="156">
        <f t="shared" si="656"/>
        <v>0</v>
      </c>
      <c r="FL320" s="156">
        <f t="shared" si="656"/>
        <v>0</v>
      </c>
      <c r="FM320" s="156">
        <f t="shared" si="656"/>
        <v>0</v>
      </c>
      <c r="FN320" s="156">
        <f t="shared" si="656"/>
        <v>0</v>
      </c>
      <c r="FO320" s="156">
        <f t="shared" si="656"/>
        <v>0</v>
      </c>
      <c r="FP320" s="156">
        <f t="shared" si="656"/>
        <v>0</v>
      </c>
      <c r="FQ320" s="156">
        <f t="shared" si="656"/>
        <v>0</v>
      </c>
      <c r="FR320" s="156">
        <f t="shared" si="656"/>
        <v>0</v>
      </c>
      <c r="FS320" s="156">
        <f t="shared" si="656"/>
        <v>0</v>
      </c>
      <c r="FT320" s="156">
        <f t="shared" si="656"/>
        <v>0</v>
      </c>
      <c r="FU320" s="156">
        <f t="shared" si="656"/>
        <v>0</v>
      </c>
      <c r="FV320" s="156">
        <f t="shared" si="656"/>
        <v>0</v>
      </c>
      <c r="FW320" s="156">
        <f t="shared" si="656"/>
        <v>0</v>
      </c>
      <c r="FX320" s="156">
        <f t="shared" si="656"/>
        <v>0</v>
      </c>
      <c r="FY320" s="156">
        <f t="shared" si="656"/>
        <v>0</v>
      </c>
      <c r="FZ320" s="156">
        <f t="shared" si="656"/>
        <v>0</v>
      </c>
      <c r="GA320" s="156">
        <f t="shared" si="656"/>
        <v>0</v>
      </c>
      <c r="GB320" s="156">
        <f t="shared" si="656"/>
        <v>0</v>
      </c>
      <c r="GC320" s="156">
        <f t="shared" si="656"/>
        <v>0</v>
      </c>
      <c r="GD320" s="156">
        <f t="shared" si="656"/>
        <v>0</v>
      </c>
      <c r="GE320" s="156">
        <f t="shared" si="656"/>
        <v>0</v>
      </c>
      <c r="GF320" s="156">
        <f t="shared" si="656"/>
        <v>0</v>
      </c>
      <c r="GG320" s="156">
        <f t="shared" si="656"/>
        <v>0</v>
      </c>
      <c r="GH320" s="156">
        <f t="shared" si="656"/>
        <v>0</v>
      </c>
      <c r="GI320" s="156">
        <f t="shared" si="656"/>
        <v>0</v>
      </c>
      <c r="GJ320" s="156">
        <f t="shared" si="656"/>
        <v>0</v>
      </c>
      <c r="GK320" s="156">
        <f t="shared" si="656"/>
        <v>0</v>
      </c>
      <c r="GL320" s="156">
        <f t="shared" si="656"/>
        <v>0</v>
      </c>
      <c r="GM320" s="156">
        <f t="shared" si="656"/>
        <v>0</v>
      </c>
      <c r="GN320" s="156">
        <f t="shared" ref="GN320:IY320" si="657">IF(GN$165=EOMONTH($D147,-1),FV($AE147,ROUNDDOWN(YEARFRAC($D$165,GN$165,1),0),0,$AC147*$B147,0),0)</f>
        <v>0</v>
      </c>
      <c r="GO320" s="156">
        <f t="shared" si="657"/>
        <v>0</v>
      </c>
      <c r="GP320" s="156">
        <f t="shared" si="657"/>
        <v>0</v>
      </c>
      <c r="GQ320" s="156">
        <f t="shared" si="657"/>
        <v>0</v>
      </c>
      <c r="GR320" s="156">
        <f t="shared" si="657"/>
        <v>0</v>
      </c>
      <c r="GS320" s="156">
        <f t="shared" si="657"/>
        <v>0</v>
      </c>
      <c r="GT320" s="156">
        <f t="shared" si="657"/>
        <v>0</v>
      </c>
      <c r="GU320" s="156">
        <f t="shared" si="657"/>
        <v>0</v>
      </c>
      <c r="GV320" s="156">
        <f t="shared" si="657"/>
        <v>0</v>
      </c>
      <c r="GW320" s="156">
        <f t="shared" si="657"/>
        <v>0</v>
      </c>
      <c r="GX320" s="156">
        <f t="shared" si="657"/>
        <v>0</v>
      </c>
      <c r="GY320" s="156">
        <f t="shared" si="657"/>
        <v>0</v>
      </c>
      <c r="GZ320" s="156">
        <f t="shared" si="657"/>
        <v>0</v>
      </c>
      <c r="HA320" s="156">
        <f t="shared" si="657"/>
        <v>0</v>
      </c>
      <c r="HB320" s="156">
        <f t="shared" si="657"/>
        <v>0</v>
      </c>
      <c r="HC320" s="156">
        <f t="shared" si="657"/>
        <v>0</v>
      </c>
      <c r="HD320" s="156">
        <f t="shared" si="657"/>
        <v>0</v>
      </c>
      <c r="HE320" s="156">
        <f t="shared" si="657"/>
        <v>0</v>
      </c>
      <c r="HF320" s="156">
        <f t="shared" si="657"/>
        <v>0</v>
      </c>
      <c r="HG320" s="156">
        <f t="shared" si="657"/>
        <v>0</v>
      </c>
      <c r="HH320" s="156">
        <f t="shared" si="657"/>
        <v>0</v>
      </c>
      <c r="HI320" s="156">
        <f t="shared" si="657"/>
        <v>0</v>
      </c>
      <c r="HJ320" s="156">
        <f t="shared" si="657"/>
        <v>0</v>
      </c>
      <c r="HK320" s="156">
        <f t="shared" si="657"/>
        <v>0</v>
      </c>
      <c r="HL320" s="156">
        <f t="shared" si="657"/>
        <v>0</v>
      </c>
      <c r="HM320" s="156">
        <f t="shared" si="657"/>
        <v>0</v>
      </c>
      <c r="HN320" s="156">
        <f t="shared" si="657"/>
        <v>0</v>
      </c>
      <c r="HO320" s="156">
        <f t="shared" si="657"/>
        <v>0</v>
      </c>
      <c r="HP320" s="156">
        <f t="shared" si="657"/>
        <v>0</v>
      </c>
      <c r="HQ320" s="156">
        <f t="shared" si="657"/>
        <v>0</v>
      </c>
      <c r="HR320" s="156">
        <f t="shared" si="657"/>
        <v>0</v>
      </c>
      <c r="HS320" s="156">
        <f t="shared" si="657"/>
        <v>0</v>
      </c>
      <c r="HT320" s="156">
        <f t="shared" si="657"/>
        <v>0</v>
      </c>
      <c r="HU320" s="156">
        <f t="shared" si="657"/>
        <v>0</v>
      </c>
      <c r="HV320" s="156">
        <f t="shared" si="657"/>
        <v>0</v>
      </c>
      <c r="HW320" s="156">
        <f t="shared" si="657"/>
        <v>0</v>
      </c>
      <c r="HX320" s="156">
        <f t="shared" si="657"/>
        <v>0</v>
      </c>
      <c r="HY320" s="156">
        <f t="shared" si="657"/>
        <v>0</v>
      </c>
      <c r="HZ320" s="156">
        <f t="shared" si="657"/>
        <v>0</v>
      </c>
      <c r="IA320" s="156">
        <f t="shared" si="657"/>
        <v>0</v>
      </c>
      <c r="IB320" s="156">
        <f t="shared" si="657"/>
        <v>0</v>
      </c>
      <c r="IC320" s="156">
        <f t="shared" si="657"/>
        <v>0</v>
      </c>
      <c r="ID320" s="156">
        <f t="shared" si="657"/>
        <v>0</v>
      </c>
      <c r="IE320" s="156">
        <f t="shared" si="657"/>
        <v>0</v>
      </c>
      <c r="IF320" s="156">
        <f t="shared" si="657"/>
        <v>0</v>
      </c>
      <c r="IG320" s="156">
        <f t="shared" si="657"/>
        <v>0</v>
      </c>
      <c r="IH320" s="156">
        <f t="shared" si="657"/>
        <v>0</v>
      </c>
      <c r="II320" s="156">
        <f t="shared" si="657"/>
        <v>0</v>
      </c>
      <c r="IJ320" s="156">
        <f t="shared" si="657"/>
        <v>0</v>
      </c>
      <c r="IK320" s="156">
        <f t="shared" si="657"/>
        <v>0</v>
      </c>
      <c r="IL320" s="156">
        <f t="shared" si="657"/>
        <v>0</v>
      </c>
      <c r="IM320" s="156">
        <f t="shared" si="657"/>
        <v>0</v>
      </c>
      <c r="IN320" s="156">
        <f t="shared" si="657"/>
        <v>0</v>
      </c>
      <c r="IO320" s="156">
        <f t="shared" si="657"/>
        <v>0</v>
      </c>
      <c r="IP320" s="156">
        <f t="shared" si="657"/>
        <v>0</v>
      </c>
      <c r="IQ320" s="156">
        <f t="shared" si="657"/>
        <v>0</v>
      </c>
      <c r="IR320" s="156">
        <f t="shared" si="657"/>
        <v>0</v>
      </c>
      <c r="IS320" s="156">
        <f t="shared" si="657"/>
        <v>0</v>
      </c>
      <c r="IT320" s="156">
        <f t="shared" si="657"/>
        <v>0</v>
      </c>
      <c r="IU320" s="156">
        <f t="shared" si="657"/>
        <v>0</v>
      </c>
      <c r="IV320" s="156">
        <f t="shared" si="657"/>
        <v>0</v>
      </c>
      <c r="IW320" s="156">
        <f t="shared" si="657"/>
        <v>0</v>
      </c>
      <c r="IX320" s="156">
        <f t="shared" si="657"/>
        <v>0</v>
      </c>
      <c r="IY320" s="156">
        <f t="shared" si="657"/>
        <v>0</v>
      </c>
      <c r="IZ320" s="156">
        <f t="shared" ref="IZ320:LK320" si="658">IF(IZ$165=EOMONTH($D147,-1),FV($AE147,ROUNDDOWN(YEARFRAC($D$165,IZ$165,1),0),0,$AC147*$B147,0),0)</f>
        <v>0</v>
      </c>
      <c r="JA320" s="156">
        <f t="shared" si="658"/>
        <v>0</v>
      </c>
      <c r="JB320" s="156">
        <f t="shared" si="658"/>
        <v>0</v>
      </c>
      <c r="JC320" s="156">
        <f t="shared" si="658"/>
        <v>0</v>
      </c>
      <c r="JD320" s="156">
        <f t="shared" si="658"/>
        <v>0</v>
      </c>
      <c r="JE320" s="156">
        <f t="shared" si="658"/>
        <v>0</v>
      </c>
      <c r="JF320" s="156">
        <f t="shared" si="658"/>
        <v>0</v>
      </c>
      <c r="JG320" s="156">
        <f t="shared" si="658"/>
        <v>0</v>
      </c>
      <c r="JH320" s="156">
        <f t="shared" si="658"/>
        <v>0</v>
      </c>
      <c r="JI320" s="156">
        <f t="shared" si="658"/>
        <v>0</v>
      </c>
      <c r="JJ320" s="156">
        <f t="shared" si="658"/>
        <v>0</v>
      </c>
      <c r="JK320" s="156">
        <f t="shared" si="658"/>
        <v>0</v>
      </c>
      <c r="JL320" s="156">
        <f t="shared" si="658"/>
        <v>0</v>
      </c>
      <c r="JM320" s="156">
        <f t="shared" si="658"/>
        <v>0</v>
      </c>
      <c r="JN320" s="156">
        <f t="shared" si="658"/>
        <v>0</v>
      </c>
      <c r="JO320" s="156">
        <f t="shared" si="658"/>
        <v>0</v>
      </c>
      <c r="JP320" s="156">
        <f t="shared" si="658"/>
        <v>0</v>
      </c>
      <c r="JQ320" s="156">
        <f t="shared" si="658"/>
        <v>0</v>
      </c>
      <c r="JR320" s="156">
        <f t="shared" si="658"/>
        <v>0</v>
      </c>
      <c r="JS320" s="156">
        <f t="shared" si="658"/>
        <v>0</v>
      </c>
      <c r="JT320" s="156">
        <f t="shared" si="658"/>
        <v>0</v>
      </c>
      <c r="JU320" s="156">
        <f t="shared" si="658"/>
        <v>0</v>
      </c>
      <c r="JV320" s="156">
        <f t="shared" si="658"/>
        <v>0</v>
      </c>
      <c r="JW320" s="156">
        <f t="shared" si="658"/>
        <v>0</v>
      </c>
      <c r="JX320" s="156">
        <f t="shared" si="658"/>
        <v>0</v>
      </c>
      <c r="JY320" s="156">
        <f t="shared" si="658"/>
        <v>0</v>
      </c>
      <c r="JZ320" s="156">
        <f t="shared" si="658"/>
        <v>0</v>
      </c>
      <c r="KA320" s="156">
        <f t="shared" si="658"/>
        <v>0</v>
      </c>
      <c r="KB320" s="156">
        <f t="shared" si="658"/>
        <v>0</v>
      </c>
      <c r="KC320" s="156">
        <f t="shared" si="658"/>
        <v>0</v>
      </c>
      <c r="KD320" s="156">
        <f t="shared" si="658"/>
        <v>0</v>
      </c>
      <c r="KE320" s="156">
        <f t="shared" si="658"/>
        <v>0</v>
      </c>
      <c r="KF320" s="156">
        <f t="shared" si="658"/>
        <v>0</v>
      </c>
      <c r="KG320" s="156">
        <f t="shared" si="658"/>
        <v>0</v>
      </c>
      <c r="KH320" s="156">
        <f t="shared" si="658"/>
        <v>0</v>
      </c>
      <c r="KI320" s="156">
        <f t="shared" si="658"/>
        <v>0</v>
      </c>
      <c r="KJ320" s="156">
        <f t="shared" si="658"/>
        <v>0</v>
      </c>
      <c r="KK320" s="156">
        <f t="shared" si="658"/>
        <v>0</v>
      </c>
      <c r="KL320" s="156">
        <f t="shared" si="658"/>
        <v>0</v>
      </c>
      <c r="KM320" s="156">
        <f t="shared" si="658"/>
        <v>0</v>
      </c>
      <c r="KN320" s="156">
        <f t="shared" si="658"/>
        <v>0</v>
      </c>
      <c r="KO320" s="156">
        <f t="shared" si="658"/>
        <v>0</v>
      </c>
      <c r="KP320" s="156">
        <f t="shared" si="658"/>
        <v>0</v>
      </c>
      <c r="KQ320" s="156">
        <f t="shared" si="658"/>
        <v>0</v>
      </c>
      <c r="KR320" s="156">
        <f t="shared" si="658"/>
        <v>0</v>
      </c>
      <c r="KS320" s="156">
        <f t="shared" si="658"/>
        <v>0</v>
      </c>
      <c r="KT320" s="156">
        <f t="shared" si="658"/>
        <v>0</v>
      </c>
      <c r="KU320" s="156">
        <f t="shared" si="658"/>
        <v>0</v>
      </c>
      <c r="KV320" s="156">
        <f t="shared" si="658"/>
        <v>0</v>
      </c>
      <c r="KW320" s="156">
        <f t="shared" si="658"/>
        <v>0</v>
      </c>
      <c r="KX320" s="156">
        <f t="shared" si="658"/>
        <v>0</v>
      </c>
      <c r="KY320" s="156">
        <f t="shared" si="658"/>
        <v>0</v>
      </c>
      <c r="KZ320" s="156">
        <f t="shared" si="658"/>
        <v>0</v>
      </c>
      <c r="LA320" s="156">
        <f t="shared" si="658"/>
        <v>0</v>
      </c>
      <c r="LB320" s="156">
        <f t="shared" si="658"/>
        <v>0</v>
      </c>
      <c r="LC320" s="156">
        <f t="shared" si="658"/>
        <v>0</v>
      </c>
      <c r="LD320" s="156">
        <f t="shared" si="658"/>
        <v>0</v>
      </c>
      <c r="LE320" s="156">
        <f t="shared" si="658"/>
        <v>0</v>
      </c>
      <c r="LF320" s="156">
        <f t="shared" si="658"/>
        <v>0</v>
      </c>
      <c r="LG320" s="156">
        <f t="shared" si="658"/>
        <v>0</v>
      </c>
      <c r="LH320" s="156">
        <f t="shared" si="658"/>
        <v>0</v>
      </c>
      <c r="LI320" s="156">
        <f t="shared" si="658"/>
        <v>0</v>
      </c>
      <c r="LJ320" s="156">
        <f t="shared" si="658"/>
        <v>0</v>
      </c>
      <c r="LK320" s="156">
        <f t="shared" si="658"/>
        <v>0</v>
      </c>
      <c r="LL320" s="156">
        <f t="shared" ref="LL320:NK320" si="659">IF(LL$165=EOMONTH($D147,-1),FV($AE147,ROUNDDOWN(YEARFRAC($D$165,LL$165,1),0),0,$AC147*$B147,0),0)</f>
        <v>0</v>
      </c>
      <c r="LM320" s="156">
        <f t="shared" si="659"/>
        <v>0</v>
      </c>
      <c r="LN320" s="156">
        <f t="shared" si="659"/>
        <v>0</v>
      </c>
      <c r="LO320" s="156">
        <f t="shared" si="659"/>
        <v>0</v>
      </c>
      <c r="LP320" s="156">
        <f t="shared" si="659"/>
        <v>0</v>
      </c>
      <c r="LQ320" s="156">
        <f t="shared" si="659"/>
        <v>0</v>
      </c>
      <c r="LR320" s="156">
        <f t="shared" si="659"/>
        <v>0</v>
      </c>
      <c r="LS320" s="156">
        <f t="shared" si="659"/>
        <v>0</v>
      </c>
      <c r="LT320" s="156">
        <f t="shared" si="659"/>
        <v>0</v>
      </c>
      <c r="LU320" s="156">
        <f t="shared" si="659"/>
        <v>0</v>
      </c>
      <c r="LV320" s="156">
        <f t="shared" si="659"/>
        <v>0</v>
      </c>
      <c r="LW320" s="156">
        <f t="shared" si="659"/>
        <v>0</v>
      </c>
      <c r="LX320" s="156">
        <f t="shared" si="659"/>
        <v>0</v>
      </c>
      <c r="LY320" s="156">
        <f t="shared" si="659"/>
        <v>0</v>
      </c>
      <c r="LZ320" s="156">
        <f t="shared" si="659"/>
        <v>0</v>
      </c>
      <c r="MA320" s="156">
        <f t="shared" si="659"/>
        <v>0</v>
      </c>
      <c r="MB320" s="156">
        <f t="shared" si="659"/>
        <v>0</v>
      </c>
      <c r="MC320" s="156">
        <f t="shared" si="659"/>
        <v>0</v>
      </c>
      <c r="MD320" s="156">
        <f t="shared" si="659"/>
        <v>0</v>
      </c>
      <c r="ME320" s="156">
        <f t="shared" si="659"/>
        <v>0</v>
      </c>
      <c r="MF320" s="156">
        <f t="shared" si="659"/>
        <v>0</v>
      </c>
      <c r="MG320" s="156">
        <f t="shared" si="659"/>
        <v>0</v>
      </c>
      <c r="MH320" s="156">
        <f t="shared" si="659"/>
        <v>0</v>
      </c>
      <c r="MI320" s="156">
        <f t="shared" si="659"/>
        <v>0</v>
      </c>
      <c r="MJ320" s="156">
        <f t="shared" si="659"/>
        <v>0</v>
      </c>
      <c r="MK320" s="156">
        <f t="shared" si="659"/>
        <v>0</v>
      </c>
      <c r="ML320" s="156">
        <f t="shared" si="659"/>
        <v>0</v>
      </c>
      <c r="MM320" s="156">
        <f t="shared" si="659"/>
        <v>0</v>
      </c>
      <c r="MN320" s="156">
        <f t="shared" si="659"/>
        <v>0</v>
      </c>
      <c r="MO320" s="156">
        <f t="shared" si="659"/>
        <v>0</v>
      </c>
      <c r="MP320" s="156">
        <f t="shared" si="659"/>
        <v>0</v>
      </c>
      <c r="MQ320" s="156">
        <f t="shared" si="659"/>
        <v>0</v>
      </c>
      <c r="MR320" s="156">
        <f t="shared" si="659"/>
        <v>0</v>
      </c>
      <c r="MS320" s="156">
        <f t="shared" si="659"/>
        <v>0</v>
      </c>
      <c r="MT320" s="156">
        <f t="shared" si="659"/>
        <v>0</v>
      </c>
      <c r="MU320" s="156">
        <f t="shared" si="659"/>
        <v>0</v>
      </c>
      <c r="MV320" s="156">
        <f t="shared" si="659"/>
        <v>0</v>
      </c>
      <c r="MW320" s="156">
        <f t="shared" si="659"/>
        <v>0</v>
      </c>
      <c r="MX320" s="156">
        <f t="shared" si="659"/>
        <v>0</v>
      </c>
      <c r="MY320" s="156">
        <f t="shared" si="659"/>
        <v>0</v>
      </c>
      <c r="MZ320" s="156">
        <f t="shared" si="659"/>
        <v>0</v>
      </c>
      <c r="NA320" s="156">
        <f t="shared" si="659"/>
        <v>0</v>
      </c>
      <c r="NB320" s="156">
        <f t="shared" si="659"/>
        <v>0</v>
      </c>
      <c r="NC320" s="156">
        <f t="shared" si="659"/>
        <v>0</v>
      </c>
      <c r="ND320" s="156">
        <f t="shared" si="659"/>
        <v>0</v>
      </c>
      <c r="NE320" s="156">
        <f t="shared" si="659"/>
        <v>0</v>
      </c>
      <c r="NF320" s="156">
        <f t="shared" si="659"/>
        <v>0</v>
      </c>
      <c r="NG320" s="156">
        <f t="shared" si="659"/>
        <v>0</v>
      </c>
      <c r="NH320" s="156">
        <f t="shared" si="659"/>
        <v>0</v>
      </c>
      <c r="NI320" s="156">
        <f t="shared" si="659"/>
        <v>0</v>
      </c>
      <c r="NJ320" s="156">
        <f t="shared" si="659"/>
        <v>0</v>
      </c>
      <c r="NK320" s="158">
        <f t="shared" si="659"/>
        <v>0</v>
      </c>
    </row>
    <row r="321" spans="1:375" x14ac:dyDescent="0.25">
      <c r="A321" s="154">
        <f t="shared" si="653"/>
        <v>-8143.0405000000001</v>
      </c>
      <c r="B321" s="35" t="s">
        <v>170</v>
      </c>
      <c r="C321" s="89" t="s">
        <v>162</v>
      </c>
      <c r="D321" s="156">
        <f>IF(D$165=EOMONTH($D147,-1),SUMIFS($D312:$NK312,$D$165:$NK$165,"&gt;="&amp;EOMONTH($D147,$S147),$D$165:$NK$165,"&lt;"&amp;EOMONTH($D147,60))*-$AF147+SUMIFS($D312:$NK312,$D$165:$NK$165,"&gt;="&amp;EOMONTH($D147,60),$D$165:$NK$165,"&lt;"&amp;EOMONTH($D147,372))*-$AG147,0)</f>
        <v>0</v>
      </c>
      <c r="E321" s="156">
        <f t="shared" ref="E321:BP321" si="660">IF(E$165=EOMONTH($D147,-1),SUMIFS($D312:$NK312,$D$165:$NK$165,"&gt;="&amp;EOMONTH($D147,$S147),$D$165:$NK$165,"&lt;"&amp;EOMONTH($D147,60))*-$AF147+SUMIFS($D312:$NK312,$D$165:$NK$165,"&gt;="&amp;EOMONTH($D147,60),$D$165:$NK$165,"&lt;"&amp;EOMONTH($D147,372))*-$AG147,0)</f>
        <v>0</v>
      </c>
      <c r="F321" s="156">
        <f t="shared" si="660"/>
        <v>0</v>
      </c>
      <c r="G321" s="156">
        <f t="shared" si="660"/>
        <v>0</v>
      </c>
      <c r="H321" s="156">
        <f t="shared" si="660"/>
        <v>0</v>
      </c>
      <c r="I321" s="156">
        <f t="shared" si="660"/>
        <v>0</v>
      </c>
      <c r="J321" s="156">
        <f t="shared" si="660"/>
        <v>0</v>
      </c>
      <c r="K321" s="156">
        <f t="shared" si="660"/>
        <v>0</v>
      </c>
      <c r="L321" s="156">
        <f t="shared" si="660"/>
        <v>0</v>
      </c>
      <c r="M321" s="156">
        <f t="shared" si="660"/>
        <v>0</v>
      </c>
      <c r="N321" s="156">
        <f t="shared" si="660"/>
        <v>0</v>
      </c>
      <c r="O321" s="156">
        <f t="shared" si="660"/>
        <v>0</v>
      </c>
      <c r="P321" s="156">
        <f t="shared" si="660"/>
        <v>0</v>
      </c>
      <c r="Q321" s="156">
        <f t="shared" si="660"/>
        <v>0</v>
      </c>
      <c r="R321" s="156">
        <f t="shared" si="660"/>
        <v>0</v>
      </c>
      <c r="S321" s="156">
        <f t="shared" si="660"/>
        <v>0</v>
      </c>
      <c r="T321" s="156">
        <f t="shared" si="660"/>
        <v>0</v>
      </c>
      <c r="U321" s="156">
        <f t="shared" si="660"/>
        <v>0</v>
      </c>
      <c r="V321" s="156">
        <f t="shared" si="660"/>
        <v>0</v>
      </c>
      <c r="W321" s="156">
        <f t="shared" si="660"/>
        <v>-8143.0405000000001</v>
      </c>
      <c r="X321" s="156">
        <f t="shared" si="660"/>
        <v>0</v>
      </c>
      <c r="Y321" s="156">
        <f t="shared" si="660"/>
        <v>0</v>
      </c>
      <c r="Z321" s="156">
        <f t="shared" si="660"/>
        <v>0</v>
      </c>
      <c r="AA321" s="156">
        <f t="shared" si="660"/>
        <v>0</v>
      </c>
      <c r="AB321" s="156">
        <f t="shared" si="660"/>
        <v>0</v>
      </c>
      <c r="AC321" s="156">
        <f t="shared" si="660"/>
        <v>0</v>
      </c>
      <c r="AD321" s="156">
        <f t="shared" si="660"/>
        <v>0</v>
      </c>
      <c r="AE321" s="156">
        <f t="shared" si="660"/>
        <v>0</v>
      </c>
      <c r="AF321" s="156">
        <f t="shared" si="660"/>
        <v>0</v>
      </c>
      <c r="AG321" s="156">
        <f t="shared" si="660"/>
        <v>0</v>
      </c>
      <c r="AH321" s="156">
        <f t="shared" si="660"/>
        <v>0</v>
      </c>
      <c r="AI321" s="156">
        <f t="shared" si="660"/>
        <v>0</v>
      </c>
      <c r="AJ321" s="156">
        <f t="shared" si="660"/>
        <v>0</v>
      </c>
      <c r="AK321" s="156">
        <f t="shared" si="660"/>
        <v>0</v>
      </c>
      <c r="AL321" s="156">
        <f t="shared" si="660"/>
        <v>0</v>
      </c>
      <c r="AM321" s="156">
        <f t="shared" si="660"/>
        <v>0</v>
      </c>
      <c r="AN321" s="156">
        <f t="shared" si="660"/>
        <v>0</v>
      </c>
      <c r="AO321" s="156">
        <f t="shared" si="660"/>
        <v>0</v>
      </c>
      <c r="AP321" s="156">
        <f t="shared" si="660"/>
        <v>0</v>
      </c>
      <c r="AQ321" s="156">
        <f t="shared" si="660"/>
        <v>0</v>
      </c>
      <c r="AR321" s="156">
        <f t="shared" si="660"/>
        <v>0</v>
      </c>
      <c r="AS321" s="156">
        <f t="shared" si="660"/>
        <v>0</v>
      </c>
      <c r="AT321" s="156">
        <f t="shared" si="660"/>
        <v>0</v>
      </c>
      <c r="AU321" s="156">
        <f t="shared" si="660"/>
        <v>0</v>
      </c>
      <c r="AV321" s="156">
        <f t="shared" si="660"/>
        <v>0</v>
      </c>
      <c r="AW321" s="156">
        <f t="shared" si="660"/>
        <v>0</v>
      </c>
      <c r="AX321" s="156">
        <f t="shared" si="660"/>
        <v>0</v>
      </c>
      <c r="AY321" s="156">
        <f t="shared" si="660"/>
        <v>0</v>
      </c>
      <c r="AZ321" s="156">
        <f t="shared" si="660"/>
        <v>0</v>
      </c>
      <c r="BA321" s="156">
        <f t="shared" si="660"/>
        <v>0</v>
      </c>
      <c r="BB321" s="156">
        <f t="shared" si="660"/>
        <v>0</v>
      </c>
      <c r="BC321" s="156">
        <f t="shared" si="660"/>
        <v>0</v>
      </c>
      <c r="BD321" s="156">
        <f t="shared" si="660"/>
        <v>0</v>
      </c>
      <c r="BE321" s="156">
        <f t="shared" si="660"/>
        <v>0</v>
      </c>
      <c r="BF321" s="156">
        <f t="shared" si="660"/>
        <v>0</v>
      </c>
      <c r="BG321" s="156">
        <f t="shared" si="660"/>
        <v>0</v>
      </c>
      <c r="BH321" s="156">
        <f t="shared" si="660"/>
        <v>0</v>
      </c>
      <c r="BI321" s="156">
        <f t="shared" si="660"/>
        <v>0</v>
      </c>
      <c r="BJ321" s="156">
        <f t="shared" si="660"/>
        <v>0</v>
      </c>
      <c r="BK321" s="156">
        <f t="shared" si="660"/>
        <v>0</v>
      </c>
      <c r="BL321" s="156">
        <f t="shared" si="660"/>
        <v>0</v>
      </c>
      <c r="BM321" s="156">
        <f t="shared" si="660"/>
        <v>0</v>
      </c>
      <c r="BN321" s="156">
        <f t="shared" si="660"/>
        <v>0</v>
      </c>
      <c r="BO321" s="156">
        <f t="shared" si="660"/>
        <v>0</v>
      </c>
      <c r="BP321" s="156">
        <f t="shared" si="660"/>
        <v>0</v>
      </c>
      <c r="BQ321" s="156">
        <f t="shared" ref="BQ321:EB321" si="661">IF(BQ$165=EOMONTH($D147,-1),SUMIFS($D312:$NK312,$D$165:$NK$165,"&gt;="&amp;EOMONTH($D147,$S147),$D$165:$NK$165,"&lt;"&amp;EOMONTH($D147,60))*-$AF147+SUMIFS($D312:$NK312,$D$165:$NK$165,"&gt;="&amp;EOMONTH($D147,60),$D$165:$NK$165,"&lt;"&amp;EOMONTH($D147,372))*-$AG147,0)</f>
        <v>0</v>
      </c>
      <c r="BR321" s="156">
        <f t="shared" si="661"/>
        <v>0</v>
      </c>
      <c r="BS321" s="156">
        <f t="shared" si="661"/>
        <v>0</v>
      </c>
      <c r="BT321" s="156">
        <f t="shared" si="661"/>
        <v>0</v>
      </c>
      <c r="BU321" s="156">
        <f t="shared" si="661"/>
        <v>0</v>
      </c>
      <c r="BV321" s="156">
        <f t="shared" si="661"/>
        <v>0</v>
      </c>
      <c r="BW321" s="156">
        <f t="shared" si="661"/>
        <v>0</v>
      </c>
      <c r="BX321" s="156">
        <f t="shared" si="661"/>
        <v>0</v>
      </c>
      <c r="BY321" s="156">
        <f t="shared" si="661"/>
        <v>0</v>
      </c>
      <c r="BZ321" s="156">
        <f t="shared" si="661"/>
        <v>0</v>
      </c>
      <c r="CA321" s="156">
        <f t="shared" si="661"/>
        <v>0</v>
      </c>
      <c r="CB321" s="156">
        <f t="shared" si="661"/>
        <v>0</v>
      </c>
      <c r="CC321" s="156">
        <f t="shared" si="661"/>
        <v>0</v>
      </c>
      <c r="CD321" s="156">
        <f t="shared" si="661"/>
        <v>0</v>
      </c>
      <c r="CE321" s="156">
        <f t="shared" si="661"/>
        <v>0</v>
      </c>
      <c r="CF321" s="156">
        <f t="shared" si="661"/>
        <v>0</v>
      </c>
      <c r="CG321" s="156">
        <f t="shared" si="661"/>
        <v>0</v>
      </c>
      <c r="CH321" s="156">
        <f t="shared" si="661"/>
        <v>0</v>
      </c>
      <c r="CI321" s="156">
        <f t="shared" si="661"/>
        <v>0</v>
      </c>
      <c r="CJ321" s="156">
        <f t="shared" si="661"/>
        <v>0</v>
      </c>
      <c r="CK321" s="156">
        <f t="shared" si="661"/>
        <v>0</v>
      </c>
      <c r="CL321" s="156">
        <f t="shared" si="661"/>
        <v>0</v>
      </c>
      <c r="CM321" s="156">
        <f t="shared" si="661"/>
        <v>0</v>
      </c>
      <c r="CN321" s="156">
        <f t="shared" si="661"/>
        <v>0</v>
      </c>
      <c r="CO321" s="156">
        <f t="shared" si="661"/>
        <v>0</v>
      </c>
      <c r="CP321" s="156">
        <f t="shared" si="661"/>
        <v>0</v>
      </c>
      <c r="CQ321" s="156">
        <f t="shared" si="661"/>
        <v>0</v>
      </c>
      <c r="CR321" s="156">
        <f t="shared" si="661"/>
        <v>0</v>
      </c>
      <c r="CS321" s="156">
        <f t="shared" si="661"/>
        <v>0</v>
      </c>
      <c r="CT321" s="156">
        <f t="shared" si="661"/>
        <v>0</v>
      </c>
      <c r="CU321" s="156">
        <f t="shared" si="661"/>
        <v>0</v>
      </c>
      <c r="CV321" s="156">
        <f t="shared" si="661"/>
        <v>0</v>
      </c>
      <c r="CW321" s="156">
        <f t="shared" si="661"/>
        <v>0</v>
      </c>
      <c r="CX321" s="156">
        <f t="shared" si="661"/>
        <v>0</v>
      </c>
      <c r="CY321" s="156">
        <f t="shared" si="661"/>
        <v>0</v>
      </c>
      <c r="CZ321" s="156">
        <f t="shared" si="661"/>
        <v>0</v>
      </c>
      <c r="DA321" s="156">
        <f t="shared" si="661"/>
        <v>0</v>
      </c>
      <c r="DB321" s="156">
        <f t="shared" si="661"/>
        <v>0</v>
      </c>
      <c r="DC321" s="156">
        <f t="shared" si="661"/>
        <v>0</v>
      </c>
      <c r="DD321" s="156">
        <f t="shared" si="661"/>
        <v>0</v>
      </c>
      <c r="DE321" s="156">
        <f t="shared" si="661"/>
        <v>0</v>
      </c>
      <c r="DF321" s="156">
        <f t="shared" si="661"/>
        <v>0</v>
      </c>
      <c r="DG321" s="156">
        <f t="shared" si="661"/>
        <v>0</v>
      </c>
      <c r="DH321" s="156">
        <f t="shared" si="661"/>
        <v>0</v>
      </c>
      <c r="DI321" s="156">
        <f t="shared" si="661"/>
        <v>0</v>
      </c>
      <c r="DJ321" s="156">
        <f t="shared" si="661"/>
        <v>0</v>
      </c>
      <c r="DK321" s="156">
        <f t="shared" si="661"/>
        <v>0</v>
      </c>
      <c r="DL321" s="156">
        <f t="shared" si="661"/>
        <v>0</v>
      </c>
      <c r="DM321" s="156">
        <f t="shared" si="661"/>
        <v>0</v>
      </c>
      <c r="DN321" s="156">
        <f t="shared" si="661"/>
        <v>0</v>
      </c>
      <c r="DO321" s="156">
        <f t="shared" si="661"/>
        <v>0</v>
      </c>
      <c r="DP321" s="156">
        <f t="shared" si="661"/>
        <v>0</v>
      </c>
      <c r="DQ321" s="156">
        <f t="shared" si="661"/>
        <v>0</v>
      </c>
      <c r="DR321" s="156">
        <f t="shared" si="661"/>
        <v>0</v>
      </c>
      <c r="DS321" s="156">
        <f t="shared" si="661"/>
        <v>0</v>
      </c>
      <c r="DT321" s="156">
        <f t="shared" si="661"/>
        <v>0</v>
      </c>
      <c r="DU321" s="156">
        <f t="shared" si="661"/>
        <v>0</v>
      </c>
      <c r="DV321" s="156">
        <f t="shared" si="661"/>
        <v>0</v>
      </c>
      <c r="DW321" s="156">
        <f t="shared" si="661"/>
        <v>0</v>
      </c>
      <c r="DX321" s="156">
        <f t="shared" si="661"/>
        <v>0</v>
      </c>
      <c r="DY321" s="156">
        <f t="shared" si="661"/>
        <v>0</v>
      </c>
      <c r="DZ321" s="156">
        <f t="shared" si="661"/>
        <v>0</v>
      </c>
      <c r="EA321" s="156">
        <f t="shared" si="661"/>
        <v>0</v>
      </c>
      <c r="EB321" s="156">
        <f t="shared" si="661"/>
        <v>0</v>
      </c>
      <c r="EC321" s="156">
        <f t="shared" ref="EC321:GN321" si="662">IF(EC$165=EOMONTH($D147,-1),SUMIFS($D312:$NK312,$D$165:$NK$165,"&gt;="&amp;EOMONTH($D147,$S147),$D$165:$NK$165,"&lt;"&amp;EOMONTH($D147,60))*-$AF147+SUMIFS($D312:$NK312,$D$165:$NK$165,"&gt;="&amp;EOMONTH($D147,60),$D$165:$NK$165,"&lt;"&amp;EOMONTH($D147,372))*-$AG147,0)</f>
        <v>0</v>
      </c>
      <c r="ED321" s="156">
        <f t="shared" si="662"/>
        <v>0</v>
      </c>
      <c r="EE321" s="156">
        <f t="shared" si="662"/>
        <v>0</v>
      </c>
      <c r="EF321" s="156">
        <f t="shared" si="662"/>
        <v>0</v>
      </c>
      <c r="EG321" s="156">
        <f t="shared" si="662"/>
        <v>0</v>
      </c>
      <c r="EH321" s="156">
        <f t="shared" si="662"/>
        <v>0</v>
      </c>
      <c r="EI321" s="156">
        <f t="shared" si="662"/>
        <v>0</v>
      </c>
      <c r="EJ321" s="156">
        <f t="shared" si="662"/>
        <v>0</v>
      </c>
      <c r="EK321" s="156">
        <f t="shared" si="662"/>
        <v>0</v>
      </c>
      <c r="EL321" s="156">
        <f t="shared" si="662"/>
        <v>0</v>
      </c>
      <c r="EM321" s="156">
        <f t="shared" si="662"/>
        <v>0</v>
      </c>
      <c r="EN321" s="156">
        <f t="shared" si="662"/>
        <v>0</v>
      </c>
      <c r="EO321" s="156">
        <f t="shared" si="662"/>
        <v>0</v>
      </c>
      <c r="EP321" s="156">
        <f t="shared" si="662"/>
        <v>0</v>
      </c>
      <c r="EQ321" s="156">
        <f t="shared" si="662"/>
        <v>0</v>
      </c>
      <c r="ER321" s="156">
        <f t="shared" si="662"/>
        <v>0</v>
      </c>
      <c r="ES321" s="156">
        <f t="shared" si="662"/>
        <v>0</v>
      </c>
      <c r="ET321" s="156">
        <f t="shared" si="662"/>
        <v>0</v>
      </c>
      <c r="EU321" s="156">
        <f t="shared" si="662"/>
        <v>0</v>
      </c>
      <c r="EV321" s="156">
        <f t="shared" si="662"/>
        <v>0</v>
      </c>
      <c r="EW321" s="156">
        <f t="shared" si="662"/>
        <v>0</v>
      </c>
      <c r="EX321" s="156">
        <f t="shared" si="662"/>
        <v>0</v>
      </c>
      <c r="EY321" s="156">
        <f t="shared" si="662"/>
        <v>0</v>
      </c>
      <c r="EZ321" s="156">
        <f t="shared" si="662"/>
        <v>0</v>
      </c>
      <c r="FA321" s="156">
        <f t="shared" si="662"/>
        <v>0</v>
      </c>
      <c r="FB321" s="156">
        <f t="shared" si="662"/>
        <v>0</v>
      </c>
      <c r="FC321" s="156">
        <f t="shared" si="662"/>
        <v>0</v>
      </c>
      <c r="FD321" s="156">
        <f t="shared" si="662"/>
        <v>0</v>
      </c>
      <c r="FE321" s="156">
        <f t="shared" si="662"/>
        <v>0</v>
      </c>
      <c r="FF321" s="156">
        <f t="shared" si="662"/>
        <v>0</v>
      </c>
      <c r="FG321" s="156">
        <f t="shared" si="662"/>
        <v>0</v>
      </c>
      <c r="FH321" s="156">
        <f t="shared" si="662"/>
        <v>0</v>
      </c>
      <c r="FI321" s="156">
        <f t="shared" si="662"/>
        <v>0</v>
      </c>
      <c r="FJ321" s="156">
        <f t="shared" si="662"/>
        <v>0</v>
      </c>
      <c r="FK321" s="156">
        <f t="shared" si="662"/>
        <v>0</v>
      </c>
      <c r="FL321" s="156">
        <f t="shared" si="662"/>
        <v>0</v>
      </c>
      <c r="FM321" s="156">
        <f t="shared" si="662"/>
        <v>0</v>
      </c>
      <c r="FN321" s="156">
        <f t="shared" si="662"/>
        <v>0</v>
      </c>
      <c r="FO321" s="156">
        <f t="shared" si="662"/>
        <v>0</v>
      </c>
      <c r="FP321" s="156">
        <f t="shared" si="662"/>
        <v>0</v>
      </c>
      <c r="FQ321" s="156">
        <f t="shared" si="662"/>
        <v>0</v>
      </c>
      <c r="FR321" s="156">
        <f t="shared" si="662"/>
        <v>0</v>
      </c>
      <c r="FS321" s="156">
        <f t="shared" si="662"/>
        <v>0</v>
      </c>
      <c r="FT321" s="156">
        <f t="shared" si="662"/>
        <v>0</v>
      </c>
      <c r="FU321" s="156">
        <f t="shared" si="662"/>
        <v>0</v>
      </c>
      <c r="FV321" s="156">
        <f t="shared" si="662"/>
        <v>0</v>
      </c>
      <c r="FW321" s="156">
        <f t="shared" si="662"/>
        <v>0</v>
      </c>
      <c r="FX321" s="156">
        <f t="shared" si="662"/>
        <v>0</v>
      </c>
      <c r="FY321" s="156">
        <f t="shared" si="662"/>
        <v>0</v>
      </c>
      <c r="FZ321" s="156">
        <f t="shared" si="662"/>
        <v>0</v>
      </c>
      <c r="GA321" s="156">
        <f t="shared" si="662"/>
        <v>0</v>
      </c>
      <c r="GB321" s="156">
        <f t="shared" si="662"/>
        <v>0</v>
      </c>
      <c r="GC321" s="156">
        <f t="shared" si="662"/>
        <v>0</v>
      </c>
      <c r="GD321" s="156">
        <f t="shared" si="662"/>
        <v>0</v>
      </c>
      <c r="GE321" s="156">
        <f t="shared" si="662"/>
        <v>0</v>
      </c>
      <c r="GF321" s="156">
        <f t="shared" si="662"/>
        <v>0</v>
      </c>
      <c r="GG321" s="156">
        <f t="shared" si="662"/>
        <v>0</v>
      </c>
      <c r="GH321" s="156">
        <f t="shared" si="662"/>
        <v>0</v>
      </c>
      <c r="GI321" s="156">
        <f t="shared" si="662"/>
        <v>0</v>
      </c>
      <c r="GJ321" s="156">
        <f t="shared" si="662"/>
        <v>0</v>
      </c>
      <c r="GK321" s="156">
        <f t="shared" si="662"/>
        <v>0</v>
      </c>
      <c r="GL321" s="156">
        <f t="shared" si="662"/>
        <v>0</v>
      </c>
      <c r="GM321" s="156">
        <f t="shared" si="662"/>
        <v>0</v>
      </c>
      <c r="GN321" s="156">
        <f t="shared" si="662"/>
        <v>0</v>
      </c>
      <c r="GO321" s="156">
        <f t="shared" ref="GO321:IZ321" si="663">IF(GO$165=EOMONTH($D147,-1),SUMIFS($D312:$NK312,$D$165:$NK$165,"&gt;="&amp;EOMONTH($D147,$S147),$D$165:$NK$165,"&lt;"&amp;EOMONTH($D147,60))*-$AF147+SUMIFS($D312:$NK312,$D$165:$NK$165,"&gt;="&amp;EOMONTH($D147,60),$D$165:$NK$165,"&lt;"&amp;EOMONTH($D147,372))*-$AG147,0)</f>
        <v>0</v>
      </c>
      <c r="GP321" s="156">
        <f t="shared" si="663"/>
        <v>0</v>
      </c>
      <c r="GQ321" s="156">
        <f t="shared" si="663"/>
        <v>0</v>
      </c>
      <c r="GR321" s="156">
        <f t="shared" si="663"/>
        <v>0</v>
      </c>
      <c r="GS321" s="156">
        <f t="shared" si="663"/>
        <v>0</v>
      </c>
      <c r="GT321" s="156">
        <f t="shared" si="663"/>
        <v>0</v>
      </c>
      <c r="GU321" s="156">
        <f t="shared" si="663"/>
        <v>0</v>
      </c>
      <c r="GV321" s="156">
        <f t="shared" si="663"/>
        <v>0</v>
      </c>
      <c r="GW321" s="156">
        <f t="shared" si="663"/>
        <v>0</v>
      </c>
      <c r="GX321" s="156">
        <f t="shared" si="663"/>
        <v>0</v>
      </c>
      <c r="GY321" s="156">
        <f t="shared" si="663"/>
        <v>0</v>
      </c>
      <c r="GZ321" s="156">
        <f t="shared" si="663"/>
        <v>0</v>
      </c>
      <c r="HA321" s="156">
        <f t="shared" si="663"/>
        <v>0</v>
      </c>
      <c r="HB321" s="156">
        <f t="shared" si="663"/>
        <v>0</v>
      </c>
      <c r="HC321" s="156">
        <f t="shared" si="663"/>
        <v>0</v>
      </c>
      <c r="HD321" s="156">
        <f t="shared" si="663"/>
        <v>0</v>
      </c>
      <c r="HE321" s="156">
        <f t="shared" si="663"/>
        <v>0</v>
      </c>
      <c r="HF321" s="156">
        <f t="shared" si="663"/>
        <v>0</v>
      </c>
      <c r="HG321" s="156">
        <f t="shared" si="663"/>
        <v>0</v>
      </c>
      <c r="HH321" s="156">
        <f t="shared" si="663"/>
        <v>0</v>
      </c>
      <c r="HI321" s="156">
        <f t="shared" si="663"/>
        <v>0</v>
      </c>
      <c r="HJ321" s="156">
        <f t="shared" si="663"/>
        <v>0</v>
      </c>
      <c r="HK321" s="156">
        <f t="shared" si="663"/>
        <v>0</v>
      </c>
      <c r="HL321" s="156">
        <f t="shared" si="663"/>
        <v>0</v>
      </c>
      <c r="HM321" s="156">
        <f t="shared" si="663"/>
        <v>0</v>
      </c>
      <c r="HN321" s="156">
        <f t="shared" si="663"/>
        <v>0</v>
      </c>
      <c r="HO321" s="156">
        <f t="shared" si="663"/>
        <v>0</v>
      </c>
      <c r="HP321" s="156">
        <f t="shared" si="663"/>
        <v>0</v>
      </c>
      <c r="HQ321" s="156">
        <f t="shared" si="663"/>
        <v>0</v>
      </c>
      <c r="HR321" s="156">
        <f t="shared" si="663"/>
        <v>0</v>
      </c>
      <c r="HS321" s="156">
        <f t="shared" si="663"/>
        <v>0</v>
      </c>
      <c r="HT321" s="156">
        <f t="shared" si="663"/>
        <v>0</v>
      </c>
      <c r="HU321" s="156">
        <f t="shared" si="663"/>
        <v>0</v>
      </c>
      <c r="HV321" s="156">
        <f t="shared" si="663"/>
        <v>0</v>
      </c>
      <c r="HW321" s="156">
        <f t="shared" si="663"/>
        <v>0</v>
      </c>
      <c r="HX321" s="156">
        <f t="shared" si="663"/>
        <v>0</v>
      </c>
      <c r="HY321" s="156">
        <f t="shared" si="663"/>
        <v>0</v>
      </c>
      <c r="HZ321" s="156">
        <f t="shared" si="663"/>
        <v>0</v>
      </c>
      <c r="IA321" s="156">
        <f t="shared" si="663"/>
        <v>0</v>
      </c>
      <c r="IB321" s="156">
        <f t="shared" si="663"/>
        <v>0</v>
      </c>
      <c r="IC321" s="156">
        <f t="shared" si="663"/>
        <v>0</v>
      </c>
      <c r="ID321" s="156">
        <f t="shared" si="663"/>
        <v>0</v>
      </c>
      <c r="IE321" s="156">
        <f t="shared" si="663"/>
        <v>0</v>
      </c>
      <c r="IF321" s="156">
        <f t="shared" si="663"/>
        <v>0</v>
      </c>
      <c r="IG321" s="156">
        <f t="shared" si="663"/>
        <v>0</v>
      </c>
      <c r="IH321" s="156">
        <f t="shared" si="663"/>
        <v>0</v>
      </c>
      <c r="II321" s="156">
        <f t="shared" si="663"/>
        <v>0</v>
      </c>
      <c r="IJ321" s="156">
        <f t="shared" si="663"/>
        <v>0</v>
      </c>
      <c r="IK321" s="156">
        <f t="shared" si="663"/>
        <v>0</v>
      </c>
      <c r="IL321" s="156">
        <f t="shared" si="663"/>
        <v>0</v>
      </c>
      <c r="IM321" s="156">
        <f t="shared" si="663"/>
        <v>0</v>
      </c>
      <c r="IN321" s="156">
        <f t="shared" si="663"/>
        <v>0</v>
      </c>
      <c r="IO321" s="156">
        <f t="shared" si="663"/>
        <v>0</v>
      </c>
      <c r="IP321" s="156">
        <f t="shared" si="663"/>
        <v>0</v>
      </c>
      <c r="IQ321" s="156">
        <f t="shared" si="663"/>
        <v>0</v>
      </c>
      <c r="IR321" s="156">
        <f t="shared" si="663"/>
        <v>0</v>
      </c>
      <c r="IS321" s="156">
        <f t="shared" si="663"/>
        <v>0</v>
      </c>
      <c r="IT321" s="156">
        <f t="shared" si="663"/>
        <v>0</v>
      </c>
      <c r="IU321" s="156">
        <f t="shared" si="663"/>
        <v>0</v>
      </c>
      <c r="IV321" s="156">
        <f t="shared" si="663"/>
        <v>0</v>
      </c>
      <c r="IW321" s="156">
        <f t="shared" si="663"/>
        <v>0</v>
      </c>
      <c r="IX321" s="156">
        <f t="shared" si="663"/>
        <v>0</v>
      </c>
      <c r="IY321" s="156">
        <f t="shared" si="663"/>
        <v>0</v>
      </c>
      <c r="IZ321" s="156">
        <f t="shared" si="663"/>
        <v>0</v>
      </c>
      <c r="JA321" s="156">
        <f t="shared" ref="JA321:LL321" si="664">IF(JA$165=EOMONTH($D147,-1),SUMIFS($D312:$NK312,$D$165:$NK$165,"&gt;="&amp;EOMONTH($D147,$S147),$D$165:$NK$165,"&lt;"&amp;EOMONTH($D147,60))*-$AF147+SUMIFS($D312:$NK312,$D$165:$NK$165,"&gt;="&amp;EOMONTH($D147,60),$D$165:$NK$165,"&lt;"&amp;EOMONTH($D147,372))*-$AG147,0)</f>
        <v>0</v>
      </c>
      <c r="JB321" s="156">
        <f t="shared" si="664"/>
        <v>0</v>
      </c>
      <c r="JC321" s="156">
        <f t="shared" si="664"/>
        <v>0</v>
      </c>
      <c r="JD321" s="156">
        <f t="shared" si="664"/>
        <v>0</v>
      </c>
      <c r="JE321" s="156">
        <f t="shared" si="664"/>
        <v>0</v>
      </c>
      <c r="JF321" s="156">
        <f t="shared" si="664"/>
        <v>0</v>
      </c>
      <c r="JG321" s="156">
        <f t="shared" si="664"/>
        <v>0</v>
      </c>
      <c r="JH321" s="156">
        <f t="shared" si="664"/>
        <v>0</v>
      </c>
      <c r="JI321" s="156">
        <f t="shared" si="664"/>
        <v>0</v>
      </c>
      <c r="JJ321" s="156">
        <f t="shared" si="664"/>
        <v>0</v>
      </c>
      <c r="JK321" s="156">
        <f t="shared" si="664"/>
        <v>0</v>
      </c>
      <c r="JL321" s="156">
        <f t="shared" si="664"/>
        <v>0</v>
      </c>
      <c r="JM321" s="156">
        <f t="shared" si="664"/>
        <v>0</v>
      </c>
      <c r="JN321" s="156">
        <f t="shared" si="664"/>
        <v>0</v>
      </c>
      <c r="JO321" s="156">
        <f t="shared" si="664"/>
        <v>0</v>
      </c>
      <c r="JP321" s="156">
        <f t="shared" si="664"/>
        <v>0</v>
      </c>
      <c r="JQ321" s="156">
        <f t="shared" si="664"/>
        <v>0</v>
      </c>
      <c r="JR321" s="156">
        <f t="shared" si="664"/>
        <v>0</v>
      </c>
      <c r="JS321" s="156">
        <f t="shared" si="664"/>
        <v>0</v>
      </c>
      <c r="JT321" s="156">
        <f t="shared" si="664"/>
        <v>0</v>
      </c>
      <c r="JU321" s="156">
        <f t="shared" si="664"/>
        <v>0</v>
      </c>
      <c r="JV321" s="156">
        <f t="shared" si="664"/>
        <v>0</v>
      </c>
      <c r="JW321" s="156">
        <f t="shared" si="664"/>
        <v>0</v>
      </c>
      <c r="JX321" s="156">
        <f t="shared" si="664"/>
        <v>0</v>
      </c>
      <c r="JY321" s="156">
        <f t="shared" si="664"/>
        <v>0</v>
      </c>
      <c r="JZ321" s="156">
        <f t="shared" si="664"/>
        <v>0</v>
      </c>
      <c r="KA321" s="156">
        <f t="shared" si="664"/>
        <v>0</v>
      </c>
      <c r="KB321" s="156">
        <f t="shared" si="664"/>
        <v>0</v>
      </c>
      <c r="KC321" s="156">
        <f t="shared" si="664"/>
        <v>0</v>
      </c>
      <c r="KD321" s="156">
        <f t="shared" si="664"/>
        <v>0</v>
      </c>
      <c r="KE321" s="156">
        <f t="shared" si="664"/>
        <v>0</v>
      </c>
      <c r="KF321" s="156">
        <f t="shared" si="664"/>
        <v>0</v>
      </c>
      <c r="KG321" s="156">
        <f t="shared" si="664"/>
        <v>0</v>
      </c>
      <c r="KH321" s="156">
        <f t="shared" si="664"/>
        <v>0</v>
      </c>
      <c r="KI321" s="156">
        <f t="shared" si="664"/>
        <v>0</v>
      </c>
      <c r="KJ321" s="156">
        <f t="shared" si="664"/>
        <v>0</v>
      </c>
      <c r="KK321" s="156">
        <f t="shared" si="664"/>
        <v>0</v>
      </c>
      <c r="KL321" s="156">
        <f t="shared" si="664"/>
        <v>0</v>
      </c>
      <c r="KM321" s="156">
        <f t="shared" si="664"/>
        <v>0</v>
      </c>
      <c r="KN321" s="156">
        <f t="shared" si="664"/>
        <v>0</v>
      </c>
      <c r="KO321" s="156">
        <f t="shared" si="664"/>
        <v>0</v>
      </c>
      <c r="KP321" s="156">
        <f t="shared" si="664"/>
        <v>0</v>
      </c>
      <c r="KQ321" s="156">
        <f t="shared" si="664"/>
        <v>0</v>
      </c>
      <c r="KR321" s="156">
        <f t="shared" si="664"/>
        <v>0</v>
      </c>
      <c r="KS321" s="156">
        <f t="shared" si="664"/>
        <v>0</v>
      </c>
      <c r="KT321" s="156">
        <f t="shared" si="664"/>
        <v>0</v>
      </c>
      <c r="KU321" s="156">
        <f t="shared" si="664"/>
        <v>0</v>
      </c>
      <c r="KV321" s="156">
        <f t="shared" si="664"/>
        <v>0</v>
      </c>
      <c r="KW321" s="156">
        <f t="shared" si="664"/>
        <v>0</v>
      </c>
      <c r="KX321" s="156">
        <f t="shared" si="664"/>
        <v>0</v>
      </c>
      <c r="KY321" s="156">
        <f t="shared" si="664"/>
        <v>0</v>
      </c>
      <c r="KZ321" s="156">
        <f t="shared" si="664"/>
        <v>0</v>
      </c>
      <c r="LA321" s="156">
        <f t="shared" si="664"/>
        <v>0</v>
      </c>
      <c r="LB321" s="156">
        <f t="shared" si="664"/>
        <v>0</v>
      </c>
      <c r="LC321" s="156">
        <f t="shared" si="664"/>
        <v>0</v>
      </c>
      <c r="LD321" s="156">
        <f t="shared" si="664"/>
        <v>0</v>
      </c>
      <c r="LE321" s="156">
        <f t="shared" si="664"/>
        <v>0</v>
      </c>
      <c r="LF321" s="156">
        <f t="shared" si="664"/>
        <v>0</v>
      </c>
      <c r="LG321" s="156">
        <f t="shared" si="664"/>
        <v>0</v>
      </c>
      <c r="LH321" s="156">
        <f t="shared" si="664"/>
        <v>0</v>
      </c>
      <c r="LI321" s="156">
        <f t="shared" si="664"/>
        <v>0</v>
      </c>
      <c r="LJ321" s="156">
        <f t="shared" si="664"/>
        <v>0</v>
      </c>
      <c r="LK321" s="156">
        <f t="shared" si="664"/>
        <v>0</v>
      </c>
      <c r="LL321" s="156">
        <f t="shared" si="664"/>
        <v>0</v>
      </c>
      <c r="LM321" s="156">
        <f t="shared" ref="LM321:NK321" si="665">IF(LM$165=EOMONTH($D147,-1),SUMIFS($D312:$NK312,$D$165:$NK$165,"&gt;="&amp;EOMONTH($D147,$S147),$D$165:$NK$165,"&lt;"&amp;EOMONTH($D147,60))*-$AF147+SUMIFS($D312:$NK312,$D$165:$NK$165,"&gt;="&amp;EOMONTH($D147,60),$D$165:$NK$165,"&lt;"&amp;EOMONTH($D147,372))*-$AG147,0)</f>
        <v>0</v>
      </c>
      <c r="LN321" s="156">
        <f t="shared" si="665"/>
        <v>0</v>
      </c>
      <c r="LO321" s="156">
        <f t="shared" si="665"/>
        <v>0</v>
      </c>
      <c r="LP321" s="156">
        <f t="shared" si="665"/>
        <v>0</v>
      </c>
      <c r="LQ321" s="156">
        <f t="shared" si="665"/>
        <v>0</v>
      </c>
      <c r="LR321" s="156">
        <f t="shared" si="665"/>
        <v>0</v>
      </c>
      <c r="LS321" s="156">
        <f t="shared" si="665"/>
        <v>0</v>
      </c>
      <c r="LT321" s="156">
        <f t="shared" si="665"/>
        <v>0</v>
      </c>
      <c r="LU321" s="156">
        <f t="shared" si="665"/>
        <v>0</v>
      </c>
      <c r="LV321" s="156">
        <f t="shared" si="665"/>
        <v>0</v>
      </c>
      <c r="LW321" s="156">
        <f t="shared" si="665"/>
        <v>0</v>
      </c>
      <c r="LX321" s="156">
        <f t="shared" si="665"/>
        <v>0</v>
      </c>
      <c r="LY321" s="156">
        <f t="shared" si="665"/>
        <v>0</v>
      </c>
      <c r="LZ321" s="156">
        <f t="shared" si="665"/>
        <v>0</v>
      </c>
      <c r="MA321" s="156">
        <f t="shared" si="665"/>
        <v>0</v>
      </c>
      <c r="MB321" s="156">
        <f t="shared" si="665"/>
        <v>0</v>
      </c>
      <c r="MC321" s="156">
        <f t="shared" si="665"/>
        <v>0</v>
      </c>
      <c r="MD321" s="156">
        <f t="shared" si="665"/>
        <v>0</v>
      </c>
      <c r="ME321" s="156">
        <f t="shared" si="665"/>
        <v>0</v>
      </c>
      <c r="MF321" s="156">
        <f t="shared" si="665"/>
        <v>0</v>
      </c>
      <c r="MG321" s="156">
        <f t="shared" si="665"/>
        <v>0</v>
      </c>
      <c r="MH321" s="156">
        <f t="shared" si="665"/>
        <v>0</v>
      </c>
      <c r="MI321" s="156">
        <f t="shared" si="665"/>
        <v>0</v>
      </c>
      <c r="MJ321" s="156">
        <f t="shared" si="665"/>
        <v>0</v>
      </c>
      <c r="MK321" s="156">
        <f t="shared" si="665"/>
        <v>0</v>
      </c>
      <c r="ML321" s="156">
        <f t="shared" si="665"/>
        <v>0</v>
      </c>
      <c r="MM321" s="156">
        <f t="shared" si="665"/>
        <v>0</v>
      </c>
      <c r="MN321" s="156">
        <f t="shared" si="665"/>
        <v>0</v>
      </c>
      <c r="MO321" s="156">
        <f t="shared" si="665"/>
        <v>0</v>
      </c>
      <c r="MP321" s="156">
        <f t="shared" si="665"/>
        <v>0</v>
      </c>
      <c r="MQ321" s="156">
        <f t="shared" si="665"/>
        <v>0</v>
      </c>
      <c r="MR321" s="156">
        <f t="shared" si="665"/>
        <v>0</v>
      </c>
      <c r="MS321" s="156">
        <f t="shared" si="665"/>
        <v>0</v>
      </c>
      <c r="MT321" s="156">
        <f t="shared" si="665"/>
        <v>0</v>
      </c>
      <c r="MU321" s="156">
        <f t="shared" si="665"/>
        <v>0</v>
      </c>
      <c r="MV321" s="156">
        <f t="shared" si="665"/>
        <v>0</v>
      </c>
      <c r="MW321" s="156">
        <f t="shared" si="665"/>
        <v>0</v>
      </c>
      <c r="MX321" s="156">
        <f t="shared" si="665"/>
        <v>0</v>
      </c>
      <c r="MY321" s="156">
        <f t="shared" si="665"/>
        <v>0</v>
      </c>
      <c r="MZ321" s="156">
        <f t="shared" si="665"/>
        <v>0</v>
      </c>
      <c r="NA321" s="156">
        <f t="shared" si="665"/>
        <v>0</v>
      </c>
      <c r="NB321" s="156">
        <f t="shared" si="665"/>
        <v>0</v>
      </c>
      <c r="NC321" s="156">
        <f t="shared" si="665"/>
        <v>0</v>
      </c>
      <c r="ND321" s="156">
        <f t="shared" si="665"/>
        <v>0</v>
      </c>
      <c r="NE321" s="156">
        <f t="shared" si="665"/>
        <v>0</v>
      </c>
      <c r="NF321" s="156">
        <f t="shared" si="665"/>
        <v>0</v>
      </c>
      <c r="NG321" s="156">
        <f t="shared" si="665"/>
        <v>0</v>
      </c>
      <c r="NH321" s="156">
        <f t="shared" si="665"/>
        <v>0</v>
      </c>
      <c r="NI321" s="156">
        <f t="shared" si="665"/>
        <v>0</v>
      </c>
      <c r="NJ321" s="156">
        <f t="shared" si="665"/>
        <v>0</v>
      </c>
      <c r="NK321" s="158">
        <f t="shared" si="665"/>
        <v>0</v>
      </c>
    </row>
    <row r="322" spans="1:375" x14ac:dyDescent="0.25">
      <c r="A322" s="154">
        <f t="shared" si="653"/>
        <v>-39392.808349999999</v>
      </c>
      <c r="B322" s="35" t="s">
        <v>171</v>
      </c>
      <c r="C322" s="89" t="s">
        <v>163</v>
      </c>
      <c r="D322" s="156">
        <f t="shared" ref="D322:BO322" si="666">IF(D$165=EOMONTH($E147,$R147*(1-$O147)),FV($AE147,ROUNDDOWN(YEARFRAC($D$165,D$165,1),0),0,($AC147*(1-$O147)+$AD147*$O147)*$B147,0),0)</f>
        <v>0</v>
      </c>
      <c r="E322" s="156">
        <f t="shared" si="666"/>
        <v>0</v>
      </c>
      <c r="F322" s="156">
        <f t="shared" si="666"/>
        <v>0</v>
      </c>
      <c r="G322" s="156">
        <f t="shared" si="666"/>
        <v>0</v>
      </c>
      <c r="H322" s="156">
        <f t="shared" si="666"/>
        <v>0</v>
      </c>
      <c r="I322" s="156">
        <f t="shared" si="666"/>
        <v>0</v>
      </c>
      <c r="J322" s="156">
        <f t="shared" si="666"/>
        <v>0</v>
      </c>
      <c r="K322" s="156">
        <f t="shared" si="666"/>
        <v>0</v>
      </c>
      <c r="L322" s="156">
        <f t="shared" si="666"/>
        <v>0</v>
      </c>
      <c r="M322" s="156">
        <f t="shared" si="666"/>
        <v>0</v>
      </c>
      <c r="N322" s="156">
        <f t="shared" si="666"/>
        <v>0</v>
      </c>
      <c r="O322" s="156">
        <f t="shared" si="666"/>
        <v>0</v>
      </c>
      <c r="P322" s="156">
        <f t="shared" si="666"/>
        <v>0</v>
      </c>
      <c r="Q322" s="156">
        <f t="shared" si="666"/>
        <v>0</v>
      </c>
      <c r="R322" s="156">
        <f t="shared" si="666"/>
        <v>0</v>
      </c>
      <c r="S322" s="156">
        <f t="shared" si="666"/>
        <v>0</v>
      </c>
      <c r="T322" s="156">
        <f t="shared" si="666"/>
        <v>0</v>
      </c>
      <c r="U322" s="156">
        <f t="shared" si="666"/>
        <v>0</v>
      </c>
      <c r="V322" s="156">
        <f t="shared" si="666"/>
        <v>0</v>
      </c>
      <c r="W322" s="156">
        <f t="shared" si="666"/>
        <v>0</v>
      </c>
      <c r="X322" s="156">
        <f t="shared" si="666"/>
        <v>0</v>
      </c>
      <c r="Y322" s="156">
        <f t="shared" si="666"/>
        <v>0</v>
      </c>
      <c r="Z322" s="156">
        <f t="shared" si="666"/>
        <v>0</v>
      </c>
      <c r="AA322" s="156">
        <f t="shared" si="666"/>
        <v>0</v>
      </c>
      <c r="AB322" s="156">
        <f t="shared" si="666"/>
        <v>0</v>
      </c>
      <c r="AC322" s="156">
        <f t="shared" si="666"/>
        <v>0</v>
      </c>
      <c r="AD322" s="156">
        <f t="shared" si="666"/>
        <v>0</v>
      </c>
      <c r="AE322" s="156">
        <f t="shared" si="666"/>
        <v>0</v>
      </c>
      <c r="AF322" s="156">
        <f t="shared" si="666"/>
        <v>0</v>
      </c>
      <c r="AG322" s="156">
        <f t="shared" si="666"/>
        <v>0</v>
      </c>
      <c r="AH322" s="156">
        <f t="shared" si="666"/>
        <v>0</v>
      </c>
      <c r="AI322" s="156">
        <f t="shared" si="666"/>
        <v>0</v>
      </c>
      <c r="AJ322" s="156">
        <f t="shared" si="666"/>
        <v>0</v>
      </c>
      <c r="AK322" s="156">
        <f t="shared" si="666"/>
        <v>0</v>
      </c>
      <c r="AL322" s="156">
        <f t="shared" si="666"/>
        <v>0</v>
      </c>
      <c r="AM322" s="156">
        <f t="shared" si="666"/>
        <v>0</v>
      </c>
      <c r="AN322" s="156">
        <f t="shared" si="666"/>
        <v>0</v>
      </c>
      <c r="AO322" s="156">
        <f t="shared" si="666"/>
        <v>0</v>
      </c>
      <c r="AP322" s="156">
        <f t="shared" si="666"/>
        <v>0</v>
      </c>
      <c r="AQ322" s="156">
        <f t="shared" si="666"/>
        <v>0</v>
      </c>
      <c r="AR322" s="156">
        <f t="shared" si="666"/>
        <v>0</v>
      </c>
      <c r="AS322" s="156">
        <f t="shared" si="666"/>
        <v>0</v>
      </c>
      <c r="AT322" s="156">
        <f t="shared" si="666"/>
        <v>0</v>
      </c>
      <c r="AU322" s="156">
        <f t="shared" si="666"/>
        <v>0</v>
      </c>
      <c r="AV322" s="156">
        <f t="shared" si="666"/>
        <v>0</v>
      </c>
      <c r="AW322" s="156">
        <f t="shared" si="666"/>
        <v>0</v>
      </c>
      <c r="AX322" s="156">
        <f t="shared" si="666"/>
        <v>0</v>
      </c>
      <c r="AY322" s="156">
        <f t="shared" si="666"/>
        <v>0</v>
      </c>
      <c r="AZ322" s="156">
        <f t="shared" si="666"/>
        <v>0</v>
      </c>
      <c r="BA322" s="156">
        <f t="shared" si="666"/>
        <v>0</v>
      </c>
      <c r="BB322" s="156">
        <f t="shared" si="666"/>
        <v>0</v>
      </c>
      <c r="BC322" s="156">
        <f t="shared" si="666"/>
        <v>0</v>
      </c>
      <c r="BD322" s="156">
        <f t="shared" si="666"/>
        <v>0</v>
      </c>
      <c r="BE322" s="156">
        <f t="shared" si="666"/>
        <v>0</v>
      </c>
      <c r="BF322" s="156">
        <f t="shared" si="666"/>
        <v>0</v>
      </c>
      <c r="BG322" s="156">
        <f t="shared" si="666"/>
        <v>0</v>
      </c>
      <c r="BH322" s="156">
        <f t="shared" si="666"/>
        <v>0</v>
      </c>
      <c r="BI322" s="156">
        <f t="shared" si="666"/>
        <v>0</v>
      </c>
      <c r="BJ322" s="156">
        <f t="shared" si="666"/>
        <v>-39392.808349999999</v>
      </c>
      <c r="BK322" s="156">
        <f t="shared" si="666"/>
        <v>0</v>
      </c>
      <c r="BL322" s="156">
        <f t="shared" si="666"/>
        <v>0</v>
      </c>
      <c r="BM322" s="156">
        <f t="shared" si="666"/>
        <v>0</v>
      </c>
      <c r="BN322" s="156">
        <f t="shared" si="666"/>
        <v>0</v>
      </c>
      <c r="BO322" s="156">
        <f t="shared" si="666"/>
        <v>0</v>
      </c>
      <c r="BP322" s="156">
        <f t="shared" ref="BP322:EA322" si="667">IF(BP$165=EOMONTH($E147,$R147*(1-$O147)),FV($AE147,ROUNDDOWN(YEARFRAC($D$165,BP$165,1),0),0,($AC147*(1-$O147)+$AD147*$O147)*$B147,0),0)</f>
        <v>0</v>
      </c>
      <c r="BQ322" s="156">
        <f t="shared" si="667"/>
        <v>0</v>
      </c>
      <c r="BR322" s="156">
        <f t="shared" si="667"/>
        <v>0</v>
      </c>
      <c r="BS322" s="156">
        <f t="shared" si="667"/>
        <v>0</v>
      </c>
      <c r="BT322" s="156">
        <f t="shared" si="667"/>
        <v>0</v>
      </c>
      <c r="BU322" s="156">
        <f t="shared" si="667"/>
        <v>0</v>
      </c>
      <c r="BV322" s="156">
        <f t="shared" si="667"/>
        <v>0</v>
      </c>
      <c r="BW322" s="156">
        <f t="shared" si="667"/>
        <v>0</v>
      </c>
      <c r="BX322" s="156">
        <f t="shared" si="667"/>
        <v>0</v>
      </c>
      <c r="BY322" s="156">
        <f t="shared" si="667"/>
        <v>0</v>
      </c>
      <c r="BZ322" s="156">
        <f t="shared" si="667"/>
        <v>0</v>
      </c>
      <c r="CA322" s="156">
        <f t="shared" si="667"/>
        <v>0</v>
      </c>
      <c r="CB322" s="156">
        <f t="shared" si="667"/>
        <v>0</v>
      </c>
      <c r="CC322" s="156">
        <f t="shared" si="667"/>
        <v>0</v>
      </c>
      <c r="CD322" s="156">
        <f t="shared" si="667"/>
        <v>0</v>
      </c>
      <c r="CE322" s="156">
        <f t="shared" si="667"/>
        <v>0</v>
      </c>
      <c r="CF322" s="156">
        <f t="shared" si="667"/>
        <v>0</v>
      </c>
      <c r="CG322" s="156">
        <f t="shared" si="667"/>
        <v>0</v>
      </c>
      <c r="CH322" s="156">
        <f t="shared" si="667"/>
        <v>0</v>
      </c>
      <c r="CI322" s="156">
        <f t="shared" si="667"/>
        <v>0</v>
      </c>
      <c r="CJ322" s="156">
        <f t="shared" si="667"/>
        <v>0</v>
      </c>
      <c r="CK322" s="156">
        <f t="shared" si="667"/>
        <v>0</v>
      </c>
      <c r="CL322" s="156">
        <f t="shared" si="667"/>
        <v>0</v>
      </c>
      <c r="CM322" s="156">
        <f t="shared" si="667"/>
        <v>0</v>
      </c>
      <c r="CN322" s="156">
        <f t="shared" si="667"/>
        <v>0</v>
      </c>
      <c r="CO322" s="156">
        <f t="shared" si="667"/>
        <v>0</v>
      </c>
      <c r="CP322" s="156">
        <f t="shared" si="667"/>
        <v>0</v>
      </c>
      <c r="CQ322" s="156">
        <f t="shared" si="667"/>
        <v>0</v>
      </c>
      <c r="CR322" s="156">
        <f t="shared" si="667"/>
        <v>0</v>
      </c>
      <c r="CS322" s="156">
        <f t="shared" si="667"/>
        <v>0</v>
      </c>
      <c r="CT322" s="156">
        <f t="shared" si="667"/>
        <v>0</v>
      </c>
      <c r="CU322" s="156">
        <f t="shared" si="667"/>
        <v>0</v>
      </c>
      <c r="CV322" s="156">
        <f t="shared" si="667"/>
        <v>0</v>
      </c>
      <c r="CW322" s="156">
        <f t="shared" si="667"/>
        <v>0</v>
      </c>
      <c r="CX322" s="156">
        <f t="shared" si="667"/>
        <v>0</v>
      </c>
      <c r="CY322" s="156">
        <f t="shared" si="667"/>
        <v>0</v>
      </c>
      <c r="CZ322" s="156">
        <f t="shared" si="667"/>
        <v>0</v>
      </c>
      <c r="DA322" s="156">
        <f t="shared" si="667"/>
        <v>0</v>
      </c>
      <c r="DB322" s="156">
        <f t="shared" si="667"/>
        <v>0</v>
      </c>
      <c r="DC322" s="156">
        <f t="shared" si="667"/>
        <v>0</v>
      </c>
      <c r="DD322" s="156">
        <f t="shared" si="667"/>
        <v>0</v>
      </c>
      <c r="DE322" s="156">
        <f t="shared" si="667"/>
        <v>0</v>
      </c>
      <c r="DF322" s="156">
        <f t="shared" si="667"/>
        <v>0</v>
      </c>
      <c r="DG322" s="156">
        <f t="shared" si="667"/>
        <v>0</v>
      </c>
      <c r="DH322" s="156">
        <f t="shared" si="667"/>
        <v>0</v>
      </c>
      <c r="DI322" s="156">
        <f t="shared" si="667"/>
        <v>0</v>
      </c>
      <c r="DJ322" s="156">
        <f t="shared" si="667"/>
        <v>0</v>
      </c>
      <c r="DK322" s="156">
        <f t="shared" si="667"/>
        <v>0</v>
      </c>
      <c r="DL322" s="156">
        <f t="shared" si="667"/>
        <v>0</v>
      </c>
      <c r="DM322" s="156">
        <f t="shared" si="667"/>
        <v>0</v>
      </c>
      <c r="DN322" s="156">
        <f t="shared" si="667"/>
        <v>0</v>
      </c>
      <c r="DO322" s="156">
        <f t="shared" si="667"/>
        <v>0</v>
      </c>
      <c r="DP322" s="156">
        <f t="shared" si="667"/>
        <v>0</v>
      </c>
      <c r="DQ322" s="156">
        <f t="shared" si="667"/>
        <v>0</v>
      </c>
      <c r="DR322" s="156">
        <f t="shared" si="667"/>
        <v>0</v>
      </c>
      <c r="DS322" s="156">
        <f t="shared" si="667"/>
        <v>0</v>
      </c>
      <c r="DT322" s="156">
        <f t="shared" si="667"/>
        <v>0</v>
      </c>
      <c r="DU322" s="156">
        <f t="shared" si="667"/>
        <v>0</v>
      </c>
      <c r="DV322" s="156">
        <f t="shared" si="667"/>
        <v>0</v>
      </c>
      <c r="DW322" s="156">
        <f t="shared" si="667"/>
        <v>0</v>
      </c>
      <c r="DX322" s="156">
        <f t="shared" si="667"/>
        <v>0</v>
      </c>
      <c r="DY322" s="156">
        <f t="shared" si="667"/>
        <v>0</v>
      </c>
      <c r="DZ322" s="156">
        <f t="shared" si="667"/>
        <v>0</v>
      </c>
      <c r="EA322" s="156">
        <f t="shared" si="667"/>
        <v>0</v>
      </c>
      <c r="EB322" s="156">
        <f t="shared" ref="EB322:GM322" si="668">IF(EB$165=EOMONTH($E147,$R147*(1-$O147)),FV($AE147,ROUNDDOWN(YEARFRAC($D$165,EB$165,1),0),0,($AC147*(1-$O147)+$AD147*$O147)*$B147,0),0)</f>
        <v>0</v>
      </c>
      <c r="EC322" s="156">
        <f t="shared" si="668"/>
        <v>0</v>
      </c>
      <c r="ED322" s="156">
        <f t="shared" si="668"/>
        <v>0</v>
      </c>
      <c r="EE322" s="156">
        <f t="shared" si="668"/>
        <v>0</v>
      </c>
      <c r="EF322" s="156">
        <f t="shared" si="668"/>
        <v>0</v>
      </c>
      <c r="EG322" s="156">
        <f t="shared" si="668"/>
        <v>0</v>
      </c>
      <c r="EH322" s="156">
        <f t="shared" si="668"/>
        <v>0</v>
      </c>
      <c r="EI322" s="156">
        <f t="shared" si="668"/>
        <v>0</v>
      </c>
      <c r="EJ322" s="156">
        <f t="shared" si="668"/>
        <v>0</v>
      </c>
      <c r="EK322" s="156">
        <f t="shared" si="668"/>
        <v>0</v>
      </c>
      <c r="EL322" s="156">
        <f t="shared" si="668"/>
        <v>0</v>
      </c>
      <c r="EM322" s="156">
        <f t="shared" si="668"/>
        <v>0</v>
      </c>
      <c r="EN322" s="156">
        <f t="shared" si="668"/>
        <v>0</v>
      </c>
      <c r="EO322" s="156">
        <f t="shared" si="668"/>
        <v>0</v>
      </c>
      <c r="EP322" s="156">
        <f t="shared" si="668"/>
        <v>0</v>
      </c>
      <c r="EQ322" s="156">
        <f t="shared" si="668"/>
        <v>0</v>
      </c>
      <c r="ER322" s="156">
        <f t="shared" si="668"/>
        <v>0</v>
      </c>
      <c r="ES322" s="156">
        <f t="shared" si="668"/>
        <v>0</v>
      </c>
      <c r="ET322" s="156">
        <f t="shared" si="668"/>
        <v>0</v>
      </c>
      <c r="EU322" s="156">
        <f t="shared" si="668"/>
        <v>0</v>
      </c>
      <c r="EV322" s="156">
        <f t="shared" si="668"/>
        <v>0</v>
      </c>
      <c r="EW322" s="156">
        <f t="shared" si="668"/>
        <v>0</v>
      </c>
      <c r="EX322" s="156">
        <f t="shared" si="668"/>
        <v>0</v>
      </c>
      <c r="EY322" s="156">
        <f t="shared" si="668"/>
        <v>0</v>
      </c>
      <c r="EZ322" s="156">
        <f t="shared" si="668"/>
        <v>0</v>
      </c>
      <c r="FA322" s="156">
        <f t="shared" si="668"/>
        <v>0</v>
      </c>
      <c r="FB322" s="156">
        <f t="shared" si="668"/>
        <v>0</v>
      </c>
      <c r="FC322" s="156">
        <f t="shared" si="668"/>
        <v>0</v>
      </c>
      <c r="FD322" s="156">
        <f t="shared" si="668"/>
        <v>0</v>
      </c>
      <c r="FE322" s="156">
        <f t="shared" si="668"/>
        <v>0</v>
      </c>
      <c r="FF322" s="156">
        <f t="shared" si="668"/>
        <v>0</v>
      </c>
      <c r="FG322" s="156">
        <f t="shared" si="668"/>
        <v>0</v>
      </c>
      <c r="FH322" s="156">
        <f t="shared" si="668"/>
        <v>0</v>
      </c>
      <c r="FI322" s="156">
        <f t="shared" si="668"/>
        <v>0</v>
      </c>
      <c r="FJ322" s="156">
        <f t="shared" si="668"/>
        <v>0</v>
      </c>
      <c r="FK322" s="156">
        <f t="shared" si="668"/>
        <v>0</v>
      </c>
      <c r="FL322" s="156">
        <f t="shared" si="668"/>
        <v>0</v>
      </c>
      <c r="FM322" s="156">
        <f t="shared" si="668"/>
        <v>0</v>
      </c>
      <c r="FN322" s="156">
        <f t="shared" si="668"/>
        <v>0</v>
      </c>
      <c r="FO322" s="156">
        <f t="shared" si="668"/>
        <v>0</v>
      </c>
      <c r="FP322" s="156">
        <f t="shared" si="668"/>
        <v>0</v>
      </c>
      <c r="FQ322" s="156">
        <f t="shared" si="668"/>
        <v>0</v>
      </c>
      <c r="FR322" s="156">
        <f t="shared" si="668"/>
        <v>0</v>
      </c>
      <c r="FS322" s="156">
        <f t="shared" si="668"/>
        <v>0</v>
      </c>
      <c r="FT322" s="156">
        <f t="shared" si="668"/>
        <v>0</v>
      </c>
      <c r="FU322" s="156">
        <f t="shared" si="668"/>
        <v>0</v>
      </c>
      <c r="FV322" s="156">
        <f t="shared" si="668"/>
        <v>0</v>
      </c>
      <c r="FW322" s="156">
        <f t="shared" si="668"/>
        <v>0</v>
      </c>
      <c r="FX322" s="156">
        <f t="shared" si="668"/>
        <v>0</v>
      </c>
      <c r="FY322" s="156">
        <f t="shared" si="668"/>
        <v>0</v>
      </c>
      <c r="FZ322" s="156">
        <f t="shared" si="668"/>
        <v>0</v>
      </c>
      <c r="GA322" s="156">
        <f t="shared" si="668"/>
        <v>0</v>
      </c>
      <c r="GB322" s="156">
        <f t="shared" si="668"/>
        <v>0</v>
      </c>
      <c r="GC322" s="156">
        <f t="shared" si="668"/>
        <v>0</v>
      </c>
      <c r="GD322" s="156">
        <f t="shared" si="668"/>
        <v>0</v>
      </c>
      <c r="GE322" s="156">
        <f t="shared" si="668"/>
        <v>0</v>
      </c>
      <c r="GF322" s="156">
        <f t="shared" si="668"/>
        <v>0</v>
      </c>
      <c r="GG322" s="156">
        <f t="shared" si="668"/>
        <v>0</v>
      </c>
      <c r="GH322" s="156">
        <f t="shared" si="668"/>
        <v>0</v>
      </c>
      <c r="GI322" s="156">
        <f t="shared" si="668"/>
        <v>0</v>
      </c>
      <c r="GJ322" s="156">
        <f t="shared" si="668"/>
        <v>0</v>
      </c>
      <c r="GK322" s="156">
        <f t="shared" si="668"/>
        <v>0</v>
      </c>
      <c r="GL322" s="156">
        <f t="shared" si="668"/>
        <v>0</v>
      </c>
      <c r="GM322" s="156">
        <f t="shared" si="668"/>
        <v>0</v>
      </c>
      <c r="GN322" s="156">
        <f t="shared" ref="GN322:IY322" si="669">IF(GN$165=EOMONTH($E147,$R147*(1-$O147)),FV($AE147,ROUNDDOWN(YEARFRAC($D$165,GN$165,1),0),0,($AC147*(1-$O147)+$AD147*$O147)*$B147,0),0)</f>
        <v>0</v>
      </c>
      <c r="GO322" s="156">
        <f t="shared" si="669"/>
        <v>0</v>
      </c>
      <c r="GP322" s="156">
        <f t="shared" si="669"/>
        <v>0</v>
      </c>
      <c r="GQ322" s="156">
        <f t="shared" si="669"/>
        <v>0</v>
      </c>
      <c r="GR322" s="156">
        <f t="shared" si="669"/>
        <v>0</v>
      </c>
      <c r="GS322" s="156">
        <f t="shared" si="669"/>
        <v>0</v>
      </c>
      <c r="GT322" s="156">
        <f t="shared" si="669"/>
        <v>0</v>
      </c>
      <c r="GU322" s="156">
        <f t="shared" si="669"/>
        <v>0</v>
      </c>
      <c r="GV322" s="156">
        <f t="shared" si="669"/>
        <v>0</v>
      </c>
      <c r="GW322" s="156">
        <f t="shared" si="669"/>
        <v>0</v>
      </c>
      <c r="GX322" s="156">
        <f t="shared" si="669"/>
        <v>0</v>
      </c>
      <c r="GY322" s="156">
        <f t="shared" si="669"/>
        <v>0</v>
      </c>
      <c r="GZ322" s="156">
        <f t="shared" si="669"/>
        <v>0</v>
      </c>
      <c r="HA322" s="156">
        <f t="shared" si="669"/>
        <v>0</v>
      </c>
      <c r="HB322" s="156">
        <f t="shared" si="669"/>
        <v>0</v>
      </c>
      <c r="HC322" s="156">
        <f t="shared" si="669"/>
        <v>0</v>
      </c>
      <c r="HD322" s="156">
        <f t="shared" si="669"/>
        <v>0</v>
      </c>
      <c r="HE322" s="156">
        <f t="shared" si="669"/>
        <v>0</v>
      </c>
      <c r="HF322" s="156">
        <f t="shared" si="669"/>
        <v>0</v>
      </c>
      <c r="HG322" s="156">
        <f t="shared" si="669"/>
        <v>0</v>
      </c>
      <c r="HH322" s="156">
        <f t="shared" si="669"/>
        <v>0</v>
      </c>
      <c r="HI322" s="156">
        <f t="shared" si="669"/>
        <v>0</v>
      </c>
      <c r="HJ322" s="156">
        <f t="shared" si="669"/>
        <v>0</v>
      </c>
      <c r="HK322" s="156">
        <f t="shared" si="669"/>
        <v>0</v>
      </c>
      <c r="HL322" s="156">
        <f t="shared" si="669"/>
        <v>0</v>
      </c>
      <c r="HM322" s="156">
        <f t="shared" si="669"/>
        <v>0</v>
      </c>
      <c r="HN322" s="156">
        <f t="shared" si="669"/>
        <v>0</v>
      </c>
      <c r="HO322" s="156">
        <f t="shared" si="669"/>
        <v>0</v>
      </c>
      <c r="HP322" s="156">
        <f t="shared" si="669"/>
        <v>0</v>
      </c>
      <c r="HQ322" s="156">
        <f t="shared" si="669"/>
        <v>0</v>
      </c>
      <c r="HR322" s="156">
        <f t="shared" si="669"/>
        <v>0</v>
      </c>
      <c r="HS322" s="156">
        <f t="shared" si="669"/>
        <v>0</v>
      </c>
      <c r="HT322" s="156">
        <f t="shared" si="669"/>
        <v>0</v>
      </c>
      <c r="HU322" s="156">
        <f t="shared" si="669"/>
        <v>0</v>
      </c>
      <c r="HV322" s="156">
        <f t="shared" si="669"/>
        <v>0</v>
      </c>
      <c r="HW322" s="156">
        <f t="shared" si="669"/>
        <v>0</v>
      </c>
      <c r="HX322" s="156">
        <f t="shared" si="669"/>
        <v>0</v>
      </c>
      <c r="HY322" s="156">
        <f t="shared" si="669"/>
        <v>0</v>
      </c>
      <c r="HZ322" s="156">
        <f t="shared" si="669"/>
        <v>0</v>
      </c>
      <c r="IA322" s="156">
        <f t="shared" si="669"/>
        <v>0</v>
      </c>
      <c r="IB322" s="156">
        <f t="shared" si="669"/>
        <v>0</v>
      </c>
      <c r="IC322" s="156">
        <f t="shared" si="669"/>
        <v>0</v>
      </c>
      <c r="ID322" s="156">
        <f t="shared" si="669"/>
        <v>0</v>
      </c>
      <c r="IE322" s="156">
        <f t="shared" si="669"/>
        <v>0</v>
      </c>
      <c r="IF322" s="156">
        <f t="shared" si="669"/>
        <v>0</v>
      </c>
      <c r="IG322" s="156">
        <f t="shared" si="669"/>
        <v>0</v>
      </c>
      <c r="IH322" s="156">
        <f t="shared" si="669"/>
        <v>0</v>
      </c>
      <c r="II322" s="156">
        <f t="shared" si="669"/>
        <v>0</v>
      </c>
      <c r="IJ322" s="156">
        <f t="shared" si="669"/>
        <v>0</v>
      </c>
      <c r="IK322" s="156">
        <f t="shared" si="669"/>
        <v>0</v>
      </c>
      <c r="IL322" s="156">
        <f t="shared" si="669"/>
        <v>0</v>
      </c>
      <c r="IM322" s="156">
        <f t="shared" si="669"/>
        <v>0</v>
      </c>
      <c r="IN322" s="156">
        <f t="shared" si="669"/>
        <v>0</v>
      </c>
      <c r="IO322" s="156">
        <f t="shared" si="669"/>
        <v>0</v>
      </c>
      <c r="IP322" s="156">
        <f t="shared" si="669"/>
        <v>0</v>
      </c>
      <c r="IQ322" s="156">
        <f t="shared" si="669"/>
        <v>0</v>
      </c>
      <c r="IR322" s="156">
        <f t="shared" si="669"/>
        <v>0</v>
      </c>
      <c r="IS322" s="156">
        <f t="shared" si="669"/>
        <v>0</v>
      </c>
      <c r="IT322" s="156">
        <f t="shared" si="669"/>
        <v>0</v>
      </c>
      <c r="IU322" s="156">
        <f t="shared" si="669"/>
        <v>0</v>
      </c>
      <c r="IV322" s="156">
        <f t="shared" si="669"/>
        <v>0</v>
      </c>
      <c r="IW322" s="156">
        <f t="shared" si="669"/>
        <v>0</v>
      </c>
      <c r="IX322" s="156">
        <f t="shared" si="669"/>
        <v>0</v>
      </c>
      <c r="IY322" s="156">
        <f t="shared" si="669"/>
        <v>0</v>
      </c>
      <c r="IZ322" s="156">
        <f t="shared" ref="IZ322:LK322" si="670">IF(IZ$165=EOMONTH($E147,$R147*(1-$O147)),FV($AE147,ROUNDDOWN(YEARFRAC($D$165,IZ$165,1),0),0,($AC147*(1-$O147)+$AD147*$O147)*$B147,0),0)</f>
        <v>0</v>
      </c>
      <c r="JA322" s="156">
        <f t="shared" si="670"/>
        <v>0</v>
      </c>
      <c r="JB322" s="156">
        <f t="shared" si="670"/>
        <v>0</v>
      </c>
      <c r="JC322" s="156">
        <f t="shared" si="670"/>
        <v>0</v>
      </c>
      <c r="JD322" s="156">
        <f t="shared" si="670"/>
        <v>0</v>
      </c>
      <c r="JE322" s="156">
        <f t="shared" si="670"/>
        <v>0</v>
      </c>
      <c r="JF322" s="156">
        <f t="shared" si="670"/>
        <v>0</v>
      </c>
      <c r="JG322" s="156">
        <f t="shared" si="670"/>
        <v>0</v>
      </c>
      <c r="JH322" s="156">
        <f t="shared" si="670"/>
        <v>0</v>
      </c>
      <c r="JI322" s="156">
        <f t="shared" si="670"/>
        <v>0</v>
      </c>
      <c r="JJ322" s="156">
        <f t="shared" si="670"/>
        <v>0</v>
      </c>
      <c r="JK322" s="156">
        <f t="shared" si="670"/>
        <v>0</v>
      </c>
      <c r="JL322" s="156">
        <f t="shared" si="670"/>
        <v>0</v>
      </c>
      <c r="JM322" s="156">
        <f t="shared" si="670"/>
        <v>0</v>
      </c>
      <c r="JN322" s="156">
        <f t="shared" si="670"/>
        <v>0</v>
      </c>
      <c r="JO322" s="156">
        <f t="shared" si="670"/>
        <v>0</v>
      </c>
      <c r="JP322" s="156">
        <f t="shared" si="670"/>
        <v>0</v>
      </c>
      <c r="JQ322" s="156">
        <f t="shared" si="670"/>
        <v>0</v>
      </c>
      <c r="JR322" s="156">
        <f t="shared" si="670"/>
        <v>0</v>
      </c>
      <c r="JS322" s="156">
        <f t="shared" si="670"/>
        <v>0</v>
      </c>
      <c r="JT322" s="156">
        <f t="shared" si="670"/>
        <v>0</v>
      </c>
      <c r="JU322" s="156">
        <f t="shared" si="670"/>
        <v>0</v>
      </c>
      <c r="JV322" s="156">
        <f t="shared" si="670"/>
        <v>0</v>
      </c>
      <c r="JW322" s="156">
        <f t="shared" si="670"/>
        <v>0</v>
      </c>
      <c r="JX322" s="156">
        <f t="shared" si="670"/>
        <v>0</v>
      </c>
      <c r="JY322" s="156">
        <f t="shared" si="670"/>
        <v>0</v>
      </c>
      <c r="JZ322" s="156">
        <f t="shared" si="670"/>
        <v>0</v>
      </c>
      <c r="KA322" s="156">
        <f t="shared" si="670"/>
        <v>0</v>
      </c>
      <c r="KB322" s="156">
        <f t="shared" si="670"/>
        <v>0</v>
      </c>
      <c r="KC322" s="156">
        <f t="shared" si="670"/>
        <v>0</v>
      </c>
      <c r="KD322" s="156">
        <f t="shared" si="670"/>
        <v>0</v>
      </c>
      <c r="KE322" s="156">
        <f t="shared" si="670"/>
        <v>0</v>
      </c>
      <c r="KF322" s="156">
        <f t="shared" si="670"/>
        <v>0</v>
      </c>
      <c r="KG322" s="156">
        <f t="shared" si="670"/>
        <v>0</v>
      </c>
      <c r="KH322" s="156">
        <f t="shared" si="670"/>
        <v>0</v>
      </c>
      <c r="KI322" s="156">
        <f t="shared" si="670"/>
        <v>0</v>
      </c>
      <c r="KJ322" s="156">
        <f t="shared" si="670"/>
        <v>0</v>
      </c>
      <c r="KK322" s="156">
        <f t="shared" si="670"/>
        <v>0</v>
      </c>
      <c r="KL322" s="156">
        <f t="shared" si="670"/>
        <v>0</v>
      </c>
      <c r="KM322" s="156">
        <f t="shared" si="670"/>
        <v>0</v>
      </c>
      <c r="KN322" s="156">
        <f t="shared" si="670"/>
        <v>0</v>
      </c>
      <c r="KO322" s="156">
        <f t="shared" si="670"/>
        <v>0</v>
      </c>
      <c r="KP322" s="156">
        <f t="shared" si="670"/>
        <v>0</v>
      </c>
      <c r="KQ322" s="156">
        <f t="shared" si="670"/>
        <v>0</v>
      </c>
      <c r="KR322" s="156">
        <f t="shared" si="670"/>
        <v>0</v>
      </c>
      <c r="KS322" s="156">
        <f t="shared" si="670"/>
        <v>0</v>
      </c>
      <c r="KT322" s="156">
        <f t="shared" si="670"/>
        <v>0</v>
      </c>
      <c r="KU322" s="156">
        <f t="shared" si="670"/>
        <v>0</v>
      </c>
      <c r="KV322" s="156">
        <f t="shared" si="670"/>
        <v>0</v>
      </c>
      <c r="KW322" s="156">
        <f t="shared" si="670"/>
        <v>0</v>
      </c>
      <c r="KX322" s="156">
        <f t="shared" si="670"/>
        <v>0</v>
      </c>
      <c r="KY322" s="156">
        <f t="shared" si="670"/>
        <v>0</v>
      </c>
      <c r="KZ322" s="156">
        <f t="shared" si="670"/>
        <v>0</v>
      </c>
      <c r="LA322" s="156">
        <f t="shared" si="670"/>
        <v>0</v>
      </c>
      <c r="LB322" s="156">
        <f t="shared" si="670"/>
        <v>0</v>
      </c>
      <c r="LC322" s="156">
        <f t="shared" si="670"/>
        <v>0</v>
      </c>
      <c r="LD322" s="156">
        <f t="shared" si="670"/>
        <v>0</v>
      </c>
      <c r="LE322" s="156">
        <f t="shared" si="670"/>
        <v>0</v>
      </c>
      <c r="LF322" s="156">
        <f t="shared" si="670"/>
        <v>0</v>
      </c>
      <c r="LG322" s="156">
        <f t="shared" si="670"/>
        <v>0</v>
      </c>
      <c r="LH322" s="156">
        <f t="shared" si="670"/>
        <v>0</v>
      </c>
      <c r="LI322" s="156">
        <f t="shared" si="670"/>
        <v>0</v>
      </c>
      <c r="LJ322" s="156">
        <f t="shared" si="670"/>
        <v>0</v>
      </c>
      <c r="LK322" s="156">
        <f t="shared" si="670"/>
        <v>0</v>
      </c>
      <c r="LL322" s="156">
        <f t="shared" ref="LL322:NK322" si="671">IF(LL$165=EOMONTH($E147,$R147*(1-$O147)),FV($AE147,ROUNDDOWN(YEARFRAC($D$165,LL$165,1),0),0,($AC147*(1-$O147)+$AD147*$O147)*$B147,0),0)</f>
        <v>0</v>
      </c>
      <c r="LM322" s="156">
        <f t="shared" si="671"/>
        <v>0</v>
      </c>
      <c r="LN322" s="156">
        <f t="shared" si="671"/>
        <v>0</v>
      </c>
      <c r="LO322" s="156">
        <f t="shared" si="671"/>
        <v>0</v>
      </c>
      <c r="LP322" s="156">
        <f t="shared" si="671"/>
        <v>0</v>
      </c>
      <c r="LQ322" s="156">
        <f t="shared" si="671"/>
        <v>0</v>
      </c>
      <c r="LR322" s="156">
        <f t="shared" si="671"/>
        <v>0</v>
      </c>
      <c r="LS322" s="156">
        <f t="shared" si="671"/>
        <v>0</v>
      </c>
      <c r="LT322" s="156">
        <f t="shared" si="671"/>
        <v>0</v>
      </c>
      <c r="LU322" s="156">
        <f t="shared" si="671"/>
        <v>0</v>
      </c>
      <c r="LV322" s="156">
        <f t="shared" si="671"/>
        <v>0</v>
      </c>
      <c r="LW322" s="156">
        <f t="shared" si="671"/>
        <v>0</v>
      </c>
      <c r="LX322" s="156">
        <f t="shared" si="671"/>
        <v>0</v>
      </c>
      <c r="LY322" s="156">
        <f t="shared" si="671"/>
        <v>0</v>
      </c>
      <c r="LZ322" s="156">
        <f t="shared" si="671"/>
        <v>0</v>
      </c>
      <c r="MA322" s="156">
        <f t="shared" si="671"/>
        <v>0</v>
      </c>
      <c r="MB322" s="156">
        <f t="shared" si="671"/>
        <v>0</v>
      </c>
      <c r="MC322" s="156">
        <f t="shared" si="671"/>
        <v>0</v>
      </c>
      <c r="MD322" s="156">
        <f t="shared" si="671"/>
        <v>0</v>
      </c>
      <c r="ME322" s="156">
        <f t="shared" si="671"/>
        <v>0</v>
      </c>
      <c r="MF322" s="156">
        <f t="shared" si="671"/>
        <v>0</v>
      </c>
      <c r="MG322" s="156">
        <f t="shared" si="671"/>
        <v>0</v>
      </c>
      <c r="MH322" s="156">
        <f t="shared" si="671"/>
        <v>0</v>
      </c>
      <c r="MI322" s="156">
        <f t="shared" si="671"/>
        <v>0</v>
      </c>
      <c r="MJ322" s="156">
        <f t="shared" si="671"/>
        <v>0</v>
      </c>
      <c r="MK322" s="156">
        <f t="shared" si="671"/>
        <v>0</v>
      </c>
      <c r="ML322" s="156">
        <f t="shared" si="671"/>
        <v>0</v>
      </c>
      <c r="MM322" s="156">
        <f t="shared" si="671"/>
        <v>0</v>
      </c>
      <c r="MN322" s="156">
        <f t="shared" si="671"/>
        <v>0</v>
      </c>
      <c r="MO322" s="156">
        <f t="shared" si="671"/>
        <v>0</v>
      </c>
      <c r="MP322" s="156">
        <f t="shared" si="671"/>
        <v>0</v>
      </c>
      <c r="MQ322" s="156">
        <f t="shared" si="671"/>
        <v>0</v>
      </c>
      <c r="MR322" s="156">
        <f t="shared" si="671"/>
        <v>0</v>
      </c>
      <c r="MS322" s="156">
        <f t="shared" si="671"/>
        <v>0</v>
      </c>
      <c r="MT322" s="156">
        <f t="shared" si="671"/>
        <v>0</v>
      </c>
      <c r="MU322" s="156">
        <f t="shared" si="671"/>
        <v>0</v>
      </c>
      <c r="MV322" s="156">
        <f t="shared" si="671"/>
        <v>0</v>
      </c>
      <c r="MW322" s="156">
        <f t="shared" si="671"/>
        <v>0</v>
      </c>
      <c r="MX322" s="156">
        <f t="shared" si="671"/>
        <v>0</v>
      </c>
      <c r="MY322" s="156">
        <f t="shared" si="671"/>
        <v>0</v>
      </c>
      <c r="MZ322" s="156">
        <f t="shared" si="671"/>
        <v>0</v>
      </c>
      <c r="NA322" s="156">
        <f t="shared" si="671"/>
        <v>0</v>
      </c>
      <c r="NB322" s="156">
        <f t="shared" si="671"/>
        <v>0</v>
      </c>
      <c r="NC322" s="156">
        <f t="shared" si="671"/>
        <v>0</v>
      </c>
      <c r="ND322" s="156">
        <f t="shared" si="671"/>
        <v>0</v>
      </c>
      <c r="NE322" s="156">
        <f t="shared" si="671"/>
        <v>0</v>
      </c>
      <c r="NF322" s="156">
        <f t="shared" si="671"/>
        <v>0</v>
      </c>
      <c r="NG322" s="156">
        <f t="shared" si="671"/>
        <v>0</v>
      </c>
      <c r="NH322" s="156">
        <f t="shared" si="671"/>
        <v>0</v>
      </c>
      <c r="NI322" s="156">
        <f t="shared" si="671"/>
        <v>0</v>
      </c>
      <c r="NJ322" s="156">
        <f t="shared" si="671"/>
        <v>0</v>
      </c>
      <c r="NK322" s="158">
        <f t="shared" si="671"/>
        <v>0</v>
      </c>
    </row>
    <row r="323" spans="1:375" x14ac:dyDescent="0.25">
      <c r="A323" s="154">
        <f t="shared" si="653"/>
        <v>-21413.600158515426</v>
      </c>
      <c r="B323" s="35" t="s">
        <v>170</v>
      </c>
      <c r="C323" s="89" t="s">
        <v>164</v>
      </c>
      <c r="D323" s="156">
        <f>IF(D$165=EOMONTH($E147,$R147*(1-$O147)),SUMIFS($D316:$NK316,$D$165:$NK$165,"&gt;"&amp;EOMONTH($E147,$R147*(1-$O147)+$S147*(1-$O147)+$T147*$O147),$D$165:$NK$165,"&lt;="&amp;EOMONTH($E147,$R147*(1-$O147)+60))*-($AF147*(1-$O147)+$AH147*$O147)+SUMIFS($D316:$NK316,$D$165:$NK$165,"&gt;"&amp;EOMONTH($E147,$R147*(1-$O147)+60),$D$165:$NK$165,"&lt;="&amp;EOMONTH($E147,$R147*(1-$O147)+372))*-($AG147*(1-$O147)+$AI147*$O147),0)</f>
        <v>0</v>
      </c>
      <c r="E323" s="156">
        <f t="shared" ref="E323:BP323" si="672">IF(E$165=EOMONTH($E147,$R147*(1-$O147)),SUMIFS($D316:$NK316,$D$165:$NK$165,"&gt;"&amp;EOMONTH($E147,$R147*(1-$O147)+$S147*(1-$O147)+$T147*$O147),$D$165:$NK$165,"&lt;="&amp;EOMONTH($E147,$R147*(1-$O147)+60))*-($AF147*(1-$O147)+$AH147*$O147)+SUMIFS($D316:$NK316,$D$165:$NK$165,"&gt;"&amp;EOMONTH($E147,$R147*(1-$O147)+60),$D$165:$NK$165,"&lt;="&amp;EOMONTH($E147,$R147*(1-$O147)+372))*-($AG147*(1-$O147)+$AI147*$O147),0)</f>
        <v>0</v>
      </c>
      <c r="F323" s="156">
        <f t="shared" si="672"/>
        <v>0</v>
      </c>
      <c r="G323" s="156">
        <f t="shared" si="672"/>
        <v>0</v>
      </c>
      <c r="H323" s="156">
        <f t="shared" si="672"/>
        <v>0</v>
      </c>
      <c r="I323" s="156">
        <f t="shared" si="672"/>
        <v>0</v>
      </c>
      <c r="J323" s="156">
        <f t="shared" si="672"/>
        <v>0</v>
      </c>
      <c r="K323" s="156">
        <f t="shared" si="672"/>
        <v>0</v>
      </c>
      <c r="L323" s="156">
        <f t="shared" si="672"/>
        <v>0</v>
      </c>
      <c r="M323" s="156">
        <f t="shared" si="672"/>
        <v>0</v>
      </c>
      <c r="N323" s="156">
        <f t="shared" si="672"/>
        <v>0</v>
      </c>
      <c r="O323" s="156">
        <f t="shared" si="672"/>
        <v>0</v>
      </c>
      <c r="P323" s="156">
        <f t="shared" si="672"/>
        <v>0</v>
      </c>
      <c r="Q323" s="156">
        <f t="shared" si="672"/>
        <v>0</v>
      </c>
      <c r="R323" s="156">
        <f t="shared" si="672"/>
        <v>0</v>
      </c>
      <c r="S323" s="156">
        <f t="shared" si="672"/>
        <v>0</v>
      </c>
      <c r="T323" s="156">
        <f t="shared" si="672"/>
        <v>0</v>
      </c>
      <c r="U323" s="156">
        <f t="shared" si="672"/>
        <v>0</v>
      </c>
      <c r="V323" s="156">
        <f t="shared" si="672"/>
        <v>0</v>
      </c>
      <c r="W323" s="156">
        <f t="shared" si="672"/>
        <v>0</v>
      </c>
      <c r="X323" s="156">
        <f t="shared" si="672"/>
        <v>0</v>
      </c>
      <c r="Y323" s="156">
        <f t="shared" si="672"/>
        <v>0</v>
      </c>
      <c r="Z323" s="156">
        <f t="shared" si="672"/>
        <v>0</v>
      </c>
      <c r="AA323" s="156">
        <f t="shared" si="672"/>
        <v>0</v>
      </c>
      <c r="AB323" s="156">
        <f t="shared" si="672"/>
        <v>0</v>
      </c>
      <c r="AC323" s="156">
        <f t="shared" si="672"/>
        <v>0</v>
      </c>
      <c r="AD323" s="156">
        <f t="shared" si="672"/>
        <v>0</v>
      </c>
      <c r="AE323" s="156">
        <f t="shared" si="672"/>
        <v>0</v>
      </c>
      <c r="AF323" s="156">
        <f t="shared" si="672"/>
        <v>0</v>
      </c>
      <c r="AG323" s="156">
        <f t="shared" si="672"/>
        <v>0</v>
      </c>
      <c r="AH323" s="156">
        <f t="shared" si="672"/>
        <v>0</v>
      </c>
      <c r="AI323" s="156">
        <f t="shared" si="672"/>
        <v>0</v>
      </c>
      <c r="AJ323" s="156">
        <f t="shared" si="672"/>
        <v>0</v>
      </c>
      <c r="AK323" s="156">
        <f t="shared" si="672"/>
        <v>0</v>
      </c>
      <c r="AL323" s="156">
        <f t="shared" si="672"/>
        <v>0</v>
      </c>
      <c r="AM323" s="156">
        <f t="shared" si="672"/>
        <v>0</v>
      </c>
      <c r="AN323" s="156">
        <f t="shared" si="672"/>
        <v>0</v>
      </c>
      <c r="AO323" s="156">
        <f t="shared" si="672"/>
        <v>0</v>
      </c>
      <c r="AP323" s="156">
        <f t="shared" si="672"/>
        <v>0</v>
      </c>
      <c r="AQ323" s="156">
        <f t="shared" si="672"/>
        <v>0</v>
      </c>
      <c r="AR323" s="156">
        <f t="shared" si="672"/>
        <v>0</v>
      </c>
      <c r="AS323" s="156">
        <f t="shared" si="672"/>
        <v>0</v>
      </c>
      <c r="AT323" s="156">
        <f t="shared" si="672"/>
        <v>0</v>
      </c>
      <c r="AU323" s="156">
        <f t="shared" si="672"/>
        <v>0</v>
      </c>
      <c r="AV323" s="156">
        <f t="shared" si="672"/>
        <v>0</v>
      </c>
      <c r="AW323" s="156">
        <f t="shared" si="672"/>
        <v>0</v>
      </c>
      <c r="AX323" s="156">
        <f t="shared" si="672"/>
        <v>0</v>
      </c>
      <c r="AY323" s="156">
        <f t="shared" si="672"/>
        <v>0</v>
      </c>
      <c r="AZ323" s="156">
        <f t="shared" si="672"/>
        <v>0</v>
      </c>
      <c r="BA323" s="156">
        <f t="shared" si="672"/>
        <v>0</v>
      </c>
      <c r="BB323" s="156">
        <f t="shared" si="672"/>
        <v>0</v>
      </c>
      <c r="BC323" s="156">
        <f t="shared" si="672"/>
        <v>0</v>
      </c>
      <c r="BD323" s="156">
        <f t="shared" si="672"/>
        <v>0</v>
      </c>
      <c r="BE323" s="156">
        <f t="shared" si="672"/>
        <v>0</v>
      </c>
      <c r="BF323" s="156">
        <f t="shared" si="672"/>
        <v>0</v>
      </c>
      <c r="BG323" s="156">
        <f t="shared" si="672"/>
        <v>0</v>
      </c>
      <c r="BH323" s="156">
        <f t="shared" si="672"/>
        <v>0</v>
      </c>
      <c r="BI323" s="156">
        <f t="shared" si="672"/>
        <v>0</v>
      </c>
      <c r="BJ323" s="156">
        <f t="shared" si="672"/>
        <v>-21413.600158515426</v>
      </c>
      <c r="BK323" s="156">
        <f t="shared" si="672"/>
        <v>0</v>
      </c>
      <c r="BL323" s="156">
        <f t="shared" si="672"/>
        <v>0</v>
      </c>
      <c r="BM323" s="156">
        <f t="shared" si="672"/>
        <v>0</v>
      </c>
      <c r="BN323" s="156">
        <f t="shared" si="672"/>
        <v>0</v>
      </c>
      <c r="BO323" s="156">
        <f t="shared" si="672"/>
        <v>0</v>
      </c>
      <c r="BP323" s="156">
        <f t="shared" si="672"/>
        <v>0</v>
      </c>
      <c r="BQ323" s="156">
        <f t="shared" ref="BQ323:EB323" si="673">IF(BQ$165=EOMONTH($E147,$R147*(1-$O147)),SUMIFS($D316:$NK316,$D$165:$NK$165,"&gt;"&amp;EOMONTH($E147,$R147*(1-$O147)+$S147*(1-$O147)+$T147*$O147),$D$165:$NK$165,"&lt;="&amp;EOMONTH($E147,$R147*(1-$O147)+60))*-($AF147*(1-$O147)+$AH147*$O147)+SUMIFS($D316:$NK316,$D$165:$NK$165,"&gt;"&amp;EOMONTH($E147,$R147*(1-$O147)+60),$D$165:$NK$165,"&lt;="&amp;EOMONTH($E147,$R147*(1-$O147)+372))*-($AG147*(1-$O147)+$AI147*$O147),0)</f>
        <v>0</v>
      </c>
      <c r="BR323" s="156">
        <f t="shared" si="673"/>
        <v>0</v>
      </c>
      <c r="BS323" s="156">
        <f t="shared" si="673"/>
        <v>0</v>
      </c>
      <c r="BT323" s="156">
        <f t="shared" si="673"/>
        <v>0</v>
      </c>
      <c r="BU323" s="156">
        <f t="shared" si="673"/>
        <v>0</v>
      </c>
      <c r="BV323" s="156">
        <f t="shared" si="673"/>
        <v>0</v>
      </c>
      <c r="BW323" s="156">
        <f t="shared" si="673"/>
        <v>0</v>
      </c>
      <c r="BX323" s="156">
        <f t="shared" si="673"/>
        <v>0</v>
      </c>
      <c r="BY323" s="156">
        <f t="shared" si="673"/>
        <v>0</v>
      </c>
      <c r="BZ323" s="156">
        <f t="shared" si="673"/>
        <v>0</v>
      </c>
      <c r="CA323" s="156">
        <f t="shared" si="673"/>
        <v>0</v>
      </c>
      <c r="CB323" s="156">
        <f t="shared" si="673"/>
        <v>0</v>
      </c>
      <c r="CC323" s="156">
        <f t="shared" si="673"/>
        <v>0</v>
      </c>
      <c r="CD323" s="156">
        <f t="shared" si="673"/>
        <v>0</v>
      </c>
      <c r="CE323" s="156">
        <f t="shared" si="673"/>
        <v>0</v>
      </c>
      <c r="CF323" s="156">
        <f t="shared" si="673"/>
        <v>0</v>
      </c>
      <c r="CG323" s="156">
        <f t="shared" si="673"/>
        <v>0</v>
      </c>
      <c r="CH323" s="156">
        <f t="shared" si="673"/>
        <v>0</v>
      </c>
      <c r="CI323" s="156">
        <f t="shared" si="673"/>
        <v>0</v>
      </c>
      <c r="CJ323" s="156">
        <f t="shared" si="673"/>
        <v>0</v>
      </c>
      <c r="CK323" s="156">
        <f t="shared" si="673"/>
        <v>0</v>
      </c>
      <c r="CL323" s="156">
        <f t="shared" si="673"/>
        <v>0</v>
      </c>
      <c r="CM323" s="156">
        <f t="shared" si="673"/>
        <v>0</v>
      </c>
      <c r="CN323" s="156">
        <f t="shared" si="673"/>
        <v>0</v>
      </c>
      <c r="CO323" s="156">
        <f t="shared" si="673"/>
        <v>0</v>
      </c>
      <c r="CP323" s="156">
        <f t="shared" si="673"/>
        <v>0</v>
      </c>
      <c r="CQ323" s="156">
        <f t="shared" si="673"/>
        <v>0</v>
      </c>
      <c r="CR323" s="156">
        <f t="shared" si="673"/>
        <v>0</v>
      </c>
      <c r="CS323" s="156">
        <f t="shared" si="673"/>
        <v>0</v>
      </c>
      <c r="CT323" s="156">
        <f t="shared" si="673"/>
        <v>0</v>
      </c>
      <c r="CU323" s="156">
        <f t="shared" si="673"/>
        <v>0</v>
      </c>
      <c r="CV323" s="156">
        <f t="shared" si="673"/>
        <v>0</v>
      </c>
      <c r="CW323" s="156">
        <f t="shared" si="673"/>
        <v>0</v>
      </c>
      <c r="CX323" s="156">
        <f t="shared" si="673"/>
        <v>0</v>
      </c>
      <c r="CY323" s="156">
        <f t="shared" si="673"/>
        <v>0</v>
      </c>
      <c r="CZ323" s="156">
        <f t="shared" si="673"/>
        <v>0</v>
      </c>
      <c r="DA323" s="156">
        <f t="shared" si="673"/>
        <v>0</v>
      </c>
      <c r="DB323" s="156">
        <f t="shared" si="673"/>
        <v>0</v>
      </c>
      <c r="DC323" s="156">
        <f t="shared" si="673"/>
        <v>0</v>
      </c>
      <c r="DD323" s="156">
        <f t="shared" si="673"/>
        <v>0</v>
      </c>
      <c r="DE323" s="156">
        <f t="shared" si="673"/>
        <v>0</v>
      </c>
      <c r="DF323" s="156">
        <f t="shared" si="673"/>
        <v>0</v>
      </c>
      <c r="DG323" s="156">
        <f t="shared" si="673"/>
        <v>0</v>
      </c>
      <c r="DH323" s="156">
        <f t="shared" si="673"/>
        <v>0</v>
      </c>
      <c r="DI323" s="156">
        <f t="shared" si="673"/>
        <v>0</v>
      </c>
      <c r="DJ323" s="156">
        <f t="shared" si="673"/>
        <v>0</v>
      </c>
      <c r="DK323" s="156">
        <f t="shared" si="673"/>
        <v>0</v>
      </c>
      <c r="DL323" s="156">
        <f t="shared" si="673"/>
        <v>0</v>
      </c>
      <c r="DM323" s="156">
        <f t="shared" si="673"/>
        <v>0</v>
      </c>
      <c r="DN323" s="156">
        <f t="shared" si="673"/>
        <v>0</v>
      </c>
      <c r="DO323" s="156">
        <f t="shared" si="673"/>
        <v>0</v>
      </c>
      <c r="DP323" s="156">
        <f t="shared" si="673"/>
        <v>0</v>
      </c>
      <c r="DQ323" s="156">
        <f t="shared" si="673"/>
        <v>0</v>
      </c>
      <c r="DR323" s="156">
        <f t="shared" si="673"/>
        <v>0</v>
      </c>
      <c r="DS323" s="156">
        <f t="shared" si="673"/>
        <v>0</v>
      </c>
      <c r="DT323" s="156">
        <f t="shared" si="673"/>
        <v>0</v>
      </c>
      <c r="DU323" s="156">
        <f t="shared" si="673"/>
        <v>0</v>
      </c>
      <c r="DV323" s="156">
        <f t="shared" si="673"/>
        <v>0</v>
      </c>
      <c r="DW323" s="156">
        <f t="shared" si="673"/>
        <v>0</v>
      </c>
      <c r="DX323" s="156">
        <f t="shared" si="673"/>
        <v>0</v>
      </c>
      <c r="DY323" s="156">
        <f t="shared" si="673"/>
        <v>0</v>
      </c>
      <c r="DZ323" s="156">
        <f t="shared" si="673"/>
        <v>0</v>
      </c>
      <c r="EA323" s="156">
        <f t="shared" si="673"/>
        <v>0</v>
      </c>
      <c r="EB323" s="156">
        <f t="shared" si="673"/>
        <v>0</v>
      </c>
      <c r="EC323" s="156">
        <f t="shared" ref="EC323:GN323" si="674">IF(EC$165=EOMONTH($E147,$R147*(1-$O147)),SUMIFS($D316:$NK316,$D$165:$NK$165,"&gt;"&amp;EOMONTH($E147,$R147*(1-$O147)+$S147*(1-$O147)+$T147*$O147),$D$165:$NK$165,"&lt;="&amp;EOMONTH($E147,$R147*(1-$O147)+60))*-($AF147*(1-$O147)+$AH147*$O147)+SUMIFS($D316:$NK316,$D$165:$NK$165,"&gt;"&amp;EOMONTH($E147,$R147*(1-$O147)+60),$D$165:$NK$165,"&lt;="&amp;EOMONTH($E147,$R147*(1-$O147)+372))*-($AG147*(1-$O147)+$AI147*$O147),0)</f>
        <v>0</v>
      </c>
      <c r="ED323" s="156">
        <f t="shared" si="674"/>
        <v>0</v>
      </c>
      <c r="EE323" s="156">
        <f t="shared" si="674"/>
        <v>0</v>
      </c>
      <c r="EF323" s="156">
        <f t="shared" si="674"/>
        <v>0</v>
      </c>
      <c r="EG323" s="156">
        <f t="shared" si="674"/>
        <v>0</v>
      </c>
      <c r="EH323" s="156">
        <f t="shared" si="674"/>
        <v>0</v>
      </c>
      <c r="EI323" s="156">
        <f t="shared" si="674"/>
        <v>0</v>
      </c>
      <c r="EJ323" s="156">
        <f t="shared" si="674"/>
        <v>0</v>
      </c>
      <c r="EK323" s="156">
        <f t="shared" si="674"/>
        <v>0</v>
      </c>
      <c r="EL323" s="156">
        <f t="shared" si="674"/>
        <v>0</v>
      </c>
      <c r="EM323" s="156">
        <f t="shared" si="674"/>
        <v>0</v>
      </c>
      <c r="EN323" s="156">
        <f t="shared" si="674"/>
        <v>0</v>
      </c>
      <c r="EO323" s="156">
        <f t="shared" si="674"/>
        <v>0</v>
      </c>
      <c r="EP323" s="156">
        <f t="shared" si="674"/>
        <v>0</v>
      </c>
      <c r="EQ323" s="156">
        <f t="shared" si="674"/>
        <v>0</v>
      </c>
      <c r="ER323" s="156">
        <f t="shared" si="674"/>
        <v>0</v>
      </c>
      <c r="ES323" s="156">
        <f t="shared" si="674"/>
        <v>0</v>
      </c>
      <c r="ET323" s="156">
        <f t="shared" si="674"/>
        <v>0</v>
      </c>
      <c r="EU323" s="156">
        <f t="shared" si="674"/>
        <v>0</v>
      </c>
      <c r="EV323" s="156">
        <f t="shared" si="674"/>
        <v>0</v>
      </c>
      <c r="EW323" s="156">
        <f t="shared" si="674"/>
        <v>0</v>
      </c>
      <c r="EX323" s="156">
        <f t="shared" si="674"/>
        <v>0</v>
      </c>
      <c r="EY323" s="156">
        <f t="shared" si="674"/>
        <v>0</v>
      </c>
      <c r="EZ323" s="156">
        <f t="shared" si="674"/>
        <v>0</v>
      </c>
      <c r="FA323" s="156">
        <f t="shared" si="674"/>
        <v>0</v>
      </c>
      <c r="FB323" s="156">
        <f t="shared" si="674"/>
        <v>0</v>
      </c>
      <c r="FC323" s="156">
        <f t="shared" si="674"/>
        <v>0</v>
      </c>
      <c r="FD323" s="156">
        <f t="shared" si="674"/>
        <v>0</v>
      </c>
      <c r="FE323" s="156">
        <f t="shared" si="674"/>
        <v>0</v>
      </c>
      <c r="FF323" s="156">
        <f t="shared" si="674"/>
        <v>0</v>
      </c>
      <c r="FG323" s="156">
        <f t="shared" si="674"/>
        <v>0</v>
      </c>
      <c r="FH323" s="156">
        <f t="shared" si="674"/>
        <v>0</v>
      </c>
      <c r="FI323" s="156">
        <f t="shared" si="674"/>
        <v>0</v>
      </c>
      <c r="FJ323" s="156">
        <f t="shared" si="674"/>
        <v>0</v>
      </c>
      <c r="FK323" s="156">
        <f t="shared" si="674"/>
        <v>0</v>
      </c>
      <c r="FL323" s="156">
        <f t="shared" si="674"/>
        <v>0</v>
      </c>
      <c r="FM323" s="156">
        <f t="shared" si="674"/>
        <v>0</v>
      </c>
      <c r="FN323" s="156">
        <f t="shared" si="674"/>
        <v>0</v>
      </c>
      <c r="FO323" s="156">
        <f t="shared" si="674"/>
        <v>0</v>
      </c>
      <c r="FP323" s="156">
        <f t="shared" si="674"/>
        <v>0</v>
      </c>
      <c r="FQ323" s="156">
        <f t="shared" si="674"/>
        <v>0</v>
      </c>
      <c r="FR323" s="156">
        <f t="shared" si="674"/>
        <v>0</v>
      </c>
      <c r="FS323" s="156">
        <f t="shared" si="674"/>
        <v>0</v>
      </c>
      <c r="FT323" s="156">
        <f t="shared" si="674"/>
        <v>0</v>
      </c>
      <c r="FU323" s="156">
        <f t="shared" si="674"/>
        <v>0</v>
      </c>
      <c r="FV323" s="156">
        <f t="shared" si="674"/>
        <v>0</v>
      </c>
      <c r="FW323" s="156">
        <f t="shared" si="674"/>
        <v>0</v>
      </c>
      <c r="FX323" s="156">
        <f t="shared" si="674"/>
        <v>0</v>
      </c>
      <c r="FY323" s="156">
        <f t="shared" si="674"/>
        <v>0</v>
      </c>
      <c r="FZ323" s="156">
        <f t="shared" si="674"/>
        <v>0</v>
      </c>
      <c r="GA323" s="156">
        <f t="shared" si="674"/>
        <v>0</v>
      </c>
      <c r="GB323" s="156">
        <f t="shared" si="674"/>
        <v>0</v>
      </c>
      <c r="GC323" s="156">
        <f t="shared" si="674"/>
        <v>0</v>
      </c>
      <c r="GD323" s="156">
        <f t="shared" si="674"/>
        <v>0</v>
      </c>
      <c r="GE323" s="156">
        <f t="shared" si="674"/>
        <v>0</v>
      </c>
      <c r="GF323" s="156">
        <f t="shared" si="674"/>
        <v>0</v>
      </c>
      <c r="GG323" s="156">
        <f t="shared" si="674"/>
        <v>0</v>
      </c>
      <c r="GH323" s="156">
        <f t="shared" si="674"/>
        <v>0</v>
      </c>
      <c r="GI323" s="156">
        <f t="shared" si="674"/>
        <v>0</v>
      </c>
      <c r="GJ323" s="156">
        <f t="shared" si="674"/>
        <v>0</v>
      </c>
      <c r="GK323" s="156">
        <f t="shared" si="674"/>
        <v>0</v>
      </c>
      <c r="GL323" s="156">
        <f t="shared" si="674"/>
        <v>0</v>
      </c>
      <c r="GM323" s="156">
        <f t="shared" si="674"/>
        <v>0</v>
      </c>
      <c r="GN323" s="156">
        <f t="shared" si="674"/>
        <v>0</v>
      </c>
      <c r="GO323" s="156">
        <f t="shared" ref="GO323:IZ323" si="675">IF(GO$165=EOMONTH($E147,$R147*(1-$O147)),SUMIFS($D316:$NK316,$D$165:$NK$165,"&gt;"&amp;EOMONTH($E147,$R147*(1-$O147)+$S147*(1-$O147)+$T147*$O147),$D$165:$NK$165,"&lt;="&amp;EOMONTH($E147,$R147*(1-$O147)+60))*-($AF147*(1-$O147)+$AH147*$O147)+SUMIFS($D316:$NK316,$D$165:$NK$165,"&gt;"&amp;EOMONTH($E147,$R147*(1-$O147)+60),$D$165:$NK$165,"&lt;="&amp;EOMONTH($E147,$R147*(1-$O147)+372))*-($AG147*(1-$O147)+$AI147*$O147),0)</f>
        <v>0</v>
      </c>
      <c r="GP323" s="156">
        <f t="shared" si="675"/>
        <v>0</v>
      </c>
      <c r="GQ323" s="156">
        <f t="shared" si="675"/>
        <v>0</v>
      </c>
      <c r="GR323" s="156">
        <f t="shared" si="675"/>
        <v>0</v>
      </c>
      <c r="GS323" s="156">
        <f t="shared" si="675"/>
        <v>0</v>
      </c>
      <c r="GT323" s="156">
        <f t="shared" si="675"/>
        <v>0</v>
      </c>
      <c r="GU323" s="156">
        <f t="shared" si="675"/>
        <v>0</v>
      </c>
      <c r="GV323" s="156">
        <f t="shared" si="675"/>
        <v>0</v>
      </c>
      <c r="GW323" s="156">
        <f t="shared" si="675"/>
        <v>0</v>
      </c>
      <c r="GX323" s="156">
        <f t="shared" si="675"/>
        <v>0</v>
      </c>
      <c r="GY323" s="156">
        <f t="shared" si="675"/>
        <v>0</v>
      </c>
      <c r="GZ323" s="156">
        <f t="shared" si="675"/>
        <v>0</v>
      </c>
      <c r="HA323" s="156">
        <f t="shared" si="675"/>
        <v>0</v>
      </c>
      <c r="HB323" s="156">
        <f t="shared" si="675"/>
        <v>0</v>
      </c>
      <c r="HC323" s="156">
        <f t="shared" si="675"/>
        <v>0</v>
      </c>
      <c r="HD323" s="156">
        <f t="shared" si="675"/>
        <v>0</v>
      </c>
      <c r="HE323" s="156">
        <f t="shared" si="675"/>
        <v>0</v>
      </c>
      <c r="HF323" s="156">
        <f t="shared" si="675"/>
        <v>0</v>
      </c>
      <c r="HG323" s="156">
        <f t="shared" si="675"/>
        <v>0</v>
      </c>
      <c r="HH323" s="156">
        <f t="shared" si="675"/>
        <v>0</v>
      </c>
      <c r="HI323" s="156">
        <f t="shared" si="675"/>
        <v>0</v>
      </c>
      <c r="HJ323" s="156">
        <f t="shared" si="675"/>
        <v>0</v>
      </c>
      <c r="HK323" s="156">
        <f t="shared" si="675"/>
        <v>0</v>
      </c>
      <c r="HL323" s="156">
        <f t="shared" si="675"/>
        <v>0</v>
      </c>
      <c r="HM323" s="156">
        <f t="shared" si="675"/>
        <v>0</v>
      </c>
      <c r="HN323" s="156">
        <f t="shared" si="675"/>
        <v>0</v>
      </c>
      <c r="HO323" s="156">
        <f t="shared" si="675"/>
        <v>0</v>
      </c>
      <c r="HP323" s="156">
        <f t="shared" si="675"/>
        <v>0</v>
      </c>
      <c r="HQ323" s="156">
        <f t="shared" si="675"/>
        <v>0</v>
      </c>
      <c r="HR323" s="156">
        <f t="shared" si="675"/>
        <v>0</v>
      </c>
      <c r="HS323" s="156">
        <f t="shared" si="675"/>
        <v>0</v>
      </c>
      <c r="HT323" s="156">
        <f t="shared" si="675"/>
        <v>0</v>
      </c>
      <c r="HU323" s="156">
        <f t="shared" si="675"/>
        <v>0</v>
      </c>
      <c r="HV323" s="156">
        <f t="shared" si="675"/>
        <v>0</v>
      </c>
      <c r="HW323" s="156">
        <f t="shared" si="675"/>
        <v>0</v>
      </c>
      <c r="HX323" s="156">
        <f t="shared" si="675"/>
        <v>0</v>
      </c>
      <c r="HY323" s="156">
        <f t="shared" si="675"/>
        <v>0</v>
      </c>
      <c r="HZ323" s="156">
        <f t="shared" si="675"/>
        <v>0</v>
      </c>
      <c r="IA323" s="156">
        <f t="shared" si="675"/>
        <v>0</v>
      </c>
      <c r="IB323" s="156">
        <f t="shared" si="675"/>
        <v>0</v>
      </c>
      <c r="IC323" s="156">
        <f t="shared" si="675"/>
        <v>0</v>
      </c>
      <c r="ID323" s="156">
        <f t="shared" si="675"/>
        <v>0</v>
      </c>
      <c r="IE323" s="156">
        <f t="shared" si="675"/>
        <v>0</v>
      </c>
      <c r="IF323" s="156">
        <f t="shared" si="675"/>
        <v>0</v>
      </c>
      <c r="IG323" s="156">
        <f t="shared" si="675"/>
        <v>0</v>
      </c>
      <c r="IH323" s="156">
        <f t="shared" si="675"/>
        <v>0</v>
      </c>
      <c r="II323" s="156">
        <f t="shared" si="675"/>
        <v>0</v>
      </c>
      <c r="IJ323" s="156">
        <f t="shared" si="675"/>
        <v>0</v>
      </c>
      <c r="IK323" s="156">
        <f t="shared" si="675"/>
        <v>0</v>
      </c>
      <c r="IL323" s="156">
        <f t="shared" si="675"/>
        <v>0</v>
      </c>
      <c r="IM323" s="156">
        <f t="shared" si="675"/>
        <v>0</v>
      </c>
      <c r="IN323" s="156">
        <f t="shared" si="675"/>
        <v>0</v>
      </c>
      <c r="IO323" s="156">
        <f t="shared" si="675"/>
        <v>0</v>
      </c>
      <c r="IP323" s="156">
        <f t="shared" si="675"/>
        <v>0</v>
      </c>
      <c r="IQ323" s="156">
        <f t="shared" si="675"/>
        <v>0</v>
      </c>
      <c r="IR323" s="156">
        <f t="shared" si="675"/>
        <v>0</v>
      </c>
      <c r="IS323" s="156">
        <f t="shared" si="675"/>
        <v>0</v>
      </c>
      <c r="IT323" s="156">
        <f t="shared" si="675"/>
        <v>0</v>
      </c>
      <c r="IU323" s="156">
        <f t="shared" si="675"/>
        <v>0</v>
      </c>
      <c r="IV323" s="156">
        <f t="shared" si="675"/>
        <v>0</v>
      </c>
      <c r="IW323" s="156">
        <f t="shared" si="675"/>
        <v>0</v>
      </c>
      <c r="IX323" s="156">
        <f t="shared" si="675"/>
        <v>0</v>
      </c>
      <c r="IY323" s="156">
        <f t="shared" si="675"/>
        <v>0</v>
      </c>
      <c r="IZ323" s="156">
        <f t="shared" si="675"/>
        <v>0</v>
      </c>
      <c r="JA323" s="156">
        <f t="shared" ref="JA323:LL323" si="676">IF(JA$165=EOMONTH($E147,$R147*(1-$O147)),SUMIFS($D316:$NK316,$D$165:$NK$165,"&gt;"&amp;EOMONTH($E147,$R147*(1-$O147)+$S147*(1-$O147)+$T147*$O147),$D$165:$NK$165,"&lt;="&amp;EOMONTH($E147,$R147*(1-$O147)+60))*-($AF147*(1-$O147)+$AH147*$O147)+SUMIFS($D316:$NK316,$D$165:$NK$165,"&gt;"&amp;EOMONTH($E147,$R147*(1-$O147)+60),$D$165:$NK$165,"&lt;="&amp;EOMONTH($E147,$R147*(1-$O147)+372))*-($AG147*(1-$O147)+$AI147*$O147),0)</f>
        <v>0</v>
      </c>
      <c r="JB323" s="156">
        <f t="shared" si="676"/>
        <v>0</v>
      </c>
      <c r="JC323" s="156">
        <f t="shared" si="676"/>
        <v>0</v>
      </c>
      <c r="JD323" s="156">
        <f t="shared" si="676"/>
        <v>0</v>
      </c>
      <c r="JE323" s="156">
        <f t="shared" si="676"/>
        <v>0</v>
      </c>
      <c r="JF323" s="156">
        <f t="shared" si="676"/>
        <v>0</v>
      </c>
      <c r="JG323" s="156">
        <f t="shared" si="676"/>
        <v>0</v>
      </c>
      <c r="JH323" s="156">
        <f t="shared" si="676"/>
        <v>0</v>
      </c>
      <c r="JI323" s="156">
        <f t="shared" si="676"/>
        <v>0</v>
      </c>
      <c r="JJ323" s="156">
        <f t="shared" si="676"/>
        <v>0</v>
      </c>
      <c r="JK323" s="156">
        <f t="shared" si="676"/>
        <v>0</v>
      </c>
      <c r="JL323" s="156">
        <f t="shared" si="676"/>
        <v>0</v>
      </c>
      <c r="JM323" s="156">
        <f t="shared" si="676"/>
        <v>0</v>
      </c>
      <c r="JN323" s="156">
        <f t="shared" si="676"/>
        <v>0</v>
      </c>
      <c r="JO323" s="156">
        <f t="shared" si="676"/>
        <v>0</v>
      </c>
      <c r="JP323" s="156">
        <f t="shared" si="676"/>
        <v>0</v>
      </c>
      <c r="JQ323" s="156">
        <f t="shared" si="676"/>
        <v>0</v>
      </c>
      <c r="JR323" s="156">
        <f t="shared" si="676"/>
        <v>0</v>
      </c>
      <c r="JS323" s="156">
        <f t="shared" si="676"/>
        <v>0</v>
      </c>
      <c r="JT323" s="156">
        <f t="shared" si="676"/>
        <v>0</v>
      </c>
      <c r="JU323" s="156">
        <f t="shared" si="676"/>
        <v>0</v>
      </c>
      <c r="JV323" s="156">
        <f t="shared" si="676"/>
        <v>0</v>
      </c>
      <c r="JW323" s="156">
        <f t="shared" si="676"/>
        <v>0</v>
      </c>
      <c r="JX323" s="156">
        <f t="shared" si="676"/>
        <v>0</v>
      </c>
      <c r="JY323" s="156">
        <f t="shared" si="676"/>
        <v>0</v>
      </c>
      <c r="JZ323" s="156">
        <f t="shared" si="676"/>
        <v>0</v>
      </c>
      <c r="KA323" s="156">
        <f t="shared" si="676"/>
        <v>0</v>
      </c>
      <c r="KB323" s="156">
        <f t="shared" si="676"/>
        <v>0</v>
      </c>
      <c r="KC323" s="156">
        <f t="shared" si="676"/>
        <v>0</v>
      </c>
      <c r="KD323" s="156">
        <f t="shared" si="676"/>
        <v>0</v>
      </c>
      <c r="KE323" s="156">
        <f t="shared" si="676"/>
        <v>0</v>
      </c>
      <c r="KF323" s="156">
        <f t="shared" si="676"/>
        <v>0</v>
      </c>
      <c r="KG323" s="156">
        <f t="shared" si="676"/>
        <v>0</v>
      </c>
      <c r="KH323" s="156">
        <f t="shared" si="676"/>
        <v>0</v>
      </c>
      <c r="KI323" s="156">
        <f t="shared" si="676"/>
        <v>0</v>
      </c>
      <c r="KJ323" s="156">
        <f t="shared" si="676"/>
        <v>0</v>
      </c>
      <c r="KK323" s="156">
        <f t="shared" si="676"/>
        <v>0</v>
      </c>
      <c r="KL323" s="156">
        <f t="shared" si="676"/>
        <v>0</v>
      </c>
      <c r="KM323" s="156">
        <f t="shared" si="676"/>
        <v>0</v>
      </c>
      <c r="KN323" s="156">
        <f t="shared" si="676"/>
        <v>0</v>
      </c>
      <c r="KO323" s="156">
        <f t="shared" si="676"/>
        <v>0</v>
      </c>
      <c r="KP323" s="156">
        <f t="shared" si="676"/>
        <v>0</v>
      </c>
      <c r="KQ323" s="156">
        <f t="shared" si="676"/>
        <v>0</v>
      </c>
      <c r="KR323" s="156">
        <f t="shared" si="676"/>
        <v>0</v>
      </c>
      <c r="KS323" s="156">
        <f t="shared" si="676"/>
        <v>0</v>
      </c>
      <c r="KT323" s="156">
        <f t="shared" si="676"/>
        <v>0</v>
      </c>
      <c r="KU323" s="156">
        <f t="shared" si="676"/>
        <v>0</v>
      </c>
      <c r="KV323" s="156">
        <f t="shared" si="676"/>
        <v>0</v>
      </c>
      <c r="KW323" s="156">
        <f t="shared" si="676"/>
        <v>0</v>
      </c>
      <c r="KX323" s="156">
        <f t="shared" si="676"/>
        <v>0</v>
      </c>
      <c r="KY323" s="156">
        <f t="shared" si="676"/>
        <v>0</v>
      </c>
      <c r="KZ323" s="156">
        <f t="shared" si="676"/>
        <v>0</v>
      </c>
      <c r="LA323" s="156">
        <f t="shared" si="676"/>
        <v>0</v>
      </c>
      <c r="LB323" s="156">
        <f t="shared" si="676"/>
        <v>0</v>
      </c>
      <c r="LC323" s="156">
        <f t="shared" si="676"/>
        <v>0</v>
      </c>
      <c r="LD323" s="156">
        <f t="shared" si="676"/>
        <v>0</v>
      </c>
      <c r="LE323" s="156">
        <f t="shared" si="676"/>
        <v>0</v>
      </c>
      <c r="LF323" s="156">
        <f t="shared" si="676"/>
        <v>0</v>
      </c>
      <c r="LG323" s="156">
        <f t="shared" si="676"/>
        <v>0</v>
      </c>
      <c r="LH323" s="156">
        <f t="shared" si="676"/>
        <v>0</v>
      </c>
      <c r="LI323" s="156">
        <f t="shared" si="676"/>
        <v>0</v>
      </c>
      <c r="LJ323" s="156">
        <f t="shared" si="676"/>
        <v>0</v>
      </c>
      <c r="LK323" s="156">
        <f t="shared" si="676"/>
        <v>0</v>
      </c>
      <c r="LL323" s="156">
        <f t="shared" si="676"/>
        <v>0</v>
      </c>
      <c r="LM323" s="156">
        <f t="shared" ref="LM323:NK323" si="677">IF(LM$165=EOMONTH($E147,$R147*(1-$O147)),SUMIFS($D316:$NK316,$D$165:$NK$165,"&gt;"&amp;EOMONTH($E147,$R147*(1-$O147)+$S147*(1-$O147)+$T147*$O147),$D$165:$NK$165,"&lt;="&amp;EOMONTH($E147,$R147*(1-$O147)+60))*-($AF147*(1-$O147)+$AH147*$O147)+SUMIFS($D316:$NK316,$D$165:$NK$165,"&gt;"&amp;EOMONTH($E147,$R147*(1-$O147)+60),$D$165:$NK$165,"&lt;="&amp;EOMONTH($E147,$R147*(1-$O147)+372))*-($AG147*(1-$O147)+$AI147*$O147),0)</f>
        <v>0</v>
      </c>
      <c r="LN323" s="156">
        <f t="shared" si="677"/>
        <v>0</v>
      </c>
      <c r="LO323" s="156">
        <f t="shared" si="677"/>
        <v>0</v>
      </c>
      <c r="LP323" s="156">
        <f t="shared" si="677"/>
        <v>0</v>
      </c>
      <c r="LQ323" s="156">
        <f t="shared" si="677"/>
        <v>0</v>
      </c>
      <c r="LR323" s="156">
        <f t="shared" si="677"/>
        <v>0</v>
      </c>
      <c r="LS323" s="156">
        <f t="shared" si="677"/>
        <v>0</v>
      </c>
      <c r="LT323" s="156">
        <f t="shared" si="677"/>
        <v>0</v>
      </c>
      <c r="LU323" s="156">
        <f t="shared" si="677"/>
        <v>0</v>
      </c>
      <c r="LV323" s="156">
        <f t="shared" si="677"/>
        <v>0</v>
      </c>
      <c r="LW323" s="156">
        <f t="shared" si="677"/>
        <v>0</v>
      </c>
      <c r="LX323" s="156">
        <f t="shared" si="677"/>
        <v>0</v>
      </c>
      <c r="LY323" s="156">
        <f t="shared" si="677"/>
        <v>0</v>
      </c>
      <c r="LZ323" s="156">
        <f t="shared" si="677"/>
        <v>0</v>
      </c>
      <c r="MA323" s="156">
        <f t="shared" si="677"/>
        <v>0</v>
      </c>
      <c r="MB323" s="156">
        <f t="shared" si="677"/>
        <v>0</v>
      </c>
      <c r="MC323" s="156">
        <f t="shared" si="677"/>
        <v>0</v>
      </c>
      <c r="MD323" s="156">
        <f t="shared" si="677"/>
        <v>0</v>
      </c>
      <c r="ME323" s="156">
        <f t="shared" si="677"/>
        <v>0</v>
      </c>
      <c r="MF323" s="156">
        <f t="shared" si="677"/>
        <v>0</v>
      </c>
      <c r="MG323" s="156">
        <f t="shared" si="677"/>
        <v>0</v>
      </c>
      <c r="MH323" s="156">
        <f t="shared" si="677"/>
        <v>0</v>
      </c>
      <c r="MI323" s="156">
        <f t="shared" si="677"/>
        <v>0</v>
      </c>
      <c r="MJ323" s="156">
        <f t="shared" si="677"/>
        <v>0</v>
      </c>
      <c r="MK323" s="156">
        <f t="shared" si="677"/>
        <v>0</v>
      </c>
      <c r="ML323" s="156">
        <f t="shared" si="677"/>
        <v>0</v>
      </c>
      <c r="MM323" s="156">
        <f t="shared" si="677"/>
        <v>0</v>
      </c>
      <c r="MN323" s="156">
        <f t="shared" si="677"/>
        <v>0</v>
      </c>
      <c r="MO323" s="156">
        <f t="shared" si="677"/>
        <v>0</v>
      </c>
      <c r="MP323" s="156">
        <f t="shared" si="677"/>
        <v>0</v>
      </c>
      <c r="MQ323" s="156">
        <f t="shared" si="677"/>
        <v>0</v>
      </c>
      <c r="MR323" s="156">
        <f t="shared" si="677"/>
        <v>0</v>
      </c>
      <c r="MS323" s="156">
        <f t="shared" si="677"/>
        <v>0</v>
      </c>
      <c r="MT323" s="156">
        <f t="shared" si="677"/>
        <v>0</v>
      </c>
      <c r="MU323" s="156">
        <f t="shared" si="677"/>
        <v>0</v>
      </c>
      <c r="MV323" s="156">
        <f t="shared" si="677"/>
        <v>0</v>
      </c>
      <c r="MW323" s="156">
        <f t="shared" si="677"/>
        <v>0</v>
      </c>
      <c r="MX323" s="156">
        <f t="shared" si="677"/>
        <v>0</v>
      </c>
      <c r="MY323" s="156">
        <f t="shared" si="677"/>
        <v>0</v>
      </c>
      <c r="MZ323" s="156">
        <f t="shared" si="677"/>
        <v>0</v>
      </c>
      <c r="NA323" s="156">
        <f t="shared" si="677"/>
        <v>0</v>
      </c>
      <c r="NB323" s="156">
        <f t="shared" si="677"/>
        <v>0</v>
      </c>
      <c r="NC323" s="156">
        <f t="shared" si="677"/>
        <v>0</v>
      </c>
      <c r="ND323" s="156">
        <f t="shared" si="677"/>
        <v>0</v>
      </c>
      <c r="NE323" s="156">
        <f t="shared" si="677"/>
        <v>0</v>
      </c>
      <c r="NF323" s="156">
        <f t="shared" si="677"/>
        <v>0</v>
      </c>
      <c r="NG323" s="156">
        <f t="shared" si="677"/>
        <v>0</v>
      </c>
      <c r="NH323" s="156">
        <f t="shared" si="677"/>
        <v>0</v>
      </c>
      <c r="NI323" s="156">
        <f t="shared" si="677"/>
        <v>0</v>
      </c>
      <c r="NJ323" s="156">
        <f t="shared" si="677"/>
        <v>0</v>
      </c>
      <c r="NK323" s="158">
        <f t="shared" si="677"/>
        <v>0</v>
      </c>
    </row>
    <row r="324" spans="1:375" x14ac:dyDescent="0.25">
      <c r="A324" s="159">
        <f t="shared" ref="A324" ca="1" si="678">SUM(D324:NK324)</f>
        <v>706996.52319165191</v>
      </c>
      <c r="B324" s="164"/>
      <c r="C324" s="161" t="s">
        <v>165</v>
      </c>
      <c r="D324" s="162">
        <f>SUM(D319:D323)</f>
        <v>0</v>
      </c>
      <c r="E324" s="162">
        <f t="shared" ref="E324:BP324" si="679">SUM(E319:E323)</f>
        <v>0</v>
      </c>
      <c r="F324" s="162">
        <f t="shared" si="679"/>
        <v>0</v>
      </c>
      <c r="G324" s="162">
        <f t="shared" si="679"/>
        <v>0</v>
      </c>
      <c r="H324" s="162">
        <f t="shared" si="679"/>
        <v>0</v>
      </c>
      <c r="I324" s="162">
        <f t="shared" si="679"/>
        <v>0</v>
      </c>
      <c r="J324" s="162">
        <f t="shared" si="679"/>
        <v>0</v>
      </c>
      <c r="K324" s="162">
        <f t="shared" si="679"/>
        <v>0</v>
      </c>
      <c r="L324" s="162">
        <f t="shared" si="679"/>
        <v>0</v>
      </c>
      <c r="M324" s="162">
        <f t="shared" si="679"/>
        <v>0</v>
      </c>
      <c r="N324" s="162">
        <f t="shared" si="679"/>
        <v>0</v>
      </c>
      <c r="O324" s="162">
        <f t="shared" si="679"/>
        <v>0</v>
      </c>
      <c r="P324" s="162">
        <f t="shared" si="679"/>
        <v>0</v>
      </c>
      <c r="Q324" s="162">
        <f t="shared" si="679"/>
        <v>0</v>
      </c>
      <c r="R324" s="162">
        <f t="shared" si="679"/>
        <v>0</v>
      </c>
      <c r="S324" s="162">
        <f t="shared" si="679"/>
        <v>0</v>
      </c>
      <c r="T324" s="162">
        <f t="shared" si="679"/>
        <v>0</v>
      </c>
      <c r="U324" s="162">
        <f t="shared" si="679"/>
        <v>0</v>
      </c>
      <c r="V324" s="162">
        <f t="shared" si="679"/>
        <v>0</v>
      </c>
      <c r="W324" s="162">
        <f t="shared" si="679"/>
        <v>-53205.540500000003</v>
      </c>
      <c r="X324" s="162">
        <f t="shared" ca="1" si="679"/>
        <v>510.71542155620773</v>
      </c>
      <c r="Y324" s="162">
        <f t="shared" ca="1" si="679"/>
        <v>525.86011794946444</v>
      </c>
      <c r="Z324" s="162">
        <f t="shared" ca="1" si="679"/>
        <v>535.13858253589478</v>
      </c>
      <c r="AA324" s="162">
        <f t="shared" ca="1" si="679"/>
        <v>535.49592422833211</v>
      </c>
      <c r="AB324" s="162">
        <f t="shared" ca="1" si="679"/>
        <v>732.73954737770782</v>
      </c>
      <c r="AC324" s="162">
        <f t="shared" ca="1" si="679"/>
        <v>5067.0805156298748</v>
      </c>
      <c r="AD324" s="162">
        <f t="shared" ca="1" si="679"/>
        <v>5073.6969538986468</v>
      </c>
      <c r="AE324" s="162">
        <f t="shared" ca="1" si="679"/>
        <v>5077.646670730508</v>
      </c>
      <c r="AF324" s="162">
        <f t="shared" ca="1" si="679"/>
        <v>5109.6591651847411</v>
      </c>
      <c r="AG324" s="162">
        <f t="shared" ca="1" si="679"/>
        <v>5180.4447527211796</v>
      </c>
      <c r="AH324" s="162">
        <f t="shared" ca="1" si="679"/>
        <v>5200.5137457407855</v>
      </c>
      <c r="AI324" s="162">
        <f t="shared" ca="1" si="679"/>
        <v>5201.2220829093003</v>
      </c>
      <c r="AJ324" s="162">
        <f t="shared" ca="1" si="679"/>
        <v>5330.6647718317563</v>
      </c>
      <c r="AK324" s="162">
        <f t="shared" ca="1" si="679"/>
        <v>5342.6245801365567</v>
      </c>
      <c r="AL324" s="162">
        <f t="shared" ca="1" si="679"/>
        <v>5364.3052777663543</v>
      </c>
      <c r="AM324" s="162">
        <f t="shared" ca="1" si="679"/>
        <v>5365.0206286302955</v>
      </c>
      <c r="AN324" s="162">
        <f t="shared" ca="1" si="679"/>
        <v>5600.2109612864688</v>
      </c>
      <c r="AO324" s="162">
        <f t="shared" ca="1" si="679"/>
        <v>5601.5107169530602</v>
      </c>
      <c r="AP324" s="162">
        <f t="shared" ca="1" si="679"/>
        <v>5602.2313736257056</v>
      </c>
      <c r="AQ324" s="162">
        <f t="shared" ca="1" si="679"/>
        <v>5602.9538076321196</v>
      </c>
      <c r="AR324" s="162">
        <f t="shared" ca="1" si="679"/>
        <v>5604.0099501871791</v>
      </c>
      <c r="AS324" s="162">
        <f t="shared" ca="1" si="679"/>
        <v>5605.3618711900517</v>
      </c>
      <c r="AT324" s="162">
        <f t="shared" ca="1" si="679"/>
        <v>5606.0896635413455</v>
      </c>
      <c r="AU324" s="162">
        <f t="shared" ca="1" si="679"/>
        <v>5606.8192508249158</v>
      </c>
      <c r="AV324" s="162">
        <f t="shared" ca="1" si="679"/>
        <v>5740.1452204150446</v>
      </c>
      <c r="AW324" s="162">
        <f t="shared" ca="1" si="679"/>
        <v>5741.0676684210466</v>
      </c>
      <c r="AX324" s="162">
        <f t="shared" ca="1" si="679"/>
        <v>5741.9088955464758</v>
      </c>
      <c r="AY324" s="162">
        <f t="shared" ca="1" si="679"/>
        <v>5742.645706936335</v>
      </c>
      <c r="AZ324" s="162">
        <f t="shared" ca="1" si="679"/>
        <v>5761.302147802282</v>
      </c>
      <c r="BA324" s="162">
        <f t="shared" ca="1" si="679"/>
        <v>5762.6408961388715</v>
      </c>
      <c r="BB324" s="162">
        <f t="shared" ca="1" si="679"/>
        <v>5763.3831725116961</v>
      </c>
      <c r="BC324" s="162">
        <f t="shared" ca="1" si="679"/>
        <v>5764.127279538302</v>
      </c>
      <c r="BD324" s="162">
        <f t="shared" ca="1" si="679"/>
        <v>5765.215106370013</v>
      </c>
      <c r="BE324" s="162">
        <f t="shared" ca="1" si="679"/>
        <v>5766.607585002972</v>
      </c>
      <c r="BF324" s="162">
        <f t="shared" ca="1" si="679"/>
        <v>5767.357211124805</v>
      </c>
      <c r="BG324" s="162">
        <f t="shared" ca="1" si="679"/>
        <v>5768.1086860268815</v>
      </c>
      <c r="BH324" s="162">
        <f t="shared" si="679"/>
        <v>0</v>
      </c>
      <c r="BI324" s="162">
        <f t="shared" si="679"/>
        <v>0</v>
      </c>
      <c r="BJ324" s="162">
        <f t="shared" si="679"/>
        <v>-60806.408508515422</v>
      </c>
      <c r="BK324" s="162">
        <f t="shared" ca="1" si="679"/>
        <v>1194.9257583943916</v>
      </c>
      <c r="BL324" s="162">
        <f t="shared" ca="1" si="679"/>
        <v>1231.4085536869861</v>
      </c>
      <c r="BM324" s="162">
        <f t="shared" ca="1" si="679"/>
        <v>6647.0728824456746</v>
      </c>
      <c r="BN324" s="162">
        <f t="shared" ca="1" si="679"/>
        <v>6655.0415833233874</v>
      </c>
      <c r="BO324" s="162">
        <f t="shared" ca="1" si="679"/>
        <v>6655.7104944903222</v>
      </c>
      <c r="BP324" s="162">
        <f t="shared" ca="1" si="679"/>
        <v>6706.3161884490883</v>
      </c>
      <c r="BQ324" s="162">
        <f t="shared" ref="BQ324:EB324" ca="1" si="680">SUM(BQ319:BQ323)</f>
        <v>6707.7504414410359</v>
      </c>
      <c r="BR324" s="162">
        <f t="shared" ca="1" si="680"/>
        <v>6729.0449120966532</v>
      </c>
      <c r="BS324" s="162">
        <f t="shared" ca="1" si="680"/>
        <v>6729.8189312457926</v>
      </c>
      <c r="BT324" s="162">
        <f t="shared" ca="1" si="680"/>
        <v>6730.5948593349631</v>
      </c>
      <c r="BU324" s="162">
        <f t="shared" ca="1" si="680"/>
        <v>6731.372701072125</v>
      </c>
      <c r="BV324" s="162">
        <f t="shared" ca="1" si="680"/>
        <v>6732.2651589294919</v>
      </c>
      <c r="BW324" s="162">
        <f t="shared" ca="1" si="680"/>
        <v>6733.0468421329942</v>
      </c>
      <c r="BX324" s="162">
        <f t="shared" ca="1" si="680"/>
        <v>6752.555939412443</v>
      </c>
      <c r="BY324" s="162">
        <f t="shared" ca="1" si="680"/>
        <v>6918.7182068183547</v>
      </c>
      <c r="BZ324" s="162">
        <f t="shared" ca="1" si="680"/>
        <v>6919.5056878222849</v>
      </c>
      <c r="CA324" s="162">
        <f t="shared" ca="1" si="680"/>
        <v>6920.2951109668111</v>
      </c>
      <c r="CB324" s="162">
        <f t="shared" ca="1" si="680"/>
        <v>6921.4491864525735</v>
      </c>
      <c r="CC324" s="162">
        <f t="shared" ca="1" si="680"/>
        <v>6922.9264670342791</v>
      </c>
      <c r="CD324" s="162">
        <f t="shared" ca="1" si="680"/>
        <v>6923.7217453869316</v>
      </c>
      <c r="CE324" s="162">
        <f t="shared" ca="1" si="680"/>
        <v>6924.5189851105451</v>
      </c>
      <c r="CF324" s="162">
        <f t="shared" ca="1" si="680"/>
        <v>6925.31819104239</v>
      </c>
      <c r="CG324" s="162">
        <f t="shared" ca="1" si="680"/>
        <v>6926.1193680316674</v>
      </c>
      <c r="CH324" s="162">
        <f t="shared" ca="1" si="680"/>
        <v>6927.0385996247551</v>
      </c>
      <c r="CI324" s="162">
        <f t="shared" ca="1" si="680"/>
        <v>6927.8437333243619</v>
      </c>
      <c r="CJ324" s="162">
        <f t="shared" ca="1" si="680"/>
        <v>6947.7942132407434</v>
      </c>
      <c r="CK324" s="162">
        <f t="shared" ca="1" si="680"/>
        <v>7118.9413486688327</v>
      </c>
      <c r="CL324" s="162">
        <f t="shared" ca="1" si="680"/>
        <v>7119.7524541028806</v>
      </c>
      <c r="CM324" s="162">
        <f t="shared" ca="1" si="680"/>
        <v>7120.5655599417423</v>
      </c>
      <c r="CN324" s="162">
        <f t="shared" ca="1" si="680"/>
        <v>7121.7542576920778</v>
      </c>
      <c r="CO324" s="162">
        <f t="shared" ca="1" si="680"/>
        <v>7123.2758566912353</v>
      </c>
      <c r="CP324" s="162">
        <f t="shared" ca="1" si="680"/>
        <v>7124.0949933944667</v>
      </c>
      <c r="CQ324" s="162">
        <f t="shared" ca="1" si="680"/>
        <v>7124.9161503097885</v>
      </c>
      <c r="CR324" s="162">
        <f t="shared" ca="1" si="680"/>
        <v>7125.73933241959</v>
      </c>
      <c r="CS324" s="162">
        <f t="shared" ca="1" si="680"/>
        <v>7126.5645447185452</v>
      </c>
      <c r="CT324" s="162">
        <f t="shared" ca="1" si="680"/>
        <v>7111.9622479303371</v>
      </c>
      <c r="CU324" s="162">
        <f t="shared" ca="1" si="680"/>
        <v>7112.7688568521289</v>
      </c>
      <c r="CV324" s="162">
        <f t="shared" ca="1" si="680"/>
        <v>7056.4400748081689</v>
      </c>
      <c r="CW324" s="162">
        <f t="shared" ca="1" si="680"/>
        <v>7244.0436614930204</v>
      </c>
      <c r="CX324" s="162">
        <f t="shared" ca="1" si="680"/>
        <v>7244.7728005321596</v>
      </c>
      <c r="CY324" s="162">
        <f t="shared" ca="1" si="680"/>
        <v>7304.2781369961385</v>
      </c>
      <c r="CZ324" s="162">
        <f t="shared" ca="1" si="680"/>
        <v>7305.5024956789839</v>
      </c>
      <c r="DA324" s="162">
        <f t="shared" ca="1" si="680"/>
        <v>7329.4950748798874</v>
      </c>
      <c r="DB324" s="162">
        <f t="shared" ca="1" si="680"/>
        <v>7330.3387856842164</v>
      </c>
      <c r="DC324" s="162">
        <f t="shared" ca="1" si="680"/>
        <v>7331.1845773069981</v>
      </c>
      <c r="DD324" s="162">
        <f t="shared" ca="1" si="680"/>
        <v>7332.0324548800927</v>
      </c>
      <c r="DE324" s="162">
        <f t="shared" ca="1" si="680"/>
        <v>7332.882423548017</v>
      </c>
      <c r="DF324" s="162">
        <f t="shared" ca="1" si="680"/>
        <v>7333.7344884679742</v>
      </c>
      <c r="DG324" s="162">
        <f t="shared" ca="1" si="680"/>
        <v>7334.588654809887</v>
      </c>
      <c r="DH324" s="162">
        <f t="shared" ca="1" si="680"/>
        <v>7354.7596528826662</v>
      </c>
      <c r="DI324" s="162">
        <f t="shared" ca="1" si="680"/>
        <v>7537.1465716753401</v>
      </c>
      <c r="DJ324" s="162">
        <f t="shared" ca="1" si="680"/>
        <v>7538.0070734303208</v>
      </c>
      <c r="DK324" s="162">
        <f t="shared" ca="1" si="680"/>
        <v>7538.8696974147697</v>
      </c>
      <c r="DL324" s="162">
        <f t="shared" ca="1" si="680"/>
        <v>7540.1307868581007</v>
      </c>
      <c r="DM324" s="162">
        <f t="shared" ca="1" si="680"/>
        <v>7541.7450512363066</v>
      </c>
      <c r="DN324" s="162">
        <f t="shared" ca="1" si="680"/>
        <v>7542.6140733647653</v>
      </c>
      <c r="DO324" s="162">
        <f t="shared" ca="1" si="680"/>
        <v>7543.4852387362307</v>
      </c>
      <c r="DP324" s="162">
        <f t="shared" ca="1" si="680"/>
        <v>7544.3585526365187</v>
      </c>
      <c r="DQ324" s="162">
        <f t="shared" ca="1" si="680"/>
        <v>7545.2340203644799</v>
      </c>
      <c r="DR324" s="162">
        <f t="shared" ca="1" si="680"/>
        <v>7546.1116472320355</v>
      </c>
      <c r="DS324" s="162">
        <f t="shared" ca="1" si="680"/>
        <v>7546.991438564206</v>
      </c>
      <c r="DT324" s="162">
        <f t="shared" ca="1" si="680"/>
        <v>7567.6148690613682</v>
      </c>
      <c r="DU324" s="162">
        <f t="shared" ca="1" si="680"/>
        <v>7755.4733954178228</v>
      </c>
      <c r="DV324" s="162">
        <f t="shared" ca="1" si="680"/>
        <v>7756.3597122254532</v>
      </c>
      <c r="DW324" s="162">
        <f t="shared" ca="1" si="680"/>
        <v>7757.2482149294356</v>
      </c>
      <c r="DX324" s="162">
        <f t="shared" ca="1" si="680"/>
        <v>7758.5471370560663</v>
      </c>
      <c r="DY324" s="162">
        <f t="shared" ca="1" si="680"/>
        <v>7668.1737363780285</v>
      </c>
      <c r="DZ324" s="162">
        <f t="shared" ca="1" si="680"/>
        <v>7668.9387402914508</v>
      </c>
      <c r="EA324" s="162">
        <f t="shared" ca="1" si="680"/>
        <v>7669.7056309109003</v>
      </c>
      <c r="EB324" s="162">
        <f t="shared" ca="1" si="680"/>
        <v>7736.4718799632474</v>
      </c>
      <c r="EC324" s="162">
        <f t="shared" ref="EC324:GN324" ca="1" si="681">SUM(EC319:EC323)</f>
        <v>7737.3736117230483</v>
      </c>
      <c r="ED324" s="162">
        <f t="shared" ca="1" si="681"/>
        <v>7765.4673216419869</v>
      </c>
      <c r="EE324" s="162">
        <f t="shared" ca="1" si="681"/>
        <v>7766.3735067141224</v>
      </c>
      <c r="EF324" s="162">
        <f t="shared" si="681"/>
        <v>7543.1959555158101</v>
      </c>
      <c r="EG324" s="162">
        <f t="shared" si="681"/>
        <v>7732.2275891903537</v>
      </c>
      <c r="EH324" s="162">
        <f t="shared" si="681"/>
        <v>7733.1131083128575</v>
      </c>
      <c r="EI324" s="162">
        <f t="shared" si="681"/>
        <v>7734.0008113644053</v>
      </c>
      <c r="EJ324" s="162">
        <f t="shared" si="681"/>
        <v>7734.8907037311565</v>
      </c>
      <c r="EK324" s="162">
        <f t="shared" si="681"/>
        <v>7735.7827908125528</v>
      </c>
      <c r="EL324" s="162">
        <f t="shared" si="681"/>
        <v>7736.6770780213519</v>
      </c>
      <c r="EM324" s="162">
        <f t="shared" si="681"/>
        <v>7737.573570783662</v>
      </c>
      <c r="EN324" s="162">
        <f t="shared" si="681"/>
        <v>7738.4722745389727</v>
      </c>
      <c r="EO324" s="162">
        <f t="shared" si="681"/>
        <v>7739.3731947401893</v>
      </c>
      <c r="EP324" s="162">
        <f t="shared" si="681"/>
        <v>7740.2763368536653</v>
      </c>
      <c r="EQ324" s="162">
        <f t="shared" si="681"/>
        <v>7741.1817063592362</v>
      </c>
      <c r="ER324" s="162">
        <f t="shared" si="681"/>
        <v>7746.3767587923185</v>
      </c>
      <c r="ES324" s="162">
        <f t="shared" si="681"/>
        <v>7941.0793414770969</v>
      </c>
      <c r="ET324" s="162">
        <f t="shared" si="681"/>
        <v>7941.9914261732765</v>
      </c>
      <c r="EU324" s="162">
        <f t="shared" si="681"/>
        <v>7942.905760316371</v>
      </c>
      <c r="EV324" s="162">
        <f t="shared" si="681"/>
        <v>7943.8223494541253</v>
      </c>
      <c r="EW324" s="162">
        <f t="shared" si="681"/>
        <v>0</v>
      </c>
      <c r="EX324" s="162">
        <f t="shared" si="681"/>
        <v>0</v>
      </c>
      <c r="EY324" s="162">
        <f t="shared" si="681"/>
        <v>0</v>
      </c>
      <c r="EZ324" s="162">
        <f t="shared" si="681"/>
        <v>0</v>
      </c>
      <c r="FA324" s="162">
        <f t="shared" si="681"/>
        <v>0</v>
      </c>
      <c r="FB324" s="162">
        <f t="shared" si="681"/>
        <v>0</v>
      </c>
      <c r="FC324" s="162">
        <f t="shared" si="681"/>
        <v>0</v>
      </c>
      <c r="FD324" s="162">
        <f t="shared" si="681"/>
        <v>0</v>
      </c>
      <c r="FE324" s="162">
        <f t="shared" si="681"/>
        <v>0</v>
      </c>
      <c r="FF324" s="162">
        <f t="shared" si="681"/>
        <v>0</v>
      </c>
      <c r="FG324" s="162">
        <f t="shared" si="681"/>
        <v>0</v>
      </c>
      <c r="FH324" s="162">
        <f t="shared" si="681"/>
        <v>0</v>
      </c>
      <c r="FI324" s="162">
        <f t="shared" si="681"/>
        <v>0</v>
      </c>
      <c r="FJ324" s="162">
        <f t="shared" si="681"/>
        <v>0</v>
      </c>
      <c r="FK324" s="162">
        <f t="shared" si="681"/>
        <v>0</v>
      </c>
      <c r="FL324" s="162">
        <f t="shared" si="681"/>
        <v>0</v>
      </c>
      <c r="FM324" s="162">
        <f t="shared" si="681"/>
        <v>0</v>
      </c>
      <c r="FN324" s="162">
        <f t="shared" si="681"/>
        <v>0</v>
      </c>
      <c r="FO324" s="162">
        <f t="shared" si="681"/>
        <v>0</v>
      </c>
      <c r="FP324" s="162">
        <f t="shared" si="681"/>
        <v>0</v>
      </c>
      <c r="FQ324" s="162">
        <f t="shared" si="681"/>
        <v>0</v>
      </c>
      <c r="FR324" s="162">
        <f t="shared" si="681"/>
        <v>0</v>
      </c>
      <c r="FS324" s="162">
        <f t="shared" si="681"/>
        <v>0</v>
      </c>
      <c r="FT324" s="162">
        <f t="shared" si="681"/>
        <v>0</v>
      </c>
      <c r="FU324" s="162">
        <f t="shared" si="681"/>
        <v>0</v>
      </c>
      <c r="FV324" s="162">
        <f t="shared" si="681"/>
        <v>0</v>
      </c>
      <c r="FW324" s="162">
        <f t="shared" si="681"/>
        <v>0</v>
      </c>
      <c r="FX324" s="162">
        <f t="shared" si="681"/>
        <v>0</v>
      </c>
      <c r="FY324" s="162">
        <f t="shared" si="681"/>
        <v>0</v>
      </c>
      <c r="FZ324" s="162">
        <f t="shared" si="681"/>
        <v>0</v>
      </c>
      <c r="GA324" s="162">
        <f t="shared" si="681"/>
        <v>0</v>
      </c>
      <c r="GB324" s="162">
        <f t="shared" si="681"/>
        <v>0</v>
      </c>
      <c r="GC324" s="162">
        <f t="shared" si="681"/>
        <v>0</v>
      </c>
      <c r="GD324" s="162">
        <f t="shared" si="681"/>
        <v>0</v>
      </c>
      <c r="GE324" s="162">
        <f t="shared" si="681"/>
        <v>0</v>
      </c>
      <c r="GF324" s="162">
        <f t="shared" si="681"/>
        <v>0</v>
      </c>
      <c r="GG324" s="162">
        <f t="shared" si="681"/>
        <v>0</v>
      </c>
      <c r="GH324" s="162">
        <f t="shared" si="681"/>
        <v>0</v>
      </c>
      <c r="GI324" s="162">
        <f t="shared" si="681"/>
        <v>0</v>
      </c>
      <c r="GJ324" s="162">
        <f t="shared" si="681"/>
        <v>0</v>
      </c>
      <c r="GK324" s="162">
        <f t="shared" si="681"/>
        <v>0</v>
      </c>
      <c r="GL324" s="162">
        <f t="shared" si="681"/>
        <v>0</v>
      </c>
      <c r="GM324" s="162">
        <f t="shared" si="681"/>
        <v>0</v>
      </c>
      <c r="GN324" s="162">
        <f t="shared" si="681"/>
        <v>0</v>
      </c>
      <c r="GO324" s="162">
        <f t="shared" ref="GO324:IZ324" si="682">SUM(GO319:GO323)</f>
        <v>0</v>
      </c>
      <c r="GP324" s="162">
        <f t="shared" si="682"/>
        <v>0</v>
      </c>
      <c r="GQ324" s="162">
        <f t="shared" si="682"/>
        <v>0</v>
      </c>
      <c r="GR324" s="162">
        <f t="shared" si="682"/>
        <v>0</v>
      </c>
      <c r="GS324" s="162">
        <f t="shared" si="682"/>
        <v>0</v>
      </c>
      <c r="GT324" s="162">
        <f t="shared" si="682"/>
        <v>0</v>
      </c>
      <c r="GU324" s="162">
        <f t="shared" si="682"/>
        <v>0</v>
      </c>
      <c r="GV324" s="162">
        <f t="shared" si="682"/>
        <v>0</v>
      </c>
      <c r="GW324" s="162">
        <f t="shared" si="682"/>
        <v>0</v>
      </c>
      <c r="GX324" s="162">
        <f t="shared" si="682"/>
        <v>0</v>
      </c>
      <c r="GY324" s="162">
        <f t="shared" si="682"/>
        <v>0</v>
      </c>
      <c r="GZ324" s="162">
        <f t="shared" si="682"/>
        <v>0</v>
      </c>
      <c r="HA324" s="162">
        <f t="shared" si="682"/>
        <v>0</v>
      </c>
      <c r="HB324" s="162">
        <f t="shared" si="682"/>
        <v>0</v>
      </c>
      <c r="HC324" s="162">
        <f t="shared" si="682"/>
        <v>0</v>
      </c>
      <c r="HD324" s="162">
        <f t="shared" si="682"/>
        <v>0</v>
      </c>
      <c r="HE324" s="162">
        <f t="shared" si="682"/>
        <v>0</v>
      </c>
      <c r="HF324" s="162">
        <f t="shared" si="682"/>
        <v>0</v>
      </c>
      <c r="HG324" s="162">
        <f t="shared" si="682"/>
        <v>0</v>
      </c>
      <c r="HH324" s="162">
        <f t="shared" si="682"/>
        <v>0</v>
      </c>
      <c r="HI324" s="162">
        <f t="shared" si="682"/>
        <v>0</v>
      </c>
      <c r="HJ324" s="162">
        <f t="shared" si="682"/>
        <v>0</v>
      </c>
      <c r="HK324" s="162">
        <f t="shared" si="682"/>
        <v>0</v>
      </c>
      <c r="HL324" s="162">
        <f t="shared" si="682"/>
        <v>0</v>
      </c>
      <c r="HM324" s="162">
        <f t="shared" si="682"/>
        <v>0</v>
      </c>
      <c r="HN324" s="162">
        <f t="shared" si="682"/>
        <v>0</v>
      </c>
      <c r="HO324" s="162">
        <f t="shared" si="682"/>
        <v>0</v>
      </c>
      <c r="HP324" s="162">
        <f t="shared" si="682"/>
        <v>0</v>
      </c>
      <c r="HQ324" s="162">
        <f t="shared" si="682"/>
        <v>0</v>
      </c>
      <c r="HR324" s="162">
        <f t="shared" si="682"/>
        <v>0</v>
      </c>
      <c r="HS324" s="162">
        <f t="shared" si="682"/>
        <v>0</v>
      </c>
      <c r="HT324" s="162">
        <f t="shared" si="682"/>
        <v>0</v>
      </c>
      <c r="HU324" s="162">
        <f t="shared" si="682"/>
        <v>0</v>
      </c>
      <c r="HV324" s="162">
        <f t="shared" si="682"/>
        <v>0</v>
      </c>
      <c r="HW324" s="162">
        <f t="shared" si="682"/>
        <v>0</v>
      </c>
      <c r="HX324" s="162">
        <f t="shared" si="682"/>
        <v>0</v>
      </c>
      <c r="HY324" s="162">
        <f t="shared" si="682"/>
        <v>0</v>
      </c>
      <c r="HZ324" s="162">
        <f t="shared" si="682"/>
        <v>0</v>
      </c>
      <c r="IA324" s="162">
        <f t="shared" si="682"/>
        <v>0</v>
      </c>
      <c r="IB324" s="162">
        <f t="shared" si="682"/>
        <v>0</v>
      </c>
      <c r="IC324" s="162">
        <f t="shared" si="682"/>
        <v>0</v>
      </c>
      <c r="ID324" s="162">
        <f t="shared" si="682"/>
        <v>0</v>
      </c>
      <c r="IE324" s="162">
        <f t="shared" si="682"/>
        <v>0</v>
      </c>
      <c r="IF324" s="162">
        <f t="shared" si="682"/>
        <v>0</v>
      </c>
      <c r="IG324" s="162">
        <f t="shared" si="682"/>
        <v>0</v>
      </c>
      <c r="IH324" s="162">
        <f t="shared" si="682"/>
        <v>0</v>
      </c>
      <c r="II324" s="162">
        <f t="shared" si="682"/>
        <v>0</v>
      </c>
      <c r="IJ324" s="162">
        <f t="shared" si="682"/>
        <v>0</v>
      </c>
      <c r="IK324" s="162">
        <f t="shared" si="682"/>
        <v>0</v>
      </c>
      <c r="IL324" s="162">
        <f t="shared" si="682"/>
        <v>0</v>
      </c>
      <c r="IM324" s="162">
        <f t="shared" si="682"/>
        <v>0</v>
      </c>
      <c r="IN324" s="162">
        <f t="shared" si="682"/>
        <v>0</v>
      </c>
      <c r="IO324" s="162">
        <f t="shared" si="682"/>
        <v>0</v>
      </c>
      <c r="IP324" s="162">
        <f t="shared" si="682"/>
        <v>0</v>
      </c>
      <c r="IQ324" s="162">
        <f t="shared" si="682"/>
        <v>0</v>
      </c>
      <c r="IR324" s="162">
        <f t="shared" si="682"/>
        <v>0</v>
      </c>
      <c r="IS324" s="162">
        <f t="shared" si="682"/>
        <v>0</v>
      </c>
      <c r="IT324" s="162">
        <f t="shared" si="682"/>
        <v>0</v>
      </c>
      <c r="IU324" s="162">
        <f t="shared" si="682"/>
        <v>0</v>
      </c>
      <c r="IV324" s="162">
        <f t="shared" si="682"/>
        <v>0</v>
      </c>
      <c r="IW324" s="162">
        <f t="shared" si="682"/>
        <v>0</v>
      </c>
      <c r="IX324" s="162">
        <f t="shared" si="682"/>
        <v>0</v>
      </c>
      <c r="IY324" s="162">
        <f t="shared" si="682"/>
        <v>0</v>
      </c>
      <c r="IZ324" s="162">
        <f t="shared" si="682"/>
        <v>0</v>
      </c>
      <c r="JA324" s="162">
        <f t="shared" ref="JA324:LL324" si="683">SUM(JA319:JA323)</f>
        <v>0</v>
      </c>
      <c r="JB324" s="162">
        <f t="shared" si="683"/>
        <v>0</v>
      </c>
      <c r="JC324" s="162">
        <f t="shared" si="683"/>
        <v>0</v>
      </c>
      <c r="JD324" s="162">
        <f t="shared" si="683"/>
        <v>0</v>
      </c>
      <c r="JE324" s="162">
        <f t="shared" si="683"/>
        <v>0</v>
      </c>
      <c r="JF324" s="162">
        <f t="shared" si="683"/>
        <v>0</v>
      </c>
      <c r="JG324" s="162">
        <f t="shared" si="683"/>
        <v>0</v>
      </c>
      <c r="JH324" s="162">
        <f t="shared" si="683"/>
        <v>0</v>
      </c>
      <c r="JI324" s="162">
        <f t="shared" si="683"/>
        <v>0</v>
      </c>
      <c r="JJ324" s="162">
        <f t="shared" si="683"/>
        <v>0</v>
      </c>
      <c r="JK324" s="162">
        <f t="shared" si="683"/>
        <v>0</v>
      </c>
      <c r="JL324" s="162">
        <f t="shared" si="683"/>
        <v>0</v>
      </c>
      <c r="JM324" s="162">
        <f t="shared" si="683"/>
        <v>0</v>
      </c>
      <c r="JN324" s="162">
        <f t="shared" si="683"/>
        <v>0</v>
      </c>
      <c r="JO324" s="162">
        <f t="shared" si="683"/>
        <v>0</v>
      </c>
      <c r="JP324" s="162">
        <f t="shared" si="683"/>
        <v>0</v>
      </c>
      <c r="JQ324" s="162">
        <f t="shared" si="683"/>
        <v>0</v>
      </c>
      <c r="JR324" s="162">
        <f t="shared" si="683"/>
        <v>0</v>
      </c>
      <c r="JS324" s="162">
        <f t="shared" si="683"/>
        <v>0</v>
      </c>
      <c r="JT324" s="162">
        <f t="shared" si="683"/>
        <v>0</v>
      </c>
      <c r="JU324" s="162">
        <f t="shared" si="683"/>
        <v>0</v>
      </c>
      <c r="JV324" s="162">
        <f t="shared" si="683"/>
        <v>0</v>
      </c>
      <c r="JW324" s="162">
        <f t="shared" si="683"/>
        <v>0</v>
      </c>
      <c r="JX324" s="162">
        <f t="shared" si="683"/>
        <v>0</v>
      </c>
      <c r="JY324" s="162">
        <f t="shared" si="683"/>
        <v>0</v>
      </c>
      <c r="JZ324" s="162">
        <f t="shared" si="683"/>
        <v>0</v>
      </c>
      <c r="KA324" s="162">
        <f t="shared" si="683"/>
        <v>0</v>
      </c>
      <c r="KB324" s="162">
        <f t="shared" si="683"/>
        <v>0</v>
      </c>
      <c r="KC324" s="162">
        <f t="shared" si="683"/>
        <v>0</v>
      </c>
      <c r="KD324" s="162">
        <f t="shared" si="683"/>
        <v>0</v>
      </c>
      <c r="KE324" s="162">
        <f t="shared" si="683"/>
        <v>0</v>
      </c>
      <c r="KF324" s="162">
        <f t="shared" si="683"/>
        <v>0</v>
      </c>
      <c r="KG324" s="162">
        <f t="shared" si="683"/>
        <v>0</v>
      </c>
      <c r="KH324" s="162">
        <f t="shared" si="683"/>
        <v>0</v>
      </c>
      <c r="KI324" s="162">
        <f t="shared" si="683"/>
        <v>0</v>
      </c>
      <c r="KJ324" s="162">
        <f t="shared" si="683"/>
        <v>0</v>
      </c>
      <c r="KK324" s="162">
        <f t="shared" si="683"/>
        <v>0</v>
      </c>
      <c r="KL324" s="162">
        <f t="shared" si="683"/>
        <v>0</v>
      </c>
      <c r="KM324" s="162">
        <f t="shared" si="683"/>
        <v>0</v>
      </c>
      <c r="KN324" s="162">
        <f t="shared" si="683"/>
        <v>0</v>
      </c>
      <c r="KO324" s="162">
        <f t="shared" si="683"/>
        <v>0</v>
      </c>
      <c r="KP324" s="162">
        <f t="shared" si="683"/>
        <v>0</v>
      </c>
      <c r="KQ324" s="162">
        <f t="shared" si="683"/>
        <v>0</v>
      </c>
      <c r="KR324" s="162">
        <f t="shared" si="683"/>
        <v>0</v>
      </c>
      <c r="KS324" s="162">
        <f t="shared" si="683"/>
        <v>0</v>
      </c>
      <c r="KT324" s="162">
        <f t="shared" si="683"/>
        <v>0</v>
      </c>
      <c r="KU324" s="162">
        <f t="shared" si="683"/>
        <v>0</v>
      </c>
      <c r="KV324" s="162">
        <f t="shared" si="683"/>
        <v>0</v>
      </c>
      <c r="KW324" s="162">
        <f t="shared" si="683"/>
        <v>0</v>
      </c>
      <c r="KX324" s="162">
        <f t="shared" si="683"/>
        <v>0</v>
      </c>
      <c r="KY324" s="162">
        <f t="shared" si="683"/>
        <v>0</v>
      </c>
      <c r="KZ324" s="162">
        <f t="shared" si="683"/>
        <v>0</v>
      </c>
      <c r="LA324" s="162">
        <f t="shared" si="683"/>
        <v>0</v>
      </c>
      <c r="LB324" s="162">
        <f t="shared" si="683"/>
        <v>0</v>
      </c>
      <c r="LC324" s="162">
        <f t="shared" si="683"/>
        <v>0</v>
      </c>
      <c r="LD324" s="162">
        <f t="shared" si="683"/>
        <v>0</v>
      </c>
      <c r="LE324" s="162">
        <f t="shared" si="683"/>
        <v>0</v>
      </c>
      <c r="LF324" s="162">
        <f t="shared" si="683"/>
        <v>0</v>
      </c>
      <c r="LG324" s="162">
        <f t="shared" si="683"/>
        <v>0</v>
      </c>
      <c r="LH324" s="162">
        <f t="shared" si="683"/>
        <v>0</v>
      </c>
      <c r="LI324" s="162">
        <f t="shared" si="683"/>
        <v>0</v>
      </c>
      <c r="LJ324" s="162">
        <f t="shared" si="683"/>
        <v>0</v>
      </c>
      <c r="LK324" s="162">
        <f t="shared" si="683"/>
        <v>0</v>
      </c>
      <c r="LL324" s="162">
        <f t="shared" si="683"/>
        <v>0</v>
      </c>
      <c r="LM324" s="162">
        <f t="shared" ref="LM324:NK324" si="684">SUM(LM319:LM323)</f>
        <v>0</v>
      </c>
      <c r="LN324" s="162">
        <f t="shared" si="684"/>
        <v>0</v>
      </c>
      <c r="LO324" s="162">
        <f t="shared" si="684"/>
        <v>0</v>
      </c>
      <c r="LP324" s="162">
        <f t="shared" si="684"/>
        <v>0</v>
      </c>
      <c r="LQ324" s="162">
        <f t="shared" si="684"/>
        <v>0</v>
      </c>
      <c r="LR324" s="162">
        <f t="shared" si="684"/>
        <v>0</v>
      </c>
      <c r="LS324" s="162">
        <f t="shared" si="684"/>
        <v>0</v>
      </c>
      <c r="LT324" s="162">
        <f t="shared" si="684"/>
        <v>0</v>
      </c>
      <c r="LU324" s="162">
        <f t="shared" si="684"/>
        <v>0</v>
      </c>
      <c r="LV324" s="162">
        <f t="shared" si="684"/>
        <v>0</v>
      </c>
      <c r="LW324" s="162">
        <f t="shared" si="684"/>
        <v>0</v>
      </c>
      <c r="LX324" s="162">
        <f t="shared" si="684"/>
        <v>0</v>
      </c>
      <c r="LY324" s="162">
        <f t="shared" si="684"/>
        <v>0</v>
      </c>
      <c r="LZ324" s="162">
        <f t="shared" si="684"/>
        <v>0</v>
      </c>
      <c r="MA324" s="162">
        <f t="shared" si="684"/>
        <v>0</v>
      </c>
      <c r="MB324" s="162">
        <f t="shared" si="684"/>
        <v>0</v>
      </c>
      <c r="MC324" s="162">
        <f t="shared" si="684"/>
        <v>0</v>
      </c>
      <c r="MD324" s="162">
        <f t="shared" si="684"/>
        <v>0</v>
      </c>
      <c r="ME324" s="162">
        <f t="shared" si="684"/>
        <v>0</v>
      </c>
      <c r="MF324" s="162">
        <f t="shared" si="684"/>
        <v>0</v>
      </c>
      <c r="MG324" s="162">
        <f t="shared" si="684"/>
        <v>0</v>
      </c>
      <c r="MH324" s="162">
        <f t="shared" si="684"/>
        <v>0</v>
      </c>
      <c r="MI324" s="162">
        <f t="shared" si="684"/>
        <v>0</v>
      </c>
      <c r="MJ324" s="162">
        <f t="shared" si="684"/>
        <v>0</v>
      </c>
      <c r="MK324" s="162">
        <f t="shared" si="684"/>
        <v>0</v>
      </c>
      <c r="ML324" s="162">
        <f t="shared" si="684"/>
        <v>0</v>
      </c>
      <c r="MM324" s="162">
        <f t="shared" si="684"/>
        <v>0</v>
      </c>
      <c r="MN324" s="162">
        <f t="shared" si="684"/>
        <v>0</v>
      </c>
      <c r="MO324" s="162">
        <f t="shared" si="684"/>
        <v>0</v>
      </c>
      <c r="MP324" s="162">
        <f t="shared" si="684"/>
        <v>0</v>
      </c>
      <c r="MQ324" s="162">
        <f t="shared" si="684"/>
        <v>0</v>
      </c>
      <c r="MR324" s="162">
        <f t="shared" si="684"/>
        <v>0</v>
      </c>
      <c r="MS324" s="162">
        <f t="shared" si="684"/>
        <v>0</v>
      </c>
      <c r="MT324" s="162">
        <f t="shared" si="684"/>
        <v>0</v>
      </c>
      <c r="MU324" s="162">
        <f t="shared" si="684"/>
        <v>0</v>
      </c>
      <c r="MV324" s="162">
        <f t="shared" si="684"/>
        <v>0</v>
      </c>
      <c r="MW324" s="162">
        <f t="shared" si="684"/>
        <v>0</v>
      </c>
      <c r="MX324" s="162">
        <f t="shared" si="684"/>
        <v>0</v>
      </c>
      <c r="MY324" s="162">
        <f t="shared" si="684"/>
        <v>0</v>
      </c>
      <c r="MZ324" s="162">
        <f t="shared" si="684"/>
        <v>0</v>
      </c>
      <c r="NA324" s="162">
        <f t="shared" si="684"/>
        <v>0</v>
      </c>
      <c r="NB324" s="162">
        <f t="shared" si="684"/>
        <v>0</v>
      </c>
      <c r="NC324" s="162">
        <f t="shared" si="684"/>
        <v>0</v>
      </c>
      <c r="ND324" s="162">
        <f t="shared" si="684"/>
        <v>0</v>
      </c>
      <c r="NE324" s="162">
        <f t="shared" si="684"/>
        <v>0</v>
      </c>
      <c r="NF324" s="162">
        <f t="shared" si="684"/>
        <v>0</v>
      </c>
      <c r="NG324" s="162">
        <f t="shared" si="684"/>
        <v>0</v>
      </c>
      <c r="NH324" s="162">
        <f t="shared" si="684"/>
        <v>0</v>
      </c>
      <c r="NI324" s="162">
        <f t="shared" si="684"/>
        <v>0</v>
      </c>
      <c r="NJ324" s="162">
        <f t="shared" si="684"/>
        <v>0</v>
      </c>
      <c r="NK324" s="163">
        <f t="shared" si="684"/>
        <v>0</v>
      </c>
    </row>
    <row r="325" spans="1:375" x14ac:dyDescent="0.25">
      <c r="C325" s="89"/>
    </row>
    <row r="326" spans="1:375" x14ac:dyDescent="0.25">
      <c r="C326" s="89"/>
    </row>
    <row r="327" spans="1:375" x14ac:dyDescent="0.25">
      <c r="C327" s="89"/>
    </row>
    <row r="328" spans="1:375" x14ac:dyDescent="0.25">
      <c r="C328" s="89"/>
    </row>
    <row r="329" spans="1:375" x14ac:dyDescent="0.25">
      <c r="C329" s="89"/>
    </row>
    <row r="330" spans="1:375" x14ac:dyDescent="0.25">
      <c r="C330" s="89"/>
    </row>
    <row r="331" spans="1:375" x14ac:dyDescent="0.25">
      <c r="C331" s="89"/>
    </row>
    <row r="332" spans="1:375" x14ac:dyDescent="0.25">
      <c r="C332" s="89"/>
    </row>
    <row r="333" spans="1:375" x14ac:dyDescent="0.25">
      <c r="C333" s="89"/>
    </row>
    <row r="334" spans="1:375" x14ac:dyDescent="0.25">
      <c r="NK334" s="6">
        <v>0</v>
      </c>
    </row>
    <row r="342" spans="1:3" x14ac:dyDescent="0.25">
      <c r="C342" s="166" t="s">
        <v>107</v>
      </c>
    </row>
    <row r="343" spans="1:3" x14ac:dyDescent="0.25">
      <c r="C343" s="167" t="s">
        <v>99</v>
      </c>
    </row>
    <row r="344" spans="1:3" x14ac:dyDescent="0.25">
      <c r="C344" s="168" t="s">
        <v>109</v>
      </c>
    </row>
    <row r="345" spans="1:3" x14ac:dyDescent="0.25">
      <c r="C345" s="168" t="s">
        <v>110</v>
      </c>
    </row>
    <row r="346" spans="1:3" x14ac:dyDescent="0.25">
      <c r="C346" s="169" t="s">
        <v>111</v>
      </c>
    </row>
    <row r="347" spans="1:3" x14ac:dyDescent="0.25">
      <c r="C347" s="36"/>
    </row>
    <row r="348" spans="1:3" x14ac:dyDescent="0.25">
      <c r="C348" s="166" t="s">
        <v>181</v>
      </c>
    </row>
    <row r="349" spans="1:3" x14ac:dyDescent="0.25">
      <c r="C349" s="167">
        <v>1</v>
      </c>
    </row>
    <row r="350" spans="1:3" x14ac:dyDescent="0.25">
      <c r="C350" s="169">
        <v>0</v>
      </c>
    </row>
    <row r="352" spans="1:3" x14ac:dyDescent="0.25">
      <c r="A352" s="170" t="s">
        <v>182</v>
      </c>
    </row>
    <row r="353" spans="1:375" x14ac:dyDescent="0.25">
      <c r="A353" s="171"/>
      <c r="B353" s="172" t="s">
        <v>98</v>
      </c>
      <c r="C353" s="172" t="s">
        <v>152</v>
      </c>
      <c r="D353" s="172"/>
      <c r="E353" s="172"/>
      <c r="F353" s="172"/>
      <c r="G353" s="172"/>
      <c r="H353" s="172"/>
      <c r="I353" s="172"/>
      <c r="J353" s="172"/>
      <c r="K353" s="172"/>
      <c r="L353" s="172"/>
      <c r="M353" s="172"/>
      <c r="N353" s="172"/>
      <c r="O353" s="172"/>
      <c r="P353" s="172"/>
      <c r="Q353" s="172"/>
      <c r="R353" s="172"/>
      <c r="S353" s="172"/>
      <c r="T353" s="172"/>
      <c r="U353" s="172"/>
      <c r="V353" s="172"/>
      <c r="W353" s="172"/>
      <c r="X353" s="172"/>
      <c r="Y353" s="172"/>
      <c r="Z353" s="172"/>
      <c r="AA353" s="172"/>
      <c r="AB353" s="172"/>
      <c r="AC353" s="172"/>
      <c r="AD353" s="172"/>
      <c r="AE353" s="172"/>
      <c r="AF353" s="172"/>
      <c r="AG353" s="172"/>
      <c r="AH353" s="172"/>
      <c r="AI353" s="172"/>
      <c r="AJ353" s="172"/>
      <c r="AK353" s="172"/>
      <c r="AL353" s="172"/>
      <c r="AM353" s="172"/>
      <c r="AN353" s="172"/>
      <c r="AO353" s="172"/>
      <c r="AP353" s="172"/>
      <c r="AQ353" s="172"/>
      <c r="AR353" s="172"/>
      <c r="AS353" s="172"/>
      <c r="AT353" s="172"/>
      <c r="AU353" s="172"/>
      <c r="AV353" s="172"/>
      <c r="AW353" s="172"/>
      <c r="AX353" s="172"/>
      <c r="AY353" s="172"/>
      <c r="AZ353" s="172"/>
      <c r="BA353" s="172"/>
      <c r="BB353" s="172"/>
      <c r="BC353" s="172"/>
      <c r="BD353" s="172"/>
      <c r="BE353" s="172"/>
      <c r="BF353" s="172"/>
      <c r="BG353" s="172"/>
      <c r="BH353" s="172"/>
      <c r="BI353" s="172"/>
      <c r="BJ353" s="172"/>
      <c r="BK353" s="172"/>
      <c r="BL353" s="172"/>
      <c r="BM353" s="172"/>
      <c r="BN353" s="172"/>
      <c r="BO353" s="172"/>
      <c r="BP353" s="172"/>
      <c r="BQ353" s="172"/>
      <c r="BR353" s="172"/>
      <c r="BS353" s="172"/>
      <c r="BT353" s="172"/>
      <c r="BU353" s="172"/>
      <c r="BV353" s="172"/>
      <c r="BW353" s="172"/>
      <c r="BX353" s="172"/>
      <c r="BY353" s="172"/>
      <c r="BZ353" s="172"/>
      <c r="CA353" s="172"/>
      <c r="CB353" s="172"/>
      <c r="CC353" s="172"/>
      <c r="CD353" s="172"/>
      <c r="CE353" s="172"/>
      <c r="CF353" s="172"/>
      <c r="CG353" s="172"/>
      <c r="CH353" s="172"/>
      <c r="CI353" s="172"/>
      <c r="CJ353" s="172"/>
      <c r="CK353" s="172"/>
      <c r="CL353" s="172"/>
      <c r="CM353" s="172"/>
      <c r="CN353" s="172"/>
      <c r="CO353" s="172"/>
      <c r="CP353" s="172"/>
      <c r="CQ353" s="172"/>
      <c r="CR353" s="172"/>
      <c r="CS353" s="172"/>
      <c r="CT353" s="172"/>
      <c r="CU353" s="172"/>
      <c r="CV353" s="172"/>
      <c r="CW353" s="172"/>
      <c r="CX353" s="172"/>
      <c r="CY353" s="172"/>
      <c r="CZ353" s="172"/>
      <c r="DA353" s="172"/>
      <c r="DB353" s="172"/>
      <c r="DC353" s="172"/>
      <c r="DD353" s="172"/>
      <c r="DE353" s="172"/>
      <c r="DF353" s="172"/>
      <c r="DG353" s="172"/>
      <c r="DH353" s="172"/>
      <c r="DI353" s="172"/>
      <c r="DJ353" s="172"/>
      <c r="DK353" s="172"/>
      <c r="DL353" s="172"/>
      <c r="DM353" s="172"/>
      <c r="DN353" s="172"/>
      <c r="DO353" s="172"/>
      <c r="DP353" s="172"/>
      <c r="DQ353" s="172"/>
      <c r="DR353" s="172"/>
      <c r="DS353" s="172"/>
      <c r="DT353" s="172"/>
      <c r="DU353" s="172"/>
      <c r="DV353" s="172"/>
      <c r="DW353" s="172"/>
      <c r="DX353" s="172"/>
      <c r="DY353" s="172"/>
      <c r="DZ353" s="172"/>
      <c r="EA353" s="172"/>
      <c r="EB353" s="172"/>
      <c r="EC353" s="172"/>
      <c r="ED353" s="172"/>
      <c r="EE353" s="172"/>
      <c r="EF353" s="172"/>
      <c r="EG353" s="172"/>
      <c r="EH353" s="172"/>
      <c r="EI353" s="172"/>
      <c r="EJ353" s="172"/>
      <c r="EK353" s="172"/>
      <c r="EL353" s="172"/>
      <c r="EM353" s="172"/>
      <c r="EN353" s="172"/>
      <c r="EO353" s="172"/>
      <c r="EP353" s="172"/>
      <c r="EQ353" s="172"/>
      <c r="ER353" s="172"/>
      <c r="ES353" s="172"/>
      <c r="ET353" s="172"/>
      <c r="EU353" s="172"/>
      <c r="EV353" s="172"/>
      <c r="EW353" s="172"/>
      <c r="EX353" s="172"/>
      <c r="EY353" s="172"/>
      <c r="EZ353" s="172"/>
      <c r="FA353" s="172"/>
      <c r="FB353" s="172"/>
      <c r="FC353" s="172"/>
      <c r="FD353" s="172"/>
      <c r="FE353" s="172"/>
      <c r="FF353" s="172"/>
      <c r="FG353" s="172"/>
      <c r="FH353" s="172"/>
      <c r="FI353" s="172"/>
      <c r="FJ353" s="172"/>
      <c r="FK353" s="172"/>
      <c r="FL353" s="172"/>
      <c r="FM353" s="172"/>
      <c r="FN353" s="172"/>
      <c r="FO353" s="172"/>
      <c r="FP353" s="172"/>
      <c r="FQ353" s="172"/>
      <c r="FR353" s="172"/>
      <c r="FS353" s="172"/>
      <c r="FT353" s="172"/>
      <c r="FU353" s="172"/>
      <c r="FV353" s="172"/>
      <c r="FW353" s="172"/>
      <c r="FX353" s="172"/>
      <c r="FY353" s="172"/>
      <c r="FZ353" s="172"/>
      <c r="GA353" s="172"/>
      <c r="GB353" s="172"/>
      <c r="GC353" s="172"/>
      <c r="GD353" s="172"/>
      <c r="GE353" s="172"/>
      <c r="GF353" s="172"/>
      <c r="GG353" s="172"/>
      <c r="GH353" s="172"/>
      <c r="GI353" s="172"/>
      <c r="GJ353" s="172"/>
      <c r="GK353" s="172"/>
      <c r="GL353" s="172"/>
      <c r="GM353" s="172"/>
      <c r="GN353" s="172"/>
      <c r="GO353" s="172"/>
      <c r="GP353" s="172"/>
      <c r="GQ353" s="172"/>
      <c r="GR353" s="172"/>
      <c r="GS353" s="172"/>
      <c r="GT353" s="172"/>
      <c r="GU353" s="172"/>
      <c r="GV353" s="172"/>
      <c r="GW353" s="172"/>
      <c r="GX353" s="172"/>
      <c r="GY353" s="172"/>
      <c r="GZ353" s="172"/>
      <c r="HA353" s="172"/>
      <c r="HB353" s="172"/>
      <c r="HC353" s="172"/>
      <c r="HD353" s="172"/>
      <c r="HE353" s="172"/>
      <c r="HF353" s="172"/>
      <c r="HG353" s="172"/>
      <c r="HH353" s="172"/>
      <c r="HI353" s="172"/>
      <c r="HJ353" s="172"/>
      <c r="HK353" s="172"/>
      <c r="HL353" s="172"/>
      <c r="HM353" s="172"/>
      <c r="HN353" s="172"/>
      <c r="HO353" s="172"/>
      <c r="HP353" s="172"/>
      <c r="HQ353" s="172"/>
      <c r="HR353" s="172"/>
      <c r="HS353" s="172"/>
      <c r="HT353" s="172"/>
      <c r="HU353" s="172"/>
      <c r="HV353" s="172"/>
      <c r="HW353" s="172"/>
      <c r="HX353" s="172"/>
      <c r="HY353" s="172"/>
      <c r="HZ353" s="172"/>
      <c r="IA353" s="172"/>
      <c r="IB353" s="172"/>
      <c r="IC353" s="172"/>
      <c r="ID353" s="172"/>
      <c r="IE353" s="172"/>
      <c r="IF353" s="172"/>
      <c r="IG353" s="172"/>
      <c r="IH353" s="172"/>
      <c r="II353" s="172"/>
      <c r="IJ353" s="172"/>
      <c r="IK353" s="172"/>
      <c r="IL353" s="172"/>
      <c r="IM353" s="172"/>
      <c r="IN353" s="172"/>
      <c r="IO353" s="172"/>
      <c r="IP353" s="172"/>
      <c r="IQ353" s="172"/>
      <c r="IR353" s="172"/>
      <c r="IS353" s="172"/>
      <c r="IT353" s="172"/>
      <c r="IU353" s="172"/>
      <c r="IV353" s="172"/>
      <c r="IW353" s="172"/>
      <c r="IX353" s="172"/>
      <c r="IY353" s="172"/>
      <c r="IZ353" s="172"/>
      <c r="JA353" s="172"/>
      <c r="JB353" s="172"/>
      <c r="JC353" s="172"/>
      <c r="JD353" s="172"/>
      <c r="JE353" s="172"/>
      <c r="JF353" s="172"/>
      <c r="JG353" s="172"/>
      <c r="JH353" s="172"/>
      <c r="JI353" s="172"/>
      <c r="JJ353" s="172"/>
      <c r="JK353" s="172"/>
      <c r="JL353" s="172"/>
      <c r="JM353" s="172"/>
      <c r="JN353" s="172"/>
      <c r="JO353" s="172"/>
      <c r="JP353" s="172"/>
      <c r="JQ353" s="172"/>
      <c r="JR353" s="172"/>
      <c r="JS353" s="172"/>
      <c r="JT353" s="172"/>
      <c r="JU353" s="172"/>
      <c r="JV353" s="172"/>
      <c r="JW353" s="172"/>
      <c r="JX353" s="172"/>
      <c r="JY353" s="172"/>
      <c r="JZ353" s="172"/>
      <c r="KA353" s="172"/>
      <c r="KB353" s="172"/>
      <c r="KC353" s="172"/>
      <c r="KD353" s="172"/>
      <c r="KE353" s="172"/>
      <c r="KF353" s="172"/>
      <c r="KG353" s="172"/>
      <c r="KH353" s="172"/>
      <c r="KI353" s="172"/>
      <c r="KJ353" s="172"/>
      <c r="KK353" s="172"/>
      <c r="KL353" s="172"/>
      <c r="KM353" s="172"/>
      <c r="KN353" s="172"/>
      <c r="KO353" s="172"/>
      <c r="KP353" s="172"/>
      <c r="KQ353" s="172"/>
      <c r="KR353" s="172"/>
      <c r="KS353" s="172"/>
      <c r="KT353" s="172"/>
      <c r="KU353" s="172"/>
      <c r="KV353" s="172"/>
      <c r="KW353" s="172"/>
      <c r="KX353" s="172"/>
      <c r="KY353" s="172"/>
      <c r="KZ353" s="172"/>
      <c r="LA353" s="172"/>
      <c r="LB353" s="172"/>
      <c r="LC353" s="172"/>
      <c r="LD353" s="172"/>
      <c r="LE353" s="172"/>
      <c r="LF353" s="172"/>
      <c r="LG353" s="172"/>
      <c r="LH353" s="172"/>
      <c r="LI353" s="172"/>
      <c r="LJ353" s="172"/>
      <c r="LK353" s="172"/>
      <c r="LL353" s="172"/>
      <c r="LM353" s="172"/>
      <c r="LN353" s="172"/>
      <c r="LO353" s="172"/>
      <c r="LP353" s="172"/>
      <c r="LQ353" s="172"/>
      <c r="LR353" s="172"/>
      <c r="LS353" s="172"/>
      <c r="LT353" s="172"/>
      <c r="LU353" s="172"/>
      <c r="LV353" s="172"/>
      <c r="LW353" s="172"/>
      <c r="LX353" s="172"/>
      <c r="LY353" s="172"/>
      <c r="LZ353" s="172"/>
      <c r="MA353" s="172"/>
      <c r="MB353" s="172"/>
      <c r="MC353" s="172"/>
      <c r="MD353" s="172"/>
      <c r="ME353" s="172"/>
      <c r="MF353" s="172"/>
      <c r="MG353" s="172"/>
      <c r="MH353" s="172"/>
      <c r="MI353" s="172"/>
      <c r="MJ353" s="172"/>
      <c r="MK353" s="172"/>
      <c r="ML353" s="172"/>
      <c r="MM353" s="172"/>
      <c r="MN353" s="172"/>
      <c r="MO353" s="172"/>
      <c r="MP353" s="172"/>
      <c r="MQ353" s="172"/>
      <c r="MR353" s="172"/>
      <c r="MS353" s="172"/>
      <c r="MT353" s="172"/>
      <c r="MU353" s="172"/>
      <c r="MV353" s="172"/>
      <c r="MW353" s="172"/>
      <c r="MX353" s="172"/>
      <c r="MY353" s="172"/>
      <c r="MZ353" s="172"/>
      <c r="NA353" s="172"/>
      <c r="NB353" s="172"/>
      <c r="NC353" s="172"/>
      <c r="ND353" s="172"/>
      <c r="NE353" s="172"/>
      <c r="NF353" s="172"/>
      <c r="NG353" s="172"/>
      <c r="NH353" s="172"/>
      <c r="NI353" s="172"/>
      <c r="NJ353" s="172"/>
      <c r="NK353" s="173"/>
    </row>
    <row r="354" spans="1:375" x14ac:dyDescent="0.25">
      <c r="A354" s="174"/>
      <c r="B354" s="175">
        <f>B3</f>
        <v>3000</v>
      </c>
      <c r="C354" s="176" t="str">
        <f>C167</f>
        <v>100 / YouTube</v>
      </c>
      <c r="D354" s="176">
        <f>(COUNTIF(INDEX($C$167:$NK$324,MATCH($C354,$C$167:$C$324,0)+1,D$164+1),"&gt;"&amp;0)+COUNTIF(INDEX($C$167:$NK$324,MATCH($C354,$C$167:$C$324,0)+5,D$164+1),"&gt;"&amp;0))*$B354</f>
        <v>0</v>
      </c>
      <c r="E354" s="176">
        <f t="shared" ref="E354:BP354" si="685">(COUNTIF(INDEX($C$167:$NK$324,MATCH($C354,$C$167:$C$324,0)+1,E$164+1),"&gt;"&amp;0)+COUNTIF(INDEX($C$167:$NK$324,MATCH($C354,$C$167:$C$324,0)+5,E$164+1),"&gt;"&amp;0))*$B354</f>
        <v>0</v>
      </c>
      <c r="F354" s="176">
        <f t="shared" si="685"/>
        <v>0</v>
      </c>
      <c r="G354" s="176">
        <f t="shared" si="685"/>
        <v>0</v>
      </c>
      <c r="H354" s="176">
        <f t="shared" si="685"/>
        <v>0</v>
      </c>
      <c r="I354" s="176">
        <f t="shared" si="685"/>
        <v>0</v>
      </c>
      <c r="J354" s="176">
        <f t="shared" si="685"/>
        <v>0</v>
      </c>
      <c r="K354" s="176">
        <f t="shared" si="685"/>
        <v>0</v>
      </c>
      <c r="L354" s="176">
        <f t="shared" si="685"/>
        <v>0</v>
      </c>
      <c r="M354" s="176">
        <f t="shared" si="685"/>
        <v>0</v>
      </c>
      <c r="N354" s="176">
        <f t="shared" si="685"/>
        <v>0</v>
      </c>
      <c r="O354" s="176">
        <f t="shared" si="685"/>
        <v>0</v>
      </c>
      <c r="P354" s="176">
        <f t="shared" si="685"/>
        <v>0</v>
      </c>
      <c r="Q354" s="176">
        <f t="shared" si="685"/>
        <v>0</v>
      </c>
      <c r="R354" s="176">
        <f t="shared" si="685"/>
        <v>0</v>
      </c>
      <c r="S354" s="176">
        <f t="shared" si="685"/>
        <v>0</v>
      </c>
      <c r="T354" s="176">
        <f t="shared" si="685"/>
        <v>0</v>
      </c>
      <c r="U354" s="176">
        <f t="shared" si="685"/>
        <v>0</v>
      </c>
      <c r="V354" s="176">
        <f t="shared" si="685"/>
        <v>0</v>
      </c>
      <c r="W354" s="176">
        <f t="shared" si="685"/>
        <v>0</v>
      </c>
      <c r="X354" s="176">
        <f t="shared" si="685"/>
        <v>3000</v>
      </c>
      <c r="Y354" s="176">
        <f t="shared" si="685"/>
        <v>3000</v>
      </c>
      <c r="Z354" s="176">
        <f t="shared" si="685"/>
        <v>3000</v>
      </c>
      <c r="AA354" s="176">
        <f t="shared" si="685"/>
        <v>3000</v>
      </c>
      <c r="AB354" s="176">
        <f t="shared" si="685"/>
        <v>3000</v>
      </c>
      <c r="AC354" s="176">
        <f t="shared" si="685"/>
        <v>3000</v>
      </c>
      <c r="AD354" s="176">
        <f t="shared" si="685"/>
        <v>3000</v>
      </c>
      <c r="AE354" s="176">
        <f t="shared" si="685"/>
        <v>3000</v>
      </c>
      <c r="AF354" s="176">
        <f t="shared" si="685"/>
        <v>3000</v>
      </c>
      <c r="AG354" s="176">
        <f t="shared" si="685"/>
        <v>3000</v>
      </c>
      <c r="AH354" s="176">
        <f t="shared" si="685"/>
        <v>3000</v>
      </c>
      <c r="AI354" s="176">
        <f t="shared" si="685"/>
        <v>3000</v>
      </c>
      <c r="AJ354" s="176">
        <f t="shared" si="685"/>
        <v>3000</v>
      </c>
      <c r="AK354" s="176">
        <f t="shared" si="685"/>
        <v>3000</v>
      </c>
      <c r="AL354" s="176">
        <f t="shared" si="685"/>
        <v>3000</v>
      </c>
      <c r="AM354" s="176">
        <f t="shared" si="685"/>
        <v>3000</v>
      </c>
      <c r="AN354" s="176">
        <f t="shared" si="685"/>
        <v>3000</v>
      </c>
      <c r="AO354" s="176">
        <f t="shared" si="685"/>
        <v>3000</v>
      </c>
      <c r="AP354" s="176">
        <f t="shared" si="685"/>
        <v>3000</v>
      </c>
      <c r="AQ354" s="176">
        <f t="shared" si="685"/>
        <v>3000</v>
      </c>
      <c r="AR354" s="176">
        <f t="shared" si="685"/>
        <v>3000</v>
      </c>
      <c r="AS354" s="176">
        <f t="shared" si="685"/>
        <v>3000</v>
      </c>
      <c r="AT354" s="176">
        <f t="shared" si="685"/>
        <v>3000</v>
      </c>
      <c r="AU354" s="176">
        <f t="shared" si="685"/>
        <v>3000</v>
      </c>
      <c r="AV354" s="176">
        <f t="shared" si="685"/>
        <v>3000</v>
      </c>
      <c r="AW354" s="176">
        <f t="shared" si="685"/>
        <v>3000</v>
      </c>
      <c r="AX354" s="176">
        <f t="shared" si="685"/>
        <v>3000</v>
      </c>
      <c r="AY354" s="176">
        <f t="shared" si="685"/>
        <v>3000</v>
      </c>
      <c r="AZ354" s="176">
        <f t="shared" si="685"/>
        <v>3000</v>
      </c>
      <c r="BA354" s="176">
        <f t="shared" si="685"/>
        <v>3000</v>
      </c>
      <c r="BB354" s="176">
        <f t="shared" si="685"/>
        <v>3000</v>
      </c>
      <c r="BC354" s="176">
        <f t="shared" si="685"/>
        <v>3000</v>
      </c>
      <c r="BD354" s="176">
        <f t="shared" si="685"/>
        <v>3000</v>
      </c>
      <c r="BE354" s="176">
        <f t="shared" si="685"/>
        <v>3000</v>
      </c>
      <c r="BF354" s="176">
        <f t="shared" si="685"/>
        <v>3000</v>
      </c>
      <c r="BG354" s="176">
        <f t="shared" si="685"/>
        <v>3000</v>
      </c>
      <c r="BH354" s="176">
        <f t="shared" si="685"/>
        <v>0</v>
      </c>
      <c r="BI354" s="176">
        <f t="shared" si="685"/>
        <v>0</v>
      </c>
      <c r="BJ354" s="176">
        <f t="shared" si="685"/>
        <v>0</v>
      </c>
      <c r="BK354" s="176">
        <f t="shared" si="685"/>
        <v>3000</v>
      </c>
      <c r="BL354" s="176">
        <f t="shared" si="685"/>
        <v>3000</v>
      </c>
      <c r="BM354" s="176">
        <f t="shared" si="685"/>
        <v>3000</v>
      </c>
      <c r="BN354" s="176">
        <f t="shared" si="685"/>
        <v>3000</v>
      </c>
      <c r="BO354" s="176">
        <f t="shared" si="685"/>
        <v>3000</v>
      </c>
      <c r="BP354" s="176">
        <f t="shared" si="685"/>
        <v>3000</v>
      </c>
      <c r="BQ354" s="176">
        <f t="shared" ref="BQ354:EB354" si="686">(COUNTIF(INDEX($C$167:$NK$324,MATCH($C354,$C$167:$C$324,0)+1,BQ$164+1),"&gt;"&amp;0)+COUNTIF(INDEX($C$167:$NK$324,MATCH($C354,$C$167:$C$324,0)+5,BQ$164+1),"&gt;"&amp;0))*$B354</f>
        <v>3000</v>
      </c>
      <c r="BR354" s="176">
        <f t="shared" si="686"/>
        <v>3000</v>
      </c>
      <c r="BS354" s="176">
        <f t="shared" si="686"/>
        <v>3000</v>
      </c>
      <c r="BT354" s="176">
        <f t="shared" si="686"/>
        <v>3000</v>
      </c>
      <c r="BU354" s="176">
        <f t="shared" si="686"/>
        <v>3000</v>
      </c>
      <c r="BV354" s="176">
        <f t="shared" si="686"/>
        <v>3000</v>
      </c>
      <c r="BW354" s="176">
        <f t="shared" si="686"/>
        <v>3000</v>
      </c>
      <c r="BX354" s="176">
        <f t="shared" si="686"/>
        <v>3000</v>
      </c>
      <c r="BY354" s="176">
        <f t="shared" si="686"/>
        <v>3000</v>
      </c>
      <c r="BZ354" s="176">
        <f t="shared" si="686"/>
        <v>3000</v>
      </c>
      <c r="CA354" s="176">
        <f t="shared" si="686"/>
        <v>3000</v>
      </c>
      <c r="CB354" s="176">
        <f t="shared" si="686"/>
        <v>3000</v>
      </c>
      <c r="CC354" s="176">
        <f t="shared" si="686"/>
        <v>3000</v>
      </c>
      <c r="CD354" s="176">
        <f t="shared" si="686"/>
        <v>3000</v>
      </c>
      <c r="CE354" s="176">
        <f t="shared" si="686"/>
        <v>3000</v>
      </c>
      <c r="CF354" s="176">
        <f t="shared" si="686"/>
        <v>3000</v>
      </c>
      <c r="CG354" s="176">
        <f t="shared" si="686"/>
        <v>3000</v>
      </c>
      <c r="CH354" s="176">
        <f t="shared" si="686"/>
        <v>3000</v>
      </c>
      <c r="CI354" s="176">
        <f t="shared" si="686"/>
        <v>3000</v>
      </c>
      <c r="CJ354" s="176">
        <f t="shared" si="686"/>
        <v>3000</v>
      </c>
      <c r="CK354" s="176">
        <f t="shared" si="686"/>
        <v>3000</v>
      </c>
      <c r="CL354" s="176">
        <f t="shared" si="686"/>
        <v>3000</v>
      </c>
      <c r="CM354" s="176">
        <f t="shared" si="686"/>
        <v>3000</v>
      </c>
      <c r="CN354" s="176">
        <f t="shared" si="686"/>
        <v>3000</v>
      </c>
      <c r="CO354" s="176">
        <f t="shared" si="686"/>
        <v>3000</v>
      </c>
      <c r="CP354" s="176">
        <f t="shared" si="686"/>
        <v>3000</v>
      </c>
      <c r="CQ354" s="176">
        <f t="shared" si="686"/>
        <v>3000</v>
      </c>
      <c r="CR354" s="176">
        <f t="shared" si="686"/>
        <v>3000</v>
      </c>
      <c r="CS354" s="176">
        <f t="shared" si="686"/>
        <v>3000</v>
      </c>
      <c r="CT354" s="176">
        <f t="shared" si="686"/>
        <v>3000</v>
      </c>
      <c r="CU354" s="176">
        <f t="shared" si="686"/>
        <v>3000</v>
      </c>
      <c r="CV354" s="176">
        <f t="shared" si="686"/>
        <v>3000</v>
      </c>
      <c r="CW354" s="176">
        <f t="shared" si="686"/>
        <v>3000</v>
      </c>
      <c r="CX354" s="176">
        <f t="shared" si="686"/>
        <v>3000</v>
      </c>
      <c r="CY354" s="176">
        <f t="shared" si="686"/>
        <v>3000</v>
      </c>
      <c r="CZ354" s="176">
        <f t="shared" si="686"/>
        <v>3000</v>
      </c>
      <c r="DA354" s="176">
        <f t="shared" si="686"/>
        <v>3000</v>
      </c>
      <c r="DB354" s="176">
        <f t="shared" si="686"/>
        <v>3000</v>
      </c>
      <c r="DC354" s="176">
        <f t="shared" si="686"/>
        <v>3000</v>
      </c>
      <c r="DD354" s="176">
        <f t="shared" si="686"/>
        <v>3000</v>
      </c>
      <c r="DE354" s="176">
        <f t="shared" si="686"/>
        <v>3000</v>
      </c>
      <c r="DF354" s="176">
        <f t="shared" si="686"/>
        <v>3000</v>
      </c>
      <c r="DG354" s="176">
        <f t="shared" si="686"/>
        <v>3000</v>
      </c>
      <c r="DH354" s="176">
        <f t="shared" si="686"/>
        <v>3000</v>
      </c>
      <c r="DI354" s="176">
        <f t="shared" si="686"/>
        <v>3000</v>
      </c>
      <c r="DJ354" s="176">
        <f t="shared" si="686"/>
        <v>3000</v>
      </c>
      <c r="DK354" s="176">
        <f t="shared" si="686"/>
        <v>3000</v>
      </c>
      <c r="DL354" s="176">
        <f t="shared" si="686"/>
        <v>3000</v>
      </c>
      <c r="DM354" s="176">
        <f t="shared" si="686"/>
        <v>3000</v>
      </c>
      <c r="DN354" s="176">
        <f t="shared" si="686"/>
        <v>3000</v>
      </c>
      <c r="DO354" s="176">
        <f t="shared" si="686"/>
        <v>3000</v>
      </c>
      <c r="DP354" s="176">
        <f t="shared" si="686"/>
        <v>3000</v>
      </c>
      <c r="DQ354" s="176">
        <f t="shared" si="686"/>
        <v>3000</v>
      </c>
      <c r="DR354" s="176">
        <f t="shared" si="686"/>
        <v>3000</v>
      </c>
      <c r="DS354" s="176">
        <f t="shared" si="686"/>
        <v>3000</v>
      </c>
      <c r="DT354" s="176">
        <f t="shared" si="686"/>
        <v>3000</v>
      </c>
      <c r="DU354" s="176">
        <f t="shared" si="686"/>
        <v>3000</v>
      </c>
      <c r="DV354" s="176">
        <f t="shared" si="686"/>
        <v>3000</v>
      </c>
      <c r="DW354" s="176">
        <f t="shared" si="686"/>
        <v>3000</v>
      </c>
      <c r="DX354" s="176">
        <f t="shared" si="686"/>
        <v>3000</v>
      </c>
      <c r="DY354" s="176">
        <f t="shared" si="686"/>
        <v>3000</v>
      </c>
      <c r="DZ354" s="176">
        <f t="shared" si="686"/>
        <v>3000</v>
      </c>
      <c r="EA354" s="176">
        <f t="shared" si="686"/>
        <v>3000</v>
      </c>
      <c r="EB354" s="176">
        <f t="shared" si="686"/>
        <v>3000</v>
      </c>
      <c r="EC354" s="176">
        <f t="shared" ref="EC354:GN354" si="687">(COUNTIF(INDEX($C$167:$NK$324,MATCH($C354,$C$167:$C$324,0)+1,EC$164+1),"&gt;"&amp;0)+COUNTIF(INDEX($C$167:$NK$324,MATCH($C354,$C$167:$C$324,0)+5,EC$164+1),"&gt;"&amp;0))*$B354</f>
        <v>3000</v>
      </c>
      <c r="ED354" s="176">
        <f t="shared" si="687"/>
        <v>3000</v>
      </c>
      <c r="EE354" s="176">
        <f t="shared" si="687"/>
        <v>3000</v>
      </c>
      <c r="EF354" s="176">
        <f t="shared" si="687"/>
        <v>3000</v>
      </c>
      <c r="EG354" s="176">
        <f t="shared" si="687"/>
        <v>3000</v>
      </c>
      <c r="EH354" s="176">
        <f t="shared" si="687"/>
        <v>3000</v>
      </c>
      <c r="EI354" s="176">
        <f t="shared" si="687"/>
        <v>3000</v>
      </c>
      <c r="EJ354" s="176">
        <f t="shared" si="687"/>
        <v>3000</v>
      </c>
      <c r="EK354" s="176">
        <f t="shared" si="687"/>
        <v>3000</v>
      </c>
      <c r="EL354" s="176">
        <f t="shared" si="687"/>
        <v>3000</v>
      </c>
      <c r="EM354" s="176">
        <f t="shared" si="687"/>
        <v>3000</v>
      </c>
      <c r="EN354" s="176">
        <f t="shared" si="687"/>
        <v>3000</v>
      </c>
      <c r="EO354" s="176">
        <f t="shared" si="687"/>
        <v>3000</v>
      </c>
      <c r="EP354" s="176">
        <f t="shared" si="687"/>
        <v>3000</v>
      </c>
      <c r="EQ354" s="176">
        <f t="shared" si="687"/>
        <v>3000</v>
      </c>
      <c r="ER354" s="176">
        <f t="shared" si="687"/>
        <v>3000</v>
      </c>
      <c r="ES354" s="176">
        <f t="shared" si="687"/>
        <v>3000</v>
      </c>
      <c r="ET354" s="176">
        <f t="shared" si="687"/>
        <v>3000</v>
      </c>
      <c r="EU354" s="176">
        <f t="shared" si="687"/>
        <v>3000</v>
      </c>
      <c r="EV354" s="176">
        <f t="shared" si="687"/>
        <v>3000</v>
      </c>
      <c r="EW354" s="176">
        <f t="shared" si="687"/>
        <v>0</v>
      </c>
      <c r="EX354" s="176">
        <f t="shared" si="687"/>
        <v>0</v>
      </c>
      <c r="EY354" s="176">
        <f t="shared" si="687"/>
        <v>0</v>
      </c>
      <c r="EZ354" s="176">
        <f t="shared" si="687"/>
        <v>0</v>
      </c>
      <c r="FA354" s="176">
        <f t="shared" si="687"/>
        <v>0</v>
      </c>
      <c r="FB354" s="176">
        <f t="shared" si="687"/>
        <v>0</v>
      </c>
      <c r="FC354" s="176">
        <f t="shared" si="687"/>
        <v>0</v>
      </c>
      <c r="FD354" s="176">
        <f t="shared" si="687"/>
        <v>0</v>
      </c>
      <c r="FE354" s="176">
        <f t="shared" si="687"/>
        <v>0</v>
      </c>
      <c r="FF354" s="176">
        <f t="shared" si="687"/>
        <v>0</v>
      </c>
      <c r="FG354" s="176">
        <f t="shared" si="687"/>
        <v>0</v>
      </c>
      <c r="FH354" s="176">
        <f t="shared" si="687"/>
        <v>0</v>
      </c>
      <c r="FI354" s="176">
        <f t="shared" si="687"/>
        <v>0</v>
      </c>
      <c r="FJ354" s="176">
        <f t="shared" si="687"/>
        <v>0</v>
      </c>
      <c r="FK354" s="176">
        <f t="shared" si="687"/>
        <v>0</v>
      </c>
      <c r="FL354" s="176">
        <f t="shared" si="687"/>
        <v>0</v>
      </c>
      <c r="FM354" s="176">
        <f t="shared" si="687"/>
        <v>0</v>
      </c>
      <c r="FN354" s="176">
        <f t="shared" si="687"/>
        <v>0</v>
      </c>
      <c r="FO354" s="176">
        <f t="shared" si="687"/>
        <v>0</v>
      </c>
      <c r="FP354" s="176">
        <f t="shared" si="687"/>
        <v>0</v>
      </c>
      <c r="FQ354" s="176">
        <f t="shared" si="687"/>
        <v>0</v>
      </c>
      <c r="FR354" s="176">
        <f t="shared" si="687"/>
        <v>0</v>
      </c>
      <c r="FS354" s="176">
        <f t="shared" si="687"/>
        <v>0</v>
      </c>
      <c r="FT354" s="176">
        <f t="shared" si="687"/>
        <v>0</v>
      </c>
      <c r="FU354" s="176">
        <f t="shared" si="687"/>
        <v>0</v>
      </c>
      <c r="FV354" s="176">
        <f t="shared" si="687"/>
        <v>0</v>
      </c>
      <c r="FW354" s="176">
        <f t="shared" si="687"/>
        <v>0</v>
      </c>
      <c r="FX354" s="176">
        <f t="shared" si="687"/>
        <v>0</v>
      </c>
      <c r="FY354" s="176">
        <f t="shared" si="687"/>
        <v>0</v>
      </c>
      <c r="FZ354" s="176">
        <f t="shared" si="687"/>
        <v>0</v>
      </c>
      <c r="GA354" s="176">
        <f t="shared" si="687"/>
        <v>0</v>
      </c>
      <c r="GB354" s="176">
        <f t="shared" si="687"/>
        <v>0</v>
      </c>
      <c r="GC354" s="176">
        <f t="shared" si="687"/>
        <v>0</v>
      </c>
      <c r="GD354" s="176">
        <f t="shared" si="687"/>
        <v>0</v>
      </c>
      <c r="GE354" s="176">
        <f t="shared" si="687"/>
        <v>0</v>
      </c>
      <c r="GF354" s="176">
        <f t="shared" si="687"/>
        <v>0</v>
      </c>
      <c r="GG354" s="176">
        <f t="shared" si="687"/>
        <v>0</v>
      </c>
      <c r="GH354" s="176">
        <f t="shared" si="687"/>
        <v>0</v>
      </c>
      <c r="GI354" s="176">
        <f t="shared" si="687"/>
        <v>0</v>
      </c>
      <c r="GJ354" s="176">
        <f t="shared" si="687"/>
        <v>0</v>
      </c>
      <c r="GK354" s="176">
        <f t="shared" si="687"/>
        <v>0</v>
      </c>
      <c r="GL354" s="176">
        <f t="shared" si="687"/>
        <v>0</v>
      </c>
      <c r="GM354" s="176">
        <f t="shared" si="687"/>
        <v>0</v>
      </c>
      <c r="GN354" s="176">
        <f t="shared" si="687"/>
        <v>0</v>
      </c>
      <c r="GO354" s="176">
        <f t="shared" ref="GO354:IZ354" si="688">(COUNTIF(INDEX($C$167:$NK$324,MATCH($C354,$C$167:$C$324,0)+1,GO$164+1),"&gt;"&amp;0)+COUNTIF(INDEX($C$167:$NK$324,MATCH($C354,$C$167:$C$324,0)+5,GO$164+1),"&gt;"&amp;0))*$B354</f>
        <v>0</v>
      </c>
      <c r="GP354" s="176">
        <f t="shared" si="688"/>
        <v>0</v>
      </c>
      <c r="GQ354" s="176">
        <f t="shared" si="688"/>
        <v>0</v>
      </c>
      <c r="GR354" s="176">
        <f t="shared" si="688"/>
        <v>0</v>
      </c>
      <c r="GS354" s="176">
        <f t="shared" si="688"/>
        <v>0</v>
      </c>
      <c r="GT354" s="176">
        <f t="shared" si="688"/>
        <v>0</v>
      </c>
      <c r="GU354" s="176">
        <f t="shared" si="688"/>
        <v>0</v>
      </c>
      <c r="GV354" s="176">
        <f t="shared" si="688"/>
        <v>0</v>
      </c>
      <c r="GW354" s="176">
        <f t="shared" si="688"/>
        <v>0</v>
      </c>
      <c r="GX354" s="176">
        <f t="shared" si="688"/>
        <v>0</v>
      </c>
      <c r="GY354" s="176">
        <f t="shared" si="688"/>
        <v>0</v>
      </c>
      <c r="GZ354" s="176">
        <f t="shared" si="688"/>
        <v>0</v>
      </c>
      <c r="HA354" s="176">
        <f t="shared" si="688"/>
        <v>0</v>
      </c>
      <c r="HB354" s="176">
        <f t="shared" si="688"/>
        <v>0</v>
      </c>
      <c r="HC354" s="176">
        <f t="shared" si="688"/>
        <v>0</v>
      </c>
      <c r="HD354" s="176">
        <f t="shared" si="688"/>
        <v>0</v>
      </c>
      <c r="HE354" s="176">
        <f t="shared" si="688"/>
        <v>0</v>
      </c>
      <c r="HF354" s="176">
        <f t="shared" si="688"/>
        <v>0</v>
      </c>
      <c r="HG354" s="176">
        <f t="shared" si="688"/>
        <v>0</v>
      </c>
      <c r="HH354" s="176">
        <f t="shared" si="688"/>
        <v>0</v>
      </c>
      <c r="HI354" s="176">
        <f t="shared" si="688"/>
        <v>0</v>
      </c>
      <c r="HJ354" s="176">
        <f t="shared" si="688"/>
        <v>0</v>
      </c>
      <c r="HK354" s="176">
        <f t="shared" si="688"/>
        <v>0</v>
      </c>
      <c r="HL354" s="176">
        <f t="shared" si="688"/>
        <v>0</v>
      </c>
      <c r="HM354" s="176">
        <f t="shared" si="688"/>
        <v>0</v>
      </c>
      <c r="HN354" s="176">
        <f t="shared" si="688"/>
        <v>0</v>
      </c>
      <c r="HO354" s="176">
        <f t="shared" si="688"/>
        <v>0</v>
      </c>
      <c r="HP354" s="176">
        <f t="shared" si="688"/>
        <v>0</v>
      </c>
      <c r="HQ354" s="176">
        <f t="shared" si="688"/>
        <v>0</v>
      </c>
      <c r="HR354" s="176">
        <f t="shared" si="688"/>
        <v>0</v>
      </c>
      <c r="HS354" s="176">
        <f t="shared" si="688"/>
        <v>0</v>
      </c>
      <c r="HT354" s="176">
        <f t="shared" si="688"/>
        <v>0</v>
      </c>
      <c r="HU354" s="176">
        <f t="shared" si="688"/>
        <v>0</v>
      </c>
      <c r="HV354" s="176">
        <f t="shared" si="688"/>
        <v>0</v>
      </c>
      <c r="HW354" s="176">
        <f t="shared" si="688"/>
        <v>0</v>
      </c>
      <c r="HX354" s="176">
        <f t="shared" si="688"/>
        <v>0</v>
      </c>
      <c r="HY354" s="176">
        <f t="shared" si="688"/>
        <v>0</v>
      </c>
      <c r="HZ354" s="176">
        <f t="shared" si="688"/>
        <v>0</v>
      </c>
      <c r="IA354" s="176">
        <f t="shared" si="688"/>
        <v>0</v>
      </c>
      <c r="IB354" s="176">
        <f t="shared" si="688"/>
        <v>0</v>
      </c>
      <c r="IC354" s="176">
        <f t="shared" si="688"/>
        <v>0</v>
      </c>
      <c r="ID354" s="176">
        <f t="shared" si="688"/>
        <v>0</v>
      </c>
      <c r="IE354" s="176">
        <f t="shared" si="688"/>
        <v>0</v>
      </c>
      <c r="IF354" s="176">
        <f t="shared" si="688"/>
        <v>0</v>
      </c>
      <c r="IG354" s="176">
        <f t="shared" si="688"/>
        <v>0</v>
      </c>
      <c r="IH354" s="176">
        <f t="shared" si="688"/>
        <v>0</v>
      </c>
      <c r="II354" s="176">
        <f t="shared" si="688"/>
        <v>0</v>
      </c>
      <c r="IJ354" s="176">
        <f t="shared" si="688"/>
        <v>0</v>
      </c>
      <c r="IK354" s="176">
        <f t="shared" si="688"/>
        <v>0</v>
      </c>
      <c r="IL354" s="176">
        <f t="shared" si="688"/>
        <v>0</v>
      </c>
      <c r="IM354" s="176">
        <f t="shared" si="688"/>
        <v>0</v>
      </c>
      <c r="IN354" s="176">
        <f t="shared" si="688"/>
        <v>0</v>
      </c>
      <c r="IO354" s="176">
        <f t="shared" si="688"/>
        <v>0</v>
      </c>
      <c r="IP354" s="176">
        <f t="shared" si="688"/>
        <v>0</v>
      </c>
      <c r="IQ354" s="176">
        <f t="shared" si="688"/>
        <v>0</v>
      </c>
      <c r="IR354" s="176">
        <f t="shared" si="688"/>
        <v>0</v>
      </c>
      <c r="IS354" s="176">
        <f t="shared" si="688"/>
        <v>0</v>
      </c>
      <c r="IT354" s="176">
        <f t="shared" si="688"/>
        <v>0</v>
      </c>
      <c r="IU354" s="176">
        <f t="shared" si="688"/>
        <v>0</v>
      </c>
      <c r="IV354" s="176">
        <f t="shared" si="688"/>
        <v>0</v>
      </c>
      <c r="IW354" s="176">
        <f t="shared" si="688"/>
        <v>0</v>
      </c>
      <c r="IX354" s="176">
        <f t="shared" si="688"/>
        <v>0</v>
      </c>
      <c r="IY354" s="176">
        <f t="shared" si="688"/>
        <v>0</v>
      </c>
      <c r="IZ354" s="176">
        <f t="shared" si="688"/>
        <v>0</v>
      </c>
      <c r="JA354" s="176">
        <f t="shared" ref="JA354:LL354" si="689">(COUNTIF(INDEX($C$167:$NK$324,MATCH($C354,$C$167:$C$324,0)+1,JA$164+1),"&gt;"&amp;0)+COUNTIF(INDEX($C$167:$NK$324,MATCH($C354,$C$167:$C$324,0)+5,JA$164+1),"&gt;"&amp;0))*$B354</f>
        <v>0</v>
      </c>
      <c r="JB354" s="176">
        <f t="shared" si="689"/>
        <v>0</v>
      </c>
      <c r="JC354" s="176">
        <f t="shared" si="689"/>
        <v>0</v>
      </c>
      <c r="JD354" s="176">
        <f t="shared" si="689"/>
        <v>0</v>
      </c>
      <c r="JE354" s="176">
        <f t="shared" si="689"/>
        <v>0</v>
      </c>
      <c r="JF354" s="176">
        <f t="shared" si="689"/>
        <v>0</v>
      </c>
      <c r="JG354" s="176">
        <f t="shared" si="689"/>
        <v>0</v>
      </c>
      <c r="JH354" s="176">
        <f t="shared" si="689"/>
        <v>0</v>
      </c>
      <c r="JI354" s="176">
        <f t="shared" si="689"/>
        <v>0</v>
      </c>
      <c r="JJ354" s="176">
        <f t="shared" si="689"/>
        <v>0</v>
      </c>
      <c r="JK354" s="176">
        <f t="shared" si="689"/>
        <v>0</v>
      </c>
      <c r="JL354" s="176">
        <f t="shared" si="689"/>
        <v>0</v>
      </c>
      <c r="JM354" s="176">
        <f t="shared" si="689"/>
        <v>0</v>
      </c>
      <c r="JN354" s="176">
        <f t="shared" si="689"/>
        <v>0</v>
      </c>
      <c r="JO354" s="176">
        <f t="shared" si="689"/>
        <v>0</v>
      </c>
      <c r="JP354" s="176">
        <f t="shared" si="689"/>
        <v>0</v>
      </c>
      <c r="JQ354" s="176">
        <f t="shared" si="689"/>
        <v>0</v>
      </c>
      <c r="JR354" s="176">
        <f t="shared" si="689"/>
        <v>0</v>
      </c>
      <c r="JS354" s="176">
        <f t="shared" si="689"/>
        <v>0</v>
      </c>
      <c r="JT354" s="176">
        <f t="shared" si="689"/>
        <v>0</v>
      </c>
      <c r="JU354" s="176">
        <f t="shared" si="689"/>
        <v>0</v>
      </c>
      <c r="JV354" s="176">
        <f t="shared" si="689"/>
        <v>0</v>
      </c>
      <c r="JW354" s="176">
        <f t="shared" si="689"/>
        <v>0</v>
      </c>
      <c r="JX354" s="176">
        <f t="shared" si="689"/>
        <v>0</v>
      </c>
      <c r="JY354" s="176">
        <f t="shared" si="689"/>
        <v>0</v>
      </c>
      <c r="JZ354" s="176">
        <f t="shared" si="689"/>
        <v>0</v>
      </c>
      <c r="KA354" s="176">
        <f t="shared" si="689"/>
        <v>0</v>
      </c>
      <c r="KB354" s="176">
        <f t="shared" si="689"/>
        <v>0</v>
      </c>
      <c r="KC354" s="176">
        <f t="shared" si="689"/>
        <v>0</v>
      </c>
      <c r="KD354" s="176">
        <f t="shared" si="689"/>
        <v>0</v>
      </c>
      <c r="KE354" s="176">
        <f t="shared" si="689"/>
        <v>0</v>
      </c>
      <c r="KF354" s="176">
        <f t="shared" si="689"/>
        <v>0</v>
      </c>
      <c r="KG354" s="176">
        <f t="shared" si="689"/>
        <v>0</v>
      </c>
      <c r="KH354" s="176">
        <f t="shared" si="689"/>
        <v>0</v>
      </c>
      <c r="KI354" s="176">
        <f t="shared" si="689"/>
        <v>0</v>
      </c>
      <c r="KJ354" s="176">
        <f t="shared" si="689"/>
        <v>0</v>
      </c>
      <c r="KK354" s="176">
        <f t="shared" si="689"/>
        <v>0</v>
      </c>
      <c r="KL354" s="176">
        <f t="shared" si="689"/>
        <v>0</v>
      </c>
      <c r="KM354" s="176">
        <f t="shared" si="689"/>
        <v>0</v>
      </c>
      <c r="KN354" s="176">
        <f t="shared" si="689"/>
        <v>0</v>
      </c>
      <c r="KO354" s="176">
        <f t="shared" si="689"/>
        <v>0</v>
      </c>
      <c r="KP354" s="176">
        <f t="shared" si="689"/>
        <v>0</v>
      </c>
      <c r="KQ354" s="176">
        <f t="shared" si="689"/>
        <v>0</v>
      </c>
      <c r="KR354" s="176">
        <f t="shared" si="689"/>
        <v>0</v>
      </c>
      <c r="KS354" s="176">
        <f t="shared" si="689"/>
        <v>0</v>
      </c>
      <c r="KT354" s="176">
        <f t="shared" si="689"/>
        <v>0</v>
      </c>
      <c r="KU354" s="176">
        <f t="shared" si="689"/>
        <v>0</v>
      </c>
      <c r="KV354" s="176">
        <f t="shared" si="689"/>
        <v>0</v>
      </c>
      <c r="KW354" s="176">
        <f t="shared" si="689"/>
        <v>0</v>
      </c>
      <c r="KX354" s="176">
        <f t="shared" si="689"/>
        <v>0</v>
      </c>
      <c r="KY354" s="176">
        <f t="shared" si="689"/>
        <v>0</v>
      </c>
      <c r="KZ354" s="176">
        <f t="shared" si="689"/>
        <v>0</v>
      </c>
      <c r="LA354" s="176">
        <f t="shared" si="689"/>
        <v>0</v>
      </c>
      <c r="LB354" s="176">
        <f t="shared" si="689"/>
        <v>0</v>
      </c>
      <c r="LC354" s="176">
        <f t="shared" si="689"/>
        <v>0</v>
      </c>
      <c r="LD354" s="176">
        <f t="shared" si="689"/>
        <v>0</v>
      </c>
      <c r="LE354" s="176">
        <f t="shared" si="689"/>
        <v>0</v>
      </c>
      <c r="LF354" s="176">
        <f t="shared" si="689"/>
        <v>0</v>
      </c>
      <c r="LG354" s="176">
        <f t="shared" si="689"/>
        <v>0</v>
      </c>
      <c r="LH354" s="176">
        <f t="shared" si="689"/>
        <v>0</v>
      </c>
      <c r="LI354" s="176">
        <f t="shared" si="689"/>
        <v>0</v>
      </c>
      <c r="LJ354" s="176">
        <f t="shared" si="689"/>
        <v>0</v>
      </c>
      <c r="LK354" s="176">
        <f t="shared" si="689"/>
        <v>0</v>
      </c>
      <c r="LL354" s="176">
        <f t="shared" si="689"/>
        <v>0</v>
      </c>
      <c r="LM354" s="176">
        <f t="shared" ref="LM354:NK354" si="690">(COUNTIF(INDEX($C$167:$NK$324,MATCH($C354,$C$167:$C$324,0)+1,LM$164+1),"&gt;"&amp;0)+COUNTIF(INDEX($C$167:$NK$324,MATCH($C354,$C$167:$C$324,0)+5,LM$164+1),"&gt;"&amp;0))*$B354</f>
        <v>0</v>
      </c>
      <c r="LN354" s="176">
        <f t="shared" si="690"/>
        <v>0</v>
      </c>
      <c r="LO354" s="176">
        <f t="shared" si="690"/>
        <v>0</v>
      </c>
      <c r="LP354" s="176">
        <f t="shared" si="690"/>
        <v>0</v>
      </c>
      <c r="LQ354" s="176">
        <f t="shared" si="690"/>
        <v>0</v>
      </c>
      <c r="LR354" s="176">
        <f t="shared" si="690"/>
        <v>0</v>
      </c>
      <c r="LS354" s="176">
        <f t="shared" si="690"/>
        <v>0</v>
      </c>
      <c r="LT354" s="176">
        <f t="shared" si="690"/>
        <v>0</v>
      </c>
      <c r="LU354" s="176">
        <f t="shared" si="690"/>
        <v>0</v>
      </c>
      <c r="LV354" s="176">
        <f t="shared" si="690"/>
        <v>0</v>
      </c>
      <c r="LW354" s="176">
        <f t="shared" si="690"/>
        <v>0</v>
      </c>
      <c r="LX354" s="176">
        <f t="shared" si="690"/>
        <v>0</v>
      </c>
      <c r="LY354" s="176">
        <f t="shared" si="690"/>
        <v>0</v>
      </c>
      <c r="LZ354" s="176">
        <f t="shared" si="690"/>
        <v>0</v>
      </c>
      <c r="MA354" s="176">
        <f t="shared" si="690"/>
        <v>0</v>
      </c>
      <c r="MB354" s="176">
        <f t="shared" si="690"/>
        <v>0</v>
      </c>
      <c r="MC354" s="176">
        <f t="shared" si="690"/>
        <v>0</v>
      </c>
      <c r="MD354" s="176">
        <f t="shared" si="690"/>
        <v>0</v>
      </c>
      <c r="ME354" s="176">
        <f t="shared" si="690"/>
        <v>0</v>
      </c>
      <c r="MF354" s="176">
        <f t="shared" si="690"/>
        <v>0</v>
      </c>
      <c r="MG354" s="176">
        <f t="shared" si="690"/>
        <v>0</v>
      </c>
      <c r="MH354" s="176">
        <f t="shared" si="690"/>
        <v>0</v>
      </c>
      <c r="MI354" s="176">
        <f t="shared" si="690"/>
        <v>0</v>
      </c>
      <c r="MJ354" s="176">
        <f t="shared" si="690"/>
        <v>0</v>
      </c>
      <c r="MK354" s="176">
        <f t="shared" si="690"/>
        <v>0</v>
      </c>
      <c r="ML354" s="176">
        <f t="shared" si="690"/>
        <v>0</v>
      </c>
      <c r="MM354" s="176">
        <f t="shared" si="690"/>
        <v>0</v>
      </c>
      <c r="MN354" s="176">
        <f t="shared" si="690"/>
        <v>0</v>
      </c>
      <c r="MO354" s="176">
        <f t="shared" si="690"/>
        <v>0</v>
      </c>
      <c r="MP354" s="176">
        <f t="shared" si="690"/>
        <v>0</v>
      </c>
      <c r="MQ354" s="176">
        <f t="shared" si="690"/>
        <v>0</v>
      </c>
      <c r="MR354" s="176">
        <f t="shared" si="690"/>
        <v>0</v>
      </c>
      <c r="MS354" s="176">
        <f t="shared" si="690"/>
        <v>0</v>
      </c>
      <c r="MT354" s="176">
        <f t="shared" si="690"/>
        <v>0</v>
      </c>
      <c r="MU354" s="176">
        <f t="shared" si="690"/>
        <v>0</v>
      </c>
      <c r="MV354" s="176">
        <f t="shared" si="690"/>
        <v>0</v>
      </c>
      <c r="MW354" s="176">
        <f t="shared" si="690"/>
        <v>0</v>
      </c>
      <c r="MX354" s="176">
        <f t="shared" si="690"/>
        <v>0</v>
      </c>
      <c r="MY354" s="176">
        <f t="shared" si="690"/>
        <v>0</v>
      </c>
      <c r="MZ354" s="176">
        <f t="shared" si="690"/>
        <v>0</v>
      </c>
      <c r="NA354" s="176">
        <f t="shared" si="690"/>
        <v>0</v>
      </c>
      <c r="NB354" s="176">
        <f t="shared" si="690"/>
        <v>0</v>
      </c>
      <c r="NC354" s="176">
        <f t="shared" si="690"/>
        <v>0</v>
      </c>
      <c r="ND354" s="176">
        <f t="shared" si="690"/>
        <v>0</v>
      </c>
      <c r="NE354" s="176">
        <f t="shared" si="690"/>
        <v>0</v>
      </c>
      <c r="NF354" s="176">
        <f t="shared" si="690"/>
        <v>0</v>
      </c>
      <c r="NG354" s="176">
        <f t="shared" si="690"/>
        <v>0</v>
      </c>
      <c r="NH354" s="176">
        <f t="shared" si="690"/>
        <v>0</v>
      </c>
      <c r="NI354" s="176">
        <f t="shared" si="690"/>
        <v>0</v>
      </c>
      <c r="NJ354" s="176">
        <f t="shared" si="690"/>
        <v>0</v>
      </c>
      <c r="NK354" s="177">
        <f t="shared" si="690"/>
        <v>0</v>
      </c>
    </row>
    <row r="355" spans="1:375" x14ac:dyDescent="0.25">
      <c r="A355" s="178"/>
      <c r="B355" s="37">
        <f>B19</f>
        <v>2500</v>
      </c>
      <c r="C355" s="36" t="str">
        <f>C183</f>
        <v>200 / Google</v>
      </c>
      <c r="D355" s="36">
        <f t="shared" ref="D355:S363" si="691">(COUNTIF(INDEX($C$167:$NK$324,MATCH($C355,$C$167:$C$324,0)+1,D$164+1),"&gt;"&amp;0)+COUNTIF(INDEX($C$167:$NK$324,MATCH($C355,$C$167:$C$324,0)+5,D$164+1),"&gt;"&amp;0))*$B355</f>
        <v>0</v>
      </c>
      <c r="E355" s="36">
        <f t="shared" si="691"/>
        <v>0</v>
      </c>
      <c r="F355" s="36">
        <f t="shared" si="691"/>
        <v>0</v>
      </c>
      <c r="G355" s="36">
        <f t="shared" si="691"/>
        <v>0</v>
      </c>
      <c r="H355" s="36">
        <f t="shared" si="691"/>
        <v>0</v>
      </c>
      <c r="I355" s="36">
        <f t="shared" si="691"/>
        <v>0</v>
      </c>
      <c r="J355" s="36">
        <f t="shared" si="691"/>
        <v>0</v>
      </c>
      <c r="K355" s="36">
        <f t="shared" si="691"/>
        <v>0</v>
      </c>
      <c r="L355" s="36">
        <f t="shared" si="691"/>
        <v>0</v>
      </c>
      <c r="M355" s="36">
        <f t="shared" si="691"/>
        <v>0</v>
      </c>
      <c r="N355" s="36">
        <f t="shared" si="691"/>
        <v>0</v>
      </c>
      <c r="O355" s="36">
        <f t="shared" si="691"/>
        <v>0</v>
      </c>
      <c r="P355" s="36">
        <f t="shared" si="691"/>
        <v>0</v>
      </c>
      <c r="Q355" s="36">
        <f t="shared" si="691"/>
        <v>0</v>
      </c>
      <c r="R355" s="36">
        <f t="shared" si="691"/>
        <v>0</v>
      </c>
      <c r="S355" s="36">
        <f t="shared" si="691"/>
        <v>0</v>
      </c>
      <c r="T355" s="36">
        <f t="shared" ref="T355:AI363" si="692">(COUNTIF(INDEX($C$167:$NK$324,MATCH($C355,$C$167:$C$324,0)+1,T$164+1),"&gt;"&amp;0)+COUNTIF(INDEX($C$167:$NK$324,MATCH($C355,$C$167:$C$324,0)+5,T$164+1),"&gt;"&amp;0))*$B355</f>
        <v>0</v>
      </c>
      <c r="U355" s="36">
        <f t="shared" si="692"/>
        <v>0</v>
      </c>
      <c r="V355" s="36">
        <f t="shared" si="692"/>
        <v>0</v>
      </c>
      <c r="W355" s="36">
        <f t="shared" si="692"/>
        <v>0</v>
      </c>
      <c r="X355" s="36">
        <f t="shared" si="692"/>
        <v>0</v>
      </c>
      <c r="Y355" s="36">
        <f t="shared" si="692"/>
        <v>0</v>
      </c>
      <c r="Z355" s="36">
        <f t="shared" si="692"/>
        <v>0</v>
      </c>
      <c r="AA355" s="36">
        <f t="shared" si="692"/>
        <v>0</v>
      </c>
      <c r="AB355" s="36">
        <f t="shared" si="692"/>
        <v>0</v>
      </c>
      <c r="AC355" s="36">
        <f t="shared" si="692"/>
        <v>0</v>
      </c>
      <c r="AD355" s="36">
        <f t="shared" si="692"/>
        <v>0</v>
      </c>
      <c r="AE355" s="36">
        <f t="shared" si="692"/>
        <v>0</v>
      </c>
      <c r="AF355" s="36">
        <f t="shared" si="692"/>
        <v>2500</v>
      </c>
      <c r="AG355" s="36">
        <f t="shared" si="692"/>
        <v>2500</v>
      </c>
      <c r="AH355" s="36">
        <f t="shared" si="692"/>
        <v>2500</v>
      </c>
      <c r="AI355" s="36">
        <f t="shared" si="692"/>
        <v>2500</v>
      </c>
      <c r="AJ355" s="36">
        <f t="shared" ref="AJ355:AY363" si="693">(COUNTIF(INDEX($C$167:$NK$324,MATCH($C355,$C$167:$C$324,0)+1,AJ$164+1),"&gt;"&amp;0)+COUNTIF(INDEX($C$167:$NK$324,MATCH($C355,$C$167:$C$324,0)+5,AJ$164+1),"&gt;"&amp;0))*$B355</f>
        <v>2500</v>
      </c>
      <c r="AK355" s="36">
        <f t="shared" si="693"/>
        <v>2500</v>
      </c>
      <c r="AL355" s="36">
        <f t="shared" si="693"/>
        <v>2500</v>
      </c>
      <c r="AM355" s="36">
        <f t="shared" si="693"/>
        <v>2500</v>
      </c>
      <c r="AN355" s="36">
        <f t="shared" si="693"/>
        <v>2500</v>
      </c>
      <c r="AO355" s="36">
        <f t="shared" si="693"/>
        <v>2500</v>
      </c>
      <c r="AP355" s="36">
        <f t="shared" si="693"/>
        <v>2500</v>
      </c>
      <c r="AQ355" s="36">
        <f t="shared" si="693"/>
        <v>2500</v>
      </c>
      <c r="AR355" s="36">
        <f t="shared" si="693"/>
        <v>2500</v>
      </c>
      <c r="AS355" s="36">
        <f t="shared" si="693"/>
        <v>2500</v>
      </c>
      <c r="AT355" s="36">
        <f t="shared" si="693"/>
        <v>2500</v>
      </c>
      <c r="AU355" s="36">
        <f t="shared" si="693"/>
        <v>2500</v>
      </c>
      <c r="AV355" s="36">
        <f t="shared" si="693"/>
        <v>2500</v>
      </c>
      <c r="AW355" s="36">
        <f t="shared" si="693"/>
        <v>2500</v>
      </c>
      <c r="AX355" s="36">
        <f t="shared" si="693"/>
        <v>2500</v>
      </c>
      <c r="AY355" s="36">
        <f t="shared" si="693"/>
        <v>2500</v>
      </c>
      <c r="AZ355" s="36">
        <f t="shared" ref="AZ355:BO363" si="694">(COUNTIF(INDEX($C$167:$NK$324,MATCH($C355,$C$167:$C$324,0)+1,AZ$164+1),"&gt;"&amp;0)+COUNTIF(INDEX($C$167:$NK$324,MATCH($C355,$C$167:$C$324,0)+5,AZ$164+1),"&gt;"&amp;0))*$B355</f>
        <v>2500</v>
      </c>
      <c r="BA355" s="36">
        <f t="shared" si="694"/>
        <v>2500</v>
      </c>
      <c r="BB355" s="36">
        <f t="shared" si="694"/>
        <v>2500</v>
      </c>
      <c r="BC355" s="36">
        <f t="shared" si="694"/>
        <v>2500</v>
      </c>
      <c r="BD355" s="36">
        <f t="shared" si="694"/>
        <v>2500</v>
      </c>
      <c r="BE355" s="36">
        <f t="shared" si="694"/>
        <v>2500</v>
      </c>
      <c r="BF355" s="36">
        <f t="shared" si="694"/>
        <v>2500</v>
      </c>
      <c r="BG355" s="36">
        <f t="shared" si="694"/>
        <v>2500</v>
      </c>
      <c r="BH355" s="36">
        <f t="shared" si="694"/>
        <v>2500</v>
      </c>
      <c r="BI355" s="36">
        <f t="shared" si="694"/>
        <v>2500</v>
      </c>
      <c r="BJ355" s="36">
        <f t="shared" si="694"/>
        <v>2500</v>
      </c>
      <c r="BK355" s="36">
        <f t="shared" si="694"/>
        <v>2500</v>
      </c>
      <c r="BL355" s="36">
        <f t="shared" si="694"/>
        <v>2500</v>
      </c>
      <c r="BM355" s="36">
        <f t="shared" si="694"/>
        <v>2500</v>
      </c>
      <c r="BN355" s="36">
        <f t="shared" si="694"/>
        <v>2500</v>
      </c>
      <c r="BO355" s="36">
        <f t="shared" si="694"/>
        <v>2500</v>
      </c>
      <c r="BP355" s="36">
        <f t="shared" ref="BP355:CE363" si="695">(COUNTIF(INDEX($C$167:$NK$324,MATCH($C355,$C$167:$C$324,0)+1,BP$164+1),"&gt;"&amp;0)+COUNTIF(INDEX($C$167:$NK$324,MATCH($C355,$C$167:$C$324,0)+5,BP$164+1),"&gt;"&amp;0))*$B355</f>
        <v>2500</v>
      </c>
      <c r="BQ355" s="36">
        <f t="shared" si="695"/>
        <v>2500</v>
      </c>
      <c r="BR355" s="36">
        <f t="shared" si="695"/>
        <v>2500</v>
      </c>
      <c r="BS355" s="36">
        <f t="shared" si="695"/>
        <v>2500</v>
      </c>
      <c r="BT355" s="36">
        <f t="shared" si="695"/>
        <v>2500</v>
      </c>
      <c r="BU355" s="36">
        <f t="shared" si="695"/>
        <v>2500</v>
      </c>
      <c r="BV355" s="36">
        <f t="shared" si="695"/>
        <v>2500</v>
      </c>
      <c r="BW355" s="36">
        <f t="shared" si="695"/>
        <v>2500</v>
      </c>
      <c r="BX355" s="36">
        <f t="shared" si="695"/>
        <v>2500</v>
      </c>
      <c r="BY355" s="36">
        <f t="shared" si="695"/>
        <v>2500</v>
      </c>
      <c r="BZ355" s="36">
        <f t="shared" si="695"/>
        <v>2500</v>
      </c>
      <c r="CA355" s="36">
        <f t="shared" si="695"/>
        <v>2500</v>
      </c>
      <c r="CB355" s="36">
        <f t="shared" si="695"/>
        <v>2500</v>
      </c>
      <c r="CC355" s="36">
        <f t="shared" si="695"/>
        <v>2500</v>
      </c>
      <c r="CD355" s="36">
        <f t="shared" si="695"/>
        <v>2500</v>
      </c>
      <c r="CE355" s="36">
        <f t="shared" si="695"/>
        <v>2500</v>
      </c>
      <c r="CF355" s="36">
        <f t="shared" ref="CF355:CU363" si="696">(COUNTIF(INDEX($C$167:$NK$324,MATCH($C355,$C$167:$C$324,0)+1,CF$164+1),"&gt;"&amp;0)+COUNTIF(INDEX($C$167:$NK$324,MATCH($C355,$C$167:$C$324,0)+5,CF$164+1),"&gt;"&amp;0))*$B355</f>
        <v>2500</v>
      </c>
      <c r="CG355" s="36">
        <f t="shared" si="696"/>
        <v>2500</v>
      </c>
      <c r="CH355" s="36">
        <f t="shared" si="696"/>
        <v>2500</v>
      </c>
      <c r="CI355" s="36">
        <f t="shared" si="696"/>
        <v>2500</v>
      </c>
      <c r="CJ355" s="36">
        <f t="shared" si="696"/>
        <v>2500</v>
      </c>
      <c r="CK355" s="36">
        <f t="shared" si="696"/>
        <v>2500</v>
      </c>
      <c r="CL355" s="36">
        <f t="shared" si="696"/>
        <v>2500</v>
      </c>
      <c r="CM355" s="36">
        <f t="shared" si="696"/>
        <v>2500</v>
      </c>
      <c r="CN355" s="36">
        <f t="shared" si="696"/>
        <v>2500</v>
      </c>
      <c r="CO355" s="36">
        <f t="shared" si="696"/>
        <v>2500</v>
      </c>
      <c r="CP355" s="36">
        <f t="shared" si="696"/>
        <v>2500</v>
      </c>
      <c r="CQ355" s="36">
        <f t="shared" si="696"/>
        <v>2500</v>
      </c>
      <c r="CR355" s="36">
        <f t="shared" si="696"/>
        <v>2500</v>
      </c>
      <c r="CS355" s="36">
        <f t="shared" si="696"/>
        <v>2500</v>
      </c>
      <c r="CT355" s="36">
        <f t="shared" si="696"/>
        <v>2500</v>
      </c>
      <c r="CU355" s="36">
        <f t="shared" si="696"/>
        <v>2500</v>
      </c>
      <c r="CV355" s="36">
        <f t="shared" ref="CV355:DK363" si="697">(COUNTIF(INDEX($C$167:$NK$324,MATCH($C355,$C$167:$C$324,0)+1,CV$164+1),"&gt;"&amp;0)+COUNTIF(INDEX($C$167:$NK$324,MATCH($C355,$C$167:$C$324,0)+5,CV$164+1),"&gt;"&amp;0))*$B355</f>
        <v>2500</v>
      </c>
      <c r="CW355" s="36">
        <f t="shared" si="697"/>
        <v>2500</v>
      </c>
      <c r="CX355" s="36">
        <f t="shared" si="697"/>
        <v>2500</v>
      </c>
      <c r="CY355" s="36">
        <f t="shared" si="697"/>
        <v>2500</v>
      </c>
      <c r="CZ355" s="36">
        <f t="shared" si="697"/>
        <v>2500</v>
      </c>
      <c r="DA355" s="36">
        <f t="shared" si="697"/>
        <v>2500</v>
      </c>
      <c r="DB355" s="36">
        <f t="shared" si="697"/>
        <v>2500</v>
      </c>
      <c r="DC355" s="36">
        <f t="shared" si="697"/>
        <v>2500</v>
      </c>
      <c r="DD355" s="36">
        <f t="shared" si="697"/>
        <v>2500</v>
      </c>
      <c r="DE355" s="36">
        <f t="shared" si="697"/>
        <v>2500</v>
      </c>
      <c r="DF355" s="36">
        <f t="shared" si="697"/>
        <v>2500</v>
      </c>
      <c r="DG355" s="36">
        <f t="shared" si="697"/>
        <v>2500</v>
      </c>
      <c r="DH355" s="36">
        <f t="shared" si="697"/>
        <v>2500</v>
      </c>
      <c r="DI355" s="36">
        <f t="shared" si="697"/>
        <v>2500</v>
      </c>
      <c r="DJ355" s="36">
        <f t="shared" si="697"/>
        <v>2500</v>
      </c>
      <c r="DK355" s="36">
        <f t="shared" si="697"/>
        <v>2500</v>
      </c>
      <c r="DL355" s="36">
        <f t="shared" ref="DL355:EA363" si="698">(COUNTIF(INDEX($C$167:$NK$324,MATCH($C355,$C$167:$C$324,0)+1,DL$164+1),"&gt;"&amp;0)+COUNTIF(INDEX($C$167:$NK$324,MATCH($C355,$C$167:$C$324,0)+5,DL$164+1),"&gt;"&amp;0))*$B355</f>
        <v>2500</v>
      </c>
      <c r="DM355" s="36">
        <f t="shared" si="698"/>
        <v>2500</v>
      </c>
      <c r="DN355" s="36">
        <f t="shared" si="698"/>
        <v>2500</v>
      </c>
      <c r="DO355" s="36">
        <f t="shared" si="698"/>
        <v>2500</v>
      </c>
      <c r="DP355" s="36">
        <f t="shared" si="698"/>
        <v>2500</v>
      </c>
      <c r="DQ355" s="36">
        <f t="shared" si="698"/>
        <v>2500</v>
      </c>
      <c r="DR355" s="36">
        <f t="shared" si="698"/>
        <v>2500</v>
      </c>
      <c r="DS355" s="36">
        <f t="shared" si="698"/>
        <v>2500</v>
      </c>
      <c r="DT355" s="36">
        <f t="shared" si="698"/>
        <v>2500</v>
      </c>
      <c r="DU355" s="36">
        <f t="shared" si="698"/>
        <v>2500</v>
      </c>
      <c r="DV355" s="36">
        <f t="shared" si="698"/>
        <v>2500</v>
      </c>
      <c r="DW355" s="36">
        <f t="shared" si="698"/>
        <v>2500</v>
      </c>
      <c r="DX355" s="36">
        <f t="shared" si="698"/>
        <v>2500</v>
      </c>
      <c r="DY355" s="36">
        <f t="shared" si="698"/>
        <v>2500</v>
      </c>
      <c r="DZ355" s="36">
        <f t="shared" si="698"/>
        <v>2500</v>
      </c>
      <c r="EA355" s="36">
        <f t="shared" si="698"/>
        <v>2500</v>
      </c>
      <c r="EB355" s="36">
        <f t="shared" ref="EB355:EQ363" si="699">(COUNTIF(INDEX($C$167:$NK$324,MATCH($C355,$C$167:$C$324,0)+1,EB$164+1),"&gt;"&amp;0)+COUNTIF(INDEX($C$167:$NK$324,MATCH($C355,$C$167:$C$324,0)+5,EB$164+1),"&gt;"&amp;0))*$B355</f>
        <v>2500</v>
      </c>
      <c r="EC355" s="36">
        <f t="shared" si="699"/>
        <v>2500</v>
      </c>
      <c r="ED355" s="36">
        <f t="shared" si="699"/>
        <v>2500</v>
      </c>
      <c r="EE355" s="36">
        <f t="shared" si="699"/>
        <v>2500</v>
      </c>
      <c r="EF355" s="36">
        <f t="shared" si="699"/>
        <v>2500</v>
      </c>
      <c r="EG355" s="36">
        <f t="shared" si="699"/>
        <v>2500</v>
      </c>
      <c r="EH355" s="36">
        <f t="shared" si="699"/>
        <v>2500</v>
      </c>
      <c r="EI355" s="36">
        <f t="shared" si="699"/>
        <v>2500</v>
      </c>
      <c r="EJ355" s="36">
        <f t="shared" si="699"/>
        <v>2500</v>
      </c>
      <c r="EK355" s="36">
        <f t="shared" si="699"/>
        <v>2500</v>
      </c>
      <c r="EL355" s="36">
        <f t="shared" si="699"/>
        <v>2500</v>
      </c>
      <c r="EM355" s="36">
        <f t="shared" si="699"/>
        <v>2500</v>
      </c>
      <c r="EN355" s="36">
        <f t="shared" si="699"/>
        <v>2500</v>
      </c>
      <c r="EO355" s="36">
        <f t="shared" si="699"/>
        <v>2500</v>
      </c>
      <c r="EP355" s="36">
        <f t="shared" si="699"/>
        <v>2500</v>
      </c>
      <c r="EQ355" s="36">
        <f t="shared" si="699"/>
        <v>2500</v>
      </c>
      <c r="ER355" s="36">
        <f t="shared" ref="ER355:FG363" si="700">(COUNTIF(INDEX($C$167:$NK$324,MATCH($C355,$C$167:$C$324,0)+1,ER$164+1),"&gt;"&amp;0)+COUNTIF(INDEX($C$167:$NK$324,MATCH($C355,$C$167:$C$324,0)+5,ER$164+1),"&gt;"&amp;0))*$B355</f>
        <v>2500</v>
      </c>
      <c r="ES355" s="36">
        <f t="shared" si="700"/>
        <v>2500</v>
      </c>
      <c r="ET355" s="36">
        <f t="shared" si="700"/>
        <v>2500</v>
      </c>
      <c r="EU355" s="36">
        <f t="shared" si="700"/>
        <v>2500</v>
      </c>
      <c r="EV355" s="36">
        <f t="shared" si="700"/>
        <v>2500</v>
      </c>
      <c r="EW355" s="36">
        <f t="shared" si="700"/>
        <v>2500</v>
      </c>
      <c r="EX355" s="36">
        <f t="shared" si="700"/>
        <v>2500</v>
      </c>
      <c r="EY355" s="36">
        <f t="shared" si="700"/>
        <v>2500</v>
      </c>
      <c r="EZ355" s="36">
        <f t="shared" si="700"/>
        <v>2500</v>
      </c>
      <c r="FA355" s="36">
        <f t="shared" si="700"/>
        <v>2500</v>
      </c>
      <c r="FB355" s="36">
        <f t="shared" si="700"/>
        <v>2500</v>
      </c>
      <c r="FC355" s="36">
        <f t="shared" si="700"/>
        <v>2500</v>
      </c>
      <c r="FD355" s="36">
        <f t="shared" si="700"/>
        <v>2500</v>
      </c>
      <c r="FE355" s="36">
        <f t="shared" si="700"/>
        <v>2500</v>
      </c>
      <c r="FF355" s="36">
        <f t="shared" si="700"/>
        <v>2500</v>
      </c>
      <c r="FG355" s="36">
        <f t="shared" si="700"/>
        <v>2500</v>
      </c>
      <c r="FH355" s="36">
        <f t="shared" ref="FH355:FW363" si="701">(COUNTIF(INDEX($C$167:$NK$324,MATCH($C355,$C$167:$C$324,0)+1,FH$164+1),"&gt;"&amp;0)+COUNTIF(INDEX($C$167:$NK$324,MATCH($C355,$C$167:$C$324,0)+5,FH$164+1),"&gt;"&amp;0))*$B355</f>
        <v>2500</v>
      </c>
      <c r="FI355" s="36">
        <f t="shared" si="701"/>
        <v>2500</v>
      </c>
      <c r="FJ355" s="36">
        <f t="shared" si="701"/>
        <v>2500</v>
      </c>
      <c r="FK355" s="36">
        <f t="shared" si="701"/>
        <v>2500</v>
      </c>
      <c r="FL355" s="36">
        <f t="shared" si="701"/>
        <v>2500</v>
      </c>
      <c r="FM355" s="36">
        <f t="shared" si="701"/>
        <v>2500</v>
      </c>
      <c r="FN355" s="36">
        <f t="shared" si="701"/>
        <v>2500</v>
      </c>
      <c r="FO355" s="36">
        <f t="shared" si="701"/>
        <v>2500</v>
      </c>
      <c r="FP355" s="36">
        <f t="shared" si="701"/>
        <v>2500</v>
      </c>
      <c r="FQ355" s="36">
        <f t="shared" si="701"/>
        <v>2500</v>
      </c>
      <c r="FR355" s="36">
        <f t="shared" si="701"/>
        <v>2500</v>
      </c>
      <c r="FS355" s="36">
        <f t="shared" si="701"/>
        <v>2500</v>
      </c>
      <c r="FT355" s="36">
        <f t="shared" si="701"/>
        <v>0</v>
      </c>
      <c r="FU355" s="36">
        <f t="shared" si="701"/>
        <v>0</v>
      </c>
      <c r="FV355" s="36">
        <f t="shared" si="701"/>
        <v>0</v>
      </c>
      <c r="FW355" s="36">
        <f t="shared" si="701"/>
        <v>2500</v>
      </c>
      <c r="FX355" s="36">
        <f t="shared" ref="FX355:GM363" si="702">(COUNTIF(INDEX($C$167:$NK$324,MATCH($C355,$C$167:$C$324,0)+1,FX$164+1),"&gt;"&amp;0)+COUNTIF(INDEX($C$167:$NK$324,MATCH($C355,$C$167:$C$324,0)+5,FX$164+1),"&gt;"&amp;0))*$B355</f>
        <v>2500</v>
      </c>
      <c r="FY355" s="36">
        <f t="shared" si="702"/>
        <v>2500</v>
      </c>
      <c r="FZ355" s="36">
        <f t="shared" si="702"/>
        <v>2500</v>
      </c>
      <c r="GA355" s="36">
        <f t="shared" si="702"/>
        <v>2500</v>
      </c>
      <c r="GB355" s="36">
        <f t="shared" si="702"/>
        <v>2500</v>
      </c>
      <c r="GC355" s="36">
        <f t="shared" si="702"/>
        <v>2500</v>
      </c>
      <c r="GD355" s="36">
        <f t="shared" si="702"/>
        <v>2500</v>
      </c>
      <c r="GE355" s="36">
        <f t="shared" si="702"/>
        <v>2500</v>
      </c>
      <c r="GF355" s="36">
        <f t="shared" si="702"/>
        <v>2500</v>
      </c>
      <c r="GG355" s="36">
        <f t="shared" si="702"/>
        <v>2500</v>
      </c>
      <c r="GH355" s="36">
        <f t="shared" si="702"/>
        <v>2500</v>
      </c>
      <c r="GI355" s="36">
        <f t="shared" si="702"/>
        <v>2500</v>
      </c>
      <c r="GJ355" s="36">
        <f t="shared" si="702"/>
        <v>2500</v>
      </c>
      <c r="GK355" s="36">
        <f t="shared" si="702"/>
        <v>2500</v>
      </c>
      <c r="GL355" s="36">
        <f t="shared" si="702"/>
        <v>2500</v>
      </c>
      <c r="GM355" s="36">
        <f t="shared" si="702"/>
        <v>2500</v>
      </c>
      <c r="GN355" s="36">
        <f t="shared" ref="GN355:HC363" si="703">(COUNTIF(INDEX($C$167:$NK$324,MATCH($C355,$C$167:$C$324,0)+1,GN$164+1),"&gt;"&amp;0)+COUNTIF(INDEX($C$167:$NK$324,MATCH($C355,$C$167:$C$324,0)+5,GN$164+1),"&gt;"&amp;0))*$B355</f>
        <v>2500</v>
      </c>
      <c r="GO355" s="36">
        <f t="shared" si="703"/>
        <v>2500</v>
      </c>
      <c r="GP355" s="36">
        <f t="shared" si="703"/>
        <v>2500</v>
      </c>
      <c r="GQ355" s="36">
        <f t="shared" si="703"/>
        <v>2500</v>
      </c>
      <c r="GR355" s="36">
        <f t="shared" si="703"/>
        <v>2500</v>
      </c>
      <c r="GS355" s="36">
        <f t="shared" si="703"/>
        <v>2500</v>
      </c>
      <c r="GT355" s="36">
        <f t="shared" si="703"/>
        <v>2500</v>
      </c>
      <c r="GU355" s="36">
        <f t="shared" si="703"/>
        <v>2500</v>
      </c>
      <c r="GV355" s="36">
        <f t="shared" si="703"/>
        <v>2500</v>
      </c>
      <c r="GW355" s="36">
        <f t="shared" si="703"/>
        <v>2500</v>
      </c>
      <c r="GX355" s="36">
        <f t="shared" si="703"/>
        <v>2500</v>
      </c>
      <c r="GY355" s="36">
        <f t="shared" si="703"/>
        <v>2500</v>
      </c>
      <c r="GZ355" s="36">
        <f t="shared" si="703"/>
        <v>2500</v>
      </c>
      <c r="HA355" s="36">
        <f t="shared" si="703"/>
        <v>2500</v>
      </c>
      <c r="HB355" s="36">
        <f t="shared" si="703"/>
        <v>2500</v>
      </c>
      <c r="HC355" s="36">
        <f t="shared" si="703"/>
        <v>2500</v>
      </c>
      <c r="HD355" s="36">
        <f t="shared" ref="HD355:HS363" si="704">(COUNTIF(INDEX($C$167:$NK$324,MATCH($C355,$C$167:$C$324,0)+1,HD$164+1),"&gt;"&amp;0)+COUNTIF(INDEX($C$167:$NK$324,MATCH($C355,$C$167:$C$324,0)+5,HD$164+1),"&gt;"&amp;0))*$B355</f>
        <v>2500</v>
      </c>
      <c r="HE355" s="36">
        <f t="shared" si="704"/>
        <v>2500</v>
      </c>
      <c r="HF355" s="36">
        <f t="shared" si="704"/>
        <v>2500</v>
      </c>
      <c r="HG355" s="36">
        <f t="shared" si="704"/>
        <v>2500</v>
      </c>
      <c r="HH355" s="36">
        <f t="shared" si="704"/>
        <v>2500</v>
      </c>
      <c r="HI355" s="36">
        <f t="shared" si="704"/>
        <v>2500</v>
      </c>
      <c r="HJ355" s="36">
        <f t="shared" si="704"/>
        <v>2500</v>
      </c>
      <c r="HK355" s="36">
        <f t="shared" si="704"/>
        <v>2500</v>
      </c>
      <c r="HL355" s="36">
        <f t="shared" si="704"/>
        <v>2500</v>
      </c>
      <c r="HM355" s="36">
        <f t="shared" si="704"/>
        <v>2500</v>
      </c>
      <c r="HN355" s="36">
        <f t="shared" si="704"/>
        <v>2500</v>
      </c>
      <c r="HO355" s="36">
        <f t="shared" si="704"/>
        <v>2500</v>
      </c>
      <c r="HP355" s="36">
        <f t="shared" si="704"/>
        <v>2500</v>
      </c>
      <c r="HQ355" s="36">
        <f t="shared" si="704"/>
        <v>2500</v>
      </c>
      <c r="HR355" s="36">
        <f t="shared" si="704"/>
        <v>2500</v>
      </c>
      <c r="HS355" s="36">
        <f t="shared" si="704"/>
        <v>2500</v>
      </c>
      <c r="HT355" s="36">
        <f t="shared" ref="HT355:II363" si="705">(COUNTIF(INDEX($C$167:$NK$324,MATCH($C355,$C$167:$C$324,0)+1,HT$164+1),"&gt;"&amp;0)+COUNTIF(INDEX($C$167:$NK$324,MATCH($C355,$C$167:$C$324,0)+5,HT$164+1),"&gt;"&amp;0))*$B355</f>
        <v>2500</v>
      </c>
      <c r="HU355" s="36">
        <f t="shared" si="705"/>
        <v>2500</v>
      </c>
      <c r="HV355" s="36">
        <f t="shared" si="705"/>
        <v>2500</v>
      </c>
      <c r="HW355" s="36">
        <f t="shared" si="705"/>
        <v>2500</v>
      </c>
      <c r="HX355" s="36">
        <f t="shared" si="705"/>
        <v>2500</v>
      </c>
      <c r="HY355" s="36">
        <f t="shared" si="705"/>
        <v>2500</v>
      </c>
      <c r="HZ355" s="36">
        <f t="shared" si="705"/>
        <v>2500</v>
      </c>
      <c r="IA355" s="36">
        <f t="shared" si="705"/>
        <v>2500</v>
      </c>
      <c r="IB355" s="36">
        <f t="shared" si="705"/>
        <v>2500</v>
      </c>
      <c r="IC355" s="36">
        <f t="shared" si="705"/>
        <v>2500</v>
      </c>
      <c r="ID355" s="36">
        <f t="shared" si="705"/>
        <v>2500</v>
      </c>
      <c r="IE355" s="36">
        <f t="shared" si="705"/>
        <v>2500</v>
      </c>
      <c r="IF355" s="36">
        <f t="shared" si="705"/>
        <v>2500</v>
      </c>
      <c r="IG355" s="36">
        <f t="shared" si="705"/>
        <v>2500</v>
      </c>
      <c r="IH355" s="36">
        <f t="shared" si="705"/>
        <v>2500</v>
      </c>
      <c r="II355" s="36">
        <f t="shared" si="705"/>
        <v>2500</v>
      </c>
      <c r="IJ355" s="36">
        <f t="shared" ref="IJ355:IY363" si="706">(COUNTIF(INDEX($C$167:$NK$324,MATCH($C355,$C$167:$C$324,0)+1,IJ$164+1),"&gt;"&amp;0)+COUNTIF(INDEX($C$167:$NK$324,MATCH($C355,$C$167:$C$324,0)+5,IJ$164+1),"&gt;"&amp;0))*$B355</f>
        <v>2500</v>
      </c>
      <c r="IK355" s="36">
        <f t="shared" si="706"/>
        <v>2500</v>
      </c>
      <c r="IL355" s="36">
        <f t="shared" si="706"/>
        <v>2500</v>
      </c>
      <c r="IM355" s="36">
        <f t="shared" si="706"/>
        <v>2500</v>
      </c>
      <c r="IN355" s="36">
        <f t="shared" si="706"/>
        <v>2500</v>
      </c>
      <c r="IO355" s="36">
        <f t="shared" si="706"/>
        <v>2500</v>
      </c>
      <c r="IP355" s="36">
        <f t="shared" si="706"/>
        <v>2500</v>
      </c>
      <c r="IQ355" s="36">
        <f t="shared" si="706"/>
        <v>2500</v>
      </c>
      <c r="IR355" s="36">
        <f t="shared" si="706"/>
        <v>2500</v>
      </c>
      <c r="IS355" s="36">
        <f t="shared" si="706"/>
        <v>2500</v>
      </c>
      <c r="IT355" s="36">
        <f t="shared" si="706"/>
        <v>2500</v>
      </c>
      <c r="IU355" s="36">
        <f t="shared" si="706"/>
        <v>2500</v>
      </c>
      <c r="IV355" s="36">
        <f t="shared" si="706"/>
        <v>2500</v>
      </c>
      <c r="IW355" s="36">
        <f t="shared" si="706"/>
        <v>2500</v>
      </c>
      <c r="IX355" s="36">
        <f t="shared" si="706"/>
        <v>2500</v>
      </c>
      <c r="IY355" s="36">
        <f t="shared" si="706"/>
        <v>2500</v>
      </c>
      <c r="IZ355" s="36">
        <f t="shared" ref="IZ355:JO363" si="707">(COUNTIF(INDEX($C$167:$NK$324,MATCH($C355,$C$167:$C$324,0)+1,IZ$164+1),"&gt;"&amp;0)+COUNTIF(INDEX($C$167:$NK$324,MATCH($C355,$C$167:$C$324,0)+5,IZ$164+1),"&gt;"&amp;0))*$B355</f>
        <v>2500</v>
      </c>
      <c r="JA355" s="36">
        <f t="shared" si="707"/>
        <v>2500</v>
      </c>
      <c r="JB355" s="36">
        <f t="shared" si="707"/>
        <v>2500</v>
      </c>
      <c r="JC355" s="36">
        <f t="shared" si="707"/>
        <v>2500</v>
      </c>
      <c r="JD355" s="36">
        <f t="shared" si="707"/>
        <v>2500</v>
      </c>
      <c r="JE355" s="36">
        <f t="shared" si="707"/>
        <v>2500</v>
      </c>
      <c r="JF355" s="36">
        <f t="shared" si="707"/>
        <v>2500</v>
      </c>
      <c r="JG355" s="36">
        <f t="shared" si="707"/>
        <v>2500</v>
      </c>
      <c r="JH355" s="36">
        <f t="shared" si="707"/>
        <v>2500</v>
      </c>
      <c r="JI355" s="36">
        <f t="shared" si="707"/>
        <v>0</v>
      </c>
      <c r="JJ355" s="36">
        <f t="shared" si="707"/>
        <v>0</v>
      </c>
      <c r="JK355" s="36">
        <f t="shared" si="707"/>
        <v>0</v>
      </c>
      <c r="JL355" s="36">
        <f t="shared" si="707"/>
        <v>0</v>
      </c>
      <c r="JM355" s="36">
        <f t="shared" si="707"/>
        <v>0</v>
      </c>
      <c r="JN355" s="36">
        <f t="shared" si="707"/>
        <v>0</v>
      </c>
      <c r="JO355" s="36">
        <f t="shared" si="707"/>
        <v>0</v>
      </c>
      <c r="JP355" s="36">
        <f t="shared" ref="JP355:KE363" si="708">(COUNTIF(INDEX($C$167:$NK$324,MATCH($C355,$C$167:$C$324,0)+1,JP$164+1),"&gt;"&amp;0)+COUNTIF(INDEX($C$167:$NK$324,MATCH($C355,$C$167:$C$324,0)+5,JP$164+1),"&gt;"&amp;0))*$B355</f>
        <v>0</v>
      </c>
      <c r="JQ355" s="36">
        <f t="shared" si="708"/>
        <v>0</v>
      </c>
      <c r="JR355" s="36">
        <f t="shared" si="708"/>
        <v>0</v>
      </c>
      <c r="JS355" s="36">
        <f t="shared" si="708"/>
        <v>0</v>
      </c>
      <c r="JT355" s="36">
        <f t="shared" si="708"/>
        <v>0</v>
      </c>
      <c r="JU355" s="36">
        <f t="shared" si="708"/>
        <v>0</v>
      </c>
      <c r="JV355" s="36">
        <f t="shared" si="708"/>
        <v>0</v>
      </c>
      <c r="JW355" s="36">
        <f t="shared" si="708"/>
        <v>0</v>
      </c>
      <c r="JX355" s="36">
        <f t="shared" si="708"/>
        <v>0</v>
      </c>
      <c r="JY355" s="36">
        <f t="shared" si="708"/>
        <v>0</v>
      </c>
      <c r="JZ355" s="36">
        <f t="shared" si="708"/>
        <v>0</v>
      </c>
      <c r="KA355" s="36">
        <f t="shared" si="708"/>
        <v>0</v>
      </c>
      <c r="KB355" s="36">
        <f t="shared" si="708"/>
        <v>0</v>
      </c>
      <c r="KC355" s="36">
        <f t="shared" si="708"/>
        <v>0</v>
      </c>
      <c r="KD355" s="36">
        <f t="shared" si="708"/>
        <v>0</v>
      </c>
      <c r="KE355" s="36">
        <f t="shared" si="708"/>
        <v>0</v>
      </c>
      <c r="KF355" s="36">
        <f t="shared" ref="KF355:KU363" si="709">(COUNTIF(INDEX($C$167:$NK$324,MATCH($C355,$C$167:$C$324,0)+1,KF$164+1),"&gt;"&amp;0)+COUNTIF(INDEX($C$167:$NK$324,MATCH($C355,$C$167:$C$324,0)+5,KF$164+1),"&gt;"&amp;0))*$B355</f>
        <v>0</v>
      </c>
      <c r="KG355" s="36">
        <f t="shared" si="709"/>
        <v>0</v>
      </c>
      <c r="KH355" s="36">
        <f t="shared" si="709"/>
        <v>0</v>
      </c>
      <c r="KI355" s="36">
        <f t="shared" si="709"/>
        <v>0</v>
      </c>
      <c r="KJ355" s="36">
        <f t="shared" si="709"/>
        <v>0</v>
      </c>
      <c r="KK355" s="36">
        <f t="shared" si="709"/>
        <v>0</v>
      </c>
      <c r="KL355" s="36">
        <f t="shared" si="709"/>
        <v>0</v>
      </c>
      <c r="KM355" s="36">
        <f t="shared" si="709"/>
        <v>0</v>
      </c>
      <c r="KN355" s="36">
        <f t="shared" si="709"/>
        <v>0</v>
      </c>
      <c r="KO355" s="36">
        <f t="shared" si="709"/>
        <v>0</v>
      </c>
      <c r="KP355" s="36">
        <f t="shared" si="709"/>
        <v>0</v>
      </c>
      <c r="KQ355" s="36">
        <f t="shared" si="709"/>
        <v>0</v>
      </c>
      <c r="KR355" s="36">
        <f t="shared" si="709"/>
        <v>0</v>
      </c>
      <c r="KS355" s="36">
        <f t="shared" si="709"/>
        <v>0</v>
      </c>
      <c r="KT355" s="36">
        <f t="shared" si="709"/>
        <v>0</v>
      </c>
      <c r="KU355" s="36">
        <f t="shared" si="709"/>
        <v>0</v>
      </c>
      <c r="KV355" s="36">
        <f t="shared" ref="KV355:LK363" si="710">(COUNTIF(INDEX($C$167:$NK$324,MATCH($C355,$C$167:$C$324,0)+1,KV$164+1),"&gt;"&amp;0)+COUNTIF(INDEX($C$167:$NK$324,MATCH($C355,$C$167:$C$324,0)+5,KV$164+1),"&gt;"&amp;0))*$B355</f>
        <v>0</v>
      </c>
      <c r="KW355" s="36">
        <f t="shared" si="710"/>
        <v>0</v>
      </c>
      <c r="KX355" s="36">
        <f t="shared" si="710"/>
        <v>0</v>
      </c>
      <c r="KY355" s="36">
        <f t="shared" si="710"/>
        <v>0</v>
      </c>
      <c r="KZ355" s="36">
        <f t="shared" si="710"/>
        <v>0</v>
      </c>
      <c r="LA355" s="36">
        <f t="shared" si="710"/>
        <v>0</v>
      </c>
      <c r="LB355" s="36">
        <f t="shared" si="710"/>
        <v>0</v>
      </c>
      <c r="LC355" s="36">
        <f t="shared" si="710"/>
        <v>0</v>
      </c>
      <c r="LD355" s="36">
        <f t="shared" si="710"/>
        <v>0</v>
      </c>
      <c r="LE355" s="36">
        <f t="shared" si="710"/>
        <v>0</v>
      </c>
      <c r="LF355" s="36">
        <f t="shared" si="710"/>
        <v>0</v>
      </c>
      <c r="LG355" s="36">
        <f t="shared" si="710"/>
        <v>0</v>
      </c>
      <c r="LH355" s="36">
        <f t="shared" si="710"/>
        <v>0</v>
      </c>
      <c r="LI355" s="36">
        <f t="shared" si="710"/>
        <v>0</v>
      </c>
      <c r="LJ355" s="36">
        <f t="shared" si="710"/>
        <v>0</v>
      </c>
      <c r="LK355" s="36">
        <f t="shared" si="710"/>
        <v>0</v>
      </c>
      <c r="LL355" s="36">
        <f t="shared" ref="LL355:MA363" si="711">(COUNTIF(INDEX($C$167:$NK$324,MATCH($C355,$C$167:$C$324,0)+1,LL$164+1),"&gt;"&amp;0)+COUNTIF(INDEX($C$167:$NK$324,MATCH($C355,$C$167:$C$324,0)+5,LL$164+1),"&gt;"&amp;0))*$B355</f>
        <v>0</v>
      </c>
      <c r="LM355" s="36">
        <f t="shared" si="711"/>
        <v>0</v>
      </c>
      <c r="LN355" s="36">
        <f t="shared" si="711"/>
        <v>0</v>
      </c>
      <c r="LO355" s="36">
        <f t="shared" si="711"/>
        <v>0</v>
      </c>
      <c r="LP355" s="36">
        <f t="shared" si="711"/>
        <v>0</v>
      </c>
      <c r="LQ355" s="36">
        <f t="shared" si="711"/>
        <v>0</v>
      </c>
      <c r="LR355" s="36">
        <f t="shared" si="711"/>
        <v>0</v>
      </c>
      <c r="LS355" s="36">
        <f t="shared" si="711"/>
        <v>0</v>
      </c>
      <c r="LT355" s="36">
        <f t="shared" si="711"/>
        <v>0</v>
      </c>
      <c r="LU355" s="36">
        <f t="shared" si="711"/>
        <v>0</v>
      </c>
      <c r="LV355" s="36">
        <f t="shared" si="711"/>
        <v>0</v>
      </c>
      <c r="LW355" s="36">
        <f t="shared" si="711"/>
        <v>0</v>
      </c>
      <c r="LX355" s="36">
        <f t="shared" si="711"/>
        <v>0</v>
      </c>
      <c r="LY355" s="36">
        <f t="shared" si="711"/>
        <v>0</v>
      </c>
      <c r="LZ355" s="36">
        <f t="shared" si="711"/>
        <v>0</v>
      </c>
      <c r="MA355" s="36">
        <f t="shared" si="711"/>
        <v>0</v>
      </c>
      <c r="MB355" s="36">
        <f t="shared" ref="MB355:MQ363" si="712">(COUNTIF(INDEX($C$167:$NK$324,MATCH($C355,$C$167:$C$324,0)+1,MB$164+1),"&gt;"&amp;0)+COUNTIF(INDEX($C$167:$NK$324,MATCH($C355,$C$167:$C$324,0)+5,MB$164+1),"&gt;"&amp;0))*$B355</f>
        <v>0</v>
      </c>
      <c r="MC355" s="36">
        <f t="shared" si="712"/>
        <v>0</v>
      </c>
      <c r="MD355" s="36">
        <f t="shared" si="712"/>
        <v>0</v>
      </c>
      <c r="ME355" s="36">
        <f t="shared" si="712"/>
        <v>0</v>
      </c>
      <c r="MF355" s="36">
        <f t="shared" si="712"/>
        <v>0</v>
      </c>
      <c r="MG355" s="36">
        <f t="shared" si="712"/>
        <v>0</v>
      </c>
      <c r="MH355" s="36">
        <f t="shared" si="712"/>
        <v>0</v>
      </c>
      <c r="MI355" s="36">
        <f t="shared" si="712"/>
        <v>0</v>
      </c>
      <c r="MJ355" s="36">
        <f t="shared" si="712"/>
        <v>0</v>
      </c>
      <c r="MK355" s="36">
        <f t="shared" si="712"/>
        <v>0</v>
      </c>
      <c r="ML355" s="36">
        <f t="shared" si="712"/>
        <v>0</v>
      </c>
      <c r="MM355" s="36">
        <f t="shared" si="712"/>
        <v>0</v>
      </c>
      <c r="MN355" s="36">
        <f t="shared" si="712"/>
        <v>0</v>
      </c>
      <c r="MO355" s="36">
        <f t="shared" si="712"/>
        <v>0</v>
      </c>
      <c r="MP355" s="36">
        <f t="shared" si="712"/>
        <v>0</v>
      </c>
      <c r="MQ355" s="36">
        <f t="shared" si="712"/>
        <v>0</v>
      </c>
      <c r="MR355" s="36">
        <f t="shared" ref="MR355:NG363" si="713">(COUNTIF(INDEX($C$167:$NK$324,MATCH($C355,$C$167:$C$324,0)+1,MR$164+1),"&gt;"&amp;0)+COUNTIF(INDEX($C$167:$NK$324,MATCH($C355,$C$167:$C$324,0)+5,MR$164+1),"&gt;"&amp;0))*$B355</f>
        <v>0</v>
      </c>
      <c r="MS355" s="36">
        <f t="shared" si="713"/>
        <v>0</v>
      </c>
      <c r="MT355" s="36">
        <f t="shared" si="713"/>
        <v>0</v>
      </c>
      <c r="MU355" s="36">
        <f t="shared" si="713"/>
        <v>0</v>
      </c>
      <c r="MV355" s="36">
        <f t="shared" si="713"/>
        <v>0</v>
      </c>
      <c r="MW355" s="36">
        <f t="shared" si="713"/>
        <v>0</v>
      </c>
      <c r="MX355" s="36">
        <f t="shared" si="713"/>
        <v>0</v>
      </c>
      <c r="MY355" s="36">
        <f t="shared" si="713"/>
        <v>0</v>
      </c>
      <c r="MZ355" s="36">
        <f t="shared" si="713"/>
        <v>0</v>
      </c>
      <c r="NA355" s="36">
        <f t="shared" si="713"/>
        <v>0</v>
      </c>
      <c r="NB355" s="36">
        <f t="shared" si="713"/>
        <v>0</v>
      </c>
      <c r="NC355" s="36">
        <f t="shared" si="713"/>
        <v>0</v>
      </c>
      <c r="ND355" s="36">
        <f t="shared" si="713"/>
        <v>0</v>
      </c>
      <c r="NE355" s="36">
        <f t="shared" si="713"/>
        <v>0</v>
      </c>
      <c r="NF355" s="36">
        <f t="shared" si="713"/>
        <v>0</v>
      </c>
      <c r="NG355" s="36">
        <f t="shared" si="713"/>
        <v>0</v>
      </c>
      <c r="NH355" s="36">
        <f t="shared" ref="NH355:NK363" si="714">(COUNTIF(INDEX($C$167:$NK$324,MATCH($C355,$C$167:$C$324,0)+1,NH$164+1),"&gt;"&amp;0)+COUNTIF(INDEX($C$167:$NK$324,MATCH($C355,$C$167:$C$324,0)+5,NH$164+1),"&gt;"&amp;0))*$B355</f>
        <v>0</v>
      </c>
      <c r="NI355" s="36">
        <f t="shared" si="714"/>
        <v>0</v>
      </c>
      <c r="NJ355" s="36">
        <f t="shared" si="714"/>
        <v>0</v>
      </c>
      <c r="NK355" s="179">
        <f t="shared" si="714"/>
        <v>0</v>
      </c>
    </row>
    <row r="356" spans="1:375" x14ac:dyDescent="0.25">
      <c r="A356" s="178"/>
      <c r="B356" s="37">
        <f>B35</f>
        <v>4000</v>
      </c>
      <c r="C356" s="36" t="str">
        <f>C199</f>
        <v>300 / Twitter</v>
      </c>
      <c r="D356" s="36">
        <f t="shared" si="691"/>
        <v>0</v>
      </c>
      <c r="E356" s="36">
        <f t="shared" si="691"/>
        <v>0</v>
      </c>
      <c r="F356" s="36">
        <f t="shared" si="691"/>
        <v>0</v>
      </c>
      <c r="G356" s="36">
        <f t="shared" si="691"/>
        <v>0</v>
      </c>
      <c r="H356" s="36">
        <f t="shared" si="691"/>
        <v>0</v>
      </c>
      <c r="I356" s="36">
        <f t="shared" si="691"/>
        <v>0</v>
      </c>
      <c r="J356" s="36">
        <f t="shared" si="691"/>
        <v>0</v>
      </c>
      <c r="K356" s="36">
        <f t="shared" si="691"/>
        <v>0</v>
      </c>
      <c r="L356" s="36">
        <f t="shared" si="691"/>
        <v>0</v>
      </c>
      <c r="M356" s="36">
        <f t="shared" si="691"/>
        <v>0</v>
      </c>
      <c r="N356" s="36">
        <f t="shared" si="691"/>
        <v>0</v>
      </c>
      <c r="O356" s="36">
        <f t="shared" si="691"/>
        <v>0</v>
      </c>
      <c r="P356" s="36">
        <f t="shared" si="691"/>
        <v>0</v>
      </c>
      <c r="Q356" s="36">
        <f t="shared" si="691"/>
        <v>0</v>
      </c>
      <c r="R356" s="36">
        <f t="shared" si="691"/>
        <v>0</v>
      </c>
      <c r="S356" s="36">
        <f t="shared" si="691"/>
        <v>0</v>
      </c>
      <c r="T356" s="36">
        <f t="shared" si="692"/>
        <v>0</v>
      </c>
      <c r="U356" s="36">
        <f t="shared" si="692"/>
        <v>0</v>
      </c>
      <c r="V356" s="36">
        <f t="shared" si="692"/>
        <v>0</v>
      </c>
      <c r="W356" s="36">
        <f t="shared" si="692"/>
        <v>0</v>
      </c>
      <c r="X356" s="36">
        <f t="shared" si="692"/>
        <v>0</v>
      </c>
      <c r="Y356" s="36">
        <f t="shared" si="692"/>
        <v>0</v>
      </c>
      <c r="Z356" s="36">
        <f t="shared" si="692"/>
        <v>0</v>
      </c>
      <c r="AA356" s="36">
        <f t="shared" si="692"/>
        <v>0</v>
      </c>
      <c r="AB356" s="36">
        <f t="shared" si="692"/>
        <v>0</v>
      </c>
      <c r="AC356" s="36">
        <f t="shared" si="692"/>
        <v>0</v>
      </c>
      <c r="AD356" s="36">
        <f t="shared" si="692"/>
        <v>0</v>
      </c>
      <c r="AE356" s="36">
        <f t="shared" si="692"/>
        <v>0</v>
      </c>
      <c r="AF356" s="36">
        <f t="shared" si="692"/>
        <v>0</v>
      </c>
      <c r="AG356" s="36">
        <f t="shared" si="692"/>
        <v>4000</v>
      </c>
      <c r="AH356" s="36">
        <f t="shared" si="692"/>
        <v>4000</v>
      </c>
      <c r="AI356" s="36">
        <f t="shared" si="692"/>
        <v>4000</v>
      </c>
      <c r="AJ356" s="36">
        <f t="shared" si="693"/>
        <v>4000</v>
      </c>
      <c r="AK356" s="36">
        <f t="shared" si="693"/>
        <v>4000</v>
      </c>
      <c r="AL356" s="36">
        <f t="shared" si="693"/>
        <v>4000</v>
      </c>
      <c r="AM356" s="36">
        <f t="shared" si="693"/>
        <v>4000</v>
      </c>
      <c r="AN356" s="36">
        <f t="shared" si="693"/>
        <v>4000</v>
      </c>
      <c r="AO356" s="36">
        <f t="shared" si="693"/>
        <v>4000</v>
      </c>
      <c r="AP356" s="36">
        <f t="shared" si="693"/>
        <v>4000</v>
      </c>
      <c r="AQ356" s="36">
        <f t="shared" si="693"/>
        <v>4000</v>
      </c>
      <c r="AR356" s="36">
        <f t="shared" si="693"/>
        <v>4000</v>
      </c>
      <c r="AS356" s="36">
        <f t="shared" si="693"/>
        <v>4000</v>
      </c>
      <c r="AT356" s="36">
        <f t="shared" si="693"/>
        <v>4000</v>
      </c>
      <c r="AU356" s="36">
        <f t="shared" si="693"/>
        <v>4000</v>
      </c>
      <c r="AV356" s="36">
        <f t="shared" si="693"/>
        <v>4000</v>
      </c>
      <c r="AW356" s="36">
        <f t="shared" si="693"/>
        <v>4000</v>
      </c>
      <c r="AX356" s="36">
        <f t="shared" si="693"/>
        <v>4000</v>
      </c>
      <c r="AY356" s="36">
        <f t="shared" si="693"/>
        <v>4000</v>
      </c>
      <c r="AZ356" s="36">
        <f t="shared" si="694"/>
        <v>4000</v>
      </c>
      <c r="BA356" s="36">
        <f t="shared" si="694"/>
        <v>4000</v>
      </c>
      <c r="BB356" s="36">
        <f t="shared" si="694"/>
        <v>4000</v>
      </c>
      <c r="BC356" s="36">
        <f t="shared" si="694"/>
        <v>4000</v>
      </c>
      <c r="BD356" s="36">
        <f t="shared" si="694"/>
        <v>4000</v>
      </c>
      <c r="BE356" s="36">
        <f t="shared" si="694"/>
        <v>4000</v>
      </c>
      <c r="BF356" s="36">
        <f t="shared" si="694"/>
        <v>4000</v>
      </c>
      <c r="BG356" s="36">
        <f t="shared" si="694"/>
        <v>4000</v>
      </c>
      <c r="BH356" s="36">
        <f t="shared" si="694"/>
        <v>4000</v>
      </c>
      <c r="BI356" s="36">
        <f t="shared" si="694"/>
        <v>4000</v>
      </c>
      <c r="BJ356" s="36">
        <f t="shared" si="694"/>
        <v>4000</v>
      </c>
      <c r="BK356" s="36">
        <f t="shared" si="694"/>
        <v>4000</v>
      </c>
      <c r="BL356" s="36">
        <f t="shared" si="694"/>
        <v>4000</v>
      </c>
      <c r="BM356" s="36">
        <f t="shared" si="694"/>
        <v>4000</v>
      </c>
      <c r="BN356" s="36">
        <f t="shared" si="694"/>
        <v>4000</v>
      </c>
      <c r="BO356" s="36">
        <f t="shared" si="694"/>
        <v>4000</v>
      </c>
      <c r="BP356" s="36">
        <f t="shared" si="695"/>
        <v>4000</v>
      </c>
      <c r="BQ356" s="36">
        <f t="shared" si="695"/>
        <v>4000</v>
      </c>
      <c r="BR356" s="36">
        <f t="shared" si="695"/>
        <v>4000</v>
      </c>
      <c r="BS356" s="36">
        <f t="shared" si="695"/>
        <v>4000</v>
      </c>
      <c r="BT356" s="36">
        <f t="shared" si="695"/>
        <v>4000</v>
      </c>
      <c r="BU356" s="36">
        <f t="shared" si="695"/>
        <v>4000</v>
      </c>
      <c r="BV356" s="36">
        <f t="shared" si="695"/>
        <v>4000</v>
      </c>
      <c r="BW356" s="36">
        <f t="shared" si="695"/>
        <v>4000</v>
      </c>
      <c r="BX356" s="36">
        <f t="shared" si="695"/>
        <v>4000</v>
      </c>
      <c r="BY356" s="36">
        <f t="shared" si="695"/>
        <v>4000</v>
      </c>
      <c r="BZ356" s="36">
        <f t="shared" si="695"/>
        <v>4000</v>
      </c>
      <c r="CA356" s="36">
        <f t="shared" si="695"/>
        <v>4000</v>
      </c>
      <c r="CB356" s="36">
        <f t="shared" si="695"/>
        <v>4000</v>
      </c>
      <c r="CC356" s="36">
        <f t="shared" si="695"/>
        <v>4000</v>
      </c>
      <c r="CD356" s="36">
        <f t="shared" si="695"/>
        <v>4000</v>
      </c>
      <c r="CE356" s="36">
        <f t="shared" si="695"/>
        <v>4000</v>
      </c>
      <c r="CF356" s="36">
        <f t="shared" si="696"/>
        <v>4000</v>
      </c>
      <c r="CG356" s="36">
        <f t="shared" si="696"/>
        <v>4000</v>
      </c>
      <c r="CH356" s="36">
        <f t="shared" si="696"/>
        <v>4000</v>
      </c>
      <c r="CI356" s="36">
        <f t="shared" si="696"/>
        <v>4000</v>
      </c>
      <c r="CJ356" s="36">
        <f t="shared" si="696"/>
        <v>4000</v>
      </c>
      <c r="CK356" s="36">
        <f t="shared" si="696"/>
        <v>4000</v>
      </c>
      <c r="CL356" s="36">
        <f t="shared" si="696"/>
        <v>4000</v>
      </c>
      <c r="CM356" s="36">
        <f t="shared" si="696"/>
        <v>4000</v>
      </c>
      <c r="CN356" s="36">
        <f t="shared" si="696"/>
        <v>4000</v>
      </c>
      <c r="CO356" s="36">
        <f t="shared" si="696"/>
        <v>4000</v>
      </c>
      <c r="CP356" s="36">
        <f t="shared" si="696"/>
        <v>4000</v>
      </c>
      <c r="CQ356" s="36">
        <f t="shared" si="696"/>
        <v>4000</v>
      </c>
      <c r="CR356" s="36">
        <f t="shared" si="696"/>
        <v>4000</v>
      </c>
      <c r="CS356" s="36">
        <f t="shared" si="696"/>
        <v>4000</v>
      </c>
      <c r="CT356" s="36">
        <f t="shared" si="696"/>
        <v>4000</v>
      </c>
      <c r="CU356" s="36">
        <f t="shared" si="696"/>
        <v>4000</v>
      </c>
      <c r="CV356" s="36">
        <f t="shared" si="697"/>
        <v>4000</v>
      </c>
      <c r="CW356" s="36">
        <f t="shared" si="697"/>
        <v>4000</v>
      </c>
      <c r="CX356" s="36">
        <f t="shared" si="697"/>
        <v>4000</v>
      </c>
      <c r="CY356" s="36">
        <f t="shared" si="697"/>
        <v>4000</v>
      </c>
      <c r="CZ356" s="36">
        <f t="shared" si="697"/>
        <v>4000</v>
      </c>
      <c r="DA356" s="36">
        <f t="shared" si="697"/>
        <v>4000</v>
      </c>
      <c r="DB356" s="36">
        <f t="shared" si="697"/>
        <v>4000</v>
      </c>
      <c r="DC356" s="36">
        <f t="shared" si="697"/>
        <v>4000</v>
      </c>
      <c r="DD356" s="36">
        <f t="shared" si="697"/>
        <v>4000</v>
      </c>
      <c r="DE356" s="36">
        <f t="shared" si="697"/>
        <v>4000</v>
      </c>
      <c r="DF356" s="36">
        <f t="shared" si="697"/>
        <v>4000</v>
      </c>
      <c r="DG356" s="36">
        <f t="shared" si="697"/>
        <v>4000</v>
      </c>
      <c r="DH356" s="36">
        <f t="shared" si="697"/>
        <v>4000</v>
      </c>
      <c r="DI356" s="36">
        <f t="shared" si="697"/>
        <v>4000</v>
      </c>
      <c r="DJ356" s="36">
        <f t="shared" si="697"/>
        <v>4000</v>
      </c>
      <c r="DK356" s="36">
        <f t="shared" si="697"/>
        <v>4000</v>
      </c>
      <c r="DL356" s="36">
        <f t="shared" si="698"/>
        <v>4000</v>
      </c>
      <c r="DM356" s="36">
        <f t="shared" si="698"/>
        <v>4000</v>
      </c>
      <c r="DN356" s="36">
        <f t="shared" si="698"/>
        <v>4000</v>
      </c>
      <c r="DO356" s="36">
        <f t="shared" si="698"/>
        <v>4000</v>
      </c>
      <c r="DP356" s="36">
        <f t="shared" si="698"/>
        <v>4000</v>
      </c>
      <c r="DQ356" s="36">
        <f t="shared" si="698"/>
        <v>4000</v>
      </c>
      <c r="DR356" s="36">
        <f t="shared" si="698"/>
        <v>4000</v>
      </c>
      <c r="DS356" s="36">
        <f t="shared" si="698"/>
        <v>4000</v>
      </c>
      <c r="DT356" s="36">
        <f t="shared" si="698"/>
        <v>4000</v>
      </c>
      <c r="DU356" s="36">
        <f t="shared" si="698"/>
        <v>4000</v>
      </c>
      <c r="DV356" s="36">
        <f t="shared" si="698"/>
        <v>4000</v>
      </c>
      <c r="DW356" s="36">
        <f t="shared" si="698"/>
        <v>4000</v>
      </c>
      <c r="DX356" s="36">
        <f t="shared" si="698"/>
        <v>4000</v>
      </c>
      <c r="DY356" s="36">
        <f t="shared" si="698"/>
        <v>0</v>
      </c>
      <c r="DZ356" s="36">
        <f t="shared" si="698"/>
        <v>0</v>
      </c>
      <c r="EA356" s="36">
        <f t="shared" si="698"/>
        <v>0</v>
      </c>
      <c r="EB356" s="36">
        <f t="shared" si="699"/>
        <v>4000</v>
      </c>
      <c r="EC356" s="36">
        <f t="shared" si="699"/>
        <v>4000</v>
      </c>
      <c r="ED356" s="36">
        <f t="shared" si="699"/>
        <v>4000</v>
      </c>
      <c r="EE356" s="36">
        <f t="shared" si="699"/>
        <v>4000</v>
      </c>
      <c r="EF356" s="36">
        <f t="shared" si="699"/>
        <v>4000</v>
      </c>
      <c r="EG356" s="36">
        <f t="shared" si="699"/>
        <v>4000</v>
      </c>
      <c r="EH356" s="36">
        <f t="shared" si="699"/>
        <v>4000</v>
      </c>
      <c r="EI356" s="36">
        <f t="shared" si="699"/>
        <v>4000</v>
      </c>
      <c r="EJ356" s="36">
        <f t="shared" si="699"/>
        <v>4000</v>
      </c>
      <c r="EK356" s="36">
        <f t="shared" si="699"/>
        <v>4000</v>
      </c>
      <c r="EL356" s="36">
        <f t="shared" si="699"/>
        <v>4000</v>
      </c>
      <c r="EM356" s="36">
        <f t="shared" si="699"/>
        <v>4000</v>
      </c>
      <c r="EN356" s="36">
        <f t="shared" si="699"/>
        <v>4000</v>
      </c>
      <c r="EO356" s="36">
        <f t="shared" si="699"/>
        <v>4000</v>
      </c>
      <c r="EP356" s="36">
        <f t="shared" si="699"/>
        <v>4000</v>
      </c>
      <c r="EQ356" s="36">
        <f t="shared" si="699"/>
        <v>4000</v>
      </c>
      <c r="ER356" s="36">
        <f t="shared" si="700"/>
        <v>4000</v>
      </c>
      <c r="ES356" s="36">
        <f t="shared" si="700"/>
        <v>4000</v>
      </c>
      <c r="ET356" s="36">
        <f t="shared" si="700"/>
        <v>4000</v>
      </c>
      <c r="EU356" s="36">
        <f t="shared" si="700"/>
        <v>4000</v>
      </c>
      <c r="EV356" s="36">
        <f t="shared" si="700"/>
        <v>4000</v>
      </c>
      <c r="EW356" s="36">
        <f t="shared" si="700"/>
        <v>4000</v>
      </c>
      <c r="EX356" s="36">
        <f t="shared" si="700"/>
        <v>4000</v>
      </c>
      <c r="EY356" s="36">
        <f t="shared" si="700"/>
        <v>4000</v>
      </c>
      <c r="EZ356" s="36">
        <f t="shared" si="700"/>
        <v>4000</v>
      </c>
      <c r="FA356" s="36">
        <f t="shared" si="700"/>
        <v>4000</v>
      </c>
      <c r="FB356" s="36">
        <f t="shared" si="700"/>
        <v>4000</v>
      </c>
      <c r="FC356" s="36">
        <f t="shared" si="700"/>
        <v>4000</v>
      </c>
      <c r="FD356" s="36">
        <f t="shared" si="700"/>
        <v>4000</v>
      </c>
      <c r="FE356" s="36">
        <f t="shared" si="700"/>
        <v>4000</v>
      </c>
      <c r="FF356" s="36">
        <f t="shared" si="700"/>
        <v>4000</v>
      </c>
      <c r="FG356" s="36">
        <f t="shared" si="700"/>
        <v>4000</v>
      </c>
      <c r="FH356" s="36">
        <f t="shared" si="701"/>
        <v>4000</v>
      </c>
      <c r="FI356" s="36">
        <f t="shared" si="701"/>
        <v>4000</v>
      </c>
      <c r="FJ356" s="36">
        <f t="shared" si="701"/>
        <v>4000</v>
      </c>
      <c r="FK356" s="36">
        <f t="shared" si="701"/>
        <v>4000</v>
      </c>
      <c r="FL356" s="36">
        <f t="shared" si="701"/>
        <v>4000</v>
      </c>
      <c r="FM356" s="36">
        <f t="shared" si="701"/>
        <v>4000</v>
      </c>
      <c r="FN356" s="36">
        <f t="shared" si="701"/>
        <v>4000</v>
      </c>
      <c r="FO356" s="36">
        <f t="shared" si="701"/>
        <v>4000</v>
      </c>
      <c r="FP356" s="36">
        <f t="shared" si="701"/>
        <v>4000</v>
      </c>
      <c r="FQ356" s="36">
        <f t="shared" si="701"/>
        <v>4000</v>
      </c>
      <c r="FR356" s="36">
        <f t="shared" si="701"/>
        <v>4000</v>
      </c>
      <c r="FS356" s="36">
        <f t="shared" si="701"/>
        <v>4000</v>
      </c>
      <c r="FT356" s="36">
        <f t="shared" si="701"/>
        <v>4000</v>
      </c>
      <c r="FU356" s="36">
        <f t="shared" si="701"/>
        <v>4000</v>
      </c>
      <c r="FV356" s="36">
        <f t="shared" si="701"/>
        <v>4000</v>
      </c>
      <c r="FW356" s="36">
        <f t="shared" si="701"/>
        <v>4000</v>
      </c>
      <c r="FX356" s="36">
        <f t="shared" si="702"/>
        <v>4000</v>
      </c>
      <c r="FY356" s="36">
        <f t="shared" si="702"/>
        <v>4000</v>
      </c>
      <c r="FZ356" s="36">
        <f t="shared" si="702"/>
        <v>4000</v>
      </c>
      <c r="GA356" s="36">
        <f t="shared" si="702"/>
        <v>4000</v>
      </c>
      <c r="GB356" s="36">
        <f t="shared" si="702"/>
        <v>4000</v>
      </c>
      <c r="GC356" s="36">
        <f t="shared" si="702"/>
        <v>4000</v>
      </c>
      <c r="GD356" s="36">
        <f t="shared" si="702"/>
        <v>4000</v>
      </c>
      <c r="GE356" s="36">
        <f t="shared" si="702"/>
        <v>4000</v>
      </c>
      <c r="GF356" s="36">
        <f t="shared" si="702"/>
        <v>4000</v>
      </c>
      <c r="GG356" s="36">
        <f t="shared" si="702"/>
        <v>4000</v>
      </c>
      <c r="GH356" s="36">
        <f t="shared" si="702"/>
        <v>4000</v>
      </c>
      <c r="GI356" s="36">
        <f t="shared" si="702"/>
        <v>4000</v>
      </c>
      <c r="GJ356" s="36">
        <f t="shared" si="702"/>
        <v>4000</v>
      </c>
      <c r="GK356" s="36">
        <f t="shared" si="702"/>
        <v>4000</v>
      </c>
      <c r="GL356" s="36">
        <f t="shared" si="702"/>
        <v>4000</v>
      </c>
      <c r="GM356" s="36">
        <f t="shared" si="702"/>
        <v>4000</v>
      </c>
      <c r="GN356" s="36">
        <f t="shared" si="703"/>
        <v>4000</v>
      </c>
      <c r="GO356" s="36">
        <f t="shared" si="703"/>
        <v>4000</v>
      </c>
      <c r="GP356" s="36">
        <f t="shared" si="703"/>
        <v>4000</v>
      </c>
      <c r="GQ356" s="36">
        <f t="shared" si="703"/>
        <v>4000</v>
      </c>
      <c r="GR356" s="36">
        <f t="shared" si="703"/>
        <v>4000</v>
      </c>
      <c r="GS356" s="36">
        <f t="shared" si="703"/>
        <v>4000</v>
      </c>
      <c r="GT356" s="36">
        <f t="shared" si="703"/>
        <v>4000</v>
      </c>
      <c r="GU356" s="36">
        <f t="shared" si="703"/>
        <v>4000</v>
      </c>
      <c r="GV356" s="36">
        <f t="shared" si="703"/>
        <v>4000</v>
      </c>
      <c r="GW356" s="36">
        <f t="shared" si="703"/>
        <v>4000</v>
      </c>
      <c r="GX356" s="36">
        <f t="shared" si="703"/>
        <v>4000</v>
      </c>
      <c r="GY356" s="36">
        <f t="shared" si="703"/>
        <v>4000</v>
      </c>
      <c r="GZ356" s="36">
        <f t="shared" si="703"/>
        <v>4000</v>
      </c>
      <c r="HA356" s="36">
        <f t="shared" si="703"/>
        <v>4000</v>
      </c>
      <c r="HB356" s="36">
        <f t="shared" si="703"/>
        <v>4000</v>
      </c>
      <c r="HC356" s="36">
        <f t="shared" si="703"/>
        <v>4000</v>
      </c>
      <c r="HD356" s="36">
        <f t="shared" si="704"/>
        <v>4000</v>
      </c>
      <c r="HE356" s="36">
        <f t="shared" si="704"/>
        <v>4000</v>
      </c>
      <c r="HF356" s="36">
        <f t="shared" si="704"/>
        <v>4000</v>
      </c>
      <c r="HG356" s="36">
        <f t="shared" si="704"/>
        <v>4000</v>
      </c>
      <c r="HH356" s="36">
        <f t="shared" si="704"/>
        <v>4000</v>
      </c>
      <c r="HI356" s="36">
        <f t="shared" si="704"/>
        <v>4000</v>
      </c>
      <c r="HJ356" s="36">
        <f t="shared" si="704"/>
        <v>4000</v>
      </c>
      <c r="HK356" s="36">
        <f t="shared" si="704"/>
        <v>4000</v>
      </c>
      <c r="HL356" s="36">
        <f t="shared" si="704"/>
        <v>4000</v>
      </c>
      <c r="HM356" s="36">
        <f t="shared" si="704"/>
        <v>4000</v>
      </c>
      <c r="HN356" s="36">
        <f t="shared" si="704"/>
        <v>0</v>
      </c>
      <c r="HO356" s="36">
        <f t="shared" si="704"/>
        <v>0</v>
      </c>
      <c r="HP356" s="36">
        <f t="shared" si="704"/>
        <v>0</v>
      </c>
      <c r="HQ356" s="36">
        <f t="shared" si="704"/>
        <v>0</v>
      </c>
      <c r="HR356" s="36">
        <f t="shared" si="704"/>
        <v>0</v>
      </c>
      <c r="HS356" s="36">
        <f t="shared" si="704"/>
        <v>0</v>
      </c>
      <c r="HT356" s="36">
        <f t="shared" si="705"/>
        <v>0</v>
      </c>
      <c r="HU356" s="36">
        <f t="shared" si="705"/>
        <v>0</v>
      </c>
      <c r="HV356" s="36">
        <f t="shared" si="705"/>
        <v>0</v>
      </c>
      <c r="HW356" s="36">
        <f t="shared" si="705"/>
        <v>0</v>
      </c>
      <c r="HX356" s="36">
        <f t="shared" si="705"/>
        <v>0</v>
      </c>
      <c r="HY356" s="36">
        <f t="shared" si="705"/>
        <v>0</v>
      </c>
      <c r="HZ356" s="36">
        <f t="shared" si="705"/>
        <v>0</v>
      </c>
      <c r="IA356" s="36">
        <f t="shared" si="705"/>
        <v>0</v>
      </c>
      <c r="IB356" s="36">
        <f t="shared" si="705"/>
        <v>0</v>
      </c>
      <c r="IC356" s="36">
        <f t="shared" si="705"/>
        <v>0</v>
      </c>
      <c r="ID356" s="36">
        <f t="shared" si="705"/>
        <v>0</v>
      </c>
      <c r="IE356" s="36">
        <f t="shared" si="705"/>
        <v>0</v>
      </c>
      <c r="IF356" s="36">
        <f t="shared" si="705"/>
        <v>0</v>
      </c>
      <c r="IG356" s="36">
        <f t="shared" si="705"/>
        <v>0</v>
      </c>
      <c r="IH356" s="36">
        <f t="shared" si="705"/>
        <v>0</v>
      </c>
      <c r="II356" s="36">
        <f t="shared" si="705"/>
        <v>0</v>
      </c>
      <c r="IJ356" s="36">
        <f t="shared" si="706"/>
        <v>0</v>
      </c>
      <c r="IK356" s="36">
        <f t="shared" si="706"/>
        <v>0</v>
      </c>
      <c r="IL356" s="36">
        <f t="shared" si="706"/>
        <v>0</v>
      </c>
      <c r="IM356" s="36">
        <f t="shared" si="706"/>
        <v>0</v>
      </c>
      <c r="IN356" s="36">
        <f t="shared" si="706"/>
        <v>0</v>
      </c>
      <c r="IO356" s="36">
        <f t="shared" si="706"/>
        <v>0</v>
      </c>
      <c r="IP356" s="36">
        <f t="shared" si="706"/>
        <v>0</v>
      </c>
      <c r="IQ356" s="36">
        <f t="shared" si="706"/>
        <v>0</v>
      </c>
      <c r="IR356" s="36">
        <f t="shared" si="706"/>
        <v>0</v>
      </c>
      <c r="IS356" s="36">
        <f t="shared" si="706"/>
        <v>0</v>
      </c>
      <c r="IT356" s="36">
        <f t="shared" si="706"/>
        <v>0</v>
      </c>
      <c r="IU356" s="36">
        <f t="shared" si="706"/>
        <v>0</v>
      </c>
      <c r="IV356" s="36">
        <f t="shared" si="706"/>
        <v>0</v>
      </c>
      <c r="IW356" s="36">
        <f t="shared" si="706"/>
        <v>0</v>
      </c>
      <c r="IX356" s="36">
        <f t="shared" si="706"/>
        <v>0</v>
      </c>
      <c r="IY356" s="36">
        <f t="shared" si="706"/>
        <v>0</v>
      </c>
      <c r="IZ356" s="36">
        <f t="shared" si="707"/>
        <v>0</v>
      </c>
      <c r="JA356" s="36">
        <f t="shared" si="707"/>
        <v>0</v>
      </c>
      <c r="JB356" s="36">
        <f t="shared" si="707"/>
        <v>0</v>
      </c>
      <c r="JC356" s="36">
        <f t="shared" si="707"/>
        <v>0</v>
      </c>
      <c r="JD356" s="36">
        <f t="shared" si="707"/>
        <v>0</v>
      </c>
      <c r="JE356" s="36">
        <f t="shared" si="707"/>
        <v>0</v>
      </c>
      <c r="JF356" s="36">
        <f t="shared" si="707"/>
        <v>0</v>
      </c>
      <c r="JG356" s="36">
        <f t="shared" si="707"/>
        <v>0</v>
      </c>
      <c r="JH356" s="36">
        <f t="shared" si="707"/>
        <v>0</v>
      </c>
      <c r="JI356" s="36">
        <f t="shared" si="707"/>
        <v>0</v>
      </c>
      <c r="JJ356" s="36">
        <f t="shared" si="707"/>
        <v>0</v>
      </c>
      <c r="JK356" s="36">
        <f t="shared" si="707"/>
        <v>0</v>
      </c>
      <c r="JL356" s="36">
        <f t="shared" si="707"/>
        <v>0</v>
      </c>
      <c r="JM356" s="36">
        <f t="shared" si="707"/>
        <v>0</v>
      </c>
      <c r="JN356" s="36">
        <f t="shared" si="707"/>
        <v>0</v>
      </c>
      <c r="JO356" s="36">
        <f t="shared" si="707"/>
        <v>0</v>
      </c>
      <c r="JP356" s="36">
        <f t="shared" si="708"/>
        <v>0</v>
      </c>
      <c r="JQ356" s="36">
        <f t="shared" si="708"/>
        <v>0</v>
      </c>
      <c r="JR356" s="36">
        <f t="shared" si="708"/>
        <v>0</v>
      </c>
      <c r="JS356" s="36">
        <f t="shared" si="708"/>
        <v>0</v>
      </c>
      <c r="JT356" s="36">
        <f t="shared" si="708"/>
        <v>0</v>
      </c>
      <c r="JU356" s="36">
        <f t="shared" si="708"/>
        <v>0</v>
      </c>
      <c r="JV356" s="36">
        <f t="shared" si="708"/>
        <v>0</v>
      </c>
      <c r="JW356" s="36">
        <f t="shared" si="708"/>
        <v>0</v>
      </c>
      <c r="JX356" s="36">
        <f t="shared" si="708"/>
        <v>0</v>
      </c>
      <c r="JY356" s="36">
        <f t="shared" si="708"/>
        <v>0</v>
      </c>
      <c r="JZ356" s="36">
        <f t="shared" si="708"/>
        <v>0</v>
      </c>
      <c r="KA356" s="36">
        <f t="shared" si="708"/>
        <v>0</v>
      </c>
      <c r="KB356" s="36">
        <f t="shared" si="708"/>
        <v>0</v>
      </c>
      <c r="KC356" s="36">
        <f t="shared" si="708"/>
        <v>0</v>
      </c>
      <c r="KD356" s="36">
        <f t="shared" si="708"/>
        <v>0</v>
      </c>
      <c r="KE356" s="36">
        <f t="shared" si="708"/>
        <v>0</v>
      </c>
      <c r="KF356" s="36">
        <f t="shared" si="709"/>
        <v>0</v>
      </c>
      <c r="KG356" s="36">
        <f t="shared" si="709"/>
        <v>0</v>
      </c>
      <c r="KH356" s="36">
        <f t="shared" si="709"/>
        <v>0</v>
      </c>
      <c r="KI356" s="36">
        <f t="shared" si="709"/>
        <v>0</v>
      </c>
      <c r="KJ356" s="36">
        <f t="shared" si="709"/>
        <v>0</v>
      </c>
      <c r="KK356" s="36">
        <f t="shared" si="709"/>
        <v>0</v>
      </c>
      <c r="KL356" s="36">
        <f t="shared" si="709"/>
        <v>0</v>
      </c>
      <c r="KM356" s="36">
        <f t="shared" si="709"/>
        <v>0</v>
      </c>
      <c r="KN356" s="36">
        <f t="shared" si="709"/>
        <v>0</v>
      </c>
      <c r="KO356" s="36">
        <f t="shared" si="709"/>
        <v>0</v>
      </c>
      <c r="KP356" s="36">
        <f t="shared" si="709"/>
        <v>0</v>
      </c>
      <c r="KQ356" s="36">
        <f t="shared" si="709"/>
        <v>0</v>
      </c>
      <c r="KR356" s="36">
        <f t="shared" si="709"/>
        <v>0</v>
      </c>
      <c r="KS356" s="36">
        <f t="shared" si="709"/>
        <v>0</v>
      </c>
      <c r="KT356" s="36">
        <f t="shared" si="709"/>
        <v>0</v>
      </c>
      <c r="KU356" s="36">
        <f t="shared" si="709"/>
        <v>0</v>
      </c>
      <c r="KV356" s="36">
        <f t="shared" si="710"/>
        <v>0</v>
      </c>
      <c r="KW356" s="36">
        <f t="shared" si="710"/>
        <v>0</v>
      </c>
      <c r="KX356" s="36">
        <f t="shared" si="710"/>
        <v>0</v>
      </c>
      <c r="KY356" s="36">
        <f t="shared" si="710"/>
        <v>0</v>
      </c>
      <c r="KZ356" s="36">
        <f t="shared" si="710"/>
        <v>0</v>
      </c>
      <c r="LA356" s="36">
        <f t="shared" si="710"/>
        <v>0</v>
      </c>
      <c r="LB356" s="36">
        <f t="shared" si="710"/>
        <v>0</v>
      </c>
      <c r="LC356" s="36">
        <f t="shared" si="710"/>
        <v>0</v>
      </c>
      <c r="LD356" s="36">
        <f t="shared" si="710"/>
        <v>0</v>
      </c>
      <c r="LE356" s="36">
        <f t="shared" si="710"/>
        <v>0</v>
      </c>
      <c r="LF356" s="36">
        <f t="shared" si="710"/>
        <v>0</v>
      </c>
      <c r="LG356" s="36">
        <f t="shared" si="710"/>
        <v>0</v>
      </c>
      <c r="LH356" s="36">
        <f t="shared" si="710"/>
        <v>0</v>
      </c>
      <c r="LI356" s="36">
        <f t="shared" si="710"/>
        <v>0</v>
      </c>
      <c r="LJ356" s="36">
        <f t="shared" si="710"/>
        <v>0</v>
      </c>
      <c r="LK356" s="36">
        <f t="shared" si="710"/>
        <v>0</v>
      </c>
      <c r="LL356" s="36">
        <f t="shared" si="711"/>
        <v>0</v>
      </c>
      <c r="LM356" s="36">
        <f t="shared" si="711"/>
        <v>0</v>
      </c>
      <c r="LN356" s="36">
        <f t="shared" si="711"/>
        <v>0</v>
      </c>
      <c r="LO356" s="36">
        <f t="shared" si="711"/>
        <v>0</v>
      </c>
      <c r="LP356" s="36">
        <f t="shared" si="711"/>
        <v>0</v>
      </c>
      <c r="LQ356" s="36">
        <f t="shared" si="711"/>
        <v>0</v>
      </c>
      <c r="LR356" s="36">
        <f t="shared" si="711"/>
        <v>0</v>
      </c>
      <c r="LS356" s="36">
        <f t="shared" si="711"/>
        <v>0</v>
      </c>
      <c r="LT356" s="36">
        <f t="shared" si="711"/>
        <v>0</v>
      </c>
      <c r="LU356" s="36">
        <f t="shared" si="711"/>
        <v>0</v>
      </c>
      <c r="LV356" s="36">
        <f t="shared" si="711"/>
        <v>0</v>
      </c>
      <c r="LW356" s="36">
        <f t="shared" si="711"/>
        <v>0</v>
      </c>
      <c r="LX356" s="36">
        <f t="shared" si="711"/>
        <v>0</v>
      </c>
      <c r="LY356" s="36">
        <f t="shared" si="711"/>
        <v>0</v>
      </c>
      <c r="LZ356" s="36">
        <f t="shared" si="711"/>
        <v>0</v>
      </c>
      <c r="MA356" s="36">
        <f t="shared" si="711"/>
        <v>0</v>
      </c>
      <c r="MB356" s="36">
        <f t="shared" si="712"/>
        <v>0</v>
      </c>
      <c r="MC356" s="36">
        <f t="shared" si="712"/>
        <v>0</v>
      </c>
      <c r="MD356" s="36">
        <f t="shared" si="712"/>
        <v>0</v>
      </c>
      <c r="ME356" s="36">
        <f t="shared" si="712"/>
        <v>0</v>
      </c>
      <c r="MF356" s="36">
        <f t="shared" si="712"/>
        <v>0</v>
      </c>
      <c r="MG356" s="36">
        <f t="shared" si="712"/>
        <v>0</v>
      </c>
      <c r="MH356" s="36">
        <f t="shared" si="712"/>
        <v>0</v>
      </c>
      <c r="MI356" s="36">
        <f t="shared" si="712"/>
        <v>0</v>
      </c>
      <c r="MJ356" s="36">
        <f t="shared" si="712"/>
        <v>0</v>
      </c>
      <c r="MK356" s="36">
        <f t="shared" si="712"/>
        <v>0</v>
      </c>
      <c r="ML356" s="36">
        <f t="shared" si="712"/>
        <v>0</v>
      </c>
      <c r="MM356" s="36">
        <f t="shared" si="712"/>
        <v>0</v>
      </c>
      <c r="MN356" s="36">
        <f t="shared" si="712"/>
        <v>0</v>
      </c>
      <c r="MO356" s="36">
        <f t="shared" si="712"/>
        <v>0</v>
      </c>
      <c r="MP356" s="36">
        <f t="shared" si="712"/>
        <v>0</v>
      </c>
      <c r="MQ356" s="36">
        <f t="shared" si="712"/>
        <v>0</v>
      </c>
      <c r="MR356" s="36">
        <f t="shared" si="713"/>
        <v>0</v>
      </c>
      <c r="MS356" s="36">
        <f t="shared" si="713"/>
        <v>0</v>
      </c>
      <c r="MT356" s="36">
        <f t="shared" si="713"/>
        <v>0</v>
      </c>
      <c r="MU356" s="36">
        <f t="shared" si="713"/>
        <v>0</v>
      </c>
      <c r="MV356" s="36">
        <f t="shared" si="713"/>
        <v>0</v>
      </c>
      <c r="MW356" s="36">
        <f t="shared" si="713"/>
        <v>0</v>
      </c>
      <c r="MX356" s="36">
        <f t="shared" si="713"/>
        <v>0</v>
      </c>
      <c r="MY356" s="36">
        <f t="shared" si="713"/>
        <v>0</v>
      </c>
      <c r="MZ356" s="36">
        <f t="shared" si="713"/>
        <v>0</v>
      </c>
      <c r="NA356" s="36">
        <f t="shared" si="713"/>
        <v>0</v>
      </c>
      <c r="NB356" s="36">
        <f t="shared" si="713"/>
        <v>0</v>
      </c>
      <c r="NC356" s="36">
        <f t="shared" si="713"/>
        <v>0</v>
      </c>
      <c r="ND356" s="36">
        <f t="shared" si="713"/>
        <v>0</v>
      </c>
      <c r="NE356" s="36">
        <f t="shared" si="713"/>
        <v>0</v>
      </c>
      <c r="NF356" s="36">
        <f t="shared" si="713"/>
        <v>0</v>
      </c>
      <c r="NG356" s="36">
        <f t="shared" si="713"/>
        <v>0</v>
      </c>
      <c r="NH356" s="36">
        <f t="shared" si="714"/>
        <v>0</v>
      </c>
      <c r="NI356" s="36">
        <f t="shared" si="714"/>
        <v>0</v>
      </c>
      <c r="NJ356" s="36">
        <f t="shared" si="714"/>
        <v>0</v>
      </c>
      <c r="NK356" s="179">
        <f t="shared" si="714"/>
        <v>0</v>
      </c>
    </row>
    <row r="357" spans="1:375" x14ac:dyDescent="0.25">
      <c r="A357" s="178"/>
      <c r="B357" s="37">
        <f>B51</f>
        <v>3500</v>
      </c>
      <c r="C357" s="36" t="str">
        <f>C215</f>
        <v>400 / Uber</v>
      </c>
      <c r="D357" s="36">
        <f t="shared" si="691"/>
        <v>0</v>
      </c>
      <c r="E357" s="36">
        <f t="shared" si="691"/>
        <v>0</v>
      </c>
      <c r="F357" s="36">
        <f t="shared" si="691"/>
        <v>0</v>
      </c>
      <c r="G357" s="36">
        <f t="shared" si="691"/>
        <v>0</v>
      </c>
      <c r="H357" s="36">
        <f t="shared" si="691"/>
        <v>0</v>
      </c>
      <c r="I357" s="36">
        <f t="shared" si="691"/>
        <v>0</v>
      </c>
      <c r="J357" s="36">
        <f t="shared" si="691"/>
        <v>0</v>
      </c>
      <c r="K357" s="36">
        <f t="shared" si="691"/>
        <v>0</v>
      </c>
      <c r="L357" s="36">
        <f t="shared" si="691"/>
        <v>0</v>
      </c>
      <c r="M357" s="36">
        <f t="shared" si="691"/>
        <v>0</v>
      </c>
      <c r="N357" s="36">
        <f t="shared" si="691"/>
        <v>0</v>
      </c>
      <c r="O357" s="36">
        <f t="shared" si="691"/>
        <v>0</v>
      </c>
      <c r="P357" s="36">
        <f t="shared" si="691"/>
        <v>0</v>
      </c>
      <c r="Q357" s="36">
        <f t="shared" si="691"/>
        <v>0</v>
      </c>
      <c r="R357" s="36">
        <f t="shared" si="691"/>
        <v>0</v>
      </c>
      <c r="S357" s="36">
        <f t="shared" si="691"/>
        <v>0</v>
      </c>
      <c r="T357" s="36">
        <f t="shared" si="692"/>
        <v>0</v>
      </c>
      <c r="U357" s="36">
        <f t="shared" si="692"/>
        <v>0</v>
      </c>
      <c r="V357" s="36">
        <f t="shared" si="692"/>
        <v>0</v>
      </c>
      <c r="W357" s="36">
        <f t="shared" si="692"/>
        <v>0</v>
      </c>
      <c r="X357" s="36">
        <f t="shared" si="692"/>
        <v>0</v>
      </c>
      <c r="Y357" s="36">
        <f t="shared" si="692"/>
        <v>0</v>
      </c>
      <c r="Z357" s="36">
        <f t="shared" si="692"/>
        <v>0</v>
      </c>
      <c r="AA357" s="36">
        <f t="shared" si="692"/>
        <v>0</v>
      </c>
      <c r="AB357" s="36">
        <f t="shared" si="692"/>
        <v>3500</v>
      </c>
      <c r="AC357" s="36">
        <f t="shared" si="692"/>
        <v>3500</v>
      </c>
      <c r="AD357" s="36">
        <f t="shared" si="692"/>
        <v>3500</v>
      </c>
      <c r="AE357" s="36">
        <f t="shared" si="692"/>
        <v>3500</v>
      </c>
      <c r="AF357" s="36">
        <f t="shared" si="692"/>
        <v>3500</v>
      </c>
      <c r="AG357" s="36">
        <f t="shared" si="692"/>
        <v>3500</v>
      </c>
      <c r="AH357" s="36">
        <f t="shared" si="692"/>
        <v>3500</v>
      </c>
      <c r="AI357" s="36">
        <f t="shared" si="692"/>
        <v>3500</v>
      </c>
      <c r="AJ357" s="36">
        <f t="shared" si="693"/>
        <v>3500</v>
      </c>
      <c r="AK357" s="36">
        <f t="shared" si="693"/>
        <v>3500</v>
      </c>
      <c r="AL357" s="36">
        <f t="shared" si="693"/>
        <v>3500</v>
      </c>
      <c r="AM357" s="36">
        <f t="shared" si="693"/>
        <v>3500</v>
      </c>
      <c r="AN357" s="36">
        <f t="shared" si="693"/>
        <v>3500</v>
      </c>
      <c r="AO357" s="36">
        <f t="shared" si="693"/>
        <v>3500</v>
      </c>
      <c r="AP357" s="36">
        <f t="shared" si="693"/>
        <v>3500</v>
      </c>
      <c r="AQ357" s="36">
        <f t="shared" si="693"/>
        <v>3500</v>
      </c>
      <c r="AR357" s="36">
        <f t="shared" si="693"/>
        <v>3500</v>
      </c>
      <c r="AS357" s="36">
        <f t="shared" si="693"/>
        <v>3500</v>
      </c>
      <c r="AT357" s="36">
        <f t="shared" si="693"/>
        <v>3500</v>
      </c>
      <c r="AU357" s="36">
        <f t="shared" si="693"/>
        <v>3500</v>
      </c>
      <c r="AV357" s="36">
        <f t="shared" si="693"/>
        <v>3500</v>
      </c>
      <c r="AW357" s="36">
        <f t="shared" si="693"/>
        <v>3500</v>
      </c>
      <c r="AX357" s="36">
        <f t="shared" si="693"/>
        <v>3500</v>
      </c>
      <c r="AY357" s="36">
        <f t="shared" si="693"/>
        <v>3500</v>
      </c>
      <c r="AZ357" s="36">
        <f t="shared" si="694"/>
        <v>3500</v>
      </c>
      <c r="BA357" s="36">
        <f t="shared" si="694"/>
        <v>3500</v>
      </c>
      <c r="BB357" s="36">
        <f t="shared" si="694"/>
        <v>3500</v>
      </c>
      <c r="BC357" s="36">
        <f t="shared" si="694"/>
        <v>3500</v>
      </c>
      <c r="BD357" s="36">
        <f t="shared" si="694"/>
        <v>3500</v>
      </c>
      <c r="BE357" s="36">
        <f t="shared" si="694"/>
        <v>3500</v>
      </c>
      <c r="BF357" s="36">
        <f t="shared" si="694"/>
        <v>3500</v>
      </c>
      <c r="BG357" s="36">
        <f t="shared" si="694"/>
        <v>3500</v>
      </c>
      <c r="BH357" s="36">
        <f t="shared" si="694"/>
        <v>3500</v>
      </c>
      <c r="BI357" s="36">
        <f t="shared" si="694"/>
        <v>3500</v>
      </c>
      <c r="BJ357" s="36">
        <f t="shared" si="694"/>
        <v>3500</v>
      </c>
      <c r="BK357" s="36">
        <f t="shared" si="694"/>
        <v>3500</v>
      </c>
      <c r="BL357" s="36">
        <f t="shared" si="694"/>
        <v>3500</v>
      </c>
      <c r="BM357" s="36">
        <f t="shared" si="694"/>
        <v>3500</v>
      </c>
      <c r="BN357" s="36">
        <f t="shared" si="694"/>
        <v>3500</v>
      </c>
      <c r="BO357" s="36">
        <f t="shared" si="694"/>
        <v>3500</v>
      </c>
      <c r="BP357" s="36">
        <f t="shared" si="695"/>
        <v>3500</v>
      </c>
      <c r="BQ357" s="36">
        <f t="shared" si="695"/>
        <v>3500</v>
      </c>
      <c r="BR357" s="36">
        <f t="shared" si="695"/>
        <v>3500</v>
      </c>
      <c r="BS357" s="36">
        <f t="shared" si="695"/>
        <v>3500</v>
      </c>
      <c r="BT357" s="36">
        <f t="shared" si="695"/>
        <v>3500</v>
      </c>
      <c r="BU357" s="36">
        <f t="shared" si="695"/>
        <v>3500</v>
      </c>
      <c r="BV357" s="36">
        <f t="shared" si="695"/>
        <v>3500</v>
      </c>
      <c r="BW357" s="36">
        <f t="shared" si="695"/>
        <v>3500</v>
      </c>
      <c r="BX357" s="36">
        <f t="shared" si="695"/>
        <v>3500</v>
      </c>
      <c r="BY357" s="36">
        <f t="shared" si="695"/>
        <v>3500</v>
      </c>
      <c r="BZ357" s="36">
        <f t="shared" si="695"/>
        <v>3500</v>
      </c>
      <c r="CA357" s="36">
        <f t="shared" si="695"/>
        <v>3500</v>
      </c>
      <c r="CB357" s="36">
        <f t="shared" si="695"/>
        <v>3500</v>
      </c>
      <c r="CC357" s="36">
        <f t="shared" si="695"/>
        <v>3500</v>
      </c>
      <c r="CD357" s="36">
        <f t="shared" si="695"/>
        <v>3500</v>
      </c>
      <c r="CE357" s="36">
        <f t="shared" si="695"/>
        <v>3500</v>
      </c>
      <c r="CF357" s="36">
        <f t="shared" si="696"/>
        <v>3500</v>
      </c>
      <c r="CG357" s="36">
        <f t="shared" si="696"/>
        <v>3500</v>
      </c>
      <c r="CH357" s="36">
        <f t="shared" si="696"/>
        <v>3500</v>
      </c>
      <c r="CI357" s="36">
        <f t="shared" si="696"/>
        <v>3500</v>
      </c>
      <c r="CJ357" s="36">
        <f t="shared" si="696"/>
        <v>3500</v>
      </c>
      <c r="CK357" s="36">
        <f t="shared" si="696"/>
        <v>3500</v>
      </c>
      <c r="CL357" s="36">
        <f t="shared" si="696"/>
        <v>3500</v>
      </c>
      <c r="CM357" s="36">
        <f t="shared" si="696"/>
        <v>3500</v>
      </c>
      <c r="CN357" s="36">
        <f t="shared" si="696"/>
        <v>3500</v>
      </c>
      <c r="CO357" s="36">
        <f t="shared" si="696"/>
        <v>3500</v>
      </c>
      <c r="CP357" s="36">
        <f t="shared" si="696"/>
        <v>3500</v>
      </c>
      <c r="CQ357" s="36">
        <f t="shared" si="696"/>
        <v>3500</v>
      </c>
      <c r="CR357" s="36">
        <f t="shared" si="696"/>
        <v>3500</v>
      </c>
      <c r="CS357" s="36">
        <f t="shared" si="696"/>
        <v>3500</v>
      </c>
      <c r="CT357" s="36">
        <f t="shared" si="696"/>
        <v>3500</v>
      </c>
      <c r="CU357" s="36">
        <f t="shared" si="696"/>
        <v>3500</v>
      </c>
      <c r="CV357" s="36">
        <f t="shared" si="697"/>
        <v>0</v>
      </c>
      <c r="CW357" s="36">
        <f t="shared" si="697"/>
        <v>0</v>
      </c>
      <c r="CX357" s="36">
        <f t="shared" si="697"/>
        <v>0</v>
      </c>
      <c r="CY357" s="36">
        <f t="shared" si="697"/>
        <v>3500</v>
      </c>
      <c r="CZ357" s="36">
        <f t="shared" si="697"/>
        <v>3500</v>
      </c>
      <c r="DA357" s="36">
        <f t="shared" si="697"/>
        <v>3500</v>
      </c>
      <c r="DB357" s="36">
        <f t="shared" si="697"/>
        <v>3500</v>
      </c>
      <c r="DC357" s="36">
        <f t="shared" si="697"/>
        <v>3500</v>
      </c>
      <c r="DD357" s="36">
        <f t="shared" si="697"/>
        <v>3500</v>
      </c>
      <c r="DE357" s="36">
        <f t="shared" si="697"/>
        <v>3500</v>
      </c>
      <c r="DF357" s="36">
        <f t="shared" si="697"/>
        <v>3500</v>
      </c>
      <c r="DG357" s="36">
        <f t="shared" si="697"/>
        <v>3500</v>
      </c>
      <c r="DH357" s="36">
        <f t="shared" si="697"/>
        <v>3500</v>
      </c>
      <c r="DI357" s="36">
        <f t="shared" si="697"/>
        <v>3500</v>
      </c>
      <c r="DJ357" s="36">
        <f t="shared" si="697"/>
        <v>3500</v>
      </c>
      <c r="DK357" s="36">
        <f t="shared" si="697"/>
        <v>3500</v>
      </c>
      <c r="DL357" s="36">
        <f t="shared" si="698"/>
        <v>3500</v>
      </c>
      <c r="DM357" s="36">
        <f t="shared" si="698"/>
        <v>3500</v>
      </c>
      <c r="DN357" s="36">
        <f t="shared" si="698"/>
        <v>3500</v>
      </c>
      <c r="DO357" s="36">
        <f t="shared" si="698"/>
        <v>3500</v>
      </c>
      <c r="DP357" s="36">
        <f t="shared" si="698"/>
        <v>3500</v>
      </c>
      <c r="DQ357" s="36">
        <f t="shared" si="698"/>
        <v>3500</v>
      </c>
      <c r="DR357" s="36">
        <f t="shared" si="698"/>
        <v>3500</v>
      </c>
      <c r="DS357" s="36">
        <f t="shared" si="698"/>
        <v>3500</v>
      </c>
      <c r="DT357" s="36">
        <f t="shared" si="698"/>
        <v>3500</v>
      </c>
      <c r="DU357" s="36">
        <f t="shared" si="698"/>
        <v>3500</v>
      </c>
      <c r="DV357" s="36">
        <f t="shared" si="698"/>
        <v>3500</v>
      </c>
      <c r="DW357" s="36">
        <f t="shared" si="698"/>
        <v>3500</v>
      </c>
      <c r="DX357" s="36">
        <f t="shared" si="698"/>
        <v>3500</v>
      </c>
      <c r="DY357" s="36">
        <f t="shared" si="698"/>
        <v>3500</v>
      </c>
      <c r="DZ357" s="36">
        <f t="shared" si="698"/>
        <v>3500</v>
      </c>
      <c r="EA357" s="36">
        <f t="shared" si="698"/>
        <v>3500</v>
      </c>
      <c r="EB357" s="36">
        <f t="shared" si="699"/>
        <v>3500</v>
      </c>
      <c r="EC357" s="36">
        <f t="shared" si="699"/>
        <v>3500</v>
      </c>
      <c r="ED357" s="36">
        <f t="shared" si="699"/>
        <v>3500</v>
      </c>
      <c r="EE357" s="36">
        <f t="shared" si="699"/>
        <v>3500</v>
      </c>
      <c r="EF357" s="36">
        <f t="shared" si="699"/>
        <v>3500</v>
      </c>
      <c r="EG357" s="36">
        <f t="shared" si="699"/>
        <v>3500</v>
      </c>
      <c r="EH357" s="36">
        <f t="shared" si="699"/>
        <v>3500</v>
      </c>
      <c r="EI357" s="36">
        <f t="shared" si="699"/>
        <v>3500</v>
      </c>
      <c r="EJ357" s="36">
        <f t="shared" si="699"/>
        <v>3500</v>
      </c>
      <c r="EK357" s="36">
        <f t="shared" si="699"/>
        <v>3500</v>
      </c>
      <c r="EL357" s="36">
        <f t="shared" si="699"/>
        <v>3500</v>
      </c>
      <c r="EM357" s="36">
        <f t="shared" si="699"/>
        <v>3500</v>
      </c>
      <c r="EN357" s="36">
        <f t="shared" si="699"/>
        <v>3500</v>
      </c>
      <c r="EO357" s="36">
        <f t="shared" si="699"/>
        <v>3500</v>
      </c>
      <c r="EP357" s="36">
        <f t="shared" si="699"/>
        <v>3500</v>
      </c>
      <c r="EQ357" s="36">
        <f t="shared" si="699"/>
        <v>3500</v>
      </c>
      <c r="ER357" s="36">
        <f t="shared" si="700"/>
        <v>3500</v>
      </c>
      <c r="ES357" s="36">
        <f t="shared" si="700"/>
        <v>3500</v>
      </c>
      <c r="ET357" s="36">
        <f t="shared" si="700"/>
        <v>3500</v>
      </c>
      <c r="EU357" s="36">
        <f t="shared" si="700"/>
        <v>3500</v>
      </c>
      <c r="EV357" s="36">
        <f t="shared" si="700"/>
        <v>3500</v>
      </c>
      <c r="EW357" s="36">
        <f t="shared" si="700"/>
        <v>3500</v>
      </c>
      <c r="EX357" s="36">
        <f t="shared" si="700"/>
        <v>3500</v>
      </c>
      <c r="EY357" s="36">
        <f t="shared" si="700"/>
        <v>3500</v>
      </c>
      <c r="EZ357" s="36">
        <f t="shared" si="700"/>
        <v>3500</v>
      </c>
      <c r="FA357" s="36">
        <f t="shared" si="700"/>
        <v>3500</v>
      </c>
      <c r="FB357" s="36">
        <f t="shared" si="700"/>
        <v>3500</v>
      </c>
      <c r="FC357" s="36">
        <f t="shared" si="700"/>
        <v>3500</v>
      </c>
      <c r="FD357" s="36">
        <f t="shared" si="700"/>
        <v>3500</v>
      </c>
      <c r="FE357" s="36">
        <f t="shared" si="700"/>
        <v>3500</v>
      </c>
      <c r="FF357" s="36">
        <f t="shared" si="700"/>
        <v>3500</v>
      </c>
      <c r="FG357" s="36">
        <f t="shared" si="700"/>
        <v>3500</v>
      </c>
      <c r="FH357" s="36">
        <f t="shared" si="701"/>
        <v>3500</v>
      </c>
      <c r="FI357" s="36">
        <f t="shared" si="701"/>
        <v>3500</v>
      </c>
      <c r="FJ357" s="36">
        <f t="shared" si="701"/>
        <v>3500</v>
      </c>
      <c r="FK357" s="36">
        <f t="shared" si="701"/>
        <v>3500</v>
      </c>
      <c r="FL357" s="36">
        <f t="shared" si="701"/>
        <v>3500</v>
      </c>
      <c r="FM357" s="36">
        <f t="shared" si="701"/>
        <v>3500</v>
      </c>
      <c r="FN357" s="36">
        <f t="shared" si="701"/>
        <v>3500</v>
      </c>
      <c r="FO357" s="36">
        <f t="shared" si="701"/>
        <v>3500</v>
      </c>
      <c r="FP357" s="36">
        <f t="shared" si="701"/>
        <v>3500</v>
      </c>
      <c r="FQ357" s="36">
        <f t="shared" si="701"/>
        <v>3500</v>
      </c>
      <c r="FR357" s="36">
        <f t="shared" si="701"/>
        <v>3500</v>
      </c>
      <c r="FS357" s="36">
        <f t="shared" si="701"/>
        <v>3500</v>
      </c>
      <c r="FT357" s="36">
        <f t="shared" si="701"/>
        <v>3500</v>
      </c>
      <c r="FU357" s="36">
        <f t="shared" si="701"/>
        <v>3500</v>
      </c>
      <c r="FV357" s="36">
        <f t="shared" si="701"/>
        <v>3500</v>
      </c>
      <c r="FW357" s="36">
        <f t="shared" si="701"/>
        <v>3500</v>
      </c>
      <c r="FX357" s="36">
        <f t="shared" si="702"/>
        <v>3500</v>
      </c>
      <c r="FY357" s="36">
        <f t="shared" si="702"/>
        <v>3500</v>
      </c>
      <c r="FZ357" s="36">
        <f t="shared" si="702"/>
        <v>3500</v>
      </c>
      <c r="GA357" s="36">
        <f t="shared" si="702"/>
        <v>3500</v>
      </c>
      <c r="GB357" s="36">
        <f t="shared" si="702"/>
        <v>3500</v>
      </c>
      <c r="GC357" s="36">
        <f t="shared" si="702"/>
        <v>3500</v>
      </c>
      <c r="GD357" s="36">
        <f t="shared" si="702"/>
        <v>3500</v>
      </c>
      <c r="GE357" s="36">
        <f t="shared" si="702"/>
        <v>3500</v>
      </c>
      <c r="GF357" s="36">
        <f t="shared" si="702"/>
        <v>3500</v>
      </c>
      <c r="GG357" s="36">
        <f t="shared" si="702"/>
        <v>3500</v>
      </c>
      <c r="GH357" s="36">
        <f t="shared" si="702"/>
        <v>3500</v>
      </c>
      <c r="GI357" s="36">
        <f t="shared" si="702"/>
        <v>3500</v>
      </c>
      <c r="GJ357" s="36">
        <f t="shared" si="702"/>
        <v>3500</v>
      </c>
      <c r="GK357" s="36">
        <f t="shared" si="702"/>
        <v>0</v>
      </c>
      <c r="GL357" s="36">
        <f t="shared" si="702"/>
        <v>0</v>
      </c>
      <c r="GM357" s="36">
        <f t="shared" si="702"/>
        <v>0</v>
      </c>
      <c r="GN357" s="36">
        <f t="shared" si="703"/>
        <v>0</v>
      </c>
      <c r="GO357" s="36">
        <f t="shared" si="703"/>
        <v>0</v>
      </c>
      <c r="GP357" s="36">
        <f t="shared" si="703"/>
        <v>0</v>
      </c>
      <c r="GQ357" s="36">
        <f t="shared" si="703"/>
        <v>0</v>
      </c>
      <c r="GR357" s="36">
        <f t="shared" si="703"/>
        <v>0</v>
      </c>
      <c r="GS357" s="36">
        <f t="shared" si="703"/>
        <v>0</v>
      </c>
      <c r="GT357" s="36">
        <f t="shared" si="703"/>
        <v>0</v>
      </c>
      <c r="GU357" s="36">
        <f t="shared" si="703"/>
        <v>0</v>
      </c>
      <c r="GV357" s="36">
        <f t="shared" si="703"/>
        <v>0</v>
      </c>
      <c r="GW357" s="36">
        <f t="shared" si="703"/>
        <v>0</v>
      </c>
      <c r="GX357" s="36">
        <f t="shared" si="703"/>
        <v>0</v>
      </c>
      <c r="GY357" s="36">
        <f t="shared" si="703"/>
        <v>0</v>
      </c>
      <c r="GZ357" s="36">
        <f t="shared" si="703"/>
        <v>0</v>
      </c>
      <c r="HA357" s="36">
        <f t="shared" si="703"/>
        <v>0</v>
      </c>
      <c r="HB357" s="36">
        <f t="shared" si="703"/>
        <v>0</v>
      </c>
      <c r="HC357" s="36">
        <f t="shared" si="703"/>
        <v>0</v>
      </c>
      <c r="HD357" s="36">
        <f t="shared" si="704"/>
        <v>0</v>
      </c>
      <c r="HE357" s="36">
        <f t="shared" si="704"/>
        <v>0</v>
      </c>
      <c r="HF357" s="36">
        <f t="shared" si="704"/>
        <v>0</v>
      </c>
      <c r="HG357" s="36">
        <f t="shared" si="704"/>
        <v>0</v>
      </c>
      <c r="HH357" s="36">
        <f t="shared" si="704"/>
        <v>0</v>
      </c>
      <c r="HI357" s="36">
        <f t="shared" si="704"/>
        <v>0</v>
      </c>
      <c r="HJ357" s="36">
        <f t="shared" si="704"/>
        <v>0</v>
      </c>
      <c r="HK357" s="36">
        <f t="shared" si="704"/>
        <v>0</v>
      </c>
      <c r="HL357" s="36">
        <f t="shared" si="704"/>
        <v>0</v>
      </c>
      <c r="HM357" s="36">
        <f t="shared" si="704"/>
        <v>0</v>
      </c>
      <c r="HN357" s="36">
        <f t="shared" si="704"/>
        <v>0</v>
      </c>
      <c r="HO357" s="36">
        <f t="shared" si="704"/>
        <v>0</v>
      </c>
      <c r="HP357" s="36">
        <f t="shared" si="704"/>
        <v>0</v>
      </c>
      <c r="HQ357" s="36">
        <f t="shared" si="704"/>
        <v>0</v>
      </c>
      <c r="HR357" s="36">
        <f t="shared" si="704"/>
        <v>0</v>
      </c>
      <c r="HS357" s="36">
        <f t="shared" si="704"/>
        <v>0</v>
      </c>
      <c r="HT357" s="36">
        <f t="shared" si="705"/>
        <v>0</v>
      </c>
      <c r="HU357" s="36">
        <f t="shared" si="705"/>
        <v>0</v>
      </c>
      <c r="HV357" s="36">
        <f t="shared" si="705"/>
        <v>0</v>
      </c>
      <c r="HW357" s="36">
        <f t="shared" si="705"/>
        <v>0</v>
      </c>
      <c r="HX357" s="36">
        <f t="shared" si="705"/>
        <v>0</v>
      </c>
      <c r="HY357" s="36">
        <f t="shared" si="705"/>
        <v>0</v>
      </c>
      <c r="HZ357" s="36">
        <f t="shared" si="705"/>
        <v>0</v>
      </c>
      <c r="IA357" s="36">
        <f t="shared" si="705"/>
        <v>0</v>
      </c>
      <c r="IB357" s="36">
        <f t="shared" si="705"/>
        <v>0</v>
      </c>
      <c r="IC357" s="36">
        <f t="shared" si="705"/>
        <v>0</v>
      </c>
      <c r="ID357" s="36">
        <f t="shared" si="705"/>
        <v>0</v>
      </c>
      <c r="IE357" s="36">
        <f t="shared" si="705"/>
        <v>0</v>
      </c>
      <c r="IF357" s="36">
        <f t="shared" si="705"/>
        <v>0</v>
      </c>
      <c r="IG357" s="36">
        <f t="shared" si="705"/>
        <v>0</v>
      </c>
      <c r="IH357" s="36">
        <f t="shared" si="705"/>
        <v>0</v>
      </c>
      <c r="II357" s="36">
        <f t="shared" si="705"/>
        <v>0</v>
      </c>
      <c r="IJ357" s="36">
        <f t="shared" si="706"/>
        <v>0</v>
      </c>
      <c r="IK357" s="36">
        <f t="shared" si="706"/>
        <v>0</v>
      </c>
      <c r="IL357" s="36">
        <f t="shared" si="706"/>
        <v>0</v>
      </c>
      <c r="IM357" s="36">
        <f t="shared" si="706"/>
        <v>0</v>
      </c>
      <c r="IN357" s="36">
        <f t="shared" si="706"/>
        <v>0</v>
      </c>
      <c r="IO357" s="36">
        <f t="shared" si="706"/>
        <v>0</v>
      </c>
      <c r="IP357" s="36">
        <f t="shared" si="706"/>
        <v>0</v>
      </c>
      <c r="IQ357" s="36">
        <f t="shared" si="706"/>
        <v>0</v>
      </c>
      <c r="IR357" s="36">
        <f t="shared" si="706"/>
        <v>0</v>
      </c>
      <c r="IS357" s="36">
        <f t="shared" si="706"/>
        <v>0</v>
      </c>
      <c r="IT357" s="36">
        <f t="shared" si="706"/>
        <v>0</v>
      </c>
      <c r="IU357" s="36">
        <f t="shared" si="706"/>
        <v>0</v>
      </c>
      <c r="IV357" s="36">
        <f t="shared" si="706"/>
        <v>0</v>
      </c>
      <c r="IW357" s="36">
        <f t="shared" si="706"/>
        <v>0</v>
      </c>
      <c r="IX357" s="36">
        <f t="shared" si="706"/>
        <v>0</v>
      </c>
      <c r="IY357" s="36">
        <f t="shared" si="706"/>
        <v>0</v>
      </c>
      <c r="IZ357" s="36">
        <f t="shared" si="707"/>
        <v>0</v>
      </c>
      <c r="JA357" s="36">
        <f t="shared" si="707"/>
        <v>0</v>
      </c>
      <c r="JB357" s="36">
        <f t="shared" si="707"/>
        <v>0</v>
      </c>
      <c r="JC357" s="36">
        <f t="shared" si="707"/>
        <v>0</v>
      </c>
      <c r="JD357" s="36">
        <f t="shared" si="707"/>
        <v>0</v>
      </c>
      <c r="JE357" s="36">
        <f t="shared" si="707"/>
        <v>0</v>
      </c>
      <c r="JF357" s="36">
        <f t="shared" si="707"/>
        <v>0</v>
      </c>
      <c r="JG357" s="36">
        <f t="shared" si="707"/>
        <v>0</v>
      </c>
      <c r="JH357" s="36">
        <f t="shared" si="707"/>
        <v>0</v>
      </c>
      <c r="JI357" s="36">
        <f t="shared" si="707"/>
        <v>0</v>
      </c>
      <c r="JJ357" s="36">
        <f t="shared" si="707"/>
        <v>0</v>
      </c>
      <c r="JK357" s="36">
        <f t="shared" si="707"/>
        <v>0</v>
      </c>
      <c r="JL357" s="36">
        <f t="shared" si="707"/>
        <v>0</v>
      </c>
      <c r="JM357" s="36">
        <f t="shared" si="707"/>
        <v>0</v>
      </c>
      <c r="JN357" s="36">
        <f t="shared" si="707"/>
        <v>0</v>
      </c>
      <c r="JO357" s="36">
        <f t="shared" si="707"/>
        <v>0</v>
      </c>
      <c r="JP357" s="36">
        <f t="shared" si="708"/>
        <v>0</v>
      </c>
      <c r="JQ357" s="36">
        <f t="shared" si="708"/>
        <v>0</v>
      </c>
      <c r="JR357" s="36">
        <f t="shared" si="708"/>
        <v>0</v>
      </c>
      <c r="JS357" s="36">
        <f t="shared" si="708"/>
        <v>0</v>
      </c>
      <c r="JT357" s="36">
        <f t="shared" si="708"/>
        <v>0</v>
      </c>
      <c r="JU357" s="36">
        <f t="shared" si="708"/>
        <v>0</v>
      </c>
      <c r="JV357" s="36">
        <f t="shared" si="708"/>
        <v>0</v>
      </c>
      <c r="JW357" s="36">
        <f t="shared" si="708"/>
        <v>0</v>
      </c>
      <c r="JX357" s="36">
        <f t="shared" si="708"/>
        <v>0</v>
      </c>
      <c r="JY357" s="36">
        <f t="shared" si="708"/>
        <v>0</v>
      </c>
      <c r="JZ357" s="36">
        <f t="shared" si="708"/>
        <v>0</v>
      </c>
      <c r="KA357" s="36">
        <f t="shared" si="708"/>
        <v>0</v>
      </c>
      <c r="KB357" s="36">
        <f t="shared" si="708"/>
        <v>0</v>
      </c>
      <c r="KC357" s="36">
        <f t="shared" si="708"/>
        <v>0</v>
      </c>
      <c r="KD357" s="36">
        <f t="shared" si="708"/>
        <v>0</v>
      </c>
      <c r="KE357" s="36">
        <f t="shared" si="708"/>
        <v>0</v>
      </c>
      <c r="KF357" s="36">
        <f t="shared" si="709"/>
        <v>0</v>
      </c>
      <c r="KG357" s="36">
        <f t="shared" si="709"/>
        <v>0</v>
      </c>
      <c r="KH357" s="36">
        <f t="shared" si="709"/>
        <v>0</v>
      </c>
      <c r="KI357" s="36">
        <f t="shared" si="709"/>
        <v>0</v>
      </c>
      <c r="KJ357" s="36">
        <f t="shared" si="709"/>
        <v>0</v>
      </c>
      <c r="KK357" s="36">
        <f t="shared" si="709"/>
        <v>0</v>
      </c>
      <c r="KL357" s="36">
        <f t="shared" si="709"/>
        <v>0</v>
      </c>
      <c r="KM357" s="36">
        <f t="shared" si="709"/>
        <v>0</v>
      </c>
      <c r="KN357" s="36">
        <f t="shared" si="709"/>
        <v>0</v>
      </c>
      <c r="KO357" s="36">
        <f t="shared" si="709"/>
        <v>0</v>
      </c>
      <c r="KP357" s="36">
        <f t="shared" si="709"/>
        <v>0</v>
      </c>
      <c r="KQ357" s="36">
        <f t="shared" si="709"/>
        <v>0</v>
      </c>
      <c r="KR357" s="36">
        <f t="shared" si="709"/>
        <v>0</v>
      </c>
      <c r="KS357" s="36">
        <f t="shared" si="709"/>
        <v>0</v>
      </c>
      <c r="KT357" s="36">
        <f t="shared" si="709"/>
        <v>0</v>
      </c>
      <c r="KU357" s="36">
        <f t="shared" si="709"/>
        <v>0</v>
      </c>
      <c r="KV357" s="36">
        <f t="shared" si="710"/>
        <v>0</v>
      </c>
      <c r="KW357" s="36">
        <f t="shared" si="710"/>
        <v>0</v>
      </c>
      <c r="KX357" s="36">
        <f t="shared" si="710"/>
        <v>0</v>
      </c>
      <c r="KY357" s="36">
        <f t="shared" si="710"/>
        <v>0</v>
      </c>
      <c r="KZ357" s="36">
        <f t="shared" si="710"/>
        <v>0</v>
      </c>
      <c r="LA357" s="36">
        <f t="shared" si="710"/>
        <v>0</v>
      </c>
      <c r="LB357" s="36">
        <f t="shared" si="710"/>
        <v>0</v>
      </c>
      <c r="LC357" s="36">
        <f t="shared" si="710"/>
        <v>0</v>
      </c>
      <c r="LD357" s="36">
        <f t="shared" si="710"/>
        <v>0</v>
      </c>
      <c r="LE357" s="36">
        <f t="shared" si="710"/>
        <v>0</v>
      </c>
      <c r="LF357" s="36">
        <f t="shared" si="710"/>
        <v>0</v>
      </c>
      <c r="LG357" s="36">
        <f t="shared" si="710"/>
        <v>0</v>
      </c>
      <c r="LH357" s="36">
        <f t="shared" si="710"/>
        <v>0</v>
      </c>
      <c r="LI357" s="36">
        <f t="shared" si="710"/>
        <v>0</v>
      </c>
      <c r="LJ357" s="36">
        <f t="shared" si="710"/>
        <v>0</v>
      </c>
      <c r="LK357" s="36">
        <f t="shared" si="710"/>
        <v>0</v>
      </c>
      <c r="LL357" s="36">
        <f t="shared" si="711"/>
        <v>0</v>
      </c>
      <c r="LM357" s="36">
        <f t="shared" si="711"/>
        <v>0</v>
      </c>
      <c r="LN357" s="36">
        <f t="shared" si="711"/>
        <v>0</v>
      </c>
      <c r="LO357" s="36">
        <f t="shared" si="711"/>
        <v>0</v>
      </c>
      <c r="LP357" s="36">
        <f t="shared" si="711"/>
        <v>0</v>
      </c>
      <c r="LQ357" s="36">
        <f t="shared" si="711"/>
        <v>0</v>
      </c>
      <c r="LR357" s="36">
        <f t="shared" si="711"/>
        <v>0</v>
      </c>
      <c r="LS357" s="36">
        <f t="shared" si="711"/>
        <v>0</v>
      </c>
      <c r="LT357" s="36">
        <f t="shared" si="711"/>
        <v>0</v>
      </c>
      <c r="LU357" s="36">
        <f t="shared" si="711"/>
        <v>0</v>
      </c>
      <c r="LV357" s="36">
        <f t="shared" si="711"/>
        <v>0</v>
      </c>
      <c r="LW357" s="36">
        <f t="shared" si="711"/>
        <v>0</v>
      </c>
      <c r="LX357" s="36">
        <f t="shared" si="711"/>
        <v>0</v>
      </c>
      <c r="LY357" s="36">
        <f t="shared" si="711"/>
        <v>0</v>
      </c>
      <c r="LZ357" s="36">
        <f t="shared" si="711"/>
        <v>0</v>
      </c>
      <c r="MA357" s="36">
        <f t="shared" si="711"/>
        <v>0</v>
      </c>
      <c r="MB357" s="36">
        <f t="shared" si="712"/>
        <v>0</v>
      </c>
      <c r="MC357" s="36">
        <f t="shared" si="712"/>
        <v>0</v>
      </c>
      <c r="MD357" s="36">
        <f t="shared" si="712"/>
        <v>0</v>
      </c>
      <c r="ME357" s="36">
        <f t="shared" si="712"/>
        <v>0</v>
      </c>
      <c r="MF357" s="36">
        <f t="shared" si="712"/>
        <v>0</v>
      </c>
      <c r="MG357" s="36">
        <f t="shared" si="712"/>
        <v>0</v>
      </c>
      <c r="MH357" s="36">
        <f t="shared" si="712"/>
        <v>0</v>
      </c>
      <c r="MI357" s="36">
        <f t="shared" si="712"/>
        <v>0</v>
      </c>
      <c r="MJ357" s="36">
        <f t="shared" si="712"/>
        <v>0</v>
      </c>
      <c r="MK357" s="36">
        <f t="shared" si="712"/>
        <v>0</v>
      </c>
      <c r="ML357" s="36">
        <f t="shared" si="712"/>
        <v>0</v>
      </c>
      <c r="MM357" s="36">
        <f t="shared" si="712"/>
        <v>0</v>
      </c>
      <c r="MN357" s="36">
        <f t="shared" si="712"/>
        <v>0</v>
      </c>
      <c r="MO357" s="36">
        <f t="shared" si="712"/>
        <v>0</v>
      </c>
      <c r="MP357" s="36">
        <f t="shared" si="712"/>
        <v>0</v>
      </c>
      <c r="MQ357" s="36">
        <f t="shared" si="712"/>
        <v>0</v>
      </c>
      <c r="MR357" s="36">
        <f t="shared" si="713"/>
        <v>0</v>
      </c>
      <c r="MS357" s="36">
        <f t="shared" si="713"/>
        <v>0</v>
      </c>
      <c r="MT357" s="36">
        <f t="shared" si="713"/>
        <v>0</v>
      </c>
      <c r="MU357" s="36">
        <f t="shared" si="713"/>
        <v>0</v>
      </c>
      <c r="MV357" s="36">
        <f t="shared" si="713"/>
        <v>0</v>
      </c>
      <c r="MW357" s="36">
        <f t="shared" si="713"/>
        <v>0</v>
      </c>
      <c r="MX357" s="36">
        <f t="shared" si="713"/>
        <v>0</v>
      </c>
      <c r="MY357" s="36">
        <f t="shared" si="713"/>
        <v>0</v>
      </c>
      <c r="MZ357" s="36">
        <f t="shared" si="713"/>
        <v>0</v>
      </c>
      <c r="NA357" s="36">
        <f t="shared" si="713"/>
        <v>0</v>
      </c>
      <c r="NB357" s="36">
        <f t="shared" si="713"/>
        <v>0</v>
      </c>
      <c r="NC357" s="36">
        <f t="shared" si="713"/>
        <v>0</v>
      </c>
      <c r="ND357" s="36">
        <f t="shared" si="713"/>
        <v>0</v>
      </c>
      <c r="NE357" s="36">
        <f t="shared" si="713"/>
        <v>0</v>
      </c>
      <c r="NF357" s="36">
        <f t="shared" si="713"/>
        <v>0</v>
      </c>
      <c r="NG357" s="36">
        <f t="shared" si="713"/>
        <v>0</v>
      </c>
      <c r="NH357" s="36">
        <f t="shared" si="714"/>
        <v>0</v>
      </c>
      <c r="NI357" s="36">
        <f t="shared" si="714"/>
        <v>0</v>
      </c>
      <c r="NJ357" s="36">
        <f t="shared" si="714"/>
        <v>0</v>
      </c>
      <c r="NK357" s="179">
        <f t="shared" si="714"/>
        <v>0</v>
      </c>
    </row>
    <row r="358" spans="1:375" x14ac:dyDescent="0.25">
      <c r="A358" s="178"/>
      <c r="B358" s="37">
        <f>B67</f>
        <v>750</v>
      </c>
      <c r="C358" s="36" t="str">
        <f>C231</f>
        <v>500 / Airbnb</v>
      </c>
      <c r="D358" s="36">
        <f t="shared" si="691"/>
        <v>0</v>
      </c>
      <c r="E358" s="36">
        <f t="shared" si="691"/>
        <v>0</v>
      </c>
      <c r="F358" s="36">
        <f t="shared" si="691"/>
        <v>0</v>
      </c>
      <c r="G358" s="36">
        <f t="shared" si="691"/>
        <v>0</v>
      </c>
      <c r="H358" s="36">
        <f t="shared" si="691"/>
        <v>0</v>
      </c>
      <c r="I358" s="36">
        <f t="shared" si="691"/>
        <v>0</v>
      </c>
      <c r="J358" s="36">
        <f t="shared" si="691"/>
        <v>0</v>
      </c>
      <c r="K358" s="36">
        <f t="shared" si="691"/>
        <v>0</v>
      </c>
      <c r="L358" s="36">
        <f t="shared" si="691"/>
        <v>0</v>
      </c>
      <c r="M358" s="36">
        <f t="shared" si="691"/>
        <v>0</v>
      </c>
      <c r="N358" s="36">
        <f t="shared" si="691"/>
        <v>0</v>
      </c>
      <c r="O358" s="36">
        <f t="shared" si="691"/>
        <v>0</v>
      </c>
      <c r="P358" s="36">
        <f t="shared" si="691"/>
        <v>0</v>
      </c>
      <c r="Q358" s="36">
        <f t="shared" si="691"/>
        <v>0</v>
      </c>
      <c r="R358" s="36">
        <f t="shared" si="691"/>
        <v>0</v>
      </c>
      <c r="S358" s="36">
        <f t="shared" si="691"/>
        <v>0</v>
      </c>
      <c r="T358" s="36">
        <f t="shared" si="692"/>
        <v>0</v>
      </c>
      <c r="U358" s="36">
        <f t="shared" si="692"/>
        <v>0</v>
      </c>
      <c r="V358" s="36">
        <f t="shared" si="692"/>
        <v>0</v>
      </c>
      <c r="W358" s="36">
        <f t="shared" si="692"/>
        <v>0</v>
      </c>
      <c r="X358" s="36">
        <f t="shared" si="692"/>
        <v>0</v>
      </c>
      <c r="Y358" s="36">
        <f t="shared" si="692"/>
        <v>0</v>
      </c>
      <c r="Z358" s="36">
        <f t="shared" si="692"/>
        <v>750</v>
      </c>
      <c r="AA358" s="36">
        <f t="shared" si="692"/>
        <v>750</v>
      </c>
      <c r="AB358" s="36">
        <f t="shared" si="692"/>
        <v>750</v>
      </c>
      <c r="AC358" s="36">
        <f t="shared" si="692"/>
        <v>750</v>
      </c>
      <c r="AD358" s="36">
        <f t="shared" si="692"/>
        <v>750</v>
      </c>
      <c r="AE358" s="36">
        <f t="shared" si="692"/>
        <v>750</v>
      </c>
      <c r="AF358" s="36">
        <f t="shared" si="692"/>
        <v>750</v>
      </c>
      <c r="AG358" s="36">
        <f t="shared" si="692"/>
        <v>750</v>
      </c>
      <c r="AH358" s="36">
        <f t="shared" si="692"/>
        <v>750</v>
      </c>
      <c r="AI358" s="36">
        <f t="shared" si="692"/>
        <v>750</v>
      </c>
      <c r="AJ358" s="36">
        <f t="shared" si="693"/>
        <v>750</v>
      </c>
      <c r="AK358" s="36">
        <f t="shared" si="693"/>
        <v>750</v>
      </c>
      <c r="AL358" s="36">
        <f t="shared" si="693"/>
        <v>750</v>
      </c>
      <c r="AM358" s="36">
        <f t="shared" si="693"/>
        <v>750</v>
      </c>
      <c r="AN358" s="36">
        <f t="shared" si="693"/>
        <v>750</v>
      </c>
      <c r="AO358" s="36">
        <f t="shared" si="693"/>
        <v>750</v>
      </c>
      <c r="AP358" s="36">
        <f t="shared" si="693"/>
        <v>750</v>
      </c>
      <c r="AQ358" s="36">
        <f t="shared" si="693"/>
        <v>750</v>
      </c>
      <c r="AR358" s="36">
        <f t="shared" si="693"/>
        <v>750</v>
      </c>
      <c r="AS358" s="36">
        <f t="shared" si="693"/>
        <v>750</v>
      </c>
      <c r="AT358" s="36">
        <f t="shared" si="693"/>
        <v>750</v>
      </c>
      <c r="AU358" s="36">
        <f t="shared" si="693"/>
        <v>750</v>
      </c>
      <c r="AV358" s="36">
        <f t="shared" si="693"/>
        <v>750</v>
      </c>
      <c r="AW358" s="36">
        <f t="shared" si="693"/>
        <v>750</v>
      </c>
      <c r="AX358" s="36">
        <f t="shared" si="693"/>
        <v>750</v>
      </c>
      <c r="AY358" s="36">
        <f t="shared" si="693"/>
        <v>750</v>
      </c>
      <c r="AZ358" s="36">
        <f t="shared" si="694"/>
        <v>750</v>
      </c>
      <c r="BA358" s="36">
        <f t="shared" si="694"/>
        <v>750</v>
      </c>
      <c r="BB358" s="36">
        <f t="shared" si="694"/>
        <v>750</v>
      </c>
      <c r="BC358" s="36">
        <f t="shared" si="694"/>
        <v>750</v>
      </c>
      <c r="BD358" s="36">
        <f t="shared" si="694"/>
        <v>750</v>
      </c>
      <c r="BE358" s="36">
        <f t="shared" si="694"/>
        <v>750</v>
      </c>
      <c r="BF358" s="36">
        <f t="shared" si="694"/>
        <v>750</v>
      </c>
      <c r="BG358" s="36">
        <f t="shared" si="694"/>
        <v>750</v>
      </c>
      <c r="BH358" s="36">
        <f t="shared" si="694"/>
        <v>750</v>
      </c>
      <c r="BI358" s="36">
        <f t="shared" si="694"/>
        <v>750</v>
      </c>
      <c r="BJ358" s="36">
        <f t="shared" si="694"/>
        <v>750</v>
      </c>
      <c r="BK358" s="36">
        <f t="shared" si="694"/>
        <v>750</v>
      </c>
      <c r="BL358" s="36">
        <f t="shared" si="694"/>
        <v>750</v>
      </c>
      <c r="BM358" s="36">
        <f t="shared" si="694"/>
        <v>750</v>
      </c>
      <c r="BN358" s="36">
        <f t="shared" si="694"/>
        <v>750</v>
      </c>
      <c r="BO358" s="36">
        <f t="shared" si="694"/>
        <v>750</v>
      </c>
      <c r="BP358" s="36">
        <f t="shared" si="695"/>
        <v>750</v>
      </c>
      <c r="BQ358" s="36">
        <f t="shared" si="695"/>
        <v>750</v>
      </c>
      <c r="BR358" s="36">
        <f t="shared" si="695"/>
        <v>750</v>
      </c>
      <c r="BS358" s="36">
        <f t="shared" si="695"/>
        <v>750</v>
      </c>
      <c r="BT358" s="36">
        <f t="shared" si="695"/>
        <v>750</v>
      </c>
      <c r="BU358" s="36">
        <f t="shared" si="695"/>
        <v>750</v>
      </c>
      <c r="BV358" s="36">
        <f t="shared" si="695"/>
        <v>750</v>
      </c>
      <c r="BW358" s="36">
        <f t="shared" si="695"/>
        <v>750</v>
      </c>
      <c r="BX358" s="36">
        <f t="shared" si="695"/>
        <v>750</v>
      </c>
      <c r="BY358" s="36">
        <f t="shared" si="695"/>
        <v>750</v>
      </c>
      <c r="BZ358" s="36">
        <f t="shared" si="695"/>
        <v>750</v>
      </c>
      <c r="CA358" s="36">
        <f t="shared" si="695"/>
        <v>750</v>
      </c>
      <c r="CB358" s="36">
        <f t="shared" si="695"/>
        <v>750</v>
      </c>
      <c r="CC358" s="36">
        <f t="shared" si="695"/>
        <v>750</v>
      </c>
      <c r="CD358" s="36">
        <f t="shared" si="695"/>
        <v>750</v>
      </c>
      <c r="CE358" s="36">
        <f t="shared" si="695"/>
        <v>750</v>
      </c>
      <c r="CF358" s="36">
        <f t="shared" si="696"/>
        <v>750</v>
      </c>
      <c r="CG358" s="36">
        <f t="shared" si="696"/>
        <v>750</v>
      </c>
      <c r="CH358" s="36">
        <f t="shared" si="696"/>
        <v>750</v>
      </c>
      <c r="CI358" s="36">
        <f t="shared" si="696"/>
        <v>750</v>
      </c>
      <c r="CJ358" s="36">
        <f t="shared" si="696"/>
        <v>750</v>
      </c>
      <c r="CK358" s="36">
        <f t="shared" si="696"/>
        <v>750</v>
      </c>
      <c r="CL358" s="36">
        <f t="shared" si="696"/>
        <v>750</v>
      </c>
      <c r="CM358" s="36">
        <f t="shared" si="696"/>
        <v>750</v>
      </c>
      <c r="CN358" s="36">
        <f t="shared" si="696"/>
        <v>750</v>
      </c>
      <c r="CO358" s="36">
        <f t="shared" si="696"/>
        <v>750</v>
      </c>
      <c r="CP358" s="36">
        <f t="shared" si="696"/>
        <v>750</v>
      </c>
      <c r="CQ358" s="36">
        <f t="shared" si="696"/>
        <v>750</v>
      </c>
      <c r="CR358" s="36">
        <f t="shared" si="696"/>
        <v>750</v>
      </c>
      <c r="CS358" s="36">
        <f t="shared" si="696"/>
        <v>750</v>
      </c>
      <c r="CT358" s="36">
        <f t="shared" si="696"/>
        <v>0</v>
      </c>
      <c r="CU358" s="36">
        <f t="shared" si="696"/>
        <v>0</v>
      </c>
      <c r="CV358" s="36">
        <f t="shared" si="697"/>
        <v>0</v>
      </c>
      <c r="CW358" s="36">
        <f t="shared" si="697"/>
        <v>750</v>
      </c>
      <c r="CX358" s="36">
        <f t="shared" si="697"/>
        <v>750</v>
      </c>
      <c r="CY358" s="36">
        <f t="shared" si="697"/>
        <v>750</v>
      </c>
      <c r="CZ358" s="36">
        <f t="shared" si="697"/>
        <v>750</v>
      </c>
      <c r="DA358" s="36">
        <f t="shared" si="697"/>
        <v>750</v>
      </c>
      <c r="DB358" s="36">
        <f t="shared" si="697"/>
        <v>750</v>
      </c>
      <c r="DC358" s="36">
        <f t="shared" si="697"/>
        <v>750</v>
      </c>
      <c r="DD358" s="36">
        <f t="shared" si="697"/>
        <v>750</v>
      </c>
      <c r="DE358" s="36">
        <f t="shared" si="697"/>
        <v>750</v>
      </c>
      <c r="DF358" s="36">
        <f t="shared" si="697"/>
        <v>750</v>
      </c>
      <c r="DG358" s="36">
        <f t="shared" si="697"/>
        <v>750</v>
      </c>
      <c r="DH358" s="36">
        <f t="shared" si="697"/>
        <v>750</v>
      </c>
      <c r="DI358" s="36">
        <f t="shared" si="697"/>
        <v>750</v>
      </c>
      <c r="DJ358" s="36">
        <f t="shared" si="697"/>
        <v>750</v>
      </c>
      <c r="DK358" s="36">
        <f t="shared" si="697"/>
        <v>750</v>
      </c>
      <c r="DL358" s="36">
        <f t="shared" si="698"/>
        <v>750</v>
      </c>
      <c r="DM358" s="36">
        <f t="shared" si="698"/>
        <v>750</v>
      </c>
      <c r="DN358" s="36">
        <f t="shared" si="698"/>
        <v>750</v>
      </c>
      <c r="DO358" s="36">
        <f t="shared" si="698"/>
        <v>750</v>
      </c>
      <c r="DP358" s="36">
        <f t="shared" si="698"/>
        <v>750</v>
      </c>
      <c r="DQ358" s="36">
        <f t="shared" si="698"/>
        <v>750</v>
      </c>
      <c r="DR358" s="36">
        <f t="shared" si="698"/>
        <v>750</v>
      </c>
      <c r="DS358" s="36">
        <f t="shared" si="698"/>
        <v>750</v>
      </c>
      <c r="DT358" s="36">
        <f t="shared" si="698"/>
        <v>750</v>
      </c>
      <c r="DU358" s="36">
        <f t="shared" si="698"/>
        <v>750</v>
      </c>
      <c r="DV358" s="36">
        <f t="shared" si="698"/>
        <v>750</v>
      </c>
      <c r="DW358" s="36">
        <f t="shared" si="698"/>
        <v>750</v>
      </c>
      <c r="DX358" s="36">
        <f t="shared" si="698"/>
        <v>750</v>
      </c>
      <c r="DY358" s="36">
        <f t="shared" si="698"/>
        <v>750</v>
      </c>
      <c r="DZ358" s="36">
        <f t="shared" si="698"/>
        <v>750</v>
      </c>
      <c r="EA358" s="36">
        <f t="shared" si="698"/>
        <v>750</v>
      </c>
      <c r="EB358" s="36">
        <f t="shared" si="699"/>
        <v>750</v>
      </c>
      <c r="EC358" s="36">
        <f t="shared" si="699"/>
        <v>750</v>
      </c>
      <c r="ED358" s="36">
        <f t="shared" si="699"/>
        <v>750</v>
      </c>
      <c r="EE358" s="36">
        <f t="shared" si="699"/>
        <v>750</v>
      </c>
      <c r="EF358" s="36">
        <f t="shared" si="699"/>
        <v>750</v>
      </c>
      <c r="EG358" s="36">
        <f t="shared" si="699"/>
        <v>750</v>
      </c>
      <c r="EH358" s="36">
        <f t="shared" si="699"/>
        <v>750</v>
      </c>
      <c r="EI358" s="36">
        <f t="shared" si="699"/>
        <v>750</v>
      </c>
      <c r="EJ358" s="36">
        <f t="shared" si="699"/>
        <v>750</v>
      </c>
      <c r="EK358" s="36">
        <f t="shared" si="699"/>
        <v>750</v>
      </c>
      <c r="EL358" s="36">
        <f t="shared" si="699"/>
        <v>750</v>
      </c>
      <c r="EM358" s="36">
        <f t="shared" si="699"/>
        <v>750</v>
      </c>
      <c r="EN358" s="36">
        <f t="shared" si="699"/>
        <v>750</v>
      </c>
      <c r="EO358" s="36">
        <f t="shared" si="699"/>
        <v>750</v>
      </c>
      <c r="EP358" s="36">
        <f t="shared" si="699"/>
        <v>750</v>
      </c>
      <c r="EQ358" s="36">
        <f t="shared" si="699"/>
        <v>750</v>
      </c>
      <c r="ER358" s="36">
        <f t="shared" si="700"/>
        <v>750</v>
      </c>
      <c r="ES358" s="36">
        <f t="shared" si="700"/>
        <v>750</v>
      </c>
      <c r="ET358" s="36">
        <f t="shared" si="700"/>
        <v>750</v>
      </c>
      <c r="EU358" s="36">
        <f t="shared" si="700"/>
        <v>750</v>
      </c>
      <c r="EV358" s="36">
        <f t="shared" si="700"/>
        <v>750</v>
      </c>
      <c r="EW358" s="36">
        <f t="shared" si="700"/>
        <v>750</v>
      </c>
      <c r="EX358" s="36">
        <f t="shared" si="700"/>
        <v>750</v>
      </c>
      <c r="EY358" s="36">
        <f t="shared" si="700"/>
        <v>750</v>
      </c>
      <c r="EZ358" s="36">
        <f t="shared" si="700"/>
        <v>750</v>
      </c>
      <c r="FA358" s="36">
        <f t="shared" si="700"/>
        <v>750</v>
      </c>
      <c r="FB358" s="36">
        <f t="shared" si="700"/>
        <v>750</v>
      </c>
      <c r="FC358" s="36">
        <f t="shared" si="700"/>
        <v>750</v>
      </c>
      <c r="FD358" s="36">
        <f t="shared" si="700"/>
        <v>750</v>
      </c>
      <c r="FE358" s="36">
        <f t="shared" si="700"/>
        <v>750</v>
      </c>
      <c r="FF358" s="36">
        <f t="shared" si="700"/>
        <v>750</v>
      </c>
      <c r="FG358" s="36">
        <f t="shared" si="700"/>
        <v>750</v>
      </c>
      <c r="FH358" s="36">
        <f t="shared" si="701"/>
        <v>750</v>
      </c>
      <c r="FI358" s="36">
        <f t="shared" si="701"/>
        <v>750</v>
      </c>
      <c r="FJ358" s="36">
        <f t="shared" si="701"/>
        <v>750</v>
      </c>
      <c r="FK358" s="36">
        <f t="shared" si="701"/>
        <v>750</v>
      </c>
      <c r="FL358" s="36">
        <f t="shared" si="701"/>
        <v>750</v>
      </c>
      <c r="FM358" s="36">
        <f t="shared" si="701"/>
        <v>750</v>
      </c>
      <c r="FN358" s="36">
        <f t="shared" si="701"/>
        <v>750</v>
      </c>
      <c r="FO358" s="36">
        <f t="shared" si="701"/>
        <v>750</v>
      </c>
      <c r="FP358" s="36">
        <f t="shared" si="701"/>
        <v>750</v>
      </c>
      <c r="FQ358" s="36">
        <f t="shared" si="701"/>
        <v>750</v>
      </c>
      <c r="FR358" s="36">
        <f t="shared" si="701"/>
        <v>750</v>
      </c>
      <c r="FS358" s="36">
        <f t="shared" si="701"/>
        <v>750</v>
      </c>
      <c r="FT358" s="36">
        <f t="shared" si="701"/>
        <v>750</v>
      </c>
      <c r="FU358" s="36">
        <f t="shared" si="701"/>
        <v>750</v>
      </c>
      <c r="FV358" s="36">
        <f t="shared" si="701"/>
        <v>750</v>
      </c>
      <c r="FW358" s="36">
        <f t="shared" si="701"/>
        <v>750</v>
      </c>
      <c r="FX358" s="36">
        <f t="shared" si="702"/>
        <v>750</v>
      </c>
      <c r="FY358" s="36">
        <f t="shared" si="702"/>
        <v>750</v>
      </c>
      <c r="FZ358" s="36">
        <f t="shared" si="702"/>
        <v>750</v>
      </c>
      <c r="GA358" s="36">
        <f t="shared" si="702"/>
        <v>750</v>
      </c>
      <c r="GB358" s="36">
        <f t="shared" si="702"/>
        <v>750</v>
      </c>
      <c r="GC358" s="36">
        <f t="shared" si="702"/>
        <v>750</v>
      </c>
      <c r="GD358" s="36">
        <f t="shared" si="702"/>
        <v>750</v>
      </c>
      <c r="GE358" s="36">
        <f t="shared" si="702"/>
        <v>750</v>
      </c>
      <c r="GF358" s="36">
        <f t="shared" si="702"/>
        <v>750</v>
      </c>
      <c r="GG358" s="36">
        <f t="shared" si="702"/>
        <v>750</v>
      </c>
      <c r="GH358" s="36">
        <f t="shared" si="702"/>
        <v>750</v>
      </c>
      <c r="GI358" s="36">
        <f t="shared" si="702"/>
        <v>0</v>
      </c>
      <c r="GJ358" s="36">
        <f t="shared" si="702"/>
        <v>0</v>
      </c>
      <c r="GK358" s="36">
        <f t="shared" si="702"/>
        <v>0</v>
      </c>
      <c r="GL358" s="36">
        <f t="shared" si="702"/>
        <v>0</v>
      </c>
      <c r="GM358" s="36">
        <f t="shared" si="702"/>
        <v>0</v>
      </c>
      <c r="GN358" s="36">
        <f t="shared" si="703"/>
        <v>0</v>
      </c>
      <c r="GO358" s="36">
        <f t="shared" si="703"/>
        <v>0</v>
      </c>
      <c r="GP358" s="36">
        <f t="shared" si="703"/>
        <v>0</v>
      </c>
      <c r="GQ358" s="36">
        <f t="shared" si="703"/>
        <v>0</v>
      </c>
      <c r="GR358" s="36">
        <f t="shared" si="703"/>
        <v>0</v>
      </c>
      <c r="GS358" s="36">
        <f t="shared" si="703"/>
        <v>0</v>
      </c>
      <c r="GT358" s="36">
        <f t="shared" si="703"/>
        <v>0</v>
      </c>
      <c r="GU358" s="36">
        <f t="shared" si="703"/>
        <v>0</v>
      </c>
      <c r="GV358" s="36">
        <f t="shared" si="703"/>
        <v>0</v>
      </c>
      <c r="GW358" s="36">
        <f t="shared" si="703"/>
        <v>0</v>
      </c>
      <c r="GX358" s="36">
        <f t="shared" si="703"/>
        <v>0</v>
      </c>
      <c r="GY358" s="36">
        <f t="shared" si="703"/>
        <v>0</v>
      </c>
      <c r="GZ358" s="36">
        <f t="shared" si="703"/>
        <v>0</v>
      </c>
      <c r="HA358" s="36">
        <f t="shared" si="703"/>
        <v>0</v>
      </c>
      <c r="HB358" s="36">
        <f t="shared" si="703"/>
        <v>0</v>
      </c>
      <c r="HC358" s="36">
        <f t="shared" si="703"/>
        <v>0</v>
      </c>
      <c r="HD358" s="36">
        <f t="shared" si="704"/>
        <v>0</v>
      </c>
      <c r="HE358" s="36">
        <f t="shared" si="704"/>
        <v>0</v>
      </c>
      <c r="HF358" s="36">
        <f t="shared" si="704"/>
        <v>0</v>
      </c>
      <c r="HG358" s="36">
        <f t="shared" si="704"/>
        <v>0</v>
      </c>
      <c r="HH358" s="36">
        <f t="shared" si="704"/>
        <v>0</v>
      </c>
      <c r="HI358" s="36">
        <f t="shared" si="704"/>
        <v>0</v>
      </c>
      <c r="HJ358" s="36">
        <f t="shared" si="704"/>
        <v>0</v>
      </c>
      <c r="HK358" s="36">
        <f t="shared" si="704"/>
        <v>0</v>
      </c>
      <c r="HL358" s="36">
        <f t="shared" si="704"/>
        <v>0</v>
      </c>
      <c r="HM358" s="36">
        <f t="shared" si="704"/>
        <v>0</v>
      </c>
      <c r="HN358" s="36">
        <f t="shared" si="704"/>
        <v>0</v>
      </c>
      <c r="HO358" s="36">
        <f t="shared" si="704"/>
        <v>0</v>
      </c>
      <c r="HP358" s="36">
        <f t="shared" si="704"/>
        <v>0</v>
      </c>
      <c r="HQ358" s="36">
        <f t="shared" si="704"/>
        <v>0</v>
      </c>
      <c r="HR358" s="36">
        <f t="shared" si="704"/>
        <v>0</v>
      </c>
      <c r="HS358" s="36">
        <f t="shared" si="704"/>
        <v>0</v>
      </c>
      <c r="HT358" s="36">
        <f t="shared" si="705"/>
        <v>0</v>
      </c>
      <c r="HU358" s="36">
        <f t="shared" si="705"/>
        <v>0</v>
      </c>
      <c r="HV358" s="36">
        <f t="shared" si="705"/>
        <v>0</v>
      </c>
      <c r="HW358" s="36">
        <f t="shared" si="705"/>
        <v>0</v>
      </c>
      <c r="HX358" s="36">
        <f t="shared" si="705"/>
        <v>0</v>
      </c>
      <c r="HY358" s="36">
        <f t="shared" si="705"/>
        <v>0</v>
      </c>
      <c r="HZ358" s="36">
        <f t="shared" si="705"/>
        <v>0</v>
      </c>
      <c r="IA358" s="36">
        <f t="shared" si="705"/>
        <v>0</v>
      </c>
      <c r="IB358" s="36">
        <f t="shared" si="705"/>
        <v>0</v>
      </c>
      <c r="IC358" s="36">
        <f t="shared" si="705"/>
        <v>0</v>
      </c>
      <c r="ID358" s="36">
        <f t="shared" si="705"/>
        <v>0</v>
      </c>
      <c r="IE358" s="36">
        <f t="shared" si="705"/>
        <v>0</v>
      </c>
      <c r="IF358" s="36">
        <f t="shared" si="705"/>
        <v>0</v>
      </c>
      <c r="IG358" s="36">
        <f t="shared" si="705"/>
        <v>0</v>
      </c>
      <c r="IH358" s="36">
        <f t="shared" si="705"/>
        <v>0</v>
      </c>
      <c r="II358" s="36">
        <f t="shared" si="705"/>
        <v>0</v>
      </c>
      <c r="IJ358" s="36">
        <f t="shared" si="706"/>
        <v>0</v>
      </c>
      <c r="IK358" s="36">
        <f t="shared" si="706"/>
        <v>0</v>
      </c>
      <c r="IL358" s="36">
        <f t="shared" si="706"/>
        <v>0</v>
      </c>
      <c r="IM358" s="36">
        <f t="shared" si="706"/>
        <v>0</v>
      </c>
      <c r="IN358" s="36">
        <f t="shared" si="706"/>
        <v>0</v>
      </c>
      <c r="IO358" s="36">
        <f t="shared" si="706"/>
        <v>0</v>
      </c>
      <c r="IP358" s="36">
        <f t="shared" si="706"/>
        <v>0</v>
      </c>
      <c r="IQ358" s="36">
        <f t="shared" si="706"/>
        <v>0</v>
      </c>
      <c r="IR358" s="36">
        <f t="shared" si="706"/>
        <v>0</v>
      </c>
      <c r="IS358" s="36">
        <f t="shared" si="706"/>
        <v>0</v>
      </c>
      <c r="IT358" s="36">
        <f t="shared" si="706"/>
        <v>0</v>
      </c>
      <c r="IU358" s="36">
        <f t="shared" si="706"/>
        <v>0</v>
      </c>
      <c r="IV358" s="36">
        <f t="shared" si="706"/>
        <v>0</v>
      </c>
      <c r="IW358" s="36">
        <f t="shared" si="706"/>
        <v>0</v>
      </c>
      <c r="IX358" s="36">
        <f t="shared" si="706"/>
        <v>0</v>
      </c>
      <c r="IY358" s="36">
        <f t="shared" si="706"/>
        <v>0</v>
      </c>
      <c r="IZ358" s="36">
        <f t="shared" si="707"/>
        <v>0</v>
      </c>
      <c r="JA358" s="36">
        <f t="shared" si="707"/>
        <v>0</v>
      </c>
      <c r="JB358" s="36">
        <f t="shared" si="707"/>
        <v>0</v>
      </c>
      <c r="JC358" s="36">
        <f t="shared" si="707"/>
        <v>0</v>
      </c>
      <c r="JD358" s="36">
        <f t="shared" si="707"/>
        <v>0</v>
      </c>
      <c r="JE358" s="36">
        <f t="shared" si="707"/>
        <v>0</v>
      </c>
      <c r="JF358" s="36">
        <f t="shared" si="707"/>
        <v>0</v>
      </c>
      <c r="JG358" s="36">
        <f t="shared" si="707"/>
        <v>0</v>
      </c>
      <c r="JH358" s="36">
        <f t="shared" si="707"/>
        <v>0</v>
      </c>
      <c r="JI358" s="36">
        <f t="shared" si="707"/>
        <v>0</v>
      </c>
      <c r="JJ358" s="36">
        <f t="shared" si="707"/>
        <v>0</v>
      </c>
      <c r="JK358" s="36">
        <f t="shared" si="707"/>
        <v>0</v>
      </c>
      <c r="JL358" s="36">
        <f t="shared" si="707"/>
        <v>0</v>
      </c>
      <c r="JM358" s="36">
        <f t="shared" si="707"/>
        <v>0</v>
      </c>
      <c r="JN358" s="36">
        <f t="shared" si="707"/>
        <v>0</v>
      </c>
      <c r="JO358" s="36">
        <f t="shared" si="707"/>
        <v>0</v>
      </c>
      <c r="JP358" s="36">
        <f t="shared" si="708"/>
        <v>0</v>
      </c>
      <c r="JQ358" s="36">
        <f t="shared" si="708"/>
        <v>0</v>
      </c>
      <c r="JR358" s="36">
        <f t="shared" si="708"/>
        <v>0</v>
      </c>
      <c r="JS358" s="36">
        <f t="shared" si="708"/>
        <v>0</v>
      </c>
      <c r="JT358" s="36">
        <f t="shared" si="708"/>
        <v>0</v>
      </c>
      <c r="JU358" s="36">
        <f t="shared" si="708"/>
        <v>0</v>
      </c>
      <c r="JV358" s="36">
        <f t="shared" si="708"/>
        <v>0</v>
      </c>
      <c r="JW358" s="36">
        <f t="shared" si="708"/>
        <v>0</v>
      </c>
      <c r="JX358" s="36">
        <f t="shared" si="708"/>
        <v>0</v>
      </c>
      <c r="JY358" s="36">
        <f t="shared" si="708"/>
        <v>0</v>
      </c>
      <c r="JZ358" s="36">
        <f t="shared" si="708"/>
        <v>0</v>
      </c>
      <c r="KA358" s="36">
        <f t="shared" si="708"/>
        <v>0</v>
      </c>
      <c r="KB358" s="36">
        <f t="shared" si="708"/>
        <v>0</v>
      </c>
      <c r="KC358" s="36">
        <f t="shared" si="708"/>
        <v>0</v>
      </c>
      <c r="KD358" s="36">
        <f t="shared" si="708"/>
        <v>0</v>
      </c>
      <c r="KE358" s="36">
        <f t="shared" si="708"/>
        <v>0</v>
      </c>
      <c r="KF358" s="36">
        <f t="shared" si="709"/>
        <v>0</v>
      </c>
      <c r="KG358" s="36">
        <f t="shared" si="709"/>
        <v>0</v>
      </c>
      <c r="KH358" s="36">
        <f t="shared" si="709"/>
        <v>0</v>
      </c>
      <c r="KI358" s="36">
        <f t="shared" si="709"/>
        <v>0</v>
      </c>
      <c r="KJ358" s="36">
        <f t="shared" si="709"/>
        <v>0</v>
      </c>
      <c r="KK358" s="36">
        <f t="shared" si="709"/>
        <v>0</v>
      </c>
      <c r="KL358" s="36">
        <f t="shared" si="709"/>
        <v>0</v>
      </c>
      <c r="KM358" s="36">
        <f t="shared" si="709"/>
        <v>0</v>
      </c>
      <c r="KN358" s="36">
        <f t="shared" si="709"/>
        <v>0</v>
      </c>
      <c r="KO358" s="36">
        <f t="shared" si="709"/>
        <v>0</v>
      </c>
      <c r="KP358" s="36">
        <f t="shared" si="709"/>
        <v>0</v>
      </c>
      <c r="KQ358" s="36">
        <f t="shared" si="709"/>
        <v>0</v>
      </c>
      <c r="KR358" s="36">
        <f t="shared" si="709"/>
        <v>0</v>
      </c>
      <c r="KS358" s="36">
        <f t="shared" si="709"/>
        <v>0</v>
      </c>
      <c r="KT358" s="36">
        <f t="shared" si="709"/>
        <v>0</v>
      </c>
      <c r="KU358" s="36">
        <f t="shared" si="709"/>
        <v>0</v>
      </c>
      <c r="KV358" s="36">
        <f t="shared" si="710"/>
        <v>0</v>
      </c>
      <c r="KW358" s="36">
        <f t="shared" si="710"/>
        <v>0</v>
      </c>
      <c r="KX358" s="36">
        <f t="shared" si="710"/>
        <v>0</v>
      </c>
      <c r="KY358" s="36">
        <f t="shared" si="710"/>
        <v>0</v>
      </c>
      <c r="KZ358" s="36">
        <f t="shared" si="710"/>
        <v>0</v>
      </c>
      <c r="LA358" s="36">
        <f t="shared" si="710"/>
        <v>0</v>
      </c>
      <c r="LB358" s="36">
        <f t="shared" si="710"/>
        <v>0</v>
      </c>
      <c r="LC358" s="36">
        <f t="shared" si="710"/>
        <v>0</v>
      </c>
      <c r="LD358" s="36">
        <f t="shared" si="710"/>
        <v>0</v>
      </c>
      <c r="LE358" s="36">
        <f t="shared" si="710"/>
        <v>0</v>
      </c>
      <c r="LF358" s="36">
        <f t="shared" si="710"/>
        <v>0</v>
      </c>
      <c r="LG358" s="36">
        <f t="shared" si="710"/>
        <v>0</v>
      </c>
      <c r="LH358" s="36">
        <f t="shared" si="710"/>
        <v>0</v>
      </c>
      <c r="LI358" s="36">
        <f t="shared" si="710"/>
        <v>0</v>
      </c>
      <c r="LJ358" s="36">
        <f t="shared" si="710"/>
        <v>0</v>
      </c>
      <c r="LK358" s="36">
        <f t="shared" si="710"/>
        <v>0</v>
      </c>
      <c r="LL358" s="36">
        <f t="shared" si="711"/>
        <v>0</v>
      </c>
      <c r="LM358" s="36">
        <f t="shared" si="711"/>
        <v>0</v>
      </c>
      <c r="LN358" s="36">
        <f t="shared" si="711"/>
        <v>0</v>
      </c>
      <c r="LO358" s="36">
        <f t="shared" si="711"/>
        <v>0</v>
      </c>
      <c r="LP358" s="36">
        <f t="shared" si="711"/>
        <v>0</v>
      </c>
      <c r="LQ358" s="36">
        <f t="shared" si="711"/>
        <v>0</v>
      </c>
      <c r="LR358" s="36">
        <f t="shared" si="711"/>
        <v>0</v>
      </c>
      <c r="LS358" s="36">
        <f t="shared" si="711"/>
        <v>0</v>
      </c>
      <c r="LT358" s="36">
        <f t="shared" si="711"/>
        <v>0</v>
      </c>
      <c r="LU358" s="36">
        <f t="shared" si="711"/>
        <v>0</v>
      </c>
      <c r="LV358" s="36">
        <f t="shared" si="711"/>
        <v>0</v>
      </c>
      <c r="LW358" s="36">
        <f t="shared" si="711"/>
        <v>0</v>
      </c>
      <c r="LX358" s="36">
        <f t="shared" si="711"/>
        <v>0</v>
      </c>
      <c r="LY358" s="36">
        <f t="shared" si="711"/>
        <v>0</v>
      </c>
      <c r="LZ358" s="36">
        <f t="shared" si="711"/>
        <v>0</v>
      </c>
      <c r="MA358" s="36">
        <f t="shared" si="711"/>
        <v>0</v>
      </c>
      <c r="MB358" s="36">
        <f t="shared" si="712"/>
        <v>0</v>
      </c>
      <c r="MC358" s="36">
        <f t="shared" si="712"/>
        <v>0</v>
      </c>
      <c r="MD358" s="36">
        <f t="shared" si="712"/>
        <v>0</v>
      </c>
      <c r="ME358" s="36">
        <f t="shared" si="712"/>
        <v>0</v>
      </c>
      <c r="MF358" s="36">
        <f t="shared" si="712"/>
        <v>0</v>
      </c>
      <c r="MG358" s="36">
        <f t="shared" si="712"/>
        <v>0</v>
      </c>
      <c r="MH358" s="36">
        <f t="shared" si="712"/>
        <v>0</v>
      </c>
      <c r="MI358" s="36">
        <f t="shared" si="712"/>
        <v>0</v>
      </c>
      <c r="MJ358" s="36">
        <f t="shared" si="712"/>
        <v>0</v>
      </c>
      <c r="MK358" s="36">
        <f t="shared" si="712"/>
        <v>0</v>
      </c>
      <c r="ML358" s="36">
        <f t="shared" si="712"/>
        <v>0</v>
      </c>
      <c r="MM358" s="36">
        <f t="shared" si="712"/>
        <v>0</v>
      </c>
      <c r="MN358" s="36">
        <f t="shared" si="712"/>
        <v>0</v>
      </c>
      <c r="MO358" s="36">
        <f t="shared" si="712"/>
        <v>0</v>
      </c>
      <c r="MP358" s="36">
        <f t="shared" si="712"/>
        <v>0</v>
      </c>
      <c r="MQ358" s="36">
        <f t="shared" si="712"/>
        <v>0</v>
      </c>
      <c r="MR358" s="36">
        <f t="shared" si="713"/>
        <v>0</v>
      </c>
      <c r="MS358" s="36">
        <f t="shared" si="713"/>
        <v>0</v>
      </c>
      <c r="MT358" s="36">
        <f t="shared" si="713"/>
        <v>0</v>
      </c>
      <c r="MU358" s="36">
        <f t="shared" si="713"/>
        <v>0</v>
      </c>
      <c r="MV358" s="36">
        <f t="shared" si="713"/>
        <v>0</v>
      </c>
      <c r="MW358" s="36">
        <f t="shared" si="713"/>
        <v>0</v>
      </c>
      <c r="MX358" s="36">
        <f t="shared" si="713"/>
        <v>0</v>
      </c>
      <c r="MY358" s="36">
        <f t="shared" si="713"/>
        <v>0</v>
      </c>
      <c r="MZ358" s="36">
        <f t="shared" si="713"/>
        <v>0</v>
      </c>
      <c r="NA358" s="36">
        <f t="shared" si="713"/>
        <v>0</v>
      </c>
      <c r="NB358" s="36">
        <f t="shared" si="713"/>
        <v>0</v>
      </c>
      <c r="NC358" s="36">
        <f t="shared" si="713"/>
        <v>0</v>
      </c>
      <c r="ND358" s="36">
        <f t="shared" si="713"/>
        <v>0</v>
      </c>
      <c r="NE358" s="36">
        <f t="shared" si="713"/>
        <v>0</v>
      </c>
      <c r="NF358" s="36">
        <f t="shared" si="713"/>
        <v>0</v>
      </c>
      <c r="NG358" s="36">
        <f t="shared" si="713"/>
        <v>0</v>
      </c>
      <c r="NH358" s="36">
        <f t="shared" si="714"/>
        <v>0</v>
      </c>
      <c r="NI358" s="36">
        <f t="shared" si="714"/>
        <v>0</v>
      </c>
      <c r="NJ358" s="36">
        <f t="shared" si="714"/>
        <v>0</v>
      </c>
      <c r="NK358" s="179">
        <f t="shared" si="714"/>
        <v>0</v>
      </c>
    </row>
    <row r="359" spans="1:375" x14ac:dyDescent="0.25">
      <c r="A359" s="178"/>
      <c r="B359" s="37">
        <f>B83</f>
        <v>1250</v>
      </c>
      <c r="C359" s="36" t="str">
        <f>C247</f>
        <v>600 / Lyft</v>
      </c>
      <c r="D359" s="36">
        <f t="shared" si="691"/>
        <v>0</v>
      </c>
      <c r="E359" s="36">
        <f t="shared" si="691"/>
        <v>0</v>
      </c>
      <c r="F359" s="36">
        <f t="shared" si="691"/>
        <v>0</v>
      </c>
      <c r="G359" s="36">
        <f t="shared" si="691"/>
        <v>0</v>
      </c>
      <c r="H359" s="36">
        <f t="shared" si="691"/>
        <v>0</v>
      </c>
      <c r="I359" s="36">
        <f t="shared" si="691"/>
        <v>0</v>
      </c>
      <c r="J359" s="36">
        <f t="shared" si="691"/>
        <v>0</v>
      </c>
      <c r="K359" s="36">
        <f t="shared" si="691"/>
        <v>0</v>
      </c>
      <c r="L359" s="36">
        <f t="shared" si="691"/>
        <v>0</v>
      </c>
      <c r="M359" s="36">
        <f t="shared" si="691"/>
        <v>0</v>
      </c>
      <c r="N359" s="36">
        <f t="shared" si="691"/>
        <v>0</v>
      </c>
      <c r="O359" s="36">
        <f t="shared" si="691"/>
        <v>0</v>
      </c>
      <c r="P359" s="36">
        <f t="shared" si="691"/>
        <v>0</v>
      </c>
      <c r="Q359" s="36">
        <f t="shared" si="691"/>
        <v>0</v>
      </c>
      <c r="R359" s="36">
        <f t="shared" si="691"/>
        <v>0</v>
      </c>
      <c r="S359" s="36">
        <f t="shared" si="691"/>
        <v>0</v>
      </c>
      <c r="T359" s="36">
        <f t="shared" si="692"/>
        <v>0</v>
      </c>
      <c r="U359" s="36">
        <f t="shared" si="692"/>
        <v>0</v>
      </c>
      <c r="V359" s="36">
        <f t="shared" si="692"/>
        <v>0</v>
      </c>
      <c r="W359" s="36">
        <f t="shared" si="692"/>
        <v>0</v>
      </c>
      <c r="X359" s="36">
        <f t="shared" si="692"/>
        <v>0</v>
      </c>
      <c r="Y359" s="36">
        <f t="shared" si="692"/>
        <v>1250</v>
      </c>
      <c r="Z359" s="36">
        <f t="shared" si="692"/>
        <v>1250</v>
      </c>
      <c r="AA359" s="36">
        <f t="shared" si="692"/>
        <v>1250</v>
      </c>
      <c r="AB359" s="36">
        <f t="shared" si="692"/>
        <v>1250</v>
      </c>
      <c r="AC359" s="36">
        <f t="shared" si="692"/>
        <v>1250</v>
      </c>
      <c r="AD359" s="36">
        <f t="shared" si="692"/>
        <v>1250</v>
      </c>
      <c r="AE359" s="36">
        <f t="shared" si="692"/>
        <v>1250</v>
      </c>
      <c r="AF359" s="36">
        <f t="shared" si="692"/>
        <v>1250</v>
      </c>
      <c r="AG359" s="36">
        <f t="shared" si="692"/>
        <v>1250</v>
      </c>
      <c r="AH359" s="36">
        <f t="shared" si="692"/>
        <v>1250</v>
      </c>
      <c r="AI359" s="36">
        <f t="shared" si="692"/>
        <v>1250</v>
      </c>
      <c r="AJ359" s="36">
        <f t="shared" si="693"/>
        <v>1250</v>
      </c>
      <c r="AK359" s="36">
        <f t="shared" si="693"/>
        <v>1250</v>
      </c>
      <c r="AL359" s="36">
        <f t="shared" si="693"/>
        <v>1250</v>
      </c>
      <c r="AM359" s="36">
        <f t="shared" si="693"/>
        <v>1250</v>
      </c>
      <c r="AN359" s="36">
        <f t="shared" si="693"/>
        <v>1250</v>
      </c>
      <c r="AO359" s="36">
        <f t="shared" si="693"/>
        <v>1250</v>
      </c>
      <c r="AP359" s="36">
        <f t="shared" si="693"/>
        <v>1250</v>
      </c>
      <c r="AQ359" s="36">
        <f t="shared" si="693"/>
        <v>1250</v>
      </c>
      <c r="AR359" s="36">
        <f t="shared" si="693"/>
        <v>1250</v>
      </c>
      <c r="AS359" s="36">
        <f t="shared" si="693"/>
        <v>1250</v>
      </c>
      <c r="AT359" s="36">
        <f t="shared" si="693"/>
        <v>1250</v>
      </c>
      <c r="AU359" s="36">
        <f t="shared" si="693"/>
        <v>1250</v>
      </c>
      <c r="AV359" s="36">
        <f t="shared" si="693"/>
        <v>1250</v>
      </c>
      <c r="AW359" s="36">
        <f t="shared" si="693"/>
        <v>1250</v>
      </c>
      <c r="AX359" s="36">
        <f t="shared" si="693"/>
        <v>1250</v>
      </c>
      <c r="AY359" s="36">
        <f t="shared" si="693"/>
        <v>1250</v>
      </c>
      <c r="AZ359" s="36">
        <f t="shared" si="694"/>
        <v>1250</v>
      </c>
      <c r="BA359" s="36">
        <f t="shared" si="694"/>
        <v>1250</v>
      </c>
      <c r="BB359" s="36">
        <f t="shared" si="694"/>
        <v>1250</v>
      </c>
      <c r="BC359" s="36">
        <f t="shared" si="694"/>
        <v>1250</v>
      </c>
      <c r="BD359" s="36">
        <f t="shared" si="694"/>
        <v>1250</v>
      </c>
      <c r="BE359" s="36">
        <f t="shared" si="694"/>
        <v>1250</v>
      </c>
      <c r="BF359" s="36">
        <f t="shared" si="694"/>
        <v>1250</v>
      </c>
      <c r="BG359" s="36">
        <f t="shared" si="694"/>
        <v>1250</v>
      </c>
      <c r="BH359" s="36">
        <f t="shared" si="694"/>
        <v>1250</v>
      </c>
      <c r="BI359" s="36">
        <f t="shared" si="694"/>
        <v>0</v>
      </c>
      <c r="BJ359" s="36">
        <f t="shared" si="694"/>
        <v>0</v>
      </c>
      <c r="BK359" s="36">
        <f t="shared" si="694"/>
        <v>0</v>
      </c>
      <c r="BL359" s="36">
        <f t="shared" si="694"/>
        <v>1250</v>
      </c>
      <c r="BM359" s="36">
        <f t="shared" si="694"/>
        <v>1250</v>
      </c>
      <c r="BN359" s="36">
        <f t="shared" si="694"/>
        <v>1250</v>
      </c>
      <c r="BO359" s="36">
        <f t="shared" si="694"/>
        <v>1250</v>
      </c>
      <c r="BP359" s="36">
        <f t="shared" si="695"/>
        <v>1250</v>
      </c>
      <c r="BQ359" s="36">
        <f t="shared" si="695"/>
        <v>1250</v>
      </c>
      <c r="BR359" s="36">
        <f t="shared" si="695"/>
        <v>1250</v>
      </c>
      <c r="BS359" s="36">
        <f t="shared" si="695"/>
        <v>1250</v>
      </c>
      <c r="BT359" s="36">
        <f t="shared" si="695"/>
        <v>1250</v>
      </c>
      <c r="BU359" s="36">
        <f t="shared" si="695"/>
        <v>1250</v>
      </c>
      <c r="BV359" s="36">
        <f t="shared" si="695"/>
        <v>1250</v>
      </c>
      <c r="BW359" s="36">
        <f t="shared" si="695"/>
        <v>1250</v>
      </c>
      <c r="BX359" s="36">
        <f t="shared" si="695"/>
        <v>1250</v>
      </c>
      <c r="BY359" s="36">
        <f t="shared" si="695"/>
        <v>1250</v>
      </c>
      <c r="BZ359" s="36">
        <f t="shared" si="695"/>
        <v>1250</v>
      </c>
      <c r="CA359" s="36">
        <f t="shared" si="695"/>
        <v>1250</v>
      </c>
      <c r="CB359" s="36">
        <f t="shared" si="695"/>
        <v>1250</v>
      </c>
      <c r="CC359" s="36">
        <f t="shared" si="695"/>
        <v>1250</v>
      </c>
      <c r="CD359" s="36">
        <f t="shared" si="695"/>
        <v>1250</v>
      </c>
      <c r="CE359" s="36">
        <f t="shared" si="695"/>
        <v>1250</v>
      </c>
      <c r="CF359" s="36">
        <f t="shared" si="696"/>
        <v>1250</v>
      </c>
      <c r="CG359" s="36">
        <f t="shared" si="696"/>
        <v>1250</v>
      </c>
      <c r="CH359" s="36">
        <f t="shared" si="696"/>
        <v>1250</v>
      </c>
      <c r="CI359" s="36">
        <f t="shared" si="696"/>
        <v>1250</v>
      </c>
      <c r="CJ359" s="36">
        <f t="shared" si="696"/>
        <v>1250</v>
      </c>
      <c r="CK359" s="36">
        <f t="shared" si="696"/>
        <v>1250</v>
      </c>
      <c r="CL359" s="36">
        <f t="shared" si="696"/>
        <v>1250</v>
      </c>
      <c r="CM359" s="36">
        <f t="shared" si="696"/>
        <v>1250</v>
      </c>
      <c r="CN359" s="36">
        <f t="shared" si="696"/>
        <v>1250</v>
      </c>
      <c r="CO359" s="36">
        <f t="shared" si="696"/>
        <v>1250</v>
      </c>
      <c r="CP359" s="36">
        <f t="shared" si="696"/>
        <v>1250</v>
      </c>
      <c r="CQ359" s="36">
        <f t="shared" si="696"/>
        <v>1250</v>
      </c>
      <c r="CR359" s="36">
        <f t="shared" si="696"/>
        <v>1250</v>
      </c>
      <c r="CS359" s="36">
        <f t="shared" si="696"/>
        <v>1250</v>
      </c>
      <c r="CT359" s="36">
        <f t="shared" si="696"/>
        <v>1250</v>
      </c>
      <c r="CU359" s="36">
        <f t="shared" si="696"/>
        <v>1250</v>
      </c>
      <c r="CV359" s="36">
        <f t="shared" si="697"/>
        <v>1250</v>
      </c>
      <c r="CW359" s="36">
        <f t="shared" si="697"/>
        <v>1250</v>
      </c>
      <c r="CX359" s="36">
        <f t="shared" si="697"/>
        <v>1250</v>
      </c>
      <c r="CY359" s="36">
        <f t="shared" si="697"/>
        <v>1250</v>
      </c>
      <c r="CZ359" s="36">
        <f t="shared" si="697"/>
        <v>1250</v>
      </c>
      <c r="DA359" s="36">
        <f t="shared" si="697"/>
        <v>1250</v>
      </c>
      <c r="DB359" s="36">
        <f t="shared" si="697"/>
        <v>1250</v>
      </c>
      <c r="DC359" s="36">
        <f t="shared" si="697"/>
        <v>1250</v>
      </c>
      <c r="DD359" s="36">
        <f t="shared" si="697"/>
        <v>1250</v>
      </c>
      <c r="DE359" s="36">
        <f t="shared" si="697"/>
        <v>1250</v>
      </c>
      <c r="DF359" s="36">
        <f t="shared" si="697"/>
        <v>1250</v>
      </c>
      <c r="DG359" s="36">
        <f t="shared" si="697"/>
        <v>1250</v>
      </c>
      <c r="DH359" s="36">
        <f t="shared" si="697"/>
        <v>1250</v>
      </c>
      <c r="DI359" s="36">
        <f t="shared" si="697"/>
        <v>1250</v>
      </c>
      <c r="DJ359" s="36">
        <f t="shared" si="697"/>
        <v>1250</v>
      </c>
      <c r="DK359" s="36">
        <f t="shared" si="697"/>
        <v>1250</v>
      </c>
      <c r="DL359" s="36">
        <f t="shared" si="698"/>
        <v>1250</v>
      </c>
      <c r="DM359" s="36">
        <f t="shared" si="698"/>
        <v>1250</v>
      </c>
      <c r="DN359" s="36">
        <f t="shared" si="698"/>
        <v>1250</v>
      </c>
      <c r="DO359" s="36">
        <f t="shared" si="698"/>
        <v>1250</v>
      </c>
      <c r="DP359" s="36">
        <f t="shared" si="698"/>
        <v>1250</v>
      </c>
      <c r="DQ359" s="36">
        <f t="shared" si="698"/>
        <v>1250</v>
      </c>
      <c r="DR359" s="36">
        <f t="shared" si="698"/>
        <v>1250</v>
      </c>
      <c r="DS359" s="36">
        <f t="shared" si="698"/>
        <v>1250</v>
      </c>
      <c r="DT359" s="36">
        <f t="shared" si="698"/>
        <v>1250</v>
      </c>
      <c r="DU359" s="36">
        <f t="shared" si="698"/>
        <v>1250</v>
      </c>
      <c r="DV359" s="36">
        <f t="shared" si="698"/>
        <v>1250</v>
      </c>
      <c r="DW359" s="36">
        <f t="shared" si="698"/>
        <v>1250</v>
      </c>
      <c r="DX359" s="36">
        <f t="shared" si="698"/>
        <v>1250</v>
      </c>
      <c r="DY359" s="36">
        <f t="shared" si="698"/>
        <v>1250</v>
      </c>
      <c r="DZ359" s="36">
        <f t="shared" si="698"/>
        <v>1250</v>
      </c>
      <c r="EA359" s="36">
        <f t="shared" si="698"/>
        <v>1250</v>
      </c>
      <c r="EB359" s="36">
        <f t="shared" si="699"/>
        <v>1250</v>
      </c>
      <c r="EC359" s="36">
        <f t="shared" si="699"/>
        <v>1250</v>
      </c>
      <c r="ED359" s="36">
        <f t="shared" si="699"/>
        <v>1250</v>
      </c>
      <c r="EE359" s="36">
        <f t="shared" si="699"/>
        <v>1250</v>
      </c>
      <c r="EF359" s="36">
        <f t="shared" si="699"/>
        <v>1250</v>
      </c>
      <c r="EG359" s="36">
        <f t="shared" si="699"/>
        <v>1250</v>
      </c>
      <c r="EH359" s="36">
        <f t="shared" si="699"/>
        <v>1250</v>
      </c>
      <c r="EI359" s="36">
        <f t="shared" si="699"/>
        <v>1250</v>
      </c>
      <c r="EJ359" s="36">
        <f t="shared" si="699"/>
        <v>1250</v>
      </c>
      <c r="EK359" s="36">
        <f t="shared" si="699"/>
        <v>1250</v>
      </c>
      <c r="EL359" s="36">
        <f t="shared" si="699"/>
        <v>1250</v>
      </c>
      <c r="EM359" s="36">
        <f t="shared" si="699"/>
        <v>1250</v>
      </c>
      <c r="EN359" s="36">
        <f t="shared" si="699"/>
        <v>1250</v>
      </c>
      <c r="EO359" s="36">
        <f t="shared" si="699"/>
        <v>1250</v>
      </c>
      <c r="EP359" s="36">
        <f t="shared" si="699"/>
        <v>1250</v>
      </c>
      <c r="EQ359" s="36">
        <f t="shared" si="699"/>
        <v>1250</v>
      </c>
      <c r="ER359" s="36">
        <f t="shared" si="700"/>
        <v>1250</v>
      </c>
      <c r="ES359" s="36">
        <f t="shared" si="700"/>
        <v>1250</v>
      </c>
      <c r="ET359" s="36">
        <f t="shared" si="700"/>
        <v>1250</v>
      </c>
      <c r="EU359" s="36">
        <f t="shared" si="700"/>
        <v>1250</v>
      </c>
      <c r="EV359" s="36">
        <f t="shared" si="700"/>
        <v>1250</v>
      </c>
      <c r="EW359" s="36">
        <f t="shared" si="700"/>
        <v>1250</v>
      </c>
      <c r="EX359" s="36">
        <f t="shared" si="700"/>
        <v>0</v>
      </c>
      <c r="EY359" s="36">
        <f t="shared" si="700"/>
        <v>0</v>
      </c>
      <c r="EZ359" s="36">
        <f t="shared" si="700"/>
        <v>0</v>
      </c>
      <c r="FA359" s="36">
        <f t="shared" si="700"/>
        <v>0</v>
      </c>
      <c r="FB359" s="36">
        <f t="shared" si="700"/>
        <v>0</v>
      </c>
      <c r="FC359" s="36">
        <f t="shared" si="700"/>
        <v>0</v>
      </c>
      <c r="FD359" s="36">
        <f t="shared" si="700"/>
        <v>0</v>
      </c>
      <c r="FE359" s="36">
        <f t="shared" si="700"/>
        <v>0</v>
      </c>
      <c r="FF359" s="36">
        <f t="shared" si="700"/>
        <v>0</v>
      </c>
      <c r="FG359" s="36">
        <f t="shared" si="700"/>
        <v>0</v>
      </c>
      <c r="FH359" s="36">
        <f t="shared" si="701"/>
        <v>0</v>
      </c>
      <c r="FI359" s="36">
        <f t="shared" si="701"/>
        <v>0</v>
      </c>
      <c r="FJ359" s="36">
        <f t="shared" si="701"/>
        <v>0</v>
      </c>
      <c r="FK359" s="36">
        <f t="shared" si="701"/>
        <v>0</v>
      </c>
      <c r="FL359" s="36">
        <f t="shared" si="701"/>
        <v>0</v>
      </c>
      <c r="FM359" s="36">
        <f t="shared" si="701"/>
        <v>0</v>
      </c>
      <c r="FN359" s="36">
        <f t="shared" si="701"/>
        <v>0</v>
      </c>
      <c r="FO359" s="36">
        <f t="shared" si="701"/>
        <v>0</v>
      </c>
      <c r="FP359" s="36">
        <f t="shared" si="701"/>
        <v>0</v>
      </c>
      <c r="FQ359" s="36">
        <f t="shared" si="701"/>
        <v>0</v>
      </c>
      <c r="FR359" s="36">
        <f t="shared" si="701"/>
        <v>0</v>
      </c>
      <c r="FS359" s="36">
        <f t="shared" si="701"/>
        <v>0</v>
      </c>
      <c r="FT359" s="36">
        <f t="shared" si="701"/>
        <v>0</v>
      </c>
      <c r="FU359" s="36">
        <f t="shared" si="701"/>
        <v>0</v>
      </c>
      <c r="FV359" s="36">
        <f t="shared" si="701"/>
        <v>0</v>
      </c>
      <c r="FW359" s="36">
        <f t="shared" si="701"/>
        <v>0</v>
      </c>
      <c r="FX359" s="36">
        <f t="shared" si="702"/>
        <v>0</v>
      </c>
      <c r="FY359" s="36">
        <f t="shared" si="702"/>
        <v>0</v>
      </c>
      <c r="FZ359" s="36">
        <f t="shared" si="702"/>
        <v>0</v>
      </c>
      <c r="GA359" s="36">
        <f t="shared" si="702"/>
        <v>0</v>
      </c>
      <c r="GB359" s="36">
        <f t="shared" si="702"/>
        <v>0</v>
      </c>
      <c r="GC359" s="36">
        <f t="shared" si="702"/>
        <v>0</v>
      </c>
      <c r="GD359" s="36">
        <f t="shared" si="702"/>
        <v>0</v>
      </c>
      <c r="GE359" s="36">
        <f t="shared" si="702"/>
        <v>0</v>
      </c>
      <c r="GF359" s="36">
        <f t="shared" si="702"/>
        <v>0</v>
      </c>
      <c r="GG359" s="36">
        <f t="shared" si="702"/>
        <v>0</v>
      </c>
      <c r="GH359" s="36">
        <f t="shared" si="702"/>
        <v>0</v>
      </c>
      <c r="GI359" s="36">
        <f t="shared" si="702"/>
        <v>0</v>
      </c>
      <c r="GJ359" s="36">
        <f t="shared" si="702"/>
        <v>0</v>
      </c>
      <c r="GK359" s="36">
        <f t="shared" si="702"/>
        <v>0</v>
      </c>
      <c r="GL359" s="36">
        <f t="shared" si="702"/>
        <v>0</v>
      </c>
      <c r="GM359" s="36">
        <f t="shared" si="702"/>
        <v>0</v>
      </c>
      <c r="GN359" s="36">
        <f t="shared" si="703"/>
        <v>0</v>
      </c>
      <c r="GO359" s="36">
        <f t="shared" si="703"/>
        <v>0</v>
      </c>
      <c r="GP359" s="36">
        <f t="shared" si="703"/>
        <v>0</v>
      </c>
      <c r="GQ359" s="36">
        <f t="shared" si="703"/>
        <v>0</v>
      </c>
      <c r="GR359" s="36">
        <f t="shared" si="703"/>
        <v>0</v>
      </c>
      <c r="GS359" s="36">
        <f t="shared" si="703"/>
        <v>0</v>
      </c>
      <c r="GT359" s="36">
        <f t="shared" si="703"/>
        <v>0</v>
      </c>
      <c r="GU359" s="36">
        <f t="shared" si="703"/>
        <v>0</v>
      </c>
      <c r="GV359" s="36">
        <f t="shared" si="703"/>
        <v>0</v>
      </c>
      <c r="GW359" s="36">
        <f t="shared" si="703"/>
        <v>0</v>
      </c>
      <c r="GX359" s="36">
        <f t="shared" si="703"/>
        <v>0</v>
      </c>
      <c r="GY359" s="36">
        <f t="shared" si="703"/>
        <v>0</v>
      </c>
      <c r="GZ359" s="36">
        <f t="shared" si="703"/>
        <v>0</v>
      </c>
      <c r="HA359" s="36">
        <f t="shared" si="703"/>
        <v>0</v>
      </c>
      <c r="HB359" s="36">
        <f t="shared" si="703"/>
        <v>0</v>
      </c>
      <c r="HC359" s="36">
        <f t="shared" si="703"/>
        <v>0</v>
      </c>
      <c r="HD359" s="36">
        <f t="shared" si="704"/>
        <v>0</v>
      </c>
      <c r="HE359" s="36">
        <f t="shared" si="704"/>
        <v>0</v>
      </c>
      <c r="HF359" s="36">
        <f t="shared" si="704"/>
        <v>0</v>
      </c>
      <c r="HG359" s="36">
        <f t="shared" si="704"/>
        <v>0</v>
      </c>
      <c r="HH359" s="36">
        <f t="shared" si="704"/>
        <v>0</v>
      </c>
      <c r="HI359" s="36">
        <f t="shared" si="704"/>
        <v>0</v>
      </c>
      <c r="HJ359" s="36">
        <f t="shared" si="704"/>
        <v>0</v>
      </c>
      <c r="HK359" s="36">
        <f t="shared" si="704"/>
        <v>0</v>
      </c>
      <c r="HL359" s="36">
        <f t="shared" si="704"/>
        <v>0</v>
      </c>
      <c r="HM359" s="36">
        <f t="shared" si="704"/>
        <v>0</v>
      </c>
      <c r="HN359" s="36">
        <f t="shared" si="704"/>
        <v>0</v>
      </c>
      <c r="HO359" s="36">
        <f t="shared" si="704"/>
        <v>0</v>
      </c>
      <c r="HP359" s="36">
        <f t="shared" si="704"/>
        <v>0</v>
      </c>
      <c r="HQ359" s="36">
        <f t="shared" si="704"/>
        <v>0</v>
      </c>
      <c r="HR359" s="36">
        <f t="shared" si="704"/>
        <v>0</v>
      </c>
      <c r="HS359" s="36">
        <f t="shared" si="704"/>
        <v>0</v>
      </c>
      <c r="HT359" s="36">
        <f t="shared" si="705"/>
        <v>0</v>
      </c>
      <c r="HU359" s="36">
        <f t="shared" si="705"/>
        <v>0</v>
      </c>
      <c r="HV359" s="36">
        <f t="shared" si="705"/>
        <v>0</v>
      </c>
      <c r="HW359" s="36">
        <f t="shared" si="705"/>
        <v>0</v>
      </c>
      <c r="HX359" s="36">
        <f t="shared" si="705"/>
        <v>0</v>
      </c>
      <c r="HY359" s="36">
        <f t="shared" si="705"/>
        <v>0</v>
      </c>
      <c r="HZ359" s="36">
        <f t="shared" si="705"/>
        <v>0</v>
      </c>
      <c r="IA359" s="36">
        <f t="shared" si="705"/>
        <v>0</v>
      </c>
      <c r="IB359" s="36">
        <f t="shared" si="705"/>
        <v>0</v>
      </c>
      <c r="IC359" s="36">
        <f t="shared" si="705"/>
        <v>0</v>
      </c>
      <c r="ID359" s="36">
        <f t="shared" si="705"/>
        <v>0</v>
      </c>
      <c r="IE359" s="36">
        <f t="shared" si="705"/>
        <v>0</v>
      </c>
      <c r="IF359" s="36">
        <f t="shared" si="705"/>
        <v>0</v>
      </c>
      <c r="IG359" s="36">
        <f t="shared" si="705"/>
        <v>0</v>
      </c>
      <c r="IH359" s="36">
        <f t="shared" si="705"/>
        <v>0</v>
      </c>
      <c r="II359" s="36">
        <f t="shared" si="705"/>
        <v>0</v>
      </c>
      <c r="IJ359" s="36">
        <f t="shared" si="706"/>
        <v>0</v>
      </c>
      <c r="IK359" s="36">
        <f t="shared" si="706"/>
        <v>0</v>
      </c>
      <c r="IL359" s="36">
        <f t="shared" si="706"/>
        <v>0</v>
      </c>
      <c r="IM359" s="36">
        <f t="shared" si="706"/>
        <v>0</v>
      </c>
      <c r="IN359" s="36">
        <f t="shared" si="706"/>
        <v>0</v>
      </c>
      <c r="IO359" s="36">
        <f t="shared" si="706"/>
        <v>0</v>
      </c>
      <c r="IP359" s="36">
        <f t="shared" si="706"/>
        <v>0</v>
      </c>
      <c r="IQ359" s="36">
        <f t="shared" si="706"/>
        <v>0</v>
      </c>
      <c r="IR359" s="36">
        <f t="shared" si="706"/>
        <v>0</v>
      </c>
      <c r="IS359" s="36">
        <f t="shared" si="706"/>
        <v>0</v>
      </c>
      <c r="IT359" s="36">
        <f t="shared" si="706"/>
        <v>0</v>
      </c>
      <c r="IU359" s="36">
        <f t="shared" si="706"/>
        <v>0</v>
      </c>
      <c r="IV359" s="36">
        <f t="shared" si="706"/>
        <v>0</v>
      </c>
      <c r="IW359" s="36">
        <f t="shared" si="706"/>
        <v>0</v>
      </c>
      <c r="IX359" s="36">
        <f t="shared" si="706"/>
        <v>0</v>
      </c>
      <c r="IY359" s="36">
        <f t="shared" si="706"/>
        <v>0</v>
      </c>
      <c r="IZ359" s="36">
        <f t="shared" si="707"/>
        <v>0</v>
      </c>
      <c r="JA359" s="36">
        <f t="shared" si="707"/>
        <v>0</v>
      </c>
      <c r="JB359" s="36">
        <f t="shared" si="707"/>
        <v>0</v>
      </c>
      <c r="JC359" s="36">
        <f t="shared" si="707"/>
        <v>0</v>
      </c>
      <c r="JD359" s="36">
        <f t="shared" si="707"/>
        <v>0</v>
      </c>
      <c r="JE359" s="36">
        <f t="shared" si="707"/>
        <v>0</v>
      </c>
      <c r="JF359" s="36">
        <f t="shared" si="707"/>
        <v>0</v>
      </c>
      <c r="JG359" s="36">
        <f t="shared" si="707"/>
        <v>0</v>
      </c>
      <c r="JH359" s="36">
        <f t="shared" si="707"/>
        <v>0</v>
      </c>
      <c r="JI359" s="36">
        <f t="shared" si="707"/>
        <v>0</v>
      </c>
      <c r="JJ359" s="36">
        <f t="shared" si="707"/>
        <v>0</v>
      </c>
      <c r="JK359" s="36">
        <f t="shared" si="707"/>
        <v>0</v>
      </c>
      <c r="JL359" s="36">
        <f t="shared" si="707"/>
        <v>0</v>
      </c>
      <c r="JM359" s="36">
        <f t="shared" si="707"/>
        <v>0</v>
      </c>
      <c r="JN359" s="36">
        <f t="shared" si="707"/>
        <v>0</v>
      </c>
      <c r="JO359" s="36">
        <f t="shared" si="707"/>
        <v>0</v>
      </c>
      <c r="JP359" s="36">
        <f t="shared" si="708"/>
        <v>0</v>
      </c>
      <c r="JQ359" s="36">
        <f t="shared" si="708"/>
        <v>0</v>
      </c>
      <c r="JR359" s="36">
        <f t="shared" si="708"/>
        <v>0</v>
      </c>
      <c r="JS359" s="36">
        <f t="shared" si="708"/>
        <v>0</v>
      </c>
      <c r="JT359" s="36">
        <f t="shared" si="708"/>
        <v>0</v>
      </c>
      <c r="JU359" s="36">
        <f t="shared" si="708"/>
        <v>0</v>
      </c>
      <c r="JV359" s="36">
        <f t="shared" si="708"/>
        <v>0</v>
      </c>
      <c r="JW359" s="36">
        <f t="shared" si="708"/>
        <v>0</v>
      </c>
      <c r="JX359" s="36">
        <f t="shared" si="708"/>
        <v>0</v>
      </c>
      <c r="JY359" s="36">
        <f t="shared" si="708"/>
        <v>0</v>
      </c>
      <c r="JZ359" s="36">
        <f t="shared" si="708"/>
        <v>0</v>
      </c>
      <c r="KA359" s="36">
        <f t="shared" si="708"/>
        <v>0</v>
      </c>
      <c r="KB359" s="36">
        <f t="shared" si="708"/>
        <v>0</v>
      </c>
      <c r="KC359" s="36">
        <f t="shared" si="708"/>
        <v>0</v>
      </c>
      <c r="KD359" s="36">
        <f t="shared" si="708"/>
        <v>0</v>
      </c>
      <c r="KE359" s="36">
        <f t="shared" si="708"/>
        <v>0</v>
      </c>
      <c r="KF359" s="36">
        <f t="shared" si="709"/>
        <v>0</v>
      </c>
      <c r="KG359" s="36">
        <f t="shared" si="709"/>
        <v>0</v>
      </c>
      <c r="KH359" s="36">
        <f t="shared" si="709"/>
        <v>0</v>
      </c>
      <c r="KI359" s="36">
        <f t="shared" si="709"/>
        <v>0</v>
      </c>
      <c r="KJ359" s="36">
        <f t="shared" si="709"/>
        <v>0</v>
      </c>
      <c r="KK359" s="36">
        <f t="shared" si="709"/>
        <v>0</v>
      </c>
      <c r="KL359" s="36">
        <f t="shared" si="709"/>
        <v>0</v>
      </c>
      <c r="KM359" s="36">
        <f t="shared" si="709"/>
        <v>0</v>
      </c>
      <c r="KN359" s="36">
        <f t="shared" si="709"/>
        <v>0</v>
      </c>
      <c r="KO359" s="36">
        <f t="shared" si="709"/>
        <v>0</v>
      </c>
      <c r="KP359" s="36">
        <f t="shared" si="709"/>
        <v>0</v>
      </c>
      <c r="KQ359" s="36">
        <f t="shared" si="709"/>
        <v>0</v>
      </c>
      <c r="KR359" s="36">
        <f t="shared" si="709"/>
        <v>0</v>
      </c>
      <c r="KS359" s="36">
        <f t="shared" si="709"/>
        <v>0</v>
      </c>
      <c r="KT359" s="36">
        <f t="shared" si="709"/>
        <v>0</v>
      </c>
      <c r="KU359" s="36">
        <f t="shared" si="709"/>
        <v>0</v>
      </c>
      <c r="KV359" s="36">
        <f t="shared" si="710"/>
        <v>0</v>
      </c>
      <c r="KW359" s="36">
        <f t="shared" si="710"/>
        <v>0</v>
      </c>
      <c r="KX359" s="36">
        <f t="shared" si="710"/>
        <v>0</v>
      </c>
      <c r="KY359" s="36">
        <f t="shared" si="710"/>
        <v>0</v>
      </c>
      <c r="KZ359" s="36">
        <f t="shared" si="710"/>
        <v>0</v>
      </c>
      <c r="LA359" s="36">
        <f t="shared" si="710"/>
        <v>0</v>
      </c>
      <c r="LB359" s="36">
        <f t="shared" si="710"/>
        <v>0</v>
      </c>
      <c r="LC359" s="36">
        <f t="shared" si="710"/>
        <v>0</v>
      </c>
      <c r="LD359" s="36">
        <f t="shared" si="710"/>
        <v>0</v>
      </c>
      <c r="LE359" s="36">
        <f t="shared" si="710"/>
        <v>0</v>
      </c>
      <c r="LF359" s="36">
        <f t="shared" si="710"/>
        <v>0</v>
      </c>
      <c r="LG359" s="36">
        <f t="shared" si="710"/>
        <v>0</v>
      </c>
      <c r="LH359" s="36">
        <f t="shared" si="710"/>
        <v>0</v>
      </c>
      <c r="LI359" s="36">
        <f t="shared" si="710"/>
        <v>0</v>
      </c>
      <c r="LJ359" s="36">
        <f t="shared" si="710"/>
        <v>0</v>
      </c>
      <c r="LK359" s="36">
        <f t="shared" si="710"/>
        <v>0</v>
      </c>
      <c r="LL359" s="36">
        <f t="shared" si="711"/>
        <v>0</v>
      </c>
      <c r="LM359" s="36">
        <f t="shared" si="711"/>
        <v>0</v>
      </c>
      <c r="LN359" s="36">
        <f t="shared" si="711"/>
        <v>0</v>
      </c>
      <c r="LO359" s="36">
        <f t="shared" si="711"/>
        <v>0</v>
      </c>
      <c r="LP359" s="36">
        <f t="shared" si="711"/>
        <v>0</v>
      </c>
      <c r="LQ359" s="36">
        <f t="shared" si="711"/>
        <v>0</v>
      </c>
      <c r="LR359" s="36">
        <f t="shared" si="711"/>
        <v>0</v>
      </c>
      <c r="LS359" s="36">
        <f t="shared" si="711"/>
        <v>0</v>
      </c>
      <c r="LT359" s="36">
        <f t="shared" si="711"/>
        <v>0</v>
      </c>
      <c r="LU359" s="36">
        <f t="shared" si="711"/>
        <v>0</v>
      </c>
      <c r="LV359" s="36">
        <f t="shared" si="711"/>
        <v>0</v>
      </c>
      <c r="LW359" s="36">
        <f t="shared" si="711"/>
        <v>0</v>
      </c>
      <c r="LX359" s="36">
        <f t="shared" si="711"/>
        <v>0</v>
      </c>
      <c r="LY359" s="36">
        <f t="shared" si="711"/>
        <v>0</v>
      </c>
      <c r="LZ359" s="36">
        <f t="shared" si="711"/>
        <v>0</v>
      </c>
      <c r="MA359" s="36">
        <f t="shared" si="711"/>
        <v>0</v>
      </c>
      <c r="MB359" s="36">
        <f t="shared" si="712"/>
        <v>0</v>
      </c>
      <c r="MC359" s="36">
        <f t="shared" si="712"/>
        <v>0</v>
      </c>
      <c r="MD359" s="36">
        <f t="shared" si="712"/>
        <v>0</v>
      </c>
      <c r="ME359" s="36">
        <f t="shared" si="712"/>
        <v>0</v>
      </c>
      <c r="MF359" s="36">
        <f t="shared" si="712"/>
        <v>0</v>
      </c>
      <c r="MG359" s="36">
        <f t="shared" si="712"/>
        <v>0</v>
      </c>
      <c r="MH359" s="36">
        <f t="shared" si="712"/>
        <v>0</v>
      </c>
      <c r="MI359" s="36">
        <f t="shared" si="712"/>
        <v>0</v>
      </c>
      <c r="MJ359" s="36">
        <f t="shared" si="712"/>
        <v>0</v>
      </c>
      <c r="MK359" s="36">
        <f t="shared" si="712"/>
        <v>0</v>
      </c>
      <c r="ML359" s="36">
        <f t="shared" si="712"/>
        <v>0</v>
      </c>
      <c r="MM359" s="36">
        <f t="shared" si="712"/>
        <v>0</v>
      </c>
      <c r="MN359" s="36">
        <f t="shared" si="712"/>
        <v>0</v>
      </c>
      <c r="MO359" s="36">
        <f t="shared" si="712"/>
        <v>0</v>
      </c>
      <c r="MP359" s="36">
        <f t="shared" si="712"/>
        <v>0</v>
      </c>
      <c r="MQ359" s="36">
        <f t="shared" si="712"/>
        <v>0</v>
      </c>
      <c r="MR359" s="36">
        <f t="shared" si="713"/>
        <v>0</v>
      </c>
      <c r="MS359" s="36">
        <f t="shared" si="713"/>
        <v>0</v>
      </c>
      <c r="MT359" s="36">
        <f t="shared" si="713"/>
        <v>0</v>
      </c>
      <c r="MU359" s="36">
        <f t="shared" si="713"/>
        <v>0</v>
      </c>
      <c r="MV359" s="36">
        <f t="shared" si="713"/>
        <v>0</v>
      </c>
      <c r="MW359" s="36">
        <f t="shared" si="713"/>
        <v>0</v>
      </c>
      <c r="MX359" s="36">
        <f t="shared" si="713"/>
        <v>0</v>
      </c>
      <c r="MY359" s="36">
        <f t="shared" si="713"/>
        <v>0</v>
      </c>
      <c r="MZ359" s="36">
        <f t="shared" si="713"/>
        <v>0</v>
      </c>
      <c r="NA359" s="36">
        <f t="shared" si="713"/>
        <v>0</v>
      </c>
      <c r="NB359" s="36">
        <f t="shared" si="713"/>
        <v>0</v>
      </c>
      <c r="NC359" s="36">
        <f t="shared" si="713"/>
        <v>0</v>
      </c>
      <c r="ND359" s="36">
        <f t="shared" si="713"/>
        <v>0</v>
      </c>
      <c r="NE359" s="36">
        <f t="shared" si="713"/>
        <v>0</v>
      </c>
      <c r="NF359" s="36">
        <f t="shared" si="713"/>
        <v>0</v>
      </c>
      <c r="NG359" s="36">
        <f t="shared" si="713"/>
        <v>0</v>
      </c>
      <c r="NH359" s="36">
        <f t="shared" si="714"/>
        <v>0</v>
      </c>
      <c r="NI359" s="36">
        <f t="shared" si="714"/>
        <v>0</v>
      </c>
      <c r="NJ359" s="36">
        <f t="shared" si="714"/>
        <v>0</v>
      </c>
      <c r="NK359" s="179">
        <f t="shared" si="714"/>
        <v>0</v>
      </c>
    </row>
    <row r="360" spans="1:375" x14ac:dyDescent="0.25">
      <c r="A360" s="178"/>
      <c r="B360" s="37">
        <f>B99</f>
        <v>3500</v>
      </c>
      <c r="C360" s="36" t="str">
        <f>C263</f>
        <v>700 / Facebook</v>
      </c>
      <c r="D360" s="36">
        <f t="shared" si="691"/>
        <v>0</v>
      </c>
      <c r="E360" s="36">
        <f t="shared" si="691"/>
        <v>0</v>
      </c>
      <c r="F360" s="36">
        <f t="shared" si="691"/>
        <v>0</v>
      </c>
      <c r="G360" s="36">
        <f t="shared" si="691"/>
        <v>0</v>
      </c>
      <c r="H360" s="36">
        <f t="shared" si="691"/>
        <v>0</v>
      </c>
      <c r="I360" s="36">
        <f t="shared" si="691"/>
        <v>0</v>
      </c>
      <c r="J360" s="36">
        <f t="shared" si="691"/>
        <v>0</v>
      </c>
      <c r="K360" s="36">
        <f t="shared" si="691"/>
        <v>0</v>
      </c>
      <c r="L360" s="36">
        <f t="shared" si="691"/>
        <v>0</v>
      </c>
      <c r="M360" s="36">
        <f t="shared" si="691"/>
        <v>0</v>
      </c>
      <c r="N360" s="36">
        <f t="shared" si="691"/>
        <v>0</v>
      </c>
      <c r="O360" s="36">
        <f t="shared" si="691"/>
        <v>0</v>
      </c>
      <c r="P360" s="36">
        <f t="shared" si="691"/>
        <v>0</v>
      </c>
      <c r="Q360" s="36">
        <f t="shared" si="691"/>
        <v>0</v>
      </c>
      <c r="R360" s="36">
        <f t="shared" si="691"/>
        <v>0</v>
      </c>
      <c r="S360" s="36">
        <f t="shared" si="691"/>
        <v>0</v>
      </c>
      <c r="T360" s="36">
        <f t="shared" si="692"/>
        <v>0</v>
      </c>
      <c r="U360" s="36">
        <f t="shared" si="692"/>
        <v>0</v>
      </c>
      <c r="V360" s="36">
        <f t="shared" si="692"/>
        <v>0</v>
      </c>
      <c r="W360" s="36">
        <f t="shared" si="692"/>
        <v>0</v>
      </c>
      <c r="X360" s="36">
        <f t="shared" si="692"/>
        <v>0</v>
      </c>
      <c r="Y360" s="36">
        <f t="shared" si="692"/>
        <v>0</v>
      </c>
      <c r="Z360" s="36">
        <f t="shared" si="692"/>
        <v>0</v>
      </c>
      <c r="AA360" s="36">
        <f t="shared" si="692"/>
        <v>0</v>
      </c>
      <c r="AB360" s="36">
        <f t="shared" si="692"/>
        <v>0</v>
      </c>
      <c r="AC360" s="36">
        <f t="shared" si="692"/>
        <v>3500</v>
      </c>
      <c r="AD360" s="36">
        <f t="shared" si="692"/>
        <v>3500</v>
      </c>
      <c r="AE360" s="36">
        <f t="shared" si="692"/>
        <v>3500</v>
      </c>
      <c r="AF360" s="36">
        <f t="shared" si="692"/>
        <v>3500</v>
      </c>
      <c r="AG360" s="36">
        <f t="shared" si="692"/>
        <v>3500</v>
      </c>
      <c r="AH360" s="36">
        <f t="shared" si="692"/>
        <v>3500</v>
      </c>
      <c r="AI360" s="36">
        <f t="shared" si="692"/>
        <v>3500</v>
      </c>
      <c r="AJ360" s="36">
        <f t="shared" si="693"/>
        <v>3500</v>
      </c>
      <c r="AK360" s="36">
        <f t="shared" si="693"/>
        <v>3500</v>
      </c>
      <c r="AL360" s="36">
        <f t="shared" si="693"/>
        <v>3500</v>
      </c>
      <c r="AM360" s="36">
        <f t="shared" si="693"/>
        <v>3500</v>
      </c>
      <c r="AN360" s="36">
        <f t="shared" si="693"/>
        <v>3500</v>
      </c>
      <c r="AO360" s="36">
        <f t="shared" si="693"/>
        <v>3500</v>
      </c>
      <c r="AP360" s="36">
        <f t="shared" si="693"/>
        <v>3500</v>
      </c>
      <c r="AQ360" s="36">
        <f t="shared" si="693"/>
        <v>3500</v>
      </c>
      <c r="AR360" s="36">
        <f t="shared" si="693"/>
        <v>3500</v>
      </c>
      <c r="AS360" s="36">
        <f t="shared" si="693"/>
        <v>3500</v>
      </c>
      <c r="AT360" s="36">
        <f t="shared" si="693"/>
        <v>3500</v>
      </c>
      <c r="AU360" s="36">
        <f t="shared" si="693"/>
        <v>3500</v>
      </c>
      <c r="AV360" s="36">
        <f t="shared" si="693"/>
        <v>3500</v>
      </c>
      <c r="AW360" s="36">
        <f t="shared" si="693"/>
        <v>3500</v>
      </c>
      <c r="AX360" s="36">
        <f t="shared" si="693"/>
        <v>3500</v>
      </c>
      <c r="AY360" s="36">
        <f t="shared" si="693"/>
        <v>3500</v>
      </c>
      <c r="AZ360" s="36">
        <f t="shared" si="694"/>
        <v>3500</v>
      </c>
      <c r="BA360" s="36">
        <f t="shared" si="694"/>
        <v>3500</v>
      </c>
      <c r="BB360" s="36">
        <f t="shared" si="694"/>
        <v>3500</v>
      </c>
      <c r="BC360" s="36">
        <f t="shared" si="694"/>
        <v>3500</v>
      </c>
      <c r="BD360" s="36">
        <f t="shared" si="694"/>
        <v>3500</v>
      </c>
      <c r="BE360" s="36">
        <f t="shared" si="694"/>
        <v>3500</v>
      </c>
      <c r="BF360" s="36">
        <f t="shared" si="694"/>
        <v>3500</v>
      </c>
      <c r="BG360" s="36">
        <f t="shared" si="694"/>
        <v>3500</v>
      </c>
      <c r="BH360" s="36">
        <f t="shared" si="694"/>
        <v>3500</v>
      </c>
      <c r="BI360" s="36">
        <f t="shared" si="694"/>
        <v>3500</v>
      </c>
      <c r="BJ360" s="36">
        <f t="shared" si="694"/>
        <v>3500</v>
      </c>
      <c r="BK360" s="36">
        <f t="shared" si="694"/>
        <v>3500</v>
      </c>
      <c r="BL360" s="36">
        <f t="shared" si="694"/>
        <v>3500</v>
      </c>
      <c r="BM360" s="36">
        <f t="shared" si="694"/>
        <v>0</v>
      </c>
      <c r="BN360" s="36">
        <f t="shared" si="694"/>
        <v>0</v>
      </c>
      <c r="BO360" s="36">
        <f t="shared" si="694"/>
        <v>0</v>
      </c>
      <c r="BP360" s="36">
        <f t="shared" si="695"/>
        <v>3500</v>
      </c>
      <c r="BQ360" s="36">
        <f t="shared" si="695"/>
        <v>3500</v>
      </c>
      <c r="BR360" s="36">
        <f t="shared" si="695"/>
        <v>3500</v>
      </c>
      <c r="BS360" s="36">
        <f t="shared" si="695"/>
        <v>3500</v>
      </c>
      <c r="BT360" s="36">
        <f t="shared" si="695"/>
        <v>3500</v>
      </c>
      <c r="BU360" s="36">
        <f t="shared" si="695"/>
        <v>3500</v>
      </c>
      <c r="BV360" s="36">
        <f t="shared" si="695"/>
        <v>3500</v>
      </c>
      <c r="BW360" s="36">
        <f t="shared" si="695"/>
        <v>3500</v>
      </c>
      <c r="BX360" s="36">
        <f t="shared" si="695"/>
        <v>3500</v>
      </c>
      <c r="BY360" s="36">
        <f t="shared" si="695"/>
        <v>3500</v>
      </c>
      <c r="BZ360" s="36">
        <f t="shared" si="695"/>
        <v>3500</v>
      </c>
      <c r="CA360" s="36">
        <f t="shared" si="695"/>
        <v>3500</v>
      </c>
      <c r="CB360" s="36">
        <f t="shared" si="695"/>
        <v>3500</v>
      </c>
      <c r="CC360" s="36">
        <f t="shared" si="695"/>
        <v>3500</v>
      </c>
      <c r="CD360" s="36">
        <f t="shared" si="695"/>
        <v>3500</v>
      </c>
      <c r="CE360" s="36">
        <f t="shared" si="695"/>
        <v>3500</v>
      </c>
      <c r="CF360" s="36">
        <f t="shared" si="696"/>
        <v>3500</v>
      </c>
      <c r="CG360" s="36">
        <f t="shared" si="696"/>
        <v>3500</v>
      </c>
      <c r="CH360" s="36">
        <f t="shared" si="696"/>
        <v>3500</v>
      </c>
      <c r="CI360" s="36">
        <f t="shared" si="696"/>
        <v>3500</v>
      </c>
      <c r="CJ360" s="36">
        <f t="shared" si="696"/>
        <v>3500</v>
      </c>
      <c r="CK360" s="36">
        <f t="shared" si="696"/>
        <v>3500</v>
      </c>
      <c r="CL360" s="36">
        <f t="shared" si="696"/>
        <v>3500</v>
      </c>
      <c r="CM360" s="36">
        <f t="shared" si="696"/>
        <v>3500</v>
      </c>
      <c r="CN360" s="36">
        <f t="shared" si="696"/>
        <v>3500</v>
      </c>
      <c r="CO360" s="36">
        <f t="shared" si="696"/>
        <v>3500</v>
      </c>
      <c r="CP360" s="36">
        <f t="shared" si="696"/>
        <v>3500</v>
      </c>
      <c r="CQ360" s="36">
        <f t="shared" si="696"/>
        <v>3500</v>
      </c>
      <c r="CR360" s="36">
        <f t="shared" si="696"/>
        <v>3500</v>
      </c>
      <c r="CS360" s="36">
        <f t="shared" si="696"/>
        <v>3500</v>
      </c>
      <c r="CT360" s="36">
        <f t="shared" si="696"/>
        <v>3500</v>
      </c>
      <c r="CU360" s="36">
        <f t="shared" si="696"/>
        <v>3500</v>
      </c>
      <c r="CV360" s="36">
        <f t="shared" si="697"/>
        <v>3500</v>
      </c>
      <c r="CW360" s="36">
        <f t="shared" si="697"/>
        <v>3500</v>
      </c>
      <c r="CX360" s="36">
        <f t="shared" si="697"/>
        <v>3500</v>
      </c>
      <c r="CY360" s="36">
        <f t="shared" si="697"/>
        <v>3500</v>
      </c>
      <c r="CZ360" s="36">
        <f t="shared" si="697"/>
        <v>3500</v>
      </c>
      <c r="DA360" s="36">
        <f t="shared" si="697"/>
        <v>3500</v>
      </c>
      <c r="DB360" s="36">
        <f t="shared" si="697"/>
        <v>3500</v>
      </c>
      <c r="DC360" s="36">
        <f t="shared" si="697"/>
        <v>3500</v>
      </c>
      <c r="DD360" s="36">
        <f t="shared" si="697"/>
        <v>3500</v>
      </c>
      <c r="DE360" s="36">
        <f t="shared" si="697"/>
        <v>3500</v>
      </c>
      <c r="DF360" s="36">
        <f t="shared" si="697"/>
        <v>3500</v>
      </c>
      <c r="DG360" s="36">
        <f t="shared" si="697"/>
        <v>3500</v>
      </c>
      <c r="DH360" s="36">
        <f t="shared" si="697"/>
        <v>3500</v>
      </c>
      <c r="DI360" s="36">
        <f t="shared" si="697"/>
        <v>3500</v>
      </c>
      <c r="DJ360" s="36">
        <f t="shared" si="697"/>
        <v>3500</v>
      </c>
      <c r="DK360" s="36">
        <f t="shared" si="697"/>
        <v>3500</v>
      </c>
      <c r="DL360" s="36">
        <f t="shared" si="698"/>
        <v>3500</v>
      </c>
      <c r="DM360" s="36">
        <f t="shared" si="698"/>
        <v>3500</v>
      </c>
      <c r="DN360" s="36">
        <f t="shared" si="698"/>
        <v>3500</v>
      </c>
      <c r="DO360" s="36">
        <f t="shared" si="698"/>
        <v>3500</v>
      </c>
      <c r="DP360" s="36">
        <f t="shared" si="698"/>
        <v>3500</v>
      </c>
      <c r="DQ360" s="36">
        <f t="shared" si="698"/>
        <v>3500</v>
      </c>
      <c r="DR360" s="36">
        <f t="shared" si="698"/>
        <v>3500</v>
      </c>
      <c r="DS360" s="36">
        <f t="shared" si="698"/>
        <v>3500</v>
      </c>
      <c r="DT360" s="36">
        <f t="shared" si="698"/>
        <v>3500</v>
      </c>
      <c r="DU360" s="36">
        <f t="shared" si="698"/>
        <v>3500</v>
      </c>
      <c r="DV360" s="36">
        <f t="shared" si="698"/>
        <v>3500</v>
      </c>
      <c r="DW360" s="36">
        <f t="shared" si="698"/>
        <v>3500</v>
      </c>
      <c r="DX360" s="36">
        <f t="shared" si="698"/>
        <v>3500</v>
      </c>
      <c r="DY360" s="36">
        <f t="shared" si="698"/>
        <v>3500</v>
      </c>
      <c r="DZ360" s="36">
        <f t="shared" si="698"/>
        <v>3500</v>
      </c>
      <c r="EA360" s="36">
        <f t="shared" si="698"/>
        <v>3500</v>
      </c>
      <c r="EB360" s="36">
        <f t="shared" si="699"/>
        <v>3500</v>
      </c>
      <c r="EC360" s="36">
        <f t="shared" si="699"/>
        <v>3500</v>
      </c>
      <c r="ED360" s="36">
        <f t="shared" si="699"/>
        <v>3500</v>
      </c>
      <c r="EE360" s="36">
        <f t="shared" si="699"/>
        <v>3500</v>
      </c>
      <c r="EF360" s="36">
        <f t="shared" si="699"/>
        <v>3500</v>
      </c>
      <c r="EG360" s="36">
        <f t="shared" si="699"/>
        <v>3500</v>
      </c>
      <c r="EH360" s="36">
        <f t="shared" si="699"/>
        <v>3500</v>
      </c>
      <c r="EI360" s="36">
        <f t="shared" si="699"/>
        <v>3500</v>
      </c>
      <c r="EJ360" s="36">
        <f t="shared" si="699"/>
        <v>3500</v>
      </c>
      <c r="EK360" s="36">
        <f t="shared" si="699"/>
        <v>3500</v>
      </c>
      <c r="EL360" s="36">
        <f t="shared" si="699"/>
        <v>3500</v>
      </c>
      <c r="EM360" s="36">
        <f t="shared" si="699"/>
        <v>3500</v>
      </c>
      <c r="EN360" s="36">
        <f t="shared" si="699"/>
        <v>3500</v>
      </c>
      <c r="EO360" s="36">
        <f t="shared" si="699"/>
        <v>3500</v>
      </c>
      <c r="EP360" s="36">
        <f t="shared" si="699"/>
        <v>3500</v>
      </c>
      <c r="EQ360" s="36">
        <f t="shared" si="699"/>
        <v>3500</v>
      </c>
      <c r="ER360" s="36">
        <f t="shared" si="700"/>
        <v>3500</v>
      </c>
      <c r="ES360" s="36">
        <f t="shared" si="700"/>
        <v>3500</v>
      </c>
      <c r="ET360" s="36">
        <f t="shared" si="700"/>
        <v>3500</v>
      </c>
      <c r="EU360" s="36">
        <f t="shared" si="700"/>
        <v>3500</v>
      </c>
      <c r="EV360" s="36">
        <f t="shared" si="700"/>
        <v>3500</v>
      </c>
      <c r="EW360" s="36">
        <f t="shared" si="700"/>
        <v>3500</v>
      </c>
      <c r="EX360" s="36">
        <f t="shared" si="700"/>
        <v>3500</v>
      </c>
      <c r="EY360" s="36">
        <f t="shared" si="700"/>
        <v>3500</v>
      </c>
      <c r="EZ360" s="36">
        <f t="shared" si="700"/>
        <v>3500</v>
      </c>
      <c r="FA360" s="36">
        <f t="shared" si="700"/>
        <v>3500</v>
      </c>
      <c r="FB360" s="36">
        <f t="shared" si="700"/>
        <v>0</v>
      </c>
      <c r="FC360" s="36">
        <f t="shared" si="700"/>
        <v>0</v>
      </c>
      <c r="FD360" s="36">
        <f t="shared" si="700"/>
        <v>0</v>
      </c>
      <c r="FE360" s="36">
        <f t="shared" si="700"/>
        <v>0</v>
      </c>
      <c r="FF360" s="36">
        <f t="shared" si="700"/>
        <v>0</v>
      </c>
      <c r="FG360" s="36">
        <f t="shared" si="700"/>
        <v>0</v>
      </c>
      <c r="FH360" s="36">
        <f t="shared" si="701"/>
        <v>0</v>
      </c>
      <c r="FI360" s="36">
        <f t="shared" si="701"/>
        <v>0</v>
      </c>
      <c r="FJ360" s="36">
        <f t="shared" si="701"/>
        <v>0</v>
      </c>
      <c r="FK360" s="36">
        <f t="shared" si="701"/>
        <v>0</v>
      </c>
      <c r="FL360" s="36">
        <f t="shared" si="701"/>
        <v>0</v>
      </c>
      <c r="FM360" s="36">
        <f t="shared" si="701"/>
        <v>0</v>
      </c>
      <c r="FN360" s="36">
        <f t="shared" si="701"/>
        <v>0</v>
      </c>
      <c r="FO360" s="36">
        <f t="shared" si="701"/>
        <v>0</v>
      </c>
      <c r="FP360" s="36">
        <f t="shared" si="701"/>
        <v>0</v>
      </c>
      <c r="FQ360" s="36">
        <f t="shared" si="701"/>
        <v>0</v>
      </c>
      <c r="FR360" s="36">
        <f t="shared" si="701"/>
        <v>0</v>
      </c>
      <c r="FS360" s="36">
        <f t="shared" si="701"/>
        <v>0</v>
      </c>
      <c r="FT360" s="36">
        <f t="shared" si="701"/>
        <v>0</v>
      </c>
      <c r="FU360" s="36">
        <f t="shared" si="701"/>
        <v>0</v>
      </c>
      <c r="FV360" s="36">
        <f t="shared" si="701"/>
        <v>0</v>
      </c>
      <c r="FW360" s="36">
        <f t="shared" si="701"/>
        <v>0</v>
      </c>
      <c r="FX360" s="36">
        <f t="shared" si="702"/>
        <v>0</v>
      </c>
      <c r="FY360" s="36">
        <f t="shared" si="702"/>
        <v>0</v>
      </c>
      <c r="FZ360" s="36">
        <f t="shared" si="702"/>
        <v>0</v>
      </c>
      <c r="GA360" s="36">
        <f t="shared" si="702"/>
        <v>0</v>
      </c>
      <c r="GB360" s="36">
        <f t="shared" si="702"/>
        <v>0</v>
      </c>
      <c r="GC360" s="36">
        <f t="shared" si="702"/>
        <v>0</v>
      </c>
      <c r="GD360" s="36">
        <f t="shared" si="702"/>
        <v>0</v>
      </c>
      <c r="GE360" s="36">
        <f t="shared" si="702"/>
        <v>0</v>
      </c>
      <c r="GF360" s="36">
        <f t="shared" si="702"/>
        <v>0</v>
      </c>
      <c r="GG360" s="36">
        <f t="shared" si="702"/>
        <v>0</v>
      </c>
      <c r="GH360" s="36">
        <f t="shared" si="702"/>
        <v>0</v>
      </c>
      <c r="GI360" s="36">
        <f t="shared" si="702"/>
        <v>0</v>
      </c>
      <c r="GJ360" s="36">
        <f t="shared" si="702"/>
        <v>0</v>
      </c>
      <c r="GK360" s="36">
        <f t="shared" si="702"/>
        <v>0</v>
      </c>
      <c r="GL360" s="36">
        <f t="shared" si="702"/>
        <v>0</v>
      </c>
      <c r="GM360" s="36">
        <f t="shared" si="702"/>
        <v>0</v>
      </c>
      <c r="GN360" s="36">
        <f t="shared" si="703"/>
        <v>0</v>
      </c>
      <c r="GO360" s="36">
        <f t="shared" si="703"/>
        <v>0</v>
      </c>
      <c r="GP360" s="36">
        <f t="shared" si="703"/>
        <v>0</v>
      </c>
      <c r="GQ360" s="36">
        <f t="shared" si="703"/>
        <v>0</v>
      </c>
      <c r="GR360" s="36">
        <f t="shared" si="703"/>
        <v>0</v>
      </c>
      <c r="GS360" s="36">
        <f t="shared" si="703"/>
        <v>0</v>
      </c>
      <c r="GT360" s="36">
        <f t="shared" si="703"/>
        <v>0</v>
      </c>
      <c r="GU360" s="36">
        <f t="shared" si="703"/>
        <v>0</v>
      </c>
      <c r="GV360" s="36">
        <f t="shared" si="703"/>
        <v>0</v>
      </c>
      <c r="GW360" s="36">
        <f t="shared" si="703"/>
        <v>0</v>
      </c>
      <c r="GX360" s="36">
        <f t="shared" si="703"/>
        <v>0</v>
      </c>
      <c r="GY360" s="36">
        <f t="shared" si="703"/>
        <v>0</v>
      </c>
      <c r="GZ360" s="36">
        <f t="shared" si="703"/>
        <v>0</v>
      </c>
      <c r="HA360" s="36">
        <f t="shared" si="703"/>
        <v>0</v>
      </c>
      <c r="HB360" s="36">
        <f t="shared" si="703"/>
        <v>0</v>
      </c>
      <c r="HC360" s="36">
        <f t="shared" si="703"/>
        <v>0</v>
      </c>
      <c r="HD360" s="36">
        <f t="shared" si="704"/>
        <v>0</v>
      </c>
      <c r="HE360" s="36">
        <f t="shared" si="704"/>
        <v>0</v>
      </c>
      <c r="HF360" s="36">
        <f t="shared" si="704"/>
        <v>0</v>
      </c>
      <c r="HG360" s="36">
        <f t="shared" si="704"/>
        <v>0</v>
      </c>
      <c r="HH360" s="36">
        <f t="shared" si="704"/>
        <v>0</v>
      </c>
      <c r="HI360" s="36">
        <f t="shared" si="704"/>
        <v>0</v>
      </c>
      <c r="HJ360" s="36">
        <f t="shared" si="704"/>
        <v>0</v>
      </c>
      <c r="HK360" s="36">
        <f t="shared" si="704"/>
        <v>0</v>
      </c>
      <c r="HL360" s="36">
        <f t="shared" si="704"/>
        <v>0</v>
      </c>
      <c r="HM360" s="36">
        <f t="shared" si="704"/>
        <v>0</v>
      </c>
      <c r="HN360" s="36">
        <f t="shared" si="704"/>
        <v>0</v>
      </c>
      <c r="HO360" s="36">
        <f t="shared" si="704"/>
        <v>0</v>
      </c>
      <c r="HP360" s="36">
        <f t="shared" si="704"/>
        <v>0</v>
      </c>
      <c r="HQ360" s="36">
        <f t="shared" si="704"/>
        <v>0</v>
      </c>
      <c r="HR360" s="36">
        <f t="shared" si="704"/>
        <v>0</v>
      </c>
      <c r="HS360" s="36">
        <f t="shared" si="704"/>
        <v>0</v>
      </c>
      <c r="HT360" s="36">
        <f t="shared" si="705"/>
        <v>0</v>
      </c>
      <c r="HU360" s="36">
        <f t="shared" si="705"/>
        <v>0</v>
      </c>
      <c r="HV360" s="36">
        <f t="shared" si="705"/>
        <v>0</v>
      </c>
      <c r="HW360" s="36">
        <f t="shared" si="705"/>
        <v>0</v>
      </c>
      <c r="HX360" s="36">
        <f t="shared" si="705"/>
        <v>0</v>
      </c>
      <c r="HY360" s="36">
        <f t="shared" si="705"/>
        <v>0</v>
      </c>
      <c r="HZ360" s="36">
        <f t="shared" si="705"/>
        <v>0</v>
      </c>
      <c r="IA360" s="36">
        <f t="shared" si="705"/>
        <v>0</v>
      </c>
      <c r="IB360" s="36">
        <f t="shared" si="705"/>
        <v>0</v>
      </c>
      <c r="IC360" s="36">
        <f t="shared" si="705"/>
        <v>0</v>
      </c>
      <c r="ID360" s="36">
        <f t="shared" si="705"/>
        <v>0</v>
      </c>
      <c r="IE360" s="36">
        <f t="shared" si="705"/>
        <v>0</v>
      </c>
      <c r="IF360" s="36">
        <f t="shared" si="705"/>
        <v>0</v>
      </c>
      <c r="IG360" s="36">
        <f t="shared" si="705"/>
        <v>0</v>
      </c>
      <c r="IH360" s="36">
        <f t="shared" si="705"/>
        <v>0</v>
      </c>
      <c r="II360" s="36">
        <f t="shared" si="705"/>
        <v>0</v>
      </c>
      <c r="IJ360" s="36">
        <f t="shared" si="706"/>
        <v>0</v>
      </c>
      <c r="IK360" s="36">
        <f t="shared" si="706"/>
        <v>0</v>
      </c>
      <c r="IL360" s="36">
        <f t="shared" si="706"/>
        <v>0</v>
      </c>
      <c r="IM360" s="36">
        <f t="shared" si="706"/>
        <v>0</v>
      </c>
      <c r="IN360" s="36">
        <f t="shared" si="706"/>
        <v>0</v>
      </c>
      <c r="IO360" s="36">
        <f t="shared" si="706"/>
        <v>0</v>
      </c>
      <c r="IP360" s="36">
        <f t="shared" si="706"/>
        <v>0</v>
      </c>
      <c r="IQ360" s="36">
        <f t="shared" si="706"/>
        <v>0</v>
      </c>
      <c r="IR360" s="36">
        <f t="shared" si="706"/>
        <v>0</v>
      </c>
      <c r="IS360" s="36">
        <f t="shared" si="706"/>
        <v>0</v>
      </c>
      <c r="IT360" s="36">
        <f t="shared" si="706"/>
        <v>0</v>
      </c>
      <c r="IU360" s="36">
        <f t="shared" si="706"/>
        <v>0</v>
      </c>
      <c r="IV360" s="36">
        <f t="shared" si="706"/>
        <v>0</v>
      </c>
      <c r="IW360" s="36">
        <f t="shared" si="706"/>
        <v>0</v>
      </c>
      <c r="IX360" s="36">
        <f t="shared" si="706"/>
        <v>0</v>
      </c>
      <c r="IY360" s="36">
        <f t="shared" si="706"/>
        <v>0</v>
      </c>
      <c r="IZ360" s="36">
        <f t="shared" si="707"/>
        <v>0</v>
      </c>
      <c r="JA360" s="36">
        <f t="shared" si="707"/>
        <v>0</v>
      </c>
      <c r="JB360" s="36">
        <f t="shared" si="707"/>
        <v>0</v>
      </c>
      <c r="JC360" s="36">
        <f t="shared" si="707"/>
        <v>0</v>
      </c>
      <c r="JD360" s="36">
        <f t="shared" si="707"/>
        <v>0</v>
      </c>
      <c r="JE360" s="36">
        <f t="shared" si="707"/>
        <v>0</v>
      </c>
      <c r="JF360" s="36">
        <f t="shared" si="707"/>
        <v>0</v>
      </c>
      <c r="JG360" s="36">
        <f t="shared" si="707"/>
        <v>0</v>
      </c>
      <c r="JH360" s="36">
        <f t="shared" si="707"/>
        <v>0</v>
      </c>
      <c r="JI360" s="36">
        <f t="shared" si="707"/>
        <v>0</v>
      </c>
      <c r="JJ360" s="36">
        <f t="shared" si="707"/>
        <v>0</v>
      </c>
      <c r="JK360" s="36">
        <f t="shared" si="707"/>
        <v>0</v>
      </c>
      <c r="JL360" s="36">
        <f t="shared" si="707"/>
        <v>0</v>
      </c>
      <c r="JM360" s="36">
        <f t="shared" si="707"/>
        <v>0</v>
      </c>
      <c r="JN360" s="36">
        <f t="shared" si="707"/>
        <v>0</v>
      </c>
      <c r="JO360" s="36">
        <f t="shared" si="707"/>
        <v>0</v>
      </c>
      <c r="JP360" s="36">
        <f t="shared" si="708"/>
        <v>0</v>
      </c>
      <c r="JQ360" s="36">
        <f t="shared" si="708"/>
        <v>0</v>
      </c>
      <c r="JR360" s="36">
        <f t="shared" si="708"/>
        <v>0</v>
      </c>
      <c r="JS360" s="36">
        <f t="shared" si="708"/>
        <v>0</v>
      </c>
      <c r="JT360" s="36">
        <f t="shared" si="708"/>
        <v>0</v>
      </c>
      <c r="JU360" s="36">
        <f t="shared" si="708"/>
        <v>0</v>
      </c>
      <c r="JV360" s="36">
        <f t="shared" si="708"/>
        <v>0</v>
      </c>
      <c r="JW360" s="36">
        <f t="shared" si="708"/>
        <v>0</v>
      </c>
      <c r="JX360" s="36">
        <f t="shared" si="708"/>
        <v>0</v>
      </c>
      <c r="JY360" s="36">
        <f t="shared" si="708"/>
        <v>0</v>
      </c>
      <c r="JZ360" s="36">
        <f t="shared" si="708"/>
        <v>0</v>
      </c>
      <c r="KA360" s="36">
        <f t="shared" si="708"/>
        <v>0</v>
      </c>
      <c r="KB360" s="36">
        <f t="shared" si="708"/>
        <v>0</v>
      </c>
      <c r="KC360" s="36">
        <f t="shared" si="708"/>
        <v>0</v>
      </c>
      <c r="KD360" s="36">
        <f t="shared" si="708"/>
        <v>0</v>
      </c>
      <c r="KE360" s="36">
        <f t="shared" si="708"/>
        <v>0</v>
      </c>
      <c r="KF360" s="36">
        <f t="shared" si="709"/>
        <v>0</v>
      </c>
      <c r="KG360" s="36">
        <f t="shared" si="709"/>
        <v>0</v>
      </c>
      <c r="KH360" s="36">
        <f t="shared" si="709"/>
        <v>0</v>
      </c>
      <c r="KI360" s="36">
        <f t="shared" si="709"/>
        <v>0</v>
      </c>
      <c r="KJ360" s="36">
        <f t="shared" si="709"/>
        <v>0</v>
      </c>
      <c r="KK360" s="36">
        <f t="shared" si="709"/>
        <v>0</v>
      </c>
      <c r="KL360" s="36">
        <f t="shared" si="709"/>
        <v>0</v>
      </c>
      <c r="KM360" s="36">
        <f t="shared" si="709"/>
        <v>0</v>
      </c>
      <c r="KN360" s="36">
        <f t="shared" si="709"/>
        <v>0</v>
      </c>
      <c r="KO360" s="36">
        <f t="shared" si="709"/>
        <v>0</v>
      </c>
      <c r="KP360" s="36">
        <f t="shared" si="709"/>
        <v>0</v>
      </c>
      <c r="KQ360" s="36">
        <f t="shared" si="709"/>
        <v>0</v>
      </c>
      <c r="KR360" s="36">
        <f t="shared" si="709"/>
        <v>0</v>
      </c>
      <c r="KS360" s="36">
        <f t="shared" si="709"/>
        <v>0</v>
      </c>
      <c r="KT360" s="36">
        <f t="shared" si="709"/>
        <v>0</v>
      </c>
      <c r="KU360" s="36">
        <f t="shared" si="709"/>
        <v>0</v>
      </c>
      <c r="KV360" s="36">
        <f t="shared" si="710"/>
        <v>0</v>
      </c>
      <c r="KW360" s="36">
        <f t="shared" si="710"/>
        <v>0</v>
      </c>
      <c r="KX360" s="36">
        <f t="shared" si="710"/>
        <v>0</v>
      </c>
      <c r="KY360" s="36">
        <f t="shared" si="710"/>
        <v>0</v>
      </c>
      <c r="KZ360" s="36">
        <f t="shared" si="710"/>
        <v>0</v>
      </c>
      <c r="LA360" s="36">
        <f t="shared" si="710"/>
        <v>0</v>
      </c>
      <c r="LB360" s="36">
        <f t="shared" si="710"/>
        <v>0</v>
      </c>
      <c r="LC360" s="36">
        <f t="shared" si="710"/>
        <v>0</v>
      </c>
      <c r="LD360" s="36">
        <f t="shared" si="710"/>
        <v>0</v>
      </c>
      <c r="LE360" s="36">
        <f t="shared" si="710"/>
        <v>0</v>
      </c>
      <c r="LF360" s="36">
        <f t="shared" si="710"/>
        <v>0</v>
      </c>
      <c r="LG360" s="36">
        <f t="shared" si="710"/>
        <v>0</v>
      </c>
      <c r="LH360" s="36">
        <f t="shared" si="710"/>
        <v>0</v>
      </c>
      <c r="LI360" s="36">
        <f t="shared" si="710"/>
        <v>0</v>
      </c>
      <c r="LJ360" s="36">
        <f t="shared" si="710"/>
        <v>0</v>
      </c>
      <c r="LK360" s="36">
        <f t="shared" si="710"/>
        <v>0</v>
      </c>
      <c r="LL360" s="36">
        <f t="shared" si="711"/>
        <v>0</v>
      </c>
      <c r="LM360" s="36">
        <f t="shared" si="711"/>
        <v>0</v>
      </c>
      <c r="LN360" s="36">
        <f t="shared" si="711"/>
        <v>0</v>
      </c>
      <c r="LO360" s="36">
        <f t="shared" si="711"/>
        <v>0</v>
      </c>
      <c r="LP360" s="36">
        <f t="shared" si="711"/>
        <v>0</v>
      </c>
      <c r="LQ360" s="36">
        <f t="shared" si="711"/>
        <v>0</v>
      </c>
      <c r="LR360" s="36">
        <f t="shared" si="711"/>
        <v>0</v>
      </c>
      <c r="LS360" s="36">
        <f t="shared" si="711"/>
        <v>0</v>
      </c>
      <c r="LT360" s="36">
        <f t="shared" si="711"/>
        <v>0</v>
      </c>
      <c r="LU360" s="36">
        <f t="shared" si="711"/>
        <v>0</v>
      </c>
      <c r="LV360" s="36">
        <f t="shared" si="711"/>
        <v>0</v>
      </c>
      <c r="LW360" s="36">
        <f t="shared" si="711"/>
        <v>0</v>
      </c>
      <c r="LX360" s="36">
        <f t="shared" si="711"/>
        <v>0</v>
      </c>
      <c r="LY360" s="36">
        <f t="shared" si="711"/>
        <v>0</v>
      </c>
      <c r="LZ360" s="36">
        <f t="shared" si="711"/>
        <v>0</v>
      </c>
      <c r="MA360" s="36">
        <f t="shared" si="711"/>
        <v>0</v>
      </c>
      <c r="MB360" s="36">
        <f t="shared" si="712"/>
        <v>0</v>
      </c>
      <c r="MC360" s="36">
        <f t="shared" si="712"/>
        <v>0</v>
      </c>
      <c r="MD360" s="36">
        <f t="shared" si="712"/>
        <v>0</v>
      </c>
      <c r="ME360" s="36">
        <f t="shared" si="712"/>
        <v>0</v>
      </c>
      <c r="MF360" s="36">
        <f t="shared" si="712"/>
        <v>0</v>
      </c>
      <c r="MG360" s="36">
        <f t="shared" si="712"/>
        <v>0</v>
      </c>
      <c r="MH360" s="36">
        <f t="shared" si="712"/>
        <v>0</v>
      </c>
      <c r="MI360" s="36">
        <f t="shared" si="712"/>
        <v>0</v>
      </c>
      <c r="MJ360" s="36">
        <f t="shared" si="712"/>
        <v>0</v>
      </c>
      <c r="MK360" s="36">
        <f t="shared" si="712"/>
        <v>0</v>
      </c>
      <c r="ML360" s="36">
        <f t="shared" si="712"/>
        <v>0</v>
      </c>
      <c r="MM360" s="36">
        <f t="shared" si="712"/>
        <v>0</v>
      </c>
      <c r="MN360" s="36">
        <f t="shared" si="712"/>
        <v>0</v>
      </c>
      <c r="MO360" s="36">
        <f t="shared" si="712"/>
        <v>0</v>
      </c>
      <c r="MP360" s="36">
        <f t="shared" si="712"/>
        <v>0</v>
      </c>
      <c r="MQ360" s="36">
        <f t="shared" si="712"/>
        <v>0</v>
      </c>
      <c r="MR360" s="36">
        <f t="shared" si="713"/>
        <v>0</v>
      </c>
      <c r="MS360" s="36">
        <f t="shared" si="713"/>
        <v>0</v>
      </c>
      <c r="MT360" s="36">
        <f t="shared" si="713"/>
        <v>0</v>
      </c>
      <c r="MU360" s="36">
        <f t="shared" si="713"/>
        <v>0</v>
      </c>
      <c r="MV360" s="36">
        <f t="shared" si="713"/>
        <v>0</v>
      </c>
      <c r="MW360" s="36">
        <f t="shared" si="713"/>
        <v>0</v>
      </c>
      <c r="MX360" s="36">
        <f t="shared" si="713"/>
        <v>0</v>
      </c>
      <c r="MY360" s="36">
        <f t="shared" si="713"/>
        <v>0</v>
      </c>
      <c r="MZ360" s="36">
        <f t="shared" si="713"/>
        <v>0</v>
      </c>
      <c r="NA360" s="36">
        <f t="shared" si="713"/>
        <v>0</v>
      </c>
      <c r="NB360" s="36">
        <f t="shared" si="713"/>
        <v>0</v>
      </c>
      <c r="NC360" s="36">
        <f t="shared" si="713"/>
        <v>0</v>
      </c>
      <c r="ND360" s="36">
        <f t="shared" si="713"/>
        <v>0</v>
      </c>
      <c r="NE360" s="36">
        <f t="shared" si="713"/>
        <v>0</v>
      </c>
      <c r="NF360" s="36">
        <f t="shared" si="713"/>
        <v>0</v>
      </c>
      <c r="NG360" s="36">
        <f t="shared" si="713"/>
        <v>0</v>
      </c>
      <c r="NH360" s="36">
        <f t="shared" si="714"/>
        <v>0</v>
      </c>
      <c r="NI360" s="36">
        <f t="shared" si="714"/>
        <v>0</v>
      </c>
      <c r="NJ360" s="36">
        <f t="shared" si="714"/>
        <v>0</v>
      </c>
      <c r="NK360" s="179">
        <f t="shared" si="714"/>
        <v>0</v>
      </c>
    </row>
    <row r="361" spans="1:375" x14ac:dyDescent="0.25">
      <c r="A361" s="178"/>
      <c r="B361" s="37">
        <f>B115</f>
        <v>7000</v>
      </c>
      <c r="C361" s="36" t="str">
        <f>C279</f>
        <v>800 / Snap Inc.</v>
      </c>
      <c r="D361" s="36">
        <f t="shared" si="691"/>
        <v>0</v>
      </c>
      <c r="E361" s="36">
        <f t="shared" si="691"/>
        <v>0</v>
      </c>
      <c r="F361" s="36">
        <f t="shared" si="691"/>
        <v>0</v>
      </c>
      <c r="G361" s="36">
        <f t="shared" si="691"/>
        <v>0</v>
      </c>
      <c r="H361" s="36">
        <f t="shared" si="691"/>
        <v>0</v>
      </c>
      <c r="I361" s="36">
        <f t="shared" si="691"/>
        <v>0</v>
      </c>
      <c r="J361" s="36">
        <f t="shared" si="691"/>
        <v>0</v>
      </c>
      <c r="K361" s="36">
        <f t="shared" si="691"/>
        <v>0</v>
      </c>
      <c r="L361" s="36">
        <f t="shared" si="691"/>
        <v>0</v>
      </c>
      <c r="M361" s="36">
        <f t="shared" si="691"/>
        <v>0</v>
      </c>
      <c r="N361" s="36">
        <f t="shared" si="691"/>
        <v>0</v>
      </c>
      <c r="O361" s="36">
        <f t="shared" si="691"/>
        <v>0</v>
      </c>
      <c r="P361" s="36">
        <f t="shared" si="691"/>
        <v>0</v>
      </c>
      <c r="Q361" s="36">
        <f t="shared" si="691"/>
        <v>0</v>
      </c>
      <c r="R361" s="36">
        <f t="shared" si="691"/>
        <v>0</v>
      </c>
      <c r="S361" s="36">
        <f t="shared" si="691"/>
        <v>0</v>
      </c>
      <c r="T361" s="36">
        <f t="shared" si="692"/>
        <v>0</v>
      </c>
      <c r="U361" s="36">
        <f t="shared" si="692"/>
        <v>0</v>
      </c>
      <c r="V361" s="36">
        <f t="shared" si="692"/>
        <v>0</v>
      </c>
      <c r="W361" s="36">
        <f t="shared" si="692"/>
        <v>0</v>
      </c>
      <c r="X361" s="36">
        <f t="shared" si="692"/>
        <v>7000</v>
      </c>
      <c r="Y361" s="36">
        <f t="shared" si="692"/>
        <v>7000</v>
      </c>
      <c r="Z361" s="36">
        <f t="shared" si="692"/>
        <v>7000</v>
      </c>
      <c r="AA361" s="36">
        <f t="shared" si="692"/>
        <v>7000</v>
      </c>
      <c r="AB361" s="36">
        <f t="shared" si="692"/>
        <v>7000</v>
      </c>
      <c r="AC361" s="36">
        <f t="shared" si="692"/>
        <v>7000</v>
      </c>
      <c r="AD361" s="36">
        <f t="shared" si="692"/>
        <v>7000</v>
      </c>
      <c r="AE361" s="36">
        <f t="shared" si="692"/>
        <v>7000</v>
      </c>
      <c r="AF361" s="36">
        <f t="shared" si="692"/>
        <v>7000</v>
      </c>
      <c r="AG361" s="36">
        <f t="shared" si="692"/>
        <v>7000</v>
      </c>
      <c r="AH361" s="36">
        <f t="shared" si="692"/>
        <v>7000</v>
      </c>
      <c r="AI361" s="36">
        <f t="shared" si="692"/>
        <v>7000</v>
      </c>
      <c r="AJ361" s="36">
        <f t="shared" si="693"/>
        <v>7000</v>
      </c>
      <c r="AK361" s="36">
        <f t="shared" si="693"/>
        <v>7000</v>
      </c>
      <c r="AL361" s="36">
        <f t="shared" si="693"/>
        <v>7000</v>
      </c>
      <c r="AM361" s="36">
        <f t="shared" si="693"/>
        <v>7000</v>
      </c>
      <c r="AN361" s="36">
        <f t="shared" si="693"/>
        <v>7000</v>
      </c>
      <c r="AO361" s="36">
        <f t="shared" si="693"/>
        <v>7000</v>
      </c>
      <c r="AP361" s="36">
        <f t="shared" si="693"/>
        <v>7000</v>
      </c>
      <c r="AQ361" s="36">
        <f t="shared" si="693"/>
        <v>7000</v>
      </c>
      <c r="AR361" s="36">
        <f t="shared" si="693"/>
        <v>7000</v>
      </c>
      <c r="AS361" s="36">
        <f t="shared" si="693"/>
        <v>7000</v>
      </c>
      <c r="AT361" s="36">
        <f t="shared" si="693"/>
        <v>7000</v>
      </c>
      <c r="AU361" s="36">
        <f t="shared" si="693"/>
        <v>7000</v>
      </c>
      <c r="AV361" s="36">
        <f t="shared" si="693"/>
        <v>7000</v>
      </c>
      <c r="AW361" s="36">
        <f t="shared" si="693"/>
        <v>7000</v>
      </c>
      <c r="AX361" s="36">
        <f t="shared" si="693"/>
        <v>7000</v>
      </c>
      <c r="AY361" s="36">
        <f t="shared" si="693"/>
        <v>7000</v>
      </c>
      <c r="AZ361" s="36">
        <f t="shared" si="694"/>
        <v>7000</v>
      </c>
      <c r="BA361" s="36">
        <f t="shared" si="694"/>
        <v>7000</v>
      </c>
      <c r="BB361" s="36">
        <f t="shared" si="694"/>
        <v>7000</v>
      </c>
      <c r="BC361" s="36">
        <f t="shared" si="694"/>
        <v>7000</v>
      </c>
      <c r="BD361" s="36">
        <f t="shared" si="694"/>
        <v>7000</v>
      </c>
      <c r="BE361" s="36">
        <f t="shared" si="694"/>
        <v>7000</v>
      </c>
      <c r="BF361" s="36">
        <f t="shared" si="694"/>
        <v>7000</v>
      </c>
      <c r="BG361" s="36">
        <f t="shared" si="694"/>
        <v>7000</v>
      </c>
      <c r="BH361" s="36">
        <f t="shared" si="694"/>
        <v>0</v>
      </c>
      <c r="BI361" s="36">
        <f t="shared" si="694"/>
        <v>0</v>
      </c>
      <c r="BJ361" s="36">
        <f t="shared" si="694"/>
        <v>0</v>
      </c>
      <c r="BK361" s="36">
        <f t="shared" si="694"/>
        <v>7000</v>
      </c>
      <c r="BL361" s="36">
        <f t="shared" si="694"/>
        <v>7000</v>
      </c>
      <c r="BM361" s="36">
        <f t="shared" si="694"/>
        <v>7000</v>
      </c>
      <c r="BN361" s="36">
        <f t="shared" si="694"/>
        <v>7000</v>
      </c>
      <c r="BO361" s="36">
        <f t="shared" si="694"/>
        <v>7000</v>
      </c>
      <c r="BP361" s="36">
        <f t="shared" si="695"/>
        <v>7000</v>
      </c>
      <c r="BQ361" s="36">
        <f t="shared" si="695"/>
        <v>7000</v>
      </c>
      <c r="BR361" s="36">
        <f t="shared" si="695"/>
        <v>7000</v>
      </c>
      <c r="BS361" s="36">
        <f t="shared" si="695"/>
        <v>7000</v>
      </c>
      <c r="BT361" s="36">
        <f t="shared" si="695"/>
        <v>7000</v>
      </c>
      <c r="BU361" s="36">
        <f t="shared" si="695"/>
        <v>7000</v>
      </c>
      <c r="BV361" s="36">
        <f t="shared" si="695"/>
        <v>7000</v>
      </c>
      <c r="BW361" s="36">
        <f t="shared" si="695"/>
        <v>7000</v>
      </c>
      <c r="BX361" s="36">
        <f t="shared" si="695"/>
        <v>7000</v>
      </c>
      <c r="BY361" s="36">
        <f t="shared" si="695"/>
        <v>7000</v>
      </c>
      <c r="BZ361" s="36">
        <f t="shared" si="695"/>
        <v>7000</v>
      </c>
      <c r="CA361" s="36">
        <f t="shared" si="695"/>
        <v>7000</v>
      </c>
      <c r="CB361" s="36">
        <f t="shared" si="695"/>
        <v>7000</v>
      </c>
      <c r="CC361" s="36">
        <f t="shared" si="695"/>
        <v>7000</v>
      </c>
      <c r="CD361" s="36">
        <f t="shared" si="695"/>
        <v>7000</v>
      </c>
      <c r="CE361" s="36">
        <f t="shared" si="695"/>
        <v>7000</v>
      </c>
      <c r="CF361" s="36">
        <f t="shared" si="696"/>
        <v>7000</v>
      </c>
      <c r="CG361" s="36">
        <f t="shared" si="696"/>
        <v>7000</v>
      </c>
      <c r="CH361" s="36">
        <f t="shared" si="696"/>
        <v>7000</v>
      </c>
      <c r="CI361" s="36">
        <f t="shared" si="696"/>
        <v>7000</v>
      </c>
      <c r="CJ361" s="36">
        <f t="shared" si="696"/>
        <v>7000</v>
      </c>
      <c r="CK361" s="36">
        <f t="shared" si="696"/>
        <v>7000</v>
      </c>
      <c r="CL361" s="36">
        <f t="shared" si="696"/>
        <v>7000</v>
      </c>
      <c r="CM361" s="36">
        <f t="shared" si="696"/>
        <v>7000</v>
      </c>
      <c r="CN361" s="36">
        <f t="shared" si="696"/>
        <v>7000</v>
      </c>
      <c r="CO361" s="36">
        <f t="shared" si="696"/>
        <v>7000</v>
      </c>
      <c r="CP361" s="36">
        <f t="shared" si="696"/>
        <v>7000</v>
      </c>
      <c r="CQ361" s="36">
        <f t="shared" si="696"/>
        <v>7000</v>
      </c>
      <c r="CR361" s="36">
        <f t="shared" si="696"/>
        <v>7000</v>
      </c>
      <c r="CS361" s="36">
        <f t="shared" si="696"/>
        <v>7000</v>
      </c>
      <c r="CT361" s="36">
        <f t="shared" si="696"/>
        <v>7000</v>
      </c>
      <c r="CU361" s="36">
        <f t="shared" si="696"/>
        <v>7000</v>
      </c>
      <c r="CV361" s="36">
        <f t="shared" si="697"/>
        <v>7000</v>
      </c>
      <c r="CW361" s="36">
        <f t="shared" si="697"/>
        <v>7000</v>
      </c>
      <c r="CX361" s="36">
        <f t="shared" si="697"/>
        <v>7000</v>
      </c>
      <c r="CY361" s="36">
        <f t="shared" si="697"/>
        <v>7000</v>
      </c>
      <c r="CZ361" s="36">
        <f t="shared" si="697"/>
        <v>7000</v>
      </c>
      <c r="DA361" s="36">
        <f t="shared" si="697"/>
        <v>7000</v>
      </c>
      <c r="DB361" s="36">
        <f t="shared" si="697"/>
        <v>7000</v>
      </c>
      <c r="DC361" s="36">
        <f t="shared" si="697"/>
        <v>7000</v>
      </c>
      <c r="DD361" s="36">
        <f t="shared" si="697"/>
        <v>7000</v>
      </c>
      <c r="DE361" s="36">
        <f t="shared" si="697"/>
        <v>7000</v>
      </c>
      <c r="DF361" s="36">
        <f t="shared" si="697"/>
        <v>7000</v>
      </c>
      <c r="DG361" s="36">
        <f t="shared" si="697"/>
        <v>7000</v>
      </c>
      <c r="DH361" s="36">
        <f t="shared" si="697"/>
        <v>7000</v>
      </c>
      <c r="DI361" s="36">
        <f t="shared" si="697"/>
        <v>7000</v>
      </c>
      <c r="DJ361" s="36">
        <f t="shared" si="697"/>
        <v>7000</v>
      </c>
      <c r="DK361" s="36">
        <f t="shared" si="697"/>
        <v>7000</v>
      </c>
      <c r="DL361" s="36">
        <f t="shared" si="698"/>
        <v>7000</v>
      </c>
      <c r="DM361" s="36">
        <f t="shared" si="698"/>
        <v>7000</v>
      </c>
      <c r="DN361" s="36">
        <f t="shared" si="698"/>
        <v>7000</v>
      </c>
      <c r="DO361" s="36">
        <f t="shared" si="698"/>
        <v>7000</v>
      </c>
      <c r="DP361" s="36">
        <f t="shared" si="698"/>
        <v>7000</v>
      </c>
      <c r="DQ361" s="36">
        <f t="shared" si="698"/>
        <v>7000</v>
      </c>
      <c r="DR361" s="36">
        <f t="shared" si="698"/>
        <v>7000</v>
      </c>
      <c r="DS361" s="36">
        <f t="shared" si="698"/>
        <v>7000</v>
      </c>
      <c r="DT361" s="36">
        <f t="shared" si="698"/>
        <v>7000</v>
      </c>
      <c r="DU361" s="36">
        <f t="shared" si="698"/>
        <v>7000</v>
      </c>
      <c r="DV361" s="36">
        <f t="shared" si="698"/>
        <v>7000</v>
      </c>
      <c r="DW361" s="36">
        <f t="shared" si="698"/>
        <v>7000</v>
      </c>
      <c r="DX361" s="36">
        <f t="shared" si="698"/>
        <v>7000</v>
      </c>
      <c r="DY361" s="36">
        <f t="shared" si="698"/>
        <v>7000</v>
      </c>
      <c r="DZ361" s="36">
        <f t="shared" si="698"/>
        <v>7000</v>
      </c>
      <c r="EA361" s="36">
        <f t="shared" si="698"/>
        <v>7000</v>
      </c>
      <c r="EB361" s="36">
        <f t="shared" si="699"/>
        <v>7000</v>
      </c>
      <c r="EC361" s="36">
        <f t="shared" si="699"/>
        <v>7000</v>
      </c>
      <c r="ED361" s="36">
        <f t="shared" si="699"/>
        <v>7000</v>
      </c>
      <c r="EE361" s="36">
        <f t="shared" si="699"/>
        <v>7000</v>
      </c>
      <c r="EF361" s="36">
        <f t="shared" si="699"/>
        <v>7000</v>
      </c>
      <c r="EG361" s="36">
        <f t="shared" si="699"/>
        <v>7000</v>
      </c>
      <c r="EH361" s="36">
        <f t="shared" si="699"/>
        <v>7000</v>
      </c>
      <c r="EI361" s="36">
        <f t="shared" si="699"/>
        <v>7000</v>
      </c>
      <c r="EJ361" s="36">
        <f t="shared" si="699"/>
        <v>7000</v>
      </c>
      <c r="EK361" s="36">
        <f t="shared" si="699"/>
        <v>7000</v>
      </c>
      <c r="EL361" s="36">
        <f t="shared" si="699"/>
        <v>7000</v>
      </c>
      <c r="EM361" s="36">
        <f t="shared" si="699"/>
        <v>7000</v>
      </c>
      <c r="EN361" s="36">
        <f t="shared" si="699"/>
        <v>7000</v>
      </c>
      <c r="EO361" s="36">
        <f t="shared" si="699"/>
        <v>7000</v>
      </c>
      <c r="EP361" s="36">
        <f t="shared" si="699"/>
        <v>7000</v>
      </c>
      <c r="EQ361" s="36">
        <f t="shared" si="699"/>
        <v>7000</v>
      </c>
      <c r="ER361" s="36">
        <f t="shared" si="700"/>
        <v>7000</v>
      </c>
      <c r="ES361" s="36">
        <f t="shared" si="700"/>
        <v>7000</v>
      </c>
      <c r="ET361" s="36">
        <f t="shared" si="700"/>
        <v>7000</v>
      </c>
      <c r="EU361" s="36">
        <f t="shared" si="700"/>
        <v>7000</v>
      </c>
      <c r="EV361" s="36">
        <f t="shared" si="700"/>
        <v>7000</v>
      </c>
      <c r="EW361" s="36">
        <f t="shared" si="700"/>
        <v>0</v>
      </c>
      <c r="EX361" s="36">
        <f t="shared" si="700"/>
        <v>0</v>
      </c>
      <c r="EY361" s="36">
        <f t="shared" si="700"/>
        <v>0</v>
      </c>
      <c r="EZ361" s="36">
        <f t="shared" si="700"/>
        <v>0</v>
      </c>
      <c r="FA361" s="36">
        <f t="shared" si="700"/>
        <v>0</v>
      </c>
      <c r="FB361" s="36">
        <f t="shared" si="700"/>
        <v>0</v>
      </c>
      <c r="FC361" s="36">
        <f t="shared" si="700"/>
        <v>0</v>
      </c>
      <c r="FD361" s="36">
        <f t="shared" si="700"/>
        <v>0</v>
      </c>
      <c r="FE361" s="36">
        <f t="shared" si="700"/>
        <v>0</v>
      </c>
      <c r="FF361" s="36">
        <f t="shared" si="700"/>
        <v>0</v>
      </c>
      <c r="FG361" s="36">
        <f t="shared" si="700"/>
        <v>0</v>
      </c>
      <c r="FH361" s="36">
        <f t="shared" si="701"/>
        <v>0</v>
      </c>
      <c r="FI361" s="36">
        <f t="shared" si="701"/>
        <v>0</v>
      </c>
      <c r="FJ361" s="36">
        <f t="shared" si="701"/>
        <v>0</v>
      </c>
      <c r="FK361" s="36">
        <f t="shared" si="701"/>
        <v>0</v>
      </c>
      <c r="FL361" s="36">
        <f t="shared" si="701"/>
        <v>0</v>
      </c>
      <c r="FM361" s="36">
        <f t="shared" si="701"/>
        <v>0</v>
      </c>
      <c r="FN361" s="36">
        <f t="shared" si="701"/>
        <v>0</v>
      </c>
      <c r="FO361" s="36">
        <f t="shared" si="701"/>
        <v>0</v>
      </c>
      <c r="FP361" s="36">
        <f t="shared" si="701"/>
        <v>0</v>
      </c>
      <c r="FQ361" s="36">
        <f t="shared" si="701"/>
        <v>0</v>
      </c>
      <c r="FR361" s="36">
        <f t="shared" si="701"/>
        <v>0</v>
      </c>
      <c r="FS361" s="36">
        <f t="shared" si="701"/>
        <v>0</v>
      </c>
      <c r="FT361" s="36">
        <f t="shared" si="701"/>
        <v>0</v>
      </c>
      <c r="FU361" s="36">
        <f t="shared" si="701"/>
        <v>0</v>
      </c>
      <c r="FV361" s="36">
        <f t="shared" si="701"/>
        <v>0</v>
      </c>
      <c r="FW361" s="36">
        <f t="shared" si="701"/>
        <v>0</v>
      </c>
      <c r="FX361" s="36">
        <f t="shared" si="702"/>
        <v>0</v>
      </c>
      <c r="FY361" s="36">
        <f t="shared" si="702"/>
        <v>0</v>
      </c>
      <c r="FZ361" s="36">
        <f t="shared" si="702"/>
        <v>0</v>
      </c>
      <c r="GA361" s="36">
        <f t="shared" si="702"/>
        <v>0</v>
      </c>
      <c r="GB361" s="36">
        <f t="shared" si="702"/>
        <v>0</v>
      </c>
      <c r="GC361" s="36">
        <f t="shared" si="702"/>
        <v>0</v>
      </c>
      <c r="GD361" s="36">
        <f t="shared" si="702"/>
        <v>0</v>
      </c>
      <c r="GE361" s="36">
        <f t="shared" si="702"/>
        <v>0</v>
      </c>
      <c r="GF361" s="36">
        <f t="shared" si="702"/>
        <v>0</v>
      </c>
      <c r="GG361" s="36">
        <f t="shared" si="702"/>
        <v>0</v>
      </c>
      <c r="GH361" s="36">
        <f t="shared" si="702"/>
        <v>0</v>
      </c>
      <c r="GI361" s="36">
        <f t="shared" si="702"/>
        <v>0</v>
      </c>
      <c r="GJ361" s="36">
        <f t="shared" si="702"/>
        <v>0</v>
      </c>
      <c r="GK361" s="36">
        <f t="shared" si="702"/>
        <v>0</v>
      </c>
      <c r="GL361" s="36">
        <f t="shared" si="702"/>
        <v>0</v>
      </c>
      <c r="GM361" s="36">
        <f t="shared" si="702"/>
        <v>0</v>
      </c>
      <c r="GN361" s="36">
        <f t="shared" si="703"/>
        <v>0</v>
      </c>
      <c r="GO361" s="36">
        <f t="shared" si="703"/>
        <v>0</v>
      </c>
      <c r="GP361" s="36">
        <f t="shared" si="703"/>
        <v>0</v>
      </c>
      <c r="GQ361" s="36">
        <f t="shared" si="703"/>
        <v>0</v>
      </c>
      <c r="GR361" s="36">
        <f t="shared" si="703"/>
        <v>0</v>
      </c>
      <c r="GS361" s="36">
        <f t="shared" si="703"/>
        <v>0</v>
      </c>
      <c r="GT361" s="36">
        <f t="shared" si="703"/>
        <v>0</v>
      </c>
      <c r="GU361" s="36">
        <f t="shared" si="703"/>
        <v>0</v>
      </c>
      <c r="GV361" s="36">
        <f t="shared" si="703"/>
        <v>0</v>
      </c>
      <c r="GW361" s="36">
        <f t="shared" si="703"/>
        <v>0</v>
      </c>
      <c r="GX361" s="36">
        <f t="shared" si="703"/>
        <v>0</v>
      </c>
      <c r="GY361" s="36">
        <f t="shared" si="703"/>
        <v>0</v>
      </c>
      <c r="GZ361" s="36">
        <f t="shared" si="703"/>
        <v>0</v>
      </c>
      <c r="HA361" s="36">
        <f t="shared" si="703"/>
        <v>0</v>
      </c>
      <c r="HB361" s="36">
        <f t="shared" si="703"/>
        <v>0</v>
      </c>
      <c r="HC361" s="36">
        <f t="shared" si="703"/>
        <v>0</v>
      </c>
      <c r="HD361" s="36">
        <f t="shared" si="704"/>
        <v>0</v>
      </c>
      <c r="HE361" s="36">
        <f t="shared" si="704"/>
        <v>0</v>
      </c>
      <c r="HF361" s="36">
        <f t="shared" si="704"/>
        <v>0</v>
      </c>
      <c r="HG361" s="36">
        <f t="shared" si="704"/>
        <v>0</v>
      </c>
      <c r="HH361" s="36">
        <f t="shared" si="704"/>
        <v>0</v>
      </c>
      <c r="HI361" s="36">
        <f t="shared" si="704"/>
        <v>0</v>
      </c>
      <c r="HJ361" s="36">
        <f t="shared" si="704"/>
        <v>0</v>
      </c>
      <c r="HK361" s="36">
        <f t="shared" si="704"/>
        <v>0</v>
      </c>
      <c r="HL361" s="36">
        <f t="shared" si="704"/>
        <v>0</v>
      </c>
      <c r="HM361" s="36">
        <f t="shared" si="704"/>
        <v>0</v>
      </c>
      <c r="HN361" s="36">
        <f t="shared" si="704"/>
        <v>0</v>
      </c>
      <c r="HO361" s="36">
        <f t="shared" si="704"/>
        <v>0</v>
      </c>
      <c r="HP361" s="36">
        <f t="shared" si="704"/>
        <v>0</v>
      </c>
      <c r="HQ361" s="36">
        <f t="shared" si="704"/>
        <v>0</v>
      </c>
      <c r="HR361" s="36">
        <f t="shared" si="704"/>
        <v>0</v>
      </c>
      <c r="HS361" s="36">
        <f t="shared" si="704"/>
        <v>0</v>
      </c>
      <c r="HT361" s="36">
        <f t="shared" si="705"/>
        <v>0</v>
      </c>
      <c r="HU361" s="36">
        <f t="shared" si="705"/>
        <v>0</v>
      </c>
      <c r="HV361" s="36">
        <f t="shared" si="705"/>
        <v>0</v>
      </c>
      <c r="HW361" s="36">
        <f t="shared" si="705"/>
        <v>0</v>
      </c>
      <c r="HX361" s="36">
        <f t="shared" si="705"/>
        <v>0</v>
      </c>
      <c r="HY361" s="36">
        <f t="shared" si="705"/>
        <v>0</v>
      </c>
      <c r="HZ361" s="36">
        <f t="shared" si="705"/>
        <v>0</v>
      </c>
      <c r="IA361" s="36">
        <f t="shared" si="705"/>
        <v>0</v>
      </c>
      <c r="IB361" s="36">
        <f t="shared" si="705"/>
        <v>0</v>
      </c>
      <c r="IC361" s="36">
        <f t="shared" si="705"/>
        <v>0</v>
      </c>
      <c r="ID361" s="36">
        <f t="shared" si="705"/>
        <v>0</v>
      </c>
      <c r="IE361" s="36">
        <f t="shared" si="705"/>
        <v>0</v>
      </c>
      <c r="IF361" s="36">
        <f t="shared" si="705"/>
        <v>0</v>
      </c>
      <c r="IG361" s="36">
        <f t="shared" si="705"/>
        <v>0</v>
      </c>
      <c r="IH361" s="36">
        <f t="shared" si="705"/>
        <v>0</v>
      </c>
      <c r="II361" s="36">
        <f t="shared" si="705"/>
        <v>0</v>
      </c>
      <c r="IJ361" s="36">
        <f t="shared" si="706"/>
        <v>0</v>
      </c>
      <c r="IK361" s="36">
        <f t="shared" si="706"/>
        <v>0</v>
      </c>
      <c r="IL361" s="36">
        <f t="shared" si="706"/>
        <v>0</v>
      </c>
      <c r="IM361" s="36">
        <f t="shared" si="706"/>
        <v>0</v>
      </c>
      <c r="IN361" s="36">
        <f t="shared" si="706"/>
        <v>0</v>
      </c>
      <c r="IO361" s="36">
        <f t="shared" si="706"/>
        <v>0</v>
      </c>
      <c r="IP361" s="36">
        <f t="shared" si="706"/>
        <v>0</v>
      </c>
      <c r="IQ361" s="36">
        <f t="shared" si="706"/>
        <v>0</v>
      </c>
      <c r="IR361" s="36">
        <f t="shared" si="706"/>
        <v>0</v>
      </c>
      <c r="IS361" s="36">
        <f t="shared" si="706"/>
        <v>0</v>
      </c>
      <c r="IT361" s="36">
        <f t="shared" si="706"/>
        <v>0</v>
      </c>
      <c r="IU361" s="36">
        <f t="shared" si="706"/>
        <v>0</v>
      </c>
      <c r="IV361" s="36">
        <f t="shared" si="706"/>
        <v>0</v>
      </c>
      <c r="IW361" s="36">
        <f t="shared" si="706"/>
        <v>0</v>
      </c>
      <c r="IX361" s="36">
        <f t="shared" si="706"/>
        <v>0</v>
      </c>
      <c r="IY361" s="36">
        <f t="shared" si="706"/>
        <v>0</v>
      </c>
      <c r="IZ361" s="36">
        <f t="shared" si="707"/>
        <v>0</v>
      </c>
      <c r="JA361" s="36">
        <f t="shared" si="707"/>
        <v>0</v>
      </c>
      <c r="JB361" s="36">
        <f t="shared" si="707"/>
        <v>0</v>
      </c>
      <c r="JC361" s="36">
        <f t="shared" si="707"/>
        <v>0</v>
      </c>
      <c r="JD361" s="36">
        <f t="shared" si="707"/>
        <v>0</v>
      </c>
      <c r="JE361" s="36">
        <f t="shared" si="707"/>
        <v>0</v>
      </c>
      <c r="JF361" s="36">
        <f t="shared" si="707"/>
        <v>0</v>
      </c>
      <c r="JG361" s="36">
        <f t="shared" si="707"/>
        <v>0</v>
      </c>
      <c r="JH361" s="36">
        <f t="shared" si="707"/>
        <v>0</v>
      </c>
      <c r="JI361" s="36">
        <f t="shared" si="707"/>
        <v>0</v>
      </c>
      <c r="JJ361" s="36">
        <f t="shared" si="707"/>
        <v>0</v>
      </c>
      <c r="JK361" s="36">
        <f t="shared" si="707"/>
        <v>0</v>
      </c>
      <c r="JL361" s="36">
        <f t="shared" si="707"/>
        <v>0</v>
      </c>
      <c r="JM361" s="36">
        <f t="shared" si="707"/>
        <v>0</v>
      </c>
      <c r="JN361" s="36">
        <f t="shared" si="707"/>
        <v>0</v>
      </c>
      <c r="JO361" s="36">
        <f t="shared" si="707"/>
        <v>0</v>
      </c>
      <c r="JP361" s="36">
        <f t="shared" si="708"/>
        <v>0</v>
      </c>
      <c r="JQ361" s="36">
        <f t="shared" si="708"/>
        <v>0</v>
      </c>
      <c r="JR361" s="36">
        <f t="shared" si="708"/>
        <v>0</v>
      </c>
      <c r="JS361" s="36">
        <f t="shared" si="708"/>
        <v>0</v>
      </c>
      <c r="JT361" s="36">
        <f t="shared" si="708"/>
        <v>0</v>
      </c>
      <c r="JU361" s="36">
        <f t="shared" si="708"/>
        <v>0</v>
      </c>
      <c r="JV361" s="36">
        <f t="shared" si="708"/>
        <v>0</v>
      </c>
      <c r="JW361" s="36">
        <f t="shared" si="708"/>
        <v>0</v>
      </c>
      <c r="JX361" s="36">
        <f t="shared" si="708"/>
        <v>0</v>
      </c>
      <c r="JY361" s="36">
        <f t="shared" si="708"/>
        <v>0</v>
      </c>
      <c r="JZ361" s="36">
        <f t="shared" si="708"/>
        <v>0</v>
      </c>
      <c r="KA361" s="36">
        <f t="shared" si="708"/>
        <v>0</v>
      </c>
      <c r="KB361" s="36">
        <f t="shared" si="708"/>
        <v>0</v>
      </c>
      <c r="KC361" s="36">
        <f t="shared" si="708"/>
        <v>0</v>
      </c>
      <c r="KD361" s="36">
        <f t="shared" si="708"/>
        <v>0</v>
      </c>
      <c r="KE361" s="36">
        <f t="shared" si="708"/>
        <v>0</v>
      </c>
      <c r="KF361" s="36">
        <f t="shared" si="709"/>
        <v>0</v>
      </c>
      <c r="KG361" s="36">
        <f t="shared" si="709"/>
        <v>0</v>
      </c>
      <c r="KH361" s="36">
        <f t="shared" si="709"/>
        <v>0</v>
      </c>
      <c r="KI361" s="36">
        <f t="shared" si="709"/>
        <v>0</v>
      </c>
      <c r="KJ361" s="36">
        <f t="shared" si="709"/>
        <v>0</v>
      </c>
      <c r="KK361" s="36">
        <f t="shared" si="709"/>
        <v>0</v>
      </c>
      <c r="KL361" s="36">
        <f t="shared" si="709"/>
        <v>0</v>
      </c>
      <c r="KM361" s="36">
        <f t="shared" si="709"/>
        <v>0</v>
      </c>
      <c r="KN361" s="36">
        <f t="shared" si="709"/>
        <v>0</v>
      </c>
      <c r="KO361" s="36">
        <f t="shared" si="709"/>
        <v>0</v>
      </c>
      <c r="KP361" s="36">
        <f t="shared" si="709"/>
        <v>0</v>
      </c>
      <c r="KQ361" s="36">
        <f t="shared" si="709"/>
        <v>0</v>
      </c>
      <c r="KR361" s="36">
        <f t="shared" si="709"/>
        <v>0</v>
      </c>
      <c r="KS361" s="36">
        <f t="shared" si="709"/>
        <v>0</v>
      </c>
      <c r="KT361" s="36">
        <f t="shared" si="709"/>
        <v>0</v>
      </c>
      <c r="KU361" s="36">
        <f t="shared" si="709"/>
        <v>0</v>
      </c>
      <c r="KV361" s="36">
        <f t="shared" si="710"/>
        <v>0</v>
      </c>
      <c r="KW361" s="36">
        <f t="shared" si="710"/>
        <v>0</v>
      </c>
      <c r="KX361" s="36">
        <f t="shared" si="710"/>
        <v>0</v>
      </c>
      <c r="KY361" s="36">
        <f t="shared" si="710"/>
        <v>0</v>
      </c>
      <c r="KZ361" s="36">
        <f t="shared" si="710"/>
        <v>0</v>
      </c>
      <c r="LA361" s="36">
        <f t="shared" si="710"/>
        <v>0</v>
      </c>
      <c r="LB361" s="36">
        <f t="shared" si="710"/>
        <v>0</v>
      </c>
      <c r="LC361" s="36">
        <f t="shared" si="710"/>
        <v>0</v>
      </c>
      <c r="LD361" s="36">
        <f t="shared" si="710"/>
        <v>0</v>
      </c>
      <c r="LE361" s="36">
        <f t="shared" si="710"/>
        <v>0</v>
      </c>
      <c r="LF361" s="36">
        <f t="shared" si="710"/>
        <v>0</v>
      </c>
      <c r="LG361" s="36">
        <f t="shared" si="710"/>
        <v>0</v>
      </c>
      <c r="LH361" s="36">
        <f t="shared" si="710"/>
        <v>0</v>
      </c>
      <c r="LI361" s="36">
        <f t="shared" si="710"/>
        <v>0</v>
      </c>
      <c r="LJ361" s="36">
        <f t="shared" si="710"/>
        <v>0</v>
      </c>
      <c r="LK361" s="36">
        <f t="shared" si="710"/>
        <v>0</v>
      </c>
      <c r="LL361" s="36">
        <f t="shared" si="711"/>
        <v>0</v>
      </c>
      <c r="LM361" s="36">
        <f t="shared" si="711"/>
        <v>0</v>
      </c>
      <c r="LN361" s="36">
        <f t="shared" si="711"/>
        <v>0</v>
      </c>
      <c r="LO361" s="36">
        <f t="shared" si="711"/>
        <v>0</v>
      </c>
      <c r="LP361" s="36">
        <f t="shared" si="711"/>
        <v>0</v>
      </c>
      <c r="LQ361" s="36">
        <f t="shared" si="711"/>
        <v>0</v>
      </c>
      <c r="LR361" s="36">
        <f t="shared" si="711"/>
        <v>0</v>
      </c>
      <c r="LS361" s="36">
        <f t="shared" si="711"/>
        <v>0</v>
      </c>
      <c r="LT361" s="36">
        <f t="shared" si="711"/>
        <v>0</v>
      </c>
      <c r="LU361" s="36">
        <f t="shared" si="711"/>
        <v>0</v>
      </c>
      <c r="LV361" s="36">
        <f t="shared" si="711"/>
        <v>0</v>
      </c>
      <c r="LW361" s="36">
        <f t="shared" si="711"/>
        <v>0</v>
      </c>
      <c r="LX361" s="36">
        <f t="shared" si="711"/>
        <v>0</v>
      </c>
      <c r="LY361" s="36">
        <f t="shared" si="711"/>
        <v>0</v>
      </c>
      <c r="LZ361" s="36">
        <f t="shared" si="711"/>
        <v>0</v>
      </c>
      <c r="MA361" s="36">
        <f t="shared" si="711"/>
        <v>0</v>
      </c>
      <c r="MB361" s="36">
        <f t="shared" si="712"/>
        <v>0</v>
      </c>
      <c r="MC361" s="36">
        <f t="shared" si="712"/>
        <v>0</v>
      </c>
      <c r="MD361" s="36">
        <f t="shared" si="712"/>
        <v>0</v>
      </c>
      <c r="ME361" s="36">
        <f t="shared" si="712"/>
        <v>0</v>
      </c>
      <c r="MF361" s="36">
        <f t="shared" si="712"/>
        <v>0</v>
      </c>
      <c r="MG361" s="36">
        <f t="shared" si="712"/>
        <v>0</v>
      </c>
      <c r="MH361" s="36">
        <f t="shared" si="712"/>
        <v>0</v>
      </c>
      <c r="MI361" s="36">
        <f t="shared" si="712"/>
        <v>0</v>
      </c>
      <c r="MJ361" s="36">
        <f t="shared" si="712"/>
        <v>0</v>
      </c>
      <c r="MK361" s="36">
        <f t="shared" si="712"/>
        <v>0</v>
      </c>
      <c r="ML361" s="36">
        <f t="shared" si="712"/>
        <v>0</v>
      </c>
      <c r="MM361" s="36">
        <f t="shared" si="712"/>
        <v>0</v>
      </c>
      <c r="MN361" s="36">
        <f t="shared" si="712"/>
        <v>0</v>
      </c>
      <c r="MO361" s="36">
        <f t="shared" si="712"/>
        <v>0</v>
      </c>
      <c r="MP361" s="36">
        <f t="shared" si="712"/>
        <v>0</v>
      </c>
      <c r="MQ361" s="36">
        <f t="shared" si="712"/>
        <v>0</v>
      </c>
      <c r="MR361" s="36">
        <f t="shared" si="713"/>
        <v>0</v>
      </c>
      <c r="MS361" s="36">
        <f t="shared" si="713"/>
        <v>0</v>
      </c>
      <c r="MT361" s="36">
        <f t="shared" si="713"/>
        <v>0</v>
      </c>
      <c r="MU361" s="36">
        <f t="shared" si="713"/>
        <v>0</v>
      </c>
      <c r="MV361" s="36">
        <f t="shared" si="713"/>
        <v>0</v>
      </c>
      <c r="MW361" s="36">
        <f t="shared" si="713"/>
        <v>0</v>
      </c>
      <c r="MX361" s="36">
        <f t="shared" si="713"/>
        <v>0</v>
      </c>
      <c r="MY361" s="36">
        <f t="shared" si="713"/>
        <v>0</v>
      </c>
      <c r="MZ361" s="36">
        <f t="shared" si="713"/>
        <v>0</v>
      </c>
      <c r="NA361" s="36">
        <f t="shared" si="713"/>
        <v>0</v>
      </c>
      <c r="NB361" s="36">
        <f t="shared" si="713"/>
        <v>0</v>
      </c>
      <c r="NC361" s="36">
        <f t="shared" si="713"/>
        <v>0</v>
      </c>
      <c r="ND361" s="36">
        <f t="shared" si="713"/>
        <v>0</v>
      </c>
      <c r="NE361" s="36">
        <f t="shared" si="713"/>
        <v>0</v>
      </c>
      <c r="NF361" s="36">
        <f t="shared" si="713"/>
        <v>0</v>
      </c>
      <c r="NG361" s="36">
        <f t="shared" si="713"/>
        <v>0</v>
      </c>
      <c r="NH361" s="36">
        <f t="shared" si="714"/>
        <v>0</v>
      </c>
      <c r="NI361" s="36">
        <f t="shared" si="714"/>
        <v>0</v>
      </c>
      <c r="NJ361" s="36">
        <f t="shared" si="714"/>
        <v>0</v>
      </c>
      <c r="NK361" s="179">
        <f t="shared" si="714"/>
        <v>0</v>
      </c>
    </row>
    <row r="362" spans="1:375" x14ac:dyDescent="0.25">
      <c r="A362" s="178"/>
      <c r="B362" s="37">
        <f>B131</f>
        <v>1000</v>
      </c>
      <c r="C362" s="36" t="str">
        <f>C295</f>
        <v>900 / Drobpox</v>
      </c>
      <c r="D362" s="36">
        <f t="shared" si="691"/>
        <v>0</v>
      </c>
      <c r="E362" s="36">
        <f t="shared" si="691"/>
        <v>0</v>
      </c>
      <c r="F362" s="36">
        <f t="shared" si="691"/>
        <v>0</v>
      </c>
      <c r="G362" s="36">
        <f t="shared" si="691"/>
        <v>0</v>
      </c>
      <c r="H362" s="36">
        <f t="shared" si="691"/>
        <v>0</v>
      </c>
      <c r="I362" s="36">
        <f t="shared" si="691"/>
        <v>0</v>
      </c>
      <c r="J362" s="36">
        <f t="shared" si="691"/>
        <v>0</v>
      </c>
      <c r="K362" s="36">
        <f t="shared" si="691"/>
        <v>0</v>
      </c>
      <c r="L362" s="36">
        <f t="shared" si="691"/>
        <v>0</v>
      </c>
      <c r="M362" s="36">
        <f t="shared" si="691"/>
        <v>0</v>
      </c>
      <c r="N362" s="36">
        <f t="shared" si="691"/>
        <v>0</v>
      </c>
      <c r="O362" s="36">
        <f t="shared" si="691"/>
        <v>0</v>
      </c>
      <c r="P362" s="36">
        <f t="shared" si="691"/>
        <v>0</v>
      </c>
      <c r="Q362" s="36">
        <f t="shared" si="691"/>
        <v>0</v>
      </c>
      <c r="R362" s="36">
        <f t="shared" si="691"/>
        <v>0</v>
      </c>
      <c r="S362" s="36">
        <f t="shared" si="691"/>
        <v>0</v>
      </c>
      <c r="T362" s="36">
        <f t="shared" si="692"/>
        <v>0</v>
      </c>
      <c r="U362" s="36">
        <f t="shared" si="692"/>
        <v>0</v>
      </c>
      <c r="V362" s="36">
        <f t="shared" si="692"/>
        <v>0</v>
      </c>
      <c r="W362" s="36">
        <f t="shared" si="692"/>
        <v>0</v>
      </c>
      <c r="X362" s="36">
        <f t="shared" si="692"/>
        <v>1000</v>
      </c>
      <c r="Y362" s="36">
        <f t="shared" si="692"/>
        <v>1000</v>
      </c>
      <c r="Z362" s="36">
        <f t="shared" si="692"/>
        <v>1000</v>
      </c>
      <c r="AA362" s="36">
        <f t="shared" si="692"/>
        <v>1000</v>
      </c>
      <c r="AB362" s="36">
        <f t="shared" si="692"/>
        <v>1000</v>
      </c>
      <c r="AC362" s="36">
        <f t="shared" si="692"/>
        <v>1000</v>
      </c>
      <c r="AD362" s="36">
        <f t="shared" si="692"/>
        <v>1000</v>
      </c>
      <c r="AE362" s="36">
        <f t="shared" si="692"/>
        <v>1000</v>
      </c>
      <c r="AF362" s="36">
        <f t="shared" si="692"/>
        <v>1000</v>
      </c>
      <c r="AG362" s="36">
        <f t="shared" si="692"/>
        <v>1000</v>
      </c>
      <c r="AH362" s="36">
        <f t="shared" si="692"/>
        <v>1000</v>
      </c>
      <c r="AI362" s="36">
        <f t="shared" si="692"/>
        <v>1000</v>
      </c>
      <c r="AJ362" s="36">
        <f t="shared" si="693"/>
        <v>1000</v>
      </c>
      <c r="AK362" s="36">
        <f t="shared" si="693"/>
        <v>1000</v>
      </c>
      <c r="AL362" s="36">
        <f t="shared" si="693"/>
        <v>1000</v>
      </c>
      <c r="AM362" s="36">
        <f t="shared" si="693"/>
        <v>1000</v>
      </c>
      <c r="AN362" s="36">
        <f t="shared" si="693"/>
        <v>1000</v>
      </c>
      <c r="AO362" s="36">
        <f t="shared" si="693"/>
        <v>1000</v>
      </c>
      <c r="AP362" s="36">
        <f t="shared" si="693"/>
        <v>1000</v>
      </c>
      <c r="AQ362" s="36">
        <f t="shared" si="693"/>
        <v>1000</v>
      </c>
      <c r="AR362" s="36">
        <f t="shared" si="693"/>
        <v>1000</v>
      </c>
      <c r="AS362" s="36">
        <f t="shared" si="693"/>
        <v>1000</v>
      </c>
      <c r="AT362" s="36">
        <f t="shared" si="693"/>
        <v>1000</v>
      </c>
      <c r="AU362" s="36">
        <f t="shared" si="693"/>
        <v>1000</v>
      </c>
      <c r="AV362" s="36">
        <f t="shared" si="693"/>
        <v>1000</v>
      </c>
      <c r="AW362" s="36">
        <f t="shared" si="693"/>
        <v>1000</v>
      </c>
      <c r="AX362" s="36">
        <f t="shared" si="693"/>
        <v>1000</v>
      </c>
      <c r="AY362" s="36">
        <f t="shared" si="693"/>
        <v>1000</v>
      </c>
      <c r="AZ362" s="36">
        <f t="shared" si="694"/>
        <v>1000</v>
      </c>
      <c r="BA362" s="36">
        <f t="shared" si="694"/>
        <v>1000</v>
      </c>
      <c r="BB362" s="36">
        <f t="shared" si="694"/>
        <v>1000</v>
      </c>
      <c r="BC362" s="36">
        <f t="shared" si="694"/>
        <v>1000</v>
      </c>
      <c r="BD362" s="36">
        <f t="shared" si="694"/>
        <v>1000</v>
      </c>
      <c r="BE362" s="36">
        <f t="shared" si="694"/>
        <v>1000</v>
      </c>
      <c r="BF362" s="36">
        <f t="shared" si="694"/>
        <v>1000</v>
      </c>
      <c r="BG362" s="36">
        <f t="shared" si="694"/>
        <v>1000</v>
      </c>
      <c r="BH362" s="36">
        <f t="shared" si="694"/>
        <v>0</v>
      </c>
      <c r="BI362" s="36">
        <f t="shared" si="694"/>
        <v>0</v>
      </c>
      <c r="BJ362" s="36">
        <f t="shared" si="694"/>
        <v>0</v>
      </c>
      <c r="BK362" s="36">
        <f t="shared" si="694"/>
        <v>1000</v>
      </c>
      <c r="BL362" s="36">
        <f t="shared" si="694"/>
        <v>1000</v>
      </c>
      <c r="BM362" s="36">
        <f t="shared" si="694"/>
        <v>1000</v>
      </c>
      <c r="BN362" s="36">
        <f t="shared" si="694"/>
        <v>1000</v>
      </c>
      <c r="BO362" s="36">
        <f t="shared" si="694"/>
        <v>1000</v>
      </c>
      <c r="BP362" s="36">
        <f t="shared" si="695"/>
        <v>1000</v>
      </c>
      <c r="BQ362" s="36">
        <f t="shared" si="695"/>
        <v>1000</v>
      </c>
      <c r="BR362" s="36">
        <f t="shared" si="695"/>
        <v>1000</v>
      </c>
      <c r="BS362" s="36">
        <f t="shared" si="695"/>
        <v>1000</v>
      </c>
      <c r="BT362" s="36">
        <f t="shared" si="695"/>
        <v>1000</v>
      </c>
      <c r="BU362" s="36">
        <f t="shared" si="695"/>
        <v>1000</v>
      </c>
      <c r="BV362" s="36">
        <f t="shared" si="695"/>
        <v>1000</v>
      </c>
      <c r="BW362" s="36">
        <f t="shared" si="695"/>
        <v>1000</v>
      </c>
      <c r="BX362" s="36">
        <f t="shared" si="695"/>
        <v>1000</v>
      </c>
      <c r="BY362" s="36">
        <f t="shared" si="695"/>
        <v>1000</v>
      </c>
      <c r="BZ362" s="36">
        <f t="shared" si="695"/>
        <v>1000</v>
      </c>
      <c r="CA362" s="36">
        <f t="shared" si="695"/>
        <v>1000</v>
      </c>
      <c r="CB362" s="36">
        <f t="shared" si="695"/>
        <v>1000</v>
      </c>
      <c r="CC362" s="36">
        <f t="shared" si="695"/>
        <v>1000</v>
      </c>
      <c r="CD362" s="36">
        <f t="shared" si="695"/>
        <v>1000</v>
      </c>
      <c r="CE362" s="36">
        <f t="shared" si="695"/>
        <v>1000</v>
      </c>
      <c r="CF362" s="36">
        <f t="shared" si="696"/>
        <v>1000</v>
      </c>
      <c r="CG362" s="36">
        <f t="shared" si="696"/>
        <v>1000</v>
      </c>
      <c r="CH362" s="36">
        <f t="shared" si="696"/>
        <v>1000</v>
      </c>
      <c r="CI362" s="36">
        <f t="shared" si="696"/>
        <v>1000</v>
      </c>
      <c r="CJ362" s="36">
        <f t="shared" si="696"/>
        <v>1000</v>
      </c>
      <c r="CK362" s="36">
        <f t="shared" si="696"/>
        <v>1000</v>
      </c>
      <c r="CL362" s="36">
        <f t="shared" si="696"/>
        <v>1000</v>
      </c>
      <c r="CM362" s="36">
        <f t="shared" si="696"/>
        <v>1000</v>
      </c>
      <c r="CN362" s="36">
        <f t="shared" si="696"/>
        <v>1000</v>
      </c>
      <c r="CO362" s="36">
        <f t="shared" si="696"/>
        <v>1000</v>
      </c>
      <c r="CP362" s="36">
        <f t="shared" si="696"/>
        <v>1000</v>
      </c>
      <c r="CQ362" s="36">
        <f t="shared" si="696"/>
        <v>1000</v>
      </c>
      <c r="CR362" s="36">
        <f t="shared" si="696"/>
        <v>1000</v>
      </c>
      <c r="CS362" s="36">
        <f t="shared" si="696"/>
        <v>1000</v>
      </c>
      <c r="CT362" s="36">
        <f t="shared" si="696"/>
        <v>1000</v>
      </c>
      <c r="CU362" s="36">
        <f t="shared" si="696"/>
        <v>1000</v>
      </c>
      <c r="CV362" s="36">
        <f t="shared" si="697"/>
        <v>1000</v>
      </c>
      <c r="CW362" s="36">
        <f t="shared" si="697"/>
        <v>1000</v>
      </c>
      <c r="CX362" s="36">
        <f t="shared" si="697"/>
        <v>1000</v>
      </c>
      <c r="CY362" s="36">
        <f t="shared" si="697"/>
        <v>1000</v>
      </c>
      <c r="CZ362" s="36">
        <f t="shared" si="697"/>
        <v>1000</v>
      </c>
      <c r="DA362" s="36">
        <f t="shared" si="697"/>
        <v>1000</v>
      </c>
      <c r="DB362" s="36">
        <f t="shared" si="697"/>
        <v>1000</v>
      </c>
      <c r="DC362" s="36">
        <f t="shared" si="697"/>
        <v>1000</v>
      </c>
      <c r="DD362" s="36">
        <f t="shared" si="697"/>
        <v>1000</v>
      </c>
      <c r="DE362" s="36">
        <f t="shared" si="697"/>
        <v>1000</v>
      </c>
      <c r="DF362" s="36">
        <f t="shared" si="697"/>
        <v>1000</v>
      </c>
      <c r="DG362" s="36">
        <f t="shared" si="697"/>
        <v>1000</v>
      </c>
      <c r="DH362" s="36">
        <f t="shared" si="697"/>
        <v>1000</v>
      </c>
      <c r="DI362" s="36">
        <f t="shared" si="697"/>
        <v>1000</v>
      </c>
      <c r="DJ362" s="36">
        <f t="shared" si="697"/>
        <v>1000</v>
      </c>
      <c r="DK362" s="36">
        <f t="shared" si="697"/>
        <v>1000</v>
      </c>
      <c r="DL362" s="36">
        <f t="shared" si="698"/>
        <v>1000</v>
      </c>
      <c r="DM362" s="36">
        <f t="shared" si="698"/>
        <v>1000</v>
      </c>
      <c r="DN362" s="36">
        <f t="shared" si="698"/>
        <v>1000</v>
      </c>
      <c r="DO362" s="36">
        <f t="shared" si="698"/>
        <v>1000</v>
      </c>
      <c r="DP362" s="36">
        <f t="shared" si="698"/>
        <v>1000</v>
      </c>
      <c r="DQ362" s="36">
        <f t="shared" si="698"/>
        <v>1000</v>
      </c>
      <c r="DR362" s="36">
        <f t="shared" si="698"/>
        <v>1000</v>
      </c>
      <c r="DS362" s="36">
        <f t="shared" si="698"/>
        <v>1000</v>
      </c>
      <c r="DT362" s="36">
        <f t="shared" si="698"/>
        <v>1000</v>
      </c>
      <c r="DU362" s="36">
        <f t="shared" si="698"/>
        <v>1000</v>
      </c>
      <c r="DV362" s="36">
        <f t="shared" si="698"/>
        <v>1000</v>
      </c>
      <c r="DW362" s="36">
        <f t="shared" si="698"/>
        <v>1000</v>
      </c>
      <c r="DX362" s="36">
        <f t="shared" si="698"/>
        <v>1000</v>
      </c>
      <c r="DY362" s="36">
        <f t="shared" si="698"/>
        <v>1000</v>
      </c>
      <c r="DZ362" s="36">
        <f t="shared" si="698"/>
        <v>1000</v>
      </c>
      <c r="EA362" s="36">
        <f t="shared" si="698"/>
        <v>1000</v>
      </c>
      <c r="EB362" s="36">
        <f t="shared" si="699"/>
        <v>1000</v>
      </c>
      <c r="EC362" s="36">
        <f t="shared" si="699"/>
        <v>1000</v>
      </c>
      <c r="ED362" s="36">
        <f t="shared" si="699"/>
        <v>1000</v>
      </c>
      <c r="EE362" s="36">
        <f t="shared" si="699"/>
        <v>1000</v>
      </c>
      <c r="EF362" s="36">
        <f t="shared" si="699"/>
        <v>1000</v>
      </c>
      <c r="EG362" s="36">
        <f t="shared" si="699"/>
        <v>1000</v>
      </c>
      <c r="EH362" s="36">
        <f t="shared" si="699"/>
        <v>1000</v>
      </c>
      <c r="EI362" s="36">
        <f t="shared" si="699"/>
        <v>1000</v>
      </c>
      <c r="EJ362" s="36">
        <f t="shared" si="699"/>
        <v>1000</v>
      </c>
      <c r="EK362" s="36">
        <f t="shared" si="699"/>
        <v>1000</v>
      </c>
      <c r="EL362" s="36">
        <f t="shared" si="699"/>
        <v>1000</v>
      </c>
      <c r="EM362" s="36">
        <f t="shared" si="699"/>
        <v>1000</v>
      </c>
      <c r="EN362" s="36">
        <f t="shared" si="699"/>
        <v>1000</v>
      </c>
      <c r="EO362" s="36">
        <f t="shared" si="699"/>
        <v>1000</v>
      </c>
      <c r="EP362" s="36">
        <f t="shared" si="699"/>
        <v>1000</v>
      </c>
      <c r="EQ362" s="36">
        <f t="shared" si="699"/>
        <v>1000</v>
      </c>
      <c r="ER362" s="36">
        <f t="shared" si="700"/>
        <v>1000</v>
      </c>
      <c r="ES362" s="36">
        <f t="shared" si="700"/>
        <v>1000</v>
      </c>
      <c r="ET362" s="36">
        <f t="shared" si="700"/>
        <v>1000</v>
      </c>
      <c r="EU362" s="36">
        <f t="shared" si="700"/>
        <v>1000</v>
      </c>
      <c r="EV362" s="36">
        <f t="shared" si="700"/>
        <v>1000</v>
      </c>
      <c r="EW362" s="36">
        <f t="shared" si="700"/>
        <v>0</v>
      </c>
      <c r="EX362" s="36">
        <f t="shared" si="700"/>
        <v>0</v>
      </c>
      <c r="EY362" s="36">
        <f t="shared" si="700"/>
        <v>0</v>
      </c>
      <c r="EZ362" s="36">
        <f t="shared" si="700"/>
        <v>0</v>
      </c>
      <c r="FA362" s="36">
        <f t="shared" si="700"/>
        <v>0</v>
      </c>
      <c r="FB362" s="36">
        <f t="shared" si="700"/>
        <v>0</v>
      </c>
      <c r="FC362" s="36">
        <f t="shared" si="700"/>
        <v>0</v>
      </c>
      <c r="FD362" s="36">
        <f t="shared" si="700"/>
        <v>0</v>
      </c>
      <c r="FE362" s="36">
        <f t="shared" si="700"/>
        <v>0</v>
      </c>
      <c r="FF362" s="36">
        <f t="shared" si="700"/>
        <v>0</v>
      </c>
      <c r="FG362" s="36">
        <f t="shared" si="700"/>
        <v>0</v>
      </c>
      <c r="FH362" s="36">
        <f t="shared" si="701"/>
        <v>0</v>
      </c>
      <c r="FI362" s="36">
        <f t="shared" si="701"/>
        <v>0</v>
      </c>
      <c r="FJ362" s="36">
        <f t="shared" si="701"/>
        <v>0</v>
      </c>
      <c r="FK362" s="36">
        <f t="shared" si="701"/>
        <v>0</v>
      </c>
      <c r="FL362" s="36">
        <f t="shared" si="701"/>
        <v>0</v>
      </c>
      <c r="FM362" s="36">
        <f t="shared" si="701"/>
        <v>0</v>
      </c>
      <c r="FN362" s="36">
        <f t="shared" si="701"/>
        <v>0</v>
      </c>
      <c r="FO362" s="36">
        <f t="shared" si="701"/>
        <v>0</v>
      </c>
      <c r="FP362" s="36">
        <f t="shared" si="701"/>
        <v>0</v>
      </c>
      <c r="FQ362" s="36">
        <f t="shared" si="701"/>
        <v>0</v>
      </c>
      <c r="FR362" s="36">
        <f t="shared" si="701"/>
        <v>0</v>
      </c>
      <c r="FS362" s="36">
        <f t="shared" si="701"/>
        <v>0</v>
      </c>
      <c r="FT362" s="36">
        <f t="shared" si="701"/>
        <v>0</v>
      </c>
      <c r="FU362" s="36">
        <f t="shared" si="701"/>
        <v>0</v>
      </c>
      <c r="FV362" s="36">
        <f t="shared" si="701"/>
        <v>0</v>
      </c>
      <c r="FW362" s="36">
        <f t="shared" si="701"/>
        <v>0</v>
      </c>
      <c r="FX362" s="36">
        <f t="shared" si="702"/>
        <v>0</v>
      </c>
      <c r="FY362" s="36">
        <f t="shared" si="702"/>
        <v>0</v>
      </c>
      <c r="FZ362" s="36">
        <f t="shared" si="702"/>
        <v>0</v>
      </c>
      <c r="GA362" s="36">
        <f t="shared" si="702"/>
        <v>0</v>
      </c>
      <c r="GB362" s="36">
        <f t="shared" si="702"/>
        <v>0</v>
      </c>
      <c r="GC362" s="36">
        <f t="shared" si="702"/>
        <v>0</v>
      </c>
      <c r="GD362" s="36">
        <f t="shared" si="702"/>
        <v>0</v>
      </c>
      <c r="GE362" s="36">
        <f t="shared" si="702"/>
        <v>0</v>
      </c>
      <c r="GF362" s="36">
        <f t="shared" si="702"/>
        <v>0</v>
      </c>
      <c r="GG362" s="36">
        <f t="shared" si="702"/>
        <v>0</v>
      </c>
      <c r="GH362" s="36">
        <f t="shared" si="702"/>
        <v>0</v>
      </c>
      <c r="GI362" s="36">
        <f t="shared" si="702"/>
        <v>0</v>
      </c>
      <c r="GJ362" s="36">
        <f t="shared" si="702"/>
        <v>0</v>
      </c>
      <c r="GK362" s="36">
        <f t="shared" si="702"/>
        <v>0</v>
      </c>
      <c r="GL362" s="36">
        <f t="shared" si="702"/>
        <v>0</v>
      </c>
      <c r="GM362" s="36">
        <f t="shared" si="702"/>
        <v>0</v>
      </c>
      <c r="GN362" s="36">
        <f t="shared" si="703"/>
        <v>0</v>
      </c>
      <c r="GO362" s="36">
        <f t="shared" si="703"/>
        <v>0</v>
      </c>
      <c r="GP362" s="36">
        <f t="shared" si="703"/>
        <v>0</v>
      </c>
      <c r="GQ362" s="36">
        <f t="shared" si="703"/>
        <v>0</v>
      </c>
      <c r="GR362" s="36">
        <f t="shared" si="703"/>
        <v>0</v>
      </c>
      <c r="GS362" s="36">
        <f t="shared" si="703"/>
        <v>0</v>
      </c>
      <c r="GT362" s="36">
        <f t="shared" si="703"/>
        <v>0</v>
      </c>
      <c r="GU362" s="36">
        <f t="shared" si="703"/>
        <v>0</v>
      </c>
      <c r="GV362" s="36">
        <f t="shared" si="703"/>
        <v>0</v>
      </c>
      <c r="GW362" s="36">
        <f t="shared" si="703"/>
        <v>0</v>
      </c>
      <c r="GX362" s="36">
        <f t="shared" si="703"/>
        <v>0</v>
      </c>
      <c r="GY362" s="36">
        <f t="shared" si="703"/>
        <v>0</v>
      </c>
      <c r="GZ362" s="36">
        <f t="shared" si="703"/>
        <v>0</v>
      </c>
      <c r="HA362" s="36">
        <f t="shared" si="703"/>
        <v>0</v>
      </c>
      <c r="HB362" s="36">
        <f t="shared" si="703"/>
        <v>0</v>
      </c>
      <c r="HC362" s="36">
        <f t="shared" si="703"/>
        <v>0</v>
      </c>
      <c r="HD362" s="36">
        <f t="shared" si="704"/>
        <v>0</v>
      </c>
      <c r="HE362" s="36">
        <f t="shared" si="704"/>
        <v>0</v>
      </c>
      <c r="HF362" s="36">
        <f t="shared" si="704"/>
        <v>0</v>
      </c>
      <c r="HG362" s="36">
        <f t="shared" si="704"/>
        <v>0</v>
      </c>
      <c r="HH362" s="36">
        <f t="shared" si="704"/>
        <v>0</v>
      </c>
      <c r="HI362" s="36">
        <f t="shared" si="704"/>
        <v>0</v>
      </c>
      <c r="HJ362" s="36">
        <f t="shared" si="704"/>
        <v>0</v>
      </c>
      <c r="HK362" s="36">
        <f t="shared" si="704"/>
        <v>0</v>
      </c>
      <c r="HL362" s="36">
        <f t="shared" si="704"/>
        <v>0</v>
      </c>
      <c r="HM362" s="36">
        <f t="shared" si="704"/>
        <v>0</v>
      </c>
      <c r="HN362" s="36">
        <f t="shared" si="704"/>
        <v>0</v>
      </c>
      <c r="HO362" s="36">
        <f t="shared" si="704"/>
        <v>0</v>
      </c>
      <c r="HP362" s="36">
        <f t="shared" si="704"/>
        <v>0</v>
      </c>
      <c r="HQ362" s="36">
        <f t="shared" si="704"/>
        <v>0</v>
      </c>
      <c r="HR362" s="36">
        <f t="shared" si="704"/>
        <v>0</v>
      </c>
      <c r="HS362" s="36">
        <f t="shared" si="704"/>
        <v>0</v>
      </c>
      <c r="HT362" s="36">
        <f t="shared" si="705"/>
        <v>0</v>
      </c>
      <c r="HU362" s="36">
        <f t="shared" si="705"/>
        <v>0</v>
      </c>
      <c r="HV362" s="36">
        <f t="shared" si="705"/>
        <v>0</v>
      </c>
      <c r="HW362" s="36">
        <f t="shared" si="705"/>
        <v>0</v>
      </c>
      <c r="HX362" s="36">
        <f t="shared" si="705"/>
        <v>0</v>
      </c>
      <c r="HY362" s="36">
        <f t="shared" si="705"/>
        <v>0</v>
      </c>
      <c r="HZ362" s="36">
        <f t="shared" si="705"/>
        <v>0</v>
      </c>
      <c r="IA362" s="36">
        <f t="shared" si="705"/>
        <v>0</v>
      </c>
      <c r="IB362" s="36">
        <f t="shared" si="705"/>
        <v>0</v>
      </c>
      <c r="IC362" s="36">
        <f t="shared" si="705"/>
        <v>0</v>
      </c>
      <c r="ID362" s="36">
        <f t="shared" si="705"/>
        <v>0</v>
      </c>
      <c r="IE362" s="36">
        <f t="shared" si="705"/>
        <v>0</v>
      </c>
      <c r="IF362" s="36">
        <f t="shared" si="705"/>
        <v>0</v>
      </c>
      <c r="IG362" s="36">
        <f t="shared" si="705"/>
        <v>0</v>
      </c>
      <c r="IH362" s="36">
        <f t="shared" si="705"/>
        <v>0</v>
      </c>
      <c r="II362" s="36">
        <f t="shared" si="705"/>
        <v>0</v>
      </c>
      <c r="IJ362" s="36">
        <f t="shared" si="706"/>
        <v>0</v>
      </c>
      <c r="IK362" s="36">
        <f t="shared" si="706"/>
        <v>0</v>
      </c>
      <c r="IL362" s="36">
        <f t="shared" si="706"/>
        <v>0</v>
      </c>
      <c r="IM362" s="36">
        <f t="shared" si="706"/>
        <v>0</v>
      </c>
      <c r="IN362" s="36">
        <f t="shared" si="706"/>
        <v>0</v>
      </c>
      <c r="IO362" s="36">
        <f t="shared" si="706"/>
        <v>0</v>
      </c>
      <c r="IP362" s="36">
        <f t="shared" si="706"/>
        <v>0</v>
      </c>
      <c r="IQ362" s="36">
        <f t="shared" si="706"/>
        <v>0</v>
      </c>
      <c r="IR362" s="36">
        <f t="shared" si="706"/>
        <v>0</v>
      </c>
      <c r="IS362" s="36">
        <f t="shared" si="706"/>
        <v>0</v>
      </c>
      <c r="IT362" s="36">
        <f t="shared" si="706"/>
        <v>0</v>
      </c>
      <c r="IU362" s="36">
        <f t="shared" si="706"/>
        <v>0</v>
      </c>
      <c r="IV362" s="36">
        <f t="shared" si="706"/>
        <v>0</v>
      </c>
      <c r="IW362" s="36">
        <f t="shared" si="706"/>
        <v>0</v>
      </c>
      <c r="IX362" s="36">
        <f t="shared" si="706"/>
        <v>0</v>
      </c>
      <c r="IY362" s="36">
        <f t="shared" si="706"/>
        <v>0</v>
      </c>
      <c r="IZ362" s="36">
        <f t="shared" si="707"/>
        <v>0</v>
      </c>
      <c r="JA362" s="36">
        <f t="shared" si="707"/>
        <v>0</v>
      </c>
      <c r="JB362" s="36">
        <f t="shared" si="707"/>
        <v>0</v>
      </c>
      <c r="JC362" s="36">
        <f t="shared" si="707"/>
        <v>0</v>
      </c>
      <c r="JD362" s="36">
        <f t="shared" si="707"/>
        <v>0</v>
      </c>
      <c r="JE362" s="36">
        <f t="shared" si="707"/>
        <v>0</v>
      </c>
      <c r="JF362" s="36">
        <f t="shared" si="707"/>
        <v>0</v>
      </c>
      <c r="JG362" s="36">
        <f t="shared" si="707"/>
        <v>0</v>
      </c>
      <c r="JH362" s="36">
        <f t="shared" si="707"/>
        <v>0</v>
      </c>
      <c r="JI362" s="36">
        <f t="shared" si="707"/>
        <v>0</v>
      </c>
      <c r="JJ362" s="36">
        <f t="shared" si="707"/>
        <v>0</v>
      </c>
      <c r="JK362" s="36">
        <f t="shared" si="707"/>
        <v>0</v>
      </c>
      <c r="JL362" s="36">
        <f t="shared" si="707"/>
        <v>0</v>
      </c>
      <c r="JM362" s="36">
        <f t="shared" si="707"/>
        <v>0</v>
      </c>
      <c r="JN362" s="36">
        <f t="shared" si="707"/>
        <v>0</v>
      </c>
      <c r="JO362" s="36">
        <f t="shared" si="707"/>
        <v>0</v>
      </c>
      <c r="JP362" s="36">
        <f t="shared" si="708"/>
        <v>0</v>
      </c>
      <c r="JQ362" s="36">
        <f t="shared" si="708"/>
        <v>0</v>
      </c>
      <c r="JR362" s="36">
        <f t="shared" si="708"/>
        <v>0</v>
      </c>
      <c r="JS362" s="36">
        <f t="shared" si="708"/>
        <v>0</v>
      </c>
      <c r="JT362" s="36">
        <f t="shared" si="708"/>
        <v>0</v>
      </c>
      <c r="JU362" s="36">
        <f t="shared" si="708"/>
        <v>0</v>
      </c>
      <c r="JV362" s="36">
        <f t="shared" si="708"/>
        <v>0</v>
      </c>
      <c r="JW362" s="36">
        <f t="shared" si="708"/>
        <v>0</v>
      </c>
      <c r="JX362" s="36">
        <f t="shared" si="708"/>
        <v>0</v>
      </c>
      <c r="JY362" s="36">
        <f t="shared" si="708"/>
        <v>0</v>
      </c>
      <c r="JZ362" s="36">
        <f t="shared" si="708"/>
        <v>0</v>
      </c>
      <c r="KA362" s="36">
        <f t="shared" si="708"/>
        <v>0</v>
      </c>
      <c r="KB362" s="36">
        <f t="shared" si="708"/>
        <v>0</v>
      </c>
      <c r="KC362" s="36">
        <f t="shared" si="708"/>
        <v>0</v>
      </c>
      <c r="KD362" s="36">
        <f t="shared" si="708"/>
        <v>0</v>
      </c>
      <c r="KE362" s="36">
        <f t="shared" si="708"/>
        <v>0</v>
      </c>
      <c r="KF362" s="36">
        <f t="shared" si="709"/>
        <v>0</v>
      </c>
      <c r="KG362" s="36">
        <f t="shared" si="709"/>
        <v>0</v>
      </c>
      <c r="KH362" s="36">
        <f t="shared" si="709"/>
        <v>0</v>
      </c>
      <c r="KI362" s="36">
        <f t="shared" si="709"/>
        <v>0</v>
      </c>
      <c r="KJ362" s="36">
        <f t="shared" si="709"/>
        <v>0</v>
      </c>
      <c r="KK362" s="36">
        <f t="shared" si="709"/>
        <v>0</v>
      </c>
      <c r="KL362" s="36">
        <f t="shared" si="709"/>
        <v>0</v>
      </c>
      <c r="KM362" s="36">
        <f t="shared" si="709"/>
        <v>0</v>
      </c>
      <c r="KN362" s="36">
        <f t="shared" si="709"/>
        <v>0</v>
      </c>
      <c r="KO362" s="36">
        <f t="shared" si="709"/>
        <v>0</v>
      </c>
      <c r="KP362" s="36">
        <f t="shared" si="709"/>
        <v>0</v>
      </c>
      <c r="KQ362" s="36">
        <f t="shared" si="709"/>
        <v>0</v>
      </c>
      <c r="KR362" s="36">
        <f t="shared" si="709"/>
        <v>0</v>
      </c>
      <c r="KS362" s="36">
        <f t="shared" si="709"/>
        <v>0</v>
      </c>
      <c r="KT362" s="36">
        <f t="shared" si="709"/>
        <v>0</v>
      </c>
      <c r="KU362" s="36">
        <f t="shared" si="709"/>
        <v>0</v>
      </c>
      <c r="KV362" s="36">
        <f t="shared" si="710"/>
        <v>0</v>
      </c>
      <c r="KW362" s="36">
        <f t="shared" si="710"/>
        <v>0</v>
      </c>
      <c r="KX362" s="36">
        <f t="shared" si="710"/>
        <v>0</v>
      </c>
      <c r="KY362" s="36">
        <f t="shared" si="710"/>
        <v>0</v>
      </c>
      <c r="KZ362" s="36">
        <f t="shared" si="710"/>
        <v>0</v>
      </c>
      <c r="LA362" s="36">
        <f t="shared" si="710"/>
        <v>0</v>
      </c>
      <c r="LB362" s="36">
        <f t="shared" si="710"/>
        <v>0</v>
      </c>
      <c r="LC362" s="36">
        <f t="shared" si="710"/>
        <v>0</v>
      </c>
      <c r="LD362" s="36">
        <f t="shared" si="710"/>
        <v>0</v>
      </c>
      <c r="LE362" s="36">
        <f t="shared" si="710"/>
        <v>0</v>
      </c>
      <c r="LF362" s="36">
        <f t="shared" si="710"/>
        <v>0</v>
      </c>
      <c r="LG362" s="36">
        <f t="shared" si="710"/>
        <v>0</v>
      </c>
      <c r="LH362" s="36">
        <f t="shared" si="710"/>
        <v>0</v>
      </c>
      <c r="LI362" s="36">
        <f t="shared" si="710"/>
        <v>0</v>
      </c>
      <c r="LJ362" s="36">
        <f t="shared" si="710"/>
        <v>0</v>
      </c>
      <c r="LK362" s="36">
        <f t="shared" si="710"/>
        <v>0</v>
      </c>
      <c r="LL362" s="36">
        <f t="shared" si="711"/>
        <v>0</v>
      </c>
      <c r="LM362" s="36">
        <f t="shared" si="711"/>
        <v>0</v>
      </c>
      <c r="LN362" s="36">
        <f t="shared" si="711"/>
        <v>0</v>
      </c>
      <c r="LO362" s="36">
        <f t="shared" si="711"/>
        <v>0</v>
      </c>
      <c r="LP362" s="36">
        <f t="shared" si="711"/>
        <v>0</v>
      </c>
      <c r="LQ362" s="36">
        <f t="shared" si="711"/>
        <v>0</v>
      </c>
      <c r="LR362" s="36">
        <f t="shared" si="711"/>
        <v>0</v>
      </c>
      <c r="LS362" s="36">
        <f t="shared" si="711"/>
        <v>0</v>
      </c>
      <c r="LT362" s="36">
        <f t="shared" si="711"/>
        <v>0</v>
      </c>
      <c r="LU362" s="36">
        <f t="shared" si="711"/>
        <v>0</v>
      </c>
      <c r="LV362" s="36">
        <f t="shared" si="711"/>
        <v>0</v>
      </c>
      <c r="LW362" s="36">
        <f t="shared" si="711"/>
        <v>0</v>
      </c>
      <c r="LX362" s="36">
        <f t="shared" si="711"/>
        <v>0</v>
      </c>
      <c r="LY362" s="36">
        <f t="shared" si="711"/>
        <v>0</v>
      </c>
      <c r="LZ362" s="36">
        <f t="shared" si="711"/>
        <v>0</v>
      </c>
      <c r="MA362" s="36">
        <f t="shared" si="711"/>
        <v>0</v>
      </c>
      <c r="MB362" s="36">
        <f t="shared" si="712"/>
        <v>0</v>
      </c>
      <c r="MC362" s="36">
        <f t="shared" si="712"/>
        <v>0</v>
      </c>
      <c r="MD362" s="36">
        <f t="shared" si="712"/>
        <v>0</v>
      </c>
      <c r="ME362" s="36">
        <f t="shared" si="712"/>
        <v>0</v>
      </c>
      <c r="MF362" s="36">
        <f t="shared" si="712"/>
        <v>0</v>
      </c>
      <c r="MG362" s="36">
        <f t="shared" si="712"/>
        <v>0</v>
      </c>
      <c r="MH362" s="36">
        <f t="shared" si="712"/>
        <v>0</v>
      </c>
      <c r="MI362" s="36">
        <f t="shared" si="712"/>
        <v>0</v>
      </c>
      <c r="MJ362" s="36">
        <f t="shared" si="712"/>
        <v>0</v>
      </c>
      <c r="MK362" s="36">
        <f t="shared" si="712"/>
        <v>0</v>
      </c>
      <c r="ML362" s="36">
        <f t="shared" si="712"/>
        <v>0</v>
      </c>
      <c r="MM362" s="36">
        <f t="shared" si="712"/>
        <v>0</v>
      </c>
      <c r="MN362" s="36">
        <f t="shared" si="712"/>
        <v>0</v>
      </c>
      <c r="MO362" s="36">
        <f t="shared" si="712"/>
        <v>0</v>
      </c>
      <c r="MP362" s="36">
        <f t="shared" si="712"/>
        <v>0</v>
      </c>
      <c r="MQ362" s="36">
        <f t="shared" si="712"/>
        <v>0</v>
      </c>
      <c r="MR362" s="36">
        <f t="shared" si="713"/>
        <v>0</v>
      </c>
      <c r="MS362" s="36">
        <f t="shared" si="713"/>
        <v>0</v>
      </c>
      <c r="MT362" s="36">
        <f t="shared" si="713"/>
        <v>0</v>
      </c>
      <c r="MU362" s="36">
        <f t="shared" si="713"/>
        <v>0</v>
      </c>
      <c r="MV362" s="36">
        <f t="shared" si="713"/>
        <v>0</v>
      </c>
      <c r="MW362" s="36">
        <f t="shared" si="713"/>
        <v>0</v>
      </c>
      <c r="MX362" s="36">
        <f t="shared" si="713"/>
        <v>0</v>
      </c>
      <c r="MY362" s="36">
        <f t="shared" si="713"/>
        <v>0</v>
      </c>
      <c r="MZ362" s="36">
        <f t="shared" si="713"/>
        <v>0</v>
      </c>
      <c r="NA362" s="36">
        <f t="shared" si="713"/>
        <v>0</v>
      </c>
      <c r="NB362" s="36">
        <f t="shared" si="713"/>
        <v>0</v>
      </c>
      <c r="NC362" s="36">
        <f t="shared" si="713"/>
        <v>0</v>
      </c>
      <c r="ND362" s="36">
        <f t="shared" si="713"/>
        <v>0</v>
      </c>
      <c r="NE362" s="36">
        <f t="shared" si="713"/>
        <v>0</v>
      </c>
      <c r="NF362" s="36">
        <f t="shared" si="713"/>
        <v>0</v>
      </c>
      <c r="NG362" s="36">
        <f t="shared" si="713"/>
        <v>0</v>
      </c>
      <c r="NH362" s="36">
        <f t="shared" si="714"/>
        <v>0</v>
      </c>
      <c r="NI362" s="36">
        <f t="shared" si="714"/>
        <v>0</v>
      </c>
      <c r="NJ362" s="36">
        <f t="shared" si="714"/>
        <v>0</v>
      </c>
      <c r="NK362" s="179">
        <f t="shared" si="714"/>
        <v>0</v>
      </c>
    </row>
    <row r="363" spans="1:375" x14ac:dyDescent="0.25">
      <c r="A363" s="178"/>
      <c r="B363" s="37">
        <f>B147</f>
        <v>1750</v>
      </c>
      <c r="C363" s="36" t="str">
        <f>C311</f>
        <v>1000 / Box</v>
      </c>
      <c r="D363" s="36">
        <f t="shared" si="691"/>
        <v>0</v>
      </c>
      <c r="E363" s="36">
        <f t="shared" si="691"/>
        <v>0</v>
      </c>
      <c r="F363" s="36">
        <f t="shared" si="691"/>
        <v>0</v>
      </c>
      <c r="G363" s="36">
        <f t="shared" si="691"/>
        <v>0</v>
      </c>
      <c r="H363" s="36">
        <f t="shared" si="691"/>
        <v>0</v>
      </c>
      <c r="I363" s="36">
        <f t="shared" si="691"/>
        <v>0</v>
      </c>
      <c r="J363" s="36">
        <f t="shared" si="691"/>
        <v>0</v>
      </c>
      <c r="K363" s="36">
        <f t="shared" si="691"/>
        <v>0</v>
      </c>
      <c r="L363" s="36">
        <f t="shared" si="691"/>
        <v>0</v>
      </c>
      <c r="M363" s="36">
        <f t="shared" si="691"/>
        <v>0</v>
      </c>
      <c r="N363" s="36">
        <f t="shared" si="691"/>
        <v>0</v>
      </c>
      <c r="O363" s="36">
        <f t="shared" si="691"/>
        <v>0</v>
      </c>
      <c r="P363" s="36">
        <f t="shared" si="691"/>
        <v>0</v>
      </c>
      <c r="Q363" s="36">
        <f t="shared" si="691"/>
        <v>0</v>
      </c>
      <c r="R363" s="36">
        <f t="shared" si="691"/>
        <v>0</v>
      </c>
      <c r="S363" s="36">
        <f t="shared" si="691"/>
        <v>0</v>
      </c>
      <c r="T363" s="36">
        <f t="shared" si="692"/>
        <v>0</v>
      </c>
      <c r="U363" s="36">
        <f t="shared" si="692"/>
        <v>0</v>
      </c>
      <c r="V363" s="36">
        <f t="shared" si="692"/>
        <v>0</v>
      </c>
      <c r="W363" s="36">
        <f t="shared" si="692"/>
        <v>0</v>
      </c>
      <c r="X363" s="36">
        <f t="shared" si="692"/>
        <v>1750</v>
      </c>
      <c r="Y363" s="36">
        <f t="shared" si="692"/>
        <v>1750</v>
      </c>
      <c r="Z363" s="36">
        <f t="shared" si="692"/>
        <v>1750</v>
      </c>
      <c r="AA363" s="36">
        <f t="shared" si="692"/>
        <v>1750</v>
      </c>
      <c r="AB363" s="36">
        <f t="shared" si="692"/>
        <v>1750</v>
      </c>
      <c r="AC363" s="36">
        <f t="shared" si="692"/>
        <v>1750</v>
      </c>
      <c r="AD363" s="36">
        <f t="shared" si="692"/>
        <v>1750</v>
      </c>
      <c r="AE363" s="36">
        <f t="shared" si="692"/>
        <v>1750</v>
      </c>
      <c r="AF363" s="36">
        <f t="shared" si="692"/>
        <v>1750</v>
      </c>
      <c r="AG363" s="36">
        <f t="shared" si="692"/>
        <v>1750</v>
      </c>
      <c r="AH363" s="36">
        <f t="shared" si="692"/>
        <v>1750</v>
      </c>
      <c r="AI363" s="36">
        <f t="shared" si="692"/>
        <v>1750</v>
      </c>
      <c r="AJ363" s="36">
        <f t="shared" si="693"/>
        <v>1750</v>
      </c>
      <c r="AK363" s="36">
        <f t="shared" si="693"/>
        <v>1750</v>
      </c>
      <c r="AL363" s="36">
        <f t="shared" si="693"/>
        <v>1750</v>
      </c>
      <c r="AM363" s="36">
        <f t="shared" si="693"/>
        <v>1750</v>
      </c>
      <c r="AN363" s="36">
        <f t="shared" si="693"/>
        <v>1750</v>
      </c>
      <c r="AO363" s="36">
        <f t="shared" si="693"/>
        <v>1750</v>
      </c>
      <c r="AP363" s="36">
        <f t="shared" si="693"/>
        <v>1750</v>
      </c>
      <c r="AQ363" s="36">
        <f t="shared" si="693"/>
        <v>1750</v>
      </c>
      <c r="AR363" s="36">
        <f t="shared" si="693"/>
        <v>1750</v>
      </c>
      <c r="AS363" s="36">
        <f t="shared" si="693"/>
        <v>1750</v>
      </c>
      <c r="AT363" s="36">
        <f t="shared" si="693"/>
        <v>1750</v>
      </c>
      <c r="AU363" s="36">
        <f t="shared" si="693"/>
        <v>1750</v>
      </c>
      <c r="AV363" s="36">
        <f t="shared" si="693"/>
        <v>1750</v>
      </c>
      <c r="AW363" s="36">
        <f t="shared" si="693"/>
        <v>1750</v>
      </c>
      <c r="AX363" s="36">
        <f t="shared" si="693"/>
        <v>1750</v>
      </c>
      <c r="AY363" s="36">
        <f t="shared" si="693"/>
        <v>1750</v>
      </c>
      <c r="AZ363" s="36">
        <f t="shared" si="694"/>
        <v>1750</v>
      </c>
      <c r="BA363" s="36">
        <f t="shared" si="694"/>
        <v>1750</v>
      </c>
      <c r="BB363" s="36">
        <f t="shared" si="694"/>
        <v>1750</v>
      </c>
      <c r="BC363" s="36">
        <f t="shared" si="694"/>
        <v>1750</v>
      </c>
      <c r="BD363" s="36">
        <f t="shared" si="694"/>
        <v>1750</v>
      </c>
      <c r="BE363" s="36">
        <f t="shared" si="694"/>
        <v>1750</v>
      </c>
      <c r="BF363" s="36">
        <f t="shared" si="694"/>
        <v>1750</v>
      </c>
      <c r="BG363" s="36">
        <f t="shared" si="694"/>
        <v>1750</v>
      </c>
      <c r="BH363" s="36">
        <f t="shared" si="694"/>
        <v>0</v>
      </c>
      <c r="BI363" s="36">
        <f t="shared" si="694"/>
        <v>0</v>
      </c>
      <c r="BJ363" s="36">
        <f t="shared" si="694"/>
        <v>0</v>
      </c>
      <c r="BK363" s="36">
        <f t="shared" si="694"/>
        <v>1750</v>
      </c>
      <c r="BL363" s="36">
        <f t="shared" si="694"/>
        <v>1750</v>
      </c>
      <c r="BM363" s="36">
        <f t="shared" si="694"/>
        <v>1750</v>
      </c>
      <c r="BN363" s="36">
        <f t="shared" si="694"/>
        <v>1750</v>
      </c>
      <c r="BO363" s="36">
        <f t="shared" si="694"/>
        <v>1750</v>
      </c>
      <c r="BP363" s="36">
        <f t="shared" si="695"/>
        <v>1750</v>
      </c>
      <c r="BQ363" s="36">
        <f t="shared" si="695"/>
        <v>1750</v>
      </c>
      <c r="BR363" s="36">
        <f t="shared" si="695"/>
        <v>1750</v>
      </c>
      <c r="BS363" s="36">
        <f t="shared" si="695"/>
        <v>1750</v>
      </c>
      <c r="BT363" s="36">
        <f t="shared" si="695"/>
        <v>1750</v>
      </c>
      <c r="BU363" s="36">
        <f t="shared" si="695"/>
        <v>1750</v>
      </c>
      <c r="BV363" s="36">
        <f t="shared" si="695"/>
        <v>1750</v>
      </c>
      <c r="BW363" s="36">
        <f t="shared" si="695"/>
        <v>1750</v>
      </c>
      <c r="BX363" s="36">
        <f t="shared" si="695"/>
        <v>1750</v>
      </c>
      <c r="BY363" s="36">
        <f t="shared" si="695"/>
        <v>1750</v>
      </c>
      <c r="BZ363" s="36">
        <f t="shared" si="695"/>
        <v>1750</v>
      </c>
      <c r="CA363" s="36">
        <f t="shared" si="695"/>
        <v>1750</v>
      </c>
      <c r="CB363" s="36">
        <f t="shared" si="695"/>
        <v>1750</v>
      </c>
      <c r="CC363" s="36">
        <f t="shared" si="695"/>
        <v>1750</v>
      </c>
      <c r="CD363" s="36">
        <f t="shared" si="695"/>
        <v>1750</v>
      </c>
      <c r="CE363" s="36">
        <f t="shared" si="695"/>
        <v>1750</v>
      </c>
      <c r="CF363" s="36">
        <f t="shared" si="696"/>
        <v>1750</v>
      </c>
      <c r="CG363" s="36">
        <f t="shared" si="696"/>
        <v>1750</v>
      </c>
      <c r="CH363" s="36">
        <f t="shared" si="696"/>
        <v>1750</v>
      </c>
      <c r="CI363" s="36">
        <f t="shared" si="696"/>
        <v>1750</v>
      </c>
      <c r="CJ363" s="36">
        <f t="shared" si="696"/>
        <v>1750</v>
      </c>
      <c r="CK363" s="36">
        <f t="shared" si="696"/>
        <v>1750</v>
      </c>
      <c r="CL363" s="36">
        <f t="shared" si="696"/>
        <v>1750</v>
      </c>
      <c r="CM363" s="36">
        <f t="shared" si="696"/>
        <v>1750</v>
      </c>
      <c r="CN363" s="36">
        <f t="shared" si="696"/>
        <v>1750</v>
      </c>
      <c r="CO363" s="36">
        <f t="shared" si="696"/>
        <v>1750</v>
      </c>
      <c r="CP363" s="36">
        <f t="shared" si="696"/>
        <v>1750</v>
      </c>
      <c r="CQ363" s="36">
        <f t="shared" si="696"/>
        <v>1750</v>
      </c>
      <c r="CR363" s="36">
        <f t="shared" si="696"/>
        <v>1750</v>
      </c>
      <c r="CS363" s="36">
        <f t="shared" si="696"/>
        <v>1750</v>
      </c>
      <c r="CT363" s="36">
        <f t="shared" si="696"/>
        <v>1750</v>
      </c>
      <c r="CU363" s="36">
        <f t="shared" si="696"/>
        <v>1750</v>
      </c>
      <c r="CV363" s="36">
        <f t="shared" si="697"/>
        <v>1750</v>
      </c>
      <c r="CW363" s="36">
        <f t="shared" si="697"/>
        <v>1750</v>
      </c>
      <c r="CX363" s="36">
        <f t="shared" si="697"/>
        <v>1750</v>
      </c>
      <c r="CY363" s="36">
        <f t="shared" si="697"/>
        <v>1750</v>
      </c>
      <c r="CZ363" s="36">
        <f t="shared" si="697"/>
        <v>1750</v>
      </c>
      <c r="DA363" s="36">
        <f t="shared" si="697"/>
        <v>1750</v>
      </c>
      <c r="DB363" s="36">
        <f t="shared" si="697"/>
        <v>1750</v>
      </c>
      <c r="DC363" s="36">
        <f t="shared" si="697"/>
        <v>1750</v>
      </c>
      <c r="DD363" s="36">
        <f t="shared" si="697"/>
        <v>1750</v>
      </c>
      <c r="DE363" s="36">
        <f t="shared" si="697"/>
        <v>1750</v>
      </c>
      <c r="DF363" s="36">
        <f t="shared" si="697"/>
        <v>1750</v>
      </c>
      <c r="DG363" s="36">
        <f t="shared" si="697"/>
        <v>1750</v>
      </c>
      <c r="DH363" s="36">
        <f t="shared" si="697"/>
        <v>1750</v>
      </c>
      <c r="DI363" s="36">
        <f t="shared" si="697"/>
        <v>1750</v>
      </c>
      <c r="DJ363" s="36">
        <f t="shared" si="697"/>
        <v>1750</v>
      </c>
      <c r="DK363" s="36">
        <f t="shared" si="697"/>
        <v>1750</v>
      </c>
      <c r="DL363" s="36">
        <f t="shared" si="698"/>
        <v>1750</v>
      </c>
      <c r="DM363" s="36">
        <f t="shared" si="698"/>
        <v>1750</v>
      </c>
      <c r="DN363" s="36">
        <f t="shared" si="698"/>
        <v>1750</v>
      </c>
      <c r="DO363" s="36">
        <f t="shared" si="698"/>
        <v>1750</v>
      </c>
      <c r="DP363" s="36">
        <f t="shared" si="698"/>
        <v>1750</v>
      </c>
      <c r="DQ363" s="36">
        <f t="shared" si="698"/>
        <v>1750</v>
      </c>
      <c r="DR363" s="36">
        <f t="shared" si="698"/>
        <v>1750</v>
      </c>
      <c r="DS363" s="36">
        <f t="shared" si="698"/>
        <v>1750</v>
      </c>
      <c r="DT363" s="36">
        <f t="shared" si="698"/>
        <v>1750</v>
      </c>
      <c r="DU363" s="36">
        <f t="shared" si="698"/>
        <v>1750</v>
      </c>
      <c r="DV363" s="36">
        <f t="shared" si="698"/>
        <v>1750</v>
      </c>
      <c r="DW363" s="36">
        <f t="shared" si="698"/>
        <v>1750</v>
      </c>
      <c r="DX363" s="36">
        <f t="shared" si="698"/>
        <v>1750</v>
      </c>
      <c r="DY363" s="36">
        <f t="shared" si="698"/>
        <v>1750</v>
      </c>
      <c r="DZ363" s="36">
        <f t="shared" si="698"/>
        <v>1750</v>
      </c>
      <c r="EA363" s="36">
        <f t="shared" si="698"/>
        <v>1750</v>
      </c>
      <c r="EB363" s="36">
        <f t="shared" si="699"/>
        <v>1750</v>
      </c>
      <c r="EC363" s="36">
        <f t="shared" si="699"/>
        <v>1750</v>
      </c>
      <c r="ED363" s="36">
        <f t="shared" si="699"/>
        <v>1750</v>
      </c>
      <c r="EE363" s="36">
        <f t="shared" si="699"/>
        <v>1750</v>
      </c>
      <c r="EF363" s="36">
        <f t="shared" si="699"/>
        <v>1750</v>
      </c>
      <c r="EG363" s="36">
        <f t="shared" si="699"/>
        <v>1750</v>
      </c>
      <c r="EH363" s="36">
        <f t="shared" si="699"/>
        <v>1750</v>
      </c>
      <c r="EI363" s="36">
        <f t="shared" si="699"/>
        <v>1750</v>
      </c>
      <c r="EJ363" s="36">
        <f t="shared" si="699"/>
        <v>1750</v>
      </c>
      <c r="EK363" s="36">
        <f t="shared" si="699"/>
        <v>1750</v>
      </c>
      <c r="EL363" s="36">
        <f t="shared" si="699"/>
        <v>1750</v>
      </c>
      <c r="EM363" s="36">
        <f t="shared" si="699"/>
        <v>1750</v>
      </c>
      <c r="EN363" s="36">
        <f t="shared" si="699"/>
        <v>1750</v>
      </c>
      <c r="EO363" s="36">
        <f t="shared" si="699"/>
        <v>1750</v>
      </c>
      <c r="EP363" s="36">
        <f t="shared" si="699"/>
        <v>1750</v>
      </c>
      <c r="EQ363" s="36">
        <f t="shared" si="699"/>
        <v>1750</v>
      </c>
      <c r="ER363" s="36">
        <f t="shared" si="700"/>
        <v>1750</v>
      </c>
      <c r="ES363" s="36">
        <f t="shared" si="700"/>
        <v>1750</v>
      </c>
      <c r="ET363" s="36">
        <f t="shared" si="700"/>
        <v>1750</v>
      </c>
      <c r="EU363" s="36">
        <f t="shared" si="700"/>
        <v>1750</v>
      </c>
      <c r="EV363" s="36">
        <f t="shared" si="700"/>
        <v>1750</v>
      </c>
      <c r="EW363" s="36">
        <f t="shared" si="700"/>
        <v>0</v>
      </c>
      <c r="EX363" s="36">
        <f t="shared" si="700"/>
        <v>0</v>
      </c>
      <c r="EY363" s="36">
        <f t="shared" si="700"/>
        <v>0</v>
      </c>
      <c r="EZ363" s="36">
        <f t="shared" si="700"/>
        <v>0</v>
      </c>
      <c r="FA363" s="36">
        <f t="shared" si="700"/>
        <v>0</v>
      </c>
      <c r="FB363" s="36">
        <f t="shared" si="700"/>
        <v>0</v>
      </c>
      <c r="FC363" s="36">
        <f t="shared" si="700"/>
        <v>0</v>
      </c>
      <c r="FD363" s="36">
        <f t="shared" si="700"/>
        <v>0</v>
      </c>
      <c r="FE363" s="36">
        <f t="shared" si="700"/>
        <v>0</v>
      </c>
      <c r="FF363" s="36">
        <f t="shared" si="700"/>
        <v>0</v>
      </c>
      <c r="FG363" s="36">
        <f t="shared" si="700"/>
        <v>0</v>
      </c>
      <c r="FH363" s="36">
        <f t="shared" si="701"/>
        <v>0</v>
      </c>
      <c r="FI363" s="36">
        <f t="shared" si="701"/>
        <v>0</v>
      </c>
      <c r="FJ363" s="36">
        <f t="shared" si="701"/>
        <v>0</v>
      </c>
      <c r="FK363" s="36">
        <f t="shared" si="701"/>
        <v>0</v>
      </c>
      <c r="FL363" s="36">
        <f t="shared" si="701"/>
        <v>0</v>
      </c>
      <c r="FM363" s="36">
        <f t="shared" si="701"/>
        <v>0</v>
      </c>
      <c r="FN363" s="36">
        <f t="shared" si="701"/>
        <v>0</v>
      </c>
      <c r="FO363" s="36">
        <f t="shared" si="701"/>
        <v>0</v>
      </c>
      <c r="FP363" s="36">
        <f t="shared" si="701"/>
        <v>0</v>
      </c>
      <c r="FQ363" s="36">
        <f t="shared" si="701"/>
        <v>0</v>
      </c>
      <c r="FR363" s="36">
        <f t="shared" si="701"/>
        <v>0</v>
      </c>
      <c r="FS363" s="36">
        <f t="shared" si="701"/>
        <v>0</v>
      </c>
      <c r="FT363" s="36">
        <f t="shared" si="701"/>
        <v>0</v>
      </c>
      <c r="FU363" s="36">
        <f t="shared" si="701"/>
        <v>0</v>
      </c>
      <c r="FV363" s="36">
        <f t="shared" si="701"/>
        <v>0</v>
      </c>
      <c r="FW363" s="36">
        <f t="shared" si="701"/>
        <v>0</v>
      </c>
      <c r="FX363" s="36">
        <f t="shared" si="702"/>
        <v>0</v>
      </c>
      <c r="FY363" s="36">
        <f t="shared" si="702"/>
        <v>0</v>
      </c>
      <c r="FZ363" s="36">
        <f t="shared" si="702"/>
        <v>0</v>
      </c>
      <c r="GA363" s="36">
        <f t="shared" si="702"/>
        <v>0</v>
      </c>
      <c r="GB363" s="36">
        <f t="shared" si="702"/>
        <v>0</v>
      </c>
      <c r="GC363" s="36">
        <f t="shared" si="702"/>
        <v>0</v>
      </c>
      <c r="GD363" s="36">
        <f t="shared" si="702"/>
        <v>0</v>
      </c>
      <c r="GE363" s="36">
        <f t="shared" si="702"/>
        <v>0</v>
      </c>
      <c r="GF363" s="36">
        <f t="shared" si="702"/>
        <v>0</v>
      </c>
      <c r="GG363" s="36">
        <f t="shared" si="702"/>
        <v>0</v>
      </c>
      <c r="GH363" s="36">
        <f t="shared" si="702"/>
        <v>0</v>
      </c>
      <c r="GI363" s="36">
        <f t="shared" si="702"/>
        <v>0</v>
      </c>
      <c r="GJ363" s="36">
        <f t="shared" si="702"/>
        <v>0</v>
      </c>
      <c r="GK363" s="36">
        <f t="shared" si="702"/>
        <v>0</v>
      </c>
      <c r="GL363" s="36">
        <f t="shared" si="702"/>
        <v>0</v>
      </c>
      <c r="GM363" s="36">
        <f t="shared" si="702"/>
        <v>0</v>
      </c>
      <c r="GN363" s="36">
        <f t="shared" si="703"/>
        <v>0</v>
      </c>
      <c r="GO363" s="36">
        <f t="shared" si="703"/>
        <v>0</v>
      </c>
      <c r="GP363" s="36">
        <f t="shared" si="703"/>
        <v>0</v>
      </c>
      <c r="GQ363" s="36">
        <f t="shared" si="703"/>
        <v>0</v>
      </c>
      <c r="GR363" s="36">
        <f t="shared" si="703"/>
        <v>0</v>
      </c>
      <c r="GS363" s="36">
        <f t="shared" si="703"/>
        <v>0</v>
      </c>
      <c r="GT363" s="36">
        <f t="shared" si="703"/>
        <v>0</v>
      </c>
      <c r="GU363" s="36">
        <f t="shared" si="703"/>
        <v>0</v>
      </c>
      <c r="GV363" s="36">
        <f t="shared" si="703"/>
        <v>0</v>
      </c>
      <c r="GW363" s="36">
        <f t="shared" si="703"/>
        <v>0</v>
      </c>
      <c r="GX363" s="36">
        <f t="shared" si="703"/>
        <v>0</v>
      </c>
      <c r="GY363" s="36">
        <f t="shared" si="703"/>
        <v>0</v>
      </c>
      <c r="GZ363" s="36">
        <f t="shared" si="703"/>
        <v>0</v>
      </c>
      <c r="HA363" s="36">
        <f t="shared" si="703"/>
        <v>0</v>
      </c>
      <c r="HB363" s="36">
        <f t="shared" si="703"/>
        <v>0</v>
      </c>
      <c r="HC363" s="36">
        <f t="shared" si="703"/>
        <v>0</v>
      </c>
      <c r="HD363" s="36">
        <f t="shared" si="704"/>
        <v>0</v>
      </c>
      <c r="HE363" s="36">
        <f t="shared" si="704"/>
        <v>0</v>
      </c>
      <c r="HF363" s="36">
        <f t="shared" si="704"/>
        <v>0</v>
      </c>
      <c r="HG363" s="36">
        <f t="shared" si="704"/>
        <v>0</v>
      </c>
      <c r="HH363" s="36">
        <f t="shared" si="704"/>
        <v>0</v>
      </c>
      <c r="HI363" s="36">
        <f t="shared" si="704"/>
        <v>0</v>
      </c>
      <c r="HJ363" s="36">
        <f t="shared" si="704"/>
        <v>0</v>
      </c>
      <c r="HK363" s="36">
        <f t="shared" si="704"/>
        <v>0</v>
      </c>
      <c r="HL363" s="36">
        <f t="shared" si="704"/>
        <v>0</v>
      </c>
      <c r="HM363" s="36">
        <f t="shared" si="704"/>
        <v>0</v>
      </c>
      <c r="HN363" s="36">
        <f t="shared" si="704"/>
        <v>0</v>
      </c>
      <c r="HO363" s="36">
        <f t="shared" si="704"/>
        <v>0</v>
      </c>
      <c r="HP363" s="36">
        <f t="shared" si="704"/>
        <v>0</v>
      </c>
      <c r="HQ363" s="36">
        <f t="shared" si="704"/>
        <v>0</v>
      </c>
      <c r="HR363" s="36">
        <f t="shared" si="704"/>
        <v>0</v>
      </c>
      <c r="HS363" s="36">
        <f t="shared" si="704"/>
        <v>0</v>
      </c>
      <c r="HT363" s="36">
        <f t="shared" si="705"/>
        <v>0</v>
      </c>
      <c r="HU363" s="36">
        <f t="shared" si="705"/>
        <v>0</v>
      </c>
      <c r="HV363" s="36">
        <f t="shared" si="705"/>
        <v>0</v>
      </c>
      <c r="HW363" s="36">
        <f t="shared" si="705"/>
        <v>0</v>
      </c>
      <c r="HX363" s="36">
        <f t="shared" si="705"/>
        <v>0</v>
      </c>
      <c r="HY363" s="36">
        <f t="shared" si="705"/>
        <v>0</v>
      </c>
      <c r="HZ363" s="36">
        <f t="shared" si="705"/>
        <v>0</v>
      </c>
      <c r="IA363" s="36">
        <f t="shared" si="705"/>
        <v>0</v>
      </c>
      <c r="IB363" s="36">
        <f t="shared" si="705"/>
        <v>0</v>
      </c>
      <c r="IC363" s="36">
        <f t="shared" si="705"/>
        <v>0</v>
      </c>
      <c r="ID363" s="36">
        <f t="shared" si="705"/>
        <v>0</v>
      </c>
      <c r="IE363" s="36">
        <f t="shared" si="705"/>
        <v>0</v>
      </c>
      <c r="IF363" s="36">
        <f t="shared" si="705"/>
        <v>0</v>
      </c>
      <c r="IG363" s="36">
        <f t="shared" si="705"/>
        <v>0</v>
      </c>
      <c r="IH363" s="36">
        <f t="shared" si="705"/>
        <v>0</v>
      </c>
      <c r="II363" s="36">
        <f t="shared" si="705"/>
        <v>0</v>
      </c>
      <c r="IJ363" s="36">
        <f t="shared" si="706"/>
        <v>0</v>
      </c>
      <c r="IK363" s="36">
        <f t="shared" si="706"/>
        <v>0</v>
      </c>
      <c r="IL363" s="36">
        <f t="shared" si="706"/>
        <v>0</v>
      </c>
      <c r="IM363" s="36">
        <f t="shared" si="706"/>
        <v>0</v>
      </c>
      <c r="IN363" s="36">
        <f t="shared" si="706"/>
        <v>0</v>
      </c>
      <c r="IO363" s="36">
        <f t="shared" si="706"/>
        <v>0</v>
      </c>
      <c r="IP363" s="36">
        <f t="shared" si="706"/>
        <v>0</v>
      </c>
      <c r="IQ363" s="36">
        <f t="shared" si="706"/>
        <v>0</v>
      </c>
      <c r="IR363" s="36">
        <f t="shared" si="706"/>
        <v>0</v>
      </c>
      <c r="IS363" s="36">
        <f t="shared" si="706"/>
        <v>0</v>
      </c>
      <c r="IT363" s="36">
        <f t="shared" si="706"/>
        <v>0</v>
      </c>
      <c r="IU363" s="36">
        <f t="shared" si="706"/>
        <v>0</v>
      </c>
      <c r="IV363" s="36">
        <f t="shared" si="706"/>
        <v>0</v>
      </c>
      <c r="IW363" s="36">
        <f t="shared" si="706"/>
        <v>0</v>
      </c>
      <c r="IX363" s="36">
        <f t="shared" si="706"/>
        <v>0</v>
      </c>
      <c r="IY363" s="36">
        <f t="shared" si="706"/>
        <v>0</v>
      </c>
      <c r="IZ363" s="36">
        <f t="shared" si="707"/>
        <v>0</v>
      </c>
      <c r="JA363" s="36">
        <f t="shared" si="707"/>
        <v>0</v>
      </c>
      <c r="JB363" s="36">
        <f t="shared" si="707"/>
        <v>0</v>
      </c>
      <c r="JC363" s="36">
        <f t="shared" si="707"/>
        <v>0</v>
      </c>
      <c r="JD363" s="36">
        <f t="shared" si="707"/>
        <v>0</v>
      </c>
      <c r="JE363" s="36">
        <f t="shared" si="707"/>
        <v>0</v>
      </c>
      <c r="JF363" s="36">
        <f t="shared" si="707"/>
        <v>0</v>
      </c>
      <c r="JG363" s="36">
        <f t="shared" si="707"/>
        <v>0</v>
      </c>
      <c r="JH363" s="36">
        <f t="shared" si="707"/>
        <v>0</v>
      </c>
      <c r="JI363" s="36">
        <f t="shared" si="707"/>
        <v>0</v>
      </c>
      <c r="JJ363" s="36">
        <f t="shared" si="707"/>
        <v>0</v>
      </c>
      <c r="JK363" s="36">
        <f t="shared" si="707"/>
        <v>0</v>
      </c>
      <c r="JL363" s="36">
        <f t="shared" si="707"/>
        <v>0</v>
      </c>
      <c r="JM363" s="36">
        <f t="shared" si="707"/>
        <v>0</v>
      </c>
      <c r="JN363" s="36">
        <f t="shared" si="707"/>
        <v>0</v>
      </c>
      <c r="JO363" s="36">
        <f t="shared" si="707"/>
        <v>0</v>
      </c>
      <c r="JP363" s="36">
        <f t="shared" si="708"/>
        <v>0</v>
      </c>
      <c r="JQ363" s="36">
        <f t="shared" si="708"/>
        <v>0</v>
      </c>
      <c r="JR363" s="36">
        <f t="shared" si="708"/>
        <v>0</v>
      </c>
      <c r="JS363" s="36">
        <f t="shared" si="708"/>
        <v>0</v>
      </c>
      <c r="JT363" s="36">
        <f t="shared" si="708"/>
        <v>0</v>
      </c>
      <c r="JU363" s="36">
        <f t="shared" si="708"/>
        <v>0</v>
      </c>
      <c r="JV363" s="36">
        <f t="shared" si="708"/>
        <v>0</v>
      </c>
      <c r="JW363" s="36">
        <f t="shared" si="708"/>
        <v>0</v>
      </c>
      <c r="JX363" s="36">
        <f t="shared" si="708"/>
        <v>0</v>
      </c>
      <c r="JY363" s="36">
        <f t="shared" si="708"/>
        <v>0</v>
      </c>
      <c r="JZ363" s="36">
        <f t="shared" si="708"/>
        <v>0</v>
      </c>
      <c r="KA363" s="36">
        <f t="shared" si="708"/>
        <v>0</v>
      </c>
      <c r="KB363" s="36">
        <f t="shared" si="708"/>
        <v>0</v>
      </c>
      <c r="KC363" s="36">
        <f t="shared" si="708"/>
        <v>0</v>
      </c>
      <c r="KD363" s="36">
        <f t="shared" si="708"/>
        <v>0</v>
      </c>
      <c r="KE363" s="36">
        <f t="shared" si="708"/>
        <v>0</v>
      </c>
      <c r="KF363" s="36">
        <f t="shared" si="709"/>
        <v>0</v>
      </c>
      <c r="KG363" s="36">
        <f t="shared" si="709"/>
        <v>0</v>
      </c>
      <c r="KH363" s="36">
        <f t="shared" si="709"/>
        <v>0</v>
      </c>
      <c r="KI363" s="36">
        <f t="shared" si="709"/>
        <v>0</v>
      </c>
      <c r="KJ363" s="36">
        <f t="shared" si="709"/>
        <v>0</v>
      </c>
      <c r="KK363" s="36">
        <f t="shared" si="709"/>
        <v>0</v>
      </c>
      <c r="KL363" s="36">
        <f t="shared" si="709"/>
        <v>0</v>
      </c>
      <c r="KM363" s="36">
        <f t="shared" si="709"/>
        <v>0</v>
      </c>
      <c r="KN363" s="36">
        <f t="shared" si="709"/>
        <v>0</v>
      </c>
      <c r="KO363" s="36">
        <f t="shared" si="709"/>
        <v>0</v>
      </c>
      <c r="KP363" s="36">
        <f t="shared" si="709"/>
        <v>0</v>
      </c>
      <c r="KQ363" s="36">
        <f t="shared" si="709"/>
        <v>0</v>
      </c>
      <c r="KR363" s="36">
        <f t="shared" si="709"/>
        <v>0</v>
      </c>
      <c r="KS363" s="36">
        <f t="shared" si="709"/>
        <v>0</v>
      </c>
      <c r="KT363" s="36">
        <f t="shared" si="709"/>
        <v>0</v>
      </c>
      <c r="KU363" s="36">
        <f t="shared" si="709"/>
        <v>0</v>
      </c>
      <c r="KV363" s="36">
        <f t="shared" si="710"/>
        <v>0</v>
      </c>
      <c r="KW363" s="36">
        <f t="shared" si="710"/>
        <v>0</v>
      </c>
      <c r="KX363" s="36">
        <f t="shared" si="710"/>
        <v>0</v>
      </c>
      <c r="KY363" s="36">
        <f t="shared" si="710"/>
        <v>0</v>
      </c>
      <c r="KZ363" s="36">
        <f t="shared" si="710"/>
        <v>0</v>
      </c>
      <c r="LA363" s="36">
        <f t="shared" si="710"/>
        <v>0</v>
      </c>
      <c r="LB363" s="36">
        <f t="shared" si="710"/>
        <v>0</v>
      </c>
      <c r="LC363" s="36">
        <f t="shared" si="710"/>
        <v>0</v>
      </c>
      <c r="LD363" s="36">
        <f t="shared" si="710"/>
        <v>0</v>
      </c>
      <c r="LE363" s="36">
        <f t="shared" si="710"/>
        <v>0</v>
      </c>
      <c r="LF363" s="36">
        <f t="shared" si="710"/>
        <v>0</v>
      </c>
      <c r="LG363" s="36">
        <f t="shared" si="710"/>
        <v>0</v>
      </c>
      <c r="LH363" s="36">
        <f t="shared" si="710"/>
        <v>0</v>
      </c>
      <c r="LI363" s="36">
        <f t="shared" si="710"/>
        <v>0</v>
      </c>
      <c r="LJ363" s="36">
        <f t="shared" si="710"/>
        <v>0</v>
      </c>
      <c r="LK363" s="36">
        <f t="shared" si="710"/>
        <v>0</v>
      </c>
      <c r="LL363" s="36">
        <f t="shared" si="711"/>
        <v>0</v>
      </c>
      <c r="LM363" s="36">
        <f t="shared" si="711"/>
        <v>0</v>
      </c>
      <c r="LN363" s="36">
        <f t="shared" si="711"/>
        <v>0</v>
      </c>
      <c r="LO363" s="36">
        <f t="shared" si="711"/>
        <v>0</v>
      </c>
      <c r="LP363" s="36">
        <f t="shared" si="711"/>
        <v>0</v>
      </c>
      <c r="LQ363" s="36">
        <f t="shared" si="711"/>
        <v>0</v>
      </c>
      <c r="LR363" s="36">
        <f t="shared" si="711"/>
        <v>0</v>
      </c>
      <c r="LS363" s="36">
        <f t="shared" si="711"/>
        <v>0</v>
      </c>
      <c r="LT363" s="36">
        <f t="shared" si="711"/>
        <v>0</v>
      </c>
      <c r="LU363" s="36">
        <f t="shared" si="711"/>
        <v>0</v>
      </c>
      <c r="LV363" s="36">
        <f t="shared" si="711"/>
        <v>0</v>
      </c>
      <c r="LW363" s="36">
        <f t="shared" si="711"/>
        <v>0</v>
      </c>
      <c r="LX363" s="36">
        <f t="shared" si="711"/>
        <v>0</v>
      </c>
      <c r="LY363" s="36">
        <f t="shared" si="711"/>
        <v>0</v>
      </c>
      <c r="LZ363" s="36">
        <f t="shared" si="711"/>
        <v>0</v>
      </c>
      <c r="MA363" s="36">
        <f t="shared" si="711"/>
        <v>0</v>
      </c>
      <c r="MB363" s="36">
        <f t="shared" si="712"/>
        <v>0</v>
      </c>
      <c r="MC363" s="36">
        <f t="shared" si="712"/>
        <v>0</v>
      </c>
      <c r="MD363" s="36">
        <f t="shared" si="712"/>
        <v>0</v>
      </c>
      <c r="ME363" s="36">
        <f t="shared" si="712"/>
        <v>0</v>
      </c>
      <c r="MF363" s="36">
        <f t="shared" si="712"/>
        <v>0</v>
      </c>
      <c r="MG363" s="36">
        <f t="shared" si="712"/>
        <v>0</v>
      </c>
      <c r="MH363" s="36">
        <f t="shared" si="712"/>
        <v>0</v>
      </c>
      <c r="MI363" s="36">
        <f t="shared" si="712"/>
        <v>0</v>
      </c>
      <c r="MJ363" s="36">
        <f t="shared" si="712"/>
        <v>0</v>
      </c>
      <c r="MK363" s="36">
        <f t="shared" si="712"/>
        <v>0</v>
      </c>
      <c r="ML363" s="36">
        <f t="shared" si="712"/>
        <v>0</v>
      </c>
      <c r="MM363" s="36">
        <f t="shared" si="712"/>
        <v>0</v>
      </c>
      <c r="MN363" s="36">
        <f t="shared" si="712"/>
        <v>0</v>
      </c>
      <c r="MO363" s="36">
        <f t="shared" si="712"/>
        <v>0</v>
      </c>
      <c r="MP363" s="36">
        <f t="shared" si="712"/>
        <v>0</v>
      </c>
      <c r="MQ363" s="36">
        <f t="shared" si="712"/>
        <v>0</v>
      </c>
      <c r="MR363" s="36">
        <f t="shared" si="713"/>
        <v>0</v>
      </c>
      <c r="MS363" s="36">
        <f t="shared" si="713"/>
        <v>0</v>
      </c>
      <c r="MT363" s="36">
        <f t="shared" si="713"/>
        <v>0</v>
      </c>
      <c r="MU363" s="36">
        <f t="shared" si="713"/>
        <v>0</v>
      </c>
      <c r="MV363" s="36">
        <f t="shared" si="713"/>
        <v>0</v>
      </c>
      <c r="MW363" s="36">
        <f t="shared" si="713"/>
        <v>0</v>
      </c>
      <c r="MX363" s="36">
        <f t="shared" si="713"/>
        <v>0</v>
      </c>
      <c r="MY363" s="36">
        <f t="shared" si="713"/>
        <v>0</v>
      </c>
      <c r="MZ363" s="36">
        <f t="shared" si="713"/>
        <v>0</v>
      </c>
      <c r="NA363" s="36">
        <f t="shared" si="713"/>
        <v>0</v>
      </c>
      <c r="NB363" s="36">
        <f t="shared" si="713"/>
        <v>0</v>
      </c>
      <c r="NC363" s="36">
        <f t="shared" si="713"/>
        <v>0</v>
      </c>
      <c r="ND363" s="36">
        <f t="shared" si="713"/>
        <v>0</v>
      </c>
      <c r="NE363" s="36">
        <f t="shared" si="713"/>
        <v>0</v>
      </c>
      <c r="NF363" s="36">
        <f t="shared" si="713"/>
        <v>0</v>
      </c>
      <c r="NG363" s="36">
        <f t="shared" si="713"/>
        <v>0</v>
      </c>
      <c r="NH363" s="36">
        <f t="shared" si="714"/>
        <v>0</v>
      </c>
      <c r="NI363" s="36">
        <f t="shared" si="714"/>
        <v>0</v>
      </c>
      <c r="NJ363" s="36">
        <f t="shared" si="714"/>
        <v>0</v>
      </c>
      <c r="NK363" s="179">
        <f t="shared" si="714"/>
        <v>0</v>
      </c>
    </row>
    <row r="364" spans="1:375" x14ac:dyDescent="0.25">
      <c r="A364" s="180"/>
      <c r="B364" s="181">
        <f>SUM(B354:B363)</f>
        <v>28250</v>
      </c>
      <c r="C364" s="182" t="s">
        <v>87</v>
      </c>
      <c r="D364" s="182">
        <f>SUM(D354:D363)</f>
        <v>0</v>
      </c>
      <c r="E364" s="182">
        <f t="shared" ref="E364:BP364" si="715">SUM(E354:E363)</f>
        <v>0</v>
      </c>
      <c r="F364" s="182">
        <f t="shared" si="715"/>
        <v>0</v>
      </c>
      <c r="G364" s="182">
        <f t="shared" si="715"/>
        <v>0</v>
      </c>
      <c r="H364" s="182">
        <f t="shared" si="715"/>
        <v>0</v>
      </c>
      <c r="I364" s="182">
        <f t="shared" si="715"/>
        <v>0</v>
      </c>
      <c r="J364" s="182">
        <f t="shared" si="715"/>
        <v>0</v>
      </c>
      <c r="K364" s="182">
        <f t="shared" si="715"/>
        <v>0</v>
      </c>
      <c r="L364" s="182">
        <f t="shared" si="715"/>
        <v>0</v>
      </c>
      <c r="M364" s="182">
        <f t="shared" si="715"/>
        <v>0</v>
      </c>
      <c r="N364" s="182">
        <f t="shared" si="715"/>
        <v>0</v>
      </c>
      <c r="O364" s="182">
        <f t="shared" si="715"/>
        <v>0</v>
      </c>
      <c r="P364" s="182">
        <f t="shared" si="715"/>
        <v>0</v>
      </c>
      <c r="Q364" s="182">
        <f t="shared" si="715"/>
        <v>0</v>
      </c>
      <c r="R364" s="182">
        <f t="shared" si="715"/>
        <v>0</v>
      </c>
      <c r="S364" s="182">
        <f t="shared" si="715"/>
        <v>0</v>
      </c>
      <c r="T364" s="182">
        <f t="shared" si="715"/>
        <v>0</v>
      </c>
      <c r="U364" s="182">
        <f t="shared" si="715"/>
        <v>0</v>
      </c>
      <c r="V364" s="182">
        <f t="shared" si="715"/>
        <v>0</v>
      </c>
      <c r="W364" s="182">
        <f t="shared" si="715"/>
        <v>0</v>
      </c>
      <c r="X364" s="182">
        <f t="shared" si="715"/>
        <v>12750</v>
      </c>
      <c r="Y364" s="182">
        <f t="shared" si="715"/>
        <v>14000</v>
      </c>
      <c r="Z364" s="182">
        <f t="shared" si="715"/>
        <v>14750</v>
      </c>
      <c r="AA364" s="182">
        <f t="shared" si="715"/>
        <v>14750</v>
      </c>
      <c r="AB364" s="182">
        <f t="shared" si="715"/>
        <v>18250</v>
      </c>
      <c r="AC364" s="182">
        <f t="shared" si="715"/>
        <v>21750</v>
      </c>
      <c r="AD364" s="182">
        <f t="shared" si="715"/>
        <v>21750</v>
      </c>
      <c r="AE364" s="182">
        <f t="shared" si="715"/>
        <v>21750</v>
      </c>
      <c r="AF364" s="182">
        <f t="shared" si="715"/>
        <v>24250</v>
      </c>
      <c r="AG364" s="182">
        <f t="shared" si="715"/>
        <v>28250</v>
      </c>
      <c r="AH364" s="182">
        <f t="shared" si="715"/>
        <v>28250</v>
      </c>
      <c r="AI364" s="182">
        <f t="shared" si="715"/>
        <v>28250</v>
      </c>
      <c r="AJ364" s="182">
        <f t="shared" si="715"/>
        <v>28250</v>
      </c>
      <c r="AK364" s="182">
        <f t="shared" si="715"/>
        <v>28250</v>
      </c>
      <c r="AL364" s="182">
        <f t="shared" si="715"/>
        <v>28250</v>
      </c>
      <c r="AM364" s="182">
        <f t="shared" si="715"/>
        <v>28250</v>
      </c>
      <c r="AN364" s="182">
        <f t="shared" si="715"/>
        <v>28250</v>
      </c>
      <c r="AO364" s="182">
        <f t="shared" si="715"/>
        <v>28250</v>
      </c>
      <c r="AP364" s="182">
        <f t="shared" si="715"/>
        <v>28250</v>
      </c>
      <c r="AQ364" s="182">
        <f t="shared" si="715"/>
        <v>28250</v>
      </c>
      <c r="AR364" s="182">
        <f t="shared" si="715"/>
        <v>28250</v>
      </c>
      <c r="AS364" s="182">
        <f t="shared" si="715"/>
        <v>28250</v>
      </c>
      <c r="AT364" s="182">
        <f t="shared" si="715"/>
        <v>28250</v>
      </c>
      <c r="AU364" s="182">
        <f t="shared" si="715"/>
        <v>28250</v>
      </c>
      <c r="AV364" s="182">
        <f t="shared" si="715"/>
        <v>28250</v>
      </c>
      <c r="AW364" s="182">
        <f t="shared" si="715"/>
        <v>28250</v>
      </c>
      <c r="AX364" s="182">
        <f t="shared" si="715"/>
        <v>28250</v>
      </c>
      <c r="AY364" s="182">
        <f t="shared" si="715"/>
        <v>28250</v>
      </c>
      <c r="AZ364" s="182">
        <f t="shared" si="715"/>
        <v>28250</v>
      </c>
      <c r="BA364" s="182">
        <f t="shared" si="715"/>
        <v>28250</v>
      </c>
      <c r="BB364" s="182">
        <f t="shared" si="715"/>
        <v>28250</v>
      </c>
      <c r="BC364" s="182">
        <f t="shared" si="715"/>
        <v>28250</v>
      </c>
      <c r="BD364" s="182">
        <f t="shared" si="715"/>
        <v>28250</v>
      </c>
      <c r="BE364" s="182">
        <f t="shared" si="715"/>
        <v>28250</v>
      </c>
      <c r="BF364" s="182">
        <f t="shared" si="715"/>
        <v>28250</v>
      </c>
      <c r="BG364" s="182">
        <f t="shared" si="715"/>
        <v>28250</v>
      </c>
      <c r="BH364" s="182">
        <f t="shared" si="715"/>
        <v>15500</v>
      </c>
      <c r="BI364" s="182">
        <f t="shared" si="715"/>
        <v>14250</v>
      </c>
      <c r="BJ364" s="182">
        <f t="shared" si="715"/>
        <v>14250</v>
      </c>
      <c r="BK364" s="182">
        <f t="shared" si="715"/>
        <v>27000</v>
      </c>
      <c r="BL364" s="182">
        <f t="shared" si="715"/>
        <v>28250</v>
      </c>
      <c r="BM364" s="182">
        <f t="shared" si="715"/>
        <v>24750</v>
      </c>
      <c r="BN364" s="182">
        <f t="shared" si="715"/>
        <v>24750</v>
      </c>
      <c r="BO364" s="182">
        <f t="shared" si="715"/>
        <v>24750</v>
      </c>
      <c r="BP364" s="182">
        <f t="shared" si="715"/>
        <v>28250</v>
      </c>
      <c r="BQ364" s="182">
        <f t="shared" ref="BQ364:EB364" si="716">SUM(BQ354:BQ363)</f>
        <v>28250</v>
      </c>
      <c r="BR364" s="182">
        <f t="shared" si="716"/>
        <v>28250</v>
      </c>
      <c r="BS364" s="182">
        <f t="shared" si="716"/>
        <v>28250</v>
      </c>
      <c r="BT364" s="182">
        <f t="shared" si="716"/>
        <v>28250</v>
      </c>
      <c r="BU364" s="182">
        <f t="shared" si="716"/>
        <v>28250</v>
      </c>
      <c r="BV364" s="182">
        <f t="shared" si="716"/>
        <v>28250</v>
      </c>
      <c r="BW364" s="182">
        <f t="shared" si="716"/>
        <v>28250</v>
      </c>
      <c r="BX364" s="182">
        <f t="shared" si="716"/>
        <v>28250</v>
      </c>
      <c r="BY364" s="182">
        <f t="shared" si="716"/>
        <v>28250</v>
      </c>
      <c r="BZ364" s="182">
        <f t="shared" si="716"/>
        <v>28250</v>
      </c>
      <c r="CA364" s="182">
        <f t="shared" si="716"/>
        <v>28250</v>
      </c>
      <c r="CB364" s="182">
        <f t="shared" si="716"/>
        <v>28250</v>
      </c>
      <c r="CC364" s="182">
        <f t="shared" si="716"/>
        <v>28250</v>
      </c>
      <c r="CD364" s="182">
        <f t="shared" si="716"/>
        <v>28250</v>
      </c>
      <c r="CE364" s="182">
        <f t="shared" si="716"/>
        <v>28250</v>
      </c>
      <c r="CF364" s="182">
        <f t="shared" si="716"/>
        <v>28250</v>
      </c>
      <c r="CG364" s="182">
        <f t="shared" si="716"/>
        <v>28250</v>
      </c>
      <c r="CH364" s="182">
        <f t="shared" si="716"/>
        <v>28250</v>
      </c>
      <c r="CI364" s="182">
        <f t="shared" si="716"/>
        <v>28250</v>
      </c>
      <c r="CJ364" s="182">
        <f t="shared" si="716"/>
        <v>28250</v>
      </c>
      <c r="CK364" s="182">
        <f t="shared" si="716"/>
        <v>28250</v>
      </c>
      <c r="CL364" s="182">
        <f t="shared" si="716"/>
        <v>28250</v>
      </c>
      <c r="CM364" s="182">
        <f t="shared" si="716"/>
        <v>28250</v>
      </c>
      <c r="CN364" s="182">
        <f t="shared" si="716"/>
        <v>28250</v>
      </c>
      <c r="CO364" s="182">
        <f t="shared" si="716"/>
        <v>28250</v>
      </c>
      <c r="CP364" s="182">
        <f t="shared" si="716"/>
        <v>28250</v>
      </c>
      <c r="CQ364" s="182">
        <f t="shared" si="716"/>
        <v>28250</v>
      </c>
      <c r="CR364" s="182">
        <f t="shared" si="716"/>
        <v>28250</v>
      </c>
      <c r="CS364" s="182">
        <f t="shared" si="716"/>
        <v>28250</v>
      </c>
      <c r="CT364" s="182">
        <f t="shared" si="716"/>
        <v>27500</v>
      </c>
      <c r="CU364" s="182">
        <f t="shared" si="716"/>
        <v>27500</v>
      </c>
      <c r="CV364" s="182">
        <f t="shared" si="716"/>
        <v>24000</v>
      </c>
      <c r="CW364" s="182">
        <f t="shared" si="716"/>
        <v>24750</v>
      </c>
      <c r="CX364" s="182">
        <f t="shared" si="716"/>
        <v>24750</v>
      </c>
      <c r="CY364" s="182">
        <f t="shared" si="716"/>
        <v>28250</v>
      </c>
      <c r="CZ364" s="182">
        <f t="shared" si="716"/>
        <v>28250</v>
      </c>
      <c r="DA364" s="182">
        <f t="shared" si="716"/>
        <v>28250</v>
      </c>
      <c r="DB364" s="182">
        <f t="shared" si="716"/>
        <v>28250</v>
      </c>
      <c r="DC364" s="182">
        <f t="shared" si="716"/>
        <v>28250</v>
      </c>
      <c r="DD364" s="182">
        <f t="shared" si="716"/>
        <v>28250</v>
      </c>
      <c r="DE364" s="182">
        <f t="shared" si="716"/>
        <v>28250</v>
      </c>
      <c r="DF364" s="182">
        <f t="shared" si="716"/>
        <v>28250</v>
      </c>
      <c r="DG364" s="182">
        <f t="shared" si="716"/>
        <v>28250</v>
      </c>
      <c r="DH364" s="182">
        <f t="shared" si="716"/>
        <v>28250</v>
      </c>
      <c r="DI364" s="182">
        <f t="shared" si="716"/>
        <v>28250</v>
      </c>
      <c r="DJ364" s="182">
        <f t="shared" si="716"/>
        <v>28250</v>
      </c>
      <c r="DK364" s="182">
        <f t="shared" si="716"/>
        <v>28250</v>
      </c>
      <c r="DL364" s="182">
        <f t="shared" si="716"/>
        <v>28250</v>
      </c>
      <c r="DM364" s="182">
        <f t="shared" si="716"/>
        <v>28250</v>
      </c>
      <c r="DN364" s="182">
        <f t="shared" si="716"/>
        <v>28250</v>
      </c>
      <c r="DO364" s="182">
        <f t="shared" si="716"/>
        <v>28250</v>
      </c>
      <c r="DP364" s="182">
        <f t="shared" si="716"/>
        <v>28250</v>
      </c>
      <c r="DQ364" s="182">
        <f t="shared" si="716"/>
        <v>28250</v>
      </c>
      <c r="DR364" s="182">
        <f t="shared" si="716"/>
        <v>28250</v>
      </c>
      <c r="DS364" s="182">
        <f t="shared" si="716"/>
        <v>28250</v>
      </c>
      <c r="DT364" s="182">
        <f t="shared" si="716"/>
        <v>28250</v>
      </c>
      <c r="DU364" s="182">
        <f t="shared" si="716"/>
        <v>28250</v>
      </c>
      <c r="DV364" s="182">
        <f t="shared" si="716"/>
        <v>28250</v>
      </c>
      <c r="DW364" s="182">
        <f t="shared" si="716"/>
        <v>28250</v>
      </c>
      <c r="DX364" s="182">
        <f t="shared" si="716"/>
        <v>28250</v>
      </c>
      <c r="DY364" s="182">
        <f t="shared" si="716"/>
        <v>24250</v>
      </c>
      <c r="DZ364" s="182">
        <f t="shared" si="716"/>
        <v>24250</v>
      </c>
      <c r="EA364" s="182">
        <f t="shared" si="716"/>
        <v>24250</v>
      </c>
      <c r="EB364" s="182">
        <f t="shared" si="716"/>
        <v>28250</v>
      </c>
      <c r="EC364" s="182">
        <f t="shared" ref="EC364:GN364" si="717">SUM(EC354:EC363)</f>
        <v>28250</v>
      </c>
      <c r="ED364" s="182">
        <f t="shared" si="717"/>
        <v>28250</v>
      </c>
      <c r="EE364" s="182">
        <f t="shared" si="717"/>
        <v>28250</v>
      </c>
      <c r="EF364" s="182">
        <f t="shared" si="717"/>
        <v>28250</v>
      </c>
      <c r="EG364" s="182">
        <f t="shared" si="717"/>
        <v>28250</v>
      </c>
      <c r="EH364" s="182">
        <f t="shared" si="717"/>
        <v>28250</v>
      </c>
      <c r="EI364" s="182">
        <f t="shared" si="717"/>
        <v>28250</v>
      </c>
      <c r="EJ364" s="182">
        <f t="shared" si="717"/>
        <v>28250</v>
      </c>
      <c r="EK364" s="182">
        <f t="shared" si="717"/>
        <v>28250</v>
      </c>
      <c r="EL364" s="182">
        <f t="shared" si="717"/>
        <v>28250</v>
      </c>
      <c r="EM364" s="182">
        <f t="shared" si="717"/>
        <v>28250</v>
      </c>
      <c r="EN364" s="182">
        <f t="shared" si="717"/>
        <v>28250</v>
      </c>
      <c r="EO364" s="182">
        <f t="shared" si="717"/>
        <v>28250</v>
      </c>
      <c r="EP364" s="182">
        <f t="shared" si="717"/>
        <v>28250</v>
      </c>
      <c r="EQ364" s="182">
        <f t="shared" si="717"/>
        <v>28250</v>
      </c>
      <c r="ER364" s="182">
        <f t="shared" si="717"/>
        <v>28250</v>
      </c>
      <c r="ES364" s="182">
        <f t="shared" si="717"/>
        <v>28250</v>
      </c>
      <c r="ET364" s="182">
        <f t="shared" si="717"/>
        <v>28250</v>
      </c>
      <c r="EU364" s="182">
        <f t="shared" si="717"/>
        <v>28250</v>
      </c>
      <c r="EV364" s="182">
        <f t="shared" si="717"/>
        <v>28250</v>
      </c>
      <c r="EW364" s="182">
        <f t="shared" si="717"/>
        <v>15500</v>
      </c>
      <c r="EX364" s="182">
        <f t="shared" si="717"/>
        <v>14250</v>
      </c>
      <c r="EY364" s="182">
        <f t="shared" si="717"/>
        <v>14250</v>
      </c>
      <c r="EZ364" s="182">
        <f t="shared" si="717"/>
        <v>14250</v>
      </c>
      <c r="FA364" s="182">
        <f t="shared" si="717"/>
        <v>14250</v>
      </c>
      <c r="FB364" s="182">
        <f t="shared" si="717"/>
        <v>10750</v>
      </c>
      <c r="FC364" s="182">
        <f t="shared" si="717"/>
        <v>10750</v>
      </c>
      <c r="FD364" s="182">
        <f t="shared" si="717"/>
        <v>10750</v>
      </c>
      <c r="FE364" s="182">
        <f t="shared" si="717"/>
        <v>10750</v>
      </c>
      <c r="FF364" s="182">
        <f t="shared" si="717"/>
        <v>10750</v>
      </c>
      <c r="FG364" s="182">
        <f t="shared" si="717"/>
        <v>10750</v>
      </c>
      <c r="FH364" s="182">
        <f t="shared" si="717"/>
        <v>10750</v>
      </c>
      <c r="FI364" s="182">
        <f t="shared" si="717"/>
        <v>10750</v>
      </c>
      <c r="FJ364" s="182">
        <f t="shared" si="717"/>
        <v>10750</v>
      </c>
      <c r="FK364" s="182">
        <f t="shared" si="717"/>
        <v>10750</v>
      </c>
      <c r="FL364" s="182">
        <f t="shared" si="717"/>
        <v>10750</v>
      </c>
      <c r="FM364" s="182">
        <f t="shared" si="717"/>
        <v>10750</v>
      </c>
      <c r="FN364" s="182">
        <f t="shared" si="717"/>
        <v>10750</v>
      </c>
      <c r="FO364" s="182">
        <f t="shared" si="717"/>
        <v>10750</v>
      </c>
      <c r="FP364" s="182">
        <f t="shared" si="717"/>
        <v>10750</v>
      </c>
      <c r="FQ364" s="182">
        <f t="shared" si="717"/>
        <v>10750</v>
      </c>
      <c r="FR364" s="182">
        <f t="shared" si="717"/>
        <v>10750</v>
      </c>
      <c r="FS364" s="182">
        <f t="shared" si="717"/>
        <v>10750</v>
      </c>
      <c r="FT364" s="182">
        <f t="shared" si="717"/>
        <v>8250</v>
      </c>
      <c r="FU364" s="182">
        <f t="shared" si="717"/>
        <v>8250</v>
      </c>
      <c r="FV364" s="182">
        <f t="shared" si="717"/>
        <v>8250</v>
      </c>
      <c r="FW364" s="182">
        <f t="shared" si="717"/>
        <v>10750</v>
      </c>
      <c r="FX364" s="182">
        <f t="shared" si="717"/>
        <v>10750</v>
      </c>
      <c r="FY364" s="182">
        <f t="shared" si="717"/>
        <v>10750</v>
      </c>
      <c r="FZ364" s="182">
        <f t="shared" si="717"/>
        <v>10750</v>
      </c>
      <c r="GA364" s="182">
        <f t="shared" si="717"/>
        <v>10750</v>
      </c>
      <c r="GB364" s="182">
        <f t="shared" si="717"/>
        <v>10750</v>
      </c>
      <c r="GC364" s="182">
        <f t="shared" si="717"/>
        <v>10750</v>
      </c>
      <c r="GD364" s="182">
        <f t="shared" si="717"/>
        <v>10750</v>
      </c>
      <c r="GE364" s="182">
        <f t="shared" si="717"/>
        <v>10750</v>
      </c>
      <c r="GF364" s="182">
        <f t="shared" si="717"/>
        <v>10750</v>
      </c>
      <c r="GG364" s="182">
        <f t="shared" si="717"/>
        <v>10750</v>
      </c>
      <c r="GH364" s="182">
        <f t="shared" si="717"/>
        <v>10750</v>
      </c>
      <c r="GI364" s="182">
        <f t="shared" si="717"/>
        <v>10000</v>
      </c>
      <c r="GJ364" s="182">
        <f t="shared" si="717"/>
        <v>10000</v>
      </c>
      <c r="GK364" s="182">
        <f t="shared" si="717"/>
        <v>6500</v>
      </c>
      <c r="GL364" s="182">
        <f t="shared" si="717"/>
        <v>6500</v>
      </c>
      <c r="GM364" s="182">
        <f t="shared" si="717"/>
        <v>6500</v>
      </c>
      <c r="GN364" s="182">
        <f t="shared" si="717"/>
        <v>6500</v>
      </c>
      <c r="GO364" s="182">
        <f t="shared" ref="GO364:IZ364" si="718">SUM(GO354:GO363)</f>
        <v>6500</v>
      </c>
      <c r="GP364" s="182">
        <f t="shared" si="718"/>
        <v>6500</v>
      </c>
      <c r="GQ364" s="182">
        <f t="shared" si="718"/>
        <v>6500</v>
      </c>
      <c r="GR364" s="182">
        <f t="shared" si="718"/>
        <v>6500</v>
      </c>
      <c r="GS364" s="182">
        <f t="shared" si="718"/>
        <v>6500</v>
      </c>
      <c r="GT364" s="182">
        <f t="shared" si="718"/>
        <v>6500</v>
      </c>
      <c r="GU364" s="182">
        <f t="shared" si="718"/>
        <v>6500</v>
      </c>
      <c r="GV364" s="182">
        <f t="shared" si="718"/>
        <v>6500</v>
      </c>
      <c r="GW364" s="182">
        <f t="shared" si="718"/>
        <v>6500</v>
      </c>
      <c r="GX364" s="182">
        <f t="shared" si="718"/>
        <v>6500</v>
      </c>
      <c r="GY364" s="182">
        <f t="shared" si="718"/>
        <v>6500</v>
      </c>
      <c r="GZ364" s="182">
        <f t="shared" si="718"/>
        <v>6500</v>
      </c>
      <c r="HA364" s="182">
        <f t="shared" si="718"/>
        <v>6500</v>
      </c>
      <c r="HB364" s="182">
        <f t="shared" si="718"/>
        <v>6500</v>
      </c>
      <c r="HC364" s="182">
        <f t="shared" si="718"/>
        <v>6500</v>
      </c>
      <c r="HD364" s="182">
        <f t="shared" si="718"/>
        <v>6500</v>
      </c>
      <c r="HE364" s="182">
        <f t="shared" si="718"/>
        <v>6500</v>
      </c>
      <c r="HF364" s="182">
        <f t="shared" si="718"/>
        <v>6500</v>
      </c>
      <c r="HG364" s="182">
        <f t="shared" si="718"/>
        <v>6500</v>
      </c>
      <c r="HH364" s="182">
        <f t="shared" si="718"/>
        <v>6500</v>
      </c>
      <c r="HI364" s="182">
        <f t="shared" si="718"/>
        <v>6500</v>
      </c>
      <c r="HJ364" s="182">
        <f t="shared" si="718"/>
        <v>6500</v>
      </c>
      <c r="HK364" s="182">
        <f t="shared" si="718"/>
        <v>6500</v>
      </c>
      <c r="HL364" s="182">
        <f t="shared" si="718"/>
        <v>6500</v>
      </c>
      <c r="HM364" s="182">
        <f t="shared" si="718"/>
        <v>6500</v>
      </c>
      <c r="HN364" s="182">
        <f t="shared" si="718"/>
        <v>2500</v>
      </c>
      <c r="HO364" s="182">
        <f t="shared" si="718"/>
        <v>2500</v>
      </c>
      <c r="HP364" s="182">
        <f t="shared" si="718"/>
        <v>2500</v>
      </c>
      <c r="HQ364" s="182">
        <f t="shared" si="718"/>
        <v>2500</v>
      </c>
      <c r="HR364" s="182">
        <f t="shared" si="718"/>
        <v>2500</v>
      </c>
      <c r="HS364" s="182">
        <f t="shared" si="718"/>
        <v>2500</v>
      </c>
      <c r="HT364" s="182">
        <f t="shared" si="718"/>
        <v>2500</v>
      </c>
      <c r="HU364" s="182">
        <f t="shared" si="718"/>
        <v>2500</v>
      </c>
      <c r="HV364" s="182">
        <f t="shared" si="718"/>
        <v>2500</v>
      </c>
      <c r="HW364" s="182">
        <f t="shared" si="718"/>
        <v>2500</v>
      </c>
      <c r="HX364" s="182">
        <f t="shared" si="718"/>
        <v>2500</v>
      </c>
      <c r="HY364" s="182">
        <f t="shared" si="718"/>
        <v>2500</v>
      </c>
      <c r="HZ364" s="182">
        <f t="shared" si="718"/>
        <v>2500</v>
      </c>
      <c r="IA364" s="182">
        <f t="shared" si="718"/>
        <v>2500</v>
      </c>
      <c r="IB364" s="182">
        <f t="shared" si="718"/>
        <v>2500</v>
      </c>
      <c r="IC364" s="182">
        <f t="shared" si="718"/>
        <v>2500</v>
      </c>
      <c r="ID364" s="182">
        <f t="shared" si="718"/>
        <v>2500</v>
      </c>
      <c r="IE364" s="182">
        <f t="shared" si="718"/>
        <v>2500</v>
      </c>
      <c r="IF364" s="182">
        <f t="shared" si="718"/>
        <v>2500</v>
      </c>
      <c r="IG364" s="182">
        <f t="shared" si="718"/>
        <v>2500</v>
      </c>
      <c r="IH364" s="182">
        <f t="shared" si="718"/>
        <v>2500</v>
      </c>
      <c r="II364" s="182">
        <f t="shared" si="718"/>
        <v>2500</v>
      </c>
      <c r="IJ364" s="182">
        <f t="shared" si="718"/>
        <v>2500</v>
      </c>
      <c r="IK364" s="182">
        <f t="shared" si="718"/>
        <v>2500</v>
      </c>
      <c r="IL364" s="182">
        <f t="shared" si="718"/>
        <v>2500</v>
      </c>
      <c r="IM364" s="182">
        <f t="shared" si="718"/>
        <v>2500</v>
      </c>
      <c r="IN364" s="182">
        <f t="shared" si="718"/>
        <v>2500</v>
      </c>
      <c r="IO364" s="182">
        <f t="shared" si="718"/>
        <v>2500</v>
      </c>
      <c r="IP364" s="182">
        <f t="shared" si="718"/>
        <v>2500</v>
      </c>
      <c r="IQ364" s="182">
        <f t="shared" si="718"/>
        <v>2500</v>
      </c>
      <c r="IR364" s="182">
        <f t="shared" si="718"/>
        <v>2500</v>
      </c>
      <c r="IS364" s="182">
        <f t="shared" si="718"/>
        <v>2500</v>
      </c>
      <c r="IT364" s="182">
        <f t="shared" si="718"/>
        <v>2500</v>
      </c>
      <c r="IU364" s="182">
        <f t="shared" si="718"/>
        <v>2500</v>
      </c>
      <c r="IV364" s="182">
        <f t="shared" si="718"/>
        <v>2500</v>
      </c>
      <c r="IW364" s="182">
        <f t="shared" si="718"/>
        <v>2500</v>
      </c>
      <c r="IX364" s="182">
        <f t="shared" si="718"/>
        <v>2500</v>
      </c>
      <c r="IY364" s="182">
        <f t="shared" si="718"/>
        <v>2500</v>
      </c>
      <c r="IZ364" s="182">
        <f t="shared" si="718"/>
        <v>2500</v>
      </c>
      <c r="JA364" s="182">
        <f t="shared" ref="JA364:LL364" si="719">SUM(JA354:JA363)</f>
        <v>2500</v>
      </c>
      <c r="JB364" s="182">
        <f t="shared" si="719"/>
        <v>2500</v>
      </c>
      <c r="JC364" s="182">
        <f t="shared" si="719"/>
        <v>2500</v>
      </c>
      <c r="JD364" s="182">
        <f t="shared" si="719"/>
        <v>2500</v>
      </c>
      <c r="JE364" s="182">
        <f t="shared" si="719"/>
        <v>2500</v>
      </c>
      <c r="JF364" s="182">
        <f t="shared" si="719"/>
        <v>2500</v>
      </c>
      <c r="JG364" s="182">
        <f t="shared" si="719"/>
        <v>2500</v>
      </c>
      <c r="JH364" s="182">
        <f t="shared" si="719"/>
        <v>2500</v>
      </c>
      <c r="JI364" s="182">
        <f t="shared" si="719"/>
        <v>0</v>
      </c>
      <c r="JJ364" s="182">
        <f t="shared" si="719"/>
        <v>0</v>
      </c>
      <c r="JK364" s="182">
        <f t="shared" si="719"/>
        <v>0</v>
      </c>
      <c r="JL364" s="182">
        <f t="shared" si="719"/>
        <v>0</v>
      </c>
      <c r="JM364" s="182">
        <f t="shared" si="719"/>
        <v>0</v>
      </c>
      <c r="JN364" s="182">
        <f t="shared" si="719"/>
        <v>0</v>
      </c>
      <c r="JO364" s="182">
        <f t="shared" si="719"/>
        <v>0</v>
      </c>
      <c r="JP364" s="182">
        <f t="shared" si="719"/>
        <v>0</v>
      </c>
      <c r="JQ364" s="182">
        <f t="shared" si="719"/>
        <v>0</v>
      </c>
      <c r="JR364" s="182">
        <f t="shared" si="719"/>
        <v>0</v>
      </c>
      <c r="JS364" s="182">
        <f t="shared" si="719"/>
        <v>0</v>
      </c>
      <c r="JT364" s="182">
        <f t="shared" si="719"/>
        <v>0</v>
      </c>
      <c r="JU364" s="182">
        <f t="shared" si="719"/>
        <v>0</v>
      </c>
      <c r="JV364" s="182">
        <f t="shared" si="719"/>
        <v>0</v>
      </c>
      <c r="JW364" s="182">
        <f t="shared" si="719"/>
        <v>0</v>
      </c>
      <c r="JX364" s="182">
        <f t="shared" si="719"/>
        <v>0</v>
      </c>
      <c r="JY364" s="182">
        <f t="shared" si="719"/>
        <v>0</v>
      </c>
      <c r="JZ364" s="182">
        <f t="shared" si="719"/>
        <v>0</v>
      </c>
      <c r="KA364" s="182">
        <f t="shared" si="719"/>
        <v>0</v>
      </c>
      <c r="KB364" s="182">
        <f t="shared" si="719"/>
        <v>0</v>
      </c>
      <c r="KC364" s="182">
        <f t="shared" si="719"/>
        <v>0</v>
      </c>
      <c r="KD364" s="182">
        <f t="shared" si="719"/>
        <v>0</v>
      </c>
      <c r="KE364" s="182">
        <f t="shared" si="719"/>
        <v>0</v>
      </c>
      <c r="KF364" s="182">
        <f t="shared" si="719"/>
        <v>0</v>
      </c>
      <c r="KG364" s="182">
        <f t="shared" si="719"/>
        <v>0</v>
      </c>
      <c r="KH364" s="182">
        <f t="shared" si="719"/>
        <v>0</v>
      </c>
      <c r="KI364" s="182">
        <f t="shared" si="719"/>
        <v>0</v>
      </c>
      <c r="KJ364" s="182">
        <f t="shared" si="719"/>
        <v>0</v>
      </c>
      <c r="KK364" s="182">
        <f t="shared" si="719"/>
        <v>0</v>
      </c>
      <c r="KL364" s="182">
        <f t="shared" si="719"/>
        <v>0</v>
      </c>
      <c r="KM364" s="182">
        <f t="shared" si="719"/>
        <v>0</v>
      </c>
      <c r="KN364" s="182">
        <f t="shared" si="719"/>
        <v>0</v>
      </c>
      <c r="KO364" s="182">
        <f t="shared" si="719"/>
        <v>0</v>
      </c>
      <c r="KP364" s="182">
        <f t="shared" si="719"/>
        <v>0</v>
      </c>
      <c r="KQ364" s="182">
        <f t="shared" si="719"/>
        <v>0</v>
      </c>
      <c r="KR364" s="182">
        <f t="shared" si="719"/>
        <v>0</v>
      </c>
      <c r="KS364" s="182">
        <f t="shared" si="719"/>
        <v>0</v>
      </c>
      <c r="KT364" s="182">
        <f t="shared" si="719"/>
        <v>0</v>
      </c>
      <c r="KU364" s="182">
        <f t="shared" si="719"/>
        <v>0</v>
      </c>
      <c r="KV364" s="182">
        <f t="shared" si="719"/>
        <v>0</v>
      </c>
      <c r="KW364" s="182">
        <f t="shared" si="719"/>
        <v>0</v>
      </c>
      <c r="KX364" s="182">
        <f t="shared" si="719"/>
        <v>0</v>
      </c>
      <c r="KY364" s="182">
        <f t="shared" si="719"/>
        <v>0</v>
      </c>
      <c r="KZ364" s="182">
        <f t="shared" si="719"/>
        <v>0</v>
      </c>
      <c r="LA364" s="182">
        <f t="shared" si="719"/>
        <v>0</v>
      </c>
      <c r="LB364" s="182">
        <f t="shared" si="719"/>
        <v>0</v>
      </c>
      <c r="LC364" s="182">
        <f t="shared" si="719"/>
        <v>0</v>
      </c>
      <c r="LD364" s="182">
        <f t="shared" si="719"/>
        <v>0</v>
      </c>
      <c r="LE364" s="182">
        <f t="shared" si="719"/>
        <v>0</v>
      </c>
      <c r="LF364" s="182">
        <f t="shared" si="719"/>
        <v>0</v>
      </c>
      <c r="LG364" s="182">
        <f t="shared" si="719"/>
        <v>0</v>
      </c>
      <c r="LH364" s="182">
        <f t="shared" si="719"/>
        <v>0</v>
      </c>
      <c r="LI364" s="182">
        <f t="shared" si="719"/>
        <v>0</v>
      </c>
      <c r="LJ364" s="182">
        <f t="shared" si="719"/>
        <v>0</v>
      </c>
      <c r="LK364" s="182">
        <f t="shared" si="719"/>
        <v>0</v>
      </c>
      <c r="LL364" s="182">
        <f t="shared" si="719"/>
        <v>0</v>
      </c>
      <c r="LM364" s="182">
        <f t="shared" ref="LM364:NK364" si="720">SUM(LM354:LM363)</f>
        <v>0</v>
      </c>
      <c r="LN364" s="182">
        <f t="shared" si="720"/>
        <v>0</v>
      </c>
      <c r="LO364" s="182">
        <f t="shared" si="720"/>
        <v>0</v>
      </c>
      <c r="LP364" s="182">
        <f t="shared" si="720"/>
        <v>0</v>
      </c>
      <c r="LQ364" s="182">
        <f t="shared" si="720"/>
        <v>0</v>
      </c>
      <c r="LR364" s="182">
        <f t="shared" si="720"/>
        <v>0</v>
      </c>
      <c r="LS364" s="182">
        <f t="shared" si="720"/>
        <v>0</v>
      </c>
      <c r="LT364" s="182">
        <f t="shared" si="720"/>
        <v>0</v>
      </c>
      <c r="LU364" s="182">
        <f t="shared" si="720"/>
        <v>0</v>
      </c>
      <c r="LV364" s="182">
        <f t="shared" si="720"/>
        <v>0</v>
      </c>
      <c r="LW364" s="182">
        <f t="shared" si="720"/>
        <v>0</v>
      </c>
      <c r="LX364" s="182">
        <f t="shared" si="720"/>
        <v>0</v>
      </c>
      <c r="LY364" s="182">
        <f t="shared" si="720"/>
        <v>0</v>
      </c>
      <c r="LZ364" s="182">
        <f t="shared" si="720"/>
        <v>0</v>
      </c>
      <c r="MA364" s="182">
        <f t="shared" si="720"/>
        <v>0</v>
      </c>
      <c r="MB364" s="182">
        <f t="shared" si="720"/>
        <v>0</v>
      </c>
      <c r="MC364" s="182">
        <f t="shared" si="720"/>
        <v>0</v>
      </c>
      <c r="MD364" s="182">
        <f t="shared" si="720"/>
        <v>0</v>
      </c>
      <c r="ME364" s="182">
        <f t="shared" si="720"/>
        <v>0</v>
      </c>
      <c r="MF364" s="182">
        <f t="shared" si="720"/>
        <v>0</v>
      </c>
      <c r="MG364" s="182">
        <f t="shared" si="720"/>
        <v>0</v>
      </c>
      <c r="MH364" s="182">
        <f t="shared" si="720"/>
        <v>0</v>
      </c>
      <c r="MI364" s="182">
        <f t="shared" si="720"/>
        <v>0</v>
      </c>
      <c r="MJ364" s="182">
        <f t="shared" si="720"/>
        <v>0</v>
      </c>
      <c r="MK364" s="182">
        <f t="shared" si="720"/>
        <v>0</v>
      </c>
      <c r="ML364" s="182">
        <f t="shared" si="720"/>
        <v>0</v>
      </c>
      <c r="MM364" s="182">
        <f t="shared" si="720"/>
        <v>0</v>
      </c>
      <c r="MN364" s="182">
        <f t="shared" si="720"/>
        <v>0</v>
      </c>
      <c r="MO364" s="182">
        <f t="shared" si="720"/>
        <v>0</v>
      </c>
      <c r="MP364" s="182">
        <f t="shared" si="720"/>
        <v>0</v>
      </c>
      <c r="MQ364" s="182">
        <f t="shared" si="720"/>
        <v>0</v>
      </c>
      <c r="MR364" s="182">
        <f t="shared" si="720"/>
        <v>0</v>
      </c>
      <c r="MS364" s="182">
        <f t="shared" si="720"/>
        <v>0</v>
      </c>
      <c r="MT364" s="182">
        <f t="shared" si="720"/>
        <v>0</v>
      </c>
      <c r="MU364" s="182">
        <f t="shared" si="720"/>
        <v>0</v>
      </c>
      <c r="MV364" s="182">
        <f t="shared" si="720"/>
        <v>0</v>
      </c>
      <c r="MW364" s="182">
        <f t="shared" si="720"/>
        <v>0</v>
      </c>
      <c r="MX364" s="182">
        <f t="shared" si="720"/>
        <v>0</v>
      </c>
      <c r="MY364" s="182">
        <f t="shared" si="720"/>
        <v>0</v>
      </c>
      <c r="MZ364" s="182">
        <f t="shared" si="720"/>
        <v>0</v>
      </c>
      <c r="NA364" s="182">
        <f t="shared" si="720"/>
        <v>0</v>
      </c>
      <c r="NB364" s="182">
        <f t="shared" si="720"/>
        <v>0</v>
      </c>
      <c r="NC364" s="182">
        <f t="shared" si="720"/>
        <v>0</v>
      </c>
      <c r="ND364" s="182">
        <f t="shared" si="720"/>
        <v>0</v>
      </c>
      <c r="NE364" s="182">
        <f t="shared" si="720"/>
        <v>0</v>
      </c>
      <c r="NF364" s="182">
        <f t="shared" si="720"/>
        <v>0</v>
      </c>
      <c r="NG364" s="182">
        <f t="shared" si="720"/>
        <v>0</v>
      </c>
      <c r="NH364" s="182">
        <f t="shared" si="720"/>
        <v>0</v>
      </c>
      <c r="NI364" s="182">
        <f t="shared" si="720"/>
        <v>0</v>
      </c>
      <c r="NJ364" s="182">
        <f t="shared" si="720"/>
        <v>0</v>
      </c>
      <c r="NK364" s="183">
        <f t="shared" si="720"/>
        <v>0</v>
      </c>
    </row>
    <row r="365" spans="1:375" x14ac:dyDescent="0.25">
      <c r="B365" s="36"/>
      <c r="C365" s="184" t="s">
        <v>183</v>
      </c>
      <c r="D365" s="185">
        <f>D364/$B$364</f>
        <v>0</v>
      </c>
      <c r="E365" s="185">
        <f t="shared" ref="E365:BP365" si="721">E364/$B$364</f>
        <v>0</v>
      </c>
      <c r="F365" s="185">
        <f t="shared" si="721"/>
        <v>0</v>
      </c>
      <c r="G365" s="185">
        <f t="shared" si="721"/>
        <v>0</v>
      </c>
      <c r="H365" s="185">
        <f t="shared" si="721"/>
        <v>0</v>
      </c>
      <c r="I365" s="185">
        <f t="shared" si="721"/>
        <v>0</v>
      </c>
      <c r="J365" s="185">
        <f t="shared" si="721"/>
        <v>0</v>
      </c>
      <c r="K365" s="185">
        <f t="shared" si="721"/>
        <v>0</v>
      </c>
      <c r="L365" s="185">
        <f t="shared" si="721"/>
        <v>0</v>
      </c>
      <c r="M365" s="185">
        <f t="shared" si="721"/>
        <v>0</v>
      </c>
      <c r="N365" s="185">
        <f t="shared" si="721"/>
        <v>0</v>
      </c>
      <c r="O365" s="185">
        <f t="shared" si="721"/>
        <v>0</v>
      </c>
      <c r="P365" s="185">
        <f t="shared" si="721"/>
        <v>0</v>
      </c>
      <c r="Q365" s="185">
        <f t="shared" si="721"/>
        <v>0</v>
      </c>
      <c r="R365" s="185">
        <f t="shared" si="721"/>
        <v>0</v>
      </c>
      <c r="S365" s="185">
        <f t="shared" si="721"/>
        <v>0</v>
      </c>
      <c r="T365" s="185">
        <f t="shared" si="721"/>
        <v>0</v>
      </c>
      <c r="U365" s="185">
        <f t="shared" si="721"/>
        <v>0</v>
      </c>
      <c r="V365" s="185">
        <f t="shared" si="721"/>
        <v>0</v>
      </c>
      <c r="W365" s="185">
        <f t="shared" si="721"/>
        <v>0</v>
      </c>
      <c r="X365" s="185">
        <f t="shared" si="721"/>
        <v>0.45132743362831856</v>
      </c>
      <c r="Y365" s="185">
        <f t="shared" si="721"/>
        <v>0.49557522123893805</v>
      </c>
      <c r="Z365" s="185">
        <f t="shared" si="721"/>
        <v>0.52212389380530977</v>
      </c>
      <c r="AA365" s="185">
        <f t="shared" si="721"/>
        <v>0.52212389380530977</v>
      </c>
      <c r="AB365" s="185">
        <f t="shared" si="721"/>
        <v>0.64601769911504425</v>
      </c>
      <c r="AC365" s="185">
        <f t="shared" si="721"/>
        <v>0.76991150442477874</v>
      </c>
      <c r="AD365" s="185">
        <f t="shared" si="721"/>
        <v>0.76991150442477874</v>
      </c>
      <c r="AE365" s="185">
        <f t="shared" si="721"/>
        <v>0.76991150442477874</v>
      </c>
      <c r="AF365" s="185">
        <f t="shared" si="721"/>
        <v>0.8584070796460177</v>
      </c>
      <c r="AG365" s="185">
        <f t="shared" si="721"/>
        <v>1</v>
      </c>
      <c r="AH365" s="185">
        <f t="shared" si="721"/>
        <v>1</v>
      </c>
      <c r="AI365" s="185">
        <f t="shared" si="721"/>
        <v>1</v>
      </c>
      <c r="AJ365" s="185">
        <f t="shared" si="721"/>
        <v>1</v>
      </c>
      <c r="AK365" s="185">
        <f t="shared" si="721"/>
        <v>1</v>
      </c>
      <c r="AL365" s="185">
        <f t="shared" si="721"/>
        <v>1</v>
      </c>
      <c r="AM365" s="185">
        <f t="shared" si="721"/>
        <v>1</v>
      </c>
      <c r="AN365" s="185">
        <f t="shared" si="721"/>
        <v>1</v>
      </c>
      <c r="AO365" s="185">
        <f t="shared" si="721"/>
        <v>1</v>
      </c>
      <c r="AP365" s="185">
        <f t="shared" si="721"/>
        <v>1</v>
      </c>
      <c r="AQ365" s="185">
        <f t="shared" si="721"/>
        <v>1</v>
      </c>
      <c r="AR365" s="185">
        <f t="shared" si="721"/>
        <v>1</v>
      </c>
      <c r="AS365" s="185">
        <f t="shared" si="721"/>
        <v>1</v>
      </c>
      <c r="AT365" s="185">
        <f t="shared" si="721"/>
        <v>1</v>
      </c>
      <c r="AU365" s="185">
        <f t="shared" si="721"/>
        <v>1</v>
      </c>
      <c r="AV365" s="185">
        <f t="shared" si="721"/>
        <v>1</v>
      </c>
      <c r="AW365" s="185">
        <f t="shared" si="721"/>
        <v>1</v>
      </c>
      <c r="AX365" s="185">
        <f t="shared" si="721"/>
        <v>1</v>
      </c>
      <c r="AY365" s="185">
        <f t="shared" si="721"/>
        <v>1</v>
      </c>
      <c r="AZ365" s="185">
        <f t="shared" si="721"/>
        <v>1</v>
      </c>
      <c r="BA365" s="185">
        <f t="shared" si="721"/>
        <v>1</v>
      </c>
      <c r="BB365" s="185">
        <f t="shared" si="721"/>
        <v>1</v>
      </c>
      <c r="BC365" s="185">
        <f t="shared" si="721"/>
        <v>1</v>
      </c>
      <c r="BD365" s="185">
        <f t="shared" si="721"/>
        <v>1</v>
      </c>
      <c r="BE365" s="185">
        <f t="shared" si="721"/>
        <v>1</v>
      </c>
      <c r="BF365" s="185">
        <f t="shared" si="721"/>
        <v>1</v>
      </c>
      <c r="BG365" s="185">
        <f t="shared" si="721"/>
        <v>1</v>
      </c>
      <c r="BH365" s="185">
        <f t="shared" si="721"/>
        <v>0.54867256637168138</v>
      </c>
      <c r="BI365" s="185">
        <f t="shared" si="721"/>
        <v>0.50442477876106195</v>
      </c>
      <c r="BJ365" s="185">
        <f t="shared" si="721"/>
        <v>0.50442477876106195</v>
      </c>
      <c r="BK365" s="185">
        <f t="shared" si="721"/>
        <v>0.95575221238938057</v>
      </c>
      <c r="BL365" s="185">
        <f t="shared" si="721"/>
        <v>1</v>
      </c>
      <c r="BM365" s="185">
        <f t="shared" si="721"/>
        <v>0.87610619469026552</v>
      </c>
      <c r="BN365" s="185">
        <f t="shared" si="721"/>
        <v>0.87610619469026552</v>
      </c>
      <c r="BO365" s="185">
        <f t="shared" si="721"/>
        <v>0.87610619469026552</v>
      </c>
      <c r="BP365" s="185">
        <f t="shared" si="721"/>
        <v>1</v>
      </c>
      <c r="BQ365" s="185">
        <f t="shared" ref="BQ365:EB365" si="722">BQ364/$B$364</f>
        <v>1</v>
      </c>
      <c r="BR365" s="185">
        <f t="shared" si="722"/>
        <v>1</v>
      </c>
      <c r="BS365" s="185">
        <f t="shared" si="722"/>
        <v>1</v>
      </c>
      <c r="BT365" s="185">
        <f t="shared" si="722"/>
        <v>1</v>
      </c>
      <c r="BU365" s="185">
        <f t="shared" si="722"/>
        <v>1</v>
      </c>
      <c r="BV365" s="185">
        <f t="shared" si="722"/>
        <v>1</v>
      </c>
      <c r="BW365" s="185">
        <f t="shared" si="722"/>
        <v>1</v>
      </c>
      <c r="BX365" s="185">
        <f t="shared" si="722"/>
        <v>1</v>
      </c>
      <c r="BY365" s="185">
        <f t="shared" si="722"/>
        <v>1</v>
      </c>
      <c r="BZ365" s="185">
        <f t="shared" si="722"/>
        <v>1</v>
      </c>
      <c r="CA365" s="185">
        <f t="shared" si="722"/>
        <v>1</v>
      </c>
      <c r="CB365" s="185">
        <f t="shared" si="722"/>
        <v>1</v>
      </c>
      <c r="CC365" s="185">
        <f t="shared" si="722"/>
        <v>1</v>
      </c>
      <c r="CD365" s="185">
        <f t="shared" si="722"/>
        <v>1</v>
      </c>
      <c r="CE365" s="185">
        <f t="shared" si="722"/>
        <v>1</v>
      </c>
      <c r="CF365" s="185">
        <f t="shared" si="722"/>
        <v>1</v>
      </c>
      <c r="CG365" s="185">
        <f t="shared" si="722"/>
        <v>1</v>
      </c>
      <c r="CH365" s="185">
        <f t="shared" si="722"/>
        <v>1</v>
      </c>
      <c r="CI365" s="185">
        <f t="shared" si="722"/>
        <v>1</v>
      </c>
      <c r="CJ365" s="185">
        <f t="shared" si="722"/>
        <v>1</v>
      </c>
      <c r="CK365" s="185">
        <f t="shared" si="722"/>
        <v>1</v>
      </c>
      <c r="CL365" s="185">
        <f t="shared" si="722"/>
        <v>1</v>
      </c>
      <c r="CM365" s="185">
        <f t="shared" si="722"/>
        <v>1</v>
      </c>
      <c r="CN365" s="185">
        <f t="shared" si="722"/>
        <v>1</v>
      </c>
      <c r="CO365" s="185">
        <f t="shared" si="722"/>
        <v>1</v>
      </c>
      <c r="CP365" s="185">
        <f t="shared" si="722"/>
        <v>1</v>
      </c>
      <c r="CQ365" s="185">
        <f t="shared" si="722"/>
        <v>1</v>
      </c>
      <c r="CR365" s="185">
        <f t="shared" si="722"/>
        <v>1</v>
      </c>
      <c r="CS365" s="185">
        <f t="shared" si="722"/>
        <v>1</v>
      </c>
      <c r="CT365" s="185">
        <f t="shared" si="722"/>
        <v>0.97345132743362828</v>
      </c>
      <c r="CU365" s="185">
        <f t="shared" si="722"/>
        <v>0.97345132743362828</v>
      </c>
      <c r="CV365" s="185">
        <f t="shared" si="722"/>
        <v>0.84955752212389379</v>
      </c>
      <c r="CW365" s="185">
        <f t="shared" si="722"/>
        <v>0.87610619469026552</v>
      </c>
      <c r="CX365" s="185">
        <f t="shared" si="722"/>
        <v>0.87610619469026552</v>
      </c>
      <c r="CY365" s="185">
        <f t="shared" si="722"/>
        <v>1</v>
      </c>
      <c r="CZ365" s="185">
        <f t="shared" si="722"/>
        <v>1</v>
      </c>
      <c r="DA365" s="185">
        <f t="shared" si="722"/>
        <v>1</v>
      </c>
      <c r="DB365" s="185">
        <f t="shared" si="722"/>
        <v>1</v>
      </c>
      <c r="DC365" s="185">
        <f t="shared" si="722"/>
        <v>1</v>
      </c>
      <c r="DD365" s="185">
        <f t="shared" si="722"/>
        <v>1</v>
      </c>
      <c r="DE365" s="185">
        <f t="shared" si="722"/>
        <v>1</v>
      </c>
      <c r="DF365" s="185">
        <f t="shared" si="722"/>
        <v>1</v>
      </c>
      <c r="DG365" s="185">
        <f t="shared" si="722"/>
        <v>1</v>
      </c>
      <c r="DH365" s="185">
        <f t="shared" si="722"/>
        <v>1</v>
      </c>
      <c r="DI365" s="185">
        <f t="shared" si="722"/>
        <v>1</v>
      </c>
      <c r="DJ365" s="185">
        <f t="shared" si="722"/>
        <v>1</v>
      </c>
      <c r="DK365" s="185">
        <f t="shared" si="722"/>
        <v>1</v>
      </c>
      <c r="DL365" s="185">
        <f t="shared" si="722"/>
        <v>1</v>
      </c>
      <c r="DM365" s="185">
        <f t="shared" si="722"/>
        <v>1</v>
      </c>
      <c r="DN365" s="185">
        <f t="shared" si="722"/>
        <v>1</v>
      </c>
      <c r="DO365" s="185">
        <f t="shared" si="722"/>
        <v>1</v>
      </c>
      <c r="DP365" s="185">
        <f t="shared" si="722"/>
        <v>1</v>
      </c>
      <c r="DQ365" s="185">
        <f t="shared" si="722"/>
        <v>1</v>
      </c>
      <c r="DR365" s="185">
        <f t="shared" si="722"/>
        <v>1</v>
      </c>
      <c r="DS365" s="185">
        <f t="shared" si="722"/>
        <v>1</v>
      </c>
      <c r="DT365" s="185">
        <f t="shared" si="722"/>
        <v>1</v>
      </c>
      <c r="DU365" s="185">
        <f t="shared" si="722"/>
        <v>1</v>
      </c>
      <c r="DV365" s="185">
        <f t="shared" si="722"/>
        <v>1</v>
      </c>
      <c r="DW365" s="185">
        <f t="shared" si="722"/>
        <v>1</v>
      </c>
      <c r="DX365" s="185">
        <f t="shared" si="722"/>
        <v>1</v>
      </c>
      <c r="DY365" s="185">
        <f t="shared" si="722"/>
        <v>0.8584070796460177</v>
      </c>
      <c r="DZ365" s="185">
        <f t="shared" si="722"/>
        <v>0.8584070796460177</v>
      </c>
      <c r="EA365" s="185">
        <f t="shared" si="722"/>
        <v>0.8584070796460177</v>
      </c>
      <c r="EB365" s="185">
        <f t="shared" si="722"/>
        <v>1</v>
      </c>
      <c r="EC365" s="185">
        <f t="shared" ref="EC365:GN365" si="723">EC364/$B$364</f>
        <v>1</v>
      </c>
      <c r="ED365" s="185">
        <f t="shared" si="723"/>
        <v>1</v>
      </c>
      <c r="EE365" s="185">
        <f t="shared" si="723"/>
        <v>1</v>
      </c>
      <c r="EF365" s="185">
        <f t="shared" si="723"/>
        <v>1</v>
      </c>
      <c r="EG365" s="185">
        <f t="shared" si="723"/>
        <v>1</v>
      </c>
      <c r="EH365" s="185">
        <f t="shared" si="723"/>
        <v>1</v>
      </c>
      <c r="EI365" s="185">
        <f t="shared" si="723"/>
        <v>1</v>
      </c>
      <c r="EJ365" s="185">
        <f t="shared" si="723"/>
        <v>1</v>
      </c>
      <c r="EK365" s="185">
        <f t="shared" si="723"/>
        <v>1</v>
      </c>
      <c r="EL365" s="185">
        <f t="shared" si="723"/>
        <v>1</v>
      </c>
      <c r="EM365" s="185">
        <f t="shared" si="723"/>
        <v>1</v>
      </c>
      <c r="EN365" s="185">
        <f t="shared" si="723"/>
        <v>1</v>
      </c>
      <c r="EO365" s="185">
        <f t="shared" si="723"/>
        <v>1</v>
      </c>
      <c r="EP365" s="185">
        <f t="shared" si="723"/>
        <v>1</v>
      </c>
      <c r="EQ365" s="185">
        <f t="shared" si="723"/>
        <v>1</v>
      </c>
      <c r="ER365" s="185">
        <f t="shared" si="723"/>
        <v>1</v>
      </c>
      <c r="ES365" s="185">
        <f t="shared" si="723"/>
        <v>1</v>
      </c>
      <c r="ET365" s="185">
        <f t="shared" si="723"/>
        <v>1</v>
      </c>
      <c r="EU365" s="185">
        <f t="shared" si="723"/>
        <v>1</v>
      </c>
      <c r="EV365" s="185">
        <f t="shared" si="723"/>
        <v>1</v>
      </c>
      <c r="EW365" s="185">
        <f t="shared" si="723"/>
        <v>0.54867256637168138</v>
      </c>
      <c r="EX365" s="185">
        <f t="shared" si="723"/>
        <v>0.50442477876106195</v>
      </c>
      <c r="EY365" s="185">
        <f t="shared" si="723"/>
        <v>0.50442477876106195</v>
      </c>
      <c r="EZ365" s="185">
        <f t="shared" si="723"/>
        <v>0.50442477876106195</v>
      </c>
      <c r="FA365" s="185">
        <f t="shared" si="723"/>
        <v>0.50442477876106195</v>
      </c>
      <c r="FB365" s="185">
        <f t="shared" si="723"/>
        <v>0.38053097345132741</v>
      </c>
      <c r="FC365" s="185">
        <f t="shared" si="723"/>
        <v>0.38053097345132741</v>
      </c>
      <c r="FD365" s="185">
        <f t="shared" si="723"/>
        <v>0.38053097345132741</v>
      </c>
      <c r="FE365" s="185">
        <f t="shared" si="723"/>
        <v>0.38053097345132741</v>
      </c>
      <c r="FF365" s="185">
        <f t="shared" si="723"/>
        <v>0.38053097345132741</v>
      </c>
      <c r="FG365" s="185">
        <f t="shared" si="723"/>
        <v>0.38053097345132741</v>
      </c>
      <c r="FH365" s="185">
        <f t="shared" si="723"/>
        <v>0.38053097345132741</v>
      </c>
      <c r="FI365" s="185">
        <f t="shared" si="723"/>
        <v>0.38053097345132741</v>
      </c>
      <c r="FJ365" s="185">
        <f t="shared" si="723"/>
        <v>0.38053097345132741</v>
      </c>
      <c r="FK365" s="185">
        <f t="shared" si="723"/>
        <v>0.38053097345132741</v>
      </c>
      <c r="FL365" s="185">
        <f t="shared" si="723"/>
        <v>0.38053097345132741</v>
      </c>
      <c r="FM365" s="185">
        <f t="shared" si="723"/>
        <v>0.38053097345132741</v>
      </c>
      <c r="FN365" s="185">
        <f t="shared" si="723"/>
        <v>0.38053097345132741</v>
      </c>
      <c r="FO365" s="185">
        <f t="shared" si="723"/>
        <v>0.38053097345132741</v>
      </c>
      <c r="FP365" s="185">
        <f t="shared" si="723"/>
        <v>0.38053097345132741</v>
      </c>
      <c r="FQ365" s="185">
        <f t="shared" si="723"/>
        <v>0.38053097345132741</v>
      </c>
      <c r="FR365" s="185">
        <f t="shared" si="723"/>
        <v>0.38053097345132741</v>
      </c>
      <c r="FS365" s="185">
        <f t="shared" si="723"/>
        <v>0.38053097345132741</v>
      </c>
      <c r="FT365" s="185">
        <f t="shared" si="723"/>
        <v>0.29203539823008851</v>
      </c>
      <c r="FU365" s="185">
        <f t="shared" si="723"/>
        <v>0.29203539823008851</v>
      </c>
      <c r="FV365" s="185">
        <f t="shared" si="723"/>
        <v>0.29203539823008851</v>
      </c>
      <c r="FW365" s="185">
        <f t="shared" si="723"/>
        <v>0.38053097345132741</v>
      </c>
      <c r="FX365" s="185">
        <f t="shared" si="723"/>
        <v>0.38053097345132741</v>
      </c>
      <c r="FY365" s="185">
        <f t="shared" si="723"/>
        <v>0.38053097345132741</v>
      </c>
      <c r="FZ365" s="185">
        <f t="shared" si="723"/>
        <v>0.38053097345132741</v>
      </c>
      <c r="GA365" s="185">
        <f t="shared" si="723"/>
        <v>0.38053097345132741</v>
      </c>
      <c r="GB365" s="185">
        <f t="shared" si="723"/>
        <v>0.38053097345132741</v>
      </c>
      <c r="GC365" s="185">
        <f t="shared" si="723"/>
        <v>0.38053097345132741</v>
      </c>
      <c r="GD365" s="185">
        <f t="shared" si="723"/>
        <v>0.38053097345132741</v>
      </c>
      <c r="GE365" s="185">
        <f t="shared" si="723"/>
        <v>0.38053097345132741</v>
      </c>
      <c r="GF365" s="185">
        <f t="shared" si="723"/>
        <v>0.38053097345132741</v>
      </c>
      <c r="GG365" s="185">
        <f t="shared" si="723"/>
        <v>0.38053097345132741</v>
      </c>
      <c r="GH365" s="185">
        <f t="shared" si="723"/>
        <v>0.38053097345132741</v>
      </c>
      <c r="GI365" s="185">
        <f t="shared" si="723"/>
        <v>0.35398230088495575</v>
      </c>
      <c r="GJ365" s="185">
        <f t="shared" si="723"/>
        <v>0.35398230088495575</v>
      </c>
      <c r="GK365" s="185">
        <f t="shared" si="723"/>
        <v>0.23008849557522124</v>
      </c>
      <c r="GL365" s="185">
        <f t="shared" si="723"/>
        <v>0.23008849557522124</v>
      </c>
      <c r="GM365" s="185">
        <f t="shared" si="723"/>
        <v>0.23008849557522124</v>
      </c>
      <c r="GN365" s="185">
        <f t="shared" si="723"/>
        <v>0.23008849557522124</v>
      </c>
      <c r="GO365" s="185">
        <f t="shared" ref="GO365:IZ365" si="724">GO364/$B$364</f>
        <v>0.23008849557522124</v>
      </c>
      <c r="GP365" s="185">
        <f t="shared" si="724"/>
        <v>0.23008849557522124</v>
      </c>
      <c r="GQ365" s="185">
        <f t="shared" si="724"/>
        <v>0.23008849557522124</v>
      </c>
      <c r="GR365" s="185">
        <f t="shared" si="724"/>
        <v>0.23008849557522124</v>
      </c>
      <c r="GS365" s="185">
        <f t="shared" si="724"/>
        <v>0.23008849557522124</v>
      </c>
      <c r="GT365" s="185">
        <f t="shared" si="724"/>
        <v>0.23008849557522124</v>
      </c>
      <c r="GU365" s="185">
        <f t="shared" si="724"/>
        <v>0.23008849557522124</v>
      </c>
      <c r="GV365" s="185">
        <f t="shared" si="724"/>
        <v>0.23008849557522124</v>
      </c>
      <c r="GW365" s="185">
        <f t="shared" si="724"/>
        <v>0.23008849557522124</v>
      </c>
      <c r="GX365" s="185">
        <f t="shared" si="724"/>
        <v>0.23008849557522124</v>
      </c>
      <c r="GY365" s="185">
        <f t="shared" si="724"/>
        <v>0.23008849557522124</v>
      </c>
      <c r="GZ365" s="185">
        <f t="shared" si="724"/>
        <v>0.23008849557522124</v>
      </c>
      <c r="HA365" s="185">
        <f t="shared" si="724"/>
        <v>0.23008849557522124</v>
      </c>
      <c r="HB365" s="185">
        <f t="shared" si="724"/>
        <v>0.23008849557522124</v>
      </c>
      <c r="HC365" s="185">
        <f t="shared" si="724"/>
        <v>0.23008849557522124</v>
      </c>
      <c r="HD365" s="185">
        <f t="shared" si="724"/>
        <v>0.23008849557522124</v>
      </c>
      <c r="HE365" s="185">
        <f t="shared" si="724"/>
        <v>0.23008849557522124</v>
      </c>
      <c r="HF365" s="185">
        <f t="shared" si="724"/>
        <v>0.23008849557522124</v>
      </c>
      <c r="HG365" s="185">
        <f t="shared" si="724"/>
        <v>0.23008849557522124</v>
      </c>
      <c r="HH365" s="185">
        <f t="shared" si="724"/>
        <v>0.23008849557522124</v>
      </c>
      <c r="HI365" s="185">
        <f t="shared" si="724"/>
        <v>0.23008849557522124</v>
      </c>
      <c r="HJ365" s="185">
        <f t="shared" si="724"/>
        <v>0.23008849557522124</v>
      </c>
      <c r="HK365" s="185">
        <f t="shared" si="724"/>
        <v>0.23008849557522124</v>
      </c>
      <c r="HL365" s="185">
        <f t="shared" si="724"/>
        <v>0.23008849557522124</v>
      </c>
      <c r="HM365" s="185">
        <f t="shared" si="724"/>
        <v>0.23008849557522124</v>
      </c>
      <c r="HN365" s="185">
        <f t="shared" si="724"/>
        <v>8.8495575221238937E-2</v>
      </c>
      <c r="HO365" s="185">
        <f t="shared" si="724"/>
        <v>8.8495575221238937E-2</v>
      </c>
      <c r="HP365" s="185">
        <f t="shared" si="724"/>
        <v>8.8495575221238937E-2</v>
      </c>
      <c r="HQ365" s="185">
        <f t="shared" si="724"/>
        <v>8.8495575221238937E-2</v>
      </c>
      <c r="HR365" s="185">
        <f t="shared" si="724"/>
        <v>8.8495575221238937E-2</v>
      </c>
      <c r="HS365" s="185">
        <f t="shared" si="724"/>
        <v>8.8495575221238937E-2</v>
      </c>
      <c r="HT365" s="185">
        <f t="shared" si="724"/>
        <v>8.8495575221238937E-2</v>
      </c>
      <c r="HU365" s="185">
        <f t="shared" si="724"/>
        <v>8.8495575221238937E-2</v>
      </c>
      <c r="HV365" s="185">
        <f t="shared" si="724"/>
        <v>8.8495575221238937E-2</v>
      </c>
      <c r="HW365" s="185">
        <f t="shared" si="724"/>
        <v>8.8495575221238937E-2</v>
      </c>
      <c r="HX365" s="185">
        <f t="shared" si="724"/>
        <v>8.8495575221238937E-2</v>
      </c>
      <c r="HY365" s="185">
        <f t="shared" si="724"/>
        <v>8.8495575221238937E-2</v>
      </c>
      <c r="HZ365" s="185">
        <f t="shared" si="724"/>
        <v>8.8495575221238937E-2</v>
      </c>
      <c r="IA365" s="185">
        <f t="shared" si="724"/>
        <v>8.8495575221238937E-2</v>
      </c>
      <c r="IB365" s="185">
        <f t="shared" si="724"/>
        <v>8.8495575221238937E-2</v>
      </c>
      <c r="IC365" s="185">
        <f t="shared" si="724"/>
        <v>8.8495575221238937E-2</v>
      </c>
      <c r="ID365" s="185">
        <f t="shared" si="724"/>
        <v>8.8495575221238937E-2</v>
      </c>
      <c r="IE365" s="185">
        <f t="shared" si="724"/>
        <v>8.8495575221238937E-2</v>
      </c>
      <c r="IF365" s="185">
        <f t="shared" si="724"/>
        <v>8.8495575221238937E-2</v>
      </c>
      <c r="IG365" s="185">
        <f t="shared" si="724"/>
        <v>8.8495575221238937E-2</v>
      </c>
      <c r="IH365" s="185">
        <f t="shared" si="724"/>
        <v>8.8495575221238937E-2</v>
      </c>
      <c r="II365" s="185">
        <f t="shared" si="724"/>
        <v>8.8495575221238937E-2</v>
      </c>
      <c r="IJ365" s="185">
        <f t="shared" si="724"/>
        <v>8.8495575221238937E-2</v>
      </c>
      <c r="IK365" s="185">
        <f t="shared" si="724"/>
        <v>8.8495575221238937E-2</v>
      </c>
      <c r="IL365" s="185">
        <f t="shared" si="724"/>
        <v>8.8495575221238937E-2</v>
      </c>
      <c r="IM365" s="185">
        <f t="shared" si="724"/>
        <v>8.8495575221238937E-2</v>
      </c>
      <c r="IN365" s="185">
        <f t="shared" si="724"/>
        <v>8.8495575221238937E-2</v>
      </c>
      <c r="IO365" s="185">
        <f t="shared" si="724"/>
        <v>8.8495575221238937E-2</v>
      </c>
      <c r="IP365" s="185">
        <f t="shared" si="724"/>
        <v>8.8495575221238937E-2</v>
      </c>
      <c r="IQ365" s="185">
        <f t="shared" si="724"/>
        <v>8.8495575221238937E-2</v>
      </c>
      <c r="IR365" s="185">
        <f t="shared" si="724"/>
        <v>8.8495575221238937E-2</v>
      </c>
      <c r="IS365" s="185">
        <f t="shared" si="724"/>
        <v>8.8495575221238937E-2</v>
      </c>
      <c r="IT365" s="185">
        <f t="shared" si="724"/>
        <v>8.8495575221238937E-2</v>
      </c>
      <c r="IU365" s="185">
        <f t="shared" si="724"/>
        <v>8.8495575221238937E-2</v>
      </c>
      <c r="IV365" s="185">
        <f t="shared" si="724"/>
        <v>8.8495575221238937E-2</v>
      </c>
      <c r="IW365" s="185">
        <f t="shared" si="724"/>
        <v>8.8495575221238937E-2</v>
      </c>
      <c r="IX365" s="185">
        <f t="shared" si="724"/>
        <v>8.8495575221238937E-2</v>
      </c>
      <c r="IY365" s="185">
        <f t="shared" si="724"/>
        <v>8.8495575221238937E-2</v>
      </c>
      <c r="IZ365" s="185">
        <f t="shared" si="724"/>
        <v>8.8495575221238937E-2</v>
      </c>
      <c r="JA365" s="185">
        <f t="shared" ref="JA365:LL365" si="725">JA364/$B$364</f>
        <v>8.8495575221238937E-2</v>
      </c>
      <c r="JB365" s="185">
        <f t="shared" si="725"/>
        <v>8.8495575221238937E-2</v>
      </c>
      <c r="JC365" s="185">
        <f t="shared" si="725"/>
        <v>8.8495575221238937E-2</v>
      </c>
      <c r="JD365" s="185">
        <f t="shared" si="725"/>
        <v>8.8495575221238937E-2</v>
      </c>
      <c r="JE365" s="185">
        <f t="shared" si="725"/>
        <v>8.8495575221238937E-2</v>
      </c>
      <c r="JF365" s="185">
        <f t="shared" si="725"/>
        <v>8.8495575221238937E-2</v>
      </c>
      <c r="JG365" s="185">
        <f t="shared" si="725"/>
        <v>8.8495575221238937E-2</v>
      </c>
      <c r="JH365" s="185">
        <f t="shared" si="725"/>
        <v>8.8495575221238937E-2</v>
      </c>
      <c r="JI365" s="185">
        <f t="shared" si="725"/>
        <v>0</v>
      </c>
      <c r="JJ365" s="185">
        <f t="shared" si="725"/>
        <v>0</v>
      </c>
      <c r="JK365" s="185">
        <f t="shared" si="725"/>
        <v>0</v>
      </c>
      <c r="JL365" s="185">
        <f t="shared" si="725"/>
        <v>0</v>
      </c>
      <c r="JM365" s="185">
        <f t="shared" si="725"/>
        <v>0</v>
      </c>
      <c r="JN365" s="185">
        <f t="shared" si="725"/>
        <v>0</v>
      </c>
      <c r="JO365" s="185">
        <f t="shared" si="725"/>
        <v>0</v>
      </c>
      <c r="JP365" s="185">
        <f t="shared" si="725"/>
        <v>0</v>
      </c>
      <c r="JQ365" s="185">
        <f t="shared" si="725"/>
        <v>0</v>
      </c>
      <c r="JR365" s="185">
        <f t="shared" si="725"/>
        <v>0</v>
      </c>
      <c r="JS365" s="185">
        <f t="shared" si="725"/>
        <v>0</v>
      </c>
      <c r="JT365" s="185">
        <f t="shared" si="725"/>
        <v>0</v>
      </c>
      <c r="JU365" s="185">
        <f t="shared" si="725"/>
        <v>0</v>
      </c>
      <c r="JV365" s="185">
        <f t="shared" si="725"/>
        <v>0</v>
      </c>
      <c r="JW365" s="185">
        <f t="shared" si="725"/>
        <v>0</v>
      </c>
      <c r="JX365" s="185">
        <f t="shared" si="725"/>
        <v>0</v>
      </c>
      <c r="JY365" s="185">
        <f t="shared" si="725"/>
        <v>0</v>
      </c>
      <c r="JZ365" s="185">
        <f t="shared" si="725"/>
        <v>0</v>
      </c>
      <c r="KA365" s="185">
        <f t="shared" si="725"/>
        <v>0</v>
      </c>
      <c r="KB365" s="185">
        <f t="shared" si="725"/>
        <v>0</v>
      </c>
      <c r="KC365" s="185">
        <f t="shared" si="725"/>
        <v>0</v>
      </c>
      <c r="KD365" s="185">
        <f t="shared" si="725"/>
        <v>0</v>
      </c>
      <c r="KE365" s="185">
        <f t="shared" si="725"/>
        <v>0</v>
      </c>
      <c r="KF365" s="185">
        <f t="shared" si="725"/>
        <v>0</v>
      </c>
      <c r="KG365" s="185">
        <f t="shared" si="725"/>
        <v>0</v>
      </c>
      <c r="KH365" s="185">
        <f t="shared" si="725"/>
        <v>0</v>
      </c>
      <c r="KI365" s="185">
        <f t="shared" si="725"/>
        <v>0</v>
      </c>
      <c r="KJ365" s="185">
        <f t="shared" si="725"/>
        <v>0</v>
      </c>
      <c r="KK365" s="185">
        <f t="shared" si="725"/>
        <v>0</v>
      </c>
      <c r="KL365" s="185">
        <f t="shared" si="725"/>
        <v>0</v>
      </c>
      <c r="KM365" s="185">
        <f t="shared" si="725"/>
        <v>0</v>
      </c>
      <c r="KN365" s="185">
        <f t="shared" si="725"/>
        <v>0</v>
      </c>
      <c r="KO365" s="185">
        <f t="shared" si="725"/>
        <v>0</v>
      </c>
      <c r="KP365" s="185">
        <f t="shared" si="725"/>
        <v>0</v>
      </c>
      <c r="KQ365" s="185">
        <f t="shared" si="725"/>
        <v>0</v>
      </c>
      <c r="KR365" s="185">
        <f t="shared" si="725"/>
        <v>0</v>
      </c>
      <c r="KS365" s="185">
        <f t="shared" si="725"/>
        <v>0</v>
      </c>
      <c r="KT365" s="185">
        <f t="shared" si="725"/>
        <v>0</v>
      </c>
      <c r="KU365" s="185">
        <f t="shared" si="725"/>
        <v>0</v>
      </c>
      <c r="KV365" s="185">
        <f t="shared" si="725"/>
        <v>0</v>
      </c>
      <c r="KW365" s="185">
        <f t="shared" si="725"/>
        <v>0</v>
      </c>
      <c r="KX365" s="185">
        <f t="shared" si="725"/>
        <v>0</v>
      </c>
      <c r="KY365" s="185">
        <f t="shared" si="725"/>
        <v>0</v>
      </c>
      <c r="KZ365" s="185">
        <f t="shared" si="725"/>
        <v>0</v>
      </c>
      <c r="LA365" s="185">
        <f t="shared" si="725"/>
        <v>0</v>
      </c>
      <c r="LB365" s="185">
        <f t="shared" si="725"/>
        <v>0</v>
      </c>
      <c r="LC365" s="185">
        <f t="shared" si="725"/>
        <v>0</v>
      </c>
      <c r="LD365" s="185">
        <f t="shared" si="725"/>
        <v>0</v>
      </c>
      <c r="LE365" s="185">
        <f t="shared" si="725"/>
        <v>0</v>
      </c>
      <c r="LF365" s="185">
        <f t="shared" si="725"/>
        <v>0</v>
      </c>
      <c r="LG365" s="185">
        <f t="shared" si="725"/>
        <v>0</v>
      </c>
      <c r="LH365" s="185">
        <f t="shared" si="725"/>
        <v>0</v>
      </c>
      <c r="LI365" s="185">
        <f t="shared" si="725"/>
        <v>0</v>
      </c>
      <c r="LJ365" s="185">
        <f t="shared" si="725"/>
        <v>0</v>
      </c>
      <c r="LK365" s="185">
        <f t="shared" si="725"/>
        <v>0</v>
      </c>
      <c r="LL365" s="185">
        <f t="shared" si="725"/>
        <v>0</v>
      </c>
      <c r="LM365" s="185">
        <f t="shared" ref="LM365:NK365" si="726">LM364/$B$364</f>
        <v>0</v>
      </c>
      <c r="LN365" s="185">
        <f t="shared" si="726"/>
        <v>0</v>
      </c>
      <c r="LO365" s="185">
        <f t="shared" si="726"/>
        <v>0</v>
      </c>
      <c r="LP365" s="185">
        <f t="shared" si="726"/>
        <v>0</v>
      </c>
      <c r="LQ365" s="185">
        <f t="shared" si="726"/>
        <v>0</v>
      </c>
      <c r="LR365" s="185">
        <f t="shared" si="726"/>
        <v>0</v>
      </c>
      <c r="LS365" s="185">
        <f t="shared" si="726"/>
        <v>0</v>
      </c>
      <c r="LT365" s="185">
        <f t="shared" si="726"/>
        <v>0</v>
      </c>
      <c r="LU365" s="185">
        <f t="shared" si="726"/>
        <v>0</v>
      </c>
      <c r="LV365" s="185">
        <f t="shared" si="726"/>
        <v>0</v>
      </c>
      <c r="LW365" s="185">
        <f t="shared" si="726"/>
        <v>0</v>
      </c>
      <c r="LX365" s="185">
        <f t="shared" si="726"/>
        <v>0</v>
      </c>
      <c r="LY365" s="185">
        <f t="shared" si="726"/>
        <v>0</v>
      </c>
      <c r="LZ365" s="185">
        <f t="shared" si="726"/>
        <v>0</v>
      </c>
      <c r="MA365" s="185">
        <f t="shared" si="726"/>
        <v>0</v>
      </c>
      <c r="MB365" s="185">
        <f t="shared" si="726"/>
        <v>0</v>
      </c>
      <c r="MC365" s="185">
        <f t="shared" si="726"/>
        <v>0</v>
      </c>
      <c r="MD365" s="185">
        <f t="shared" si="726"/>
        <v>0</v>
      </c>
      <c r="ME365" s="185">
        <f t="shared" si="726"/>
        <v>0</v>
      </c>
      <c r="MF365" s="185">
        <f t="shared" si="726"/>
        <v>0</v>
      </c>
      <c r="MG365" s="185">
        <f t="shared" si="726"/>
        <v>0</v>
      </c>
      <c r="MH365" s="185">
        <f t="shared" si="726"/>
        <v>0</v>
      </c>
      <c r="MI365" s="185">
        <f t="shared" si="726"/>
        <v>0</v>
      </c>
      <c r="MJ365" s="185">
        <f t="shared" si="726"/>
        <v>0</v>
      </c>
      <c r="MK365" s="185">
        <f t="shared" si="726"/>
        <v>0</v>
      </c>
      <c r="ML365" s="185">
        <f t="shared" si="726"/>
        <v>0</v>
      </c>
      <c r="MM365" s="185">
        <f t="shared" si="726"/>
        <v>0</v>
      </c>
      <c r="MN365" s="185">
        <f t="shared" si="726"/>
        <v>0</v>
      </c>
      <c r="MO365" s="185">
        <f t="shared" si="726"/>
        <v>0</v>
      </c>
      <c r="MP365" s="185">
        <f t="shared" si="726"/>
        <v>0</v>
      </c>
      <c r="MQ365" s="185">
        <f t="shared" si="726"/>
        <v>0</v>
      </c>
      <c r="MR365" s="185">
        <f t="shared" si="726"/>
        <v>0</v>
      </c>
      <c r="MS365" s="185">
        <f t="shared" si="726"/>
        <v>0</v>
      </c>
      <c r="MT365" s="185">
        <f t="shared" si="726"/>
        <v>0</v>
      </c>
      <c r="MU365" s="185">
        <f t="shared" si="726"/>
        <v>0</v>
      </c>
      <c r="MV365" s="185">
        <f t="shared" si="726"/>
        <v>0</v>
      </c>
      <c r="MW365" s="185">
        <f t="shared" si="726"/>
        <v>0</v>
      </c>
      <c r="MX365" s="185">
        <f t="shared" si="726"/>
        <v>0</v>
      </c>
      <c r="MY365" s="185">
        <f t="shared" si="726"/>
        <v>0</v>
      </c>
      <c r="MZ365" s="185">
        <f t="shared" si="726"/>
        <v>0</v>
      </c>
      <c r="NA365" s="185">
        <f t="shared" si="726"/>
        <v>0</v>
      </c>
      <c r="NB365" s="185">
        <f t="shared" si="726"/>
        <v>0</v>
      </c>
      <c r="NC365" s="185">
        <f t="shared" si="726"/>
        <v>0</v>
      </c>
      <c r="ND365" s="185">
        <f t="shared" si="726"/>
        <v>0</v>
      </c>
      <c r="NE365" s="185">
        <f t="shared" si="726"/>
        <v>0</v>
      </c>
      <c r="NF365" s="185">
        <f t="shared" si="726"/>
        <v>0</v>
      </c>
      <c r="NG365" s="185">
        <f t="shared" si="726"/>
        <v>0</v>
      </c>
      <c r="NH365" s="185">
        <f t="shared" si="726"/>
        <v>0</v>
      </c>
      <c r="NI365" s="185">
        <f t="shared" si="726"/>
        <v>0</v>
      </c>
      <c r="NJ365" s="185">
        <f t="shared" si="726"/>
        <v>0</v>
      </c>
      <c r="NK365" s="185">
        <f t="shared" si="726"/>
        <v>0</v>
      </c>
    </row>
  </sheetData>
  <sheetProtection algorithmName="SHA-512" hashValue="rJPTgM/yJps9sU1XnyIiBoQQvOIH4FK3Od2ytyZ4gLqD3P+hQPq0JRDDZ0TMsGeaEe8rUYLo1A8qVESAFnTvVQ==" saltValue="s1++3kfGf1HWSkuPcaUTTQ==" spinCount="100000" sheet="1" objects="1" scenarios="1"/>
  <dataValidations count="2">
    <dataValidation type="list" allowBlank="1" showInputMessage="1" showErrorMessage="1" sqref="G147 G99 X99 G83 X83 G131 X131 G115 X115 G35 X35 X147 G19 X19 G67 X67 G51 X51 G3 X3" xr:uid="{BC661FB7-9F13-4128-9AD7-3B08DF5013F2}">
      <formula1>$C$343:$C$346</formula1>
    </dataValidation>
    <dataValidation type="list" allowBlank="1" showInputMessage="1" showErrorMessage="1" sqref="Z99:AA103 Z147:AA151 AL147 I147:J151 Z51:AA55 AL51 I51:J55 Z67:AA71 AL67 I67:J71 Z19:AA23 AL19 I19:J23 AL99 I99:J103 Z35:AA39 AL35 I35:J39 Z115:AA119 AL115 I115:J119 Z131:AA135 AL131 I131:J135 Z83:AA87 AL83 I83:J87 I3:J7 Z3:AA7 AL3" xr:uid="{BF8F2D91-DA4A-43D6-92C0-EC19D8F617A9}">
      <formula1>$C$349:$C$350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A4567-14B9-4B99-A76C-03FE5E69C22F}">
  <dimension ref="A1:NK39"/>
  <sheetViews>
    <sheetView showGridLines="0" workbookViewId="0">
      <selection activeCell="H17" sqref="H17"/>
    </sheetView>
  </sheetViews>
  <sheetFormatPr defaultColWidth="8.85546875" defaultRowHeight="13.5" x14ac:dyDescent="0.25"/>
  <cols>
    <col min="1" max="1" width="30.42578125" style="1" bestFit="1" customWidth="1"/>
    <col min="2" max="5" width="12.28515625" style="1" bestFit="1" customWidth="1"/>
    <col min="6" max="6" width="22.5703125" style="1" bestFit="1" customWidth="1"/>
    <col min="7" max="9" width="13.7109375" style="1" bestFit="1" customWidth="1"/>
    <col min="10" max="17" width="12.7109375" style="1" bestFit="1" customWidth="1"/>
    <col min="18" max="18" width="12.28515625" style="1" bestFit="1" customWidth="1"/>
    <col min="19" max="21" width="13.7109375" style="1" bestFit="1" customWidth="1"/>
    <col min="22" max="30" width="12.28515625" style="1" bestFit="1" customWidth="1"/>
    <col min="31" max="33" width="13.7109375" style="1" bestFit="1" customWidth="1"/>
    <col min="34" max="42" width="12.28515625" style="1" bestFit="1" customWidth="1"/>
    <col min="43" max="45" width="13.7109375" style="1" bestFit="1" customWidth="1"/>
    <col min="46" max="54" width="12.28515625" style="1" bestFit="1" customWidth="1"/>
    <col min="55" max="57" width="13.7109375" style="1" bestFit="1" customWidth="1"/>
    <col min="58" max="66" width="12.28515625" style="1" bestFit="1" customWidth="1"/>
    <col min="67" max="69" width="13.7109375" style="1" bestFit="1" customWidth="1"/>
    <col min="70" max="78" width="12.28515625" style="1" bestFit="1" customWidth="1"/>
    <col min="79" max="81" width="13.7109375" style="1" bestFit="1" customWidth="1"/>
    <col min="82" max="90" width="12.28515625" style="1" bestFit="1" customWidth="1"/>
    <col min="91" max="93" width="13.7109375" style="1" bestFit="1" customWidth="1"/>
    <col min="94" max="102" width="12.28515625" style="1" bestFit="1" customWidth="1"/>
    <col min="103" max="105" width="13.7109375" style="1" bestFit="1" customWidth="1"/>
    <col min="106" max="114" width="12.28515625" style="1" bestFit="1" customWidth="1"/>
    <col min="115" max="117" width="13.7109375" style="1" bestFit="1" customWidth="1"/>
    <col min="118" max="126" width="12.28515625" style="1" bestFit="1" customWidth="1"/>
    <col min="127" max="129" width="13.7109375" style="1" bestFit="1" customWidth="1"/>
    <col min="130" max="138" width="12.28515625" style="1" bestFit="1" customWidth="1"/>
    <col min="139" max="141" width="13.7109375" style="1" bestFit="1" customWidth="1"/>
    <col min="142" max="150" width="12.28515625" style="1" bestFit="1" customWidth="1"/>
    <col min="151" max="153" width="13.7109375" style="1" bestFit="1" customWidth="1"/>
    <col min="154" max="162" width="12.28515625" style="1" bestFit="1" customWidth="1"/>
    <col min="163" max="165" width="13.7109375" style="1" bestFit="1" customWidth="1"/>
    <col min="166" max="174" width="12.28515625" style="1" bestFit="1" customWidth="1"/>
    <col min="175" max="177" width="13.7109375" style="1" bestFit="1" customWidth="1"/>
    <col min="178" max="186" width="12.28515625" style="1" bestFit="1" customWidth="1"/>
    <col min="187" max="189" width="13.7109375" style="1" bestFit="1" customWidth="1"/>
    <col min="190" max="198" width="12.28515625" style="1" bestFit="1" customWidth="1"/>
    <col min="199" max="201" width="13.7109375" style="1" bestFit="1" customWidth="1"/>
    <col min="202" max="210" width="12.28515625" style="1" bestFit="1" customWidth="1"/>
    <col min="211" max="213" width="13.7109375" style="1" bestFit="1" customWidth="1"/>
    <col min="214" max="222" width="12.28515625" style="1" bestFit="1" customWidth="1"/>
    <col min="223" max="225" width="13.7109375" style="1" bestFit="1" customWidth="1"/>
    <col min="226" max="234" width="12.28515625" style="1" bestFit="1" customWidth="1"/>
    <col min="235" max="237" width="13.7109375" style="1" bestFit="1" customWidth="1"/>
    <col min="238" max="246" width="12.28515625" style="1" bestFit="1" customWidth="1"/>
    <col min="247" max="249" width="13.7109375" style="1" bestFit="1" customWidth="1"/>
    <col min="250" max="258" width="12.28515625" style="1" bestFit="1" customWidth="1"/>
    <col min="259" max="261" width="13.7109375" style="1" bestFit="1" customWidth="1"/>
    <col min="262" max="270" width="12.28515625" style="1" bestFit="1" customWidth="1"/>
    <col min="271" max="273" width="13.7109375" style="1" bestFit="1" customWidth="1"/>
    <col min="274" max="282" width="12.28515625" style="1" bestFit="1" customWidth="1"/>
    <col min="283" max="285" width="13.7109375" style="1" bestFit="1" customWidth="1"/>
    <col min="286" max="294" width="12.28515625" style="1" bestFit="1" customWidth="1"/>
    <col min="295" max="297" width="13.7109375" style="1" bestFit="1" customWidth="1"/>
    <col min="298" max="306" width="12.28515625" style="1" bestFit="1" customWidth="1"/>
    <col min="307" max="309" width="13.7109375" style="1" bestFit="1" customWidth="1"/>
    <col min="310" max="318" width="12.28515625" style="1" bestFit="1" customWidth="1"/>
    <col min="319" max="321" width="13.7109375" style="1" bestFit="1" customWidth="1"/>
    <col min="322" max="330" width="12.28515625" style="1" bestFit="1" customWidth="1"/>
    <col min="331" max="333" width="13.7109375" style="1" bestFit="1" customWidth="1"/>
    <col min="334" max="342" width="12.28515625" style="1" bestFit="1" customWidth="1"/>
    <col min="343" max="345" width="13.7109375" style="1" bestFit="1" customWidth="1"/>
    <col min="346" max="354" width="12.28515625" style="1" bestFit="1" customWidth="1"/>
    <col min="355" max="357" width="13.7109375" style="1" bestFit="1" customWidth="1"/>
    <col min="358" max="366" width="12.28515625" style="1" bestFit="1" customWidth="1"/>
    <col min="367" max="369" width="13.7109375" style="1" bestFit="1" customWidth="1"/>
    <col min="370" max="373" width="12.28515625" style="1" bestFit="1" customWidth="1"/>
    <col min="374" max="16384" width="8.85546875" style="1"/>
  </cols>
  <sheetData>
    <row r="1" spans="1:375" x14ac:dyDescent="0.25">
      <c r="A1" s="114" t="s">
        <v>184</v>
      </c>
      <c r="B1" s="115"/>
      <c r="C1" s="115"/>
      <c r="D1" s="5"/>
      <c r="E1" s="6"/>
      <c r="F1" s="97"/>
      <c r="G1" s="186">
        <v>1</v>
      </c>
      <c r="H1" s="186">
        <f>G1+1</f>
        <v>2</v>
      </c>
      <c r="I1" s="186">
        <f t="shared" ref="I1:Q1" si="0">H1+1</f>
        <v>3</v>
      </c>
      <c r="J1" s="186">
        <f t="shared" si="0"/>
        <v>4</v>
      </c>
      <c r="K1" s="186">
        <f t="shared" si="0"/>
        <v>5</v>
      </c>
      <c r="L1" s="186">
        <f t="shared" si="0"/>
        <v>6</v>
      </c>
      <c r="M1" s="186">
        <f t="shared" si="0"/>
        <v>7</v>
      </c>
      <c r="N1" s="186">
        <f t="shared" si="0"/>
        <v>8</v>
      </c>
      <c r="O1" s="186">
        <f t="shared" si="0"/>
        <v>9</v>
      </c>
      <c r="P1" s="186">
        <f t="shared" si="0"/>
        <v>10</v>
      </c>
      <c r="Q1" s="186">
        <f t="shared" si="0"/>
        <v>11</v>
      </c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6"/>
      <c r="CJ1" s="6"/>
      <c r="CK1" s="6"/>
      <c r="CL1" s="6"/>
      <c r="CM1" s="6"/>
      <c r="CN1" s="6"/>
      <c r="CO1" s="6"/>
      <c r="CP1" s="6"/>
      <c r="CQ1" s="6"/>
      <c r="CR1" s="6"/>
      <c r="CS1" s="6"/>
      <c r="CT1" s="6"/>
      <c r="CU1" s="6"/>
      <c r="CV1" s="6"/>
      <c r="CW1" s="6"/>
      <c r="CX1" s="6"/>
      <c r="CY1" s="6"/>
      <c r="CZ1" s="6"/>
      <c r="DA1" s="6"/>
      <c r="DB1" s="6"/>
      <c r="DC1" s="6"/>
      <c r="DD1" s="6"/>
      <c r="DE1" s="6"/>
      <c r="DF1" s="6"/>
      <c r="DG1" s="6"/>
      <c r="DH1" s="6"/>
      <c r="DI1" s="6"/>
      <c r="DJ1" s="6"/>
      <c r="DK1" s="6"/>
      <c r="DL1" s="6"/>
      <c r="DM1" s="6"/>
      <c r="DN1" s="6"/>
      <c r="DO1" s="6"/>
      <c r="DP1" s="6"/>
      <c r="DQ1" s="6"/>
      <c r="DR1" s="6"/>
      <c r="DS1" s="6"/>
      <c r="DT1" s="6"/>
      <c r="DU1" s="6"/>
      <c r="DV1" s="6"/>
      <c r="DW1" s="6"/>
      <c r="DX1" s="6"/>
      <c r="DY1" s="6"/>
      <c r="DZ1" s="6"/>
      <c r="EA1" s="6"/>
      <c r="EB1" s="6"/>
      <c r="EC1" s="6"/>
      <c r="ED1" s="6"/>
      <c r="EE1" s="6"/>
      <c r="EF1" s="6"/>
      <c r="EG1" s="6"/>
      <c r="EH1" s="6"/>
      <c r="EI1" s="6"/>
      <c r="EJ1" s="6"/>
      <c r="EK1" s="6"/>
      <c r="EL1" s="6"/>
      <c r="EM1" s="6"/>
      <c r="EN1" s="6"/>
      <c r="EO1" s="6"/>
      <c r="EP1" s="6"/>
      <c r="EQ1" s="6"/>
      <c r="ER1" s="6"/>
      <c r="ES1" s="6"/>
      <c r="ET1" s="6"/>
      <c r="EU1" s="6"/>
      <c r="EV1" s="6"/>
      <c r="EW1" s="6"/>
      <c r="EX1" s="6"/>
      <c r="EY1" s="6"/>
      <c r="EZ1" s="6"/>
      <c r="FA1" s="6"/>
      <c r="FB1" s="6"/>
      <c r="FC1" s="6"/>
      <c r="FD1" s="6"/>
      <c r="FE1" s="6"/>
      <c r="FF1" s="6"/>
      <c r="FG1" s="6"/>
      <c r="FH1" s="6"/>
      <c r="FI1" s="6"/>
      <c r="FJ1" s="6"/>
      <c r="FK1" s="6"/>
      <c r="FL1" s="6"/>
      <c r="FM1" s="6"/>
      <c r="FN1" s="6"/>
      <c r="FO1" s="6"/>
      <c r="FP1" s="6"/>
      <c r="FQ1" s="6"/>
      <c r="FR1" s="6"/>
      <c r="FS1" s="6"/>
      <c r="FT1" s="6"/>
      <c r="FU1" s="6"/>
      <c r="FV1" s="6"/>
      <c r="FW1" s="6"/>
      <c r="FX1" s="6"/>
      <c r="FY1" s="6"/>
      <c r="FZ1" s="6"/>
      <c r="GA1" s="6"/>
      <c r="GB1" s="6"/>
      <c r="GC1" s="6"/>
      <c r="GD1" s="6"/>
      <c r="GE1" s="6"/>
      <c r="GF1" s="6"/>
      <c r="GG1" s="6"/>
      <c r="GH1" s="6"/>
      <c r="GI1" s="6"/>
      <c r="GJ1" s="6"/>
      <c r="GK1" s="6"/>
      <c r="GL1" s="6"/>
      <c r="GM1" s="6"/>
      <c r="GN1" s="6"/>
      <c r="GO1" s="6"/>
      <c r="GP1" s="6"/>
      <c r="GQ1" s="6"/>
      <c r="GR1" s="6"/>
      <c r="GS1" s="6"/>
      <c r="GT1" s="6"/>
      <c r="GU1" s="6"/>
      <c r="GV1" s="6"/>
      <c r="GW1" s="6"/>
      <c r="GX1" s="6"/>
      <c r="GY1" s="6"/>
      <c r="GZ1" s="6"/>
      <c r="HA1" s="6"/>
      <c r="HB1" s="6"/>
      <c r="HC1" s="6"/>
      <c r="HD1" s="6"/>
      <c r="HE1" s="6"/>
      <c r="HF1" s="6"/>
      <c r="HG1" s="6"/>
      <c r="HH1" s="6"/>
      <c r="HI1" s="6"/>
      <c r="HJ1" s="6"/>
      <c r="HK1" s="6"/>
      <c r="HL1" s="6"/>
      <c r="HM1" s="6"/>
      <c r="HN1" s="6"/>
      <c r="HO1" s="6"/>
      <c r="HP1" s="6"/>
      <c r="HQ1" s="6"/>
      <c r="HR1" s="6"/>
      <c r="HS1" s="6"/>
      <c r="HT1" s="6"/>
      <c r="HU1" s="6"/>
      <c r="HV1" s="6"/>
      <c r="HW1" s="6"/>
      <c r="HX1" s="6"/>
      <c r="HY1" s="6"/>
      <c r="HZ1" s="6"/>
      <c r="IA1" s="6"/>
      <c r="IB1" s="6"/>
      <c r="IC1" s="6"/>
      <c r="ID1" s="6"/>
      <c r="IE1" s="6"/>
      <c r="IF1" s="6"/>
      <c r="IG1" s="6"/>
      <c r="IH1" s="6"/>
      <c r="II1" s="6"/>
      <c r="IJ1" s="6"/>
      <c r="IK1" s="6"/>
      <c r="IL1" s="6"/>
      <c r="IM1" s="6"/>
      <c r="IN1" s="6"/>
      <c r="IO1" s="6"/>
      <c r="IP1" s="6"/>
      <c r="IQ1" s="6"/>
      <c r="IR1" s="6"/>
      <c r="IS1" s="6"/>
      <c r="IT1" s="6"/>
      <c r="IU1" s="6"/>
      <c r="IV1" s="6"/>
      <c r="IW1" s="6"/>
      <c r="IX1" s="6"/>
      <c r="IY1" s="6"/>
      <c r="IZ1" s="6"/>
      <c r="JA1" s="6"/>
      <c r="JB1" s="6"/>
      <c r="JC1" s="6"/>
      <c r="JD1" s="6"/>
      <c r="JE1" s="6"/>
      <c r="JF1" s="6"/>
      <c r="JG1" s="6"/>
      <c r="JH1" s="6"/>
      <c r="JI1" s="6"/>
      <c r="JJ1" s="6"/>
      <c r="JK1" s="6"/>
      <c r="JL1" s="6"/>
      <c r="JM1" s="6"/>
      <c r="JN1" s="6"/>
      <c r="JO1" s="6"/>
      <c r="JP1" s="6"/>
      <c r="JQ1" s="6"/>
      <c r="JR1" s="6"/>
      <c r="JS1" s="6"/>
      <c r="JT1" s="6"/>
      <c r="JU1" s="6"/>
      <c r="JV1" s="6"/>
      <c r="JW1" s="6"/>
      <c r="JX1" s="6"/>
      <c r="JY1" s="6"/>
      <c r="JZ1" s="6"/>
      <c r="KA1" s="6"/>
      <c r="KB1" s="6"/>
      <c r="KC1" s="6"/>
      <c r="KD1" s="6"/>
      <c r="KE1" s="6"/>
      <c r="KF1" s="6"/>
      <c r="KG1" s="6"/>
      <c r="KH1" s="6"/>
      <c r="KI1" s="6"/>
      <c r="KJ1" s="6"/>
      <c r="KK1" s="6"/>
      <c r="KL1" s="6"/>
      <c r="KM1" s="6"/>
      <c r="KN1" s="6"/>
      <c r="KO1" s="6"/>
      <c r="KP1" s="6"/>
      <c r="KQ1" s="6"/>
      <c r="KR1" s="6"/>
      <c r="KS1" s="6"/>
      <c r="KT1" s="6"/>
      <c r="KU1" s="6"/>
      <c r="KV1" s="6"/>
      <c r="KW1" s="6"/>
      <c r="KX1" s="6"/>
      <c r="KY1" s="6"/>
      <c r="KZ1" s="6"/>
      <c r="LA1" s="6"/>
      <c r="LB1" s="6"/>
      <c r="LC1" s="6"/>
      <c r="LD1" s="6"/>
      <c r="LE1" s="6"/>
      <c r="LF1" s="6"/>
      <c r="LG1" s="6"/>
      <c r="LH1" s="6"/>
      <c r="LI1" s="6"/>
      <c r="LJ1" s="6"/>
      <c r="LK1" s="6"/>
      <c r="LL1" s="6"/>
      <c r="LM1" s="6"/>
      <c r="LN1" s="6"/>
      <c r="LO1" s="6"/>
      <c r="LP1" s="6"/>
      <c r="LQ1" s="6"/>
      <c r="LR1" s="6"/>
      <c r="LS1" s="6"/>
      <c r="LT1" s="6"/>
      <c r="LU1" s="6"/>
      <c r="LV1" s="6"/>
      <c r="LW1" s="6"/>
      <c r="LX1" s="6"/>
      <c r="LY1" s="6"/>
      <c r="LZ1" s="6"/>
      <c r="MA1" s="6"/>
      <c r="MB1" s="6"/>
      <c r="MC1" s="6"/>
      <c r="MD1" s="6"/>
      <c r="ME1" s="6"/>
      <c r="MF1" s="6"/>
      <c r="MG1" s="6"/>
      <c r="MH1" s="6"/>
      <c r="MI1" s="6"/>
      <c r="MJ1" s="6"/>
      <c r="MK1" s="6"/>
      <c r="ML1" s="6"/>
      <c r="MM1" s="6"/>
      <c r="MN1" s="6"/>
      <c r="MO1" s="6"/>
      <c r="MP1" s="6"/>
      <c r="MQ1" s="6"/>
      <c r="MR1" s="6"/>
      <c r="MS1" s="6"/>
      <c r="MT1" s="6"/>
      <c r="MU1" s="6"/>
      <c r="MV1" s="6"/>
      <c r="MW1" s="6"/>
      <c r="MX1" s="6"/>
      <c r="MY1" s="6"/>
      <c r="MZ1" s="6"/>
      <c r="NA1" s="6"/>
      <c r="NB1" s="6"/>
      <c r="NC1" s="6"/>
      <c r="ND1" s="6"/>
      <c r="NE1" s="6"/>
      <c r="NF1" s="6"/>
      <c r="NG1" s="6"/>
      <c r="NH1" s="6"/>
      <c r="NI1" s="6"/>
      <c r="NJ1" s="6"/>
      <c r="NK1" s="6"/>
    </row>
    <row r="2" spans="1:375" x14ac:dyDescent="0.25">
      <c r="A2" s="187" t="s">
        <v>113</v>
      </c>
      <c r="B2" s="188" t="s">
        <v>87</v>
      </c>
      <c r="C2" s="188" t="s">
        <v>185</v>
      </c>
      <c r="D2" s="189" t="s">
        <v>186</v>
      </c>
      <c r="E2" s="6"/>
      <c r="F2" s="15" t="s">
        <v>197</v>
      </c>
      <c r="G2" s="130">
        <v>0.01</v>
      </c>
      <c r="H2" s="130">
        <v>0.01</v>
      </c>
      <c r="I2" s="130">
        <v>0.01</v>
      </c>
      <c r="J2" s="130">
        <v>0.01</v>
      </c>
      <c r="K2" s="130">
        <v>0.01</v>
      </c>
      <c r="L2" s="130">
        <v>0.01</v>
      </c>
      <c r="M2" s="130">
        <v>0.01</v>
      </c>
      <c r="N2" s="130">
        <v>0.01</v>
      </c>
      <c r="O2" s="130">
        <v>0.01</v>
      </c>
      <c r="P2" s="130">
        <v>0.01</v>
      </c>
      <c r="Q2" s="130">
        <v>0.01</v>
      </c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  <c r="BW2" s="6"/>
      <c r="BX2" s="6"/>
      <c r="BY2" s="6"/>
      <c r="BZ2" s="6"/>
      <c r="CA2" s="6"/>
      <c r="CB2" s="6"/>
      <c r="CC2" s="6"/>
      <c r="CD2" s="6"/>
      <c r="CE2" s="6"/>
      <c r="CF2" s="6"/>
      <c r="CG2" s="6"/>
      <c r="CH2" s="6"/>
      <c r="CI2" s="6"/>
      <c r="CJ2" s="6"/>
      <c r="CK2" s="6"/>
      <c r="CL2" s="6"/>
      <c r="CM2" s="6"/>
      <c r="CN2" s="6"/>
      <c r="CO2" s="6"/>
      <c r="CP2" s="6"/>
      <c r="CQ2" s="6"/>
      <c r="CR2" s="6"/>
      <c r="CS2" s="6"/>
      <c r="CT2" s="6"/>
      <c r="CU2" s="6"/>
      <c r="CV2" s="6"/>
      <c r="CW2" s="6"/>
      <c r="CX2" s="6"/>
      <c r="CY2" s="6"/>
      <c r="CZ2" s="6"/>
      <c r="DA2" s="6"/>
      <c r="DB2" s="6"/>
      <c r="DC2" s="6"/>
      <c r="DD2" s="6"/>
      <c r="DE2" s="6"/>
      <c r="DF2" s="6"/>
      <c r="DG2" s="6"/>
      <c r="DH2" s="6"/>
      <c r="DI2" s="6"/>
      <c r="DJ2" s="6"/>
      <c r="DK2" s="6"/>
      <c r="DL2" s="6"/>
      <c r="DM2" s="6"/>
      <c r="DN2" s="6"/>
      <c r="DO2" s="6"/>
      <c r="DP2" s="6"/>
      <c r="DQ2" s="6"/>
      <c r="DR2" s="6"/>
      <c r="DS2" s="6"/>
      <c r="DT2" s="6"/>
      <c r="DU2" s="6"/>
      <c r="DV2" s="6"/>
      <c r="DW2" s="6"/>
      <c r="DX2" s="6"/>
      <c r="DY2" s="6"/>
      <c r="DZ2" s="6"/>
      <c r="EA2" s="6"/>
      <c r="EB2" s="6"/>
      <c r="EC2" s="6"/>
      <c r="ED2" s="6"/>
      <c r="EE2" s="6"/>
      <c r="EF2" s="6"/>
      <c r="EG2" s="6"/>
      <c r="EH2" s="6"/>
      <c r="EI2" s="6"/>
      <c r="EJ2" s="6"/>
      <c r="EK2" s="6"/>
      <c r="EL2" s="6"/>
      <c r="EM2" s="6"/>
      <c r="EN2" s="6"/>
      <c r="EO2" s="6"/>
      <c r="EP2" s="6"/>
      <c r="EQ2" s="6"/>
      <c r="ER2" s="6"/>
      <c r="ES2" s="6"/>
      <c r="ET2" s="6"/>
      <c r="EU2" s="6"/>
      <c r="EV2" s="6"/>
      <c r="EW2" s="6"/>
      <c r="EX2" s="6"/>
      <c r="EY2" s="6"/>
      <c r="EZ2" s="6"/>
      <c r="FA2" s="6"/>
      <c r="FB2" s="6"/>
      <c r="FC2" s="6"/>
      <c r="FD2" s="6"/>
      <c r="FE2" s="6"/>
      <c r="FF2" s="6"/>
      <c r="FG2" s="6"/>
      <c r="FH2" s="6"/>
      <c r="FI2" s="6"/>
      <c r="FJ2" s="6"/>
      <c r="FK2" s="6"/>
      <c r="FL2" s="6"/>
      <c r="FM2" s="6"/>
      <c r="FN2" s="6"/>
      <c r="FO2" s="6"/>
      <c r="FP2" s="6"/>
      <c r="FQ2" s="6"/>
      <c r="FR2" s="6"/>
      <c r="FS2" s="6"/>
      <c r="FT2" s="6"/>
      <c r="FU2" s="6"/>
      <c r="FV2" s="6"/>
      <c r="FW2" s="6"/>
      <c r="FX2" s="6"/>
      <c r="FY2" s="6"/>
      <c r="FZ2" s="6"/>
      <c r="GA2" s="6"/>
      <c r="GB2" s="6"/>
      <c r="GC2" s="6"/>
      <c r="GD2" s="6"/>
      <c r="GE2" s="6"/>
      <c r="GF2" s="6"/>
      <c r="GG2" s="6"/>
      <c r="GH2" s="6"/>
      <c r="GI2" s="6"/>
      <c r="GJ2" s="6"/>
      <c r="GK2" s="6"/>
      <c r="GL2" s="6"/>
      <c r="GM2" s="6"/>
      <c r="GN2" s="6"/>
      <c r="GO2" s="6"/>
      <c r="GP2" s="6"/>
      <c r="GQ2" s="6"/>
      <c r="GR2" s="6"/>
      <c r="GS2" s="6"/>
      <c r="GT2" s="6"/>
      <c r="GU2" s="6"/>
      <c r="GV2" s="6"/>
      <c r="GW2" s="6"/>
      <c r="GX2" s="6"/>
      <c r="GY2" s="6"/>
      <c r="GZ2" s="6"/>
      <c r="HA2" s="6"/>
      <c r="HB2" s="6"/>
      <c r="HC2" s="6"/>
      <c r="HD2" s="6"/>
      <c r="HE2" s="6"/>
      <c r="HF2" s="6"/>
      <c r="HG2" s="6"/>
      <c r="HH2" s="6"/>
      <c r="HI2" s="6"/>
      <c r="HJ2" s="6"/>
      <c r="HK2" s="6"/>
      <c r="HL2" s="6"/>
      <c r="HM2" s="6"/>
      <c r="HN2" s="6"/>
      <c r="HO2" s="6"/>
      <c r="HP2" s="6"/>
      <c r="HQ2" s="6"/>
      <c r="HR2" s="6"/>
      <c r="HS2" s="6"/>
      <c r="HT2" s="6"/>
      <c r="HU2" s="6"/>
      <c r="HV2" s="6"/>
      <c r="HW2" s="6"/>
      <c r="HX2" s="6"/>
      <c r="HY2" s="6"/>
      <c r="HZ2" s="6"/>
      <c r="IA2" s="6"/>
      <c r="IB2" s="6"/>
      <c r="IC2" s="6"/>
      <c r="ID2" s="6"/>
      <c r="IE2" s="6"/>
      <c r="IF2" s="6"/>
      <c r="IG2" s="6"/>
      <c r="IH2" s="6"/>
      <c r="II2" s="6"/>
      <c r="IJ2" s="6"/>
      <c r="IK2" s="6"/>
      <c r="IL2" s="6"/>
      <c r="IM2" s="6"/>
      <c r="IN2" s="6"/>
      <c r="IO2" s="6"/>
      <c r="IP2" s="6"/>
      <c r="IQ2" s="6"/>
      <c r="IR2" s="6"/>
      <c r="IS2" s="6"/>
      <c r="IT2" s="6"/>
      <c r="IU2" s="6"/>
      <c r="IV2" s="6"/>
      <c r="IW2" s="6"/>
      <c r="IX2" s="6"/>
      <c r="IY2" s="6"/>
      <c r="IZ2" s="6"/>
      <c r="JA2" s="6"/>
      <c r="JB2" s="6"/>
      <c r="JC2" s="6"/>
      <c r="JD2" s="6"/>
      <c r="JE2" s="6"/>
      <c r="JF2" s="6"/>
      <c r="JG2" s="6"/>
      <c r="JH2" s="6"/>
      <c r="JI2" s="6"/>
      <c r="JJ2" s="6"/>
      <c r="JK2" s="6"/>
      <c r="JL2" s="6"/>
      <c r="JM2" s="6"/>
      <c r="JN2" s="6"/>
      <c r="JO2" s="6"/>
      <c r="JP2" s="6"/>
      <c r="JQ2" s="6"/>
      <c r="JR2" s="6"/>
      <c r="JS2" s="6"/>
      <c r="JT2" s="6"/>
      <c r="JU2" s="6"/>
      <c r="JV2" s="6"/>
      <c r="JW2" s="6"/>
      <c r="JX2" s="6"/>
      <c r="JY2" s="6"/>
      <c r="JZ2" s="6"/>
      <c r="KA2" s="6"/>
      <c r="KB2" s="6"/>
      <c r="KC2" s="6"/>
      <c r="KD2" s="6"/>
      <c r="KE2" s="6"/>
      <c r="KF2" s="6"/>
      <c r="KG2" s="6"/>
      <c r="KH2" s="6"/>
      <c r="KI2" s="6"/>
      <c r="KJ2" s="6"/>
      <c r="KK2" s="6"/>
      <c r="KL2" s="6"/>
      <c r="KM2" s="6"/>
      <c r="KN2" s="6"/>
      <c r="KO2" s="6"/>
      <c r="KP2" s="6"/>
      <c r="KQ2" s="6"/>
      <c r="KR2" s="6"/>
      <c r="KS2" s="6"/>
      <c r="KT2" s="6"/>
      <c r="KU2" s="6"/>
      <c r="KV2" s="6"/>
      <c r="KW2" s="6"/>
      <c r="KX2" s="6"/>
      <c r="KY2" s="6"/>
      <c r="KZ2" s="6"/>
      <c r="LA2" s="6"/>
      <c r="LB2" s="6"/>
      <c r="LC2" s="6"/>
      <c r="LD2" s="6"/>
      <c r="LE2" s="6"/>
      <c r="LF2" s="6"/>
      <c r="LG2" s="6"/>
      <c r="LH2" s="6"/>
      <c r="LI2" s="6"/>
      <c r="LJ2" s="6"/>
      <c r="LK2" s="6"/>
      <c r="LL2" s="6"/>
      <c r="LM2" s="6"/>
      <c r="LN2" s="6"/>
      <c r="LO2" s="6"/>
      <c r="LP2" s="6"/>
      <c r="LQ2" s="6"/>
      <c r="LR2" s="6"/>
      <c r="LS2" s="6"/>
      <c r="LT2" s="6"/>
      <c r="LU2" s="6"/>
      <c r="LV2" s="6"/>
      <c r="LW2" s="6"/>
      <c r="LX2" s="6"/>
      <c r="LY2" s="6"/>
      <c r="LZ2" s="6"/>
      <c r="MA2" s="6"/>
      <c r="MB2" s="6"/>
      <c r="MC2" s="6"/>
      <c r="MD2" s="6"/>
      <c r="ME2" s="6"/>
      <c r="MF2" s="6"/>
      <c r="MG2" s="6"/>
      <c r="MH2" s="6"/>
      <c r="MI2" s="6"/>
      <c r="MJ2" s="6"/>
      <c r="MK2" s="6"/>
      <c r="ML2" s="6"/>
      <c r="MM2" s="6"/>
      <c r="MN2" s="6"/>
      <c r="MO2" s="6"/>
      <c r="MP2" s="6"/>
      <c r="MQ2" s="6"/>
      <c r="MR2" s="6"/>
      <c r="MS2" s="6"/>
      <c r="MT2" s="6"/>
      <c r="MU2" s="6"/>
      <c r="MV2" s="6"/>
      <c r="MW2" s="6"/>
      <c r="MX2" s="6"/>
      <c r="MY2" s="6"/>
      <c r="MZ2" s="6"/>
      <c r="NA2" s="6"/>
      <c r="NB2" s="6"/>
      <c r="NC2" s="6"/>
      <c r="ND2" s="6"/>
      <c r="NE2" s="6"/>
      <c r="NF2" s="6"/>
      <c r="NG2" s="6"/>
      <c r="NH2" s="6"/>
      <c r="NI2" s="6"/>
      <c r="NJ2" s="6"/>
      <c r="NK2" s="6"/>
    </row>
    <row r="3" spans="1:375" x14ac:dyDescent="0.25">
      <c r="A3" s="15" t="s">
        <v>117</v>
      </c>
      <c r="B3" s="190">
        <f>SUMIFS(B35:NI35,B33:NI33,"&gt;"&amp;Summary!B32,B33:NI33,"&lt;="&amp;Summary!B32+12)</f>
        <v>108281.25</v>
      </c>
      <c r="C3" s="191">
        <f>B3/Summary!$B$2</f>
        <v>3.8329646017699117</v>
      </c>
      <c r="D3" s="192">
        <v>1</v>
      </c>
      <c r="E3" s="6"/>
      <c r="F3" s="41" t="s">
        <v>198</v>
      </c>
      <c r="G3" s="130">
        <v>0.5</v>
      </c>
      <c r="H3" s="130">
        <v>0.5</v>
      </c>
      <c r="I3" s="130">
        <v>0.5</v>
      </c>
      <c r="J3" s="130">
        <v>0.02</v>
      </c>
      <c r="K3" s="130">
        <v>0.02</v>
      </c>
      <c r="L3" s="130">
        <v>0.02</v>
      </c>
      <c r="M3" s="130">
        <v>0.02</v>
      </c>
      <c r="N3" s="130">
        <v>0.02</v>
      </c>
      <c r="O3" s="130">
        <v>0.02</v>
      </c>
      <c r="P3" s="130">
        <v>0.02</v>
      </c>
      <c r="Q3" s="130">
        <v>0.02</v>
      </c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  <c r="CM3" s="6"/>
      <c r="CN3" s="6"/>
      <c r="CO3" s="6"/>
      <c r="CP3" s="6"/>
      <c r="CQ3" s="6"/>
      <c r="CR3" s="6"/>
      <c r="CS3" s="6"/>
      <c r="CT3" s="6"/>
      <c r="CU3" s="6"/>
      <c r="CV3" s="6"/>
      <c r="CW3" s="6"/>
      <c r="CX3" s="6"/>
      <c r="CY3" s="6"/>
      <c r="CZ3" s="6"/>
      <c r="DA3" s="6"/>
      <c r="DB3" s="6"/>
      <c r="DC3" s="6"/>
      <c r="DD3" s="6"/>
      <c r="DE3" s="6"/>
      <c r="DF3" s="6"/>
      <c r="DG3" s="6"/>
      <c r="DH3" s="6"/>
      <c r="DI3" s="6"/>
      <c r="DJ3" s="6"/>
      <c r="DK3" s="6"/>
      <c r="DL3" s="6"/>
      <c r="DM3" s="6"/>
      <c r="DN3" s="6"/>
      <c r="DO3" s="6"/>
      <c r="DP3" s="6"/>
      <c r="DQ3" s="6"/>
      <c r="DR3" s="6"/>
      <c r="DS3" s="6"/>
      <c r="DT3" s="6"/>
      <c r="DU3" s="6"/>
      <c r="DV3" s="6"/>
      <c r="DW3" s="6"/>
      <c r="DX3" s="6"/>
      <c r="DY3" s="6"/>
      <c r="DZ3" s="6"/>
      <c r="EA3" s="6"/>
      <c r="EB3" s="6"/>
      <c r="EC3" s="6"/>
      <c r="ED3" s="6"/>
      <c r="EE3" s="6"/>
      <c r="EF3" s="6"/>
      <c r="EG3" s="6"/>
      <c r="EH3" s="6"/>
      <c r="EI3" s="6"/>
      <c r="EJ3" s="6"/>
      <c r="EK3" s="6"/>
      <c r="EL3" s="6"/>
      <c r="EM3" s="6"/>
      <c r="EN3" s="6"/>
      <c r="EO3" s="6"/>
      <c r="EP3" s="6"/>
      <c r="EQ3" s="6"/>
      <c r="ER3" s="6"/>
      <c r="ES3" s="6"/>
      <c r="ET3" s="6"/>
      <c r="EU3" s="6"/>
      <c r="EV3" s="6"/>
      <c r="EW3" s="6"/>
      <c r="EX3" s="6"/>
      <c r="EY3" s="6"/>
      <c r="EZ3" s="6"/>
      <c r="FA3" s="6"/>
      <c r="FB3" s="6"/>
      <c r="FC3" s="6"/>
      <c r="FD3" s="6"/>
      <c r="FE3" s="6"/>
      <c r="FF3" s="6"/>
      <c r="FG3" s="6"/>
      <c r="FH3" s="6"/>
      <c r="FI3" s="6"/>
      <c r="FJ3" s="6"/>
      <c r="FK3" s="6"/>
      <c r="FL3" s="6"/>
      <c r="FM3" s="6"/>
      <c r="FN3" s="6"/>
      <c r="FO3" s="6"/>
      <c r="FP3" s="6"/>
      <c r="FQ3" s="6"/>
      <c r="FR3" s="6"/>
      <c r="FS3" s="6"/>
      <c r="FT3" s="6"/>
      <c r="FU3" s="6"/>
      <c r="FV3" s="6"/>
      <c r="FW3" s="6"/>
      <c r="FX3" s="6"/>
      <c r="FY3" s="6"/>
      <c r="FZ3" s="6"/>
      <c r="GA3" s="6"/>
      <c r="GB3" s="6"/>
      <c r="GC3" s="6"/>
      <c r="GD3" s="6"/>
      <c r="GE3" s="6"/>
      <c r="GF3" s="6"/>
      <c r="GG3" s="6"/>
      <c r="GH3" s="6"/>
      <c r="GI3" s="6"/>
      <c r="GJ3" s="6"/>
      <c r="GK3" s="6"/>
      <c r="GL3" s="6"/>
      <c r="GM3" s="6"/>
      <c r="GN3" s="6"/>
      <c r="GO3" s="6"/>
      <c r="GP3" s="6"/>
      <c r="GQ3" s="6"/>
      <c r="GR3" s="6"/>
      <c r="GS3" s="6"/>
      <c r="GT3" s="6"/>
      <c r="GU3" s="6"/>
      <c r="GV3" s="6"/>
      <c r="GW3" s="6"/>
      <c r="GX3" s="6"/>
      <c r="GY3" s="6"/>
      <c r="GZ3" s="6"/>
      <c r="HA3" s="6"/>
      <c r="HB3" s="6"/>
      <c r="HC3" s="6"/>
      <c r="HD3" s="6"/>
      <c r="HE3" s="6"/>
      <c r="HF3" s="6"/>
      <c r="HG3" s="6"/>
      <c r="HH3" s="6"/>
      <c r="HI3" s="6"/>
      <c r="HJ3" s="6"/>
      <c r="HK3" s="6"/>
      <c r="HL3" s="6"/>
      <c r="HM3" s="6"/>
      <c r="HN3" s="6"/>
      <c r="HO3" s="6"/>
      <c r="HP3" s="6"/>
      <c r="HQ3" s="6"/>
      <c r="HR3" s="6"/>
      <c r="HS3" s="6"/>
      <c r="HT3" s="6"/>
      <c r="HU3" s="6"/>
      <c r="HV3" s="6"/>
      <c r="HW3" s="6"/>
      <c r="HX3" s="6"/>
      <c r="HY3" s="6"/>
      <c r="HZ3" s="6"/>
      <c r="IA3" s="6"/>
      <c r="IB3" s="6"/>
      <c r="IC3" s="6"/>
      <c r="ID3" s="6"/>
      <c r="IE3" s="6"/>
      <c r="IF3" s="6"/>
      <c r="IG3" s="6"/>
      <c r="IH3" s="6"/>
      <c r="II3" s="6"/>
      <c r="IJ3" s="6"/>
      <c r="IK3" s="6"/>
      <c r="IL3" s="6"/>
      <c r="IM3" s="6"/>
      <c r="IN3" s="6"/>
      <c r="IO3" s="6"/>
      <c r="IP3" s="6"/>
      <c r="IQ3" s="6"/>
      <c r="IR3" s="6"/>
      <c r="IS3" s="6"/>
      <c r="IT3" s="6"/>
      <c r="IU3" s="6"/>
      <c r="IV3" s="6"/>
      <c r="IW3" s="6"/>
      <c r="IX3" s="6"/>
      <c r="IY3" s="6"/>
      <c r="IZ3" s="6"/>
      <c r="JA3" s="6"/>
      <c r="JB3" s="6"/>
      <c r="JC3" s="6"/>
      <c r="JD3" s="6"/>
      <c r="JE3" s="6"/>
      <c r="JF3" s="6"/>
      <c r="JG3" s="6"/>
      <c r="JH3" s="6"/>
      <c r="JI3" s="6"/>
      <c r="JJ3" s="6"/>
      <c r="JK3" s="6"/>
      <c r="JL3" s="6"/>
      <c r="JM3" s="6"/>
      <c r="JN3" s="6"/>
      <c r="JO3" s="6"/>
      <c r="JP3" s="6"/>
      <c r="JQ3" s="6"/>
      <c r="JR3" s="6"/>
      <c r="JS3" s="6"/>
      <c r="JT3" s="6"/>
      <c r="JU3" s="6"/>
      <c r="JV3" s="6"/>
      <c r="JW3" s="6"/>
      <c r="JX3" s="6"/>
      <c r="JY3" s="6"/>
      <c r="JZ3" s="6"/>
      <c r="KA3" s="6"/>
      <c r="KB3" s="6"/>
      <c r="KC3" s="6"/>
      <c r="KD3" s="6"/>
      <c r="KE3" s="6"/>
      <c r="KF3" s="6"/>
      <c r="KG3" s="6"/>
      <c r="KH3" s="6"/>
      <c r="KI3" s="6"/>
      <c r="KJ3" s="6"/>
      <c r="KK3" s="6"/>
      <c r="KL3" s="6"/>
      <c r="KM3" s="6"/>
      <c r="KN3" s="6"/>
      <c r="KO3" s="6"/>
      <c r="KP3" s="6"/>
      <c r="KQ3" s="6"/>
      <c r="KR3" s="6"/>
      <c r="KS3" s="6"/>
      <c r="KT3" s="6"/>
      <c r="KU3" s="6"/>
      <c r="KV3" s="6"/>
      <c r="KW3" s="6"/>
      <c r="KX3" s="6"/>
      <c r="KY3" s="6"/>
      <c r="KZ3" s="6"/>
      <c r="LA3" s="6"/>
      <c r="LB3" s="6"/>
      <c r="LC3" s="6"/>
      <c r="LD3" s="6"/>
      <c r="LE3" s="6"/>
      <c r="LF3" s="6"/>
      <c r="LG3" s="6"/>
      <c r="LH3" s="6"/>
      <c r="LI3" s="6"/>
      <c r="LJ3" s="6"/>
      <c r="LK3" s="6"/>
      <c r="LL3" s="6"/>
      <c r="LM3" s="6"/>
      <c r="LN3" s="6"/>
      <c r="LO3" s="6"/>
      <c r="LP3" s="6"/>
      <c r="LQ3" s="6"/>
      <c r="LR3" s="6"/>
      <c r="LS3" s="6"/>
      <c r="LT3" s="6"/>
      <c r="LU3" s="6"/>
      <c r="LV3" s="6"/>
      <c r="LW3" s="6"/>
      <c r="LX3" s="6"/>
      <c r="LY3" s="6"/>
      <c r="LZ3" s="6"/>
      <c r="MA3" s="6"/>
      <c r="MB3" s="6"/>
      <c r="MC3" s="6"/>
      <c r="MD3" s="6"/>
      <c r="ME3" s="6"/>
      <c r="MF3" s="6"/>
      <c r="MG3" s="6"/>
      <c r="MH3" s="6"/>
      <c r="MI3" s="6"/>
      <c r="MJ3" s="6"/>
      <c r="MK3" s="6"/>
      <c r="ML3" s="6"/>
      <c r="MM3" s="6"/>
      <c r="MN3" s="6"/>
      <c r="MO3" s="6"/>
      <c r="MP3" s="6"/>
      <c r="MQ3" s="6"/>
      <c r="MR3" s="6"/>
      <c r="MS3" s="6"/>
      <c r="MT3" s="6"/>
      <c r="MU3" s="6"/>
      <c r="MV3" s="6"/>
      <c r="MW3" s="6"/>
      <c r="MX3" s="6"/>
      <c r="MY3" s="6"/>
      <c r="MZ3" s="6"/>
      <c r="NA3" s="6"/>
      <c r="NB3" s="6"/>
      <c r="NC3" s="6"/>
      <c r="ND3" s="6"/>
      <c r="NE3" s="6"/>
      <c r="NF3" s="6"/>
      <c r="NG3" s="6"/>
      <c r="NH3" s="6"/>
      <c r="NI3" s="6"/>
      <c r="NJ3" s="6"/>
      <c r="NK3" s="6"/>
    </row>
    <row r="4" spans="1:375" x14ac:dyDescent="0.25">
      <c r="A4" s="27" t="s">
        <v>118</v>
      </c>
      <c r="B4" s="193">
        <v>20000</v>
      </c>
      <c r="C4" s="38">
        <f>B4/Summary!$B$2</f>
        <v>0.70796460176991149</v>
      </c>
      <c r="D4" s="194">
        <v>0.6</v>
      </c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  <c r="DO4" s="6"/>
      <c r="DP4" s="6"/>
      <c r="DQ4" s="6"/>
      <c r="DR4" s="6"/>
      <c r="DS4" s="6"/>
      <c r="DT4" s="6"/>
      <c r="DU4" s="6"/>
      <c r="DV4" s="6"/>
      <c r="DW4" s="6"/>
      <c r="DX4" s="6"/>
      <c r="DY4" s="6"/>
      <c r="DZ4" s="6"/>
      <c r="EA4" s="6"/>
      <c r="EB4" s="6"/>
      <c r="EC4" s="6"/>
      <c r="ED4" s="6"/>
      <c r="EE4" s="6"/>
      <c r="EF4" s="6"/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/>
      <c r="ET4" s="6"/>
      <c r="EU4" s="6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6"/>
      <c r="FT4" s="6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6"/>
      <c r="GN4" s="6"/>
      <c r="GO4" s="6"/>
      <c r="GP4" s="6"/>
      <c r="GQ4" s="6"/>
      <c r="GR4" s="6"/>
      <c r="GS4" s="6"/>
      <c r="GT4" s="6"/>
      <c r="GU4" s="6"/>
      <c r="GV4" s="6"/>
      <c r="GW4" s="6"/>
      <c r="GX4" s="6"/>
      <c r="GY4" s="6"/>
      <c r="GZ4" s="6"/>
      <c r="HA4" s="6"/>
      <c r="HB4" s="6"/>
      <c r="HC4" s="6"/>
      <c r="HD4" s="6"/>
      <c r="HE4" s="6"/>
      <c r="HF4" s="6"/>
      <c r="HG4" s="6"/>
      <c r="HH4" s="6"/>
      <c r="HI4" s="6"/>
      <c r="HJ4" s="6"/>
      <c r="HK4" s="6"/>
      <c r="HL4" s="6"/>
      <c r="HM4" s="6"/>
      <c r="HN4" s="6"/>
      <c r="HO4" s="6"/>
      <c r="HP4" s="6"/>
      <c r="HQ4" s="6"/>
      <c r="HR4" s="6"/>
      <c r="HS4" s="6"/>
      <c r="HT4" s="6"/>
      <c r="HU4" s="6"/>
      <c r="HV4" s="6"/>
      <c r="HW4" s="6"/>
      <c r="HX4" s="6"/>
      <c r="HY4" s="6"/>
      <c r="HZ4" s="6"/>
      <c r="IA4" s="6"/>
      <c r="IB4" s="6"/>
      <c r="IC4" s="6"/>
      <c r="ID4" s="6"/>
      <c r="IE4" s="6"/>
      <c r="IF4" s="6"/>
      <c r="IG4" s="6"/>
      <c r="IH4" s="6"/>
      <c r="II4" s="6"/>
      <c r="IJ4" s="6"/>
      <c r="IK4" s="6"/>
      <c r="IL4" s="6"/>
      <c r="IM4" s="6"/>
      <c r="IN4" s="6"/>
      <c r="IO4" s="6"/>
      <c r="IP4" s="6"/>
      <c r="IQ4" s="6"/>
      <c r="IR4" s="6"/>
      <c r="IS4" s="6"/>
      <c r="IT4" s="6"/>
      <c r="IU4" s="6"/>
      <c r="IV4" s="6"/>
      <c r="IW4" s="6"/>
      <c r="IX4" s="6"/>
      <c r="IY4" s="6"/>
      <c r="IZ4" s="6"/>
      <c r="JA4" s="6"/>
      <c r="JB4" s="6"/>
      <c r="JC4" s="6"/>
      <c r="JD4" s="6"/>
      <c r="JE4" s="6"/>
      <c r="JF4" s="6"/>
      <c r="JG4" s="6"/>
      <c r="JH4" s="6"/>
      <c r="JI4" s="6"/>
      <c r="JJ4" s="6"/>
      <c r="JK4" s="6"/>
      <c r="JL4" s="6"/>
      <c r="JM4" s="6"/>
      <c r="JN4" s="6"/>
      <c r="JO4" s="6"/>
      <c r="JP4" s="6"/>
      <c r="JQ4" s="6"/>
      <c r="JR4" s="6"/>
      <c r="JS4" s="6"/>
      <c r="JT4" s="6"/>
      <c r="JU4" s="6"/>
      <c r="JV4" s="6"/>
      <c r="JW4" s="6"/>
      <c r="JX4" s="6"/>
      <c r="JY4" s="6"/>
      <c r="JZ4" s="6"/>
      <c r="KA4" s="6"/>
      <c r="KB4" s="6"/>
      <c r="KC4" s="6"/>
      <c r="KD4" s="6"/>
      <c r="KE4" s="6"/>
      <c r="KF4" s="6"/>
      <c r="KG4" s="6"/>
      <c r="KH4" s="6"/>
      <c r="KI4" s="6"/>
      <c r="KJ4" s="6"/>
      <c r="KK4" s="6"/>
      <c r="KL4" s="6"/>
      <c r="KM4" s="6"/>
      <c r="KN4" s="6"/>
      <c r="KO4" s="6"/>
      <c r="KP4" s="6"/>
      <c r="KQ4" s="6"/>
      <c r="KR4" s="6"/>
      <c r="KS4" s="6"/>
      <c r="KT4" s="6"/>
      <c r="KU4" s="6"/>
      <c r="KV4" s="6"/>
      <c r="KW4" s="6"/>
      <c r="KX4" s="6"/>
      <c r="KY4" s="6"/>
      <c r="KZ4" s="6"/>
      <c r="LA4" s="6"/>
      <c r="LB4" s="6"/>
      <c r="LC4" s="6"/>
      <c r="LD4" s="6"/>
      <c r="LE4" s="6"/>
      <c r="LF4" s="6"/>
      <c r="LG4" s="6"/>
      <c r="LH4" s="6"/>
      <c r="LI4" s="6"/>
      <c r="LJ4" s="6"/>
      <c r="LK4" s="6"/>
      <c r="LL4" s="6"/>
      <c r="LM4" s="6"/>
      <c r="LN4" s="6"/>
      <c r="LO4" s="6"/>
      <c r="LP4" s="6"/>
      <c r="LQ4" s="6"/>
      <c r="LR4" s="6"/>
      <c r="LS4" s="6"/>
      <c r="LT4" s="6"/>
      <c r="LU4" s="6"/>
      <c r="LV4" s="6"/>
      <c r="LW4" s="6"/>
      <c r="LX4" s="6"/>
      <c r="LY4" s="6"/>
      <c r="LZ4" s="6"/>
      <c r="MA4" s="6"/>
      <c r="MB4" s="6"/>
      <c r="MC4" s="6"/>
      <c r="MD4" s="6"/>
      <c r="ME4" s="6"/>
      <c r="MF4" s="6"/>
      <c r="MG4" s="6"/>
      <c r="MH4" s="6"/>
      <c r="MI4" s="6"/>
      <c r="MJ4" s="6"/>
      <c r="MK4" s="6"/>
      <c r="ML4" s="6"/>
      <c r="MM4" s="6"/>
      <c r="MN4" s="6"/>
      <c r="MO4" s="6"/>
      <c r="MP4" s="6"/>
      <c r="MQ4" s="6"/>
      <c r="MR4" s="6"/>
      <c r="MS4" s="6"/>
      <c r="MT4" s="6"/>
      <c r="MU4" s="6"/>
      <c r="MV4" s="6"/>
      <c r="MW4" s="6"/>
      <c r="MX4" s="6"/>
      <c r="MY4" s="6"/>
      <c r="MZ4" s="6"/>
      <c r="NA4" s="6"/>
      <c r="NB4" s="6"/>
      <c r="NC4" s="6"/>
      <c r="ND4" s="6"/>
      <c r="NE4" s="6"/>
      <c r="NF4" s="6"/>
      <c r="NG4" s="6"/>
      <c r="NH4" s="6"/>
      <c r="NI4" s="6"/>
      <c r="NJ4" s="6"/>
      <c r="NK4" s="6"/>
    </row>
    <row r="5" spans="1:375" x14ac:dyDescent="0.25">
      <c r="A5" s="27" t="s">
        <v>119</v>
      </c>
      <c r="B5" s="193">
        <v>25000</v>
      </c>
      <c r="C5" s="38">
        <f>B5/Summary!$B$2</f>
        <v>0.88495575221238942</v>
      </c>
      <c r="D5" s="194">
        <v>0</v>
      </c>
      <c r="E5" s="6"/>
      <c r="F5" s="97"/>
      <c r="G5" s="186">
        <v>1</v>
      </c>
      <c r="H5" s="186">
        <f>G5+1</f>
        <v>2</v>
      </c>
      <c r="I5" s="186">
        <f t="shared" ref="I5:Q5" si="1">H5+1</f>
        <v>3</v>
      </c>
      <c r="J5" s="186">
        <f t="shared" si="1"/>
        <v>4</v>
      </c>
      <c r="K5" s="186">
        <f t="shared" si="1"/>
        <v>5</v>
      </c>
      <c r="L5" s="186">
        <f t="shared" si="1"/>
        <v>6</v>
      </c>
      <c r="M5" s="186">
        <f t="shared" si="1"/>
        <v>7</v>
      </c>
      <c r="N5" s="186">
        <f t="shared" si="1"/>
        <v>8</v>
      </c>
      <c r="O5" s="186">
        <f t="shared" si="1"/>
        <v>9</v>
      </c>
      <c r="P5" s="186">
        <f t="shared" si="1"/>
        <v>10</v>
      </c>
      <c r="Q5" s="186">
        <f t="shared" si="1"/>
        <v>11</v>
      </c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6"/>
      <c r="CX5" s="6"/>
      <c r="CY5" s="6"/>
      <c r="CZ5" s="6"/>
      <c r="DA5" s="6"/>
      <c r="DB5" s="6"/>
      <c r="DC5" s="6"/>
      <c r="DD5" s="6"/>
      <c r="DE5" s="6"/>
      <c r="DF5" s="6"/>
      <c r="DG5" s="6"/>
      <c r="DH5" s="6"/>
      <c r="DI5" s="6"/>
      <c r="DJ5" s="6"/>
      <c r="DK5" s="6"/>
      <c r="DL5" s="6"/>
      <c r="DM5" s="6"/>
      <c r="DN5" s="6"/>
      <c r="DO5" s="6"/>
      <c r="DP5" s="6"/>
      <c r="DQ5" s="6"/>
      <c r="DR5" s="6"/>
      <c r="DS5" s="6"/>
      <c r="DT5" s="6"/>
      <c r="DU5" s="6"/>
      <c r="DV5" s="6"/>
      <c r="DW5" s="6"/>
      <c r="DX5" s="6"/>
      <c r="DY5" s="6"/>
      <c r="DZ5" s="6"/>
      <c r="EA5" s="6"/>
      <c r="EB5" s="6"/>
      <c r="EC5" s="6"/>
      <c r="ED5" s="6"/>
      <c r="EE5" s="6"/>
      <c r="EF5" s="6"/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/>
      <c r="ET5" s="6"/>
      <c r="EU5" s="6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6"/>
      <c r="FT5" s="6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6"/>
      <c r="GN5" s="6"/>
      <c r="GO5" s="6"/>
      <c r="GP5" s="6"/>
      <c r="GQ5" s="6"/>
      <c r="GR5" s="6"/>
      <c r="GS5" s="6"/>
      <c r="GT5" s="6"/>
      <c r="GU5" s="6"/>
      <c r="GV5" s="6"/>
      <c r="GW5" s="6"/>
      <c r="GX5" s="6"/>
      <c r="GY5" s="6"/>
      <c r="GZ5" s="6"/>
      <c r="HA5" s="6"/>
      <c r="HB5" s="6"/>
      <c r="HC5" s="6"/>
      <c r="HD5" s="6"/>
      <c r="HE5" s="6"/>
      <c r="HF5" s="6"/>
      <c r="HG5" s="6"/>
      <c r="HH5" s="6"/>
      <c r="HI5" s="6"/>
      <c r="HJ5" s="6"/>
      <c r="HK5" s="6"/>
      <c r="HL5" s="6"/>
      <c r="HM5" s="6"/>
      <c r="HN5" s="6"/>
      <c r="HO5" s="6"/>
      <c r="HP5" s="6"/>
      <c r="HQ5" s="6"/>
      <c r="HR5" s="6"/>
      <c r="HS5" s="6"/>
      <c r="HT5" s="6"/>
      <c r="HU5" s="6"/>
      <c r="HV5" s="6"/>
      <c r="HW5" s="6"/>
      <c r="HX5" s="6"/>
      <c r="HY5" s="6"/>
      <c r="HZ5" s="6"/>
      <c r="IA5" s="6"/>
      <c r="IB5" s="6"/>
      <c r="IC5" s="6"/>
      <c r="ID5" s="6"/>
      <c r="IE5" s="6"/>
      <c r="IF5" s="6"/>
      <c r="IG5" s="6"/>
      <c r="IH5" s="6"/>
      <c r="II5" s="6"/>
      <c r="IJ5" s="6"/>
      <c r="IK5" s="6"/>
      <c r="IL5" s="6"/>
      <c r="IM5" s="6"/>
      <c r="IN5" s="6"/>
      <c r="IO5" s="6"/>
      <c r="IP5" s="6"/>
      <c r="IQ5" s="6"/>
      <c r="IR5" s="6"/>
      <c r="IS5" s="6"/>
      <c r="IT5" s="6"/>
      <c r="IU5" s="6"/>
      <c r="IV5" s="6"/>
      <c r="IW5" s="6"/>
      <c r="IX5" s="6"/>
      <c r="IY5" s="6"/>
      <c r="IZ5" s="6"/>
      <c r="JA5" s="6"/>
      <c r="JB5" s="6"/>
      <c r="JC5" s="6"/>
      <c r="JD5" s="6"/>
      <c r="JE5" s="6"/>
      <c r="JF5" s="6"/>
      <c r="JG5" s="6"/>
      <c r="JH5" s="6"/>
      <c r="JI5" s="6"/>
      <c r="JJ5" s="6"/>
      <c r="JK5" s="6"/>
      <c r="JL5" s="6"/>
      <c r="JM5" s="6"/>
      <c r="JN5" s="6"/>
      <c r="JO5" s="6"/>
      <c r="JP5" s="6"/>
      <c r="JQ5" s="6"/>
      <c r="JR5" s="6"/>
      <c r="JS5" s="6"/>
      <c r="JT5" s="6"/>
      <c r="JU5" s="6"/>
      <c r="JV5" s="6"/>
      <c r="JW5" s="6"/>
      <c r="JX5" s="6"/>
      <c r="JY5" s="6"/>
      <c r="JZ5" s="6"/>
      <c r="KA5" s="6"/>
      <c r="KB5" s="6"/>
      <c r="KC5" s="6"/>
      <c r="KD5" s="6"/>
      <c r="KE5" s="6"/>
      <c r="KF5" s="6"/>
      <c r="KG5" s="6"/>
      <c r="KH5" s="6"/>
      <c r="KI5" s="6"/>
      <c r="KJ5" s="6"/>
      <c r="KK5" s="6"/>
      <c r="KL5" s="6"/>
      <c r="KM5" s="6"/>
      <c r="KN5" s="6"/>
      <c r="KO5" s="6"/>
      <c r="KP5" s="6"/>
      <c r="KQ5" s="6"/>
      <c r="KR5" s="6"/>
      <c r="KS5" s="6"/>
      <c r="KT5" s="6"/>
      <c r="KU5" s="6"/>
      <c r="KV5" s="6"/>
      <c r="KW5" s="6"/>
      <c r="KX5" s="6"/>
      <c r="KY5" s="6"/>
      <c r="KZ5" s="6"/>
      <c r="LA5" s="6"/>
      <c r="LB5" s="6"/>
      <c r="LC5" s="6"/>
      <c r="LD5" s="6"/>
      <c r="LE5" s="6"/>
      <c r="LF5" s="6"/>
      <c r="LG5" s="6"/>
      <c r="LH5" s="6"/>
      <c r="LI5" s="6"/>
      <c r="LJ5" s="6"/>
      <c r="LK5" s="6"/>
      <c r="LL5" s="6"/>
      <c r="LM5" s="6"/>
      <c r="LN5" s="6"/>
      <c r="LO5" s="6"/>
      <c r="LP5" s="6"/>
      <c r="LQ5" s="6"/>
      <c r="LR5" s="6"/>
      <c r="LS5" s="6"/>
      <c r="LT5" s="6"/>
      <c r="LU5" s="6"/>
      <c r="LV5" s="6"/>
      <c r="LW5" s="6"/>
      <c r="LX5" s="6"/>
      <c r="LY5" s="6"/>
      <c r="LZ5" s="6"/>
      <c r="MA5" s="6"/>
      <c r="MB5" s="6"/>
      <c r="MC5" s="6"/>
      <c r="MD5" s="6"/>
      <c r="ME5" s="6"/>
      <c r="MF5" s="6"/>
      <c r="MG5" s="6"/>
      <c r="MH5" s="6"/>
      <c r="MI5" s="6"/>
      <c r="MJ5" s="6"/>
      <c r="MK5" s="6"/>
      <c r="ML5" s="6"/>
      <c r="MM5" s="6"/>
      <c r="MN5" s="6"/>
      <c r="MO5" s="6"/>
      <c r="MP5" s="6"/>
      <c r="MQ5" s="6"/>
      <c r="MR5" s="6"/>
      <c r="MS5" s="6"/>
      <c r="MT5" s="6"/>
      <c r="MU5" s="6"/>
      <c r="MV5" s="6"/>
      <c r="MW5" s="6"/>
      <c r="MX5" s="6"/>
      <c r="MY5" s="6"/>
      <c r="MZ5" s="6"/>
      <c r="NA5" s="6"/>
      <c r="NB5" s="6"/>
      <c r="NC5" s="6"/>
      <c r="ND5" s="6"/>
      <c r="NE5" s="6"/>
      <c r="NF5" s="6"/>
      <c r="NG5" s="6"/>
      <c r="NH5" s="6"/>
      <c r="NI5" s="6"/>
      <c r="NJ5" s="6"/>
      <c r="NK5" s="6"/>
    </row>
    <row r="6" spans="1:375" x14ac:dyDescent="0.25">
      <c r="A6" s="27" t="s">
        <v>120</v>
      </c>
      <c r="B6" s="195">
        <f ca="1">SUMIFS(B38:NI38,B33:NI33,"&gt;"&amp;Summary!B32,B33:NI33,"&lt;="&amp;Summary!B32+12)</f>
        <v>31821.450353663691</v>
      </c>
      <c r="C6" s="38">
        <f ca="1">B6/Summary!$B$2</f>
        <v>1.1264230213686262</v>
      </c>
      <c r="D6" s="196">
        <v>0</v>
      </c>
      <c r="E6" s="6"/>
      <c r="F6" s="15" t="s">
        <v>192</v>
      </c>
      <c r="G6" s="132">
        <f>$B$16</f>
        <v>1.15E-2</v>
      </c>
      <c r="H6" s="132">
        <f t="shared" ref="H6:Q6" si="2">$B$16</f>
        <v>1.15E-2</v>
      </c>
      <c r="I6" s="132">
        <f t="shared" si="2"/>
        <v>1.15E-2</v>
      </c>
      <c r="J6" s="132">
        <f t="shared" si="2"/>
        <v>1.15E-2</v>
      </c>
      <c r="K6" s="132">
        <f t="shared" si="2"/>
        <v>1.15E-2</v>
      </c>
      <c r="L6" s="132">
        <f t="shared" si="2"/>
        <v>1.15E-2</v>
      </c>
      <c r="M6" s="132">
        <f t="shared" si="2"/>
        <v>1.15E-2</v>
      </c>
      <c r="N6" s="132">
        <f t="shared" si="2"/>
        <v>1.15E-2</v>
      </c>
      <c r="O6" s="132">
        <f t="shared" si="2"/>
        <v>1.15E-2</v>
      </c>
      <c r="P6" s="132">
        <f t="shared" si="2"/>
        <v>1.15E-2</v>
      </c>
      <c r="Q6" s="132">
        <f t="shared" si="2"/>
        <v>1.15E-2</v>
      </c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6"/>
      <c r="IK6" s="6"/>
      <c r="IL6" s="6"/>
      <c r="IM6" s="6"/>
      <c r="IN6" s="6"/>
      <c r="IO6" s="6"/>
      <c r="IP6" s="6"/>
      <c r="IQ6" s="6"/>
      <c r="IR6" s="6"/>
      <c r="IS6" s="6"/>
      <c r="IT6" s="6"/>
      <c r="IU6" s="6"/>
      <c r="IV6" s="6"/>
      <c r="IW6" s="6"/>
      <c r="IX6" s="6"/>
      <c r="IY6" s="6"/>
      <c r="IZ6" s="6"/>
      <c r="JA6" s="6"/>
      <c r="JB6" s="6"/>
      <c r="JC6" s="6"/>
      <c r="JD6" s="6"/>
      <c r="JE6" s="6"/>
      <c r="JF6" s="6"/>
      <c r="JG6" s="6"/>
      <c r="JH6" s="6"/>
      <c r="JI6" s="6"/>
      <c r="JJ6" s="6"/>
      <c r="JK6" s="6"/>
      <c r="JL6" s="6"/>
      <c r="JM6" s="6"/>
      <c r="JN6" s="6"/>
      <c r="JO6" s="6"/>
      <c r="JP6" s="6"/>
      <c r="JQ6" s="6"/>
      <c r="JR6" s="6"/>
      <c r="JS6" s="6"/>
      <c r="JT6" s="6"/>
      <c r="JU6" s="6"/>
      <c r="JV6" s="6"/>
      <c r="JW6" s="6"/>
      <c r="JX6" s="6"/>
      <c r="JY6" s="6"/>
      <c r="JZ6" s="6"/>
      <c r="KA6" s="6"/>
      <c r="KB6" s="6"/>
      <c r="KC6" s="6"/>
      <c r="KD6" s="6"/>
      <c r="KE6" s="6"/>
      <c r="KF6" s="6"/>
      <c r="KG6" s="6"/>
      <c r="KH6" s="6"/>
      <c r="KI6" s="6"/>
      <c r="KJ6" s="6"/>
      <c r="KK6" s="6"/>
      <c r="KL6" s="6"/>
      <c r="KM6" s="6"/>
      <c r="KN6" s="6"/>
      <c r="KO6" s="6"/>
      <c r="KP6" s="6"/>
      <c r="KQ6" s="6"/>
      <c r="KR6" s="6"/>
      <c r="KS6" s="6"/>
      <c r="KT6" s="6"/>
      <c r="KU6" s="6"/>
      <c r="KV6" s="6"/>
      <c r="KW6" s="6"/>
      <c r="KX6" s="6"/>
      <c r="KY6" s="6"/>
      <c r="KZ6" s="6"/>
      <c r="LA6" s="6"/>
      <c r="LB6" s="6"/>
      <c r="LC6" s="6"/>
      <c r="LD6" s="6"/>
      <c r="LE6" s="6"/>
      <c r="LF6" s="6"/>
      <c r="LG6" s="6"/>
      <c r="LH6" s="6"/>
      <c r="LI6" s="6"/>
      <c r="LJ6" s="6"/>
      <c r="LK6" s="6"/>
      <c r="LL6" s="6"/>
      <c r="LM6" s="6"/>
      <c r="LN6" s="6"/>
      <c r="LO6" s="6"/>
      <c r="LP6" s="6"/>
      <c r="LQ6" s="6"/>
      <c r="LR6" s="6"/>
      <c r="LS6" s="6"/>
      <c r="LT6" s="6"/>
      <c r="LU6" s="6"/>
      <c r="LV6" s="6"/>
      <c r="LW6" s="6"/>
      <c r="LX6" s="6"/>
      <c r="LY6" s="6"/>
      <c r="LZ6" s="6"/>
      <c r="MA6" s="6"/>
      <c r="MB6" s="6"/>
      <c r="MC6" s="6"/>
      <c r="MD6" s="6"/>
      <c r="ME6" s="6"/>
      <c r="MF6" s="6"/>
      <c r="MG6" s="6"/>
      <c r="MH6" s="6"/>
      <c r="MI6" s="6"/>
      <c r="MJ6" s="6"/>
      <c r="MK6" s="6"/>
      <c r="ML6" s="6"/>
      <c r="MM6" s="6"/>
      <c r="MN6" s="6"/>
      <c r="MO6" s="6"/>
      <c r="MP6" s="6"/>
      <c r="MQ6" s="6"/>
      <c r="MR6" s="6"/>
      <c r="MS6" s="6"/>
      <c r="MT6" s="6"/>
      <c r="MU6" s="6"/>
      <c r="MV6" s="6"/>
      <c r="MW6" s="6"/>
      <c r="MX6" s="6"/>
      <c r="MY6" s="6"/>
      <c r="MZ6" s="6"/>
      <c r="NA6" s="6"/>
      <c r="NB6" s="6"/>
      <c r="NC6" s="6"/>
      <c r="ND6" s="6"/>
      <c r="NE6" s="6"/>
      <c r="NF6" s="6"/>
      <c r="NG6" s="6"/>
      <c r="NH6" s="6"/>
      <c r="NI6" s="6"/>
      <c r="NJ6" s="6"/>
      <c r="NK6" s="6"/>
    </row>
    <row r="7" spans="1:375" x14ac:dyDescent="0.25">
      <c r="A7" s="27" t="s">
        <v>121</v>
      </c>
      <c r="B7" s="193">
        <v>25000</v>
      </c>
      <c r="C7" s="38">
        <f>B7/Summary!$B$2</f>
        <v>0.88495575221238942</v>
      </c>
      <c r="D7" s="194">
        <v>0</v>
      </c>
      <c r="E7" s="6"/>
      <c r="F7" s="27" t="s">
        <v>199</v>
      </c>
      <c r="G7" s="197">
        <f>IF(Financing!$M$2=1,0,IF(AND(Expenses!G5&gt;Summary!$B$19/12,Expenses!$B$20=1),'Monthly CF'!$A$48*Expenses!$B$19,IF(Expenses!G5=1,Expenses!$B$18,Expenses!F7*(1+Expenses!F3))))</f>
        <v>3000000</v>
      </c>
      <c r="H7" s="197">
        <f>IF(Financing!$M$2=1,0,IF(AND(Expenses!H5&gt;Summary!$B$19/12,Expenses!$B$20=1),'Monthly CF'!$A$48*Expenses!$B$19,IF(Expenses!H5=1,Expenses!$B$18,Expenses!G7*(1+Expenses!G3))))</f>
        <v>4500000</v>
      </c>
      <c r="I7" s="197">
        <f>IF(Financing!$M$2=1,0,IF(AND(Expenses!I5&gt;Summary!$B$19/12,Expenses!$B$20=1),'Monthly CF'!$A$48*Expenses!$B$19,IF(Expenses!I5=1,Expenses!$B$18,Expenses!H7*(1+Expenses!H3))))</f>
        <v>6750000</v>
      </c>
      <c r="J7" s="197">
        <f>IF(Financing!$M$2=1,0,IF(AND(Expenses!J5&gt;Summary!$B$19/12,Expenses!$B$20=1),'Monthly CF'!$A$48*Expenses!$B$19,IF(Expenses!J5=1,Expenses!$B$18,Expenses!I7*(1+Expenses!I3))))</f>
        <v>10125000</v>
      </c>
      <c r="K7" s="197">
        <f>IF(Financing!$M$2=1,0,IF(AND(Expenses!K5&gt;Summary!$B$19/12,Expenses!$B$20=1),'Monthly CF'!$A$48*Expenses!$B$19,IF(Expenses!K5=1,Expenses!$B$18,Expenses!J7*(1+Expenses!J3))))</f>
        <v>10327500</v>
      </c>
      <c r="L7" s="197">
        <f>IF(Financing!$M$2=1,0,IF(AND(Expenses!L5&gt;Summary!$B$19/12,Expenses!$B$20=1),'Monthly CF'!$A$48*Expenses!$B$19,IF(Expenses!L5=1,Expenses!$B$18,Expenses!K7*(1+Expenses!K3))))</f>
        <v>10534050</v>
      </c>
      <c r="M7" s="197">
        <f>IF(Financing!$M$2=1,0,IF(AND(Expenses!M5&gt;Summary!$B$19/12,Expenses!$B$20=1),'Monthly CF'!$A$48*Expenses!$B$19,IF(Expenses!M5=1,Expenses!$B$18,Expenses!L7*(1+Expenses!L3))))</f>
        <v>10744731</v>
      </c>
      <c r="N7" s="197">
        <f>IF(Financing!$M$2=1,0,IF(AND(Expenses!N5&gt;Summary!$B$19/12,Expenses!$B$20=1),'Monthly CF'!$A$48*Expenses!$B$19,IF(Expenses!N5=1,Expenses!$B$18,Expenses!M7*(1+Expenses!M3))))</f>
        <v>10959625.620000001</v>
      </c>
      <c r="O7" s="197">
        <f>IF(Financing!$M$2=1,0,IF(AND(Expenses!O5&gt;Summary!$B$19/12,Expenses!$B$20=1),'Monthly CF'!$A$48*Expenses!$B$19,IF(Expenses!O5=1,Expenses!$B$18,Expenses!N7*(1+Expenses!N3))))</f>
        <v>11178818.1324</v>
      </c>
      <c r="P7" s="197">
        <f>IF(Financing!$M$2=1,0,IF(AND(Expenses!P5&gt;Summary!$B$19/12,Expenses!$B$20=1),'Monthly CF'!$A$48*Expenses!$B$19,IF(Expenses!P5=1,Expenses!$B$18,Expenses!O7*(1+Expenses!O3))))</f>
        <v>11402394.495048001</v>
      </c>
      <c r="Q7" s="197">
        <f>IF(Financing!$M$2=1,0,IF(AND(Expenses!Q5&gt;Summary!$B$19/12,Expenses!$B$20=1),'Monthly CF'!$A$48*Expenses!$B$19,IF(Expenses!Q5=1,Expenses!$B$18,Expenses!P7*(1+Expenses!P3))))</f>
        <v>11630442.384948961</v>
      </c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  <c r="HU7" s="6"/>
      <c r="HV7" s="6"/>
      <c r="HW7" s="6"/>
      <c r="HX7" s="6"/>
      <c r="HY7" s="6"/>
      <c r="HZ7" s="6"/>
      <c r="IA7" s="6"/>
      <c r="IB7" s="6"/>
      <c r="IC7" s="6"/>
      <c r="ID7" s="6"/>
      <c r="IE7" s="6"/>
      <c r="IF7" s="6"/>
      <c r="IG7" s="6"/>
      <c r="IH7" s="6"/>
      <c r="II7" s="6"/>
      <c r="IJ7" s="6"/>
      <c r="IK7" s="6"/>
      <c r="IL7" s="6"/>
      <c r="IM7" s="6"/>
      <c r="IN7" s="6"/>
      <c r="IO7" s="6"/>
      <c r="IP7" s="6"/>
      <c r="IQ7" s="6"/>
      <c r="IR7" s="6"/>
      <c r="IS7" s="6"/>
      <c r="IT7" s="6"/>
      <c r="IU7" s="6"/>
      <c r="IV7" s="6"/>
      <c r="IW7" s="6"/>
      <c r="IX7" s="6"/>
      <c r="IY7" s="6"/>
      <c r="IZ7" s="6"/>
      <c r="JA7" s="6"/>
      <c r="JB7" s="6"/>
      <c r="JC7" s="6"/>
      <c r="JD7" s="6"/>
      <c r="JE7" s="6"/>
      <c r="JF7" s="6"/>
      <c r="JG7" s="6"/>
      <c r="JH7" s="6"/>
      <c r="JI7" s="6"/>
      <c r="JJ7" s="6"/>
      <c r="JK7" s="6"/>
      <c r="JL7" s="6"/>
      <c r="JM7" s="6"/>
      <c r="JN7" s="6"/>
      <c r="JO7" s="6"/>
      <c r="JP7" s="6"/>
      <c r="JQ7" s="6"/>
      <c r="JR7" s="6"/>
      <c r="JS7" s="6"/>
      <c r="JT7" s="6"/>
      <c r="JU7" s="6"/>
      <c r="JV7" s="6"/>
      <c r="JW7" s="6"/>
      <c r="JX7" s="6"/>
      <c r="JY7" s="6"/>
      <c r="JZ7" s="6"/>
      <c r="KA7" s="6"/>
      <c r="KB7" s="6"/>
      <c r="KC7" s="6"/>
      <c r="KD7" s="6"/>
      <c r="KE7" s="6"/>
      <c r="KF7" s="6"/>
      <c r="KG7" s="6"/>
      <c r="KH7" s="6"/>
      <c r="KI7" s="6"/>
      <c r="KJ7" s="6"/>
      <c r="KK7" s="6"/>
      <c r="KL7" s="6"/>
      <c r="KM7" s="6"/>
      <c r="KN7" s="6"/>
      <c r="KO7" s="6"/>
      <c r="KP7" s="6"/>
      <c r="KQ7" s="6"/>
      <c r="KR7" s="6"/>
      <c r="KS7" s="6"/>
      <c r="KT7" s="6"/>
      <c r="KU7" s="6"/>
      <c r="KV7" s="6"/>
      <c r="KW7" s="6"/>
      <c r="KX7" s="6"/>
      <c r="KY7" s="6"/>
      <c r="KZ7" s="6"/>
      <c r="LA7" s="6"/>
      <c r="LB7" s="6"/>
      <c r="LC7" s="6"/>
      <c r="LD7" s="6"/>
      <c r="LE7" s="6"/>
      <c r="LF7" s="6"/>
      <c r="LG7" s="6"/>
      <c r="LH7" s="6"/>
      <c r="LI7" s="6"/>
      <c r="LJ7" s="6"/>
      <c r="LK7" s="6"/>
      <c r="LL7" s="6"/>
      <c r="LM7" s="6"/>
      <c r="LN7" s="6"/>
      <c r="LO7" s="6"/>
      <c r="LP7" s="6"/>
      <c r="LQ7" s="6"/>
      <c r="LR7" s="6"/>
      <c r="LS7" s="6"/>
      <c r="LT7" s="6"/>
      <c r="LU7" s="6"/>
      <c r="LV7" s="6"/>
      <c r="LW7" s="6"/>
      <c r="LX7" s="6"/>
      <c r="LY7" s="6"/>
      <c r="LZ7" s="6"/>
      <c r="MA7" s="6"/>
      <c r="MB7" s="6"/>
      <c r="MC7" s="6"/>
      <c r="MD7" s="6"/>
      <c r="ME7" s="6"/>
      <c r="MF7" s="6"/>
      <c r="MG7" s="6"/>
      <c r="MH7" s="6"/>
      <c r="MI7" s="6"/>
      <c r="MJ7" s="6"/>
      <c r="MK7" s="6"/>
      <c r="ML7" s="6"/>
      <c r="MM7" s="6"/>
      <c r="MN7" s="6"/>
      <c r="MO7" s="6"/>
      <c r="MP7" s="6"/>
      <c r="MQ7" s="6"/>
      <c r="MR7" s="6"/>
      <c r="MS7" s="6"/>
      <c r="MT7" s="6"/>
      <c r="MU7" s="6"/>
      <c r="MV7" s="6"/>
      <c r="MW7" s="6"/>
      <c r="MX7" s="6"/>
      <c r="MY7" s="6"/>
      <c r="MZ7" s="6"/>
      <c r="NA7" s="6"/>
      <c r="NB7" s="6"/>
      <c r="NC7" s="6"/>
      <c r="ND7" s="6"/>
      <c r="NE7" s="6"/>
      <c r="NF7" s="6"/>
      <c r="NG7" s="6"/>
      <c r="NH7" s="6"/>
      <c r="NI7" s="6"/>
      <c r="NJ7" s="6"/>
      <c r="NK7" s="6"/>
    </row>
    <row r="8" spans="1:375" x14ac:dyDescent="0.25">
      <c r="A8" s="87" t="s">
        <v>87</v>
      </c>
      <c r="B8" s="198">
        <f ca="1">SUM(B3:B7)</f>
        <v>210102.70035366371</v>
      </c>
      <c r="C8" s="199">
        <f ca="1">B8/Summary!$B$2</f>
        <v>7.4372637293332282</v>
      </c>
      <c r="D8" s="200">
        <f ca="1">SUMPRODUCT(D3:D7,B3:B7)/B8</f>
        <v>0.57248788234292947</v>
      </c>
      <c r="E8" s="6"/>
      <c r="F8" s="27" t="s">
        <v>193</v>
      </c>
      <c r="G8" s="201">
        <f>B17</f>
        <v>4000</v>
      </c>
      <c r="H8" s="201">
        <f>G8*(1+G3)</f>
        <v>6000</v>
      </c>
      <c r="I8" s="201">
        <f t="shared" ref="I8:Q8" si="3">H8*(1+H3)</f>
        <v>9000</v>
      </c>
      <c r="J8" s="201">
        <f t="shared" si="3"/>
        <v>13500</v>
      </c>
      <c r="K8" s="201">
        <f t="shared" si="3"/>
        <v>13770</v>
      </c>
      <c r="L8" s="201">
        <f t="shared" si="3"/>
        <v>14045.4</v>
      </c>
      <c r="M8" s="201">
        <f t="shared" si="3"/>
        <v>14326.307999999999</v>
      </c>
      <c r="N8" s="201">
        <f t="shared" si="3"/>
        <v>14612.834159999999</v>
      </c>
      <c r="O8" s="201">
        <f t="shared" si="3"/>
        <v>14905.0908432</v>
      </c>
      <c r="P8" s="201">
        <f t="shared" si="3"/>
        <v>15203.192660064</v>
      </c>
      <c r="Q8" s="201">
        <f t="shared" si="3"/>
        <v>15507.25651326528</v>
      </c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6"/>
      <c r="GX8" s="6"/>
      <c r="GY8" s="6"/>
      <c r="GZ8" s="6"/>
      <c r="HA8" s="6"/>
      <c r="HB8" s="6"/>
      <c r="HC8" s="6"/>
      <c r="HD8" s="6"/>
      <c r="HE8" s="6"/>
      <c r="HF8" s="6"/>
      <c r="HG8" s="6"/>
      <c r="HH8" s="6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/>
      <c r="IE8" s="6"/>
      <c r="IF8" s="6"/>
      <c r="IG8" s="6"/>
      <c r="IH8" s="6"/>
      <c r="II8" s="6"/>
      <c r="IJ8" s="6"/>
      <c r="IK8" s="6"/>
      <c r="IL8" s="6"/>
      <c r="IM8" s="6"/>
      <c r="IN8" s="6"/>
      <c r="IO8" s="6"/>
      <c r="IP8" s="6"/>
      <c r="IQ8" s="6"/>
      <c r="IR8" s="6"/>
      <c r="IS8" s="6"/>
      <c r="IT8" s="6"/>
      <c r="IU8" s="6"/>
      <c r="IV8" s="6"/>
      <c r="IW8" s="6"/>
      <c r="IX8" s="6"/>
      <c r="IY8" s="6"/>
      <c r="IZ8" s="6"/>
      <c r="JA8" s="6"/>
      <c r="JB8" s="6"/>
      <c r="JC8" s="6"/>
      <c r="JD8" s="6"/>
      <c r="JE8" s="6"/>
      <c r="JF8" s="6"/>
      <c r="JG8" s="6"/>
      <c r="JH8" s="6"/>
      <c r="JI8" s="6"/>
      <c r="JJ8" s="6"/>
      <c r="JK8" s="6"/>
      <c r="JL8" s="6"/>
      <c r="JM8" s="6"/>
      <c r="JN8" s="6"/>
      <c r="JO8" s="6"/>
      <c r="JP8" s="6"/>
      <c r="JQ8" s="6"/>
      <c r="JR8" s="6"/>
      <c r="JS8" s="6"/>
      <c r="JT8" s="6"/>
      <c r="JU8" s="6"/>
      <c r="JV8" s="6"/>
      <c r="JW8" s="6"/>
      <c r="JX8" s="6"/>
      <c r="JY8" s="6"/>
      <c r="JZ8" s="6"/>
      <c r="KA8" s="6"/>
      <c r="KB8" s="6"/>
      <c r="KC8" s="6"/>
      <c r="KD8" s="6"/>
      <c r="KE8" s="6"/>
      <c r="KF8" s="6"/>
      <c r="KG8" s="6"/>
      <c r="KH8" s="6"/>
      <c r="KI8" s="6"/>
      <c r="KJ8" s="6"/>
      <c r="KK8" s="6"/>
      <c r="KL8" s="6"/>
      <c r="KM8" s="6"/>
      <c r="KN8" s="6"/>
      <c r="KO8" s="6"/>
      <c r="KP8" s="6"/>
      <c r="KQ8" s="6"/>
      <c r="KR8" s="6"/>
      <c r="KS8" s="6"/>
      <c r="KT8" s="6"/>
      <c r="KU8" s="6"/>
      <c r="KV8" s="6"/>
      <c r="KW8" s="6"/>
      <c r="KX8" s="6"/>
      <c r="KY8" s="6"/>
      <c r="KZ8" s="6"/>
      <c r="LA8" s="6"/>
      <c r="LB8" s="6"/>
      <c r="LC8" s="6"/>
      <c r="LD8" s="6"/>
      <c r="LE8" s="6"/>
      <c r="LF8" s="6"/>
      <c r="LG8" s="6"/>
      <c r="LH8" s="6"/>
      <c r="LI8" s="6"/>
      <c r="LJ8" s="6"/>
      <c r="LK8" s="6"/>
      <c r="LL8" s="6"/>
      <c r="LM8" s="6"/>
      <c r="LN8" s="6"/>
      <c r="LO8" s="6"/>
      <c r="LP8" s="6"/>
      <c r="LQ8" s="6"/>
      <c r="LR8" s="6"/>
      <c r="LS8" s="6"/>
      <c r="LT8" s="6"/>
      <c r="LU8" s="6"/>
      <c r="LV8" s="6"/>
      <c r="LW8" s="6"/>
      <c r="LX8" s="6"/>
      <c r="LY8" s="6"/>
      <c r="LZ8" s="6"/>
      <c r="MA8" s="6"/>
      <c r="MB8" s="6"/>
      <c r="MC8" s="6"/>
      <c r="MD8" s="6"/>
      <c r="ME8" s="6"/>
      <c r="MF8" s="6"/>
      <c r="MG8" s="6"/>
      <c r="MH8" s="6"/>
      <c r="MI8" s="6"/>
      <c r="MJ8" s="6"/>
      <c r="MK8" s="6"/>
      <c r="ML8" s="6"/>
      <c r="MM8" s="6"/>
      <c r="MN8" s="6"/>
      <c r="MO8" s="6"/>
      <c r="MP8" s="6"/>
      <c r="MQ8" s="6"/>
      <c r="MR8" s="6"/>
      <c r="MS8" s="6"/>
      <c r="MT8" s="6"/>
      <c r="MU8" s="6"/>
      <c r="MV8" s="6"/>
      <c r="MW8" s="6"/>
      <c r="MX8" s="6"/>
      <c r="MY8" s="6"/>
      <c r="MZ8" s="6"/>
      <c r="NA8" s="6"/>
      <c r="NB8" s="6"/>
      <c r="NC8" s="6"/>
      <c r="ND8" s="6"/>
      <c r="NE8" s="6"/>
      <c r="NF8" s="6"/>
      <c r="NG8" s="6"/>
      <c r="NH8" s="6"/>
      <c r="NI8" s="6"/>
      <c r="NJ8" s="6"/>
      <c r="NK8" s="6"/>
    </row>
    <row r="9" spans="1:375" x14ac:dyDescent="0.25">
      <c r="A9" s="6"/>
      <c r="B9" s="6"/>
      <c r="C9" s="6"/>
      <c r="D9" s="6"/>
      <c r="E9" s="6"/>
      <c r="F9" s="27" t="s">
        <v>200</v>
      </c>
      <c r="G9" s="202">
        <v>0</v>
      </c>
      <c r="H9" s="202">
        <v>0</v>
      </c>
      <c r="I9" s="202">
        <v>0</v>
      </c>
      <c r="J9" s="202">
        <v>0</v>
      </c>
      <c r="K9" s="202">
        <v>0</v>
      </c>
      <c r="L9" s="202">
        <v>0</v>
      </c>
      <c r="M9" s="202">
        <v>0</v>
      </c>
      <c r="N9" s="202">
        <v>0</v>
      </c>
      <c r="O9" s="202">
        <v>0</v>
      </c>
      <c r="P9" s="202">
        <v>0</v>
      </c>
      <c r="Q9" s="202">
        <v>0</v>
      </c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6"/>
      <c r="IU9" s="6"/>
      <c r="IV9" s="6"/>
      <c r="IW9" s="6"/>
      <c r="IX9" s="6"/>
      <c r="IY9" s="6"/>
      <c r="IZ9" s="6"/>
      <c r="JA9" s="6"/>
      <c r="JB9" s="6"/>
      <c r="JC9" s="6"/>
      <c r="JD9" s="6"/>
      <c r="JE9" s="6"/>
      <c r="JF9" s="6"/>
      <c r="JG9" s="6"/>
      <c r="JH9" s="6"/>
      <c r="JI9" s="6"/>
      <c r="JJ9" s="6"/>
      <c r="JK9" s="6"/>
      <c r="JL9" s="6"/>
      <c r="JM9" s="6"/>
      <c r="JN9" s="6"/>
      <c r="JO9" s="6"/>
      <c r="JP9" s="6"/>
      <c r="JQ9" s="6"/>
      <c r="JR9" s="6"/>
      <c r="JS9" s="6"/>
      <c r="JT9" s="6"/>
      <c r="JU9" s="6"/>
      <c r="JV9" s="6"/>
      <c r="JW9" s="6"/>
      <c r="JX9" s="6"/>
      <c r="JY9" s="6"/>
      <c r="JZ9" s="6"/>
      <c r="KA9" s="6"/>
      <c r="KB9" s="6"/>
      <c r="KC9" s="6"/>
      <c r="KD9" s="6"/>
      <c r="KE9" s="6"/>
      <c r="KF9" s="6"/>
      <c r="KG9" s="6"/>
      <c r="KH9" s="6"/>
      <c r="KI9" s="6"/>
      <c r="KJ9" s="6"/>
      <c r="KK9" s="6"/>
      <c r="KL9" s="6"/>
      <c r="KM9" s="6"/>
      <c r="KN9" s="6"/>
      <c r="KO9" s="6"/>
      <c r="KP9" s="6"/>
      <c r="KQ9" s="6"/>
      <c r="KR9" s="6"/>
      <c r="KS9" s="6"/>
      <c r="KT9" s="6"/>
      <c r="KU9" s="6"/>
      <c r="KV9" s="6"/>
      <c r="KW9" s="6"/>
      <c r="KX9" s="6"/>
      <c r="KY9" s="6"/>
      <c r="KZ9" s="6"/>
      <c r="LA9" s="6"/>
      <c r="LB9" s="6"/>
      <c r="LC9" s="6"/>
      <c r="LD9" s="6"/>
      <c r="LE9" s="6"/>
      <c r="LF9" s="6"/>
      <c r="LG9" s="6"/>
      <c r="LH9" s="6"/>
      <c r="LI9" s="6"/>
      <c r="LJ9" s="6"/>
      <c r="LK9" s="6"/>
      <c r="LL9" s="6"/>
      <c r="LM9" s="6"/>
      <c r="LN9" s="6"/>
      <c r="LO9" s="6"/>
      <c r="LP9" s="6"/>
      <c r="LQ9" s="6"/>
      <c r="LR9" s="6"/>
      <c r="LS9" s="6"/>
      <c r="LT9" s="6"/>
      <c r="LU9" s="6"/>
      <c r="LV9" s="6"/>
      <c r="LW9" s="6"/>
      <c r="LX9" s="6"/>
      <c r="LY9" s="6"/>
      <c r="LZ9" s="6"/>
      <c r="MA9" s="6"/>
      <c r="MB9" s="6"/>
      <c r="MC9" s="6"/>
      <c r="MD9" s="6"/>
      <c r="ME9" s="6"/>
      <c r="MF9" s="6"/>
      <c r="MG9" s="6"/>
      <c r="MH9" s="6"/>
      <c r="MI9" s="6"/>
      <c r="MJ9" s="6"/>
      <c r="MK9" s="6"/>
      <c r="ML9" s="6"/>
      <c r="MM9" s="6"/>
      <c r="MN9" s="6"/>
      <c r="MO9" s="6"/>
      <c r="MP9" s="6"/>
      <c r="MQ9" s="6"/>
      <c r="MR9" s="6"/>
      <c r="MS9" s="6"/>
      <c r="MT9" s="6"/>
      <c r="MU9" s="6"/>
      <c r="MV9" s="6"/>
      <c r="MW9" s="6"/>
      <c r="MX9" s="6"/>
      <c r="MY9" s="6"/>
      <c r="MZ9" s="6"/>
      <c r="NA9" s="6"/>
      <c r="NB9" s="6"/>
      <c r="NC9" s="6"/>
      <c r="ND9" s="6"/>
      <c r="NE9" s="6"/>
      <c r="NF9" s="6"/>
      <c r="NG9" s="6"/>
      <c r="NH9" s="6"/>
      <c r="NI9" s="6"/>
      <c r="NJ9" s="6"/>
      <c r="NK9" s="6"/>
    </row>
    <row r="10" spans="1:375" x14ac:dyDescent="0.25">
      <c r="A10" s="114" t="s">
        <v>187</v>
      </c>
      <c r="B10" s="5"/>
      <c r="C10" s="6"/>
      <c r="D10" s="6"/>
      <c r="E10" s="6"/>
      <c r="F10" s="75" t="s">
        <v>201</v>
      </c>
      <c r="G10" s="203">
        <f>G6*G7+G8-G9</f>
        <v>38500</v>
      </c>
      <c r="H10" s="203">
        <f t="shared" ref="H10:Q10" si="4">H6*H7+H8-H9</f>
        <v>57750</v>
      </c>
      <c r="I10" s="203">
        <f t="shared" si="4"/>
        <v>86625</v>
      </c>
      <c r="J10" s="203">
        <f t="shared" si="4"/>
        <v>129937.5</v>
      </c>
      <c r="K10" s="203">
        <f t="shared" si="4"/>
        <v>132536.25</v>
      </c>
      <c r="L10" s="203">
        <f t="shared" si="4"/>
        <v>135186.97500000001</v>
      </c>
      <c r="M10" s="203">
        <f t="shared" si="4"/>
        <v>137890.7145</v>
      </c>
      <c r="N10" s="203">
        <f t="shared" si="4"/>
        <v>140648.52879000001</v>
      </c>
      <c r="O10" s="203">
        <f t="shared" si="4"/>
        <v>143461.4993658</v>
      </c>
      <c r="P10" s="203">
        <f t="shared" si="4"/>
        <v>146330.72935311601</v>
      </c>
      <c r="Q10" s="203">
        <f t="shared" si="4"/>
        <v>149257.34394017834</v>
      </c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  <c r="IX10" s="6"/>
      <c r="IY10" s="6"/>
      <c r="IZ10" s="6"/>
      <c r="JA10" s="6"/>
      <c r="JB10" s="6"/>
      <c r="JC10" s="6"/>
      <c r="JD10" s="6"/>
      <c r="JE10" s="6"/>
      <c r="JF10" s="6"/>
      <c r="JG10" s="6"/>
      <c r="JH10" s="6"/>
      <c r="JI10" s="6"/>
      <c r="JJ10" s="6"/>
      <c r="JK10" s="6"/>
      <c r="JL10" s="6"/>
      <c r="JM10" s="6"/>
      <c r="JN10" s="6"/>
      <c r="JO10" s="6"/>
      <c r="JP10" s="6"/>
      <c r="JQ10" s="6"/>
      <c r="JR10" s="6"/>
      <c r="JS10" s="6"/>
      <c r="JT10" s="6"/>
      <c r="JU10" s="6"/>
      <c r="JV10" s="6"/>
      <c r="JW10" s="6"/>
      <c r="JX10" s="6"/>
      <c r="JY10" s="6"/>
      <c r="JZ10" s="6"/>
      <c r="KA10" s="6"/>
      <c r="KB10" s="6"/>
      <c r="KC10" s="6"/>
      <c r="KD10" s="6"/>
      <c r="KE10" s="6"/>
      <c r="KF10" s="6"/>
      <c r="KG10" s="6"/>
      <c r="KH10" s="6"/>
      <c r="KI10" s="6"/>
      <c r="KJ10" s="6"/>
      <c r="KK10" s="6"/>
      <c r="KL10" s="6"/>
      <c r="KM10" s="6"/>
      <c r="KN10" s="6"/>
      <c r="KO10" s="6"/>
      <c r="KP10" s="6"/>
      <c r="KQ10" s="6"/>
      <c r="KR10" s="6"/>
      <c r="KS10" s="6"/>
      <c r="KT10" s="6"/>
      <c r="KU10" s="6"/>
      <c r="KV10" s="6"/>
      <c r="KW10" s="6"/>
      <c r="KX10" s="6"/>
      <c r="KY10" s="6"/>
      <c r="KZ10" s="6"/>
      <c r="LA10" s="6"/>
      <c r="LB10" s="6"/>
      <c r="LC10" s="6"/>
      <c r="LD10" s="6"/>
      <c r="LE10" s="6"/>
      <c r="LF10" s="6"/>
      <c r="LG10" s="6"/>
      <c r="LH10" s="6"/>
      <c r="LI10" s="6"/>
      <c r="LJ10" s="6"/>
      <c r="LK10" s="6"/>
      <c r="LL10" s="6"/>
      <c r="LM10" s="6"/>
      <c r="LN10" s="6"/>
      <c r="LO10" s="6"/>
      <c r="LP10" s="6"/>
      <c r="LQ10" s="6"/>
      <c r="LR10" s="6"/>
      <c r="LS10" s="6"/>
      <c r="LT10" s="6"/>
      <c r="LU10" s="6"/>
      <c r="LV10" s="6"/>
      <c r="LW10" s="6"/>
      <c r="LX10" s="6"/>
      <c r="LY10" s="6"/>
      <c r="LZ10" s="6"/>
      <c r="MA10" s="6"/>
      <c r="MB10" s="6"/>
      <c r="MC10" s="6"/>
      <c r="MD10" s="6"/>
      <c r="ME10" s="6"/>
      <c r="MF10" s="6"/>
      <c r="MG10" s="6"/>
      <c r="MH10" s="6"/>
      <c r="MI10" s="6"/>
      <c r="MJ10" s="6"/>
      <c r="MK10" s="6"/>
      <c r="ML10" s="6"/>
      <c r="MM10" s="6"/>
      <c r="MN10" s="6"/>
      <c r="MO10" s="6"/>
      <c r="MP10" s="6"/>
      <c r="MQ10" s="6"/>
      <c r="MR10" s="6"/>
      <c r="MS10" s="6"/>
      <c r="MT10" s="6"/>
      <c r="MU10" s="6"/>
      <c r="MV10" s="6"/>
      <c r="MW10" s="6"/>
      <c r="MX10" s="6"/>
      <c r="MY10" s="6"/>
      <c r="MZ10" s="6"/>
      <c r="NA10" s="6"/>
      <c r="NB10" s="6"/>
      <c r="NC10" s="6"/>
      <c r="ND10" s="6"/>
      <c r="NE10" s="6"/>
      <c r="NF10" s="6"/>
      <c r="NG10" s="6"/>
      <c r="NH10" s="6"/>
      <c r="NI10" s="6"/>
      <c r="NJ10" s="6"/>
      <c r="NK10" s="6"/>
    </row>
    <row r="11" spans="1:375" x14ac:dyDescent="0.25">
      <c r="A11" s="204" t="s">
        <v>188</v>
      </c>
      <c r="B11" s="205">
        <v>0.03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6"/>
      <c r="II11" s="6"/>
      <c r="IJ11" s="6"/>
      <c r="IK11" s="6"/>
      <c r="IL11" s="6"/>
      <c r="IM11" s="6"/>
      <c r="IN11" s="6"/>
      <c r="IO11" s="6"/>
      <c r="IP11" s="6"/>
      <c r="IQ11" s="6"/>
      <c r="IR11" s="6"/>
      <c r="IS11" s="6"/>
      <c r="IT11" s="6"/>
      <c r="IU11" s="6"/>
      <c r="IV11" s="6"/>
      <c r="IW11" s="6"/>
      <c r="IX11" s="6"/>
      <c r="IY11" s="6"/>
      <c r="IZ11" s="6"/>
      <c r="JA11" s="6"/>
      <c r="JB11" s="6"/>
      <c r="JC11" s="6"/>
      <c r="JD11" s="6"/>
      <c r="JE11" s="6"/>
      <c r="JF11" s="6"/>
      <c r="JG11" s="6"/>
      <c r="JH11" s="6"/>
      <c r="JI11" s="6"/>
      <c r="JJ11" s="6"/>
      <c r="JK11" s="6"/>
      <c r="JL11" s="6"/>
      <c r="JM11" s="6"/>
      <c r="JN11" s="6"/>
      <c r="JO11" s="6"/>
      <c r="JP11" s="6"/>
      <c r="JQ11" s="6"/>
      <c r="JR11" s="6"/>
      <c r="JS11" s="6"/>
      <c r="JT11" s="6"/>
      <c r="JU11" s="6"/>
      <c r="JV11" s="6"/>
      <c r="JW11" s="6"/>
      <c r="JX11" s="6"/>
      <c r="JY11" s="6"/>
      <c r="JZ11" s="6"/>
      <c r="KA11" s="6"/>
      <c r="KB11" s="6"/>
      <c r="KC11" s="6"/>
      <c r="KD11" s="6"/>
      <c r="KE11" s="6"/>
      <c r="KF11" s="6"/>
      <c r="KG11" s="6"/>
      <c r="KH11" s="6"/>
      <c r="KI11" s="6"/>
      <c r="KJ11" s="6"/>
      <c r="KK11" s="6"/>
      <c r="KL11" s="6"/>
      <c r="KM11" s="6"/>
      <c r="KN11" s="6"/>
      <c r="KO11" s="6"/>
      <c r="KP11" s="6"/>
      <c r="KQ11" s="6"/>
      <c r="KR11" s="6"/>
      <c r="KS11" s="6"/>
      <c r="KT11" s="6"/>
      <c r="KU11" s="6"/>
      <c r="KV11" s="6"/>
      <c r="KW11" s="6"/>
      <c r="KX11" s="6"/>
      <c r="KY11" s="6"/>
      <c r="KZ11" s="6"/>
      <c r="LA11" s="6"/>
      <c r="LB11" s="6"/>
      <c r="LC11" s="6"/>
      <c r="LD11" s="6"/>
      <c r="LE11" s="6"/>
      <c r="LF11" s="6"/>
      <c r="LG11" s="6"/>
      <c r="LH11" s="6"/>
      <c r="LI11" s="6"/>
      <c r="LJ11" s="6"/>
      <c r="LK11" s="6"/>
      <c r="LL11" s="6"/>
      <c r="LM11" s="6"/>
      <c r="LN11" s="6"/>
      <c r="LO11" s="6"/>
      <c r="LP11" s="6"/>
      <c r="LQ11" s="6"/>
      <c r="LR11" s="6"/>
      <c r="LS11" s="6"/>
      <c r="LT11" s="6"/>
      <c r="LU11" s="6"/>
      <c r="LV11" s="6"/>
      <c r="LW11" s="6"/>
      <c r="LX11" s="6"/>
      <c r="LY11" s="6"/>
      <c r="LZ11" s="6"/>
      <c r="MA11" s="6"/>
      <c r="MB11" s="6"/>
      <c r="MC11" s="6"/>
      <c r="MD11" s="6"/>
      <c r="ME11" s="6"/>
      <c r="MF11" s="6"/>
      <c r="MG11" s="6"/>
      <c r="MH11" s="6"/>
      <c r="MI11" s="6"/>
      <c r="MJ11" s="6"/>
      <c r="MK11" s="6"/>
      <c r="ML11" s="6"/>
      <c r="MM11" s="6"/>
      <c r="MN11" s="6"/>
      <c r="MO11" s="6"/>
      <c r="MP11" s="6"/>
      <c r="MQ11" s="6"/>
      <c r="MR11" s="6"/>
      <c r="MS11" s="6"/>
      <c r="MT11" s="6"/>
      <c r="MU11" s="6"/>
      <c r="MV11" s="6"/>
      <c r="MW11" s="6"/>
      <c r="MX11" s="6"/>
      <c r="MY11" s="6"/>
      <c r="MZ11" s="6"/>
      <c r="NA11" s="6"/>
      <c r="NB11" s="6"/>
      <c r="NC11" s="6"/>
      <c r="ND11" s="6"/>
      <c r="NE11" s="6"/>
      <c r="NF11" s="6"/>
      <c r="NG11" s="6"/>
      <c r="NH11" s="6"/>
      <c r="NI11" s="6"/>
      <c r="NJ11" s="6"/>
      <c r="NK11" s="6"/>
    </row>
    <row r="12" spans="1:375" x14ac:dyDescent="0.25">
      <c r="A12" s="206" t="s">
        <v>189</v>
      </c>
      <c r="B12" s="207">
        <v>0.03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  <c r="IY12" s="6"/>
      <c r="IZ12" s="6"/>
      <c r="JA12" s="6"/>
      <c r="JB12" s="6"/>
      <c r="JC12" s="6"/>
      <c r="JD12" s="6"/>
      <c r="JE12" s="6"/>
      <c r="JF12" s="6"/>
      <c r="JG12" s="6"/>
      <c r="JH12" s="6"/>
      <c r="JI12" s="6"/>
      <c r="JJ12" s="6"/>
      <c r="JK12" s="6"/>
      <c r="JL12" s="6"/>
      <c r="JM12" s="6"/>
      <c r="JN12" s="6"/>
      <c r="JO12" s="6"/>
      <c r="JP12" s="6"/>
      <c r="JQ12" s="6"/>
      <c r="JR12" s="6"/>
      <c r="JS12" s="6"/>
      <c r="JT12" s="6"/>
      <c r="JU12" s="6"/>
      <c r="JV12" s="6"/>
      <c r="JW12" s="6"/>
      <c r="JX12" s="6"/>
      <c r="JY12" s="6"/>
      <c r="JZ12" s="6"/>
      <c r="KA12" s="6"/>
      <c r="KB12" s="6"/>
      <c r="KC12" s="6"/>
      <c r="KD12" s="6"/>
      <c r="KE12" s="6"/>
      <c r="KF12" s="6"/>
      <c r="KG12" s="6"/>
      <c r="KH12" s="6"/>
      <c r="KI12" s="6"/>
      <c r="KJ12" s="6"/>
      <c r="KK12" s="6"/>
      <c r="KL12" s="6"/>
      <c r="KM12" s="6"/>
      <c r="KN12" s="6"/>
      <c r="KO12" s="6"/>
      <c r="KP12" s="6"/>
      <c r="KQ12" s="6"/>
      <c r="KR12" s="6"/>
      <c r="KS12" s="6"/>
      <c r="KT12" s="6"/>
      <c r="KU12" s="6"/>
      <c r="KV12" s="6"/>
      <c r="KW12" s="6"/>
      <c r="KX12" s="6"/>
      <c r="KY12" s="6"/>
      <c r="KZ12" s="6"/>
      <c r="LA12" s="6"/>
      <c r="LB12" s="6"/>
      <c r="LC12" s="6"/>
      <c r="LD12" s="6"/>
      <c r="LE12" s="6"/>
      <c r="LF12" s="6"/>
      <c r="LG12" s="6"/>
      <c r="LH12" s="6"/>
      <c r="LI12" s="6"/>
      <c r="LJ12" s="6"/>
      <c r="LK12" s="6"/>
      <c r="LL12" s="6"/>
      <c r="LM12" s="6"/>
      <c r="LN12" s="6"/>
      <c r="LO12" s="6"/>
      <c r="LP12" s="6"/>
      <c r="LQ12" s="6"/>
      <c r="LR12" s="6"/>
      <c r="LS12" s="6"/>
      <c r="LT12" s="6"/>
      <c r="LU12" s="6"/>
      <c r="LV12" s="6"/>
      <c r="LW12" s="6"/>
      <c r="LX12" s="6"/>
      <c r="LY12" s="6"/>
      <c r="LZ12" s="6"/>
      <c r="MA12" s="6"/>
      <c r="MB12" s="6"/>
      <c r="MC12" s="6"/>
      <c r="MD12" s="6"/>
      <c r="ME12" s="6"/>
      <c r="MF12" s="6"/>
      <c r="MG12" s="6"/>
      <c r="MH12" s="6"/>
      <c r="MI12" s="6"/>
      <c r="MJ12" s="6"/>
      <c r="MK12" s="6"/>
      <c r="ML12" s="6"/>
      <c r="MM12" s="6"/>
      <c r="MN12" s="6"/>
      <c r="MO12" s="6"/>
      <c r="MP12" s="6"/>
      <c r="MQ12" s="6"/>
      <c r="MR12" s="6"/>
      <c r="MS12" s="6"/>
      <c r="MT12" s="6"/>
      <c r="MU12" s="6"/>
      <c r="MV12" s="6"/>
      <c r="MW12" s="6"/>
      <c r="MX12" s="6"/>
      <c r="MY12" s="6"/>
      <c r="MZ12" s="6"/>
      <c r="NA12" s="6"/>
      <c r="NB12" s="6"/>
      <c r="NC12" s="6"/>
      <c r="ND12" s="6"/>
      <c r="NE12" s="6"/>
      <c r="NF12" s="6"/>
      <c r="NG12" s="6"/>
      <c r="NH12" s="6"/>
      <c r="NI12" s="6"/>
      <c r="NJ12" s="6"/>
      <c r="NK12" s="6"/>
    </row>
    <row r="13" spans="1:375" x14ac:dyDescent="0.25">
      <c r="A13" s="208" t="s">
        <v>190</v>
      </c>
      <c r="B13" s="209">
        <v>0.5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  <c r="IV13" s="6"/>
      <c r="IW13" s="6"/>
      <c r="IX13" s="6"/>
      <c r="IY13" s="6"/>
      <c r="IZ13" s="6"/>
      <c r="JA13" s="6"/>
      <c r="JB13" s="6"/>
      <c r="JC13" s="6"/>
      <c r="JD13" s="6"/>
      <c r="JE13" s="6"/>
      <c r="JF13" s="6"/>
      <c r="JG13" s="6"/>
      <c r="JH13" s="6"/>
      <c r="JI13" s="6"/>
      <c r="JJ13" s="6"/>
      <c r="JK13" s="6"/>
      <c r="JL13" s="6"/>
      <c r="JM13" s="6"/>
      <c r="JN13" s="6"/>
      <c r="JO13" s="6"/>
      <c r="JP13" s="6"/>
      <c r="JQ13" s="6"/>
      <c r="JR13" s="6"/>
      <c r="JS13" s="6"/>
      <c r="JT13" s="6"/>
      <c r="JU13" s="6"/>
      <c r="JV13" s="6"/>
      <c r="JW13" s="6"/>
      <c r="JX13" s="6"/>
      <c r="JY13" s="6"/>
      <c r="JZ13" s="6"/>
      <c r="KA13" s="6"/>
      <c r="KB13" s="6"/>
      <c r="KC13" s="6"/>
      <c r="KD13" s="6"/>
      <c r="KE13" s="6"/>
      <c r="KF13" s="6"/>
      <c r="KG13" s="6"/>
      <c r="KH13" s="6"/>
      <c r="KI13" s="6"/>
      <c r="KJ13" s="6"/>
      <c r="KK13" s="6"/>
      <c r="KL13" s="6"/>
      <c r="KM13" s="6"/>
      <c r="KN13" s="6"/>
      <c r="KO13" s="6"/>
      <c r="KP13" s="6"/>
      <c r="KQ13" s="6"/>
      <c r="KR13" s="6"/>
      <c r="KS13" s="6"/>
      <c r="KT13" s="6"/>
      <c r="KU13" s="6"/>
      <c r="KV13" s="6"/>
      <c r="KW13" s="6"/>
      <c r="KX13" s="6"/>
      <c r="KY13" s="6"/>
      <c r="KZ13" s="6"/>
      <c r="LA13" s="6"/>
      <c r="LB13" s="6"/>
      <c r="LC13" s="6"/>
      <c r="LD13" s="6"/>
      <c r="LE13" s="6"/>
      <c r="LF13" s="6"/>
      <c r="LG13" s="6"/>
      <c r="LH13" s="6"/>
      <c r="LI13" s="6"/>
      <c r="LJ13" s="6"/>
      <c r="LK13" s="6"/>
      <c r="LL13" s="6"/>
      <c r="LM13" s="6"/>
      <c r="LN13" s="6"/>
      <c r="LO13" s="6"/>
      <c r="LP13" s="6"/>
      <c r="LQ13" s="6"/>
      <c r="LR13" s="6"/>
      <c r="LS13" s="6"/>
      <c r="LT13" s="6"/>
      <c r="LU13" s="6"/>
      <c r="LV13" s="6"/>
      <c r="LW13" s="6"/>
      <c r="LX13" s="6"/>
      <c r="LY13" s="6"/>
      <c r="LZ13" s="6"/>
      <c r="MA13" s="6"/>
      <c r="MB13" s="6"/>
      <c r="MC13" s="6"/>
      <c r="MD13" s="6"/>
      <c r="ME13" s="6"/>
      <c r="MF13" s="6"/>
      <c r="MG13" s="6"/>
      <c r="MH13" s="6"/>
      <c r="MI13" s="6"/>
      <c r="MJ13" s="6"/>
      <c r="MK13" s="6"/>
      <c r="ML13" s="6"/>
      <c r="MM13" s="6"/>
      <c r="MN13" s="6"/>
      <c r="MO13" s="6"/>
      <c r="MP13" s="6"/>
      <c r="MQ13" s="6"/>
      <c r="MR13" s="6"/>
      <c r="MS13" s="6"/>
      <c r="MT13" s="6"/>
      <c r="MU13" s="6"/>
      <c r="MV13" s="6"/>
      <c r="MW13" s="6"/>
      <c r="MX13" s="6"/>
      <c r="MY13" s="6"/>
      <c r="MZ13" s="6"/>
      <c r="NA13" s="6"/>
      <c r="NB13" s="6"/>
      <c r="NC13" s="6"/>
      <c r="ND13" s="6"/>
      <c r="NE13" s="6"/>
      <c r="NF13" s="6"/>
      <c r="NG13" s="6"/>
      <c r="NH13" s="6"/>
      <c r="NI13" s="6"/>
      <c r="NJ13" s="6"/>
      <c r="NK13" s="6"/>
    </row>
    <row r="14" spans="1:375" x14ac:dyDescent="0.25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6"/>
      <c r="II14" s="6"/>
      <c r="IJ14" s="6"/>
      <c r="IK14" s="6"/>
      <c r="IL14" s="6"/>
      <c r="IM14" s="6"/>
      <c r="IN14" s="6"/>
      <c r="IO14" s="6"/>
      <c r="IP14" s="6"/>
      <c r="IQ14" s="6"/>
      <c r="IR14" s="6"/>
      <c r="IS14" s="6"/>
      <c r="IT14" s="6"/>
      <c r="IU14" s="6"/>
      <c r="IV14" s="6"/>
      <c r="IW14" s="6"/>
      <c r="IX14" s="6"/>
      <c r="IY14" s="6"/>
      <c r="IZ14" s="6"/>
      <c r="JA14" s="6"/>
      <c r="JB14" s="6"/>
      <c r="JC14" s="6"/>
      <c r="JD14" s="6"/>
      <c r="JE14" s="6"/>
      <c r="JF14" s="6"/>
      <c r="JG14" s="6"/>
      <c r="JH14" s="6"/>
      <c r="JI14" s="6"/>
      <c r="JJ14" s="6"/>
      <c r="JK14" s="6"/>
      <c r="JL14" s="6"/>
      <c r="JM14" s="6"/>
      <c r="JN14" s="6"/>
      <c r="JO14" s="6"/>
      <c r="JP14" s="6"/>
      <c r="JQ14" s="6"/>
      <c r="JR14" s="6"/>
      <c r="JS14" s="6"/>
      <c r="JT14" s="6"/>
      <c r="JU14" s="6"/>
      <c r="JV14" s="6"/>
      <c r="JW14" s="6"/>
      <c r="JX14" s="6"/>
      <c r="JY14" s="6"/>
      <c r="JZ14" s="6"/>
      <c r="KA14" s="6"/>
      <c r="KB14" s="6"/>
      <c r="KC14" s="6"/>
      <c r="KD14" s="6"/>
      <c r="KE14" s="6"/>
      <c r="KF14" s="6"/>
      <c r="KG14" s="6"/>
      <c r="KH14" s="6"/>
      <c r="KI14" s="6"/>
      <c r="KJ14" s="6"/>
      <c r="KK14" s="6"/>
      <c r="KL14" s="6"/>
      <c r="KM14" s="6"/>
      <c r="KN14" s="6"/>
      <c r="KO14" s="6"/>
      <c r="KP14" s="6"/>
      <c r="KQ14" s="6"/>
      <c r="KR14" s="6"/>
      <c r="KS14" s="6"/>
      <c r="KT14" s="6"/>
      <c r="KU14" s="6"/>
      <c r="KV14" s="6"/>
      <c r="KW14" s="6"/>
      <c r="KX14" s="6"/>
      <c r="KY14" s="6"/>
      <c r="KZ14" s="6"/>
      <c r="LA14" s="6"/>
      <c r="LB14" s="6"/>
      <c r="LC14" s="6"/>
      <c r="LD14" s="6"/>
      <c r="LE14" s="6"/>
      <c r="LF14" s="6"/>
      <c r="LG14" s="6"/>
      <c r="LH14" s="6"/>
      <c r="LI14" s="6"/>
      <c r="LJ14" s="6"/>
      <c r="LK14" s="6"/>
      <c r="LL14" s="6"/>
      <c r="LM14" s="6"/>
      <c r="LN14" s="6"/>
      <c r="LO14" s="6"/>
      <c r="LP14" s="6"/>
      <c r="LQ14" s="6"/>
      <c r="LR14" s="6"/>
      <c r="LS14" s="6"/>
      <c r="LT14" s="6"/>
      <c r="LU14" s="6"/>
      <c r="LV14" s="6"/>
      <c r="LW14" s="6"/>
      <c r="LX14" s="6"/>
      <c r="LY14" s="6"/>
      <c r="LZ14" s="6"/>
      <c r="MA14" s="6"/>
      <c r="MB14" s="6"/>
      <c r="MC14" s="6"/>
      <c r="MD14" s="6"/>
      <c r="ME14" s="6"/>
      <c r="MF14" s="6"/>
      <c r="MG14" s="6"/>
      <c r="MH14" s="6"/>
      <c r="MI14" s="6"/>
      <c r="MJ14" s="6"/>
      <c r="MK14" s="6"/>
      <c r="ML14" s="6"/>
      <c r="MM14" s="6"/>
      <c r="MN14" s="6"/>
      <c r="MO14" s="6"/>
      <c r="MP14" s="6"/>
      <c r="MQ14" s="6"/>
      <c r="MR14" s="6"/>
      <c r="MS14" s="6"/>
      <c r="MT14" s="6"/>
      <c r="MU14" s="6"/>
      <c r="MV14" s="6"/>
      <c r="MW14" s="6"/>
      <c r="MX14" s="6"/>
      <c r="MY14" s="6"/>
      <c r="MZ14" s="6"/>
      <c r="NA14" s="6"/>
      <c r="NB14" s="6"/>
      <c r="NC14" s="6"/>
      <c r="ND14" s="6"/>
      <c r="NE14" s="6"/>
      <c r="NF14" s="6"/>
      <c r="NG14" s="6"/>
      <c r="NH14" s="6"/>
      <c r="NI14" s="6"/>
      <c r="NJ14" s="6"/>
      <c r="NK14" s="6"/>
    </row>
    <row r="15" spans="1:375" x14ac:dyDescent="0.25">
      <c r="A15" s="114" t="s">
        <v>191</v>
      </c>
      <c r="B15" s="5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6"/>
      <c r="II15" s="6"/>
      <c r="IJ15" s="6"/>
      <c r="IK15" s="6"/>
      <c r="IL15" s="6"/>
      <c r="IM15" s="6"/>
      <c r="IN15" s="6"/>
      <c r="IO15" s="6"/>
      <c r="IP15" s="6"/>
      <c r="IQ15" s="6"/>
      <c r="IR15" s="6"/>
      <c r="IS15" s="6"/>
      <c r="IT15" s="6"/>
      <c r="IU15" s="6"/>
      <c r="IV15" s="6"/>
      <c r="IW15" s="6"/>
      <c r="IX15" s="6"/>
      <c r="IY15" s="6"/>
      <c r="IZ15" s="6"/>
      <c r="JA15" s="6"/>
      <c r="JB15" s="6"/>
      <c r="JC15" s="6"/>
      <c r="JD15" s="6"/>
      <c r="JE15" s="6"/>
      <c r="JF15" s="6"/>
      <c r="JG15" s="6"/>
      <c r="JH15" s="6"/>
      <c r="JI15" s="6"/>
      <c r="JJ15" s="6"/>
      <c r="JK15" s="6"/>
      <c r="JL15" s="6"/>
      <c r="JM15" s="6"/>
      <c r="JN15" s="6"/>
      <c r="JO15" s="6"/>
      <c r="JP15" s="6"/>
      <c r="JQ15" s="6"/>
      <c r="JR15" s="6"/>
      <c r="JS15" s="6"/>
      <c r="JT15" s="6"/>
      <c r="JU15" s="6"/>
      <c r="JV15" s="6"/>
      <c r="JW15" s="6"/>
      <c r="JX15" s="6"/>
      <c r="JY15" s="6"/>
      <c r="JZ15" s="6"/>
      <c r="KA15" s="6"/>
      <c r="KB15" s="6"/>
      <c r="KC15" s="6"/>
      <c r="KD15" s="6"/>
      <c r="KE15" s="6"/>
      <c r="KF15" s="6"/>
      <c r="KG15" s="6"/>
      <c r="KH15" s="6"/>
      <c r="KI15" s="6"/>
      <c r="KJ15" s="6"/>
      <c r="KK15" s="6"/>
      <c r="KL15" s="6"/>
      <c r="KM15" s="6"/>
      <c r="KN15" s="6"/>
      <c r="KO15" s="6"/>
      <c r="KP15" s="6"/>
      <c r="KQ15" s="6"/>
      <c r="KR15" s="6"/>
      <c r="KS15" s="6"/>
      <c r="KT15" s="6"/>
      <c r="KU15" s="6"/>
      <c r="KV15" s="6"/>
      <c r="KW15" s="6"/>
      <c r="KX15" s="6"/>
      <c r="KY15" s="6"/>
      <c r="KZ15" s="6"/>
      <c r="LA15" s="6"/>
      <c r="LB15" s="6"/>
      <c r="LC15" s="6"/>
      <c r="LD15" s="6"/>
      <c r="LE15" s="6"/>
      <c r="LF15" s="6"/>
      <c r="LG15" s="6"/>
      <c r="LH15" s="6"/>
      <c r="LI15" s="6"/>
      <c r="LJ15" s="6"/>
      <c r="LK15" s="6"/>
      <c r="LL15" s="6"/>
      <c r="LM15" s="6"/>
      <c r="LN15" s="6"/>
      <c r="LO15" s="6"/>
      <c r="LP15" s="6"/>
      <c r="LQ15" s="6"/>
      <c r="LR15" s="6"/>
      <c r="LS15" s="6"/>
      <c r="LT15" s="6"/>
      <c r="LU15" s="6"/>
      <c r="LV15" s="6"/>
      <c r="LW15" s="6"/>
      <c r="LX15" s="6"/>
      <c r="LY15" s="6"/>
      <c r="LZ15" s="6"/>
      <c r="MA15" s="6"/>
      <c r="MB15" s="6"/>
      <c r="MC15" s="6"/>
      <c r="MD15" s="6"/>
      <c r="ME15" s="6"/>
      <c r="MF15" s="6"/>
      <c r="MG15" s="6"/>
      <c r="MH15" s="6"/>
      <c r="MI15" s="6"/>
      <c r="MJ15" s="6"/>
      <c r="MK15" s="6"/>
      <c r="ML15" s="6"/>
      <c r="MM15" s="6"/>
      <c r="MN15" s="6"/>
      <c r="MO15" s="6"/>
      <c r="MP15" s="6"/>
      <c r="MQ15" s="6"/>
      <c r="MR15" s="6"/>
      <c r="MS15" s="6"/>
      <c r="MT15" s="6"/>
      <c r="MU15" s="6"/>
      <c r="MV15" s="6"/>
      <c r="MW15" s="6"/>
      <c r="MX15" s="6"/>
      <c r="MY15" s="6"/>
      <c r="MZ15" s="6"/>
      <c r="NA15" s="6"/>
      <c r="NB15" s="6"/>
      <c r="NC15" s="6"/>
      <c r="ND15" s="6"/>
      <c r="NE15" s="6"/>
      <c r="NF15" s="6"/>
      <c r="NG15" s="6"/>
      <c r="NH15" s="6"/>
      <c r="NI15" s="6"/>
      <c r="NJ15" s="6"/>
      <c r="NK15" s="6"/>
    </row>
    <row r="16" spans="1:375" x14ac:dyDescent="0.25">
      <c r="A16" s="204" t="s">
        <v>192</v>
      </c>
      <c r="B16" s="205">
        <v>1.15E-2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  <c r="IV16" s="6"/>
      <c r="IW16" s="6"/>
      <c r="IX16" s="6"/>
      <c r="IY16" s="6"/>
      <c r="IZ16" s="6"/>
      <c r="JA16" s="6"/>
      <c r="JB16" s="6"/>
      <c r="JC16" s="6"/>
      <c r="JD16" s="6"/>
      <c r="JE16" s="6"/>
      <c r="JF16" s="6"/>
      <c r="JG16" s="6"/>
      <c r="JH16" s="6"/>
      <c r="JI16" s="6"/>
      <c r="JJ16" s="6"/>
      <c r="JK16" s="6"/>
      <c r="JL16" s="6"/>
      <c r="JM16" s="6"/>
      <c r="JN16" s="6"/>
      <c r="JO16" s="6"/>
      <c r="JP16" s="6"/>
      <c r="JQ16" s="6"/>
      <c r="JR16" s="6"/>
      <c r="JS16" s="6"/>
      <c r="JT16" s="6"/>
      <c r="JU16" s="6"/>
      <c r="JV16" s="6"/>
      <c r="JW16" s="6"/>
      <c r="JX16" s="6"/>
      <c r="JY16" s="6"/>
      <c r="JZ16" s="6"/>
      <c r="KA16" s="6"/>
      <c r="KB16" s="6"/>
      <c r="KC16" s="6"/>
      <c r="KD16" s="6"/>
      <c r="KE16" s="6"/>
      <c r="KF16" s="6"/>
      <c r="KG16" s="6"/>
      <c r="KH16" s="6"/>
      <c r="KI16" s="6"/>
      <c r="KJ16" s="6"/>
      <c r="KK16" s="6"/>
      <c r="KL16" s="6"/>
      <c r="KM16" s="6"/>
      <c r="KN16" s="6"/>
      <c r="KO16" s="6"/>
      <c r="KP16" s="6"/>
      <c r="KQ16" s="6"/>
      <c r="KR16" s="6"/>
      <c r="KS16" s="6"/>
      <c r="KT16" s="6"/>
      <c r="KU16" s="6"/>
      <c r="KV16" s="6"/>
      <c r="KW16" s="6"/>
      <c r="KX16" s="6"/>
      <c r="KY16" s="6"/>
      <c r="KZ16" s="6"/>
      <c r="LA16" s="6"/>
      <c r="LB16" s="6"/>
      <c r="LC16" s="6"/>
      <c r="LD16" s="6"/>
      <c r="LE16" s="6"/>
      <c r="LF16" s="6"/>
      <c r="LG16" s="6"/>
      <c r="LH16" s="6"/>
      <c r="LI16" s="6"/>
      <c r="LJ16" s="6"/>
      <c r="LK16" s="6"/>
      <c r="LL16" s="6"/>
      <c r="LM16" s="6"/>
      <c r="LN16" s="6"/>
      <c r="LO16" s="6"/>
      <c r="LP16" s="6"/>
      <c r="LQ16" s="6"/>
      <c r="LR16" s="6"/>
      <c r="LS16" s="6"/>
      <c r="LT16" s="6"/>
      <c r="LU16" s="6"/>
      <c r="LV16" s="6"/>
      <c r="LW16" s="6"/>
      <c r="LX16" s="6"/>
      <c r="LY16" s="6"/>
      <c r="LZ16" s="6"/>
      <c r="MA16" s="6"/>
      <c r="MB16" s="6"/>
      <c r="MC16" s="6"/>
      <c r="MD16" s="6"/>
      <c r="ME16" s="6"/>
      <c r="MF16" s="6"/>
      <c r="MG16" s="6"/>
      <c r="MH16" s="6"/>
      <c r="MI16" s="6"/>
      <c r="MJ16" s="6"/>
      <c r="MK16" s="6"/>
      <c r="ML16" s="6"/>
      <c r="MM16" s="6"/>
      <c r="MN16" s="6"/>
      <c r="MO16" s="6"/>
      <c r="MP16" s="6"/>
      <c r="MQ16" s="6"/>
      <c r="MR16" s="6"/>
      <c r="MS16" s="6"/>
      <c r="MT16" s="6"/>
      <c r="MU16" s="6"/>
      <c r="MV16" s="6"/>
      <c r="MW16" s="6"/>
      <c r="MX16" s="6"/>
      <c r="MY16" s="6"/>
      <c r="MZ16" s="6"/>
      <c r="NA16" s="6"/>
      <c r="NB16" s="6"/>
      <c r="NC16" s="6"/>
      <c r="ND16" s="6"/>
      <c r="NE16" s="6"/>
      <c r="NF16" s="6"/>
      <c r="NG16" s="6"/>
      <c r="NH16" s="6"/>
      <c r="NI16" s="6"/>
      <c r="NJ16" s="6"/>
      <c r="NK16" s="6"/>
    </row>
    <row r="17" spans="1:375" x14ac:dyDescent="0.25">
      <c r="A17" s="206" t="s">
        <v>193</v>
      </c>
      <c r="B17" s="210">
        <v>4000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6"/>
      <c r="GX17" s="6"/>
      <c r="GY17" s="6"/>
      <c r="GZ17" s="6"/>
      <c r="HA17" s="6"/>
      <c r="HB17" s="6"/>
      <c r="HC17" s="6"/>
      <c r="HD17" s="6"/>
      <c r="HE17" s="6"/>
      <c r="HF17" s="6"/>
      <c r="HG17" s="6"/>
      <c r="HH17" s="6"/>
      <c r="HI17" s="6"/>
      <c r="HJ17" s="6"/>
      <c r="HK17" s="6"/>
      <c r="HL17" s="6"/>
      <c r="HM17" s="6"/>
      <c r="HN17" s="6"/>
      <c r="HO17" s="6"/>
      <c r="HP17" s="6"/>
      <c r="HQ17" s="6"/>
      <c r="HR17" s="6"/>
      <c r="HS17" s="6"/>
      <c r="HT17" s="6"/>
      <c r="HU17" s="6"/>
      <c r="HV17" s="6"/>
      <c r="HW17" s="6"/>
      <c r="HX17" s="6"/>
      <c r="HY17" s="6"/>
      <c r="HZ17" s="6"/>
      <c r="IA17" s="6"/>
      <c r="IB17" s="6"/>
      <c r="IC17" s="6"/>
      <c r="ID17" s="6"/>
      <c r="IE17" s="6"/>
      <c r="IF17" s="6"/>
      <c r="IG17" s="6"/>
      <c r="IH17" s="6"/>
      <c r="II17" s="6"/>
      <c r="IJ17" s="6"/>
      <c r="IK17" s="6"/>
      <c r="IL17" s="6"/>
      <c r="IM17" s="6"/>
      <c r="IN17" s="6"/>
      <c r="IO17" s="6"/>
      <c r="IP17" s="6"/>
      <c r="IQ17" s="6"/>
      <c r="IR17" s="6"/>
      <c r="IS17" s="6"/>
      <c r="IT17" s="6"/>
      <c r="IU17" s="6"/>
      <c r="IV17" s="6"/>
      <c r="IW17" s="6"/>
      <c r="IX17" s="6"/>
      <c r="IY17" s="6"/>
      <c r="IZ17" s="6"/>
      <c r="JA17" s="6"/>
      <c r="JB17" s="6"/>
      <c r="JC17" s="6"/>
      <c r="JD17" s="6"/>
      <c r="JE17" s="6"/>
      <c r="JF17" s="6"/>
      <c r="JG17" s="6"/>
      <c r="JH17" s="6"/>
      <c r="JI17" s="6"/>
      <c r="JJ17" s="6"/>
      <c r="JK17" s="6"/>
      <c r="JL17" s="6"/>
      <c r="JM17" s="6"/>
      <c r="JN17" s="6"/>
      <c r="JO17" s="6"/>
      <c r="JP17" s="6"/>
      <c r="JQ17" s="6"/>
      <c r="JR17" s="6"/>
      <c r="JS17" s="6"/>
      <c r="JT17" s="6"/>
      <c r="JU17" s="6"/>
      <c r="JV17" s="6"/>
      <c r="JW17" s="6"/>
      <c r="JX17" s="6"/>
      <c r="JY17" s="6"/>
      <c r="JZ17" s="6"/>
      <c r="KA17" s="6"/>
      <c r="KB17" s="6"/>
      <c r="KC17" s="6"/>
      <c r="KD17" s="6"/>
      <c r="KE17" s="6"/>
      <c r="KF17" s="6"/>
      <c r="KG17" s="6"/>
      <c r="KH17" s="6"/>
      <c r="KI17" s="6"/>
      <c r="KJ17" s="6"/>
      <c r="KK17" s="6"/>
      <c r="KL17" s="6"/>
      <c r="KM17" s="6"/>
      <c r="KN17" s="6"/>
      <c r="KO17" s="6"/>
      <c r="KP17" s="6"/>
      <c r="KQ17" s="6"/>
      <c r="KR17" s="6"/>
      <c r="KS17" s="6"/>
      <c r="KT17" s="6"/>
      <c r="KU17" s="6"/>
      <c r="KV17" s="6"/>
      <c r="KW17" s="6"/>
      <c r="KX17" s="6"/>
      <c r="KY17" s="6"/>
      <c r="KZ17" s="6"/>
      <c r="LA17" s="6"/>
      <c r="LB17" s="6"/>
      <c r="LC17" s="6"/>
      <c r="LD17" s="6"/>
      <c r="LE17" s="6"/>
      <c r="LF17" s="6"/>
      <c r="LG17" s="6"/>
      <c r="LH17" s="6"/>
      <c r="LI17" s="6"/>
      <c r="LJ17" s="6"/>
      <c r="LK17" s="6"/>
      <c r="LL17" s="6"/>
      <c r="LM17" s="6"/>
      <c r="LN17" s="6"/>
      <c r="LO17" s="6"/>
      <c r="LP17" s="6"/>
      <c r="LQ17" s="6"/>
      <c r="LR17" s="6"/>
      <c r="LS17" s="6"/>
      <c r="LT17" s="6"/>
      <c r="LU17" s="6"/>
      <c r="LV17" s="6"/>
      <c r="LW17" s="6"/>
      <c r="LX17" s="6"/>
      <c r="LY17" s="6"/>
      <c r="LZ17" s="6"/>
      <c r="MA17" s="6"/>
      <c r="MB17" s="6"/>
      <c r="MC17" s="6"/>
      <c r="MD17" s="6"/>
      <c r="ME17" s="6"/>
      <c r="MF17" s="6"/>
      <c r="MG17" s="6"/>
      <c r="MH17" s="6"/>
      <c r="MI17" s="6"/>
      <c r="MJ17" s="6"/>
      <c r="MK17" s="6"/>
      <c r="ML17" s="6"/>
      <c r="MM17" s="6"/>
      <c r="MN17" s="6"/>
      <c r="MO17" s="6"/>
      <c r="MP17" s="6"/>
      <c r="MQ17" s="6"/>
      <c r="MR17" s="6"/>
      <c r="MS17" s="6"/>
      <c r="MT17" s="6"/>
      <c r="MU17" s="6"/>
      <c r="MV17" s="6"/>
      <c r="MW17" s="6"/>
      <c r="MX17" s="6"/>
      <c r="MY17" s="6"/>
      <c r="MZ17" s="6"/>
      <c r="NA17" s="6"/>
      <c r="NB17" s="6"/>
      <c r="NC17" s="6"/>
      <c r="ND17" s="6"/>
      <c r="NE17" s="6"/>
      <c r="NF17" s="6"/>
      <c r="NG17" s="6"/>
      <c r="NH17" s="6"/>
      <c r="NI17" s="6"/>
      <c r="NJ17" s="6"/>
      <c r="NK17" s="6"/>
    </row>
    <row r="18" spans="1:375" x14ac:dyDescent="0.25">
      <c r="A18" s="206" t="s">
        <v>194</v>
      </c>
      <c r="B18" s="210">
        <v>3000000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6"/>
      <c r="GX18" s="6"/>
      <c r="GY18" s="6"/>
      <c r="GZ18" s="6"/>
      <c r="HA18" s="6"/>
      <c r="HB18" s="6"/>
      <c r="HC18" s="6"/>
      <c r="HD18" s="6"/>
      <c r="HE18" s="6"/>
      <c r="HF18" s="6"/>
      <c r="HG18" s="6"/>
      <c r="HH18" s="6"/>
      <c r="HI18" s="6"/>
      <c r="HJ18" s="6"/>
      <c r="HK18" s="6"/>
      <c r="HL18" s="6"/>
      <c r="HM18" s="6"/>
      <c r="HN18" s="6"/>
      <c r="HO18" s="6"/>
      <c r="HP18" s="6"/>
      <c r="HQ18" s="6"/>
      <c r="HR18" s="6"/>
      <c r="HS18" s="6"/>
      <c r="HT18" s="6"/>
      <c r="HU18" s="6"/>
      <c r="HV18" s="6"/>
      <c r="HW18" s="6"/>
      <c r="HX18" s="6"/>
      <c r="HY18" s="6"/>
      <c r="HZ18" s="6"/>
      <c r="IA18" s="6"/>
      <c r="IB18" s="6"/>
      <c r="IC18" s="6"/>
      <c r="ID18" s="6"/>
      <c r="IE18" s="6"/>
      <c r="IF18" s="6"/>
      <c r="IG18" s="6"/>
      <c r="IH18" s="6"/>
      <c r="II18" s="6"/>
      <c r="IJ18" s="6"/>
      <c r="IK18" s="6"/>
      <c r="IL18" s="6"/>
      <c r="IM18" s="6"/>
      <c r="IN18" s="6"/>
      <c r="IO18" s="6"/>
      <c r="IP18" s="6"/>
      <c r="IQ18" s="6"/>
      <c r="IR18" s="6"/>
      <c r="IS18" s="6"/>
      <c r="IT18" s="6"/>
      <c r="IU18" s="6"/>
      <c r="IV18" s="6"/>
      <c r="IW18" s="6"/>
      <c r="IX18" s="6"/>
      <c r="IY18" s="6"/>
      <c r="IZ18" s="6"/>
      <c r="JA18" s="6"/>
      <c r="JB18" s="6"/>
      <c r="JC18" s="6"/>
      <c r="JD18" s="6"/>
      <c r="JE18" s="6"/>
      <c r="JF18" s="6"/>
      <c r="JG18" s="6"/>
      <c r="JH18" s="6"/>
      <c r="JI18" s="6"/>
      <c r="JJ18" s="6"/>
      <c r="JK18" s="6"/>
      <c r="JL18" s="6"/>
      <c r="JM18" s="6"/>
      <c r="JN18" s="6"/>
      <c r="JO18" s="6"/>
      <c r="JP18" s="6"/>
      <c r="JQ18" s="6"/>
      <c r="JR18" s="6"/>
      <c r="JS18" s="6"/>
      <c r="JT18" s="6"/>
      <c r="JU18" s="6"/>
      <c r="JV18" s="6"/>
      <c r="JW18" s="6"/>
      <c r="JX18" s="6"/>
      <c r="JY18" s="6"/>
      <c r="JZ18" s="6"/>
      <c r="KA18" s="6"/>
      <c r="KB18" s="6"/>
      <c r="KC18" s="6"/>
      <c r="KD18" s="6"/>
      <c r="KE18" s="6"/>
      <c r="KF18" s="6"/>
      <c r="KG18" s="6"/>
      <c r="KH18" s="6"/>
      <c r="KI18" s="6"/>
      <c r="KJ18" s="6"/>
      <c r="KK18" s="6"/>
      <c r="KL18" s="6"/>
      <c r="KM18" s="6"/>
      <c r="KN18" s="6"/>
      <c r="KO18" s="6"/>
      <c r="KP18" s="6"/>
      <c r="KQ18" s="6"/>
      <c r="KR18" s="6"/>
      <c r="KS18" s="6"/>
      <c r="KT18" s="6"/>
      <c r="KU18" s="6"/>
      <c r="KV18" s="6"/>
      <c r="KW18" s="6"/>
      <c r="KX18" s="6"/>
      <c r="KY18" s="6"/>
      <c r="KZ18" s="6"/>
      <c r="LA18" s="6"/>
      <c r="LB18" s="6"/>
      <c r="LC18" s="6"/>
      <c r="LD18" s="6"/>
      <c r="LE18" s="6"/>
      <c r="LF18" s="6"/>
      <c r="LG18" s="6"/>
      <c r="LH18" s="6"/>
      <c r="LI18" s="6"/>
      <c r="LJ18" s="6"/>
      <c r="LK18" s="6"/>
      <c r="LL18" s="6"/>
      <c r="LM18" s="6"/>
      <c r="LN18" s="6"/>
      <c r="LO18" s="6"/>
      <c r="LP18" s="6"/>
      <c r="LQ18" s="6"/>
      <c r="LR18" s="6"/>
      <c r="LS18" s="6"/>
      <c r="LT18" s="6"/>
      <c r="LU18" s="6"/>
      <c r="LV18" s="6"/>
      <c r="LW18" s="6"/>
      <c r="LX18" s="6"/>
      <c r="LY18" s="6"/>
      <c r="LZ18" s="6"/>
      <c r="MA18" s="6"/>
      <c r="MB18" s="6"/>
      <c r="MC18" s="6"/>
      <c r="MD18" s="6"/>
      <c r="ME18" s="6"/>
      <c r="MF18" s="6"/>
      <c r="MG18" s="6"/>
      <c r="MH18" s="6"/>
      <c r="MI18" s="6"/>
      <c r="MJ18" s="6"/>
      <c r="MK18" s="6"/>
      <c r="ML18" s="6"/>
      <c r="MM18" s="6"/>
      <c r="MN18" s="6"/>
      <c r="MO18" s="6"/>
      <c r="MP18" s="6"/>
      <c r="MQ18" s="6"/>
      <c r="MR18" s="6"/>
      <c r="MS18" s="6"/>
      <c r="MT18" s="6"/>
      <c r="MU18" s="6"/>
      <c r="MV18" s="6"/>
      <c r="MW18" s="6"/>
      <c r="MX18" s="6"/>
      <c r="MY18" s="6"/>
      <c r="MZ18" s="6"/>
      <c r="NA18" s="6"/>
      <c r="NB18" s="6"/>
      <c r="NC18" s="6"/>
      <c r="ND18" s="6"/>
      <c r="NE18" s="6"/>
      <c r="NF18" s="6"/>
      <c r="NG18" s="6"/>
      <c r="NH18" s="6"/>
      <c r="NI18" s="6"/>
      <c r="NJ18" s="6"/>
      <c r="NK18" s="6"/>
    </row>
    <row r="19" spans="1:375" x14ac:dyDescent="0.25">
      <c r="A19" s="206" t="s">
        <v>195</v>
      </c>
      <c r="B19" s="211">
        <v>1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6"/>
      <c r="FT19" s="6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6"/>
      <c r="GN19" s="6"/>
      <c r="GO19" s="6"/>
      <c r="GP19" s="6"/>
      <c r="GQ19" s="6"/>
      <c r="GR19" s="6"/>
      <c r="GS19" s="6"/>
      <c r="GT19" s="6"/>
      <c r="GU19" s="6"/>
      <c r="GV19" s="6"/>
      <c r="GW19" s="6"/>
      <c r="GX19" s="6"/>
      <c r="GY19" s="6"/>
      <c r="GZ19" s="6"/>
      <c r="HA19" s="6"/>
      <c r="HB19" s="6"/>
      <c r="HC19" s="6"/>
      <c r="HD19" s="6"/>
      <c r="HE19" s="6"/>
      <c r="HF19" s="6"/>
      <c r="HG19" s="6"/>
      <c r="HH19" s="6"/>
      <c r="HI19" s="6"/>
      <c r="HJ19" s="6"/>
      <c r="HK19" s="6"/>
      <c r="HL19" s="6"/>
      <c r="HM19" s="6"/>
      <c r="HN19" s="6"/>
      <c r="HO19" s="6"/>
      <c r="HP19" s="6"/>
      <c r="HQ19" s="6"/>
      <c r="HR19" s="6"/>
      <c r="HS19" s="6"/>
      <c r="HT19" s="6"/>
      <c r="HU19" s="6"/>
      <c r="HV19" s="6"/>
      <c r="HW19" s="6"/>
      <c r="HX19" s="6"/>
      <c r="HY19" s="6"/>
      <c r="HZ19" s="6"/>
      <c r="IA19" s="6"/>
      <c r="IB19" s="6"/>
      <c r="IC19" s="6"/>
      <c r="ID19" s="6"/>
      <c r="IE19" s="6"/>
      <c r="IF19" s="6"/>
      <c r="IG19" s="6"/>
      <c r="IH19" s="6"/>
      <c r="II19" s="6"/>
      <c r="IJ19" s="6"/>
      <c r="IK19" s="6"/>
      <c r="IL19" s="6"/>
      <c r="IM19" s="6"/>
      <c r="IN19" s="6"/>
      <c r="IO19" s="6"/>
      <c r="IP19" s="6"/>
      <c r="IQ19" s="6"/>
      <c r="IR19" s="6"/>
      <c r="IS19" s="6"/>
      <c r="IT19" s="6"/>
      <c r="IU19" s="6"/>
      <c r="IV19" s="6"/>
      <c r="IW19" s="6"/>
      <c r="IX19" s="6"/>
      <c r="IY19" s="6"/>
      <c r="IZ19" s="6"/>
      <c r="JA19" s="6"/>
      <c r="JB19" s="6"/>
      <c r="JC19" s="6"/>
      <c r="JD19" s="6"/>
      <c r="JE19" s="6"/>
      <c r="JF19" s="6"/>
      <c r="JG19" s="6"/>
      <c r="JH19" s="6"/>
      <c r="JI19" s="6"/>
      <c r="JJ19" s="6"/>
      <c r="JK19" s="6"/>
      <c r="JL19" s="6"/>
      <c r="JM19" s="6"/>
      <c r="JN19" s="6"/>
      <c r="JO19" s="6"/>
      <c r="JP19" s="6"/>
      <c r="JQ19" s="6"/>
      <c r="JR19" s="6"/>
      <c r="JS19" s="6"/>
      <c r="JT19" s="6"/>
      <c r="JU19" s="6"/>
      <c r="JV19" s="6"/>
      <c r="JW19" s="6"/>
      <c r="JX19" s="6"/>
      <c r="JY19" s="6"/>
      <c r="JZ19" s="6"/>
      <c r="KA19" s="6"/>
      <c r="KB19" s="6"/>
      <c r="KC19" s="6"/>
      <c r="KD19" s="6"/>
      <c r="KE19" s="6"/>
      <c r="KF19" s="6"/>
      <c r="KG19" s="6"/>
      <c r="KH19" s="6"/>
      <c r="KI19" s="6"/>
      <c r="KJ19" s="6"/>
      <c r="KK19" s="6"/>
      <c r="KL19" s="6"/>
      <c r="KM19" s="6"/>
      <c r="KN19" s="6"/>
      <c r="KO19" s="6"/>
      <c r="KP19" s="6"/>
      <c r="KQ19" s="6"/>
      <c r="KR19" s="6"/>
      <c r="KS19" s="6"/>
      <c r="KT19" s="6"/>
      <c r="KU19" s="6"/>
      <c r="KV19" s="6"/>
      <c r="KW19" s="6"/>
      <c r="KX19" s="6"/>
      <c r="KY19" s="6"/>
      <c r="KZ19" s="6"/>
      <c r="LA19" s="6"/>
      <c r="LB19" s="6"/>
      <c r="LC19" s="6"/>
      <c r="LD19" s="6"/>
      <c r="LE19" s="6"/>
      <c r="LF19" s="6"/>
      <c r="LG19" s="6"/>
      <c r="LH19" s="6"/>
      <c r="LI19" s="6"/>
      <c r="LJ19" s="6"/>
      <c r="LK19" s="6"/>
      <c r="LL19" s="6"/>
      <c r="LM19" s="6"/>
      <c r="LN19" s="6"/>
      <c r="LO19" s="6"/>
      <c r="LP19" s="6"/>
      <c r="LQ19" s="6"/>
      <c r="LR19" s="6"/>
      <c r="LS19" s="6"/>
      <c r="LT19" s="6"/>
      <c r="LU19" s="6"/>
      <c r="LV19" s="6"/>
      <c r="LW19" s="6"/>
      <c r="LX19" s="6"/>
      <c r="LY19" s="6"/>
      <c r="LZ19" s="6"/>
      <c r="MA19" s="6"/>
      <c r="MB19" s="6"/>
      <c r="MC19" s="6"/>
      <c r="MD19" s="6"/>
      <c r="ME19" s="6"/>
      <c r="MF19" s="6"/>
      <c r="MG19" s="6"/>
      <c r="MH19" s="6"/>
      <c r="MI19" s="6"/>
      <c r="MJ19" s="6"/>
      <c r="MK19" s="6"/>
      <c r="ML19" s="6"/>
      <c r="MM19" s="6"/>
      <c r="MN19" s="6"/>
      <c r="MO19" s="6"/>
      <c r="MP19" s="6"/>
      <c r="MQ19" s="6"/>
      <c r="MR19" s="6"/>
      <c r="MS19" s="6"/>
      <c r="MT19" s="6"/>
      <c r="MU19" s="6"/>
      <c r="MV19" s="6"/>
      <c r="MW19" s="6"/>
      <c r="MX19" s="6"/>
      <c r="MY19" s="6"/>
      <c r="MZ19" s="6"/>
      <c r="NA19" s="6"/>
      <c r="NB19" s="6"/>
      <c r="NC19" s="6"/>
      <c r="ND19" s="6"/>
      <c r="NE19" s="6"/>
      <c r="NF19" s="6"/>
      <c r="NG19" s="6"/>
      <c r="NH19" s="6"/>
      <c r="NI19" s="6"/>
      <c r="NJ19" s="6"/>
      <c r="NK19" s="6"/>
    </row>
    <row r="20" spans="1:375" x14ac:dyDescent="0.25">
      <c r="A20" s="208" t="s">
        <v>196</v>
      </c>
      <c r="B20" s="212">
        <v>0</v>
      </c>
      <c r="C20" s="6"/>
      <c r="D20" s="6"/>
      <c r="E20" s="6"/>
      <c r="F20" s="6"/>
      <c r="G20" s="6">
        <v>1</v>
      </c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6"/>
      <c r="FT20" s="6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6"/>
      <c r="GN20" s="6"/>
      <c r="GO20" s="6"/>
      <c r="GP20" s="6"/>
      <c r="GQ20" s="6"/>
      <c r="GR20" s="6"/>
      <c r="GS20" s="6"/>
      <c r="GT20" s="6"/>
      <c r="GU20" s="6"/>
      <c r="GV20" s="6"/>
      <c r="GW20" s="6"/>
      <c r="GX20" s="6"/>
      <c r="GY20" s="6"/>
      <c r="GZ20" s="6"/>
      <c r="HA20" s="6"/>
      <c r="HB20" s="6"/>
      <c r="HC20" s="6"/>
      <c r="HD20" s="6"/>
      <c r="HE20" s="6"/>
      <c r="HF20" s="6"/>
      <c r="HG20" s="6"/>
      <c r="HH20" s="6"/>
      <c r="HI20" s="6"/>
      <c r="HJ20" s="6"/>
      <c r="HK20" s="6"/>
      <c r="HL20" s="6"/>
      <c r="HM20" s="6"/>
      <c r="HN20" s="6"/>
      <c r="HO20" s="6"/>
      <c r="HP20" s="6"/>
      <c r="HQ20" s="6"/>
      <c r="HR20" s="6"/>
      <c r="HS20" s="6"/>
      <c r="HT20" s="6"/>
      <c r="HU20" s="6"/>
      <c r="HV20" s="6"/>
      <c r="HW20" s="6"/>
      <c r="HX20" s="6"/>
      <c r="HY20" s="6"/>
      <c r="HZ20" s="6"/>
      <c r="IA20" s="6"/>
      <c r="IB20" s="6"/>
      <c r="IC20" s="6"/>
      <c r="ID20" s="6"/>
      <c r="IE20" s="6"/>
      <c r="IF20" s="6"/>
      <c r="IG20" s="6"/>
      <c r="IH20" s="6"/>
      <c r="II20" s="6"/>
      <c r="IJ20" s="6"/>
      <c r="IK20" s="6"/>
      <c r="IL20" s="6"/>
      <c r="IM20" s="6"/>
      <c r="IN20" s="6"/>
      <c r="IO20" s="6"/>
      <c r="IP20" s="6"/>
      <c r="IQ20" s="6"/>
      <c r="IR20" s="6"/>
      <c r="IS20" s="6"/>
      <c r="IT20" s="6"/>
      <c r="IU20" s="6"/>
      <c r="IV20" s="6"/>
      <c r="IW20" s="6"/>
      <c r="IX20" s="6"/>
      <c r="IY20" s="6"/>
      <c r="IZ20" s="6"/>
      <c r="JA20" s="6"/>
      <c r="JB20" s="6"/>
      <c r="JC20" s="6"/>
      <c r="JD20" s="6"/>
      <c r="JE20" s="6"/>
      <c r="JF20" s="6"/>
      <c r="JG20" s="6"/>
      <c r="JH20" s="6"/>
      <c r="JI20" s="6"/>
      <c r="JJ20" s="6"/>
      <c r="JK20" s="6"/>
      <c r="JL20" s="6"/>
      <c r="JM20" s="6"/>
      <c r="JN20" s="6"/>
      <c r="JO20" s="6"/>
      <c r="JP20" s="6"/>
      <c r="JQ20" s="6"/>
      <c r="JR20" s="6"/>
      <c r="JS20" s="6"/>
      <c r="JT20" s="6"/>
      <c r="JU20" s="6"/>
      <c r="JV20" s="6"/>
      <c r="JW20" s="6"/>
      <c r="JX20" s="6"/>
      <c r="JY20" s="6"/>
      <c r="JZ20" s="6"/>
      <c r="KA20" s="6"/>
      <c r="KB20" s="6"/>
      <c r="KC20" s="6"/>
      <c r="KD20" s="6"/>
      <c r="KE20" s="6"/>
      <c r="KF20" s="6"/>
      <c r="KG20" s="6"/>
      <c r="KH20" s="6"/>
      <c r="KI20" s="6"/>
      <c r="KJ20" s="6"/>
      <c r="KK20" s="6"/>
      <c r="KL20" s="6"/>
      <c r="KM20" s="6"/>
      <c r="KN20" s="6"/>
      <c r="KO20" s="6"/>
      <c r="KP20" s="6"/>
      <c r="KQ20" s="6"/>
      <c r="KR20" s="6"/>
      <c r="KS20" s="6"/>
      <c r="KT20" s="6"/>
      <c r="KU20" s="6"/>
      <c r="KV20" s="6"/>
      <c r="KW20" s="6"/>
      <c r="KX20" s="6"/>
      <c r="KY20" s="6"/>
      <c r="KZ20" s="6"/>
      <c r="LA20" s="6"/>
      <c r="LB20" s="6"/>
      <c r="LC20" s="6"/>
      <c r="LD20" s="6"/>
      <c r="LE20" s="6"/>
      <c r="LF20" s="6"/>
      <c r="LG20" s="6"/>
      <c r="LH20" s="6"/>
      <c r="LI20" s="6"/>
      <c r="LJ20" s="6"/>
      <c r="LK20" s="6"/>
      <c r="LL20" s="6"/>
      <c r="LM20" s="6"/>
      <c r="LN20" s="6"/>
      <c r="LO20" s="6"/>
      <c r="LP20" s="6"/>
      <c r="LQ20" s="6"/>
      <c r="LR20" s="6"/>
      <c r="LS20" s="6"/>
      <c r="LT20" s="6"/>
      <c r="LU20" s="6"/>
      <c r="LV20" s="6"/>
      <c r="LW20" s="6"/>
      <c r="LX20" s="6"/>
      <c r="LY20" s="6"/>
      <c r="LZ20" s="6"/>
      <c r="MA20" s="6"/>
      <c r="MB20" s="6"/>
      <c r="MC20" s="6"/>
      <c r="MD20" s="6"/>
      <c r="ME20" s="6"/>
      <c r="MF20" s="6"/>
      <c r="MG20" s="6"/>
      <c r="MH20" s="6"/>
      <c r="MI20" s="6"/>
      <c r="MJ20" s="6"/>
      <c r="MK20" s="6"/>
      <c r="ML20" s="6"/>
      <c r="MM20" s="6"/>
      <c r="MN20" s="6"/>
      <c r="MO20" s="6"/>
      <c r="MP20" s="6"/>
      <c r="MQ20" s="6"/>
      <c r="MR20" s="6"/>
      <c r="MS20" s="6"/>
      <c r="MT20" s="6"/>
      <c r="MU20" s="6"/>
      <c r="MV20" s="6"/>
      <c r="MW20" s="6"/>
      <c r="MX20" s="6"/>
      <c r="MY20" s="6"/>
      <c r="MZ20" s="6"/>
      <c r="NA20" s="6"/>
      <c r="NB20" s="6"/>
      <c r="NC20" s="6"/>
      <c r="ND20" s="6"/>
      <c r="NE20" s="6"/>
      <c r="NF20" s="6"/>
      <c r="NG20" s="6"/>
      <c r="NH20" s="6"/>
      <c r="NI20" s="6"/>
      <c r="NJ20" s="6"/>
      <c r="NK20" s="6"/>
    </row>
    <row r="21" spans="1:375" x14ac:dyDescent="0.25">
      <c r="A21" s="6"/>
      <c r="B21" s="6"/>
      <c r="C21" s="6"/>
      <c r="D21" s="6"/>
      <c r="E21" s="6"/>
      <c r="F21" s="6"/>
      <c r="G21" s="6">
        <v>0</v>
      </c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6"/>
      <c r="FT21" s="6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6"/>
      <c r="GN21" s="6"/>
      <c r="GO21" s="6"/>
      <c r="GP21" s="6"/>
      <c r="GQ21" s="6"/>
      <c r="GR21" s="6"/>
      <c r="GS21" s="6"/>
      <c r="GT21" s="6"/>
      <c r="GU21" s="6"/>
      <c r="GV21" s="6"/>
      <c r="GW21" s="6"/>
      <c r="GX21" s="6"/>
      <c r="GY21" s="6"/>
      <c r="GZ21" s="6"/>
      <c r="HA21" s="6"/>
      <c r="HB21" s="6"/>
      <c r="HC21" s="6"/>
      <c r="HD21" s="6"/>
      <c r="HE21" s="6"/>
      <c r="HF21" s="6"/>
      <c r="HG21" s="6"/>
      <c r="HH21" s="6"/>
      <c r="HI21" s="6"/>
      <c r="HJ21" s="6"/>
      <c r="HK21" s="6"/>
      <c r="HL21" s="6"/>
      <c r="HM21" s="6"/>
      <c r="HN21" s="6"/>
      <c r="HO21" s="6"/>
      <c r="HP21" s="6"/>
      <c r="HQ21" s="6"/>
      <c r="HR21" s="6"/>
      <c r="HS21" s="6"/>
      <c r="HT21" s="6"/>
      <c r="HU21" s="6"/>
      <c r="HV21" s="6"/>
      <c r="HW21" s="6"/>
      <c r="HX21" s="6"/>
      <c r="HY21" s="6"/>
      <c r="HZ21" s="6"/>
      <c r="IA21" s="6"/>
      <c r="IB21" s="6"/>
      <c r="IC21" s="6"/>
      <c r="ID21" s="6"/>
      <c r="IE21" s="6"/>
      <c r="IF21" s="6"/>
      <c r="IG21" s="6"/>
      <c r="IH21" s="6"/>
      <c r="II21" s="6"/>
      <c r="IJ21" s="6"/>
      <c r="IK21" s="6"/>
      <c r="IL21" s="6"/>
      <c r="IM21" s="6"/>
      <c r="IN21" s="6"/>
      <c r="IO21" s="6"/>
      <c r="IP21" s="6"/>
      <c r="IQ21" s="6"/>
      <c r="IR21" s="6"/>
      <c r="IS21" s="6"/>
      <c r="IT21" s="6"/>
      <c r="IU21" s="6"/>
      <c r="IV21" s="6"/>
      <c r="IW21" s="6"/>
      <c r="IX21" s="6"/>
      <c r="IY21" s="6"/>
      <c r="IZ21" s="6"/>
      <c r="JA21" s="6"/>
      <c r="JB21" s="6"/>
      <c r="JC21" s="6"/>
      <c r="JD21" s="6"/>
      <c r="JE21" s="6"/>
      <c r="JF21" s="6"/>
      <c r="JG21" s="6"/>
      <c r="JH21" s="6"/>
      <c r="JI21" s="6"/>
      <c r="JJ21" s="6"/>
      <c r="JK21" s="6"/>
      <c r="JL21" s="6"/>
      <c r="JM21" s="6"/>
      <c r="JN21" s="6"/>
      <c r="JO21" s="6"/>
      <c r="JP21" s="6"/>
      <c r="JQ21" s="6"/>
      <c r="JR21" s="6"/>
      <c r="JS21" s="6"/>
      <c r="JT21" s="6"/>
      <c r="JU21" s="6"/>
      <c r="JV21" s="6"/>
      <c r="JW21" s="6"/>
      <c r="JX21" s="6"/>
      <c r="JY21" s="6"/>
      <c r="JZ21" s="6"/>
      <c r="KA21" s="6"/>
      <c r="KB21" s="6"/>
      <c r="KC21" s="6"/>
      <c r="KD21" s="6"/>
      <c r="KE21" s="6"/>
      <c r="KF21" s="6"/>
      <c r="KG21" s="6"/>
      <c r="KH21" s="6"/>
      <c r="KI21" s="6"/>
      <c r="KJ21" s="6"/>
      <c r="KK21" s="6"/>
      <c r="KL21" s="6"/>
      <c r="KM21" s="6"/>
      <c r="KN21" s="6"/>
      <c r="KO21" s="6"/>
      <c r="KP21" s="6"/>
      <c r="KQ21" s="6"/>
      <c r="KR21" s="6"/>
      <c r="KS21" s="6"/>
      <c r="KT21" s="6"/>
      <c r="KU21" s="6"/>
      <c r="KV21" s="6"/>
      <c r="KW21" s="6"/>
      <c r="KX21" s="6"/>
      <c r="KY21" s="6"/>
      <c r="KZ21" s="6"/>
      <c r="LA21" s="6"/>
      <c r="LB21" s="6"/>
      <c r="LC21" s="6"/>
      <c r="LD21" s="6"/>
      <c r="LE21" s="6"/>
      <c r="LF21" s="6"/>
      <c r="LG21" s="6"/>
      <c r="LH21" s="6"/>
      <c r="LI21" s="6"/>
      <c r="LJ21" s="6"/>
      <c r="LK21" s="6"/>
      <c r="LL21" s="6"/>
      <c r="LM21" s="6"/>
      <c r="LN21" s="6"/>
      <c r="LO21" s="6"/>
      <c r="LP21" s="6"/>
      <c r="LQ21" s="6"/>
      <c r="LR21" s="6"/>
      <c r="LS21" s="6"/>
      <c r="LT21" s="6"/>
      <c r="LU21" s="6"/>
      <c r="LV21" s="6"/>
      <c r="LW21" s="6"/>
      <c r="LX21" s="6"/>
      <c r="LY21" s="6"/>
      <c r="LZ21" s="6"/>
      <c r="MA21" s="6"/>
      <c r="MB21" s="6"/>
      <c r="MC21" s="6"/>
      <c r="MD21" s="6"/>
      <c r="ME21" s="6"/>
      <c r="MF21" s="6"/>
      <c r="MG21" s="6"/>
      <c r="MH21" s="6"/>
      <c r="MI21" s="6"/>
      <c r="MJ21" s="6"/>
      <c r="MK21" s="6"/>
      <c r="ML21" s="6"/>
      <c r="MM21" s="6"/>
      <c r="MN21" s="6"/>
      <c r="MO21" s="6"/>
      <c r="MP21" s="6"/>
      <c r="MQ21" s="6"/>
      <c r="MR21" s="6"/>
      <c r="MS21" s="6"/>
      <c r="MT21" s="6"/>
      <c r="MU21" s="6"/>
      <c r="MV21" s="6"/>
      <c r="MW21" s="6"/>
      <c r="MX21" s="6"/>
      <c r="MY21" s="6"/>
      <c r="MZ21" s="6"/>
      <c r="NA21" s="6"/>
      <c r="NB21" s="6"/>
      <c r="NC21" s="6"/>
      <c r="ND21" s="6"/>
      <c r="NE21" s="6"/>
      <c r="NF21" s="6"/>
      <c r="NG21" s="6"/>
      <c r="NH21" s="6"/>
      <c r="NI21" s="6"/>
      <c r="NJ21" s="6"/>
      <c r="NK21" s="6"/>
    </row>
    <row r="22" spans="1:375" x14ac:dyDescent="0.25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6"/>
      <c r="EU22" s="6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6"/>
      <c r="FT22" s="6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6"/>
      <c r="GN22" s="6"/>
      <c r="GO22" s="6"/>
      <c r="GP22" s="6"/>
      <c r="GQ22" s="6"/>
      <c r="GR22" s="6"/>
      <c r="GS22" s="6"/>
      <c r="GT22" s="6"/>
      <c r="GU22" s="6"/>
      <c r="GV22" s="6"/>
      <c r="GW22" s="6"/>
      <c r="GX22" s="6"/>
      <c r="GY22" s="6"/>
      <c r="GZ22" s="6"/>
      <c r="HA22" s="6"/>
      <c r="HB22" s="6"/>
      <c r="HC22" s="6"/>
      <c r="HD22" s="6"/>
      <c r="HE22" s="6"/>
      <c r="HF22" s="6"/>
      <c r="HG22" s="6"/>
      <c r="HH22" s="6"/>
      <c r="HI22" s="6"/>
      <c r="HJ22" s="6"/>
      <c r="HK22" s="6"/>
      <c r="HL22" s="6"/>
      <c r="HM22" s="6"/>
      <c r="HN22" s="6"/>
      <c r="HO22" s="6"/>
      <c r="HP22" s="6"/>
      <c r="HQ22" s="6"/>
      <c r="HR22" s="6"/>
      <c r="HS22" s="6"/>
      <c r="HT22" s="6"/>
      <c r="HU22" s="6"/>
      <c r="HV22" s="6"/>
      <c r="HW22" s="6"/>
      <c r="HX22" s="6"/>
      <c r="HY22" s="6"/>
      <c r="HZ22" s="6"/>
      <c r="IA22" s="6"/>
      <c r="IB22" s="6"/>
      <c r="IC22" s="6"/>
      <c r="ID22" s="6"/>
      <c r="IE22" s="6"/>
      <c r="IF22" s="6"/>
      <c r="IG22" s="6"/>
      <c r="IH22" s="6"/>
      <c r="II22" s="6"/>
      <c r="IJ22" s="6"/>
      <c r="IK22" s="6"/>
      <c r="IL22" s="6"/>
      <c r="IM22" s="6"/>
      <c r="IN22" s="6"/>
      <c r="IO22" s="6"/>
      <c r="IP22" s="6"/>
      <c r="IQ22" s="6"/>
      <c r="IR22" s="6"/>
      <c r="IS22" s="6"/>
      <c r="IT22" s="6"/>
      <c r="IU22" s="6"/>
      <c r="IV22" s="6"/>
      <c r="IW22" s="6"/>
      <c r="IX22" s="6"/>
      <c r="IY22" s="6"/>
      <c r="IZ22" s="6"/>
      <c r="JA22" s="6"/>
      <c r="JB22" s="6"/>
      <c r="JC22" s="6"/>
      <c r="JD22" s="6"/>
      <c r="JE22" s="6"/>
      <c r="JF22" s="6"/>
      <c r="JG22" s="6"/>
      <c r="JH22" s="6"/>
      <c r="JI22" s="6"/>
      <c r="JJ22" s="6"/>
      <c r="JK22" s="6"/>
      <c r="JL22" s="6"/>
      <c r="JM22" s="6"/>
      <c r="JN22" s="6"/>
      <c r="JO22" s="6"/>
      <c r="JP22" s="6"/>
      <c r="JQ22" s="6"/>
      <c r="JR22" s="6"/>
      <c r="JS22" s="6"/>
      <c r="JT22" s="6"/>
      <c r="JU22" s="6"/>
      <c r="JV22" s="6"/>
      <c r="JW22" s="6"/>
      <c r="JX22" s="6"/>
      <c r="JY22" s="6"/>
      <c r="JZ22" s="6"/>
      <c r="KA22" s="6"/>
      <c r="KB22" s="6"/>
      <c r="KC22" s="6"/>
      <c r="KD22" s="6"/>
      <c r="KE22" s="6"/>
      <c r="KF22" s="6"/>
      <c r="KG22" s="6"/>
      <c r="KH22" s="6"/>
      <c r="KI22" s="6"/>
      <c r="KJ22" s="6"/>
      <c r="KK22" s="6"/>
      <c r="KL22" s="6"/>
      <c r="KM22" s="6"/>
      <c r="KN22" s="6"/>
      <c r="KO22" s="6"/>
      <c r="KP22" s="6"/>
      <c r="KQ22" s="6"/>
      <c r="KR22" s="6"/>
      <c r="KS22" s="6"/>
      <c r="KT22" s="6"/>
      <c r="KU22" s="6"/>
      <c r="KV22" s="6"/>
      <c r="KW22" s="6"/>
      <c r="KX22" s="6"/>
      <c r="KY22" s="6"/>
      <c r="KZ22" s="6"/>
      <c r="LA22" s="6"/>
      <c r="LB22" s="6"/>
      <c r="LC22" s="6"/>
      <c r="LD22" s="6"/>
      <c r="LE22" s="6"/>
      <c r="LF22" s="6"/>
      <c r="LG22" s="6"/>
      <c r="LH22" s="6"/>
      <c r="LI22" s="6"/>
      <c r="LJ22" s="6"/>
      <c r="LK22" s="6"/>
      <c r="LL22" s="6"/>
      <c r="LM22" s="6"/>
      <c r="LN22" s="6"/>
      <c r="LO22" s="6"/>
      <c r="LP22" s="6"/>
      <c r="LQ22" s="6"/>
      <c r="LR22" s="6"/>
      <c r="LS22" s="6"/>
      <c r="LT22" s="6"/>
      <c r="LU22" s="6"/>
      <c r="LV22" s="6"/>
      <c r="LW22" s="6"/>
      <c r="LX22" s="6"/>
      <c r="LY22" s="6"/>
      <c r="LZ22" s="6"/>
      <c r="MA22" s="6"/>
      <c r="MB22" s="6"/>
      <c r="MC22" s="6"/>
      <c r="MD22" s="6"/>
      <c r="ME22" s="6"/>
      <c r="MF22" s="6"/>
      <c r="MG22" s="6"/>
      <c r="MH22" s="6"/>
      <c r="MI22" s="6"/>
      <c r="MJ22" s="6"/>
      <c r="MK22" s="6"/>
      <c r="ML22" s="6"/>
      <c r="MM22" s="6"/>
      <c r="MN22" s="6"/>
      <c r="MO22" s="6"/>
      <c r="MP22" s="6"/>
      <c r="MQ22" s="6"/>
      <c r="MR22" s="6"/>
      <c r="MS22" s="6"/>
      <c r="MT22" s="6"/>
      <c r="MU22" s="6"/>
      <c r="MV22" s="6"/>
      <c r="MW22" s="6"/>
      <c r="MX22" s="6"/>
      <c r="MY22" s="6"/>
      <c r="MZ22" s="6"/>
      <c r="NA22" s="6"/>
      <c r="NB22" s="6"/>
      <c r="NC22" s="6"/>
      <c r="ND22" s="6"/>
      <c r="NE22" s="6"/>
      <c r="NF22" s="6"/>
      <c r="NG22" s="6"/>
      <c r="NH22" s="6"/>
      <c r="NI22" s="6"/>
      <c r="NJ22" s="6"/>
      <c r="NK22" s="6"/>
    </row>
    <row r="23" spans="1:375" x14ac:dyDescent="0.25">
      <c r="A23" s="138" t="s">
        <v>149</v>
      </c>
      <c r="B23" s="139">
        <f>ROUNDUP(B24/12,0)</f>
        <v>1</v>
      </c>
      <c r="C23" s="139">
        <f t="shared" ref="C23:BN23" si="5">ROUNDUP(C24/12,0)</f>
        <v>1</v>
      </c>
      <c r="D23" s="139">
        <f t="shared" si="5"/>
        <v>1</v>
      </c>
      <c r="E23" s="139">
        <f t="shared" si="5"/>
        <v>1</v>
      </c>
      <c r="F23" s="139">
        <f t="shared" si="5"/>
        <v>1</v>
      </c>
      <c r="G23" s="139">
        <f t="shared" si="5"/>
        <v>1</v>
      </c>
      <c r="H23" s="139">
        <f t="shared" si="5"/>
        <v>1</v>
      </c>
      <c r="I23" s="139">
        <f t="shared" si="5"/>
        <v>1</v>
      </c>
      <c r="J23" s="139">
        <f t="shared" si="5"/>
        <v>1</v>
      </c>
      <c r="K23" s="139">
        <f t="shared" si="5"/>
        <v>1</v>
      </c>
      <c r="L23" s="139">
        <f t="shared" si="5"/>
        <v>1</v>
      </c>
      <c r="M23" s="139">
        <f t="shared" si="5"/>
        <v>1</v>
      </c>
      <c r="N23" s="139">
        <f t="shared" si="5"/>
        <v>2</v>
      </c>
      <c r="O23" s="139">
        <f t="shared" si="5"/>
        <v>2</v>
      </c>
      <c r="P23" s="139">
        <f t="shared" si="5"/>
        <v>2</v>
      </c>
      <c r="Q23" s="139">
        <f t="shared" si="5"/>
        <v>2</v>
      </c>
      <c r="R23" s="139">
        <f t="shared" si="5"/>
        <v>2</v>
      </c>
      <c r="S23" s="139">
        <f t="shared" si="5"/>
        <v>2</v>
      </c>
      <c r="T23" s="139">
        <f t="shared" si="5"/>
        <v>2</v>
      </c>
      <c r="U23" s="139">
        <f t="shared" si="5"/>
        <v>2</v>
      </c>
      <c r="V23" s="139">
        <f t="shared" si="5"/>
        <v>2</v>
      </c>
      <c r="W23" s="139">
        <f t="shared" si="5"/>
        <v>2</v>
      </c>
      <c r="X23" s="139">
        <f t="shared" si="5"/>
        <v>2</v>
      </c>
      <c r="Y23" s="139">
        <f t="shared" si="5"/>
        <v>2</v>
      </c>
      <c r="Z23" s="139">
        <f t="shared" si="5"/>
        <v>3</v>
      </c>
      <c r="AA23" s="139">
        <f t="shared" si="5"/>
        <v>3</v>
      </c>
      <c r="AB23" s="139">
        <f t="shared" si="5"/>
        <v>3</v>
      </c>
      <c r="AC23" s="139">
        <f t="shared" si="5"/>
        <v>3</v>
      </c>
      <c r="AD23" s="139">
        <f t="shared" si="5"/>
        <v>3</v>
      </c>
      <c r="AE23" s="139">
        <f t="shared" si="5"/>
        <v>3</v>
      </c>
      <c r="AF23" s="139">
        <f t="shared" si="5"/>
        <v>3</v>
      </c>
      <c r="AG23" s="139">
        <f t="shared" si="5"/>
        <v>3</v>
      </c>
      <c r="AH23" s="139">
        <f t="shared" si="5"/>
        <v>3</v>
      </c>
      <c r="AI23" s="139">
        <f t="shared" si="5"/>
        <v>3</v>
      </c>
      <c r="AJ23" s="139">
        <f t="shared" si="5"/>
        <v>3</v>
      </c>
      <c r="AK23" s="139">
        <f t="shared" si="5"/>
        <v>3</v>
      </c>
      <c r="AL23" s="139">
        <f t="shared" si="5"/>
        <v>4</v>
      </c>
      <c r="AM23" s="139">
        <f t="shared" si="5"/>
        <v>4</v>
      </c>
      <c r="AN23" s="139">
        <f t="shared" si="5"/>
        <v>4</v>
      </c>
      <c r="AO23" s="139">
        <f t="shared" si="5"/>
        <v>4</v>
      </c>
      <c r="AP23" s="139">
        <f t="shared" si="5"/>
        <v>4</v>
      </c>
      <c r="AQ23" s="139">
        <f t="shared" si="5"/>
        <v>4</v>
      </c>
      <c r="AR23" s="139">
        <f t="shared" si="5"/>
        <v>4</v>
      </c>
      <c r="AS23" s="139">
        <f t="shared" si="5"/>
        <v>4</v>
      </c>
      <c r="AT23" s="139">
        <f t="shared" si="5"/>
        <v>4</v>
      </c>
      <c r="AU23" s="139">
        <f t="shared" si="5"/>
        <v>4</v>
      </c>
      <c r="AV23" s="139">
        <f t="shared" si="5"/>
        <v>4</v>
      </c>
      <c r="AW23" s="139">
        <f t="shared" si="5"/>
        <v>4</v>
      </c>
      <c r="AX23" s="139">
        <f t="shared" si="5"/>
        <v>5</v>
      </c>
      <c r="AY23" s="139">
        <f t="shared" si="5"/>
        <v>5</v>
      </c>
      <c r="AZ23" s="139">
        <f t="shared" si="5"/>
        <v>5</v>
      </c>
      <c r="BA23" s="139">
        <f t="shared" si="5"/>
        <v>5</v>
      </c>
      <c r="BB23" s="139">
        <f t="shared" si="5"/>
        <v>5</v>
      </c>
      <c r="BC23" s="139">
        <f t="shared" si="5"/>
        <v>5</v>
      </c>
      <c r="BD23" s="139">
        <f t="shared" si="5"/>
        <v>5</v>
      </c>
      <c r="BE23" s="139">
        <f t="shared" si="5"/>
        <v>5</v>
      </c>
      <c r="BF23" s="139">
        <f t="shared" si="5"/>
        <v>5</v>
      </c>
      <c r="BG23" s="139">
        <f t="shared" si="5"/>
        <v>5</v>
      </c>
      <c r="BH23" s="139">
        <f t="shared" si="5"/>
        <v>5</v>
      </c>
      <c r="BI23" s="139">
        <f t="shared" si="5"/>
        <v>5</v>
      </c>
      <c r="BJ23" s="139">
        <f t="shared" si="5"/>
        <v>6</v>
      </c>
      <c r="BK23" s="139">
        <f t="shared" si="5"/>
        <v>6</v>
      </c>
      <c r="BL23" s="139">
        <f t="shared" si="5"/>
        <v>6</v>
      </c>
      <c r="BM23" s="139">
        <f t="shared" si="5"/>
        <v>6</v>
      </c>
      <c r="BN23" s="139">
        <f t="shared" si="5"/>
        <v>6</v>
      </c>
      <c r="BO23" s="139">
        <f t="shared" ref="BO23:DZ23" si="6">ROUNDUP(BO24/12,0)</f>
        <v>6</v>
      </c>
      <c r="BP23" s="139">
        <f t="shared" si="6"/>
        <v>6</v>
      </c>
      <c r="BQ23" s="139">
        <f t="shared" si="6"/>
        <v>6</v>
      </c>
      <c r="BR23" s="139">
        <f t="shared" si="6"/>
        <v>6</v>
      </c>
      <c r="BS23" s="139">
        <f t="shared" si="6"/>
        <v>6</v>
      </c>
      <c r="BT23" s="139">
        <f t="shared" si="6"/>
        <v>6</v>
      </c>
      <c r="BU23" s="139">
        <f t="shared" si="6"/>
        <v>6</v>
      </c>
      <c r="BV23" s="139">
        <f t="shared" si="6"/>
        <v>7</v>
      </c>
      <c r="BW23" s="139">
        <f t="shared" si="6"/>
        <v>7</v>
      </c>
      <c r="BX23" s="139">
        <f t="shared" si="6"/>
        <v>7</v>
      </c>
      <c r="BY23" s="139">
        <f t="shared" si="6"/>
        <v>7</v>
      </c>
      <c r="BZ23" s="139">
        <f t="shared" si="6"/>
        <v>7</v>
      </c>
      <c r="CA23" s="139">
        <f t="shared" si="6"/>
        <v>7</v>
      </c>
      <c r="CB23" s="139">
        <f t="shared" si="6"/>
        <v>7</v>
      </c>
      <c r="CC23" s="139">
        <f t="shared" si="6"/>
        <v>7</v>
      </c>
      <c r="CD23" s="139">
        <f t="shared" si="6"/>
        <v>7</v>
      </c>
      <c r="CE23" s="139">
        <f t="shared" si="6"/>
        <v>7</v>
      </c>
      <c r="CF23" s="139">
        <f t="shared" si="6"/>
        <v>7</v>
      </c>
      <c r="CG23" s="139">
        <f t="shared" si="6"/>
        <v>7</v>
      </c>
      <c r="CH23" s="139">
        <f t="shared" si="6"/>
        <v>8</v>
      </c>
      <c r="CI23" s="139">
        <f t="shared" si="6"/>
        <v>8</v>
      </c>
      <c r="CJ23" s="139">
        <f t="shared" si="6"/>
        <v>8</v>
      </c>
      <c r="CK23" s="139">
        <f t="shared" si="6"/>
        <v>8</v>
      </c>
      <c r="CL23" s="139">
        <f t="shared" si="6"/>
        <v>8</v>
      </c>
      <c r="CM23" s="139">
        <f t="shared" si="6"/>
        <v>8</v>
      </c>
      <c r="CN23" s="139">
        <f t="shared" si="6"/>
        <v>8</v>
      </c>
      <c r="CO23" s="139">
        <f t="shared" si="6"/>
        <v>8</v>
      </c>
      <c r="CP23" s="139">
        <f t="shared" si="6"/>
        <v>8</v>
      </c>
      <c r="CQ23" s="139">
        <f t="shared" si="6"/>
        <v>8</v>
      </c>
      <c r="CR23" s="139">
        <f t="shared" si="6"/>
        <v>8</v>
      </c>
      <c r="CS23" s="139">
        <f t="shared" si="6"/>
        <v>8</v>
      </c>
      <c r="CT23" s="139">
        <f t="shared" si="6"/>
        <v>9</v>
      </c>
      <c r="CU23" s="139">
        <f t="shared" si="6"/>
        <v>9</v>
      </c>
      <c r="CV23" s="139">
        <f t="shared" si="6"/>
        <v>9</v>
      </c>
      <c r="CW23" s="139">
        <f t="shared" si="6"/>
        <v>9</v>
      </c>
      <c r="CX23" s="139">
        <f t="shared" si="6"/>
        <v>9</v>
      </c>
      <c r="CY23" s="139">
        <f t="shared" si="6"/>
        <v>9</v>
      </c>
      <c r="CZ23" s="139">
        <f t="shared" si="6"/>
        <v>9</v>
      </c>
      <c r="DA23" s="139">
        <f t="shared" si="6"/>
        <v>9</v>
      </c>
      <c r="DB23" s="139">
        <f t="shared" si="6"/>
        <v>9</v>
      </c>
      <c r="DC23" s="139">
        <f t="shared" si="6"/>
        <v>9</v>
      </c>
      <c r="DD23" s="139">
        <f t="shared" si="6"/>
        <v>9</v>
      </c>
      <c r="DE23" s="139">
        <f t="shared" si="6"/>
        <v>9</v>
      </c>
      <c r="DF23" s="139">
        <f t="shared" si="6"/>
        <v>10</v>
      </c>
      <c r="DG23" s="139">
        <f t="shared" si="6"/>
        <v>10</v>
      </c>
      <c r="DH23" s="139">
        <f t="shared" si="6"/>
        <v>10</v>
      </c>
      <c r="DI23" s="139">
        <f t="shared" si="6"/>
        <v>10</v>
      </c>
      <c r="DJ23" s="139">
        <f t="shared" si="6"/>
        <v>10</v>
      </c>
      <c r="DK23" s="139">
        <f t="shared" si="6"/>
        <v>10</v>
      </c>
      <c r="DL23" s="139">
        <f t="shared" si="6"/>
        <v>10</v>
      </c>
      <c r="DM23" s="139">
        <f t="shared" si="6"/>
        <v>10</v>
      </c>
      <c r="DN23" s="139">
        <f t="shared" si="6"/>
        <v>10</v>
      </c>
      <c r="DO23" s="139">
        <f t="shared" si="6"/>
        <v>10</v>
      </c>
      <c r="DP23" s="139">
        <f t="shared" si="6"/>
        <v>10</v>
      </c>
      <c r="DQ23" s="139">
        <f t="shared" si="6"/>
        <v>10</v>
      </c>
      <c r="DR23" s="139">
        <f t="shared" si="6"/>
        <v>11</v>
      </c>
      <c r="DS23" s="139">
        <f t="shared" si="6"/>
        <v>11</v>
      </c>
      <c r="DT23" s="139">
        <f t="shared" si="6"/>
        <v>11</v>
      </c>
      <c r="DU23" s="139">
        <f t="shared" si="6"/>
        <v>11</v>
      </c>
      <c r="DV23" s="139">
        <f t="shared" si="6"/>
        <v>11</v>
      </c>
      <c r="DW23" s="139">
        <f t="shared" si="6"/>
        <v>11</v>
      </c>
      <c r="DX23" s="139">
        <f t="shared" si="6"/>
        <v>11</v>
      </c>
      <c r="DY23" s="139">
        <f t="shared" si="6"/>
        <v>11</v>
      </c>
      <c r="DZ23" s="139">
        <f t="shared" si="6"/>
        <v>11</v>
      </c>
      <c r="EA23" s="139">
        <f t="shared" ref="EA23:GL23" si="7">ROUNDUP(EA24/12,0)</f>
        <v>11</v>
      </c>
      <c r="EB23" s="139">
        <f t="shared" si="7"/>
        <v>11</v>
      </c>
      <c r="EC23" s="139">
        <f t="shared" si="7"/>
        <v>11</v>
      </c>
      <c r="ED23" s="139">
        <f t="shared" si="7"/>
        <v>12</v>
      </c>
      <c r="EE23" s="139">
        <f t="shared" si="7"/>
        <v>12</v>
      </c>
      <c r="EF23" s="139">
        <f t="shared" si="7"/>
        <v>12</v>
      </c>
      <c r="EG23" s="139">
        <f t="shared" si="7"/>
        <v>12</v>
      </c>
      <c r="EH23" s="139">
        <f t="shared" si="7"/>
        <v>12</v>
      </c>
      <c r="EI23" s="139">
        <f t="shared" si="7"/>
        <v>12</v>
      </c>
      <c r="EJ23" s="139">
        <f t="shared" si="7"/>
        <v>12</v>
      </c>
      <c r="EK23" s="139">
        <f t="shared" si="7"/>
        <v>12</v>
      </c>
      <c r="EL23" s="139">
        <f t="shared" si="7"/>
        <v>12</v>
      </c>
      <c r="EM23" s="139">
        <f t="shared" si="7"/>
        <v>12</v>
      </c>
      <c r="EN23" s="139">
        <f t="shared" si="7"/>
        <v>12</v>
      </c>
      <c r="EO23" s="139">
        <f t="shared" si="7"/>
        <v>12</v>
      </c>
      <c r="EP23" s="139">
        <f t="shared" si="7"/>
        <v>13</v>
      </c>
      <c r="EQ23" s="139">
        <f t="shared" si="7"/>
        <v>13</v>
      </c>
      <c r="ER23" s="139">
        <f t="shared" si="7"/>
        <v>13</v>
      </c>
      <c r="ES23" s="139">
        <f t="shared" si="7"/>
        <v>13</v>
      </c>
      <c r="ET23" s="139">
        <f t="shared" si="7"/>
        <v>13</v>
      </c>
      <c r="EU23" s="139">
        <f t="shared" si="7"/>
        <v>13</v>
      </c>
      <c r="EV23" s="139">
        <f t="shared" si="7"/>
        <v>13</v>
      </c>
      <c r="EW23" s="139">
        <f t="shared" si="7"/>
        <v>13</v>
      </c>
      <c r="EX23" s="139">
        <f t="shared" si="7"/>
        <v>13</v>
      </c>
      <c r="EY23" s="139">
        <f t="shared" si="7"/>
        <v>13</v>
      </c>
      <c r="EZ23" s="139">
        <f t="shared" si="7"/>
        <v>13</v>
      </c>
      <c r="FA23" s="139">
        <f t="shared" si="7"/>
        <v>13</v>
      </c>
      <c r="FB23" s="139">
        <f t="shared" si="7"/>
        <v>14</v>
      </c>
      <c r="FC23" s="139">
        <f t="shared" si="7"/>
        <v>14</v>
      </c>
      <c r="FD23" s="139">
        <f t="shared" si="7"/>
        <v>14</v>
      </c>
      <c r="FE23" s="139">
        <f t="shared" si="7"/>
        <v>14</v>
      </c>
      <c r="FF23" s="139">
        <f t="shared" si="7"/>
        <v>14</v>
      </c>
      <c r="FG23" s="139">
        <f t="shared" si="7"/>
        <v>14</v>
      </c>
      <c r="FH23" s="139">
        <f t="shared" si="7"/>
        <v>14</v>
      </c>
      <c r="FI23" s="139">
        <f t="shared" si="7"/>
        <v>14</v>
      </c>
      <c r="FJ23" s="139">
        <f t="shared" si="7"/>
        <v>14</v>
      </c>
      <c r="FK23" s="139">
        <f t="shared" si="7"/>
        <v>14</v>
      </c>
      <c r="FL23" s="139">
        <f t="shared" si="7"/>
        <v>14</v>
      </c>
      <c r="FM23" s="139">
        <f t="shared" si="7"/>
        <v>14</v>
      </c>
      <c r="FN23" s="139">
        <f t="shared" si="7"/>
        <v>15</v>
      </c>
      <c r="FO23" s="139">
        <f t="shared" si="7"/>
        <v>15</v>
      </c>
      <c r="FP23" s="139">
        <f t="shared" si="7"/>
        <v>15</v>
      </c>
      <c r="FQ23" s="139">
        <f t="shared" si="7"/>
        <v>15</v>
      </c>
      <c r="FR23" s="139">
        <f t="shared" si="7"/>
        <v>15</v>
      </c>
      <c r="FS23" s="139">
        <f t="shared" si="7"/>
        <v>15</v>
      </c>
      <c r="FT23" s="139">
        <f t="shared" si="7"/>
        <v>15</v>
      </c>
      <c r="FU23" s="139">
        <f t="shared" si="7"/>
        <v>15</v>
      </c>
      <c r="FV23" s="139">
        <f t="shared" si="7"/>
        <v>15</v>
      </c>
      <c r="FW23" s="139">
        <f t="shared" si="7"/>
        <v>15</v>
      </c>
      <c r="FX23" s="139">
        <f t="shared" si="7"/>
        <v>15</v>
      </c>
      <c r="FY23" s="139">
        <f t="shared" si="7"/>
        <v>15</v>
      </c>
      <c r="FZ23" s="139">
        <f t="shared" si="7"/>
        <v>16</v>
      </c>
      <c r="GA23" s="139">
        <f t="shared" si="7"/>
        <v>16</v>
      </c>
      <c r="GB23" s="139">
        <f t="shared" si="7"/>
        <v>16</v>
      </c>
      <c r="GC23" s="139">
        <f t="shared" si="7"/>
        <v>16</v>
      </c>
      <c r="GD23" s="139">
        <f t="shared" si="7"/>
        <v>16</v>
      </c>
      <c r="GE23" s="139">
        <f t="shared" si="7"/>
        <v>16</v>
      </c>
      <c r="GF23" s="139">
        <f t="shared" si="7"/>
        <v>16</v>
      </c>
      <c r="GG23" s="139">
        <f t="shared" si="7"/>
        <v>16</v>
      </c>
      <c r="GH23" s="139">
        <f t="shared" si="7"/>
        <v>16</v>
      </c>
      <c r="GI23" s="139">
        <f t="shared" si="7"/>
        <v>16</v>
      </c>
      <c r="GJ23" s="139">
        <f t="shared" si="7"/>
        <v>16</v>
      </c>
      <c r="GK23" s="139">
        <f t="shared" si="7"/>
        <v>16</v>
      </c>
      <c r="GL23" s="139">
        <f t="shared" si="7"/>
        <v>17</v>
      </c>
      <c r="GM23" s="139">
        <f t="shared" ref="GM23:IX23" si="8">ROUNDUP(GM24/12,0)</f>
        <v>17</v>
      </c>
      <c r="GN23" s="139">
        <f t="shared" si="8"/>
        <v>17</v>
      </c>
      <c r="GO23" s="139">
        <f t="shared" si="8"/>
        <v>17</v>
      </c>
      <c r="GP23" s="139">
        <f t="shared" si="8"/>
        <v>17</v>
      </c>
      <c r="GQ23" s="139">
        <f t="shared" si="8"/>
        <v>17</v>
      </c>
      <c r="GR23" s="139">
        <f t="shared" si="8"/>
        <v>17</v>
      </c>
      <c r="GS23" s="139">
        <f t="shared" si="8"/>
        <v>17</v>
      </c>
      <c r="GT23" s="139">
        <f t="shared" si="8"/>
        <v>17</v>
      </c>
      <c r="GU23" s="139">
        <f t="shared" si="8"/>
        <v>17</v>
      </c>
      <c r="GV23" s="139">
        <f t="shared" si="8"/>
        <v>17</v>
      </c>
      <c r="GW23" s="139">
        <f t="shared" si="8"/>
        <v>17</v>
      </c>
      <c r="GX23" s="139">
        <f t="shared" si="8"/>
        <v>18</v>
      </c>
      <c r="GY23" s="139">
        <f t="shared" si="8"/>
        <v>18</v>
      </c>
      <c r="GZ23" s="139">
        <f t="shared" si="8"/>
        <v>18</v>
      </c>
      <c r="HA23" s="139">
        <f t="shared" si="8"/>
        <v>18</v>
      </c>
      <c r="HB23" s="139">
        <f t="shared" si="8"/>
        <v>18</v>
      </c>
      <c r="HC23" s="139">
        <f t="shared" si="8"/>
        <v>18</v>
      </c>
      <c r="HD23" s="139">
        <f t="shared" si="8"/>
        <v>18</v>
      </c>
      <c r="HE23" s="139">
        <f t="shared" si="8"/>
        <v>18</v>
      </c>
      <c r="HF23" s="139">
        <f t="shared" si="8"/>
        <v>18</v>
      </c>
      <c r="HG23" s="139">
        <f t="shared" si="8"/>
        <v>18</v>
      </c>
      <c r="HH23" s="139">
        <f t="shared" si="8"/>
        <v>18</v>
      </c>
      <c r="HI23" s="139">
        <f t="shared" si="8"/>
        <v>18</v>
      </c>
      <c r="HJ23" s="139">
        <f t="shared" si="8"/>
        <v>19</v>
      </c>
      <c r="HK23" s="139">
        <f t="shared" si="8"/>
        <v>19</v>
      </c>
      <c r="HL23" s="139">
        <f t="shared" si="8"/>
        <v>19</v>
      </c>
      <c r="HM23" s="139">
        <f t="shared" si="8"/>
        <v>19</v>
      </c>
      <c r="HN23" s="139">
        <f t="shared" si="8"/>
        <v>19</v>
      </c>
      <c r="HO23" s="139">
        <f t="shared" si="8"/>
        <v>19</v>
      </c>
      <c r="HP23" s="139">
        <f t="shared" si="8"/>
        <v>19</v>
      </c>
      <c r="HQ23" s="139">
        <f t="shared" si="8"/>
        <v>19</v>
      </c>
      <c r="HR23" s="139">
        <f t="shared" si="8"/>
        <v>19</v>
      </c>
      <c r="HS23" s="139">
        <f t="shared" si="8"/>
        <v>19</v>
      </c>
      <c r="HT23" s="139">
        <f t="shared" si="8"/>
        <v>19</v>
      </c>
      <c r="HU23" s="139">
        <f t="shared" si="8"/>
        <v>19</v>
      </c>
      <c r="HV23" s="139">
        <f t="shared" si="8"/>
        <v>20</v>
      </c>
      <c r="HW23" s="139">
        <f t="shared" si="8"/>
        <v>20</v>
      </c>
      <c r="HX23" s="139">
        <f t="shared" si="8"/>
        <v>20</v>
      </c>
      <c r="HY23" s="139">
        <f t="shared" si="8"/>
        <v>20</v>
      </c>
      <c r="HZ23" s="139">
        <f t="shared" si="8"/>
        <v>20</v>
      </c>
      <c r="IA23" s="139">
        <f t="shared" si="8"/>
        <v>20</v>
      </c>
      <c r="IB23" s="139">
        <f t="shared" si="8"/>
        <v>20</v>
      </c>
      <c r="IC23" s="139">
        <f t="shared" si="8"/>
        <v>20</v>
      </c>
      <c r="ID23" s="139">
        <f t="shared" si="8"/>
        <v>20</v>
      </c>
      <c r="IE23" s="139">
        <f t="shared" si="8"/>
        <v>20</v>
      </c>
      <c r="IF23" s="139">
        <f t="shared" si="8"/>
        <v>20</v>
      </c>
      <c r="IG23" s="139">
        <f t="shared" si="8"/>
        <v>20</v>
      </c>
      <c r="IH23" s="139">
        <f t="shared" si="8"/>
        <v>21</v>
      </c>
      <c r="II23" s="139">
        <f t="shared" si="8"/>
        <v>21</v>
      </c>
      <c r="IJ23" s="139">
        <f t="shared" si="8"/>
        <v>21</v>
      </c>
      <c r="IK23" s="139">
        <f t="shared" si="8"/>
        <v>21</v>
      </c>
      <c r="IL23" s="139">
        <f t="shared" si="8"/>
        <v>21</v>
      </c>
      <c r="IM23" s="139">
        <f t="shared" si="8"/>
        <v>21</v>
      </c>
      <c r="IN23" s="139">
        <f t="shared" si="8"/>
        <v>21</v>
      </c>
      <c r="IO23" s="139">
        <f t="shared" si="8"/>
        <v>21</v>
      </c>
      <c r="IP23" s="139">
        <f t="shared" si="8"/>
        <v>21</v>
      </c>
      <c r="IQ23" s="139">
        <f t="shared" si="8"/>
        <v>21</v>
      </c>
      <c r="IR23" s="139">
        <f t="shared" si="8"/>
        <v>21</v>
      </c>
      <c r="IS23" s="139">
        <f t="shared" si="8"/>
        <v>21</v>
      </c>
      <c r="IT23" s="139">
        <f t="shared" si="8"/>
        <v>22</v>
      </c>
      <c r="IU23" s="139">
        <f t="shared" si="8"/>
        <v>22</v>
      </c>
      <c r="IV23" s="139">
        <f t="shared" si="8"/>
        <v>22</v>
      </c>
      <c r="IW23" s="139">
        <f t="shared" si="8"/>
        <v>22</v>
      </c>
      <c r="IX23" s="139">
        <f t="shared" si="8"/>
        <v>22</v>
      </c>
      <c r="IY23" s="139">
        <f t="shared" ref="IY23:LJ23" si="9">ROUNDUP(IY24/12,0)</f>
        <v>22</v>
      </c>
      <c r="IZ23" s="139">
        <f t="shared" si="9"/>
        <v>22</v>
      </c>
      <c r="JA23" s="139">
        <f t="shared" si="9"/>
        <v>22</v>
      </c>
      <c r="JB23" s="139">
        <f t="shared" si="9"/>
        <v>22</v>
      </c>
      <c r="JC23" s="139">
        <f t="shared" si="9"/>
        <v>22</v>
      </c>
      <c r="JD23" s="139">
        <f t="shared" si="9"/>
        <v>22</v>
      </c>
      <c r="JE23" s="139">
        <f t="shared" si="9"/>
        <v>22</v>
      </c>
      <c r="JF23" s="139">
        <f t="shared" si="9"/>
        <v>23</v>
      </c>
      <c r="JG23" s="139">
        <f t="shared" si="9"/>
        <v>23</v>
      </c>
      <c r="JH23" s="139">
        <f t="shared" si="9"/>
        <v>23</v>
      </c>
      <c r="JI23" s="139">
        <f t="shared" si="9"/>
        <v>23</v>
      </c>
      <c r="JJ23" s="139">
        <f t="shared" si="9"/>
        <v>23</v>
      </c>
      <c r="JK23" s="139">
        <f t="shared" si="9"/>
        <v>23</v>
      </c>
      <c r="JL23" s="139">
        <f t="shared" si="9"/>
        <v>23</v>
      </c>
      <c r="JM23" s="139">
        <f t="shared" si="9"/>
        <v>23</v>
      </c>
      <c r="JN23" s="139">
        <f t="shared" si="9"/>
        <v>23</v>
      </c>
      <c r="JO23" s="139">
        <f t="shared" si="9"/>
        <v>23</v>
      </c>
      <c r="JP23" s="139">
        <f t="shared" si="9"/>
        <v>23</v>
      </c>
      <c r="JQ23" s="139">
        <f t="shared" si="9"/>
        <v>23</v>
      </c>
      <c r="JR23" s="139">
        <f t="shared" si="9"/>
        <v>24</v>
      </c>
      <c r="JS23" s="139">
        <f t="shared" si="9"/>
        <v>24</v>
      </c>
      <c r="JT23" s="139">
        <f t="shared" si="9"/>
        <v>24</v>
      </c>
      <c r="JU23" s="139">
        <f t="shared" si="9"/>
        <v>24</v>
      </c>
      <c r="JV23" s="139">
        <f t="shared" si="9"/>
        <v>24</v>
      </c>
      <c r="JW23" s="139">
        <f t="shared" si="9"/>
        <v>24</v>
      </c>
      <c r="JX23" s="139">
        <f t="shared" si="9"/>
        <v>24</v>
      </c>
      <c r="JY23" s="139">
        <f t="shared" si="9"/>
        <v>24</v>
      </c>
      <c r="JZ23" s="139">
        <f t="shared" si="9"/>
        <v>24</v>
      </c>
      <c r="KA23" s="139">
        <f t="shared" si="9"/>
        <v>24</v>
      </c>
      <c r="KB23" s="139">
        <f t="shared" si="9"/>
        <v>24</v>
      </c>
      <c r="KC23" s="139">
        <f t="shared" si="9"/>
        <v>24</v>
      </c>
      <c r="KD23" s="139">
        <f t="shared" si="9"/>
        <v>25</v>
      </c>
      <c r="KE23" s="139">
        <f t="shared" si="9"/>
        <v>25</v>
      </c>
      <c r="KF23" s="139">
        <f t="shared" si="9"/>
        <v>25</v>
      </c>
      <c r="KG23" s="139">
        <f t="shared" si="9"/>
        <v>25</v>
      </c>
      <c r="KH23" s="139">
        <f t="shared" si="9"/>
        <v>25</v>
      </c>
      <c r="KI23" s="139">
        <f t="shared" si="9"/>
        <v>25</v>
      </c>
      <c r="KJ23" s="139">
        <f t="shared" si="9"/>
        <v>25</v>
      </c>
      <c r="KK23" s="139">
        <f t="shared" si="9"/>
        <v>25</v>
      </c>
      <c r="KL23" s="139">
        <f t="shared" si="9"/>
        <v>25</v>
      </c>
      <c r="KM23" s="139">
        <f t="shared" si="9"/>
        <v>25</v>
      </c>
      <c r="KN23" s="139">
        <f t="shared" si="9"/>
        <v>25</v>
      </c>
      <c r="KO23" s="139">
        <f t="shared" si="9"/>
        <v>25</v>
      </c>
      <c r="KP23" s="139">
        <f t="shared" si="9"/>
        <v>26</v>
      </c>
      <c r="KQ23" s="139">
        <f t="shared" si="9"/>
        <v>26</v>
      </c>
      <c r="KR23" s="139">
        <f t="shared" si="9"/>
        <v>26</v>
      </c>
      <c r="KS23" s="139">
        <f t="shared" si="9"/>
        <v>26</v>
      </c>
      <c r="KT23" s="139">
        <f t="shared" si="9"/>
        <v>26</v>
      </c>
      <c r="KU23" s="139">
        <f t="shared" si="9"/>
        <v>26</v>
      </c>
      <c r="KV23" s="139">
        <f t="shared" si="9"/>
        <v>26</v>
      </c>
      <c r="KW23" s="139">
        <f t="shared" si="9"/>
        <v>26</v>
      </c>
      <c r="KX23" s="139">
        <f t="shared" si="9"/>
        <v>26</v>
      </c>
      <c r="KY23" s="139">
        <f t="shared" si="9"/>
        <v>26</v>
      </c>
      <c r="KZ23" s="139">
        <f t="shared" si="9"/>
        <v>26</v>
      </c>
      <c r="LA23" s="139">
        <f t="shared" si="9"/>
        <v>26</v>
      </c>
      <c r="LB23" s="139">
        <f t="shared" si="9"/>
        <v>27</v>
      </c>
      <c r="LC23" s="139">
        <f t="shared" si="9"/>
        <v>27</v>
      </c>
      <c r="LD23" s="139">
        <f t="shared" si="9"/>
        <v>27</v>
      </c>
      <c r="LE23" s="139">
        <f t="shared" si="9"/>
        <v>27</v>
      </c>
      <c r="LF23" s="139">
        <f t="shared" si="9"/>
        <v>27</v>
      </c>
      <c r="LG23" s="139">
        <f t="shared" si="9"/>
        <v>27</v>
      </c>
      <c r="LH23" s="139">
        <f t="shared" si="9"/>
        <v>27</v>
      </c>
      <c r="LI23" s="139">
        <f t="shared" si="9"/>
        <v>27</v>
      </c>
      <c r="LJ23" s="139">
        <f t="shared" si="9"/>
        <v>27</v>
      </c>
      <c r="LK23" s="139">
        <f t="shared" ref="LK23:NI23" si="10">ROUNDUP(LK24/12,0)</f>
        <v>27</v>
      </c>
      <c r="LL23" s="139">
        <f t="shared" si="10"/>
        <v>27</v>
      </c>
      <c r="LM23" s="139">
        <f t="shared" si="10"/>
        <v>27</v>
      </c>
      <c r="LN23" s="139">
        <f t="shared" si="10"/>
        <v>28</v>
      </c>
      <c r="LO23" s="139">
        <f t="shared" si="10"/>
        <v>28</v>
      </c>
      <c r="LP23" s="139">
        <f t="shared" si="10"/>
        <v>28</v>
      </c>
      <c r="LQ23" s="139">
        <f t="shared" si="10"/>
        <v>28</v>
      </c>
      <c r="LR23" s="139">
        <f t="shared" si="10"/>
        <v>28</v>
      </c>
      <c r="LS23" s="139">
        <f t="shared" si="10"/>
        <v>28</v>
      </c>
      <c r="LT23" s="139">
        <f t="shared" si="10"/>
        <v>28</v>
      </c>
      <c r="LU23" s="139">
        <f t="shared" si="10"/>
        <v>28</v>
      </c>
      <c r="LV23" s="139">
        <f t="shared" si="10"/>
        <v>28</v>
      </c>
      <c r="LW23" s="139">
        <f t="shared" si="10"/>
        <v>28</v>
      </c>
      <c r="LX23" s="139">
        <f t="shared" si="10"/>
        <v>28</v>
      </c>
      <c r="LY23" s="139">
        <f t="shared" si="10"/>
        <v>28</v>
      </c>
      <c r="LZ23" s="139">
        <f t="shared" si="10"/>
        <v>29</v>
      </c>
      <c r="MA23" s="139">
        <f t="shared" si="10"/>
        <v>29</v>
      </c>
      <c r="MB23" s="139">
        <f t="shared" si="10"/>
        <v>29</v>
      </c>
      <c r="MC23" s="139">
        <f t="shared" si="10"/>
        <v>29</v>
      </c>
      <c r="MD23" s="139">
        <f t="shared" si="10"/>
        <v>29</v>
      </c>
      <c r="ME23" s="139">
        <f t="shared" si="10"/>
        <v>29</v>
      </c>
      <c r="MF23" s="139">
        <f t="shared" si="10"/>
        <v>29</v>
      </c>
      <c r="MG23" s="139">
        <f t="shared" si="10"/>
        <v>29</v>
      </c>
      <c r="MH23" s="139">
        <f t="shared" si="10"/>
        <v>29</v>
      </c>
      <c r="MI23" s="139">
        <f t="shared" si="10"/>
        <v>29</v>
      </c>
      <c r="MJ23" s="139">
        <f t="shared" si="10"/>
        <v>29</v>
      </c>
      <c r="MK23" s="139">
        <f t="shared" si="10"/>
        <v>29</v>
      </c>
      <c r="ML23" s="139">
        <f t="shared" si="10"/>
        <v>30</v>
      </c>
      <c r="MM23" s="139">
        <f t="shared" si="10"/>
        <v>30</v>
      </c>
      <c r="MN23" s="139">
        <f t="shared" si="10"/>
        <v>30</v>
      </c>
      <c r="MO23" s="139">
        <f t="shared" si="10"/>
        <v>30</v>
      </c>
      <c r="MP23" s="139">
        <f t="shared" si="10"/>
        <v>30</v>
      </c>
      <c r="MQ23" s="139">
        <f t="shared" si="10"/>
        <v>30</v>
      </c>
      <c r="MR23" s="139">
        <f t="shared" si="10"/>
        <v>30</v>
      </c>
      <c r="MS23" s="139">
        <f t="shared" si="10"/>
        <v>30</v>
      </c>
      <c r="MT23" s="139">
        <f t="shared" si="10"/>
        <v>30</v>
      </c>
      <c r="MU23" s="139">
        <f t="shared" si="10"/>
        <v>30</v>
      </c>
      <c r="MV23" s="139">
        <f t="shared" si="10"/>
        <v>30</v>
      </c>
      <c r="MW23" s="139">
        <f t="shared" si="10"/>
        <v>30</v>
      </c>
      <c r="MX23" s="139">
        <f t="shared" si="10"/>
        <v>31</v>
      </c>
      <c r="MY23" s="139">
        <f t="shared" si="10"/>
        <v>31</v>
      </c>
      <c r="MZ23" s="139">
        <f t="shared" si="10"/>
        <v>31</v>
      </c>
      <c r="NA23" s="139">
        <f t="shared" si="10"/>
        <v>31</v>
      </c>
      <c r="NB23" s="139">
        <f t="shared" si="10"/>
        <v>31</v>
      </c>
      <c r="NC23" s="139">
        <f t="shared" si="10"/>
        <v>31</v>
      </c>
      <c r="ND23" s="139">
        <f t="shared" si="10"/>
        <v>31</v>
      </c>
      <c r="NE23" s="139">
        <f t="shared" si="10"/>
        <v>31</v>
      </c>
      <c r="NF23" s="139">
        <f t="shared" si="10"/>
        <v>31</v>
      </c>
      <c r="NG23" s="139">
        <f t="shared" si="10"/>
        <v>31</v>
      </c>
      <c r="NH23" s="139">
        <f t="shared" si="10"/>
        <v>31</v>
      </c>
      <c r="NI23" s="140">
        <f t="shared" si="10"/>
        <v>31</v>
      </c>
      <c r="NJ23" s="6"/>
      <c r="NK23" s="6"/>
    </row>
    <row r="24" spans="1:375" x14ac:dyDescent="0.25">
      <c r="A24" s="95" t="s">
        <v>150</v>
      </c>
      <c r="B24" s="97">
        <v>1</v>
      </c>
      <c r="C24" s="97">
        <f>B24+1</f>
        <v>2</v>
      </c>
      <c r="D24" s="97">
        <f t="shared" ref="D24:BO24" si="11">C24+1</f>
        <v>3</v>
      </c>
      <c r="E24" s="97">
        <f t="shared" si="11"/>
        <v>4</v>
      </c>
      <c r="F24" s="97">
        <f t="shared" si="11"/>
        <v>5</v>
      </c>
      <c r="G24" s="97">
        <f t="shared" si="11"/>
        <v>6</v>
      </c>
      <c r="H24" s="97">
        <f t="shared" si="11"/>
        <v>7</v>
      </c>
      <c r="I24" s="97">
        <f t="shared" si="11"/>
        <v>8</v>
      </c>
      <c r="J24" s="97">
        <f t="shared" si="11"/>
        <v>9</v>
      </c>
      <c r="K24" s="97">
        <f t="shared" si="11"/>
        <v>10</v>
      </c>
      <c r="L24" s="97">
        <f t="shared" si="11"/>
        <v>11</v>
      </c>
      <c r="M24" s="97">
        <f t="shared" si="11"/>
        <v>12</v>
      </c>
      <c r="N24" s="97">
        <f t="shared" si="11"/>
        <v>13</v>
      </c>
      <c r="O24" s="97">
        <f t="shared" si="11"/>
        <v>14</v>
      </c>
      <c r="P24" s="97">
        <f t="shared" si="11"/>
        <v>15</v>
      </c>
      <c r="Q24" s="97">
        <f t="shared" si="11"/>
        <v>16</v>
      </c>
      <c r="R24" s="97">
        <f t="shared" si="11"/>
        <v>17</v>
      </c>
      <c r="S24" s="97">
        <f t="shared" si="11"/>
        <v>18</v>
      </c>
      <c r="T24" s="97">
        <f t="shared" si="11"/>
        <v>19</v>
      </c>
      <c r="U24" s="97">
        <f t="shared" si="11"/>
        <v>20</v>
      </c>
      <c r="V24" s="97">
        <f t="shared" si="11"/>
        <v>21</v>
      </c>
      <c r="W24" s="97">
        <f t="shared" si="11"/>
        <v>22</v>
      </c>
      <c r="X24" s="97">
        <f t="shared" si="11"/>
        <v>23</v>
      </c>
      <c r="Y24" s="97">
        <f t="shared" si="11"/>
        <v>24</v>
      </c>
      <c r="Z24" s="97">
        <f t="shared" si="11"/>
        <v>25</v>
      </c>
      <c r="AA24" s="97">
        <f t="shared" si="11"/>
        <v>26</v>
      </c>
      <c r="AB24" s="97">
        <f t="shared" si="11"/>
        <v>27</v>
      </c>
      <c r="AC24" s="97">
        <f t="shared" si="11"/>
        <v>28</v>
      </c>
      <c r="AD24" s="97">
        <f t="shared" si="11"/>
        <v>29</v>
      </c>
      <c r="AE24" s="97">
        <f t="shared" si="11"/>
        <v>30</v>
      </c>
      <c r="AF24" s="97">
        <f t="shared" si="11"/>
        <v>31</v>
      </c>
      <c r="AG24" s="97">
        <f t="shared" si="11"/>
        <v>32</v>
      </c>
      <c r="AH24" s="97">
        <f t="shared" si="11"/>
        <v>33</v>
      </c>
      <c r="AI24" s="97">
        <f t="shared" si="11"/>
        <v>34</v>
      </c>
      <c r="AJ24" s="97">
        <f t="shared" si="11"/>
        <v>35</v>
      </c>
      <c r="AK24" s="97">
        <f t="shared" si="11"/>
        <v>36</v>
      </c>
      <c r="AL24" s="97">
        <f t="shared" si="11"/>
        <v>37</v>
      </c>
      <c r="AM24" s="97">
        <f t="shared" si="11"/>
        <v>38</v>
      </c>
      <c r="AN24" s="97">
        <f t="shared" si="11"/>
        <v>39</v>
      </c>
      <c r="AO24" s="97">
        <f t="shared" si="11"/>
        <v>40</v>
      </c>
      <c r="AP24" s="97">
        <f t="shared" si="11"/>
        <v>41</v>
      </c>
      <c r="AQ24" s="97">
        <f t="shared" si="11"/>
        <v>42</v>
      </c>
      <c r="AR24" s="97">
        <f t="shared" si="11"/>
        <v>43</v>
      </c>
      <c r="AS24" s="97">
        <f t="shared" si="11"/>
        <v>44</v>
      </c>
      <c r="AT24" s="97">
        <f t="shared" si="11"/>
        <v>45</v>
      </c>
      <c r="AU24" s="97">
        <f t="shared" si="11"/>
        <v>46</v>
      </c>
      <c r="AV24" s="97">
        <f t="shared" si="11"/>
        <v>47</v>
      </c>
      <c r="AW24" s="97">
        <f t="shared" si="11"/>
        <v>48</v>
      </c>
      <c r="AX24" s="97">
        <f t="shared" si="11"/>
        <v>49</v>
      </c>
      <c r="AY24" s="97">
        <f t="shared" si="11"/>
        <v>50</v>
      </c>
      <c r="AZ24" s="97">
        <f t="shared" si="11"/>
        <v>51</v>
      </c>
      <c r="BA24" s="97">
        <f t="shared" si="11"/>
        <v>52</v>
      </c>
      <c r="BB24" s="97">
        <f t="shared" si="11"/>
        <v>53</v>
      </c>
      <c r="BC24" s="97">
        <f t="shared" si="11"/>
        <v>54</v>
      </c>
      <c r="BD24" s="97">
        <f t="shared" si="11"/>
        <v>55</v>
      </c>
      <c r="BE24" s="97">
        <f t="shared" si="11"/>
        <v>56</v>
      </c>
      <c r="BF24" s="97">
        <f t="shared" si="11"/>
        <v>57</v>
      </c>
      <c r="BG24" s="97">
        <f t="shared" si="11"/>
        <v>58</v>
      </c>
      <c r="BH24" s="97">
        <f t="shared" si="11"/>
        <v>59</v>
      </c>
      <c r="BI24" s="97">
        <f t="shared" si="11"/>
        <v>60</v>
      </c>
      <c r="BJ24" s="97">
        <f t="shared" si="11"/>
        <v>61</v>
      </c>
      <c r="BK24" s="97">
        <f t="shared" si="11"/>
        <v>62</v>
      </c>
      <c r="BL24" s="97">
        <f t="shared" si="11"/>
        <v>63</v>
      </c>
      <c r="BM24" s="97">
        <f t="shared" si="11"/>
        <v>64</v>
      </c>
      <c r="BN24" s="97">
        <f t="shared" si="11"/>
        <v>65</v>
      </c>
      <c r="BO24" s="97">
        <f t="shared" si="11"/>
        <v>66</v>
      </c>
      <c r="BP24" s="97">
        <f t="shared" ref="BP24:EA24" si="12">BO24+1</f>
        <v>67</v>
      </c>
      <c r="BQ24" s="97">
        <f t="shared" si="12"/>
        <v>68</v>
      </c>
      <c r="BR24" s="97">
        <f t="shared" si="12"/>
        <v>69</v>
      </c>
      <c r="BS24" s="97">
        <f t="shared" si="12"/>
        <v>70</v>
      </c>
      <c r="BT24" s="97">
        <f t="shared" si="12"/>
        <v>71</v>
      </c>
      <c r="BU24" s="97">
        <f t="shared" si="12"/>
        <v>72</v>
      </c>
      <c r="BV24" s="97">
        <f t="shared" si="12"/>
        <v>73</v>
      </c>
      <c r="BW24" s="97">
        <f t="shared" si="12"/>
        <v>74</v>
      </c>
      <c r="BX24" s="97">
        <f t="shared" si="12"/>
        <v>75</v>
      </c>
      <c r="BY24" s="97">
        <f t="shared" si="12"/>
        <v>76</v>
      </c>
      <c r="BZ24" s="97">
        <f t="shared" si="12"/>
        <v>77</v>
      </c>
      <c r="CA24" s="97">
        <f t="shared" si="12"/>
        <v>78</v>
      </c>
      <c r="CB24" s="97">
        <f t="shared" si="12"/>
        <v>79</v>
      </c>
      <c r="CC24" s="97">
        <f t="shared" si="12"/>
        <v>80</v>
      </c>
      <c r="CD24" s="97">
        <f t="shared" si="12"/>
        <v>81</v>
      </c>
      <c r="CE24" s="97">
        <f t="shared" si="12"/>
        <v>82</v>
      </c>
      <c r="CF24" s="97">
        <f t="shared" si="12"/>
        <v>83</v>
      </c>
      <c r="CG24" s="97">
        <f t="shared" si="12"/>
        <v>84</v>
      </c>
      <c r="CH24" s="97">
        <f t="shared" si="12"/>
        <v>85</v>
      </c>
      <c r="CI24" s="97">
        <f t="shared" si="12"/>
        <v>86</v>
      </c>
      <c r="CJ24" s="97">
        <f t="shared" si="12"/>
        <v>87</v>
      </c>
      <c r="CK24" s="97">
        <f t="shared" si="12"/>
        <v>88</v>
      </c>
      <c r="CL24" s="97">
        <f t="shared" si="12"/>
        <v>89</v>
      </c>
      <c r="CM24" s="97">
        <f t="shared" si="12"/>
        <v>90</v>
      </c>
      <c r="CN24" s="97">
        <f t="shared" si="12"/>
        <v>91</v>
      </c>
      <c r="CO24" s="97">
        <f t="shared" si="12"/>
        <v>92</v>
      </c>
      <c r="CP24" s="97">
        <f t="shared" si="12"/>
        <v>93</v>
      </c>
      <c r="CQ24" s="97">
        <f t="shared" si="12"/>
        <v>94</v>
      </c>
      <c r="CR24" s="97">
        <f t="shared" si="12"/>
        <v>95</v>
      </c>
      <c r="CS24" s="97">
        <f t="shared" si="12"/>
        <v>96</v>
      </c>
      <c r="CT24" s="97">
        <f t="shared" si="12"/>
        <v>97</v>
      </c>
      <c r="CU24" s="97">
        <f t="shared" si="12"/>
        <v>98</v>
      </c>
      <c r="CV24" s="97">
        <f t="shared" si="12"/>
        <v>99</v>
      </c>
      <c r="CW24" s="97">
        <f t="shared" si="12"/>
        <v>100</v>
      </c>
      <c r="CX24" s="97">
        <f t="shared" si="12"/>
        <v>101</v>
      </c>
      <c r="CY24" s="97">
        <f t="shared" si="12"/>
        <v>102</v>
      </c>
      <c r="CZ24" s="97">
        <f t="shared" si="12"/>
        <v>103</v>
      </c>
      <c r="DA24" s="97">
        <f t="shared" si="12"/>
        <v>104</v>
      </c>
      <c r="DB24" s="97">
        <f t="shared" si="12"/>
        <v>105</v>
      </c>
      <c r="DC24" s="97">
        <f t="shared" si="12"/>
        <v>106</v>
      </c>
      <c r="DD24" s="97">
        <f t="shared" si="12"/>
        <v>107</v>
      </c>
      <c r="DE24" s="97">
        <f t="shared" si="12"/>
        <v>108</v>
      </c>
      <c r="DF24" s="97">
        <f t="shared" si="12"/>
        <v>109</v>
      </c>
      <c r="DG24" s="97">
        <f t="shared" si="12"/>
        <v>110</v>
      </c>
      <c r="DH24" s="97">
        <f t="shared" si="12"/>
        <v>111</v>
      </c>
      <c r="DI24" s="97">
        <f t="shared" si="12"/>
        <v>112</v>
      </c>
      <c r="DJ24" s="97">
        <f t="shared" si="12"/>
        <v>113</v>
      </c>
      <c r="DK24" s="97">
        <f t="shared" si="12"/>
        <v>114</v>
      </c>
      <c r="DL24" s="97">
        <f t="shared" si="12"/>
        <v>115</v>
      </c>
      <c r="DM24" s="97">
        <f t="shared" si="12"/>
        <v>116</v>
      </c>
      <c r="DN24" s="97">
        <f t="shared" si="12"/>
        <v>117</v>
      </c>
      <c r="DO24" s="97">
        <f t="shared" si="12"/>
        <v>118</v>
      </c>
      <c r="DP24" s="97">
        <f t="shared" si="12"/>
        <v>119</v>
      </c>
      <c r="DQ24" s="97">
        <f t="shared" si="12"/>
        <v>120</v>
      </c>
      <c r="DR24" s="97">
        <f t="shared" si="12"/>
        <v>121</v>
      </c>
      <c r="DS24" s="97">
        <f t="shared" si="12"/>
        <v>122</v>
      </c>
      <c r="DT24" s="97">
        <f t="shared" si="12"/>
        <v>123</v>
      </c>
      <c r="DU24" s="97">
        <f t="shared" si="12"/>
        <v>124</v>
      </c>
      <c r="DV24" s="97">
        <f t="shared" si="12"/>
        <v>125</v>
      </c>
      <c r="DW24" s="97">
        <f t="shared" si="12"/>
        <v>126</v>
      </c>
      <c r="DX24" s="97">
        <f t="shared" si="12"/>
        <v>127</v>
      </c>
      <c r="DY24" s="97">
        <f t="shared" si="12"/>
        <v>128</v>
      </c>
      <c r="DZ24" s="97">
        <f t="shared" si="12"/>
        <v>129</v>
      </c>
      <c r="EA24" s="97">
        <f t="shared" si="12"/>
        <v>130</v>
      </c>
      <c r="EB24" s="97">
        <f t="shared" ref="EB24:GM24" si="13">EA24+1</f>
        <v>131</v>
      </c>
      <c r="EC24" s="97">
        <f t="shared" si="13"/>
        <v>132</v>
      </c>
      <c r="ED24" s="97">
        <f t="shared" si="13"/>
        <v>133</v>
      </c>
      <c r="EE24" s="97">
        <f t="shared" si="13"/>
        <v>134</v>
      </c>
      <c r="EF24" s="97">
        <f t="shared" si="13"/>
        <v>135</v>
      </c>
      <c r="EG24" s="97">
        <f t="shared" si="13"/>
        <v>136</v>
      </c>
      <c r="EH24" s="97">
        <f t="shared" si="13"/>
        <v>137</v>
      </c>
      <c r="EI24" s="97">
        <f t="shared" si="13"/>
        <v>138</v>
      </c>
      <c r="EJ24" s="97">
        <f t="shared" si="13"/>
        <v>139</v>
      </c>
      <c r="EK24" s="97">
        <f t="shared" si="13"/>
        <v>140</v>
      </c>
      <c r="EL24" s="97">
        <f t="shared" si="13"/>
        <v>141</v>
      </c>
      <c r="EM24" s="97">
        <f t="shared" si="13"/>
        <v>142</v>
      </c>
      <c r="EN24" s="97">
        <f t="shared" si="13"/>
        <v>143</v>
      </c>
      <c r="EO24" s="97">
        <f t="shared" si="13"/>
        <v>144</v>
      </c>
      <c r="EP24" s="97">
        <f t="shared" si="13"/>
        <v>145</v>
      </c>
      <c r="EQ24" s="97">
        <f t="shared" si="13"/>
        <v>146</v>
      </c>
      <c r="ER24" s="97">
        <f t="shared" si="13"/>
        <v>147</v>
      </c>
      <c r="ES24" s="97">
        <f t="shared" si="13"/>
        <v>148</v>
      </c>
      <c r="ET24" s="97">
        <f t="shared" si="13"/>
        <v>149</v>
      </c>
      <c r="EU24" s="97">
        <f t="shared" si="13"/>
        <v>150</v>
      </c>
      <c r="EV24" s="97">
        <f t="shared" si="13"/>
        <v>151</v>
      </c>
      <c r="EW24" s="97">
        <f t="shared" si="13"/>
        <v>152</v>
      </c>
      <c r="EX24" s="97">
        <f t="shared" si="13"/>
        <v>153</v>
      </c>
      <c r="EY24" s="97">
        <f t="shared" si="13"/>
        <v>154</v>
      </c>
      <c r="EZ24" s="97">
        <f t="shared" si="13"/>
        <v>155</v>
      </c>
      <c r="FA24" s="97">
        <f t="shared" si="13"/>
        <v>156</v>
      </c>
      <c r="FB24" s="97">
        <f t="shared" si="13"/>
        <v>157</v>
      </c>
      <c r="FC24" s="97">
        <f t="shared" si="13"/>
        <v>158</v>
      </c>
      <c r="FD24" s="97">
        <f t="shared" si="13"/>
        <v>159</v>
      </c>
      <c r="FE24" s="97">
        <f t="shared" si="13"/>
        <v>160</v>
      </c>
      <c r="FF24" s="97">
        <f t="shared" si="13"/>
        <v>161</v>
      </c>
      <c r="FG24" s="97">
        <f t="shared" si="13"/>
        <v>162</v>
      </c>
      <c r="FH24" s="97">
        <f t="shared" si="13"/>
        <v>163</v>
      </c>
      <c r="FI24" s="97">
        <f t="shared" si="13"/>
        <v>164</v>
      </c>
      <c r="FJ24" s="97">
        <f t="shared" si="13"/>
        <v>165</v>
      </c>
      <c r="FK24" s="97">
        <f t="shared" si="13"/>
        <v>166</v>
      </c>
      <c r="FL24" s="97">
        <f t="shared" si="13"/>
        <v>167</v>
      </c>
      <c r="FM24" s="97">
        <f t="shared" si="13"/>
        <v>168</v>
      </c>
      <c r="FN24" s="97">
        <f t="shared" si="13"/>
        <v>169</v>
      </c>
      <c r="FO24" s="97">
        <f t="shared" si="13"/>
        <v>170</v>
      </c>
      <c r="FP24" s="97">
        <f t="shared" si="13"/>
        <v>171</v>
      </c>
      <c r="FQ24" s="97">
        <f t="shared" si="13"/>
        <v>172</v>
      </c>
      <c r="FR24" s="97">
        <f t="shared" si="13"/>
        <v>173</v>
      </c>
      <c r="FS24" s="97">
        <f t="shared" si="13"/>
        <v>174</v>
      </c>
      <c r="FT24" s="97">
        <f t="shared" si="13"/>
        <v>175</v>
      </c>
      <c r="FU24" s="97">
        <f t="shared" si="13"/>
        <v>176</v>
      </c>
      <c r="FV24" s="97">
        <f t="shared" si="13"/>
        <v>177</v>
      </c>
      <c r="FW24" s="97">
        <f t="shared" si="13"/>
        <v>178</v>
      </c>
      <c r="FX24" s="97">
        <f t="shared" si="13"/>
        <v>179</v>
      </c>
      <c r="FY24" s="97">
        <f t="shared" si="13"/>
        <v>180</v>
      </c>
      <c r="FZ24" s="97">
        <f t="shared" si="13"/>
        <v>181</v>
      </c>
      <c r="GA24" s="97">
        <f t="shared" si="13"/>
        <v>182</v>
      </c>
      <c r="GB24" s="97">
        <f t="shared" si="13"/>
        <v>183</v>
      </c>
      <c r="GC24" s="97">
        <f t="shared" si="13"/>
        <v>184</v>
      </c>
      <c r="GD24" s="97">
        <f t="shared" si="13"/>
        <v>185</v>
      </c>
      <c r="GE24" s="97">
        <f t="shared" si="13"/>
        <v>186</v>
      </c>
      <c r="GF24" s="97">
        <f t="shared" si="13"/>
        <v>187</v>
      </c>
      <c r="GG24" s="97">
        <f t="shared" si="13"/>
        <v>188</v>
      </c>
      <c r="GH24" s="97">
        <f t="shared" si="13"/>
        <v>189</v>
      </c>
      <c r="GI24" s="97">
        <f t="shared" si="13"/>
        <v>190</v>
      </c>
      <c r="GJ24" s="97">
        <f t="shared" si="13"/>
        <v>191</v>
      </c>
      <c r="GK24" s="97">
        <f t="shared" si="13"/>
        <v>192</v>
      </c>
      <c r="GL24" s="97">
        <f t="shared" si="13"/>
        <v>193</v>
      </c>
      <c r="GM24" s="97">
        <f t="shared" si="13"/>
        <v>194</v>
      </c>
      <c r="GN24" s="97">
        <f t="shared" ref="GN24:IY24" si="14">GM24+1</f>
        <v>195</v>
      </c>
      <c r="GO24" s="97">
        <f t="shared" si="14"/>
        <v>196</v>
      </c>
      <c r="GP24" s="97">
        <f t="shared" si="14"/>
        <v>197</v>
      </c>
      <c r="GQ24" s="97">
        <f t="shared" si="14"/>
        <v>198</v>
      </c>
      <c r="GR24" s="97">
        <f t="shared" si="14"/>
        <v>199</v>
      </c>
      <c r="GS24" s="97">
        <f t="shared" si="14"/>
        <v>200</v>
      </c>
      <c r="GT24" s="97">
        <f t="shared" si="14"/>
        <v>201</v>
      </c>
      <c r="GU24" s="97">
        <f t="shared" si="14"/>
        <v>202</v>
      </c>
      <c r="GV24" s="97">
        <f t="shared" si="14"/>
        <v>203</v>
      </c>
      <c r="GW24" s="97">
        <f t="shared" si="14"/>
        <v>204</v>
      </c>
      <c r="GX24" s="97">
        <f t="shared" si="14"/>
        <v>205</v>
      </c>
      <c r="GY24" s="97">
        <f t="shared" si="14"/>
        <v>206</v>
      </c>
      <c r="GZ24" s="97">
        <f t="shared" si="14"/>
        <v>207</v>
      </c>
      <c r="HA24" s="97">
        <f t="shared" si="14"/>
        <v>208</v>
      </c>
      <c r="HB24" s="97">
        <f t="shared" si="14"/>
        <v>209</v>
      </c>
      <c r="HC24" s="97">
        <f t="shared" si="14"/>
        <v>210</v>
      </c>
      <c r="HD24" s="97">
        <f t="shared" si="14"/>
        <v>211</v>
      </c>
      <c r="HE24" s="97">
        <f t="shared" si="14"/>
        <v>212</v>
      </c>
      <c r="HF24" s="97">
        <f t="shared" si="14"/>
        <v>213</v>
      </c>
      <c r="HG24" s="97">
        <f t="shared" si="14"/>
        <v>214</v>
      </c>
      <c r="HH24" s="97">
        <f t="shared" si="14"/>
        <v>215</v>
      </c>
      <c r="HI24" s="97">
        <f t="shared" si="14"/>
        <v>216</v>
      </c>
      <c r="HJ24" s="97">
        <f t="shared" si="14"/>
        <v>217</v>
      </c>
      <c r="HK24" s="97">
        <f t="shared" si="14"/>
        <v>218</v>
      </c>
      <c r="HL24" s="97">
        <f t="shared" si="14"/>
        <v>219</v>
      </c>
      <c r="HM24" s="97">
        <f t="shared" si="14"/>
        <v>220</v>
      </c>
      <c r="HN24" s="97">
        <f t="shared" si="14"/>
        <v>221</v>
      </c>
      <c r="HO24" s="97">
        <f t="shared" si="14"/>
        <v>222</v>
      </c>
      <c r="HP24" s="97">
        <f t="shared" si="14"/>
        <v>223</v>
      </c>
      <c r="HQ24" s="97">
        <f t="shared" si="14"/>
        <v>224</v>
      </c>
      <c r="HR24" s="97">
        <f t="shared" si="14"/>
        <v>225</v>
      </c>
      <c r="HS24" s="97">
        <f t="shared" si="14"/>
        <v>226</v>
      </c>
      <c r="HT24" s="97">
        <f t="shared" si="14"/>
        <v>227</v>
      </c>
      <c r="HU24" s="97">
        <f t="shared" si="14"/>
        <v>228</v>
      </c>
      <c r="HV24" s="97">
        <f t="shared" si="14"/>
        <v>229</v>
      </c>
      <c r="HW24" s="97">
        <f t="shared" si="14"/>
        <v>230</v>
      </c>
      <c r="HX24" s="97">
        <f t="shared" si="14"/>
        <v>231</v>
      </c>
      <c r="HY24" s="97">
        <f t="shared" si="14"/>
        <v>232</v>
      </c>
      <c r="HZ24" s="97">
        <f t="shared" si="14"/>
        <v>233</v>
      </c>
      <c r="IA24" s="97">
        <f t="shared" si="14"/>
        <v>234</v>
      </c>
      <c r="IB24" s="97">
        <f t="shared" si="14"/>
        <v>235</v>
      </c>
      <c r="IC24" s="97">
        <f t="shared" si="14"/>
        <v>236</v>
      </c>
      <c r="ID24" s="97">
        <f t="shared" si="14"/>
        <v>237</v>
      </c>
      <c r="IE24" s="97">
        <f t="shared" si="14"/>
        <v>238</v>
      </c>
      <c r="IF24" s="97">
        <f t="shared" si="14"/>
        <v>239</v>
      </c>
      <c r="IG24" s="97">
        <f t="shared" si="14"/>
        <v>240</v>
      </c>
      <c r="IH24" s="97">
        <f t="shared" si="14"/>
        <v>241</v>
      </c>
      <c r="II24" s="97">
        <f t="shared" si="14"/>
        <v>242</v>
      </c>
      <c r="IJ24" s="97">
        <f t="shared" si="14"/>
        <v>243</v>
      </c>
      <c r="IK24" s="97">
        <f t="shared" si="14"/>
        <v>244</v>
      </c>
      <c r="IL24" s="97">
        <f t="shared" si="14"/>
        <v>245</v>
      </c>
      <c r="IM24" s="97">
        <f t="shared" si="14"/>
        <v>246</v>
      </c>
      <c r="IN24" s="97">
        <f t="shared" si="14"/>
        <v>247</v>
      </c>
      <c r="IO24" s="97">
        <f t="shared" si="14"/>
        <v>248</v>
      </c>
      <c r="IP24" s="97">
        <f t="shared" si="14"/>
        <v>249</v>
      </c>
      <c r="IQ24" s="97">
        <f t="shared" si="14"/>
        <v>250</v>
      </c>
      <c r="IR24" s="97">
        <f t="shared" si="14"/>
        <v>251</v>
      </c>
      <c r="IS24" s="97">
        <f t="shared" si="14"/>
        <v>252</v>
      </c>
      <c r="IT24" s="97">
        <f t="shared" si="14"/>
        <v>253</v>
      </c>
      <c r="IU24" s="97">
        <f t="shared" si="14"/>
        <v>254</v>
      </c>
      <c r="IV24" s="97">
        <f t="shared" si="14"/>
        <v>255</v>
      </c>
      <c r="IW24" s="97">
        <f t="shared" si="14"/>
        <v>256</v>
      </c>
      <c r="IX24" s="97">
        <f t="shared" si="14"/>
        <v>257</v>
      </c>
      <c r="IY24" s="97">
        <f t="shared" si="14"/>
        <v>258</v>
      </c>
      <c r="IZ24" s="97">
        <f t="shared" ref="IZ24:LK24" si="15">IY24+1</f>
        <v>259</v>
      </c>
      <c r="JA24" s="97">
        <f t="shared" si="15"/>
        <v>260</v>
      </c>
      <c r="JB24" s="97">
        <f t="shared" si="15"/>
        <v>261</v>
      </c>
      <c r="JC24" s="97">
        <f t="shared" si="15"/>
        <v>262</v>
      </c>
      <c r="JD24" s="97">
        <f t="shared" si="15"/>
        <v>263</v>
      </c>
      <c r="JE24" s="97">
        <f t="shared" si="15"/>
        <v>264</v>
      </c>
      <c r="JF24" s="97">
        <f t="shared" si="15"/>
        <v>265</v>
      </c>
      <c r="JG24" s="97">
        <f t="shared" si="15"/>
        <v>266</v>
      </c>
      <c r="JH24" s="97">
        <f t="shared" si="15"/>
        <v>267</v>
      </c>
      <c r="JI24" s="97">
        <f t="shared" si="15"/>
        <v>268</v>
      </c>
      <c r="JJ24" s="97">
        <f t="shared" si="15"/>
        <v>269</v>
      </c>
      <c r="JK24" s="97">
        <f t="shared" si="15"/>
        <v>270</v>
      </c>
      <c r="JL24" s="97">
        <f t="shared" si="15"/>
        <v>271</v>
      </c>
      <c r="JM24" s="97">
        <f t="shared" si="15"/>
        <v>272</v>
      </c>
      <c r="JN24" s="97">
        <f t="shared" si="15"/>
        <v>273</v>
      </c>
      <c r="JO24" s="97">
        <f t="shared" si="15"/>
        <v>274</v>
      </c>
      <c r="JP24" s="97">
        <f t="shared" si="15"/>
        <v>275</v>
      </c>
      <c r="JQ24" s="97">
        <f t="shared" si="15"/>
        <v>276</v>
      </c>
      <c r="JR24" s="97">
        <f t="shared" si="15"/>
        <v>277</v>
      </c>
      <c r="JS24" s="97">
        <f t="shared" si="15"/>
        <v>278</v>
      </c>
      <c r="JT24" s="97">
        <f t="shared" si="15"/>
        <v>279</v>
      </c>
      <c r="JU24" s="97">
        <f t="shared" si="15"/>
        <v>280</v>
      </c>
      <c r="JV24" s="97">
        <f t="shared" si="15"/>
        <v>281</v>
      </c>
      <c r="JW24" s="97">
        <f t="shared" si="15"/>
        <v>282</v>
      </c>
      <c r="JX24" s="97">
        <f t="shared" si="15"/>
        <v>283</v>
      </c>
      <c r="JY24" s="97">
        <f t="shared" si="15"/>
        <v>284</v>
      </c>
      <c r="JZ24" s="97">
        <f t="shared" si="15"/>
        <v>285</v>
      </c>
      <c r="KA24" s="97">
        <f t="shared" si="15"/>
        <v>286</v>
      </c>
      <c r="KB24" s="97">
        <f t="shared" si="15"/>
        <v>287</v>
      </c>
      <c r="KC24" s="97">
        <f t="shared" si="15"/>
        <v>288</v>
      </c>
      <c r="KD24" s="97">
        <f t="shared" si="15"/>
        <v>289</v>
      </c>
      <c r="KE24" s="97">
        <f t="shared" si="15"/>
        <v>290</v>
      </c>
      <c r="KF24" s="97">
        <f t="shared" si="15"/>
        <v>291</v>
      </c>
      <c r="KG24" s="97">
        <f t="shared" si="15"/>
        <v>292</v>
      </c>
      <c r="KH24" s="97">
        <f t="shared" si="15"/>
        <v>293</v>
      </c>
      <c r="KI24" s="97">
        <f t="shared" si="15"/>
        <v>294</v>
      </c>
      <c r="KJ24" s="97">
        <f t="shared" si="15"/>
        <v>295</v>
      </c>
      <c r="KK24" s="97">
        <f t="shared" si="15"/>
        <v>296</v>
      </c>
      <c r="KL24" s="97">
        <f t="shared" si="15"/>
        <v>297</v>
      </c>
      <c r="KM24" s="97">
        <f t="shared" si="15"/>
        <v>298</v>
      </c>
      <c r="KN24" s="97">
        <f t="shared" si="15"/>
        <v>299</v>
      </c>
      <c r="KO24" s="97">
        <f t="shared" si="15"/>
        <v>300</v>
      </c>
      <c r="KP24" s="97">
        <f t="shared" si="15"/>
        <v>301</v>
      </c>
      <c r="KQ24" s="97">
        <f t="shared" si="15"/>
        <v>302</v>
      </c>
      <c r="KR24" s="97">
        <f t="shared" si="15"/>
        <v>303</v>
      </c>
      <c r="KS24" s="97">
        <f t="shared" si="15"/>
        <v>304</v>
      </c>
      <c r="KT24" s="97">
        <f t="shared" si="15"/>
        <v>305</v>
      </c>
      <c r="KU24" s="97">
        <f t="shared" si="15"/>
        <v>306</v>
      </c>
      <c r="KV24" s="97">
        <f t="shared" si="15"/>
        <v>307</v>
      </c>
      <c r="KW24" s="97">
        <f t="shared" si="15"/>
        <v>308</v>
      </c>
      <c r="KX24" s="97">
        <f t="shared" si="15"/>
        <v>309</v>
      </c>
      <c r="KY24" s="97">
        <f t="shared" si="15"/>
        <v>310</v>
      </c>
      <c r="KZ24" s="97">
        <f t="shared" si="15"/>
        <v>311</v>
      </c>
      <c r="LA24" s="97">
        <f t="shared" si="15"/>
        <v>312</v>
      </c>
      <c r="LB24" s="97">
        <f t="shared" si="15"/>
        <v>313</v>
      </c>
      <c r="LC24" s="97">
        <f t="shared" si="15"/>
        <v>314</v>
      </c>
      <c r="LD24" s="97">
        <f t="shared" si="15"/>
        <v>315</v>
      </c>
      <c r="LE24" s="97">
        <f t="shared" si="15"/>
        <v>316</v>
      </c>
      <c r="LF24" s="97">
        <f t="shared" si="15"/>
        <v>317</v>
      </c>
      <c r="LG24" s="97">
        <f t="shared" si="15"/>
        <v>318</v>
      </c>
      <c r="LH24" s="97">
        <f t="shared" si="15"/>
        <v>319</v>
      </c>
      <c r="LI24" s="97">
        <f t="shared" si="15"/>
        <v>320</v>
      </c>
      <c r="LJ24" s="97">
        <f t="shared" si="15"/>
        <v>321</v>
      </c>
      <c r="LK24" s="97">
        <f t="shared" si="15"/>
        <v>322</v>
      </c>
      <c r="LL24" s="97">
        <f t="shared" ref="LL24:NI24" si="16">LK24+1</f>
        <v>323</v>
      </c>
      <c r="LM24" s="97">
        <f t="shared" si="16"/>
        <v>324</v>
      </c>
      <c r="LN24" s="97">
        <f t="shared" si="16"/>
        <v>325</v>
      </c>
      <c r="LO24" s="97">
        <f t="shared" si="16"/>
        <v>326</v>
      </c>
      <c r="LP24" s="97">
        <f t="shared" si="16"/>
        <v>327</v>
      </c>
      <c r="LQ24" s="97">
        <f t="shared" si="16"/>
        <v>328</v>
      </c>
      <c r="LR24" s="97">
        <f t="shared" si="16"/>
        <v>329</v>
      </c>
      <c r="LS24" s="97">
        <f t="shared" si="16"/>
        <v>330</v>
      </c>
      <c r="LT24" s="97">
        <f t="shared" si="16"/>
        <v>331</v>
      </c>
      <c r="LU24" s="97">
        <f t="shared" si="16"/>
        <v>332</v>
      </c>
      <c r="LV24" s="97">
        <f t="shared" si="16"/>
        <v>333</v>
      </c>
      <c r="LW24" s="97">
        <f t="shared" si="16"/>
        <v>334</v>
      </c>
      <c r="LX24" s="97">
        <f t="shared" si="16"/>
        <v>335</v>
      </c>
      <c r="LY24" s="97">
        <f t="shared" si="16"/>
        <v>336</v>
      </c>
      <c r="LZ24" s="97">
        <f t="shared" si="16"/>
        <v>337</v>
      </c>
      <c r="MA24" s="97">
        <f t="shared" si="16"/>
        <v>338</v>
      </c>
      <c r="MB24" s="97">
        <f t="shared" si="16"/>
        <v>339</v>
      </c>
      <c r="MC24" s="97">
        <f t="shared" si="16"/>
        <v>340</v>
      </c>
      <c r="MD24" s="97">
        <f t="shared" si="16"/>
        <v>341</v>
      </c>
      <c r="ME24" s="97">
        <f t="shared" si="16"/>
        <v>342</v>
      </c>
      <c r="MF24" s="97">
        <f t="shared" si="16"/>
        <v>343</v>
      </c>
      <c r="MG24" s="97">
        <f t="shared" si="16"/>
        <v>344</v>
      </c>
      <c r="MH24" s="97">
        <f t="shared" si="16"/>
        <v>345</v>
      </c>
      <c r="MI24" s="97">
        <f t="shared" si="16"/>
        <v>346</v>
      </c>
      <c r="MJ24" s="97">
        <f t="shared" si="16"/>
        <v>347</v>
      </c>
      <c r="MK24" s="97">
        <f t="shared" si="16"/>
        <v>348</v>
      </c>
      <c r="ML24" s="97">
        <f t="shared" si="16"/>
        <v>349</v>
      </c>
      <c r="MM24" s="97">
        <f t="shared" si="16"/>
        <v>350</v>
      </c>
      <c r="MN24" s="97">
        <f t="shared" si="16"/>
        <v>351</v>
      </c>
      <c r="MO24" s="97">
        <f t="shared" si="16"/>
        <v>352</v>
      </c>
      <c r="MP24" s="97">
        <f t="shared" si="16"/>
        <v>353</v>
      </c>
      <c r="MQ24" s="97">
        <f t="shared" si="16"/>
        <v>354</v>
      </c>
      <c r="MR24" s="97">
        <f t="shared" si="16"/>
        <v>355</v>
      </c>
      <c r="MS24" s="97">
        <f t="shared" si="16"/>
        <v>356</v>
      </c>
      <c r="MT24" s="97">
        <f t="shared" si="16"/>
        <v>357</v>
      </c>
      <c r="MU24" s="97">
        <f t="shared" si="16"/>
        <v>358</v>
      </c>
      <c r="MV24" s="97">
        <f t="shared" si="16"/>
        <v>359</v>
      </c>
      <c r="MW24" s="97">
        <f t="shared" si="16"/>
        <v>360</v>
      </c>
      <c r="MX24" s="97">
        <f t="shared" si="16"/>
        <v>361</v>
      </c>
      <c r="MY24" s="97">
        <f t="shared" si="16"/>
        <v>362</v>
      </c>
      <c r="MZ24" s="97">
        <f t="shared" si="16"/>
        <v>363</v>
      </c>
      <c r="NA24" s="97">
        <f t="shared" si="16"/>
        <v>364</v>
      </c>
      <c r="NB24" s="97">
        <f t="shared" si="16"/>
        <v>365</v>
      </c>
      <c r="NC24" s="97">
        <f t="shared" si="16"/>
        <v>366</v>
      </c>
      <c r="ND24" s="97">
        <f t="shared" si="16"/>
        <v>367</v>
      </c>
      <c r="NE24" s="97">
        <f t="shared" si="16"/>
        <v>368</v>
      </c>
      <c r="NF24" s="97">
        <f t="shared" si="16"/>
        <v>369</v>
      </c>
      <c r="NG24" s="97">
        <f t="shared" si="16"/>
        <v>370</v>
      </c>
      <c r="NH24" s="97">
        <f t="shared" si="16"/>
        <v>371</v>
      </c>
      <c r="NI24" s="98">
        <f t="shared" si="16"/>
        <v>372</v>
      </c>
      <c r="NJ24" s="6"/>
      <c r="NK24" s="6"/>
    </row>
    <row r="25" spans="1:375" x14ac:dyDescent="0.25">
      <c r="A25" s="99" t="s">
        <v>184</v>
      </c>
      <c r="B25" s="100">
        <f>Leases!D165</f>
        <v>43982</v>
      </c>
      <c r="C25" s="100">
        <f>EOMONTH(B25,1)</f>
        <v>44012</v>
      </c>
      <c r="D25" s="100">
        <f t="shared" ref="D25:BO25" si="17">EOMONTH(C25,1)</f>
        <v>44043</v>
      </c>
      <c r="E25" s="100">
        <f t="shared" si="17"/>
        <v>44074</v>
      </c>
      <c r="F25" s="100">
        <f t="shared" si="17"/>
        <v>44104</v>
      </c>
      <c r="G25" s="100">
        <f t="shared" si="17"/>
        <v>44135</v>
      </c>
      <c r="H25" s="100">
        <f t="shared" si="17"/>
        <v>44165</v>
      </c>
      <c r="I25" s="100">
        <f t="shared" si="17"/>
        <v>44196</v>
      </c>
      <c r="J25" s="100">
        <f t="shared" si="17"/>
        <v>44227</v>
      </c>
      <c r="K25" s="100">
        <f t="shared" si="17"/>
        <v>44255</v>
      </c>
      <c r="L25" s="100">
        <f t="shared" si="17"/>
        <v>44286</v>
      </c>
      <c r="M25" s="100">
        <f t="shared" si="17"/>
        <v>44316</v>
      </c>
      <c r="N25" s="100">
        <f t="shared" si="17"/>
        <v>44347</v>
      </c>
      <c r="O25" s="100">
        <f t="shared" si="17"/>
        <v>44377</v>
      </c>
      <c r="P25" s="100">
        <f t="shared" si="17"/>
        <v>44408</v>
      </c>
      <c r="Q25" s="100">
        <f t="shared" si="17"/>
        <v>44439</v>
      </c>
      <c r="R25" s="100">
        <f t="shared" si="17"/>
        <v>44469</v>
      </c>
      <c r="S25" s="100">
        <f t="shared" si="17"/>
        <v>44500</v>
      </c>
      <c r="T25" s="100">
        <f t="shared" si="17"/>
        <v>44530</v>
      </c>
      <c r="U25" s="100">
        <f t="shared" si="17"/>
        <v>44561</v>
      </c>
      <c r="V25" s="100">
        <f t="shared" si="17"/>
        <v>44592</v>
      </c>
      <c r="W25" s="100">
        <f t="shared" si="17"/>
        <v>44620</v>
      </c>
      <c r="X25" s="100">
        <f t="shared" si="17"/>
        <v>44651</v>
      </c>
      <c r="Y25" s="100">
        <f t="shared" si="17"/>
        <v>44681</v>
      </c>
      <c r="Z25" s="100">
        <f t="shared" si="17"/>
        <v>44712</v>
      </c>
      <c r="AA25" s="100">
        <f t="shared" si="17"/>
        <v>44742</v>
      </c>
      <c r="AB25" s="100">
        <f t="shared" si="17"/>
        <v>44773</v>
      </c>
      <c r="AC25" s="100">
        <f t="shared" si="17"/>
        <v>44804</v>
      </c>
      <c r="AD25" s="100">
        <f t="shared" si="17"/>
        <v>44834</v>
      </c>
      <c r="AE25" s="100">
        <f t="shared" si="17"/>
        <v>44865</v>
      </c>
      <c r="AF25" s="100">
        <f t="shared" si="17"/>
        <v>44895</v>
      </c>
      <c r="AG25" s="100">
        <f t="shared" si="17"/>
        <v>44926</v>
      </c>
      <c r="AH25" s="100">
        <f t="shared" si="17"/>
        <v>44957</v>
      </c>
      <c r="AI25" s="100">
        <f t="shared" si="17"/>
        <v>44985</v>
      </c>
      <c r="AJ25" s="100">
        <f t="shared" si="17"/>
        <v>45016</v>
      </c>
      <c r="AK25" s="100">
        <f t="shared" si="17"/>
        <v>45046</v>
      </c>
      <c r="AL25" s="100">
        <f t="shared" si="17"/>
        <v>45077</v>
      </c>
      <c r="AM25" s="100">
        <f t="shared" si="17"/>
        <v>45107</v>
      </c>
      <c r="AN25" s="100">
        <f t="shared" si="17"/>
        <v>45138</v>
      </c>
      <c r="AO25" s="100">
        <f t="shared" si="17"/>
        <v>45169</v>
      </c>
      <c r="AP25" s="100">
        <f t="shared" si="17"/>
        <v>45199</v>
      </c>
      <c r="AQ25" s="100">
        <f t="shared" si="17"/>
        <v>45230</v>
      </c>
      <c r="AR25" s="100">
        <f t="shared" si="17"/>
        <v>45260</v>
      </c>
      <c r="AS25" s="100">
        <f t="shared" si="17"/>
        <v>45291</v>
      </c>
      <c r="AT25" s="100">
        <f t="shared" si="17"/>
        <v>45322</v>
      </c>
      <c r="AU25" s="100">
        <f t="shared" si="17"/>
        <v>45351</v>
      </c>
      <c r="AV25" s="100">
        <f t="shared" si="17"/>
        <v>45382</v>
      </c>
      <c r="AW25" s="100">
        <f t="shared" si="17"/>
        <v>45412</v>
      </c>
      <c r="AX25" s="100">
        <f t="shared" si="17"/>
        <v>45443</v>
      </c>
      <c r="AY25" s="100">
        <f t="shared" si="17"/>
        <v>45473</v>
      </c>
      <c r="AZ25" s="100">
        <f t="shared" si="17"/>
        <v>45504</v>
      </c>
      <c r="BA25" s="100">
        <f t="shared" si="17"/>
        <v>45535</v>
      </c>
      <c r="BB25" s="100">
        <f t="shared" si="17"/>
        <v>45565</v>
      </c>
      <c r="BC25" s="100">
        <f t="shared" si="17"/>
        <v>45596</v>
      </c>
      <c r="BD25" s="100">
        <f t="shared" si="17"/>
        <v>45626</v>
      </c>
      <c r="BE25" s="100">
        <f t="shared" si="17"/>
        <v>45657</v>
      </c>
      <c r="BF25" s="100">
        <f t="shared" si="17"/>
        <v>45688</v>
      </c>
      <c r="BG25" s="100">
        <f t="shared" si="17"/>
        <v>45716</v>
      </c>
      <c r="BH25" s="100">
        <f t="shared" si="17"/>
        <v>45747</v>
      </c>
      <c r="BI25" s="100">
        <f t="shared" si="17"/>
        <v>45777</v>
      </c>
      <c r="BJ25" s="100">
        <f t="shared" si="17"/>
        <v>45808</v>
      </c>
      <c r="BK25" s="100">
        <f t="shared" si="17"/>
        <v>45838</v>
      </c>
      <c r="BL25" s="100">
        <f t="shared" si="17"/>
        <v>45869</v>
      </c>
      <c r="BM25" s="100">
        <f t="shared" si="17"/>
        <v>45900</v>
      </c>
      <c r="BN25" s="100">
        <f t="shared" si="17"/>
        <v>45930</v>
      </c>
      <c r="BO25" s="100">
        <f t="shared" si="17"/>
        <v>45961</v>
      </c>
      <c r="BP25" s="100">
        <f t="shared" ref="BP25:EA25" si="18">EOMONTH(BO25,1)</f>
        <v>45991</v>
      </c>
      <c r="BQ25" s="100">
        <f t="shared" si="18"/>
        <v>46022</v>
      </c>
      <c r="BR25" s="100">
        <f t="shared" si="18"/>
        <v>46053</v>
      </c>
      <c r="BS25" s="100">
        <f t="shared" si="18"/>
        <v>46081</v>
      </c>
      <c r="BT25" s="100">
        <f t="shared" si="18"/>
        <v>46112</v>
      </c>
      <c r="BU25" s="100">
        <f t="shared" si="18"/>
        <v>46142</v>
      </c>
      <c r="BV25" s="100">
        <f t="shared" si="18"/>
        <v>46173</v>
      </c>
      <c r="BW25" s="100">
        <f t="shared" si="18"/>
        <v>46203</v>
      </c>
      <c r="BX25" s="100">
        <f t="shared" si="18"/>
        <v>46234</v>
      </c>
      <c r="BY25" s="100">
        <f t="shared" si="18"/>
        <v>46265</v>
      </c>
      <c r="BZ25" s="100">
        <f t="shared" si="18"/>
        <v>46295</v>
      </c>
      <c r="CA25" s="100">
        <f t="shared" si="18"/>
        <v>46326</v>
      </c>
      <c r="CB25" s="100">
        <f t="shared" si="18"/>
        <v>46356</v>
      </c>
      <c r="CC25" s="100">
        <f t="shared" si="18"/>
        <v>46387</v>
      </c>
      <c r="CD25" s="100">
        <f t="shared" si="18"/>
        <v>46418</v>
      </c>
      <c r="CE25" s="100">
        <f t="shared" si="18"/>
        <v>46446</v>
      </c>
      <c r="CF25" s="100">
        <f t="shared" si="18"/>
        <v>46477</v>
      </c>
      <c r="CG25" s="100">
        <f t="shared" si="18"/>
        <v>46507</v>
      </c>
      <c r="CH25" s="100">
        <f t="shared" si="18"/>
        <v>46538</v>
      </c>
      <c r="CI25" s="100">
        <f t="shared" si="18"/>
        <v>46568</v>
      </c>
      <c r="CJ25" s="100">
        <f t="shared" si="18"/>
        <v>46599</v>
      </c>
      <c r="CK25" s="100">
        <f t="shared" si="18"/>
        <v>46630</v>
      </c>
      <c r="CL25" s="100">
        <f t="shared" si="18"/>
        <v>46660</v>
      </c>
      <c r="CM25" s="100">
        <f t="shared" si="18"/>
        <v>46691</v>
      </c>
      <c r="CN25" s="100">
        <f t="shared" si="18"/>
        <v>46721</v>
      </c>
      <c r="CO25" s="100">
        <f t="shared" si="18"/>
        <v>46752</v>
      </c>
      <c r="CP25" s="100">
        <f t="shared" si="18"/>
        <v>46783</v>
      </c>
      <c r="CQ25" s="100">
        <f t="shared" si="18"/>
        <v>46812</v>
      </c>
      <c r="CR25" s="100">
        <f t="shared" si="18"/>
        <v>46843</v>
      </c>
      <c r="CS25" s="100">
        <f t="shared" si="18"/>
        <v>46873</v>
      </c>
      <c r="CT25" s="100">
        <f t="shared" si="18"/>
        <v>46904</v>
      </c>
      <c r="CU25" s="100">
        <f t="shared" si="18"/>
        <v>46934</v>
      </c>
      <c r="CV25" s="100">
        <f t="shared" si="18"/>
        <v>46965</v>
      </c>
      <c r="CW25" s="100">
        <f t="shared" si="18"/>
        <v>46996</v>
      </c>
      <c r="CX25" s="100">
        <f t="shared" si="18"/>
        <v>47026</v>
      </c>
      <c r="CY25" s="100">
        <f t="shared" si="18"/>
        <v>47057</v>
      </c>
      <c r="CZ25" s="100">
        <f t="shared" si="18"/>
        <v>47087</v>
      </c>
      <c r="DA25" s="100">
        <f t="shared" si="18"/>
        <v>47118</v>
      </c>
      <c r="DB25" s="100">
        <f t="shared" si="18"/>
        <v>47149</v>
      </c>
      <c r="DC25" s="100">
        <f t="shared" si="18"/>
        <v>47177</v>
      </c>
      <c r="DD25" s="100">
        <f t="shared" si="18"/>
        <v>47208</v>
      </c>
      <c r="DE25" s="100">
        <f t="shared" si="18"/>
        <v>47238</v>
      </c>
      <c r="DF25" s="100">
        <f t="shared" si="18"/>
        <v>47269</v>
      </c>
      <c r="DG25" s="100">
        <f t="shared" si="18"/>
        <v>47299</v>
      </c>
      <c r="DH25" s="100">
        <f t="shared" si="18"/>
        <v>47330</v>
      </c>
      <c r="DI25" s="100">
        <f t="shared" si="18"/>
        <v>47361</v>
      </c>
      <c r="DJ25" s="100">
        <f t="shared" si="18"/>
        <v>47391</v>
      </c>
      <c r="DK25" s="100">
        <f t="shared" si="18"/>
        <v>47422</v>
      </c>
      <c r="DL25" s="100">
        <f t="shared" si="18"/>
        <v>47452</v>
      </c>
      <c r="DM25" s="100">
        <f t="shared" si="18"/>
        <v>47483</v>
      </c>
      <c r="DN25" s="100">
        <f t="shared" si="18"/>
        <v>47514</v>
      </c>
      <c r="DO25" s="100">
        <f t="shared" si="18"/>
        <v>47542</v>
      </c>
      <c r="DP25" s="100">
        <f t="shared" si="18"/>
        <v>47573</v>
      </c>
      <c r="DQ25" s="100">
        <f t="shared" si="18"/>
        <v>47603</v>
      </c>
      <c r="DR25" s="100">
        <f t="shared" si="18"/>
        <v>47634</v>
      </c>
      <c r="DS25" s="100">
        <f t="shared" si="18"/>
        <v>47664</v>
      </c>
      <c r="DT25" s="100">
        <f t="shared" si="18"/>
        <v>47695</v>
      </c>
      <c r="DU25" s="100">
        <f t="shared" si="18"/>
        <v>47726</v>
      </c>
      <c r="DV25" s="100">
        <f t="shared" si="18"/>
        <v>47756</v>
      </c>
      <c r="DW25" s="100">
        <f t="shared" si="18"/>
        <v>47787</v>
      </c>
      <c r="DX25" s="100">
        <f t="shared" si="18"/>
        <v>47817</v>
      </c>
      <c r="DY25" s="100">
        <f t="shared" si="18"/>
        <v>47848</v>
      </c>
      <c r="DZ25" s="100">
        <f t="shared" si="18"/>
        <v>47879</v>
      </c>
      <c r="EA25" s="100">
        <f t="shared" si="18"/>
        <v>47907</v>
      </c>
      <c r="EB25" s="100">
        <f t="shared" ref="EB25:GM25" si="19">EOMONTH(EA25,1)</f>
        <v>47938</v>
      </c>
      <c r="EC25" s="100">
        <f t="shared" si="19"/>
        <v>47968</v>
      </c>
      <c r="ED25" s="100">
        <f t="shared" si="19"/>
        <v>47999</v>
      </c>
      <c r="EE25" s="100">
        <f t="shared" si="19"/>
        <v>48029</v>
      </c>
      <c r="EF25" s="100">
        <f t="shared" si="19"/>
        <v>48060</v>
      </c>
      <c r="EG25" s="100">
        <f t="shared" si="19"/>
        <v>48091</v>
      </c>
      <c r="EH25" s="100">
        <f t="shared" si="19"/>
        <v>48121</v>
      </c>
      <c r="EI25" s="100">
        <f t="shared" si="19"/>
        <v>48152</v>
      </c>
      <c r="EJ25" s="100">
        <f t="shared" si="19"/>
        <v>48182</v>
      </c>
      <c r="EK25" s="100">
        <f t="shared" si="19"/>
        <v>48213</v>
      </c>
      <c r="EL25" s="100">
        <f t="shared" si="19"/>
        <v>48244</v>
      </c>
      <c r="EM25" s="100">
        <f t="shared" si="19"/>
        <v>48273</v>
      </c>
      <c r="EN25" s="100">
        <f t="shared" si="19"/>
        <v>48304</v>
      </c>
      <c r="EO25" s="100">
        <f t="shared" si="19"/>
        <v>48334</v>
      </c>
      <c r="EP25" s="100">
        <f t="shared" si="19"/>
        <v>48365</v>
      </c>
      <c r="EQ25" s="100">
        <f t="shared" si="19"/>
        <v>48395</v>
      </c>
      <c r="ER25" s="100">
        <f t="shared" si="19"/>
        <v>48426</v>
      </c>
      <c r="ES25" s="100">
        <f t="shared" si="19"/>
        <v>48457</v>
      </c>
      <c r="ET25" s="100">
        <f t="shared" si="19"/>
        <v>48487</v>
      </c>
      <c r="EU25" s="100">
        <f t="shared" si="19"/>
        <v>48518</v>
      </c>
      <c r="EV25" s="100">
        <f t="shared" si="19"/>
        <v>48548</v>
      </c>
      <c r="EW25" s="100">
        <f t="shared" si="19"/>
        <v>48579</v>
      </c>
      <c r="EX25" s="100">
        <f t="shared" si="19"/>
        <v>48610</v>
      </c>
      <c r="EY25" s="100">
        <f t="shared" si="19"/>
        <v>48638</v>
      </c>
      <c r="EZ25" s="100">
        <f t="shared" si="19"/>
        <v>48669</v>
      </c>
      <c r="FA25" s="100">
        <f t="shared" si="19"/>
        <v>48699</v>
      </c>
      <c r="FB25" s="100">
        <f t="shared" si="19"/>
        <v>48730</v>
      </c>
      <c r="FC25" s="100">
        <f t="shared" si="19"/>
        <v>48760</v>
      </c>
      <c r="FD25" s="100">
        <f t="shared" si="19"/>
        <v>48791</v>
      </c>
      <c r="FE25" s="100">
        <f t="shared" si="19"/>
        <v>48822</v>
      </c>
      <c r="FF25" s="100">
        <f t="shared" si="19"/>
        <v>48852</v>
      </c>
      <c r="FG25" s="100">
        <f t="shared" si="19"/>
        <v>48883</v>
      </c>
      <c r="FH25" s="100">
        <f t="shared" si="19"/>
        <v>48913</v>
      </c>
      <c r="FI25" s="100">
        <f t="shared" si="19"/>
        <v>48944</v>
      </c>
      <c r="FJ25" s="100">
        <f t="shared" si="19"/>
        <v>48975</v>
      </c>
      <c r="FK25" s="100">
        <f t="shared" si="19"/>
        <v>49003</v>
      </c>
      <c r="FL25" s="100">
        <f t="shared" si="19"/>
        <v>49034</v>
      </c>
      <c r="FM25" s="100">
        <f t="shared" si="19"/>
        <v>49064</v>
      </c>
      <c r="FN25" s="100">
        <f t="shared" si="19"/>
        <v>49095</v>
      </c>
      <c r="FO25" s="100">
        <f t="shared" si="19"/>
        <v>49125</v>
      </c>
      <c r="FP25" s="100">
        <f t="shared" si="19"/>
        <v>49156</v>
      </c>
      <c r="FQ25" s="100">
        <f t="shared" si="19"/>
        <v>49187</v>
      </c>
      <c r="FR25" s="100">
        <f t="shared" si="19"/>
        <v>49217</v>
      </c>
      <c r="FS25" s="100">
        <f t="shared" si="19"/>
        <v>49248</v>
      </c>
      <c r="FT25" s="100">
        <f t="shared" si="19"/>
        <v>49278</v>
      </c>
      <c r="FU25" s="100">
        <f t="shared" si="19"/>
        <v>49309</v>
      </c>
      <c r="FV25" s="100">
        <f t="shared" si="19"/>
        <v>49340</v>
      </c>
      <c r="FW25" s="100">
        <f t="shared" si="19"/>
        <v>49368</v>
      </c>
      <c r="FX25" s="100">
        <f t="shared" si="19"/>
        <v>49399</v>
      </c>
      <c r="FY25" s="100">
        <f t="shared" si="19"/>
        <v>49429</v>
      </c>
      <c r="FZ25" s="100">
        <f t="shared" si="19"/>
        <v>49460</v>
      </c>
      <c r="GA25" s="100">
        <f t="shared" si="19"/>
        <v>49490</v>
      </c>
      <c r="GB25" s="100">
        <f t="shared" si="19"/>
        <v>49521</v>
      </c>
      <c r="GC25" s="100">
        <f t="shared" si="19"/>
        <v>49552</v>
      </c>
      <c r="GD25" s="100">
        <f t="shared" si="19"/>
        <v>49582</v>
      </c>
      <c r="GE25" s="100">
        <f t="shared" si="19"/>
        <v>49613</v>
      </c>
      <c r="GF25" s="100">
        <f t="shared" si="19"/>
        <v>49643</v>
      </c>
      <c r="GG25" s="100">
        <f t="shared" si="19"/>
        <v>49674</v>
      </c>
      <c r="GH25" s="100">
        <f t="shared" si="19"/>
        <v>49705</v>
      </c>
      <c r="GI25" s="100">
        <f t="shared" si="19"/>
        <v>49734</v>
      </c>
      <c r="GJ25" s="100">
        <f t="shared" si="19"/>
        <v>49765</v>
      </c>
      <c r="GK25" s="100">
        <f t="shared" si="19"/>
        <v>49795</v>
      </c>
      <c r="GL25" s="100">
        <f t="shared" si="19"/>
        <v>49826</v>
      </c>
      <c r="GM25" s="100">
        <f t="shared" si="19"/>
        <v>49856</v>
      </c>
      <c r="GN25" s="100">
        <f t="shared" ref="GN25:IY25" si="20">EOMONTH(GM25,1)</f>
        <v>49887</v>
      </c>
      <c r="GO25" s="100">
        <f t="shared" si="20"/>
        <v>49918</v>
      </c>
      <c r="GP25" s="100">
        <f t="shared" si="20"/>
        <v>49948</v>
      </c>
      <c r="GQ25" s="100">
        <f t="shared" si="20"/>
        <v>49979</v>
      </c>
      <c r="GR25" s="100">
        <f t="shared" si="20"/>
        <v>50009</v>
      </c>
      <c r="GS25" s="100">
        <f t="shared" si="20"/>
        <v>50040</v>
      </c>
      <c r="GT25" s="100">
        <f t="shared" si="20"/>
        <v>50071</v>
      </c>
      <c r="GU25" s="100">
        <f t="shared" si="20"/>
        <v>50099</v>
      </c>
      <c r="GV25" s="100">
        <f t="shared" si="20"/>
        <v>50130</v>
      </c>
      <c r="GW25" s="100">
        <f t="shared" si="20"/>
        <v>50160</v>
      </c>
      <c r="GX25" s="100">
        <f t="shared" si="20"/>
        <v>50191</v>
      </c>
      <c r="GY25" s="100">
        <f t="shared" si="20"/>
        <v>50221</v>
      </c>
      <c r="GZ25" s="100">
        <f t="shared" si="20"/>
        <v>50252</v>
      </c>
      <c r="HA25" s="100">
        <f t="shared" si="20"/>
        <v>50283</v>
      </c>
      <c r="HB25" s="100">
        <f t="shared" si="20"/>
        <v>50313</v>
      </c>
      <c r="HC25" s="100">
        <f t="shared" si="20"/>
        <v>50344</v>
      </c>
      <c r="HD25" s="100">
        <f t="shared" si="20"/>
        <v>50374</v>
      </c>
      <c r="HE25" s="100">
        <f t="shared" si="20"/>
        <v>50405</v>
      </c>
      <c r="HF25" s="100">
        <f t="shared" si="20"/>
        <v>50436</v>
      </c>
      <c r="HG25" s="100">
        <f t="shared" si="20"/>
        <v>50464</v>
      </c>
      <c r="HH25" s="100">
        <f t="shared" si="20"/>
        <v>50495</v>
      </c>
      <c r="HI25" s="100">
        <f t="shared" si="20"/>
        <v>50525</v>
      </c>
      <c r="HJ25" s="100">
        <f t="shared" si="20"/>
        <v>50556</v>
      </c>
      <c r="HK25" s="100">
        <f t="shared" si="20"/>
        <v>50586</v>
      </c>
      <c r="HL25" s="100">
        <f t="shared" si="20"/>
        <v>50617</v>
      </c>
      <c r="HM25" s="100">
        <f t="shared" si="20"/>
        <v>50648</v>
      </c>
      <c r="HN25" s="100">
        <f t="shared" si="20"/>
        <v>50678</v>
      </c>
      <c r="HO25" s="100">
        <f t="shared" si="20"/>
        <v>50709</v>
      </c>
      <c r="HP25" s="100">
        <f t="shared" si="20"/>
        <v>50739</v>
      </c>
      <c r="HQ25" s="100">
        <f t="shared" si="20"/>
        <v>50770</v>
      </c>
      <c r="HR25" s="100">
        <f t="shared" si="20"/>
        <v>50801</v>
      </c>
      <c r="HS25" s="100">
        <f t="shared" si="20"/>
        <v>50829</v>
      </c>
      <c r="HT25" s="100">
        <f t="shared" si="20"/>
        <v>50860</v>
      </c>
      <c r="HU25" s="100">
        <f t="shared" si="20"/>
        <v>50890</v>
      </c>
      <c r="HV25" s="100">
        <f t="shared" si="20"/>
        <v>50921</v>
      </c>
      <c r="HW25" s="100">
        <f t="shared" si="20"/>
        <v>50951</v>
      </c>
      <c r="HX25" s="100">
        <f t="shared" si="20"/>
        <v>50982</v>
      </c>
      <c r="HY25" s="100">
        <f t="shared" si="20"/>
        <v>51013</v>
      </c>
      <c r="HZ25" s="100">
        <f t="shared" si="20"/>
        <v>51043</v>
      </c>
      <c r="IA25" s="100">
        <f t="shared" si="20"/>
        <v>51074</v>
      </c>
      <c r="IB25" s="100">
        <f t="shared" si="20"/>
        <v>51104</v>
      </c>
      <c r="IC25" s="100">
        <f t="shared" si="20"/>
        <v>51135</v>
      </c>
      <c r="ID25" s="100">
        <f t="shared" si="20"/>
        <v>51166</v>
      </c>
      <c r="IE25" s="100">
        <f t="shared" si="20"/>
        <v>51195</v>
      </c>
      <c r="IF25" s="100">
        <f t="shared" si="20"/>
        <v>51226</v>
      </c>
      <c r="IG25" s="100">
        <f t="shared" si="20"/>
        <v>51256</v>
      </c>
      <c r="IH25" s="100">
        <f t="shared" si="20"/>
        <v>51287</v>
      </c>
      <c r="II25" s="100">
        <f t="shared" si="20"/>
        <v>51317</v>
      </c>
      <c r="IJ25" s="100">
        <f t="shared" si="20"/>
        <v>51348</v>
      </c>
      <c r="IK25" s="100">
        <f t="shared" si="20"/>
        <v>51379</v>
      </c>
      <c r="IL25" s="100">
        <f t="shared" si="20"/>
        <v>51409</v>
      </c>
      <c r="IM25" s="100">
        <f t="shared" si="20"/>
        <v>51440</v>
      </c>
      <c r="IN25" s="100">
        <f t="shared" si="20"/>
        <v>51470</v>
      </c>
      <c r="IO25" s="100">
        <f t="shared" si="20"/>
        <v>51501</v>
      </c>
      <c r="IP25" s="100">
        <f t="shared" si="20"/>
        <v>51532</v>
      </c>
      <c r="IQ25" s="100">
        <f t="shared" si="20"/>
        <v>51560</v>
      </c>
      <c r="IR25" s="100">
        <f t="shared" si="20"/>
        <v>51591</v>
      </c>
      <c r="IS25" s="100">
        <f t="shared" si="20"/>
        <v>51621</v>
      </c>
      <c r="IT25" s="100">
        <f t="shared" si="20"/>
        <v>51652</v>
      </c>
      <c r="IU25" s="100">
        <f t="shared" si="20"/>
        <v>51682</v>
      </c>
      <c r="IV25" s="100">
        <f t="shared" si="20"/>
        <v>51713</v>
      </c>
      <c r="IW25" s="100">
        <f t="shared" si="20"/>
        <v>51744</v>
      </c>
      <c r="IX25" s="100">
        <f t="shared" si="20"/>
        <v>51774</v>
      </c>
      <c r="IY25" s="100">
        <f t="shared" si="20"/>
        <v>51805</v>
      </c>
      <c r="IZ25" s="100">
        <f t="shared" ref="IZ25:LK25" si="21">EOMONTH(IY25,1)</f>
        <v>51835</v>
      </c>
      <c r="JA25" s="100">
        <f t="shared" si="21"/>
        <v>51866</v>
      </c>
      <c r="JB25" s="100">
        <f t="shared" si="21"/>
        <v>51897</v>
      </c>
      <c r="JC25" s="100">
        <f t="shared" si="21"/>
        <v>51925</v>
      </c>
      <c r="JD25" s="100">
        <f t="shared" si="21"/>
        <v>51956</v>
      </c>
      <c r="JE25" s="100">
        <f t="shared" si="21"/>
        <v>51986</v>
      </c>
      <c r="JF25" s="100">
        <f t="shared" si="21"/>
        <v>52017</v>
      </c>
      <c r="JG25" s="100">
        <f t="shared" si="21"/>
        <v>52047</v>
      </c>
      <c r="JH25" s="100">
        <f t="shared" si="21"/>
        <v>52078</v>
      </c>
      <c r="JI25" s="100">
        <f t="shared" si="21"/>
        <v>52109</v>
      </c>
      <c r="JJ25" s="100">
        <f t="shared" si="21"/>
        <v>52139</v>
      </c>
      <c r="JK25" s="100">
        <f t="shared" si="21"/>
        <v>52170</v>
      </c>
      <c r="JL25" s="100">
        <f t="shared" si="21"/>
        <v>52200</v>
      </c>
      <c r="JM25" s="100">
        <f t="shared" si="21"/>
        <v>52231</v>
      </c>
      <c r="JN25" s="100">
        <f t="shared" si="21"/>
        <v>52262</v>
      </c>
      <c r="JO25" s="100">
        <f t="shared" si="21"/>
        <v>52290</v>
      </c>
      <c r="JP25" s="100">
        <f t="shared" si="21"/>
        <v>52321</v>
      </c>
      <c r="JQ25" s="100">
        <f t="shared" si="21"/>
        <v>52351</v>
      </c>
      <c r="JR25" s="100">
        <f t="shared" si="21"/>
        <v>52382</v>
      </c>
      <c r="JS25" s="100">
        <f t="shared" si="21"/>
        <v>52412</v>
      </c>
      <c r="JT25" s="100">
        <f t="shared" si="21"/>
        <v>52443</v>
      </c>
      <c r="JU25" s="100">
        <f t="shared" si="21"/>
        <v>52474</v>
      </c>
      <c r="JV25" s="100">
        <f t="shared" si="21"/>
        <v>52504</v>
      </c>
      <c r="JW25" s="100">
        <f t="shared" si="21"/>
        <v>52535</v>
      </c>
      <c r="JX25" s="100">
        <f t="shared" si="21"/>
        <v>52565</v>
      </c>
      <c r="JY25" s="100">
        <f t="shared" si="21"/>
        <v>52596</v>
      </c>
      <c r="JZ25" s="100">
        <f t="shared" si="21"/>
        <v>52627</v>
      </c>
      <c r="KA25" s="100">
        <f t="shared" si="21"/>
        <v>52656</v>
      </c>
      <c r="KB25" s="100">
        <f t="shared" si="21"/>
        <v>52687</v>
      </c>
      <c r="KC25" s="100">
        <f t="shared" si="21"/>
        <v>52717</v>
      </c>
      <c r="KD25" s="100">
        <f t="shared" si="21"/>
        <v>52748</v>
      </c>
      <c r="KE25" s="100">
        <f t="shared" si="21"/>
        <v>52778</v>
      </c>
      <c r="KF25" s="100">
        <f t="shared" si="21"/>
        <v>52809</v>
      </c>
      <c r="KG25" s="100">
        <f t="shared" si="21"/>
        <v>52840</v>
      </c>
      <c r="KH25" s="100">
        <f t="shared" si="21"/>
        <v>52870</v>
      </c>
      <c r="KI25" s="100">
        <f t="shared" si="21"/>
        <v>52901</v>
      </c>
      <c r="KJ25" s="100">
        <f t="shared" si="21"/>
        <v>52931</v>
      </c>
      <c r="KK25" s="100">
        <f t="shared" si="21"/>
        <v>52962</v>
      </c>
      <c r="KL25" s="100">
        <f t="shared" si="21"/>
        <v>52993</v>
      </c>
      <c r="KM25" s="100">
        <f t="shared" si="21"/>
        <v>53021</v>
      </c>
      <c r="KN25" s="100">
        <f t="shared" si="21"/>
        <v>53052</v>
      </c>
      <c r="KO25" s="100">
        <f t="shared" si="21"/>
        <v>53082</v>
      </c>
      <c r="KP25" s="100">
        <f t="shared" si="21"/>
        <v>53113</v>
      </c>
      <c r="KQ25" s="100">
        <f t="shared" si="21"/>
        <v>53143</v>
      </c>
      <c r="KR25" s="100">
        <f t="shared" si="21"/>
        <v>53174</v>
      </c>
      <c r="KS25" s="100">
        <f t="shared" si="21"/>
        <v>53205</v>
      </c>
      <c r="KT25" s="100">
        <f t="shared" si="21"/>
        <v>53235</v>
      </c>
      <c r="KU25" s="100">
        <f t="shared" si="21"/>
        <v>53266</v>
      </c>
      <c r="KV25" s="100">
        <f t="shared" si="21"/>
        <v>53296</v>
      </c>
      <c r="KW25" s="100">
        <f t="shared" si="21"/>
        <v>53327</v>
      </c>
      <c r="KX25" s="100">
        <f t="shared" si="21"/>
        <v>53358</v>
      </c>
      <c r="KY25" s="100">
        <f t="shared" si="21"/>
        <v>53386</v>
      </c>
      <c r="KZ25" s="100">
        <f t="shared" si="21"/>
        <v>53417</v>
      </c>
      <c r="LA25" s="100">
        <f t="shared" si="21"/>
        <v>53447</v>
      </c>
      <c r="LB25" s="100">
        <f t="shared" si="21"/>
        <v>53478</v>
      </c>
      <c r="LC25" s="100">
        <f t="shared" si="21"/>
        <v>53508</v>
      </c>
      <c r="LD25" s="100">
        <f t="shared" si="21"/>
        <v>53539</v>
      </c>
      <c r="LE25" s="100">
        <f t="shared" si="21"/>
        <v>53570</v>
      </c>
      <c r="LF25" s="100">
        <f t="shared" si="21"/>
        <v>53600</v>
      </c>
      <c r="LG25" s="100">
        <f t="shared" si="21"/>
        <v>53631</v>
      </c>
      <c r="LH25" s="100">
        <f t="shared" si="21"/>
        <v>53661</v>
      </c>
      <c r="LI25" s="100">
        <f t="shared" si="21"/>
        <v>53692</v>
      </c>
      <c r="LJ25" s="100">
        <f t="shared" si="21"/>
        <v>53723</v>
      </c>
      <c r="LK25" s="100">
        <f t="shared" si="21"/>
        <v>53751</v>
      </c>
      <c r="LL25" s="100">
        <f t="shared" ref="LL25:NI25" si="22">EOMONTH(LK25,1)</f>
        <v>53782</v>
      </c>
      <c r="LM25" s="100">
        <f t="shared" si="22"/>
        <v>53812</v>
      </c>
      <c r="LN25" s="100">
        <f t="shared" si="22"/>
        <v>53843</v>
      </c>
      <c r="LO25" s="100">
        <f t="shared" si="22"/>
        <v>53873</v>
      </c>
      <c r="LP25" s="100">
        <f t="shared" si="22"/>
        <v>53904</v>
      </c>
      <c r="LQ25" s="100">
        <f t="shared" si="22"/>
        <v>53935</v>
      </c>
      <c r="LR25" s="100">
        <f t="shared" si="22"/>
        <v>53965</v>
      </c>
      <c r="LS25" s="100">
        <f t="shared" si="22"/>
        <v>53996</v>
      </c>
      <c r="LT25" s="100">
        <f t="shared" si="22"/>
        <v>54026</v>
      </c>
      <c r="LU25" s="100">
        <f t="shared" si="22"/>
        <v>54057</v>
      </c>
      <c r="LV25" s="100">
        <f t="shared" si="22"/>
        <v>54088</v>
      </c>
      <c r="LW25" s="100">
        <f t="shared" si="22"/>
        <v>54117</v>
      </c>
      <c r="LX25" s="100">
        <f t="shared" si="22"/>
        <v>54148</v>
      </c>
      <c r="LY25" s="100">
        <f t="shared" si="22"/>
        <v>54178</v>
      </c>
      <c r="LZ25" s="100">
        <f t="shared" si="22"/>
        <v>54209</v>
      </c>
      <c r="MA25" s="100">
        <f t="shared" si="22"/>
        <v>54239</v>
      </c>
      <c r="MB25" s="100">
        <f t="shared" si="22"/>
        <v>54270</v>
      </c>
      <c r="MC25" s="100">
        <f t="shared" si="22"/>
        <v>54301</v>
      </c>
      <c r="MD25" s="100">
        <f t="shared" si="22"/>
        <v>54331</v>
      </c>
      <c r="ME25" s="100">
        <f t="shared" si="22"/>
        <v>54362</v>
      </c>
      <c r="MF25" s="100">
        <f t="shared" si="22"/>
        <v>54392</v>
      </c>
      <c r="MG25" s="100">
        <f t="shared" si="22"/>
        <v>54423</v>
      </c>
      <c r="MH25" s="100">
        <f t="shared" si="22"/>
        <v>54454</v>
      </c>
      <c r="MI25" s="100">
        <f t="shared" si="22"/>
        <v>54482</v>
      </c>
      <c r="MJ25" s="100">
        <f t="shared" si="22"/>
        <v>54513</v>
      </c>
      <c r="MK25" s="100">
        <f t="shared" si="22"/>
        <v>54543</v>
      </c>
      <c r="ML25" s="100">
        <f t="shared" si="22"/>
        <v>54574</v>
      </c>
      <c r="MM25" s="100">
        <f t="shared" si="22"/>
        <v>54604</v>
      </c>
      <c r="MN25" s="100">
        <f t="shared" si="22"/>
        <v>54635</v>
      </c>
      <c r="MO25" s="100">
        <f t="shared" si="22"/>
        <v>54666</v>
      </c>
      <c r="MP25" s="100">
        <f t="shared" si="22"/>
        <v>54696</v>
      </c>
      <c r="MQ25" s="100">
        <f t="shared" si="22"/>
        <v>54727</v>
      </c>
      <c r="MR25" s="100">
        <f t="shared" si="22"/>
        <v>54757</v>
      </c>
      <c r="MS25" s="100">
        <f t="shared" si="22"/>
        <v>54788</v>
      </c>
      <c r="MT25" s="100">
        <f t="shared" si="22"/>
        <v>54819</v>
      </c>
      <c r="MU25" s="100">
        <f t="shared" si="22"/>
        <v>54847</v>
      </c>
      <c r="MV25" s="100">
        <f t="shared" si="22"/>
        <v>54878</v>
      </c>
      <c r="MW25" s="100">
        <f t="shared" si="22"/>
        <v>54908</v>
      </c>
      <c r="MX25" s="100">
        <f t="shared" si="22"/>
        <v>54939</v>
      </c>
      <c r="MY25" s="100">
        <f t="shared" si="22"/>
        <v>54969</v>
      </c>
      <c r="MZ25" s="100">
        <f t="shared" si="22"/>
        <v>55000</v>
      </c>
      <c r="NA25" s="100">
        <f t="shared" si="22"/>
        <v>55031</v>
      </c>
      <c r="NB25" s="100">
        <f t="shared" si="22"/>
        <v>55061</v>
      </c>
      <c r="NC25" s="100">
        <f t="shared" si="22"/>
        <v>55092</v>
      </c>
      <c r="ND25" s="100">
        <f t="shared" si="22"/>
        <v>55122</v>
      </c>
      <c r="NE25" s="100">
        <f t="shared" si="22"/>
        <v>55153</v>
      </c>
      <c r="NF25" s="100">
        <f t="shared" si="22"/>
        <v>55184</v>
      </c>
      <c r="NG25" s="100">
        <f t="shared" si="22"/>
        <v>55212</v>
      </c>
      <c r="NH25" s="100">
        <f t="shared" si="22"/>
        <v>55243</v>
      </c>
      <c r="NI25" s="145">
        <f t="shared" si="22"/>
        <v>55273</v>
      </c>
      <c r="NJ25" s="6"/>
      <c r="NK25" s="6"/>
    </row>
    <row r="26" spans="1:375" x14ac:dyDescent="0.25">
      <c r="A26" s="15" t="s">
        <v>117</v>
      </c>
      <c r="B26" s="213">
        <f>IFERROR(HLOOKUP(B23,$G$5:$Q$10,6,0)/12,A26)</f>
        <v>3208.3333333333335</v>
      </c>
      <c r="C26" s="214">
        <f t="shared" ref="C26:BN26" si="23">IFERROR(HLOOKUP(C23,$G$5:$Q$10,6,0)/12,B26)</f>
        <v>3208.3333333333335</v>
      </c>
      <c r="D26" s="214">
        <f t="shared" si="23"/>
        <v>3208.3333333333335</v>
      </c>
      <c r="E26" s="214">
        <f t="shared" si="23"/>
        <v>3208.3333333333335</v>
      </c>
      <c r="F26" s="214">
        <f t="shared" si="23"/>
        <v>3208.3333333333335</v>
      </c>
      <c r="G26" s="214">
        <f t="shared" si="23"/>
        <v>3208.3333333333335</v>
      </c>
      <c r="H26" s="214">
        <f t="shared" si="23"/>
        <v>3208.3333333333335</v>
      </c>
      <c r="I26" s="214">
        <f t="shared" si="23"/>
        <v>3208.3333333333335</v>
      </c>
      <c r="J26" s="214">
        <f t="shared" si="23"/>
        <v>3208.3333333333335</v>
      </c>
      <c r="K26" s="214">
        <f t="shared" si="23"/>
        <v>3208.3333333333335</v>
      </c>
      <c r="L26" s="214">
        <f t="shared" si="23"/>
        <v>3208.3333333333335</v>
      </c>
      <c r="M26" s="214">
        <f t="shared" si="23"/>
        <v>3208.3333333333335</v>
      </c>
      <c r="N26" s="214">
        <f t="shared" si="23"/>
        <v>4812.5</v>
      </c>
      <c r="O26" s="214">
        <f t="shared" si="23"/>
        <v>4812.5</v>
      </c>
      <c r="P26" s="214">
        <f t="shared" si="23"/>
        <v>4812.5</v>
      </c>
      <c r="Q26" s="214">
        <f t="shared" si="23"/>
        <v>4812.5</v>
      </c>
      <c r="R26" s="214">
        <f t="shared" si="23"/>
        <v>4812.5</v>
      </c>
      <c r="S26" s="214">
        <f t="shared" si="23"/>
        <v>4812.5</v>
      </c>
      <c r="T26" s="214">
        <f t="shared" si="23"/>
        <v>4812.5</v>
      </c>
      <c r="U26" s="214">
        <f t="shared" si="23"/>
        <v>4812.5</v>
      </c>
      <c r="V26" s="214">
        <f t="shared" si="23"/>
        <v>4812.5</v>
      </c>
      <c r="W26" s="214">
        <f t="shared" si="23"/>
        <v>4812.5</v>
      </c>
      <c r="X26" s="214">
        <f t="shared" si="23"/>
        <v>4812.5</v>
      </c>
      <c r="Y26" s="214">
        <f t="shared" si="23"/>
        <v>4812.5</v>
      </c>
      <c r="Z26" s="214">
        <f t="shared" si="23"/>
        <v>7218.75</v>
      </c>
      <c r="AA26" s="214">
        <f t="shared" si="23"/>
        <v>7218.75</v>
      </c>
      <c r="AB26" s="214">
        <f t="shared" si="23"/>
        <v>7218.75</v>
      </c>
      <c r="AC26" s="214">
        <f t="shared" si="23"/>
        <v>7218.75</v>
      </c>
      <c r="AD26" s="214">
        <f t="shared" si="23"/>
        <v>7218.75</v>
      </c>
      <c r="AE26" s="214">
        <f t="shared" si="23"/>
        <v>7218.75</v>
      </c>
      <c r="AF26" s="214">
        <f t="shared" si="23"/>
        <v>7218.75</v>
      </c>
      <c r="AG26" s="214">
        <f t="shared" si="23"/>
        <v>7218.75</v>
      </c>
      <c r="AH26" s="214">
        <f t="shared" si="23"/>
        <v>7218.75</v>
      </c>
      <c r="AI26" s="214">
        <f t="shared" si="23"/>
        <v>7218.75</v>
      </c>
      <c r="AJ26" s="214">
        <f t="shared" si="23"/>
        <v>7218.75</v>
      </c>
      <c r="AK26" s="214">
        <f t="shared" si="23"/>
        <v>7218.75</v>
      </c>
      <c r="AL26" s="214">
        <f t="shared" si="23"/>
        <v>10828.125</v>
      </c>
      <c r="AM26" s="214">
        <f t="shared" si="23"/>
        <v>10828.125</v>
      </c>
      <c r="AN26" s="214">
        <f t="shared" si="23"/>
        <v>10828.125</v>
      </c>
      <c r="AO26" s="214">
        <f t="shared" si="23"/>
        <v>10828.125</v>
      </c>
      <c r="AP26" s="214">
        <f t="shared" si="23"/>
        <v>10828.125</v>
      </c>
      <c r="AQ26" s="214">
        <f t="shared" si="23"/>
        <v>10828.125</v>
      </c>
      <c r="AR26" s="214">
        <f t="shared" si="23"/>
        <v>10828.125</v>
      </c>
      <c r="AS26" s="214">
        <f t="shared" si="23"/>
        <v>10828.125</v>
      </c>
      <c r="AT26" s="214">
        <f t="shared" si="23"/>
        <v>10828.125</v>
      </c>
      <c r="AU26" s="214">
        <f t="shared" si="23"/>
        <v>10828.125</v>
      </c>
      <c r="AV26" s="214">
        <f t="shared" si="23"/>
        <v>10828.125</v>
      </c>
      <c r="AW26" s="214">
        <f t="shared" si="23"/>
        <v>10828.125</v>
      </c>
      <c r="AX26" s="214">
        <f t="shared" si="23"/>
        <v>11044.6875</v>
      </c>
      <c r="AY26" s="214">
        <f t="shared" si="23"/>
        <v>11044.6875</v>
      </c>
      <c r="AZ26" s="214">
        <f t="shared" si="23"/>
        <v>11044.6875</v>
      </c>
      <c r="BA26" s="214">
        <f t="shared" si="23"/>
        <v>11044.6875</v>
      </c>
      <c r="BB26" s="214">
        <f t="shared" si="23"/>
        <v>11044.6875</v>
      </c>
      <c r="BC26" s="214">
        <f t="shared" si="23"/>
        <v>11044.6875</v>
      </c>
      <c r="BD26" s="214">
        <f t="shared" si="23"/>
        <v>11044.6875</v>
      </c>
      <c r="BE26" s="214">
        <f t="shared" si="23"/>
        <v>11044.6875</v>
      </c>
      <c r="BF26" s="214">
        <f t="shared" si="23"/>
        <v>11044.6875</v>
      </c>
      <c r="BG26" s="214">
        <f t="shared" si="23"/>
        <v>11044.6875</v>
      </c>
      <c r="BH26" s="214">
        <f t="shared" si="23"/>
        <v>11044.6875</v>
      </c>
      <c r="BI26" s="214">
        <f t="shared" si="23"/>
        <v>11044.6875</v>
      </c>
      <c r="BJ26" s="214">
        <f t="shared" si="23"/>
        <v>11265.581250000001</v>
      </c>
      <c r="BK26" s="214">
        <f t="shared" si="23"/>
        <v>11265.581250000001</v>
      </c>
      <c r="BL26" s="214">
        <f t="shared" si="23"/>
        <v>11265.581250000001</v>
      </c>
      <c r="BM26" s="214">
        <f t="shared" si="23"/>
        <v>11265.581250000001</v>
      </c>
      <c r="BN26" s="214">
        <f t="shared" si="23"/>
        <v>11265.581250000001</v>
      </c>
      <c r="BO26" s="214">
        <f t="shared" ref="BO26:DZ26" si="24">IFERROR(HLOOKUP(BO23,$G$5:$Q$10,6,0)/12,BN26)</f>
        <v>11265.581250000001</v>
      </c>
      <c r="BP26" s="214">
        <f t="shared" si="24"/>
        <v>11265.581250000001</v>
      </c>
      <c r="BQ26" s="214">
        <f t="shared" si="24"/>
        <v>11265.581250000001</v>
      </c>
      <c r="BR26" s="214">
        <f t="shared" si="24"/>
        <v>11265.581250000001</v>
      </c>
      <c r="BS26" s="214">
        <f t="shared" si="24"/>
        <v>11265.581250000001</v>
      </c>
      <c r="BT26" s="214">
        <f t="shared" si="24"/>
        <v>11265.581250000001</v>
      </c>
      <c r="BU26" s="214">
        <f t="shared" si="24"/>
        <v>11265.581250000001</v>
      </c>
      <c r="BV26" s="214">
        <f t="shared" si="24"/>
        <v>11490.892875</v>
      </c>
      <c r="BW26" s="214">
        <f t="shared" si="24"/>
        <v>11490.892875</v>
      </c>
      <c r="BX26" s="214">
        <f t="shared" si="24"/>
        <v>11490.892875</v>
      </c>
      <c r="BY26" s="214">
        <f t="shared" si="24"/>
        <v>11490.892875</v>
      </c>
      <c r="BZ26" s="214">
        <f t="shared" si="24"/>
        <v>11490.892875</v>
      </c>
      <c r="CA26" s="214">
        <f t="shared" si="24"/>
        <v>11490.892875</v>
      </c>
      <c r="CB26" s="214">
        <f t="shared" si="24"/>
        <v>11490.892875</v>
      </c>
      <c r="CC26" s="214">
        <f t="shared" si="24"/>
        <v>11490.892875</v>
      </c>
      <c r="CD26" s="214">
        <f t="shared" si="24"/>
        <v>11490.892875</v>
      </c>
      <c r="CE26" s="214">
        <f t="shared" si="24"/>
        <v>11490.892875</v>
      </c>
      <c r="CF26" s="214">
        <f t="shared" si="24"/>
        <v>11490.892875</v>
      </c>
      <c r="CG26" s="214">
        <f t="shared" si="24"/>
        <v>11490.892875</v>
      </c>
      <c r="CH26" s="214">
        <f t="shared" si="24"/>
        <v>11720.710732500002</v>
      </c>
      <c r="CI26" s="214">
        <f t="shared" si="24"/>
        <v>11720.710732500002</v>
      </c>
      <c r="CJ26" s="214">
        <f t="shared" si="24"/>
        <v>11720.710732500002</v>
      </c>
      <c r="CK26" s="214">
        <f t="shared" si="24"/>
        <v>11720.710732500002</v>
      </c>
      <c r="CL26" s="214">
        <f t="shared" si="24"/>
        <v>11720.710732500002</v>
      </c>
      <c r="CM26" s="214">
        <f t="shared" si="24"/>
        <v>11720.710732500002</v>
      </c>
      <c r="CN26" s="214">
        <f t="shared" si="24"/>
        <v>11720.710732500002</v>
      </c>
      <c r="CO26" s="214">
        <f t="shared" si="24"/>
        <v>11720.710732500002</v>
      </c>
      <c r="CP26" s="214">
        <f t="shared" si="24"/>
        <v>11720.710732500002</v>
      </c>
      <c r="CQ26" s="214">
        <f t="shared" si="24"/>
        <v>11720.710732500002</v>
      </c>
      <c r="CR26" s="214">
        <f t="shared" si="24"/>
        <v>11720.710732500002</v>
      </c>
      <c r="CS26" s="214">
        <f t="shared" si="24"/>
        <v>11720.710732500002</v>
      </c>
      <c r="CT26" s="214">
        <f t="shared" si="24"/>
        <v>11955.12494715</v>
      </c>
      <c r="CU26" s="214">
        <f t="shared" si="24"/>
        <v>11955.12494715</v>
      </c>
      <c r="CV26" s="214">
        <f t="shared" si="24"/>
        <v>11955.12494715</v>
      </c>
      <c r="CW26" s="214">
        <f t="shared" si="24"/>
        <v>11955.12494715</v>
      </c>
      <c r="CX26" s="214">
        <f t="shared" si="24"/>
        <v>11955.12494715</v>
      </c>
      <c r="CY26" s="214">
        <f t="shared" si="24"/>
        <v>11955.12494715</v>
      </c>
      <c r="CZ26" s="214">
        <f t="shared" si="24"/>
        <v>11955.12494715</v>
      </c>
      <c r="DA26" s="214">
        <f t="shared" si="24"/>
        <v>11955.12494715</v>
      </c>
      <c r="DB26" s="214">
        <f t="shared" si="24"/>
        <v>11955.12494715</v>
      </c>
      <c r="DC26" s="214">
        <f t="shared" si="24"/>
        <v>11955.12494715</v>
      </c>
      <c r="DD26" s="214">
        <f t="shared" si="24"/>
        <v>11955.12494715</v>
      </c>
      <c r="DE26" s="214">
        <f t="shared" si="24"/>
        <v>11955.12494715</v>
      </c>
      <c r="DF26" s="214">
        <f t="shared" si="24"/>
        <v>12194.227446093</v>
      </c>
      <c r="DG26" s="214">
        <f t="shared" si="24"/>
        <v>12194.227446093</v>
      </c>
      <c r="DH26" s="214">
        <f t="shared" si="24"/>
        <v>12194.227446093</v>
      </c>
      <c r="DI26" s="214">
        <f t="shared" si="24"/>
        <v>12194.227446093</v>
      </c>
      <c r="DJ26" s="214">
        <f t="shared" si="24"/>
        <v>12194.227446093</v>
      </c>
      <c r="DK26" s="214">
        <f t="shared" si="24"/>
        <v>12194.227446093</v>
      </c>
      <c r="DL26" s="214">
        <f t="shared" si="24"/>
        <v>12194.227446093</v>
      </c>
      <c r="DM26" s="214">
        <f t="shared" si="24"/>
        <v>12194.227446093</v>
      </c>
      <c r="DN26" s="214">
        <f t="shared" si="24"/>
        <v>12194.227446093</v>
      </c>
      <c r="DO26" s="214">
        <f t="shared" si="24"/>
        <v>12194.227446093</v>
      </c>
      <c r="DP26" s="214">
        <f t="shared" si="24"/>
        <v>12194.227446093</v>
      </c>
      <c r="DQ26" s="214">
        <f t="shared" si="24"/>
        <v>12194.227446093</v>
      </c>
      <c r="DR26" s="214">
        <f t="shared" si="24"/>
        <v>12438.111995014862</v>
      </c>
      <c r="DS26" s="214">
        <f t="shared" si="24"/>
        <v>12438.111995014862</v>
      </c>
      <c r="DT26" s="214">
        <f t="shared" si="24"/>
        <v>12438.111995014862</v>
      </c>
      <c r="DU26" s="214">
        <f t="shared" si="24"/>
        <v>12438.111995014862</v>
      </c>
      <c r="DV26" s="214">
        <f t="shared" si="24"/>
        <v>12438.111995014862</v>
      </c>
      <c r="DW26" s="214">
        <f t="shared" si="24"/>
        <v>12438.111995014862</v>
      </c>
      <c r="DX26" s="214">
        <f t="shared" si="24"/>
        <v>12438.111995014862</v>
      </c>
      <c r="DY26" s="214">
        <f t="shared" si="24"/>
        <v>12438.111995014862</v>
      </c>
      <c r="DZ26" s="214">
        <f t="shared" si="24"/>
        <v>12438.111995014862</v>
      </c>
      <c r="EA26" s="214">
        <f t="shared" ref="EA26:GL26" si="25">IFERROR(HLOOKUP(EA23,$G$5:$Q$10,6,0)/12,DZ26)</f>
        <v>12438.111995014862</v>
      </c>
      <c r="EB26" s="214">
        <f t="shared" si="25"/>
        <v>12438.111995014862</v>
      </c>
      <c r="EC26" s="214">
        <f t="shared" si="25"/>
        <v>12438.111995014862</v>
      </c>
      <c r="ED26" s="214">
        <f t="shared" si="25"/>
        <v>12438.111995014862</v>
      </c>
      <c r="EE26" s="214">
        <f t="shared" si="25"/>
        <v>12438.111995014862</v>
      </c>
      <c r="EF26" s="214">
        <f t="shared" si="25"/>
        <v>12438.111995014862</v>
      </c>
      <c r="EG26" s="214">
        <f t="shared" si="25"/>
        <v>12438.111995014862</v>
      </c>
      <c r="EH26" s="214">
        <f t="shared" si="25"/>
        <v>12438.111995014862</v>
      </c>
      <c r="EI26" s="214">
        <f t="shared" si="25"/>
        <v>12438.111995014862</v>
      </c>
      <c r="EJ26" s="214">
        <f t="shared" si="25"/>
        <v>12438.111995014862</v>
      </c>
      <c r="EK26" s="214">
        <f t="shared" si="25"/>
        <v>12438.111995014862</v>
      </c>
      <c r="EL26" s="214">
        <f t="shared" si="25"/>
        <v>12438.111995014862</v>
      </c>
      <c r="EM26" s="214">
        <f t="shared" si="25"/>
        <v>12438.111995014862</v>
      </c>
      <c r="EN26" s="214">
        <f t="shared" si="25"/>
        <v>12438.111995014862</v>
      </c>
      <c r="EO26" s="214">
        <f t="shared" si="25"/>
        <v>12438.111995014862</v>
      </c>
      <c r="EP26" s="214">
        <f t="shared" si="25"/>
        <v>12438.111995014862</v>
      </c>
      <c r="EQ26" s="214">
        <f t="shared" si="25"/>
        <v>12438.111995014862</v>
      </c>
      <c r="ER26" s="214">
        <f t="shared" si="25"/>
        <v>12438.111995014862</v>
      </c>
      <c r="ES26" s="214">
        <f t="shared" si="25"/>
        <v>12438.111995014862</v>
      </c>
      <c r="ET26" s="214">
        <f t="shared" si="25"/>
        <v>12438.111995014862</v>
      </c>
      <c r="EU26" s="214">
        <f t="shared" si="25"/>
        <v>12438.111995014862</v>
      </c>
      <c r="EV26" s="214">
        <f t="shared" si="25"/>
        <v>12438.111995014862</v>
      </c>
      <c r="EW26" s="214">
        <f t="shared" si="25"/>
        <v>12438.111995014862</v>
      </c>
      <c r="EX26" s="214">
        <f t="shared" si="25"/>
        <v>12438.111995014862</v>
      </c>
      <c r="EY26" s="214">
        <f t="shared" si="25"/>
        <v>12438.111995014862</v>
      </c>
      <c r="EZ26" s="214">
        <f t="shared" si="25"/>
        <v>12438.111995014862</v>
      </c>
      <c r="FA26" s="214">
        <f t="shared" si="25"/>
        <v>12438.111995014862</v>
      </c>
      <c r="FB26" s="214">
        <f t="shared" si="25"/>
        <v>12438.111995014862</v>
      </c>
      <c r="FC26" s="214">
        <f t="shared" si="25"/>
        <v>12438.111995014862</v>
      </c>
      <c r="FD26" s="214">
        <f t="shared" si="25"/>
        <v>12438.111995014862</v>
      </c>
      <c r="FE26" s="214">
        <f t="shared" si="25"/>
        <v>12438.111995014862</v>
      </c>
      <c r="FF26" s="214">
        <f t="shared" si="25"/>
        <v>12438.111995014862</v>
      </c>
      <c r="FG26" s="214">
        <f t="shared" si="25"/>
        <v>12438.111995014862</v>
      </c>
      <c r="FH26" s="214">
        <f t="shared" si="25"/>
        <v>12438.111995014862</v>
      </c>
      <c r="FI26" s="214">
        <f t="shared" si="25"/>
        <v>12438.111995014862</v>
      </c>
      <c r="FJ26" s="214">
        <f t="shared" si="25"/>
        <v>12438.111995014862</v>
      </c>
      <c r="FK26" s="214">
        <f t="shared" si="25"/>
        <v>12438.111995014862</v>
      </c>
      <c r="FL26" s="214">
        <f t="shared" si="25"/>
        <v>12438.111995014862</v>
      </c>
      <c r="FM26" s="214">
        <f t="shared" si="25"/>
        <v>12438.111995014862</v>
      </c>
      <c r="FN26" s="214">
        <f t="shared" si="25"/>
        <v>12438.111995014862</v>
      </c>
      <c r="FO26" s="214">
        <f t="shared" si="25"/>
        <v>12438.111995014862</v>
      </c>
      <c r="FP26" s="214">
        <f t="shared" si="25"/>
        <v>12438.111995014862</v>
      </c>
      <c r="FQ26" s="214">
        <f t="shared" si="25"/>
        <v>12438.111995014862</v>
      </c>
      <c r="FR26" s="214">
        <f t="shared" si="25"/>
        <v>12438.111995014862</v>
      </c>
      <c r="FS26" s="214">
        <f t="shared" si="25"/>
        <v>12438.111995014862</v>
      </c>
      <c r="FT26" s="214">
        <f t="shared" si="25"/>
        <v>12438.111995014862</v>
      </c>
      <c r="FU26" s="214">
        <f t="shared" si="25"/>
        <v>12438.111995014862</v>
      </c>
      <c r="FV26" s="214">
        <f t="shared" si="25"/>
        <v>12438.111995014862</v>
      </c>
      <c r="FW26" s="214">
        <f t="shared" si="25"/>
        <v>12438.111995014862</v>
      </c>
      <c r="FX26" s="214">
        <f t="shared" si="25"/>
        <v>12438.111995014862</v>
      </c>
      <c r="FY26" s="214">
        <f t="shared" si="25"/>
        <v>12438.111995014862</v>
      </c>
      <c r="FZ26" s="214">
        <f t="shared" si="25"/>
        <v>12438.111995014862</v>
      </c>
      <c r="GA26" s="214">
        <f t="shared" si="25"/>
        <v>12438.111995014862</v>
      </c>
      <c r="GB26" s="214">
        <f t="shared" si="25"/>
        <v>12438.111995014862</v>
      </c>
      <c r="GC26" s="214">
        <f t="shared" si="25"/>
        <v>12438.111995014862</v>
      </c>
      <c r="GD26" s="214">
        <f t="shared" si="25"/>
        <v>12438.111995014862</v>
      </c>
      <c r="GE26" s="214">
        <f t="shared" si="25"/>
        <v>12438.111995014862</v>
      </c>
      <c r="GF26" s="214">
        <f t="shared" si="25"/>
        <v>12438.111995014862</v>
      </c>
      <c r="GG26" s="214">
        <f t="shared" si="25"/>
        <v>12438.111995014862</v>
      </c>
      <c r="GH26" s="214">
        <f t="shared" si="25"/>
        <v>12438.111995014862</v>
      </c>
      <c r="GI26" s="214">
        <f t="shared" si="25"/>
        <v>12438.111995014862</v>
      </c>
      <c r="GJ26" s="214">
        <f t="shared" si="25"/>
        <v>12438.111995014862</v>
      </c>
      <c r="GK26" s="214">
        <f t="shared" si="25"/>
        <v>12438.111995014862</v>
      </c>
      <c r="GL26" s="214">
        <f t="shared" si="25"/>
        <v>12438.111995014862</v>
      </c>
      <c r="GM26" s="214">
        <f t="shared" ref="GM26:IX26" si="26">IFERROR(HLOOKUP(GM23,$G$5:$Q$10,6,0)/12,GL26)</f>
        <v>12438.111995014862</v>
      </c>
      <c r="GN26" s="214">
        <f t="shared" si="26"/>
        <v>12438.111995014862</v>
      </c>
      <c r="GO26" s="214">
        <f t="shared" si="26"/>
        <v>12438.111995014862</v>
      </c>
      <c r="GP26" s="214">
        <f t="shared" si="26"/>
        <v>12438.111995014862</v>
      </c>
      <c r="GQ26" s="214">
        <f t="shared" si="26"/>
        <v>12438.111995014862</v>
      </c>
      <c r="GR26" s="214">
        <f t="shared" si="26"/>
        <v>12438.111995014862</v>
      </c>
      <c r="GS26" s="214">
        <f t="shared" si="26"/>
        <v>12438.111995014862</v>
      </c>
      <c r="GT26" s="214">
        <f t="shared" si="26"/>
        <v>12438.111995014862</v>
      </c>
      <c r="GU26" s="214">
        <f t="shared" si="26"/>
        <v>12438.111995014862</v>
      </c>
      <c r="GV26" s="214">
        <f t="shared" si="26"/>
        <v>12438.111995014862</v>
      </c>
      <c r="GW26" s="214">
        <f t="shared" si="26"/>
        <v>12438.111995014862</v>
      </c>
      <c r="GX26" s="214">
        <f t="shared" si="26"/>
        <v>12438.111995014862</v>
      </c>
      <c r="GY26" s="214">
        <f t="shared" si="26"/>
        <v>12438.111995014862</v>
      </c>
      <c r="GZ26" s="214">
        <f t="shared" si="26"/>
        <v>12438.111995014862</v>
      </c>
      <c r="HA26" s="214">
        <f t="shared" si="26"/>
        <v>12438.111995014862</v>
      </c>
      <c r="HB26" s="214">
        <f t="shared" si="26"/>
        <v>12438.111995014862</v>
      </c>
      <c r="HC26" s="214">
        <f t="shared" si="26"/>
        <v>12438.111995014862</v>
      </c>
      <c r="HD26" s="214">
        <f t="shared" si="26"/>
        <v>12438.111995014862</v>
      </c>
      <c r="HE26" s="214">
        <f t="shared" si="26"/>
        <v>12438.111995014862</v>
      </c>
      <c r="HF26" s="214">
        <f t="shared" si="26"/>
        <v>12438.111995014862</v>
      </c>
      <c r="HG26" s="214">
        <f t="shared" si="26"/>
        <v>12438.111995014862</v>
      </c>
      <c r="HH26" s="214">
        <f t="shared" si="26"/>
        <v>12438.111995014862</v>
      </c>
      <c r="HI26" s="214">
        <f t="shared" si="26"/>
        <v>12438.111995014862</v>
      </c>
      <c r="HJ26" s="214">
        <f t="shared" si="26"/>
        <v>12438.111995014862</v>
      </c>
      <c r="HK26" s="214">
        <f t="shared" si="26"/>
        <v>12438.111995014862</v>
      </c>
      <c r="HL26" s="214">
        <f t="shared" si="26"/>
        <v>12438.111995014862</v>
      </c>
      <c r="HM26" s="214">
        <f t="shared" si="26"/>
        <v>12438.111995014862</v>
      </c>
      <c r="HN26" s="214">
        <f t="shared" si="26"/>
        <v>12438.111995014862</v>
      </c>
      <c r="HO26" s="214">
        <f t="shared" si="26"/>
        <v>12438.111995014862</v>
      </c>
      <c r="HP26" s="214">
        <f t="shared" si="26"/>
        <v>12438.111995014862</v>
      </c>
      <c r="HQ26" s="214">
        <f t="shared" si="26"/>
        <v>12438.111995014862</v>
      </c>
      <c r="HR26" s="214">
        <f t="shared" si="26"/>
        <v>12438.111995014862</v>
      </c>
      <c r="HS26" s="214">
        <f t="shared" si="26"/>
        <v>12438.111995014862</v>
      </c>
      <c r="HT26" s="214">
        <f t="shared" si="26"/>
        <v>12438.111995014862</v>
      </c>
      <c r="HU26" s="214">
        <f t="shared" si="26"/>
        <v>12438.111995014862</v>
      </c>
      <c r="HV26" s="214">
        <f t="shared" si="26"/>
        <v>12438.111995014862</v>
      </c>
      <c r="HW26" s="214">
        <f t="shared" si="26"/>
        <v>12438.111995014862</v>
      </c>
      <c r="HX26" s="214">
        <f t="shared" si="26"/>
        <v>12438.111995014862</v>
      </c>
      <c r="HY26" s="214">
        <f t="shared" si="26"/>
        <v>12438.111995014862</v>
      </c>
      <c r="HZ26" s="214">
        <f t="shared" si="26"/>
        <v>12438.111995014862</v>
      </c>
      <c r="IA26" s="214">
        <f t="shared" si="26"/>
        <v>12438.111995014862</v>
      </c>
      <c r="IB26" s="214">
        <f t="shared" si="26"/>
        <v>12438.111995014862</v>
      </c>
      <c r="IC26" s="214">
        <f t="shared" si="26"/>
        <v>12438.111995014862</v>
      </c>
      <c r="ID26" s="214">
        <f t="shared" si="26"/>
        <v>12438.111995014862</v>
      </c>
      <c r="IE26" s="214">
        <f t="shared" si="26"/>
        <v>12438.111995014862</v>
      </c>
      <c r="IF26" s="214">
        <f t="shared" si="26"/>
        <v>12438.111995014862</v>
      </c>
      <c r="IG26" s="214">
        <f t="shared" si="26"/>
        <v>12438.111995014862</v>
      </c>
      <c r="IH26" s="214">
        <f t="shared" si="26"/>
        <v>12438.111995014862</v>
      </c>
      <c r="II26" s="214">
        <f t="shared" si="26"/>
        <v>12438.111995014862</v>
      </c>
      <c r="IJ26" s="214">
        <f t="shared" si="26"/>
        <v>12438.111995014862</v>
      </c>
      <c r="IK26" s="214">
        <f t="shared" si="26"/>
        <v>12438.111995014862</v>
      </c>
      <c r="IL26" s="214">
        <f t="shared" si="26"/>
        <v>12438.111995014862</v>
      </c>
      <c r="IM26" s="214">
        <f t="shared" si="26"/>
        <v>12438.111995014862</v>
      </c>
      <c r="IN26" s="214">
        <f t="shared" si="26"/>
        <v>12438.111995014862</v>
      </c>
      <c r="IO26" s="214">
        <f t="shared" si="26"/>
        <v>12438.111995014862</v>
      </c>
      <c r="IP26" s="214">
        <f t="shared" si="26"/>
        <v>12438.111995014862</v>
      </c>
      <c r="IQ26" s="214">
        <f t="shared" si="26"/>
        <v>12438.111995014862</v>
      </c>
      <c r="IR26" s="214">
        <f t="shared" si="26"/>
        <v>12438.111995014862</v>
      </c>
      <c r="IS26" s="214">
        <f t="shared" si="26"/>
        <v>12438.111995014862</v>
      </c>
      <c r="IT26" s="214">
        <f t="shared" si="26"/>
        <v>12438.111995014862</v>
      </c>
      <c r="IU26" s="214">
        <f t="shared" si="26"/>
        <v>12438.111995014862</v>
      </c>
      <c r="IV26" s="214">
        <f t="shared" si="26"/>
        <v>12438.111995014862</v>
      </c>
      <c r="IW26" s="214">
        <f t="shared" si="26"/>
        <v>12438.111995014862</v>
      </c>
      <c r="IX26" s="214">
        <f t="shared" si="26"/>
        <v>12438.111995014862</v>
      </c>
      <c r="IY26" s="214">
        <f t="shared" ref="IY26:LJ26" si="27">IFERROR(HLOOKUP(IY23,$G$5:$Q$10,6,0)/12,IX26)</f>
        <v>12438.111995014862</v>
      </c>
      <c r="IZ26" s="214">
        <f t="shared" si="27"/>
        <v>12438.111995014862</v>
      </c>
      <c r="JA26" s="214">
        <f t="shared" si="27"/>
        <v>12438.111995014862</v>
      </c>
      <c r="JB26" s="214">
        <f t="shared" si="27"/>
        <v>12438.111995014862</v>
      </c>
      <c r="JC26" s="214">
        <f t="shared" si="27"/>
        <v>12438.111995014862</v>
      </c>
      <c r="JD26" s="214">
        <f t="shared" si="27"/>
        <v>12438.111995014862</v>
      </c>
      <c r="JE26" s="214">
        <f t="shared" si="27"/>
        <v>12438.111995014862</v>
      </c>
      <c r="JF26" s="214">
        <f t="shared" si="27"/>
        <v>12438.111995014862</v>
      </c>
      <c r="JG26" s="214">
        <f t="shared" si="27"/>
        <v>12438.111995014862</v>
      </c>
      <c r="JH26" s="214">
        <f t="shared" si="27"/>
        <v>12438.111995014862</v>
      </c>
      <c r="JI26" s="214">
        <f t="shared" si="27"/>
        <v>12438.111995014862</v>
      </c>
      <c r="JJ26" s="214">
        <f t="shared" si="27"/>
        <v>12438.111995014862</v>
      </c>
      <c r="JK26" s="214">
        <f t="shared" si="27"/>
        <v>12438.111995014862</v>
      </c>
      <c r="JL26" s="214">
        <f t="shared" si="27"/>
        <v>12438.111995014862</v>
      </c>
      <c r="JM26" s="214">
        <f t="shared" si="27"/>
        <v>12438.111995014862</v>
      </c>
      <c r="JN26" s="214">
        <f t="shared" si="27"/>
        <v>12438.111995014862</v>
      </c>
      <c r="JO26" s="214">
        <f t="shared" si="27"/>
        <v>12438.111995014862</v>
      </c>
      <c r="JP26" s="214">
        <f t="shared" si="27"/>
        <v>12438.111995014862</v>
      </c>
      <c r="JQ26" s="214">
        <f t="shared" si="27"/>
        <v>12438.111995014862</v>
      </c>
      <c r="JR26" s="214">
        <f t="shared" si="27"/>
        <v>12438.111995014862</v>
      </c>
      <c r="JS26" s="214">
        <f t="shared" si="27"/>
        <v>12438.111995014862</v>
      </c>
      <c r="JT26" s="214">
        <f t="shared" si="27"/>
        <v>12438.111995014862</v>
      </c>
      <c r="JU26" s="214">
        <f t="shared" si="27"/>
        <v>12438.111995014862</v>
      </c>
      <c r="JV26" s="214">
        <f t="shared" si="27"/>
        <v>12438.111995014862</v>
      </c>
      <c r="JW26" s="214">
        <f t="shared" si="27"/>
        <v>12438.111995014862</v>
      </c>
      <c r="JX26" s="214">
        <f t="shared" si="27"/>
        <v>12438.111995014862</v>
      </c>
      <c r="JY26" s="214">
        <f t="shared" si="27"/>
        <v>12438.111995014862</v>
      </c>
      <c r="JZ26" s="214">
        <f t="shared" si="27"/>
        <v>12438.111995014862</v>
      </c>
      <c r="KA26" s="214">
        <f t="shared" si="27"/>
        <v>12438.111995014862</v>
      </c>
      <c r="KB26" s="214">
        <f t="shared" si="27"/>
        <v>12438.111995014862</v>
      </c>
      <c r="KC26" s="214">
        <f t="shared" si="27"/>
        <v>12438.111995014862</v>
      </c>
      <c r="KD26" s="214">
        <f t="shared" si="27"/>
        <v>12438.111995014862</v>
      </c>
      <c r="KE26" s="214">
        <f t="shared" si="27"/>
        <v>12438.111995014862</v>
      </c>
      <c r="KF26" s="214">
        <f t="shared" si="27"/>
        <v>12438.111995014862</v>
      </c>
      <c r="KG26" s="214">
        <f t="shared" si="27"/>
        <v>12438.111995014862</v>
      </c>
      <c r="KH26" s="214">
        <f t="shared" si="27"/>
        <v>12438.111995014862</v>
      </c>
      <c r="KI26" s="214">
        <f t="shared" si="27"/>
        <v>12438.111995014862</v>
      </c>
      <c r="KJ26" s="214">
        <f t="shared" si="27"/>
        <v>12438.111995014862</v>
      </c>
      <c r="KK26" s="214">
        <f t="shared" si="27"/>
        <v>12438.111995014862</v>
      </c>
      <c r="KL26" s="214">
        <f t="shared" si="27"/>
        <v>12438.111995014862</v>
      </c>
      <c r="KM26" s="214">
        <f t="shared" si="27"/>
        <v>12438.111995014862</v>
      </c>
      <c r="KN26" s="214">
        <f t="shared" si="27"/>
        <v>12438.111995014862</v>
      </c>
      <c r="KO26" s="214">
        <f t="shared" si="27"/>
        <v>12438.111995014862</v>
      </c>
      <c r="KP26" s="214">
        <f t="shared" si="27"/>
        <v>12438.111995014862</v>
      </c>
      <c r="KQ26" s="214">
        <f t="shared" si="27"/>
        <v>12438.111995014862</v>
      </c>
      <c r="KR26" s="214">
        <f t="shared" si="27"/>
        <v>12438.111995014862</v>
      </c>
      <c r="KS26" s="214">
        <f t="shared" si="27"/>
        <v>12438.111995014862</v>
      </c>
      <c r="KT26" s="214">
        <f t="shared" si="27"/>
        <v>12438.111995014862</v>
      </c>
      <c r="KU26" s="214">
        <f t="shared" si="27"/>
        <v>12438.111995014862</v>
      </c>
      <c r="KV26" s="214">
        <f t="shared" si="27"/>
        <v>12438.111995014862</v>
      </c>
      <c r="KW26" s="214">
        <f t="shared" si="27"/>
        <v>12438.111995014862</v>
      </c>
      <c r="KX26" s="214">
        <f t="shared" si="27"/>
        <v>12438.111995014862</v>
      </c>
      <c r="KY26" s="214">
        <f t="shared" si="27"/>
        <v>12438.111995014862</v>
      </c>
      <c r="KZ26" s="214">
        <f t="shared" si="27"/>
        <v>12438.111995014862</v>
      </c>
      <c r="LA26" s="214">
        <f t="shared" si="27"/>
        <v>12438.111995014862</v>
      </c>
      <c r="LB26" s="214">
        <f t="shared" si="27"/>
        <v>12438.111995014862</v>
      </c>
      <c r="LC26" s="214">
        <f t="shared" si="27"/>
        <v>12438.111995014862</v>
      </c>
      <c r="LD26" s="214">
        <f t="shared" si="27"/>
        <v>12438.111995014862</v>
      </c>
      <c r="LE26" s="214">
        <f t="shared" si="27"/>
        <v>12438.111995014862</v>
      </c>
      <c r="LF26" s="214">
        <f t="shared" si="27"/>
        <v>12438.111995014862</v>
      </c>
      <c r="LG26" s="214">
        <f t="shared" si="27"/>
        <v>12438.111995014862</v>
      </c>
      <c r="LH26" s="214">
        <f t="shared" si="27"/>
        <v>12438.111995014862</v>
      </c>
      <c r="LI26" s="214">
        <f t="shared" si="27"/>
        <v>12438.111995014862</v>
      </c>
      <c r="LJ26" s="214">
        <f t="shared" si="27"/>
        <v>12438.111995014862</v>
      </c>
      <c r="LK26" s="214">
        <f t="shared" ref="LK26:NI26" si="28">IFERROR(HLOOKUP(LK23,$G$5:$Q$10,6,0)/12,LJ26)</f>
        <v>12438.111995014862</v>
      </c>
      <c r="LL26" s="214">
        <f t="shared" si="28"/>
        <v>12438.111995014862</v>
      </c>
      <c r="LM26" s="214">
        <f t="shared" si="28"/>
        <v>12438.111995014862</v>
      </c>
      <c r="LN26" s="214">
        <f t="shared" si="28"/>
        <v>12438.111995014862</v>
      </c>
      <c r="LO26" s="214">
        <f t="shared" si="28"/>
        <v>12438.111995014862</v>
      </c>
      <c r="LP26" s="214">
        <f t="shared" si="28"/>
        <v>12438.111995014862</v>
      </c>
      <c r="LQ26" s="214">
        <f t="shared" si="28"/>
        <v>12438.111995014862</v>
      </c>
      <c r="LR26" s="214">
        <f t="shared" si="28"/>
        <v>12438.111995014862</v>
      </c>
      <c r="LS26" s="214">
        <f t="shared" si="28"/>
        <v>12438.111995014862</v>
      </c>
      <c r="LT26" s="214">
        <f t="shared" si="28"/>
        <v>12438.111995014862</v>
      </c>
      <c r="LU26" s="214">
        <f t="shared" si="28"/>
        <v>12438.111995014862</v>
      </c>
      <c r="LV26" s="214">
        <f t="shared" si="28"/>
        <v>12438.111995014862</v>
      </c>
      <c r="LW26" s="214">
        <f t="shared" si="28"/>
        <v>12438.111995014862</v>
      </c>
      <c r="LX26" s="214">
        <f t="shared" si="28"/>
        <v>12438.111995014862</v>
      </c>
      <c r="LY26" s="214">
        <f t="shared" si="28"/>
        <v>12438.111995014862</v>
      </c>
      <c r="LZ26" s="214">
        <f t="shared" si="28"/>
        <v>12438.111995014862</v>
      </c>
      <c r="MA26" s="214">
        <f t="shared" si="28"/>
        <v>12438.111995014862</v>
      </c>
      <c r="MB26" s="214">
        <f t="shared" si="28"/>
        <v>12438.111995014862</v>
      </c>
      <c r="MC26" s="214">
        <f t="shared" si="28"/>
        <v>12438.111995014862</v>
      </c>
      <c r="MD26" s="214">
        <f t="shared" si="28"/>
        <v>12438.111995014862</v>
      </c>
      <c r="ME26" s="214">
        <f t="shared" si="28"/>
        <v>12438.111995014862</v>
      </c>
      <c r="MF26" s="214">
        <f t="shared" si="28"/>
        <v>12438.111995014862</v>
      </c>
      <c r="MG26" s="214">
        <f t="shared" si="28"/>
        <v>12438.111995014862</v>
      </c>
      <c r="MH26" s="214">
        <f t="shared" si="28"/>
        <v>12438.111995014862</v>
      </c>
      <c r="MI26" s="214">
        <f t="shared" si="28"/>
        <v>12438.111995014862</v>
      </c>
      <c r="MJ26" s="214">
        <f t="shared" si="28"/>
        <v>12438.111995014862</v>
      </c>
      <c r="MK26" s="214">
        <f t="shared" si="28"/>
        <v>12438.111995014862</v>
      </c>
      <c r="ML26" s="214">
        <f t="shared" si="28"/>
        <v>12438.111995014862</v>
      </c>
      <c r="MM26" s="214">
        <f t="shared" si="28"/>
        <v>12438.111995014862</v>
      </c>
      <c r="MN26" s="214">
        <f t="shared" si="28"/>
        <v>12438.111995014862</v>
      </c>
      <c r="MO26" s="214">
        <f t="shared" si="28"/>
        <v>12438.111995014862</v>
      </c>
      <c r="MP26" s="214">
        <f t="shared" si="28"/>
        <v>12438.111995014862</v>
      </c>
      <c r="MQ26" s="214">
        <f t="shared" si="28"/>
        <v>12438.111995014862</v>
      </c>
      <c r="MR26" s="214">
        <f t="shared" si="28"/>
        <v>12438.111995014862</v>
      </c>
      <c r="MS26" s="214">
        <f t="shared" si="28"/>
        <v>12438.111995014862</v>
      </c>
      <c r="MT26" s="214">
        <f t="shared" si="28"/>
        <v>12438.111995014862</v>
      </c>
      <c r="MU26" s="214">
        <f t="shared" si="28"/>
        <v>12438.111995014862</v>
      </c>
      <c r="MV26" s="214">
        <f t="shared" si="28"/>
        <v>12438.111995014862</v>
      </c>
      <c r="MW26" s="214">
        <f t="shared" si="28"/>
        <v>12438.111995014862</v>
      </c>
      <c r="MX26" s="214">
        <f t="shared" si="28"/>
        <v>12438.111995014862</v>
      </c>
      <c r="MY26" s="214">
        <f t="shared" si="28"/>
        <v>12438.111995014862</v>
      </c>
      <c r="MZ26" s="214">
        <f t="shared" si="28"/>
        <v>12438.111995014862</v>
      </c>
      <c r="NA26" s="214">
        <f t="shared" si="28"/>
        <v>12438.111995014862</v>
      </c>
      <c r="NB26" s="214">
        <f t="shared" si="28"/>
        <v>12438.111995014862</v>
      </c>
      <c r="NC26" s="214">
        <f t="shared" si="28"/>
        <v>12438.111995014862</v>
      </c>
      <c r="ND26" s="214">
        <f t="shared" si="28"/>
        <v>12438.111995014862</v>
      </c>
      <c r="NE26" s="214">
        <f t="shared" si="28"/>
        <v>12438.111995014862</v>
      </c>
      <c r="NF26" s="214">
        <f t="shared" si="28"/>
        <v>12438.111995014862</v>
      </c>
      <c r="NG26" s="214">
        <f t="shared" si="28"/>
        <v>12438.111995014862</v>
      </c>
      <c r="NH26" s="214">
        <f t="shared" si="28"/>
        <v>12438.111995014862</v>
      </c>
      <c r="NI26" s="157">
        <f t="shared" si="28"/>
        <v>12438.111995014862</v>
      </c>
      <c r="NJ26" s="6"/>
      <c r="NK26" s="6"/>
    </row>
    <row r="27" spans="1:375" x14ac:dyDescent="0.25">
      <c r="A27" s="27" t="s">
        <v>118</v>
      </c>
      <c r="B27" s="215">
        <f>$B$4/12*(1+$B$11)^(B23-1)</f>
        <v>1666.6666666666667</v>
      </c>
      <c r="C27" s="156">
        <f t="shared" ref="C27:BN27" si="29">$B$4/12*(1+$B$11)^(C23-1)</f>
        <v>1666.6666666666667</v>
      </c>
      <c r="D27" s="156">
        <f t="shared" si="29"/>
        <v>1666.6666666666667</v>
      </c>
      <c r="E27" s="156">
        <f t="shared" si="29"/>
        <v>1666.6666666666667</v>
      </c>
      <c r="F27" s="156">
        <f t="shared" si="29"/>
        <v>1666.6666666666667</v>
      </c>
      <c r="G27" s="156">
        <f t="shared" si="29"/>
        <v>1666.6666666666667</v>
      </c>
      <c r="H27" s="156">
        <f t="shared" si="29"/>
        <v>1666.6666666666667</v>
      </c>
      <c r="I27" s="156">
        <f t="shared" si="29"/>
        <v>1666.6666666666667</v>
      </c>
      <c r="J27" s="156">
        <f t="shared" si="29"/>
        <v>1666.6666666666667</v>
      </c>
      <c r="K27" s="156">
        <f t="shared" si="29"/>
        <v>1666.6666666666667</v>
      </c>
      <c r="L27" s="156">
        <f t="shared" si="29"/>
        <v>1666.6666666666667</v>
      </c>
      <c r="M27" s="156">
        <f t="shared" si="29"/>
        <v>1666.6666666666667</v>
      </c>
      <c r="N27" s="156">
        <f t="shared" si="29"/>
        <v>1716.6666666666667</v>
      </c>
      <c r="O27" s="156">
        <f t="shared" si="29"/>
        <v>1716.6666666666667</v>
      </c>
      <c r="P27" s="156">
        <f t="shared" si="29"/>
        <v>1716.6666666666667</v>
      </c>
      <c r="Q27" s="156">
        <f t="shared" si="29"/>
        <v>1716.6666666666667</v>
      </c>
      <c r="R27" s="156">
        <f t="shared" si="29"/>
        <v>1716.6666666666667</v>
      </c>
      <c r="S27" s="156">
        <f t="shared" si="29"/>
        <v>1716.6666666666667</v>
      </c>
      <c r="T27" s="156">
        <f t="shared" si="29"/>
        <v>1716.6666666666667</v>
      </c>
      <c r="U27" s="156">
        <f t="shared" si="29"/>
        <v>1716.6666666666667</v>
      </c>
      <c r="V27" s="156">
        <f t="shared" si="29"/>
        <v>1716.6666666666667</v>
      </c>
      <c r="W27" s="156">
        <f t="shared" si="29"/>
        <v>1716.6666666666667</v>
      </c>
      <c r="X27" s="156">
        <f t="shared" si="29"/>
        <v>1716.6666666666667</v>
      </c>
      <c r="Y27" s="156">
        <f t="shared" si="29"/>
        <v>1716.6666666666667</v>
      </c>
      <c r="Z27" s="156">
        <f t="shared" si="29"/>
        <v>1768.1666666666667</v>
      </c>
      <c r="AA27" s="156">
        <f t="shared" si="29"/>
        <v>1768.1666666666667</v>
      </c>
      <c r="AB27" s="156">
        <f t="shared" si="29"/>
        <v>1768.1666666666667</v>
      </c>
      <c r="AC27" s="156">
        <f t="shared" si="29"/>
        <v>1768.1666666666667</v>
      </c>
      <c r="AD27" s="156">
        <f t="shared" si="29"/>
        <v>1768.1666666666667</v>
      </c>
      <c r="AE27" s="156">
        <f t="shared" si="29"/>
        <v>1768.1666666666667</v>
      </c>
      <c r="AF27" s="156">
        <f t="shared" si="29"/>
        <v>1768.1666666666667</v>
      </c>
      <c r="AG27" s="156">
        <f t="shared" si="29"/>
        <v>1768.1666666666667</v>
      </c>
      <c r="AH27" s="156">
        <f t="shared" si="29"/>
        <v>1768.1666666666667</v>
      </c>
      <c r="AI27" s="156">
        <f t="shared" si="29"/>
        <v>1768.1666666666667</v>
      </c>
      <c r="AJ27" s="156">
        <f t="shared" si="29"/>
        <v>1768.1666666666667</v>
      </c>
      <c r="AK27" s="156">
        <f t="shared" si="29"/>
        <v>1768.1666666666667</v>
      </c>
      <c r="AL27" s="156">
        <f t="shared" si="29"/>
        <v>1821.2116666666668</v>
      </c>
      <c r="AM27" s="156">
        <f t="shared" si="29"/>
        <v>1821.2116666666668</v>
      </c>
      <c r="AN27" s="156">
        <f t="shared" si="29"/>
        <v>1821.2116666666668</v>
      </c>
      <c r="AO27" s="156">
        <f t="shared" si="29"/>
        <v>1821.2116666666668</v>
      </c>
      <c r="AP27" s="156">
        <f t="shared" si="29"/>
        <v>1821.2116666666668</v>
      </c>
      <c r="AQ27" s="156">
        <f t="shared" si="29"/>
        <v>1821.2116666666668</v>
      </c>
      <c r="AR27" s="156">
        <f t="shared" si="29"/>
        <v>1821.2116666666668</v>
      </c>
      <c r="AS27" s="156">
        <f t="shared" si="29"/>
        <v>1821.2116666666668</v>
      </c>
      <c r="AT27" s="156">
        <f t="shared" si="29"/>
        <v>1821.2116666666668</v>
      </c>
      <c r="AU27" s="156">
        <f t="shared" si="29"/>
        <v>1821.2116666666668</v>
      </c>
      <c r="AV27" s="156">
        <f t="shared" si="29"/>
        <v>1821.2116666666668</v>
      </c>
      <c r="AW27" s="156">
        <f t="shared" si="29"/>
        <v>1821.2116666666668</v>
      </c>
      <c r="AX27" s="156">
        <f t="shared" si="29"/>
        <v>1875.8480166666666</v>
      </c>
      <c r="AY27" s="156">
        <f t="shared" si="29"/>
        <v>1875.8480166666666</v>
      </c>
      <c r="AZ27" s="156">
        <f t="shared" si="29"/>
        <v>1875.8480166666666</v>
      </c>
      <c r="BA27" s="156">
        <f t="shared" si="29"/>
        <v>1875.8480166666666</v>
      </c>
      <c r="BB27" s="156">
        <f t="shared" si="29"/>
        <v>1875.8480166666666</v>
      </c>
      <c r="BC27" s="156">
        <f t="shared" si="29"/>
        <v>1875.8480166666666</v>
      </c>
      <c r="BD27" s="156">
        <f t="shared" si="29"/>
        <v>1875.8480166666666</v>
      </c>
      <c r="BE27" s="156">
        <f t="shared" si="29"/>
        <v>1875.8480166666666</v>
      </c>
      <c r="BF27" s="156">
        <f t="shared" si="29"/>
        <v>1875.8480166666666</v>
      </c>
      <c r="BG27" s="156">
        <f t="shared" si="29"/>
        <v>1875.8480166666666</v>
      </c>
      <c r="BH27" s="156">
        <f t="shared" si="29"/>
        <v>1875.8480166666666</v>
      </c>
      <c r="BI27" s="156">
        <f t="shared" si="29"/>
        <v>1875.8480166666666</v>
      </c>
      <c r="BJ27" s="156">
        <f t="shared" si="29"/>
        <v>1932.1234571666664</v>
      </c>
      <c r="BK27" s="156">
        <f t="shared" si="29"/>
        <v>1932.1234571666664</v>
      </c>
      <c r="BL27" s="156">
        <f t="shared" si="29"/>
        <v>1932.1234571666664</v>
      </c>
      <c r="BM27" s="156">
        <f t="shared" si="29"/>
        <v>1932.1234571666664</v>
      </c>
      <c r="BN27" s="156">
        <f t="shared" si="29"/>
        <v>1932.1234571666664</v>
      </c>
      <c r="BO27" s="156">
        <f t="shared" ref="BO27:DZ27" si="30">$B$4/12*(1+$B$11)^(BO23-1)</f>
        <v>1932.1234571666664</v>
      </c>
      <c r="BP27" s="156">
        <f t="shared" si="30"/>
        <v>1932.1234571666664</v>
      </c>
      <c r="BQ27" s="156">
        <f t="shared" si="30"/>
        <v>1932.1234571666664</v>
      </c>
      <c r="BR27" s="156">
        <f t="shared" si="30"/>
        <v>1932.1234571666664</v>
      </c>
      <c r="BS27" s="156">
        <f t="shared" si="30"/>
        <v>1932.1234571666664</v>
      </c>
      <c r="BT27" s="156">
        <f t="shared" si="30"/>
        <v>1932.1234571666664</v>
      </c>
      <c r="BU27" s="156">
        <f t="shared" si="30"/>
        <v>1932.1234571666664</v>
      </c>
      <c r="BV27" s="156">
        <f t="shared" si="30"/>
        <v>1990.0871608816667</v>
      </c>
      <c r="BW27" s="156">
        <f t="shared" si="30"/>
        <v>1990.0871608816667</v>
      </c>
      <c r="BX27" s="156">
        <f t="shared" si="30"/>
        <v>1990.0871608816667</v>
      </c>
      <c r="BY27" s="156">
        <f t="shared" si="30"/>
        <v>1990.0871608816667</v>
      </c>
      <c r="BZ27" s="156">
        <f t="shared" si="30"/>
        <v>1990.0871608816667</v>
      </c>
      <c r="CA27" s="156">
        <f t="shared" si="30"/>
        <v>1990.0871608816667</v>
      </c>
      <c r="CB27" s="156">
        <f t="shared" si="30"/>
        <v>1990.0871608816667</v>
      </c>
      <c r="CC27" s="156">
        <f t="shared" si="30"/>
        <v>1990.0871608816667</v>
      </c>
      <c r="CD27" s="156">
        <f t="shared" si="30"/>
        <v>1990.0871608816667</v>
      </c>
      <c r="CE27" s="156">
        <f t="shared" si="30"/>
        <v>1990.0871608816667</v>
      </c>
      <c r="CF27" s="156">
        <f t="shared" si="30"/>
        <v>1990.0871608816667</v>
      </c>
      <c r="CG27" s="156">
        <f t="shared" si="30"/>
        <v>1990.0871608816667</v>
      </c>
      <c r="CH27" s="156">
        <f t="shared" si="30"/>
        <v>2049.7897757081168</v>
      </c>
      <c r="CI27" s="156">
        <f t="shared" si="30"/>
        <v>2049.7897757081168</v>
      </c>
      <c r="CJ27" s="156">
        <f t="shared" si="30"/>
        <v>2049.7897757081168</v>
      </c>
      <c r="CK27" s="156">
        <f t="shared" si="30"/>
        <v>2049.7897757081168</v>
      </c>
      <c r="CL27" s="156">
        <f t="shared" si="30"/>
        <v>2049.7897757081168</v>
      </c>
      <c r="CM27" s="156">
        <f t="shared" si="30"/>
        <v>2049.7897757081168</v>
      </c>
      <c r="CN27" s="156">
        <f t="shared" si="30"/>
        <v>2049.7897757081168</v>
      </c>
      <c r="CO27" s="156">
        <f t="shared" si="30"/>
        <v>2049.7897757081168</v>
      </c>
      <c r="CP27" s="156">
        <f t="shared" si="30"/>
        <v>2049.7897757081168</v>
      </c>
      <c r="CQ27" s="156">
        <f t="shared" si="30"/>
        <v>2049.7897757081168</v>
      </c>
      <c r="CR27" s="156">
        <f t="shared" si="30"/>
        <v>2049.7897757081168</v>
      </c>
      <c r="CS27" s="156">
        <f t="shared" si="30"/>
        <v>2049.7897757081168</v>
      </c>
      <c r="CT27" s="156">
        <f t="shared" si="30"/>
        <v>2111.2834689793599</v>
      </c>
      <c r="CU27" s="156">
        <f t="shared" si="30"/>
        <v>2111.2834689793599</v>
      </c>
      <c r="CV27" s="156">
        <f t="shared" si="30"/>
        <v>2111.2834689793599</v>
      </c>
      <c r="CW27" s="156">
        <f t="shared" si="30"/>
        <v>2111.2834689793599</v>
      </c>
      <c r="CX27" s="156">
        <f t="shared" si="30"/>
        <v>2111.2834689793599</v>
      </c>
      <c r="CY27" s="156">
        <f t="shared" si="30"/>
        <v>2111.2834689793599</v>
      </c>
      <c r="CZ27" s="156">
        <f t="shared" si="30"/>
        <v>2111.2834689793599</v>
      </c>
      <c r="DA27" s="156">
        <f t="shared" si="30"/>
        <v>2111.2834689793599</v>
      </c>
      <c r="DB27" s="156">
        <f t="shared" si="30"/>
        <v>2111.2834689793599</v>
      </c>
      <c r="DC27" s="156">
        <f t="shared" si="30"/>
        <v>2111.2834689793599</v>
      </c>
      <c r="DD27" s="156">
        <f t="shared" si="30"/>
        <v>2111.2834689793599</v>
      </c>
      <c r="DE27" s="156">
        <f t="shared" si="30"/>
        <v>2111.2834689793599</v>
      </c>
      <c r="DF27" s="156">
        <f t="shared" si="30"/>
        <v>2174.621973048741</v>
      </c>
      <c r="DG27" s="156">
        <f t="shared" si="30"/>
        <v>2174.621973048741</v>
      </c>
      <c r="DH27" s="156">
        <f t="shared" si="30"/>
        <v>2174.621973048741</v>
      </c>
      <c r="DI27" s="156">
        <f t="shared" si="30"/>
        <v>2174.621973048741</v>
      </c>
      <c r="DJ27" s="156">
        <f t="shared" si="30"/>
        <v>2174.621973048741</v>
      </c>
      <c r="DK27" s="156">
        <f t="shared" si="30"/>
        <v>2174.621973048741</v>
      </c>
      <c r="DL27" s="156">
        <f t="shared" si="30"/>
        <v>2174.621973048741</v>
      </c>
      <c r="DM27" s="156">
        <f t="shared" si="30"/>
        <v>2174.621973048741</v>
      </c>
      <c r="DN27" s="156">
        <f t="shared" si="30"/>
        <v>2174.621973048741</v>
      </c>
      <c r="DO27" s="156">
        <f t="shared" si="30"/>
        <v>2174.621973048741</v>
      </c>
      <c r="DP27" s="156">
        <f t="shared" si="30"/>
        <v>2174.621973048741</v>
      </c>
      <c r="DQ27" s="156">
        <f t="shared" si="30"/>
        <v>2174.621973048741</v>
      </c>
      <c r="DR27" s="156">
        <f t="shared" si="30"/>
        <v>2239.8606322402029</v>
      </c>
      <c r="DS27" s="156">
        <f t="shared" si="30"/>
        <v>2239.8606322402029</v>
      </c>
      <c r="DT27" s="156">
        <f t="shared" si="30"/>
        <v>2239.8606322402029</v>
      </c>
      <c r="DU27" s="156">
        <f t="shared" si="30"/>
        <v>2239.8606322402029</v>
      </c>
      <c r="DV27" s="156">
        <f t="shared" si="30"/>
        <v>2239.8606322402029</v>
      </c>
      <c r="DW27" s="156">
        <f t="shared" si="30"/>
        <v>2239.8606322402029</v>
      </c>
      <c r="DX27" s="156">
        <f t="shared" si="30"/>
        <v>2239.8606322402029</v>
      </c>
      <c r="DY27" s="156">
        <f t="shared" si="30"/>
        <v>2239.8606322402029</v>
      </c>
      <c r="DZ27" s="156">
        <f t="shared" si="30"/>
        <v>2239.8606322402029</v>
      </c>
      <c r="EA27" s="156">
        <f t="shared" ref="EA27:GL27" si="31">$B$4/12*(1+$B$11)^(EA23-1)</f>
        <v>2239.8606322402029</v>
      </c>
      <c r="EB27" s="156">
        <f t="shared" si="31"/>
        <v>2239.8606322402029</v>
      </c>
      <c r="EC27" s="156">
        <f t="shared" si="31"/>
        <v>2239.8606322402029</v>
      </c>
      <c r="ED27" s="156">
        <f t="shared" si="31"/>
        <v>2307.0564512074093</v>
      </c>
      <c r="EE27" s="156">
        <f t="shared" si="31"/>
        <v>2307.0564512074093</v>
      </c>
      <c r="EF27" s="156">
        <f t="shared" si="31"/>
        <v>2307.0564512074093</v>
      </c>
      <c r="EG27" s="156">
        <f t="shared" si="31"/>
        <v>2307.0564512074093</v>
      </c>
      <c r="EH27" s="156">
        <f t="shared" si="31"/>
        <v>2307.0564512074093</v>
      </c>
      <c r="EI27" s="156">
        <f t="shared" si="31"/>
        <v>2307.0564512074093</v>
      </c>
      <c r="EJ27" s="156">
        <f t="shared" si="31"/>
        <v>2307.0564512074093</v>
      </c>
      <c r="EK27" s="156">
        <f t="shared" si="31"/>
        <v>2307.0564512074093</v>
      </c>
      <c r="EL27" s="156">
        <f t="shared" si="31"/>
        <v>2307.0564512074093</v>
      </c>
      <c r="EM27" s="156">
        <f t="shared" si="31"/>
        <v>2307.0564512074093</v>
      </c>
      <c r="EN27" s="156">
        <f t="shared" si="31"/>
        <v>2307.0564512074093</v>
      </c>
      <c r="EO27" s="156">
        <f t="shared" si="31"/>
        <v>2307.0564512074093</v>
      </c>
      <c r="EP27" s="156">
        <f t="shared" si="31"/>
        <v>2376.2681447436312</v>
      </c>
      <c r="EQ27" s="156">
        <f t="shared" si="31"/>
        <v>2376.2681447436312</v>
      </c>
      <c r="ER27" s="156">
        <f t="shared" si="31"/>
        <v>2376.2681447436312</v>
      </c>
      <c r="ES27" s="156">
        <f t="shared" si="31"/>
        <v>2376.2681447436312</v>
      </c>
      <c r="ET27" s="156">
        <f t="shared" si="31"/>
        <v>2376.2681447436312</v>
      </c>
      <c r="EU27" s="156">
        <f t="shared" si="31"/>
        <v>2376.2681447436312</v>
      </c>
      <c r="EV27" s="156">
        <f t="shared" si="31"/>
        <v>2376.2681447436312</v>
      </c>
      <c r="EW27" s="156">
        <f t="shared" si="31"/>
        <v>2376.2681447436312</v>
      </c>
      <c r="EX27" s="156">
        <f t="shared" si="31"/>
        <v>2376.2681447436312</v>
      </c>
      <c r="EY27" s="156">
        <f t="shared" si="31"/>
        <v>2376.2681447436312</v>
      </c>
      <c r="EZ27" s="156">
        <f t="shared" si="31"/>
        <v>2376.2681447436312</v>
      </c>
      <c r="FA27" s="156">
        <f t="shared" si="31"/>
        <v>2376.2681447436312</v>
      </c>
      <c r="FB27" s="156">
        <f t="shared" si="31"/>
        <v>2447.5561890859399</v>
      </c>
      <c r="FC27" s="156">
        <f t="shared" si="31"/>
        <v>2447.5561890859399</v>
      </c>
      <c r="FD27" s="156">
        <f t="shared" si="31"/>
        <v>2447.5561890859399</v>
      </c>
      <c r="FE27" s="156">
        <f t="shared" si="31"/>
        <v>2447.5561890859399</v>
      </c>
      <c r="FF27" s="156">
        <f t="shared" si="31"/>
        <v>2447.5561890859399</v>
      </c>
      <c r="FG27" s="156">
        <f t="shared" si="31"/>
        <v>2447.5561890859399</v>
      </c>
      <c r="FH27" s="156">
        <f t="shared" si="31"/>
        <v>2447.5561890859399</v>
      </c>
      <c r="FI27" s="156">
        <f t="shared" si="31"/>
        <v>2447.5561890859399</v>
      </c>
      <c r="FJ27" s="156">
        <f t="shared" si="31"/>
        <v>2447.5561890859399</v>
      </c>
      <c r="FK27" s="156">
        <f t="shared" si="31"/>
        <v>2447.5561890859399</v>
      </c>
      <c r="FL27" s="156">
        <f t="shared" si="31"/>
        <v>2447.5561890859399</v>
      </c>
      <c r="FM27" s="156">
        <f t="shared" si="31"/>
        <v>2447.5561890859399</v>
      </c>
      <c r="FN27" s="156">
        <f t="shared" si="31"/>
        <v>2520.9828747585184</v>
      </c>
      <c r="FO27" s="156">
        <f t="shared" si="31"/>
        <v>2520.9828747585184</v>
      </c>
      <c r="FP27" s="156">
        <f t="shared" si="31"/>
        <v>2520.9828747585184</v>
      </c>
      <c r="FQ27" s="156">
        <f t="shared" si="31"/>
        <v>2520.9828747585184</v>
      </c>
      <c r="FR27" s="156">
        <f t="shared" si="31"/>
        <v>2520.9828747585184</v>
      </c>
      <c r="FS27" s="156">
        <f t="shared" si="31"/>
        <v>2520.9828747585184</v>
      </c>
      <c r="FT27" s="156">
        <f t="shared" si="31"/>
        <v>2520.9828747585184</v>
      </c>
      <c r="FU27" s="156">
        <f t="shared" si="31"/>
        <v>2520.9828747585184</v>
      </c>
      <c r="FV27" s="156">
        <f t="shared" si="31"/>
        <v>2520.9828747585184</v>
      </c>
      <c r="FW27" s="156">
        <f t="shared" si="31"/>
        <v>2520.9828747585184</v>
      </c>
      <c r="FX27" s="156">
        <f t="shared" si="31"/>
        <v>2520.9828747585184</v>
      </c>
      <c r="FY27" s="156">
        <f t="shared" si="31"/>
        <v>2520.9828747585184</v>
      </c>
      <c r="FZ27" s="156">
        <f t="shared" si="31"/>
        <v>2596.6123610012742</v>
      </c>
      <c r="GA27" s="156">
        <f t="shared" si="31"/>
        <v>2596.6123610012742</v>
      </c>
      <c r="GB27" s="156">
        <f t="shared" si="31"/>
        <v>2596.6123610012742</v>
      </c>
      <c r="GC27" s="156">
        <f t="shared" si="31"/>
        <v>2596.6123610012742</v>
      </c>
      <c r="GD27" s="156">
        <f t="shared" si="31"/>
        <v>2596.6123610012742</v>
      </c>
      <c r="GE27" s="156">
        <f t="shared" si="31"/>
        <v>2596.6123610012742</v>
      </c>
      <c r="GF27" s="156">
        <f t="shared" si="31"/>
        <v>2596.6123610012742</v>
      </c>
      <c r="GG27" s="156">
        <f t="shared" si="31"/>
        <v>2596.6123610012742</v>
      </c>
      <c r="GH27" s="156">
        <f t="shared" si="31"/>
        <v>2596.6123610012742</v>
      </c>
      <c r="GI27" s="156">
        <f t="shared" si="31"/>
        <v>2596.6123610012742</v>
      </c>
      <c r="GJ27" s="156">
        <f t="shared" si="31"/>
        <v>2596.6123610012742</v>
      </c>
      <c r="GK27" s="156">
        <f t="shared" si="31"/>
        <v>2596.6123610012742</v>
      </c>
      <c r="GL27" s="156">
        <f t="shared" si="31"/>
        <v>2674.5107318313121</v>
      </c>
      <c r="GM27" s="156">
        <f t="shared" ref="GM27:IX27" si="32">$B$4/12*(1+$B$11)^(GM23-1)</f>
        <v>2674.5107318313121</v>
      </c>
      <c r="GN27" s="156">
        <f t="shared" si="32"/>
        <v>2674.5107318313121</v>
      </c>
      <c r="GO27" s="156">
        <f t="shared" si="32"/>
        <v>2674.5107318313121</v>
      </c>
      <c r="GP27" s="156">
        <f t="shared" si="32"/>
        <v>2674.5107318313121</v>
      </c>
      <c r="GQ27" s="156">
        <f t="shared" si="32"/>
        <v>2674.5107318313121</v>
      </c>
      <c r="GR27" s="156">
        <f t="shared" si="32"/>
        <v>2674.5107318313121</v>
      </c>
      <c r="GS27" s="156">
        <f t="shared" si="32"/>
        <v>2674.5107318313121</v>
      </c>
      <c r="GT27" s="156">
        <f t="shared" si="32"/>
        <v>2674.5107318313121</v>
      </c>
      <c r="GU27" s="156">
        <f t="shared" si="32"/>
        <v>2674.5107318313121</v>
      </c>
      <c r="GV27" s="156">
        <f t="shared" si="32"/>
        <v>2674.5107318313121</v>
      </c>
      <c r="GW27" s="156">
        <f t="shared" si="32"/>
        <v>2674.5107318313121</v>
      </c>
      <c r="GX27" s="156">
        <f t="shared" si="32"/>
        <v>2754.7460537862512</v>
      </c>
      <c r="GY27" s="156">
        <f t="shared" si="32"/>
        <v>2754.7460537862512</v>
      </c>
      <c r="GZ27" s="156">
        <f t="shared" si="32"/>
        <v>2754.7460537862512</v>
      </c>
      <c r="HA27" s="156">
        <f t="shared" si="32"/>
        <v>2754.7460537862512</v>
      </c>
      <c r="HB27" s="156">
        <f t="shared" si="32"/>
        <v>2754.7460537862512</v>
      </c>
      <c r="HC27" s="156">
        <f t="shared" si="32"/>
        <v>2754.7460537862512</v>
      </c>
      <c r="HD27" s="156">
        <f t="shared" si="32"/>
        <v>2754.7460537862512</v>
      </c>
      <c r="HE27" s="156">
        <f t="shared" si="32"/>
        <v>2754.7460537862512</v>
      </c>
      <c r="HF27" s="156">
        <f t="shared" si="32"/>
        <v>2754.7460537862512</v>
      </c>
      <c r="HG27" s="156">
        <f t="shared" si="32"/>
        <v>2754.7460537862512</v>
      </c>
      <c r="HH27" s="156">
        <f t="shared" si="32"/>
        <v>2754.7460537862512</v>
      </c>
      <c r="HI27" s="156">
        <f t="shared" si="32"/>
        <v>2754.7460537862512</v>
      </c>
      <c r="HJ27" s="156">
        <f t="shared" si="32"/>
        <v>2837.3884353998387</v>
      </c>
      <c r="HK27" s="156">
        <f t="shared" si="32"/>
        <v>2837.3884353998387</v>
      </c>
      <c r="HL27" s="156">
        <f t="shared" si="32"/>
        <v>2837.3884353998387</v>
      </c>
      <c r="HM27" s="156">
        <f t="shared" si="32"/>
        <v>2837.3884353998387</v>
      </c>
      <c r="HN27" s="156">
        <f t="shared" si="32"/>
        <v>2837.3884353998387</v>
      </c>
      <c r="HO27" s="156">
        <f t="shared" si="32"/>
        <v>2837.3884353998387</v>
      </c>
      <c r="HP27" s="156">
        <f t="shared" si="32"/>
        <v>2837.3884353998387</v>
      </c>
      <c r="HQ27" s="156">
        <f t="shared" si="32"/>
        <v>2837.3884353998387</v>
      </c>
      <c r="HR27" s="156">
        <f t="shared" si="32"/>
        <v>2837.3884353998387</v>
      </c>
      <c r="HS27" s="156">
        <f t="shared" si="32"/>
        <v>2837.3884353998387</v>
      </c>
      <c r="HT27" s="156">
        <f t="shared" si="32"/>
        <v>2837.3884353998387</v>
      </c>
      <c r="HU27" s="156">
        <f t="shared" si="32"/>
        <v>2837.3884353998387</v>
      </c>
      <c r="HV27" s="156">
        <f t="shared" si="32"/>
        <v>2922.5100884618341</v>
      </c>
      <c r="HW27" s="156">
        <f t="shared" si="32"/>
        <v>2922.5100884618341</v>
      </c>
      <c r="HX27" s="156">
        <f t="shared" si="32"/>
        <v>2922.5100884618341</v>
      </c>
      <c r="HY27" s="156">
        <f t="shared" si="32"/>
        <v>2922.5100884618341</v>
      </c>
      <c r="HZ27" s="156">
        <f t="shared" si="32"/>
        <v>2922.5100884618341</v>
      </c>
      <c r="IA27" s="156">
        <f t="shared" si="32"/>
        <v>2922.5100884618341</v>
      </c>
      <c r="IB27" s="156">
        <f t="shared" si="32"/>
        <v>2922.5100884618341</v>
      </c>
      <c r="IC27" s="156">
        <f t="shared" si="32"/>
        <v>2922.5100884618341</v>
      </c>
      <c r="ID27" s="156">
        <f t="shared" si="32"/>
        <v>2922.5100884618341</v>
      </c>
      <c r="IE27" s="156">
        <f t="shared" si="32"/>
        <v>2922.5100884618341</v>
      </c>
      <c r="IF27" s="156">
        <f t="shared" si="32"/>
        <v>2922.5100884618341</v>
      </c>
      <c r="IG27" s="156">
        <f t="shared" si="32"/>
        <v>2922.5100884618341</v>
      </c>
      <c r="IH27" s="156">
        <f t="shared" si="32"/>
        <v>3010.1853911156891</v>
      </c>
      <c r="II27" s="156">
        <f t="shared" si="32"/>
        <v>3010.1853911156891</v>
      </c>
      <c r="IJ27" s="156">
        <f t="shared" si="32"/>
        <v>3010.1853911156891</v>
      </c>
      <c r="IK27" s="156">
        <f t="shared" si="32"/>
        <v>3010.1853911156891</v>
      </c>
      <c r="IL27" s="156">
        <f t="shared" si="32"/>
        <v>3010.1853911156891</v>
      </c>
      <c r="IM27" s="156">
        <f t="shared" si="32"/>
        <v>3010.1853911156891</v>
      </c>
      <c r="IN27" s="156">
        <f t="shared" si="32"/>
        <v>3010.1853911156891</v>
      </c>
      <c r="IO27" s="156">
        <f t="shared" si="32"/>
        <v>3010.1853911156891</v>
      </c>
      <c r="IP27" s="156">
        <f t="shared" si="32"/>
        <v>3010.1853911156891</v>
      </c>
      <c r="IQ27" s="156">
        <f t="shared" si="32"/>
        <v>3010.1853911156891</v>
      </c>
      <c r="IR27" s="156">
        <f t="shared" si="32"/>
        <v>3010.1853911156891</v>
      </c>
      <c r="IS27" s="156">
        <f t="shared" si="32"/>
        <v>3010.1853911156891</v>
      </c>
      <c r="IT27" s="156">
        <f t="shared" si="32"/>
        <v>3100.4909528491594</v>
      </c>
      <c r="IU27" s="156">
        <f t="shared" si="32"/>
        <v>3100.4909528491594</v>
      </c>
      <c r="IV27" s="156">
        <f t="shared" si="32"/>
        <v>3100.4909528491594</v>
      </c>
      <c r="IW27" s="156">
        <f t="shared" si="32"/>
        <v>3100.4909528491594</v>
      </c>
      <c r="IX27" s="156">
        <f t="shared" si="32"/>
        <v>3100.4909528491594</v>
      </c>
      <c r="IY27" s="156">
        <f t="shared" ref="IY27:LJ27" si="33">$B$4/12*(1+$B$11)^(IY23-1)</f>
        <v>3100.4909528491594</v>
      </c>
      <c r="IZ27" s="156">
        <f t="shared" si="33"/>
        <v>3100.4909528491594</v>
      </c>
      <c r="JA27" s="156">
        <f t="shared" si="33"/>
        <v>3100.4909528491594</v>
      </c>
      <c r="JB27" s="156">
        <f t="shared" si="33"/>
        <v>3100.4909528491594</v>
      </c>
      <c r="JC27" s="156">
        <f t="shared" si="33"/>
        <v>3100.4909528491594</v>
      </c>
      <c r="JD27" s="156">
        <f t="shared" si="33"/>
        <v>3100.4909528491594</v>
      </c>
      <c r="JE27" s="156">
        <f t="shared" si="33"/>
        <v>3100.4909528491594</v>
      </c>
      <c r="JF27" s="156">
        <f t="shared" si="33"/>
        <v>3193.5056814346344</v>
      </c>
      <c r="JG27" s="156">
        <f t="shared" si="33"/>
        <v>3193.5056814346344</v>
      </c>
      <c r="JH27" s="156">
        <f t="shared" si="33"/>
        <v>3193.5056814346344</v>
      </c>
      <c r="JI27" s="156">
        <f t="shared" si="33"/>
        <v>3193.5056814346344</v>
      </c>
      <c r="JJ27" s="156">
        <f t="shared" si="33"/>
        <v>3193.5056814346344</v>
      </c>
      <c r="JK27" s="156">
        <f t="shared" si="33"/>
        <v>3193.5056814346344</v>
      </c>
      <c r="JL27" s="156">
        <f t="shared" si="33"/>
        <v>3193.5056814346344</v>
      </c>
      <c r="JM27" s="156">
        <f t="shared" si="33"/>
        <v>3193.5056814346344</v>
      </c>
      <c r="JN27" s="156">
        <f t="shared" si="33"/>
        <v>3193.5056814346344</v>
      </c>
      <c r="JO27" s="156">
        <f t="shared" si="33"/>
        <v>3193.5056814346344</v>
      </c>
      <c r="JP27" s="156">
        <f t="shared" si="33"/>
        <v>3193.5056814346344</v>
      </c>
      <c r="JQ27" s="156">
        <f t="shared" si="33"/>
        <v>3193.5056814346344</v>
      </c>
      <c r="JR27" s="156">
        <f t="shared" si="33"/>
        <v>3289.3108518776735</v>
      </c>
      <c r="JS27" s="156">
        <f t="shared" si="33"/>
        <v>3289.3108518776735</v>
      </c>
      <c r="JT27" s="156">
        <f t="shared" si="33"/>
        <v>3289.3108518776735</v>
      </c>
      <c r="JU27" s="156">
        <f t="shared" si="33"/>
        <v>3289.3108518776735</v>
      </c>
      <c r="JV27" s="156">
        <f t="shared" si="33"/>
        <v>3289.3108518776735</v>
      </c>
      <c r="JW27" s="156">
        <f t="shared" si="33"/>
        <v>3289.3108518776735</v>
      </c>
      <c r="JX27" s="156">
        <f t="shared" si="33"/>
        <v>3289.3108518776735</v>
      </c>
      <c r="JY27" s="156">
        <f t="shared" si="33"/>
        <v>3289.3108518776735</v>
      </c>
      <c r="JZ27" s="156">
        <f t="shared" si="33"/>
        <v>3289.3108518776735</v>
      </c>
      <c r="KA27" s="156">
        <f t="shared" si="33"/>
        <v>3289.3108518776735</v>
      </c>
      <c r="KB27" s="156">
        <f t="shared" si="33"/>
        <v>3289.3108518776735</v>
      </c>
      <c r="KC27" s="156">
        <f t="shared" si="33"/>
        <v>3289.3108518776735</v>
      </c>
      <c r="KD27" s="156">
        <f t="shared" si="33"/>
        <v>3387.9901774340033</v>
      </c>
      <c r="KE27" s="156">
        <f t="shared" si="33"/>
        <v>3387.9901774340033</v>
      </c>
      <c r="KF27" s="156">
        <f t="shared" si="33"/>
        <v>3387.9901774340033</v>
      </c>
      <c r="KG27" s="156">
        <f t="shared" si="33"/>
        <v>3387.9901774340033</v>
      </c>
      <c r="KH27" s="156">
        <f t="shared" si="33"/>
        <v>3387.9901774340033</v>
      </c>
      <c r="KI27" s="156">
        <f t="shared" si="33"/>
        <v>3387.9901774340033</v>
      </c>
      <c r="KJ27" s="156">
        <f t="shared" si="33"/>
        <v>3387.9901774340033</v>
      </c>
      <c r="KK27" s="156">
        <f t="shared" si="33"/>
        <v>3387.9901774340033</v>
      </c>
      <c r="KL27" s="156">
        <f t="shared" si="33"/>
        <v>3387.9901774340033</v>
      </c>
      <c r="KM27" s="156">
        <f t="shared" si="33"/>
        <v>3387.9901774340033</v>
      </c>
      <c r="KN27" s="156">
        <f t="shared" si="33"/>
        <v>3387.9901774340033</v>
      </c>
      <c r="KO27" s="156">
        <f t="shared" si="33"/>
        <v>3387.9901774340033</v>
      </c>
      <c r="KP27" s="156">
        <f t="shared" si="33"/>
        <v>3489.6298827570231</v>
      </c>
      <c r="KQ27" s="156">
        <f t="shared" si="33"/>
        <v>3489.6298827570231</v>
      </c>
      <c r="KR27" s="156">
        <f t="shared" si="33"/>
        <v>3489.6298827570231</v>
      </c>
      <c r="KS27" s="156">
        <f t="shared" si="33"/>
        <v>3489.6298827570231</v>
      </c>
      <c r="KT27" s="156">
        <f t="shared" si="33"/>
        <v>3489.6298827570231</v>
      </c>
      <c r="KU27" s="156">
        <f t="shared" si="33"/>
        <v>3489.6298827570231</v>
      </c>
      <c r="KV27" s="156">
        <f t="shared" si="33"/>
        <v>3489.6298827570231</v>
      </c>
      <c r="KW27" s="156">
        <f t="shared" si="33"/>
        <v>3489.6298827570231</v>
      </c>
      <c r="KX27" s="156">
        <f t="shared" si="33"/>
        <v>3489.6298827570231</v>
      </c>
      <c r="KY27" s="156">
        <f t="shared" si="33"/>
        <v>3489.6298827570231</v>
      </c>
      <c r="KZ27" s="156">
        <f t="shared" si="33"/>
        <v>3489.6298827570231</v>
      </c>
      <c r="LA27" s="156">
        <f t="shared" si="33"/>
        <v>3489.6298827570231</v>
      </c>
      <c r="LB27" s="156">
        <f t="shared" si="33"/>
        <v>3594.3187792397343</v>
      </c>
      <c r="LC27" s="156">
        <f t="shared" si="33"/>
        <v>3594.3187792397343</v>
      </c>
      <c r="LD27" s="156">
        <f t="shared" si="33"/>
        <v>3594.3187792397343</v>
      </c>
      <c r="LE27" s="156">
        <f t="shared" si="33"/>
        <v>3594.3187792397343</v>
      </c>
      <c r="LF27" s="156">
        <f t="shared" si="33"/>
        <v>3594.3187792397343</v>
      </c>
      <c r="LG27" s="156">
        <f t="shared" si="33"/>
        <v>3594.3187792397343</v>
      </c>
      <c r="LH27" s="156">
        <f t="shared" si="33"/>
        <v>3594.3187792397343</v>
      </c>
      <c r="LI27" s="156">
        <f t="shared" si="33"/>
        <v>3594.3187792397343</v>
      </c>
      <c r="LJ27" s="156">
        <f t="shared" si="33"/>
        <v>3594.3187792397343</v>
      </c>
      <c r="LK27" s="156">
        <f t="shared" ref="LK27:NI27" si="34">$B$4/12*(1+$B$11)^(LK23-1)</f>
        <v>3594.3187792397343</v>
      </c>
      <c r="LL27" s="156">
        <f t="shared" si="34"/>
        <v>3594.3187792397343</v>
      </c>
      <c r="LM27" s="156">
        <f t="shared" si="34"/>
        <v>3594.3187792397343</v>
      </c>
      <c r="LN27" s="156">
        <f t="shared" si="34"/>
        <v>3702.1483426169261</v>
      </c>
      <c r="LO27" s="156">
        <f t="shared" si="34"/>
        <v>3702.1483426169261</v>
      </c>
      <c r="LP27" s="156">
        <f t="shared" si="34"/>
        <v>3702.1483426169261</v>
      </c>
      <c r="LQ27" s="156">
        <f t="shared" si="34"/>
        <v>3702.1483426169261</v>
      </c>
      <c r="LR27" s="156">
        <f t="shared" si="34"/>
        <v>3702.1483426169261</v>
      </c>
      <c r="LS27" s="156">
        <f t="shared" si="34"/>
        <v>3702.1483426169261</v>
      </c>
      <c r="LT27" s="156">
        <f t="shared" si="34"/>
        <v>3702.1483426169261</v>
      </c>
      <c r="LU27" s="156">
        <f t="shared" si="34"/>
        <v>3702.1483426169261</v>
      </c>
      <c r="LV27" s="156">
        <f t="shared" si="34"/>
        <v>3702.1483426169261</v>
      </c>
      <c r="LW27" s="156">
        <f t="shared" si="34"/>
        <v>3702.1483426169261</v>
      </c>
      <c r="LX27" s="156">
        <f t="shared" si="34"/>
        <v>3702.1483426169261</v>
      </c>
      <c r="LY27" s="156">
        <f t="shared" si="34"/>
        <v>3702.1483426169261</v>
      </c>
      <c r="LZ27" s="156">
        <f t="shared" si="34"/>
        <v>3813.2127928954337</v>
      </c>
      <c r="MA27" s="156">
        <f t="shared" si="34"/>
        <v>3813.2127928954337</v>
      </c>
      <c r="MB27" s="156">
        <f t="shared" si="34"/>
        <v>3813.2127928954337</v>
      </c>
      <c r="MC27" s="156">
        <f t="shared" si="34"/>
        <v>3813.2127928954337</v>
      </c>
      <c r="MD27" s="156">
        <f t="shared" si="34"/>
        <v>3813.2127928954337</v>
      </c>
      <c r="ME27" s="156">
        <f t="shared" si="34"/>
        <v>3813.2127928954337</v>
      </c>
      <c r="MF27" s="156">
        <f t="shared" si="34"/>
        <v>3813.2127928954337</v>
      </c>
      <c r="MG27" s="156">
        <f t="shared" si="34"/>
        <v>3813.2127928954337</v>
      </c>
      <c r="MH27" s="156">
        <f t="shared" si="34"/>
        <v>3813.2127928954337</v>
      </c>
      <c r="MI27" s="156">
        <f t="shared" si="34"/>
        <v>3813.2127928954337</v>
      </c>
      <c r="MJ27" s="156">
        <f t="shared" si="34"/>
        <v>3813.2127928954337</v>
      </c>
      <c r="MK27" s="156">
        <f t="shared" si="34"/>
        <v>3813.2127928954337</v>
      </c>
      <c r="ML27" s="156">
        <f t="shared" si="34"/>
        <v>3927.6091766822965</v>
      </c>
      <c r="MM27" s="156">
        <f t="shared" si="34"/>
        <v>3927.6091766822965</v>
      </c>
      <c r="MN27" s="156">
        <f t="shared" si="34"/>
        <v>3927.6091766822965</v>
      </c>
      <c r="MO27" s="156">
        <f t="shared" si="34"/>
        <v>3927.6091766822965</v>
      </c>
      <c r="MP27" s="156">
        <f t="shared" si="34"/>
        <v>3927.6091766822965</v>
      </c>
      <c r="MQ27" s="156">
        <f t="shared" si="34"/>
        <v>3927.6091766822965</v>
      </c>
      <c r="MR27" s="156">
        <f t="shared" si="34"/>
        <v>3927.6091766822965</v>
      </c>
      <c r="MS27" s="156">
        <f t="shared" si="34"/>
        <v>3927.6091766822965</v>
      </c>
      <c r="MT27" s="156">
        <f t="shared" si="34"/>
        <v>3927.6091766822965</v>
      </c>
      <c r="MU27" s="156">
        <f t="shared" si="34"/>
        <v>3927.6091766822965</v>
      </c>
      <c r="MV27" s="156">
        <f t="shared" si="34"/>
        <v>3927.6091766822965</v>
      </c>
      <c r="MW27" s="156">
        <f t="shared" si="34"/>
        <v>3927.6091766822965</v>
      </c>
      <c r="MX27" s="156">
        <f t="shared" si="34"/>
        <v>4045.4374519827652</v>
      </c>
      <c r="MY27" s="156">
        <f t="shared" si="34"/>
        <v>4045.4374519827652</v>
      </c>
      <c r="MZ27" s="156">
        <f t="shared" si="34"/>
        <v>4045.4374519827652</v>
      </c>
      <c r="NA27" s="156">
        <f t="shared" si="34"/>
        <v>4045.4374519827652</v>
      </c>
      <c r="NB27" s="156">
        <f t="shared" si="34"/>
        <v>4045.4374519827652</v>
      </c>
      <c r="NC27" s="156">
        <f t="shared" si="34"/>
        <v>4045.4374519827652</v>
      </c>
      <c r="ND27" s="156">
        <f t="shared" si="34"/>
        <v>4045.4374519827652</v>
      </c>
      <c r="NE27" s="156">
        <f t="shared" si="34"/>
        <v>4045.4374519827652</v>
      </c>
      <c r="NF27" s="156">
        <f t="shared" si="34"/>
        <v>4045.4374519827652</v>
      </c>
      <c r="NG27" s="156">
        <f t="shared" si="34"/>
        <v>4045.4374519827652</v>
      </c>
      <c r="NH27" s="156">
        <f t="shared" si="34"/>
        <v>4045.4374519827652</v>
      </c>
      <c r="NI27" s="158">
        <f t="shared" si="34"/>
        <v>4045.4374519827652</v>
      </c>
      <c r="NJ27" s="6"/>
      <c r="NK27" s="6"/>
    </row>
    <row r="28" spans="1:375" x14ac:dyDescent="0.25">
      <c r="A28" s="27" t="s">
        <v>119</v>
      </c>
      <c r="B28" s="215">
        <f>$B$5/12*(1+$B$11)^(B24/12)</f>
        <v>2088.4713953589662</v>
      </c>
      <c r="C28" s="156">
        <f t="shared" ref="C28:BN28" si="35">$B$5/12*(1+$B$11)^(C24/12)</f>
        <v>2093.6221292316604</v>
      </c>
      <c r="D28" s="156">
        <f t="shared" si="35"/>
        <v>2098.7855662036104</v>
      </c>
      <c r="E28" s="156">
        <f t="shared" si="35"/>
        <v>2103.9617376040856</v>
      </c>
      <c r="F28" s="156">
        <f t="shared" si="35"/>
        <v>2109.1506748396218</v>
      </c>
      <c r="G28" s="156">
        <f t="shared" si="35"/>
        <v>2114.3524093942124</v>
      </c>
      <c r="H28" s="156">
        <f t="shared" si="35"/>
        <v>2119.5669728294988</v>
      </c>
      <c r="I28" s="156">
        <f t="shared" si="35"/>
        <v>2124.7943967849615</v>
      </c>
      <c r="J28" s="156">
        <f t="shared" si="35"/>
        <v>2130.0347129781121</v>
      </c>
      <c r="K28" s="156">
        <f t="shared" si="35"/>
        <v>2135.2879532046873</v>
      </c>
      <c r="L28" s="156">
        <f t="shared" si="35"/>
        <v>2140.55414933884</v>
      </c>
      <c r="M28" s="156">
        <f t="shared" si="35"/>
        <v>2145.8333333333335</v>
      </c>
      <c r="N28" s="156">
        <f t="shared" si="35"/>
        <v>2151.1255372197352</v>
      </c>
      <c r="O28" s="156">
        <f t="shared" si="35"/>
        <v>2156.4307931086105</v>
      </c>
      <c r="P28" s="156">
        <f t="shared" si="35"/>
        <v>2161.749133189719</v>
      </c>
      <c r="Q28" s="156">
        <f t="shared" si="35"/>
        <v>2167.080589732208</v>
      </c>
      <c r="R28" s="156">
        <f t="shared" si="35"/>
        <v>2172.4251950848106</v>
      </c>
      <c r="S28" s="156">
        <f t="shared" si="35"/>
        <v>2177.7829816760391</v>
      </c>
      <c r="T28" s="156">
        <f t="shared" si="35"/>
        <v>2183.1539820143839</v>
      </c>
      <c r="U28" s="156">
        <f t="shared" si="35"/>
        <v>2188.5382286885101</v>
      </c>
      <c r="V28" s="156">
        <f t="shared" si="35"/>
        <v>2193.9357543674555</v>
      </c>
      <c r="W28" s="156">
        <f t="shared" si="35"/>
        <v>2199.3465918008283</v>
      </c>
      <c r="X28" s="156">
        <f t="shared" si="35"/>
        <v>2204.7707738190052</v>
      </c>
      <c r="Y28" s="156">
        <f t="shared" si="35"/>
        <v>2210.2083333333335</v>
      </c>
      <c r="Z28" s="156">
        <f t="shared" si="35"/>
        <v>2215.659303336327</v>
      </c>
      <c r="AA28" s="156">
        <f t="shared" si="35"/>
        <v>2221.1237169018691</v>
      </c>
      <c r="AB28" s="156">
        <f t="shared" si="35"/>
        <v>2226.6016071854101</v>
      </c>
      <c r="AC28" s="156">
        <f t="shared" si="35"/>
        <v>2232.0930074241746</v>
      </c>
      <c r="AD28" s="156">
        <f t="shared" si="35"/>
        <v>2237.5979509373551</v>
      </c>
      <c r="AE28" s="156">
        <f t="shared" si="35"/>
        <v>2243.11647112632</v>
      </c>
      <c r="AF28" s="156">
        <f t="shared" si="35"/>
        <v>2248.6486014748152</v>
      </c>
      <c r="AG28" s="156">
        <f t="shared" si="35"/>
        <v>2254.1943755491657</v>
      </c>
      <c r="AH28" s="156">
        <f t="shared" si="35"/>
        <v>2259.7538269984793</v>
      </c>
      <c r="AI28" s="156">
        <f t="shared" si="35"/>
        <v>2265.3269895548528</v>
      </c>
      <c r="AJ28" s="156">
        <f t="shared" si="35"/>
        <v>2270.9138970335757</v>
      </c>
      <c r="AK28" s="156">
        <f t="shared" si="35"/>
        <v>2276.5145833333336</v>
      </c>
      <c r="AL28" s="156">
        <f t="shared" si="35"/>
        <v>2282.1290824364169</v>
      </c>
      <c r="AM28" s="156">
        <f t="shared" si="35"/>
        <v>2287.7574284089246</v>
      </c>
      <c r="AN28" s="156">
        <f t="shared" si="35"/>
        <v>2293.3996554009727</v>
      </c>
      <c r="AO28" s="156">
        <f t="shared" si="35"/>
        <v>2299.0557976468999</v>
      </c>
      <c r="AP28" s="156">
        <f t="shared" si="35"/>
        <v>2304.7258894654756</v>
      </c>
      <c r="AQ28" s="156">
        <f t="shared" si="35"/>
        <v>2310.4099652601099</v>
      </c>
      <c r="AR28" s="156">
        <f t="shared" si="35"/>
        <v>2316.1080595190597</v>
      </c>
      <c r="AS28" s="156">
        <f t="shared" si="35"/>
        <v>2321.8202068156406</v>
      </c>
      <c r="AT28" s="156">
        <f t="shared" si="35"/>
        <v>2327.5464418084339</v>
      </c>
      <c r="AU28" s="156">
        <f t="shared" si="35"/>
        <v>2333.2867992414986</v>
      </c>
      <c r="AV28" s="156">
        <f t="shared" si="35"/>
        <v>2339.0413139445832</v>
      </c>
      <c r="AW28" s="156">
        <f t="shared" si="35"/>
        <v>2344.8100208333335</v>
      </c>
      <c r="AX28" s="156">
        <f t="shared" si="35"/>
        <v>2350.5929549095094</v>
      </c>
      <c r="AY28" s="156">
        <f t="shared" si="35"/>
        <v>2356.3901512611924</v>
      </c>
      <c r="AZ28" s="156">
        <f t="shared" si="35"/>
        <v>2362.2016450630022</v>
      </c>
      <c r="BA28" s="156">
        <f t="shared" si="35"/>
        <v>2368.0274715763067</v>
      </c>
      <c r="BB28" s="156">
        <f t="shared" si="35"/>
        <v>2373.8676661494396</v>
      </c>
      <c r="BC28" s="156">
        <f t="shared" si="35"/>
        <v>2379.7222642179131</v>
      </c>
      <c r="BD28" s="156">
        <f t="shared" si="35"/>
        <v>2385.5913013046315</v>
      </c>
      <c r="BE28" s="156">
        <f t="shared" si="35"/>
        <v>2391.4748130201097</v>
      </c>
      <c r="BF28" s="156">
        <f t="shared" si="35"/>
        <v>2397.3728350626866</v>
      </c>
      <c r="BG28" s="156">
        <f t="shared" si="35"/>
        <v>2403.2854032187438</v>
      </c>
      <c r="BH28" s="156">
        <f t="shared" si="35"/>
        <v>2409.2125533629205</v>
      </c>
      <c r="BI28" s="156">
        <f t="shared" si="35"/>
        <v>2415.154321458333</v>
      </c>
      <c r="BJ28" s="156">
        <f t="shared" si="35"/>
        <v>2421.1107435567951</v>
      </c>
      <c r="BK28" s="156">
        <f t="shared" si="35"/>
        <v>2427.0818557990283</v>
      </c>
      <c r="BL28" s="156">
        <f t="shared" si="35"/>
        <v>2433.0676944148922</v>
      </c>
      <c r="BM28" s="156">
        <f t="shared" si="35"/>
        <v>2439.0682957235958</v>
      </c>
      <c r="BN28" s="156">
        <f t="shared" si="35"/>
        <v>2445.0836961339232</v>
      </c>
      <c r="BO28" s="156">
        <f t="shared" ref="BO28:DZ28" si="36">$B$5/12*(1+$B$11)^(BO24/12)</f>
        <v>2451.1139321444507</v>
      </c>
      <c r="BP28" s="156">
        <f t="shared" si="36"/>
        <v>2457.1590403437708</v>
      </c>
      <c r="BQ28" s="156">
        <f t="shared" si="36"/>
        <v>2463.219057410713</v>
      </c>
      <c r="BR28" s="156">
        <f t="shared" si="36"/>
        <v>2469.294020114567</v>
      </c>
      <c r="BS28" s="156">
        <f t="shared" si="36"/>
        <v>2475.3839653153059</v>
      </c>
      <c r="BT28" s="156">
        <f t="shared" si="36"/>
        <v>2481.488929963808</v>
      </c>
      <c r="BU28" s="156">
        <f t="shared" si="36"/>
        <v>2487.6089511020832</v>
      </c>
      <c r="BV28" s="156">
        <f t="shared" si="36"/>
        <v>2493.7440658634987</v>
      </c>
      <c r="BW28" s="156">
        <f t="shared" si="36"/>
        <v>2499.8943114729996</v>
      </c>
      <c r="BX28" s="156">
        <f t="shared" si="36"/>
        <v>2506.059725247339</v>
      </c>
      <c r="BY28" s="156">
        <f t="shared" si="36"/>
        <v>2512.2403445953041</v>
      </c>
      <c r="BZ28" s="156">
        <f t="shared" si="36"/>
        <v>2518.4362070179413</v>
      </c>
      <c r="CA28" s="156">
        <f t="shared" si="36"/>
        <v>2524.6473501087844</v>
      </c>
      <c r="CB28" s="156">
        <f t="shared" si="36"/>
        <v>2530.8738115540841</v>
      </c>
      <c r="CC28" s="156">
        <f t="shared" si="36"/>
        <v>2537.1156291330349</v>
      </c>
      <c r="CD28" s="156">
        <f t="shared" si="36"/>
        <v>2543.3728407180042</v>
      </c>
      <c r="CE28" s="156">
        <f t="shared" si="36"/>
        <v>2549.6454842747653</v>
      </c>
      <c r="CF28" s="156">
        <f t="shared" si="36"/>
        <v>2555.9335978627223</v>
      </c>
      <c r="CG28" s="156">
        <f t="shared" si="36"/>
        <v>2562.2372196351462</v>
      </c>
      <c r="CH28" s="156">
        <f t="shared" si="36"/>
        <v>2568.5563878394041</v>
      </c>
      <c r="CI28" s="156">
        <f t="shared" si="36"/>
        <v>2574.8911408171894</v>
      </c>
      <c r="CJ28" s="156">
        <f t="shared" si="36"/>
        <v>2581.2415170047593</v>
      </c>
      <c r="CK28" s="156">
        <f t="shared" si="36"/>
        <v>2587.6075549331631</v>
      </c>
      <c r="CL28" s="156">
        <f t="shared" si="36"/>
        <v>2593.9892932284793</v>
      </c>
      <c r="CM28" s="156">
        <f t="shared" si="36"/>
        <v>2600.3867706120477</v>
      </c>
      <c r="CN28" s="156">
        <f t="shared" si="36"/>
        <v>2606.8000259007067</v>
      </c>
      <c r="CO28" s="156">
        <f t="shared" si="36"/>
        <v>2613.2290980070256</v>
      </c>
      <c r="CP28" s="156">
        <f t="shared" si="36"/>
        <v>2619.6740259395447</v>
      </c>
      <c r="CQ28" s="156">
        <f t="shared" si="36"/>
        <v>2626.134848803008</v>
      </c>
      <c r="CR28" s="156">
        <f t="shared" si="36"/>
        <v>2632.6116057986042</v>
      </c>
      <c r="CS28" s="156">
        <f t="shared" si="36"/>
        <v>2639.1043362241999</v>
      </c>
      <c r="CT28" s="156">
        <f t="shared" si="36"/>
        <v>2645.6130794745864</v>
      </c>
      <c r="CU28" s="156">
        <f t="shared" si="36"/>
        <v>2652.1378750417052</v>
      </c>
      <c r="CV28" s="156">
        <f t="shared" si="36"/>
        <v>2658.6787625149022</v>
      </c>
      <c r="CW28" s="156">
        <f t="shared" si="36"/>
        <v>2665.2357815811583</v>
      </c>
      <c r="CX28" s="156">
        <f t="shared" si="36"/>
        <v>2671.8089720253338</v>
      </c>
      <c r="CY28" s="156">
        <f t="shared" si="36"/>
        <v>2678.3983737304097</v>
      </c>
      <c r="CZ28" s="156">
        <f t="shared" si="36"/>
        <v>2685.0040266777278</v>
      </c>
      <c r="DA28" s="156">
        <f t="shared" si="36"/>
        <v>2691.6259709472365</v>
      </c>
      <c r="DB28" s="156">
        <f t="shared" si="36"/>
        <v>2698.2642467177316</v>
      </c>
      <c r="DC28" s="156">
        <f t="shared" si="36"/>
        <v>2704.9188942670985</v>
      </c>
      <c r="DD28" s="156">
        <f t="shared" si="36"/>
        <v>2711.5899539725619</v>
      </c>
      <c r="DE28" s="156">
        <f t="shared" si="36"/>
        <v>2718.2774663109262</v>
      </c>
      <c r="DF28" s="156">
        <f t="shared" si="36"/>
        <v>2724.9814718588241</v>
      </c>
      <c r="DG28" s="156">
        <f t="shared" si="36"/>
        <v>2731.7020112929563</v>
      </c>
      <c r="DH28" s="156">
        <f t="shared" si="36"/>
        <v>2738.4391253903491</v>
      </c>
      <c r="DI28" s="156">
        <f t="shared" si="36"/>
        <v>2745.1928550285929</v>
      </c>
      <c r="DJ28" s="156">
        <f t="shared" si="36"/>
        <v>2751.9632411860939</v>
      </c>
      <c r="DK28" s="156">
        <f t="shared" si="36"/>
        <v>2758.7503249423221</v>
      </c>
      <c r="DL28" s="156">
        <f t="shared" si="36"/>
        <v>2765.5541474780598</v>
      </c>
      <c r="DM28" s="156">
        <f t="shared" si="36"/>
        <v>2772.374750075654</v>
      </c>
      <c r="DN28" s="156">
        <f t="shared" si="36"/>
        <v>2779.2121741192632</v>
      </c>
      <c r="DO28" s="156">
        <f t="shared" si="36"/>
        <v>2786.0664610951117</v>
      </c>
      <c r="DP28" s="156">
        <f t="shared" si="36"/>
        <v>2792.9376525917392</v>
      </c>
      <c r="DQ28" s="156">
        <f t="shared" si="36"/>
        <v>2799.8257903002541</v>
      </c>
      <c r="DR28" s="156">
        <f t="shared" si="36"/>
        <v>2806.7309160145887</v>
      </c>
      <c r="DS28" s="156">
        <f t="shared" si="36"/>
        <v>2813.6530716317452</v>
      </c>
      <c r="DT28" s="156">
        <f t="shared" si="36"/>
        <v>2820.5922991520597</v>
      </c>
      <c r="DU28" s="156">
        <f t="shared" si="36"/>
        <v>2827.5486406794512</v>
      </c>
      <c r="DV28" s="156">
        <f t="shared" si="36"/>
        <v>2834.5221384216766</v>
      </c>
      <c r="DW28" s="156">
        <f t="shared" si="36"/>
        <v>2841.5128346905917</v>
      </c>
      <c r="DX28" s="156">
        <f t="shared" si="36"/>
        <v>2848.5207719024015</v>
      </c>
      <c r="DY28" s="156">
        <f t="shared" si="36"/>
        <v>2855.5459925779232</v>
      </c>
      <c r="DZ28" s="156">
        <f t="shared" si="36"/>
        <v>2862.5885393428412</v>
      </c>
      <c r="EA28" s="156">
        <f t="shared" ref="EA28:GL28" si="37">$B$5/12*(1+$B$11)^(EA24/12)</f>
        <v>2869.6484549279648</v>
      </c>
      <c r="EB28" s="156">
        <f t="shared" si="37"/>
        <v>2876.7257821694916</v>
      </c>
      <c r="EC28" s="156">
        <f t="shared" si="37"/>
        <v>2883.8205640092615</v>
      </c>
      <c r="ED28" s="156">
        <f t="shared" si="37"/>
        <v>2890.9328434950262</v>
      </c>
      <c r="EE28" s="156">
        <f t="shared" si="37"/>
        <v>2898.0626637806977</v>
      </c>
      <c r="EF28" s="156">
        <f t="shared" si="37"/>
        <v>2905.210068126622</v>
      </c>
      <c r="EG28" s="156">
        <f t="shared" si="37"/>
        <v>2912.3750998998344</v>
      </c>
      <c r="EH28" s="156">
        <f t="shared" si="37"/>
        <v>2919.5578025743271</v>
      </c>
      <c r="EI28" s="156">
        <f t="shared" si="37"/>
        <v>2926.7582197313095</v>
      </c>
      <c r="EJ28" s="156">
        <f t="shared" si="37"/>
        <v>2933.9763950594738</v>
      </c>
      <c r="EK28" s="156">
        <f t="shared" si="37"/>
        <v>2941.2123723552613</v>
      </c>
      <c r="EL28" s="156">
        <f t="shared" si="37"/>
        <v>2948.4661955231268</v>
      </c>
      <c r="EM28" s="156">
        <f t="shared" si="37"/>
        <v>2955.7379085758039</v>
      </c>
      <c r="EN28" s="156">
        <f t="shared" si="37"/>
        <v>2963.0275556345764</v>
      </c>
      <c r="EO28" s="156">
        <f t="shared" si="37"/>
        <v>2970.3351809295391</v>
      </c>
      <c r="EP28" s="156">
        <f t="shared" si="37"/>
        <v>2977.660828799877</v>
      </c>
      <c r="EQ28" s="156">
        <f t="shared" si="37"/>
        <v>2985.0045436941186</v>
      </c>
      <c r="ER28" s="156">
        <f t="shared" si="37"/>
        <v>2992.3663701704204</v>
      </c>
      <c r="ES28" s="156">
        <f t="shared" si="37"/>
        <v>2999.7463528968296</v>
      </c>
      <c r="ET28" s="156">
        <f t="shared" si="37"/>
        <v>3007.1445366515572</v>
      </c>
      <c r="EU28" s="156">
        <f t="shared" si="37"/>
        <v>3014.560966323249</v>
      </c>
      <c r="EV28" s="156">
        <f t="shared" si="37"/>
        <v>3021.9956869112584</v>
      </c>
      <c r="EW28" s="156">
        <f t="shared" si="37"/>
        <v>3029.4487435259193</v>
      </c>
      <c r="EX28" s="156">
        <f t="shared" si="37"/>
        <v>3036.9201813888203</v>
      </c>
      <c r="EY28" s="156">
        <f t="shared" si="37"/>
        <v>3044.4100458330786</v>
      </c>
      <c r="EZ28" s="156">
        <f t="shared" si="37"/>
        <v>3051.9183823036137</v>
      </c>
      <c r="FA28" s="156">
        <f t="shared" si="37"/>
        <v>3059.4452363574251</v>
      </c>
      <c r="FB28" s="156">
        <f t="shared" si="37"/>
        <v>3066.9906536638737</v>
      </c>
      <c r="FC28" s="156">
        <f t="shared" si="37"/>
        <v>3074.5546800049424</v>
      </c>
      <c r="FD28" s="156">
        <f t="shared" si="37"/>
        <v>3082.1373612755333</v>
      </c>
      <c r="FE28" s="156">
        <f t="shared" si="37"/>
        <v>3089.7387434837347</v>
      </c>
      <c r="FF28" s="156">
        <f t="shared" si="37"/>
        <v>3097.3588727511037</v>
      </c>
      <c r="FG28" s="156">
        <f t="shared" si="37"/>
        <v>3104.9977953129464</v>
      </c>
      <c r="FH28" s="156">
        <f t="shared" si="37"/>
        <v>3112.6555575185957</v>
      </c>
      <c r="FI28" s="156">
        <f t="shared" si="37"/>
        <v>3120.3322058316967</v>
      </c>
      <c r="FJ28" s="156">
        <f t="shared" si="37"/>
        <v>3128.0277868304852</v>
      </c>
      <c r="FK28" s="156">
        <f t="shared" si="37"/>
        <v>3135.7423472080704</v>
      </c>
      <c r="FL28" s="156">
        <f t="shared" si="37"/>
        <v>3143.4759337727219</v>
      </c>
      <c r="FM28" s="156">
        <f t="shared" si="37"/>
        <v>3151.2285934481483</v>
      </c>
      <c r="FN28" s="156">
        <f t="shared" si="37"/>
        <v>3159.0003732737896</v>
      </c>
      <c r="FO28" s="156">
        <f t="shared" si="37"/>
        <v>3166.7913204050906</v>
      </c>
      <c r="FP28" s="156">
        <f t="shared" si="37"/>
        <v>3174.6014821137992</v>
      </c>
      <c r="FQ28" s="156">
        <f t="shared" si="37"/>
        <v>3182.4309057882469</v>
      </c>
      <c r="FR28" s="156">
        <f t="shared" si="37"/>
        <v>3190.2796389336368</v>
      </c>
      <c r="FS28" s="156">
        <f t="shared" si="37"/>
        <v>3198.1477291723345</v>
      </c>
      <c r="FT28" s="156">
        <f t="shared" si="37"/>
        <v>3206.0352242441536</v>
      </c>
      <c r="FU28" s="156">
        <f t="shared" si="37"/>
        <v>3213.942172006648</v>
      </c>
      <c r="FV28" s="156">
        <f t="shared" si="37"/>
        <v>3221.8686204353994</v>
      </c>
      <c r="FW28" s="156">
        <f t="shared" si="37"/>
        <v>3229.8146176243131</v>
      </c>
      <c r="FX28" s="156">
        <f t="shared" si="37"/>
        <v>3237.7802117859037</v>
      </c>
      <c r="FY28" s="156">
        <f t="shared" si="37"/>
        <v>3245.7654512515928</v>
      </c>
      <c r="FZ28" s="156">
        <f t="shared" si="37"/>
        <v>3253.7703844720036</v>
      </c>
      <c r="GA28" s="156">
        <f t="shared" si="37"/>
        <v>3261.7950600172435</v>
      </c>
      <c r="GB28" s="156">
        <f t="shared" si="37"/>
        <v>3269.8395265772133</v>
      </c>
      <c r="GC28" s="156">
        <f t="shared" si="37"/>
        <v>3277.9038329618943</v>
      </c>
      <c r="GD28" s="156">
        <f t="shared" si="37"/>
        <v>3285.9880281016463</v>
      </c>
      <c r="GE28" s="156">
        <f t="shared" si="37"/>
        <v>3294.0921610475052</v>
      </c>
      <c r="GF28" s="156">
        <f t="shared" si="37"/>
        <v>3302.2162809714787</v>
      </c>
      <c r="GG28" s="156">
        <f t="shared" si="37"/>
        <v>3310.3604371668471</v>
      </c>
      <c r="GH28" s="156">
        <f t="shared" si="37"/>
        <v>3318.5246790484616</v>
      </c>
      <c r="GI28" s="156">
        <f t="shared" si="37"/>
        <v>3326.7090561530426</v>
      </c>
      <c r="GJ28" s="156">
        <f t="shared" si="37"/>
        <v>3334.9136181394811</v>
      </c>
      <c r="GK28" s="156">
        <f t="shared" si="37"/>
        <v>3343.1384147891399</v>
      </c>
      <c r="GL28" s="156">
        <f t="shared" si="37"/>
        <v>3351.3834960061636</v>
      </c>
      <c r="GM28" s="156">
        <f t="shared" ref="GM28:IX28" si="38">$B$5/12*(1+$B$11)^(GM24/12)</f>
        <v>3359.648911817761</v>
      </c>
      <c r="GN28" s="156">
        <f t="shared" si="38"/>
        <v>3367.9347123745297</v>
      </c>
      <c r="GO28" s="156">
        <f t="shared" si="38"/>
        <v>3376.2409479507514</v>
      </c>
      <c r="GP28" s="156">
        <f t="shared" si="38"/>
        <v>3384.5676689446955</v>
      </c>
      <c r="GQ28" s="156">
        <f t="shared" si="38"/>
        <v>3392.9149258789298</v>
      </c>
      <c r="GR28" s="156">
        <f t="shared" si="38"/>
        <v>3401.2827694006228</v>
      </c>
      <c r="GS28" s="156">
        <f t="shared" si="38"/>
        <v>3409.6712502818532</v>
      </c>
      <c r="GT28" s="156">
        <f t="shared" si="38"/>
        <v>3418.0804194199154</v>
      </c>
      <c r="GU28" s="156">
        <f t="shared" si="38"/>
        <v>3426.5103278376332</v>
      </c>
      <c r="GV28" s="156">
        <f t="shared" si="38"/>
        <v>3434.9610266836658</v>
      </c>
      <c r="GW28" s="156">
        <f t="shared" si="38"/>
        <v>3443.4325672328141</v>
      </c>
      <c r="GX28" s="156">
        <f t="shared" si="38"/>
        <v>3451.9250008863487</v>
      </c>
      <c r="GY28" s="156">
        <f t="shared" si="38"/>
        <v>3460.4383791722944</v>
      </c>
      <c r="GZ28" s="156">
        <f t="shared" si="38"/>
        <v>3468.9727537457657</v>
      </c>
      <c r="HA28" s="156">
        <f t="shared" si="38"/>
        <v>3477.528176389274</v>
      </c>
      <c r="HB28" s="156">
        <f t="shared" si="38"/>
        <v>3486.1046990130371</v>
      </c>
      <c r="HC28" s="156">
        <f t="shared" si="38"/>
        <v>3494.7023736552983</v>
      </c>
      <c r="HD28" s="156">
        <f t="shared" si="38"/>
        <v>3503.3212524826413</v>
      </c>
      <c r="HE28" s="156">
        <f t="shared" si="38"/>
        <v>3511.9613877903084</v>
      </c>
      <c r="HF28" s="156">
        <f t="shared" si="38"/>
        <v>3520.622832002513</v>
      </c>
      <c r="HG28" s="156">
        <f t="shared" si="38"/>
        <v>3529.3056376727627</v>
      </c>
      <c r="HH28" s="156">
        <f t="shared" si="38"/>
        <v>3538.0098574841759</v>
      </c>
      <c r="HI28" s="156">
        <f t="shared" si="38"/>
        <v>3546.7355442497987</v>
      </c>
      <c r="HJ28" s="156">
        <f t="shared" si="38"/>
        <v>3555.4827509129391</v>
      </c>
      <c r="HK28" s="156">
        <f t="shared" si="38"/>
        <v>3564.2515305474631</v>
      </c>
      <c r="HL28" s="156">
        <f t="shared" si="38"/>
        <v>3573.0419363581391</v>
      </c>
      <c r="HM28" s="156">
        <f t="shared" si="38"/>
        <v>3581.854021680952</v>
      </c>
      <c r="HN28" s="156">
        <f t="shared" si="38"/>
        <v>3590.6878399834277</v>
      </c>
      <c r="HO28" s="156">
        <f t="shared" si="38"/>
        <v>3599.5434448649571</v>
      </c>
      <c r="HP28" s="156">
        <f t="shared" si="38"/>
        <v>3608.4208900571211</v>
      </c>
      <c r="HQ28" s="156">
        <f t="shared" si="38"/>
        <v>3617.3202294240182</v>
      </c>
      <c r="HR28" s="156">
        <f t="shared" si="38"/>
        <v>3626.2415169625888</v>
      </c>
      <c r="HS28" s="156">
        <f t="shared" si="38"/>
        <v>3635.1848068029458</v>
      </c>
      <c r="HT28" s="156">
        <f t="shared" si="38"/>
        <v>3644.1501532087018</v>
      </c>
      <c r="HU28" s="156">
        <f t="shared" si="38"/>
        <v>3653.1376105772924</v>
      </c>
      <c r="HV28" s="156">
        <f t="shared" si="38"/>
        <v>3662.1472334403275</v>
      </c>
      <c r="HW28" s="156">
        <f t="shared" si="38"/>
        <v>3671.1790764638868</v>
      </c>
      <c r="HX28" s="156">
        <f t="shared" si="38"/>
        <v>3680.2331944488833</v>
      </c>
      <c r="HY28" s="156">
        <f t="shared" si="38"/>
        <v>3689.3096423313805</v>
      </c>
      <c r="HZ28" s="156">
        <f t="shared" si="38"/>
        <v>3698.4084751829309</v>
      </c>
      <c r="IA28" s="156">
        <f t="shared" si="38"/>
        <v>3707.5297482109058</v>
      </c>
      <c r="IB28" s="156">
        <f t="shared" si="38"/>
        <v>3716.6735167588345</v>
      </c>
      <c r="IC28" s="156">
        <f t="shared" si="38"/>
        <v>3725.8398363067386</v>
      </c>
      <c r="ID28" s="156">
        <f t="shared" si="38"/>
        <v>3735.0287624714665</v>
      </c>
      <c r="IE28" s="156">
        <f t="shared" si="38"/>
        <v>3744.240351007034</v>
      </c>
      <c r="IF28" s="156">
        <f t="shared" si="38"/>
        <v>3753.4746578049621</v>
      </c>
      <c r="IG28" s="156">
        <f t="shared" si="38"/>
        <v>3762.7317388946112</v>
      </c>
      <c r="IH28" s="156">
        <f t="shared" si="38"/>
        <v>3772.0116504435373</v>
      </c>
      <c r="II28" s="156">
        <f t="shared" si="38"/>
        <v>3781.3144487578038</v>
      </c>
      <c r="IJ28" s="156">
        <f t="shared" si="38"/>
        <v>3790.6401902823495</v>
      </c>
      <c r="IK28" s="156">
        <f t="shared" si="38"/>
        <v>3799.9889316013223</v>
      </c>
      <c r="IL28" s="156">
        <f t="shared" si="38"/>
        <v>3809.3607294384192</v>
      </c>
      <c r="IM28" s="156">
        <f t="shared" si="38"/>
        <v>3818.755640657233</v>
      </c>
      <c r="IN28" s="156">
        <f t="shared" si="38"/>
        <v>3828.1737222615998</v>
      </c>
      <c r="IO28" s="156">
        <f t="shared" si="38"/>
        <v>3837.6150313959406</v>
      </c>
      <c r="IP28" s="156">
        <f t="shared" si="38"/>
        <v>3847.0796253456101</v>
      </c>
      <c r="IQ28" s="156">
        <f t="shared" si="38"/>
        <v>3856.5675615372452</v>
      </c>
      <c r="IR28" s="156">
        <f t="shared" si="38"/>
        <v>3866.0788975391115</v>
      </c>
      <c r="IS28" s="156">
        <f t="shared" si="38"/>
        <v>3875.6136910614491</v>
      </c>
      <c r="IT28" s="156">
        <f t="shared" si="38"/>
        <v>3885.1719999568431</v>
      </c>
      <c r="IU28" s="156">
        <f t="shared" si="38"/>
        <v>3894.7538822205374</v>
      </c>
      <c r="IV28" s="156">
        <f t="shared" si="38"/>
        <v>3904.3593959908203</v>
      </c>
      <c r="IW28" s="156">
        <f t="shared" si="38"/>
        <v>3913.9885995493619</v>
      </c>
      <c r="IX28" s="156">
        <f t="shared" si="38"/>
        <v>3923.6415513215716</v>
      </c>
      <c r="IY28" s="156">
        <f t="shared" ref="IY28:LJ28" si="39">$B$5/12*(1+$B$11)^(IY24/12)</f>
        <v>3933.3183098769505</v>
      </c>
      <c r="IZ28" s="156">
        <f t="shared" si="39"/>
        <v>3943.0189339294479</v>
      </c>
      <c r="JA28" s="156">
        <f t="shared" si="39"/>
        <v>3952.7434823378194</v>
      </c>
      <c r="JB28" s="156">
        <f t="shared" si="39"/>
        <v>3962.4920141059793</v>
      </c>
      <c r="JC28" s="156">
        <f t="shared" si="39"/>
        <v>3972.2645883833629</v>
      </c>
      <c r="JD28" s="156">
        <f t="shared" si="39"/>
        <v>3982.0612644652851</v>
      </c>
      <c r="JE28" s="156">
        <f t="shared" si="39"/>
        <v>3991.8821017932928</v>
      </c>
      <c r="JF28" s="156">
        <f t="shared" si="39"/>
        <v>4001.7271599555493</v>
      </c>
      <c r="JG28" s="156">
        <f t="shared" si="39"/>
        <v>4011.5964986871536</v>
      </c>
      <c r="JH28" s="156">
        <f t="shared" si="39"/>
        <v>4021.4901778705448</v>
      </c>
      <c r="JI28" s="156">
        <f t="shared" si="39"/>
        <v>4031.4082575358425</v>
      </c>
      <c r="JJ28" s="156">
        <f t="shared" si="39"/>
        <v>4041.3507978612188</v>
      </c>
      <c r="JK28" s="156">
        <f t="shared" si="39"/>
        <v>4051.317859173259</v>
      </c>
      <c r="JL28" s="156">
        <f t="shared" si="39"/>
        <v>4061.3095019473312</v>
      </c>
      <c r="JM28" s="156">
        <f t="shared" si="39"/>
        <v>4071.325786807954</v>
      </c>
      <c r="JN28" s="156">
        <f t="shared" si="39"/>
        <v>4081.3667745291582</v>
      </c>
      <c r="JO28" s="156">
        <f t="shared" si="39"/>
        <v>4091.4325260348637</v>
      </c>
      <c r="JP28" s="156">
        <f t="shared" si="39"/>
        <v>4101.5231023992437</v>
      </c>
      <c r="JQ28" s="156">
        <f t="shared" si="39"/>
        <v>4111.6385648470923</v>
      </c>
      <c r="JR28" s="156">
        <f t="shared" si="39"/>
        <v>4121.7789747542156</v>
      </c>
      <c r="JS28" s="156">
        <f t="shared" si="39"/>
        <v>4131.9443936477692</v>
      </c>
      <c r="JT28" s="156">
        <f t="shared" si="39"/>
        <v>4142.1348832066615</v>
      </c>
      <c r="JU28" s="156">
        <f t="shared" si="39"/>
        <v>4152.3505052619184</v>
      </c>
      <c r="JV28" s="156">
        <f t="shared" si="39"/>
        <v>4162.5913217970556</v>
      </c>
      <c r="JW28" s="156">
        <f t="shared" si="39"/>
        <v>4172.8573949484571</v>
      </c>
      <c r="JX28" s="156">
        <f t="shared" si="39"/>
        <v>4183.1487870057517</v>
      </c>
      <c r="JY28" s="156">
        <f t="shared" si="39"/>
        <v>4193.4655604121926</v>
      </c>
      <c r="JZ28" s="156">
        <f t="shared" si="39"/>
        <v>4203.8077777650333</v>
      </c>
      <c r="KA28" s="156">
        <f t="shared" si="39"/>
        <v>4214.1755018159092</v>
      </c>
      <c r="KB28" s="156">
        <f t="shared" si="39"/>
        <v>4224.5687954712203</v>
      </c>
      <c r="KC28" s="156">
        <f t="shared" si="39"/>
        <v>4234.9877217925041</v>
      </c>
      <c r="KD28" s="156">
        <f t="shared" si="39"/>
        <v>4245.4323439968421</v>
      </c>
      <c r="KE28" s="156">
        <f t="shared" si="39"/>
        <v>4255.9027254572011</v>
      </c>
      <c r="KF28" s="156">
        <f t="shared" si="39"/>
        <v>4266.3989297028611</v>
      </c>
      <c r="KG28" s="156">
        <f t="shared" si="39"/>
        <v>4276.9210204197752</v>
      </c>
      <c r="KH28" s="156">
        <f t="shared" si="39"/>
        <v>4287.4690614509673</v>
      </c>
      <c r="KI28" s="156">
        <f t="shared" si="39"/>
        <v>4298.0431167969109</v>
      </c>
      <c r="KJ28" s="156">
        <f t="shared" si="39"/>
        <v>4308.6432506159244</v>
      </c>
      <c r="KK28" s="156">
        <f t="shared" si="39"/>
        <v>4319.2695272245583</v>
      </c>
      <c r="KL28" s="156">
        <f t="shared" si="39"/>
        <v>4329.922011097985</v>
      </c>
      <c r="KM28" s="156">
        <f t="shared" si="39"/>
        <v>4340.6007668703869</v>
      </c>
      <c r="KN28" s="156">
        <f t="shared" si="39"/>
        <v>4351.3058593353571</v>
      </c>
      <c r="KO28" s="156">
        <f t="shared" si="39"/>
        <v>4362.0373534462788</v>
      </c>
      <c r="KP28" s="156">
        <f t="shared" si="39"/>
        <v>4372.7953143167479</v>
      </c>
      <c r="KQ28" s="156">
        <f t="shared" si="39"/>
        <v>4383.5798072209172</v>
      </c>
      <c r="KR28" s="156">
        <f t="shared" si="39"/>
        <v>4394.3908975939476</v>
      </c>
      <c r="KS28" s="156">
        <f t="shared" si="39"/>
        <v>4405.2286510323693</v>
      </c>
      <c r="KT28" s="156">
        <f t="shared" si="39"/>
        <v>4416.0931332944965</v>
      </c>
      <c r="KU28" s="156">
        <f t="shared" si="39"/>
        <v>4426.9844103008181</v>
      </c>
      <c r="KV28" s="156">
        <f t="shared" si="39"/>
        <v>4437.9025481344024</v>
      </c>
      <c r="KW28" s="156">
        <f t="shared" si="39"/>
        <v>4448.8476130412955</v>
      </c>
      <c r="KX28" s="156">
        <f t="shared" si="39"/>
        <v>4459.8196714309242</v>
      </c>
      <c r="KY28" s="156">
        <f t="shared" si="39"/>
        <v>4470.8187898764991</v>
      </c>
      <c r="KZ28" s="156">
        <f t="shared" si="39"/>
        <v>4481.8450351154188</v>
      </c>
      <c r="LA28" s="156">
        <f t="shared" si="39"/>
        <v>4492.898474049668</v>
      </c>
      <c r="LB28" s="156">
        <f t="shared" si="39"/>
        <v>4503.9791737462501</v>
      </c>
      <c r="LC28" s="156">
        <f t="shared" si="39"/>
        <v>4515.0872014375454</v>
      </c>
      <c r="LD28" s="156">
        <f t="shared" si="39"/>
        <v>4526.2226245217662</v>
      </c>
      <c r="LE28" s="156">
        <f t="shared" si="39"/>
        <v>4537.3855105633402</v>
      </c>
      <c r="LF28" s="156">
        <f t="shared" si="39"/>
        <v>4548.575927293331</v>
      </c>
      <c r="LG28" s="156">
        <f t="shared" si="39"/>
        <v>4559.7939426098428</v>
      </c>
      <c r="LH28" s="156">
        <f t="shared" si="39"/>
        <v>4571.039624578435</v>
      </c>
      <c r="LI28" s="156">
        <f t="shared" si="39"/>
        <v>4582.3130414325342</v>
      </c>
      <c r="LJ28" s="156">
        <f t="shared" si="39"/>
        <v>4593.6142615738518</v>
      </c>
      <c r="LK28" s="156">
        <f t="shared" ref="LK28:NI28" si="40">$B$5/12*(1+$B$11)^(LK24/12)</f>
        <v>4604.943353572794</v>
      </c>
      <c r="LL28" s="156">
        <f t="shared" si="40"/>
        <v>4616.3003861688812</v>
      </c>
      <c r="LM28" s="156">
        <f t="shared" si="40"/>
        <v>4627.6854282711574</v>
      </c>
      <c r="LN28" s="156">
        <f t="shared" si="40"/>
        <v>4639.0985489586383</v>
      </c>
      <c r="LO28" s="156">
        <f t="shared" si="40"/>
        <v>4650.5398174806724</v>
      </c>
      <c r="LP28" s="156">
        <f t="shared" si="40"/>
        <v>4662.0093032574187</v>
      </c>
      <c r="LQ28" s="156">
        <f t="shared" si="40"/>
        <v>4673.5070758802403</v>
      </c>
      <c r="LR28" s="156">
        <f t="shared" si="40"/>
        <v>4685.0332051121322</v>
      </c>
      <c r="LS28" s="156">
        <f t="shared" si="40"/>
        <v>4696.5877608881383</v>
      </c>
      <c r="LT28" s="156">
        <f t="shared" si="40"/>
        <v>4708.1708133157881</v>
      </c>
      <c r="LU28" s="156">
        <f t="shared" si="40"/>
        <v>4719.7824326755108</v>
      </c>
      <c r="LV28" s="156">
        <f t="shared" si="40"/>
        <v>4731.4226894210678</v>
      </c>
      <c r="LW28" s="156">
        <f t="shared" si="40"/>
        <v>4743.0916541799779</v>
      </c>
      <c r="LX28" s="156">
        <f t="shared" si="40"/>
        <v>4754.7893977539479</v>
      </c>
      <c r="LY28" s="156">
        <f t="shared" si="40"/>
        <v>4766.5159911192923</v>
      </c>
      <c r="LZ28" s="156">
        <f t="shared" si="40"/>
        <v>4778.2715054273967</v>
      </c>
      <c r="MA28" s="156">
        <f t="shared" si="40"/>
        <v>4790.0560120050923</v>
      </c>
      <c r="MB28" s="156">
        <f t="shared" si="40"/>
        <v>4801.8695823551416</v>
      </c>
      <c r="MC28" s="156">
        <f t="shared" si="40"/>
        <v>4813.7122881566474</v>
      </c>
      <c r="MD28" s="156">
        <f t="shared" si="40"/>
        <v>4825.5842012654957</v>
      </c>
      <c r="ME28" s="156">
        <f t="shared" si="40"/>
        <v>4837.4853937147818</v>
      </c>
      <c r="MF28" s="156">
        <f t="shared" si="40"/>
        <v>4849.415937715261</v>
      </c>
      <c r="MG28" s="156">
        <f t="shared" si="40"/>
        <v>4861.3759056557756</v>
      </c>
      <c r="MH28" s="156">
        <f t="shared" si="40"/>
        <v>4873.3653701037001</v>
      </c>
      <c r="MI28" s="156">
        <f t="shared" si="40"/>
        <v>4885.3844038053776</v>
      </c>
      <c r="MJ28" s="156">
        <f t="shared" si="40"/>
        <v>4897.4330796865661</v>
      </c>
      <c r="MK28" s="156">
        <f t="shared" si="40"/>
        <v>4909.5114708528708</v>
      </c>
      <c r="ML28" s="156">
        <f t="shared" si="40"/>
        <v>4921.619650590219</v>
      </c>
      <c r="MM28" s="156">
        <f t="shared" si="40"/>
        <v>4933.7576923652459</v>
      </c>
      <c r="MN28" s="156">
        <f t="shared" si="40"/>
        <v>4945.9256698257959</v>
      </c>
      <c r="MO28" s="156">
        <f t="shared" si="40"/>
        <v>4958.1236568013474</v>
      </c>
      <c r="MP28" s="156">
        <f t="shared" si="40"/>
        <v>4970.3517273034613</v>
      </c>
      <c r="MQ28" s="156">
        <f t="shared" si="40"/>
        <v>4982.6099555262263</v>
      </c>
      <c r="MR28" s="156">
        <f t="shared" si="40"/>
        <v>4994.8984158467192</v>
      </c>
      <c r="MS28" s="156">
        <f t="shared" si="40"/>
        <v>5007.2171828254495</v>
      </c>
      <c r="MT28" s="156">
        <f t="shared" si="40"/>
        <v>5019.5663312068109</v>
      </c>
      <c r="MU28" s="156">
        <f t="shared" si="40"/>
        <v>5031.945935919538</v>
      </c>
      <c r="MV28" s="156">
        <f t="shared" si="40"/>
        <v>5044.3560720771629</v>
      </c>
      <c r="MW28" s="156">
        <f t="shared" si="40"/>
        <v>5056.7968149784565</v>
      </c>
      <c r="MX28" s="156">
        <f t="shared" si="40"/>
        <v>5069.2682401079255</v>
      </c>
      <c r="MY28" s="156">
        <f t="shared" si="40"/>
        <v>5081.7704231362022</v>
      </c>
      <c r="MZ28" s="156">
        <f t="shared" si="40"/>
        <v>5094.3034399205699</v>
      </c>
      <c r="NA28" s="156">
        <f t="shared" si="40"/>
        <v>5106.8673665053884</v>
      </c>
      <c r="NB28" s="156">
        <f t="shared" si="40"/>
        <v>5119.4622791225647</v>
      </c>
      <c r="NC28" s="156">
        <f t="shared" si="40"/>
        <v>5132.0882541920128</v>
      </c>
      <c r="ND28" s="156">
        <f t="shared" si="40"/>
        <v>5144.7453683221211</v>
      </c>
      <c r="NE28" s="156">
        <f t="shared" si="40"/>
        <v>5157.433698310213</v>
      </c>
      <c r="NF28" s="156">
        <f t="shared" si="40"/>
        <v>5170.1533211430151</v>
      </c>
      <c r="NG28" s="156">
        <f t="shared" si="40"/>
        <v>5182.9043139971254</v>
      </c>
      <c r="NH28" s="156">
        <f t="shared" si="40"/>
        <v>5195.6867542394793</v>
      </c>
      <c r="NI28" s="158">
        <f t="shared" si="40"/>
        <v>5208.5007194278114</v>
      </c>
      <c r="NJ28" s="6"/>
      <c r="NK28" s="6"/>
    </row>
    <row r="29" spans="1:375" x14ac:dyDescent="0.25">
      <c r="A29" s="27" t="s">
        <v>120</v>
      </c>
      <c r="B29" s="215">
        <f>IF(Financing!$M$2=1,0,Expenses!$B$12*'Monthly CF'!D17)</f>
        <v>0</v>
      </c>
      <c r="C29" s="156">
        <f>IF(Financing!$M$2=1,0,Expenses!$B$12*'Monthly CF'!E17)</f>
        <v>0</v>
      </c>
      <c r="D29" s="156">
        <f>IF(Financing!$M$2=1,0,Expenses!$B$12*'Monthly CF'!F17)</f>
        <v>0</v>
      </c>
      <c r="E29" s="156">
        <f>IF(Financing!$M$2=1,0,Expenses!$B$12*'Monthly CF'!G17)</f>
        <v>0</v>
      </c>
      <c r="F29" s="156">
        <f>IF(Financing!$M$2=1,0,Expenses!$B$12*'Monthly CF'!H17)</f>
        <v>0</v>
      </c>
      <c r="G29" s="156">
        <f>IF(Financing!$M$2=1,0,Expenses!$B$12*'Monthly CF'!I17)</f>
        <v>0</v>
      </c>
      <c r="H29" s="156">
        <f>IF(Financing!$M$2=1,0,Expenses!$B$12*'Monthly CF'!J17)</f>
        <v>0</v>
      </c>
      <c r="I29" s="156">
        <f>IF(Financing!$M$2=1,0,Expenses!$B$12*'Monthly CF'!K17)</f>
        <v>0</v>
      </c>
      <c r="J29" s="156">
        <f>IF(Financing!$M$2=1,0,Expenses!$B$12*'Monthly CF'!L17)</f>
        <v>0</v>
      </c>
      <c r="K29" s="156">
        <f>IF(Financing!$M$2=1,0,Expenses!$B$12*'Monthly CF'!M17)</f>
        <v>0</v>
      </c>
      <c r="L29" s="156">
        <f>IF(Financing!$M$2=1,0,Expenses!$B$12*'Monthly CF'!N17)</f>
        <v>0</v>
      </c>
      <c r="M29" s="156">
        <f>IF(Financing!$M$2=1,0,Expenses!$B$12*'Monthly CF'!O17)</f>
        <v>0</v>
      </c>
      <c r="N29" s="156">
        <f>IF(Financing!$M$2=1,0,Expenses!$B$12*'Monthly CF'!P17)</f>
        <v>0</v>
      </c>
      <c r="O29" s="156">
        <f>IF(Financing!$M$2=1,0,Expenses!$B$12*'Monthly CF'!Q17)</f>
        <v>0</v>
      </c>
      <c r="P29" s="156">
        <f>IF(Financing!$M$2=1,0,Expenses!$B$12*'Monthly CF'!R17)</f>
        <v>0</v>
      </c>
      <c r="Q29" s="156">
        <f>IF(Financing!$M$2=1,0,Expenses!$B$12*'Monthly CF'!S17)</f>
        <v>0</v>
      </c>
      <c r="R29" s="156">
        <f>IF(Financing!$M$2=1,0,Expenses!$B$12*'Monthly CF'!T17)</f>
        <v>0</v>
      </c>
      <c r="S29" s="156">
        <f>IF(Financing!$M$2=1,0,Expenses!$B$12*'Monthly CF'!U17)</f>
        <v>0</v>
      </c>
      <c r="T29" s="156">
        <f>IF(Financing!$M$2=1,0,Expenses!$B$12*'Monthly CF'!V17)</f>
        <v>0</v>
      </c>
      <c r="U29" s="156">
        <f>IF(Financing!$M$2=1,0,Expenses!$B$12*'Monthly CF'!W17)</f>
        <v>0</v>
      </c>
      <c r="V29" s="156">
        <f ca="1">IF(Financing!$M$2=1,0,Expenses!$B$12*'Monthly CF'!X17)</f>
        <v>111.62779928299967</v>
      </c>
      <c r="W29" s="156">
        <f ca="1">IF(Financing!$M$2=1,0,Expenses!$B$12*'Monthly CF'!Y17)</f>
        <v>126.20642830787141</v>
      </c>
      <c r="X29" s="156">
        <f ca="1">IF(Financing!$M$2=1,0,Expenses!$B$12*'Monthly CF'!Z17)</f>
        <v>135.31361301264758</v>
      </c>
      <c r="Y29" s="156">
        <f ca="1">IF(Financing!$M$2=1,0,Expenses!$B$12*'Monthly CF'!AA17)</f>
        <v>135.40396941202118</v>
      </c>
      <c r="Z29" s="156">
        <f ca="1">IF(Financing!$M$2=1,0,Expenses!$B$12*'Monthly CF'!AB17)</f>
        <v>229.24280125102581</v>
      </c>
      <c r="AA29" s="156">
        <f ca="1">IF(Financing!$M$2=1,0,Expenses!$B$12*'Monthly CF'!AC17)</f>
        <v>1282.0034136848531</v>
      </c>
      <c r="AB29" s="156">
        <f ca="1">IF(Financing!$M$2=1,0,Expenses!$B$12*'Monthly CF'!AD17)</f>
        <v>1380.3766499536382</v>
      </c>
      <c r="AC29" s="156">
        <f ca="1">IF(Financing!$M$2=1,0,Expenses!$B$12*'Monthly CF'!AE17)</f>
        <v>1435.6805800866609</v>
      </c>
      <c r="AD29" s="156">
        <f ca="1">IF(Financing!$M$2=1,0,Expenses!$B$12*'Monthly CF'!AF17)</f>
        <v>1485.3520600982281</v>
      </c>
      <c r="AE29" s="156">
        <f ca="1">IF(Financing!$M$2=1,0,Expenses!$B$12*'Monthly CF'!AG17)</f>
        <v>1883.1966373892567</v>
      </c>
      <c r="AF29" s="156">
        <f ca="1">IF(Financing!$M$2=1,0,Expenses!$B$12*'Monthly CF'!AH17)</f>
        <v>2196.1032640087515</v>
      </c>
      <c r="AG29" s="156">
        <f ca="1">IF(Financing!$M$2=1,0,Expenses!$B$12*'Monthly CF'!AI17)</f>
        <v>2196.4463015803608</v>
      </c>
      <c r="AH29" s="156">
        <f ca="1">IF(Financing!$M$2=1,0,Expenses!$B$12*'Monthly CF'!AJ17)</f>
        <v>2226.777234144236</v>
      </c>
      <c r="AI29" s="156">
        <f ca="1">IF(Financing!$M$2=1,0,Expenses!$B$12*'Monthly CF'!AK17)</f>
        <v>2408.6963859518464</v>
      </c>
      <c r="AJ29" s="156">
        <f ca="1">IF(Financing!$M$2=1,0,Expenses!$B$12*'Monthly CF'!AL17)</f>
        <v>2747.5109755897056</v>
      </c>
      <c r="AK29" s="156">
        <f ca="1">IF(Financing!$M$2=1,0,Expenses!$B$12*'Monthly CF'!AM17)</f>
        <v>2747.8574097938144</v>
      </c>
      <c r="AL29" s="156">
        <f ca="1">IF(Financing!$M$2=1,0,Expenses!$B$12*'Monthly CF'!AN17)</f>
        <v>2870.8523530373041</v>
      </c>
      <c r="AM29" s="156">
        <f ca="1">IF(Financing!$M$2=1,0,Expenses!$B$12*'Monthly CF'!AO17)</f>
        <v>2880.5774311386963</v>
      </c>
      <c r="AN29" s="156">
        <f ca="1">IF(Financing!$M$2=1,0,Expenses!$B$12*'Monthly CF'!AP17)</f>
        <v>2880.9264348701631</v>
      </c>
      <c r="AO29" s="156">
        <f ca="1">IF(Financing!$M$2=1,0,Expenses!$B$12*'Monthly CF'!AQ17)</f>
        <v>2881.2762993389833</v>
      </c>
      <c r="AP29" s="156">
        <f ca="1">IF(Financing!$M$2=1,0,Expenses!$B$12*'Monthly CF'!AR17)</f>
        <v>2886.9852740906481</v>
      </c>
      <c r="AQ29" s="156">
        <f ca="1">IF(Financing!$M$2=1,0,Expenses!$B$12*'Monthly CF'!AS17)</f>
        <v>2897.4409901191821</v>
      </c>
      <c r="AR29" s="156">
        <f ca="1">IF(Financing!$M$2=1,0,Expenses!$B$12*'Monthly CF'!AT17)</f>
        <v>2897.7934495578802</v>
      </c>
      <c r="AS29" s="156">
        <f ca="1">IF(Financing!$M$2=1,0,Expenses!$B$12*'Monthly CF'!AU17)</f>
        <v>2898.1467782566374</v>
      </c>
      <c r="AT29" s="156">
        <f ca="1">IF(Financing!$M$2=1,0,Expenses!$B$12*'Monthly CF'!AV17)</f>
        <v>2929.3876387974287</v>
      </c>
      <c r="AU29" s="156">
        <f ca="1">IF(Financing!$M$2=1,0,Expenses!$B$12*'Monthly CF'!AW17)</f>
        <v>2932.7978703139065</v>
      </c>
      <c r="AV29" s="156">
        <f ca="1">IF(Financing!$M$2=1,0,Expenses!$B$12*'Monthly CF'!AX17)</f>
        <v>2934.8686502182218</v>
      </c>
      <c r="AW29" s="156">
        <f ca="1">IF(Financing!$M$2=1,0,Expenses!$B$12*'Monthly CF'!AY17)</f>
        <v>2935.2254774484536</v>
      </c>
      <c r="AX29" s="156">
        <f ca="1">IF(Financing!$M$2=1,0,Expenses!$B$12*'Monthly CF'!AZ17)</f>
        <v>2953.6290189892484</v>
      </c>
      <c r="AY29" s="156">
        <f ca="1">IF(Financing!$M$2=1,0,Expenses!$B$12*'Monthly CF'!BA17)</f>
        <v>2963.6458494336825</v>
      </c>
      <c r="AZ29" s="156">
        <f ca="1">IF(Financing!$M$2=1,0,Expenses!$B$12*'Monthly CF'!BB17)</f>
        <v>2964.0053232770933</v>
      </c>
      <c r="BA29" s="156">
        <f ca="1">IF(Financing!$M$2=1,0,Expenses!$B$12*'Monthly CF'!BC17)</f>
        <v>2964.3656836799778</v>
      </c>
      <c r="BB29" s="156">
        <f ca="1">IF(Financing!$M$2=1,0,Expenses!$B$12*'Monthly CF'!BD17)</f>
        <v>2970.2459276741924</v>
      </c>
      <c r="BC29" s="156">
        <f ca="1">IF(Financing!$M$2=1,0,Expenses!$B$12*'Monthly CF'!BE17)</f>
        <v>2981.0153151835821</v>
      </c>
      <c r="BD29" s="156">
        <f ca="1">IF(Financing!$M$2=1,0,Expenses!$B$12*'Monthly CF'!BF17)</f>
        <v>2981.3783484054411</v>
      </c>
      <c r="BE29" s="156">
        <f ca="1">IF(Financing!$M$2=1,0,Expenses!$B$12*'Monthly CF'!BG17)</f>
        <v>2981.7422769651612</v>
      </c>
      <c r="BF29" s="156">
        <f ca="1">IF(Financing!$M$2=1,0,Expenses!$B$12*'Monthly CF'!BH17)</f>
        <v>1609.4511769842793</v>
      </c>
      <c r="BG29" s="156">
        <f ca="1">IF(Financing!$M$2=1,0,Expenses!$B$12*'Monthly CF'!BI17)</f>
        <v>1479.7892255682304</v>
      </c>
      <c r="BH29" s="156">
        <f ca="1">IF(Financing!$M$2=1,0,Expenses!$B$12*'Monthly CF'!BJ17)</f>
        <v>1481.6207160317249</v>
      </c>
      <c r="BI29" s="156">
        <f ca="1">IF(Financing!$M$2=1,0,Expenses!$B$12*'Monthly CF'!BK17)</f>
        <v>1785.602975275583</v>
      </c>
      <c r="BJ29" s="156">
        <f ca="1">IF(Financing!$M$2=1,0,Expenses!$B$12*'Monthly CF'!BL17)</f>
        <v>1838.5261723810906</v>
      </c>
      <c r="BK29" s="156">
        <f ca="1">IF(Financing!$M$2=1,0,Expenses!$B$12*'Monthly CF'!BM17)</f>
        <v>2616.0513415830551</v>
      </c>
      <c r="BL29" s="156">
        <f ca="1">IF(Financing!$M$2=1,0,Expenses!$B$12*'Monthly CF'!BN17)</f>
        <v>2734.2004808825845</v>
      </c>
      <c r="BM29" s="156">
        <f ca="1">IF(Financing!$M$2=1,0,Expenses!$B$12*'Monthly CF'!BO17)</f>
        <v>2734.4842903348408</v>
      </c>
      <c r="BN29" s="156">
        <f ca="1">IF(Financing!$M$2=1,0,Expenses!$B$12*'Monthly CF'!BP17)</f>
        <v>2839.2518215960054</v>
      </c>
      <c r="BO29" s="156">
        <f ca="1">IF(Financing!$M$2=1,0,Expenses!$B$12*'Monthly CF'!BQ17)</f>
        <v>2850.3442907306771</v>
      </c>
      <c r="BP29" s="156">
        <f ca="1">IF(Financing!$M$2=1,0,Expenses!$B$12*'Monthly CF'!BR17)</f>
        <v>3182.0076720584289</v>
      </c>
      <c r="BQ29" s="156">
        <f ca="1">IF(Financing!$M$2=1,0,Expenses!$B$12*'Monthly CF'!BS17)</f>
        <v>3182.3825184749408</v>
      </c>
      <c r="BR29" s="156">
        <f ca="1">IF(Financing!$M$2=1,0,Expenses!$B$12*'Monthly CF'!BT17)</f>
        <v>3182.7582893638391</v>
      </c>
      <c r="BS29" s="156">
        <f ca="1">IF(Financing!$M$2=1,0,Expenses!$B$12*'Monthly CF'!BU17)</f>
        <v>3183.1349870051217</v>
      </c>
      <c r="BT29" s="156">
        <f ca="1">IF(Financing!$M$2=1,0,Expenses!$B$12*'Monthly CF'!BV17)</f>
        <v>3185.3318774056092</v>
      </c>
      <c r="BU29" s="156">
        <f ca="1">IF(Financing!$M$2=1,0,Expenses!$B$12*'Monthly CF'!BW17)</f>
        <v>3185.7104354141625</v>
      </c>
      <c r="BV29" s="156">
        <f ca="1">IF(Financing!$M$2=1,0,Expenses!$B$12*'Monthly CF'!BX17)</f>
        <v>3205.0974475445846</v>
      </c>
      <c r="BW29" s="156">
        <f ca="1">IF(Financing!$M$2=1,0,Expenses!$B$12*'Monthly CF'!BY17)</f>
        <v>3255.1712936744443</v>
      </c>
      <c r="BX29" s="156">
        <f ca="1">IF(Financing!$M$2=1,0,Expenses!$B$12*'Monthly CF'!BZ17)</f>
        <v>3255.5526594749194</v>
      </c>
      <c r="BY29" s="156">
        <f ca="1">IF(Financing!$M$2=1,0,Expenses!$B$12*'Monthly CF'!CA17)</f>
        <v>3255.93496582634</v>
      </c>
      <c r="BZ29" s="156">
        <f ca="1">IF(Financing!$M$2=1,0,Expenses!$B$12*'Monthly CF'!CB17)</f>
        <v>3262.1733166798026</v>
      </c>
      <c r="CA29" s="156">
        <f ca="1">IF(Financing!$M$2=1,0,Expenses!$B$12*'Monthly CF'!CC17)</f>
        <v>3273.5985598885136</v>
      </c>
      <c r="CB29" s="156">
        <f ca="1">IF(Financing!$M$2=1,0,Expenses!$B$12*'Monthly CF'!CD17)</f>
        <v>3273.9837018335834</v>
      </c>
      <c r="CC29" s="156">
        <f ca="1">IF(Financing!$M$2=1,0,Expenses!$B$12*'Monthly CF'!CE17)</f>
        <v>3274.369793642591</v>
      </c>
      <c r="CD29" s="156">
        <f ca="1">IF(Financing!$M$2=1,0,Expenses!$B$12*'Monthly CF'!CF17)</f>
        <v>3274.7568376581557</v>
      </c>
      <c r="CE29" s="156">
        <f ca="1">IF(Financing!$M$2=1,0,Expenses!$B$12*'Monthly CF'!CG17)</f>
        <v>3275.1448362286774</v>
      </c>
      <c r="CF29" s="156">
        <f ca="1">IF(Financing!$M$2=1,0,Expenses!$B$12*'Monthly CF'!CH17)</f>
        <v>3277.4076333411799</v>
      </c>
      <c r="CG29" s="156">
        <f ca="1">IF(Financing!$M$2=1,0,Expenses!$B$12*'Monthly CF'!CI17)</f>
        <v>3277.7975480899895</v>
      </c>
      <c r="CH29" s="156">
        <f ca="1">IF(Financing!$M$2=1,0,Expenses!$B$12*'Monthly CF'!CJ17)</f>
        <v>3297.6964865765931</v>
      </c>
      <c r="CI29" s="156">
        <f ca="1">IF(Financing!$M$2=1,0,Expenses!$B$12*'Monthly CF'!CK17)</f>
        <v>3349.2725480903482</v>
      </c>
      <c r="CJ29" s="156">
        <f ca="1">IF(Financing!$M$2=1,0,Expenses!$B$12*'Monthly CF'!CL17)</f>
        <v>3349.6653548648369</v>
      </c>
      <c r="CK29" s="156">
        <f ca="1">IF(Financing!$M$2=1,0,Expenses!$B$12*'Monthly CF'!CM17)</f>
        <v>3350.0591304068003</v>
      </c>
      <c r="CL29" s="156">
        <f ca="1">IF(Financing!$M$2=1,0,Expenses!$B$12*'Monthly CF'!CN17)</f>
        <v>3356.484631785866</v>
      </c>
      <c r="CM29" s="156">
        <f ca="1">IF(Financing!$M$2=1,0,Expenses!$B$12*'Monthly CF'!CO17)</f>
        <v>3368.2526322908398</v>
      </c>
      <c r="CN29" s="156">
        <f ca="1">IF(Financing!$M$2=1,0,Expenses!$B$12*'Monthly CF'!CP17)</f>
        <v>3368.6493284942617</v>
      </c>
      <c r="CO29" s="156">
        <f ca="1">IF(Financing!$M$2=1,0,Expenses!$B$12*'Monthly CF'!CQ17)</f>
        <v>3369.0470030575393</v>
      </c>
      <c r="CP29" s="156">
        <f ca="1">IF(Financing!$M$2=1,0,Expenses!$B$12*'Monthly CF'!CR17)</f>
        <v>3369.4456583935712</v>
      </c>
      <c r="CQ29" s="156">
        <f ca="1">IF(Financing!$M$2=1,0,Expenses!$B$12*'Monthly CF'!CS17)</f>
        <v>3369.845296921208</v>
      </c>
      <c r="CR29" s="156">
        <f ca="1">IF(Financing!$M$2=1,0,Expenses!$B$12*'Monthly CF'!CT17)</f>
        <v>3282.7213579880026</v>
      </c>
      <c r="CS29" s="156">
        <f ca="1">IF(Financing!$M$2=1,0,Expenses!$B$12*'Monthly CF'!CU17)</f>
        <v>3283.1016164797043</v>
      </c>
      <c r="CT29" s="156">
        <f ca="1">IF(Financing!$M$2=1,0,Expenses!$B$12*'Monthly CF'!CV17)</f>
        <v>2826.0474886590514</v>
      </c>
      <c r="CU29" s="156">
        <f ca="1">IF(Financing!$M$2=1,0,Expenses!$B$12*'Monthly CF'!CW17)</f>
        <v>2900.6618843355091</v>
      </c>
      <c r="CV29" s="156">
        <f ca="1">IF(Financing!$M$2=1,0,Expenses!$B$12*'Monthly CF'!CX17)</f>
        <v>2900.9712476135437</v>
      </c>
      <c r="CW29" s="156">
        <f ca="1">IF(Financing!$M$2=1,0,Expenses!$B$12*'Monthly CF'!CY17)</f>
        <v>3085.0257200646338</v>
      </c>
      <c r="CX29" s="156">
        <f ca="1">IF(Financing!$M$2=1,0,Expenses!$B$12*'Monthly CF'!CZ17)</f>
        <v>3091.6439864850722</v>
      </c>
      <c r="CY29" s="156">
        <f ca="1">IF(Financing!$M$2=1,0,Expenses!$B$12*'Monthly CF'!DA17)</f>
        <v>3465.7739616037998</v>
      </c>
      <c r="CZ29" s="156">
        <f ca="1">IF(Financing!$M$2=1,0,Expenses!$B$12*'Monthly CF'!DB17)</f>
        <v>3466.1825586933251</v>
      </c>
      <c r="DA29" s="156">
        <f ca="1">IF(Financing!$M$2=1,0,Expenses!$B$12*'Monthly CF'!DC17)</f>
        <v>3466.5921634935007</v>
      </c>
      <c r="DB29" s="156">
        <f ca="1">IF(Financing!$M$2=1,0,Expenses!$B$12*'Monthly CF'!DD17)</f>
        <v>3467.0027784896138</v>
      </c>
      <c r="DC29" s="156">
        <f ca="1">IF(Financing!$M$2=1,0,Expenses!$B$12*'Monthly CF'!DE17)</f>
        <v>3467.4144061730799</v>
      </c>
      <c r="DD29" s="156">
        <f ca="1">IF(Financing!$M$2=1,0,Expenses!$B$12*'Monthly CF'!DF17)</f>
        <v>3467.8270490414588</v>
      </c>
      <c r="DE29" s="156">
        <f ca="1">IF(Financing!$M$2=1,0,Expenses!$B$12*'Monthly CF'!DG17)</f>
        <v>3468.2407095984713</v>
      </c>
      <c r="DF29" s="156">
        <f ca="1">IF(Financing!$M$2=1,0,Expenses!$B$12*'Monthly CF'!DH17)</f>
        <v>3478.0092358080024</v>
      </c>
      <c r="DG29" s="156">
        <f ca="1">IF(Financing!$M$2=1,0,Expenses!$B$12*'Monthly CF'!DI17)</f>
        <v>3545.9137477997524</v>
      </c>
      <c r="DH29" s="156">
        <f ca="1">IF(Financing!$M$2=1,0,Expenses!$B$12*'Monthly CF'!DJ17)</f>
        <v>3546.3304765068078</v>
      </c>
      <c r="DI29" s="156">
        <f ca="1">IF(Financing!$M$2=1,0,Expenses!$B$12*'Monthly CF'!DK17)</f>
        <v>3546.7482329792765</v>
      </c>
      <c r="DJ29" s="156">
        <f ca="1">IF(Financing!$M$2=1,0,Expenses!$B$12*'Monthly CF'!DL17)</f>
        <v>3553.5650473923279</v>
      </c>
      <c r="DK29" s="156">
        <f ca="1">IF(Financing!$M$2=1,0,Expenses!$B$12*'Monthly CF'!DM17)</f>
        <v>3566.0497191280533</v>
      </c>
      <c r="DL29" s="156">
        <f ca="1">IF(Financing!$M$2=1,0,Expenses!$B$12*'Monthly CF'!DN17)</f>
        <v>3566.4705741302641</v>
      </c>
      <c r="DM29" s="156">
        <f ca="1">IF(Financing!$M$2=1,0,Expenses!$B$12*'Monthly CF'!DO17)</f>
        <v>3566.892467074445</v>
      </c>
      <c r="DN29" s="156">
        <f ca="1">IF(Financing!$M$2=1,0,Expenses!$B$12*'Monthly CF'!DP17)</f>
        <v>3567.3154005204419</v>
      </c>
      <c r="DO29" s="156">
        <f ca="1">IF(Financing!$M$2=1,0,Expenses!$B$12*'Monthly CF'!DQ17)</f>
        <v>3567.739377034412</v>
      </c>
      <c r="DP29" s="156">
        <f ca="1">IF(Financing!$M$2=1,0,Expenses!$B$12*'Monthly CF'!DR17)</f>
        <v>3568.1643991888423</v>
      </c>
      <c r="DQ29" s="156">
        <f ca="1">IF(Financing!$M$2=1,0,Expenses!$B$12*'Monthly CF'!DS17)</f>
        <v>3568.5904695625645</v>
      </c>
      <c r="DR29" s="156">
        <f ca="1">IF(Financing!$M$2=1,0,Expenses!$B$12*'Monthly CF'!DT17)</f>
        <v>3578.578102331905</v>
      </c>
      <c r="DS29" s="156">
        <f ca="1">IF(Financing!$M$2=1,0,Expenses!$B$12*'Monthly CF'!DU17)</f>
        <v>3648.5197496834071</v>
      </c>
      <c r="DT29" s="156">
        <f ca="1">IF(Financing!$M$2=1,0,Expenses!$B$12*'Monthly CF'!DV17)</f>
        <v>3648.9489802516737</v>
      </c>
      <c r="DU29" s="156">
        <f ca="1">IF(Financing!$M$2=1,0,Expenses!$B$12*'Monthly CF'!DW17)</f>
        <v>3649.3792694183167</v>
      </c>
      <c r="DV29" s="156">
        <f ca="1">IF(Financing!$M$2=1,0,Expenses!$B$12*'Monthly CF'!DX17)</f>
        <v>3656.4005882637589</v>
      </c>
      <c r="DW29" s="156">
        <f ca="1">IF(Financing!$M$2=1,0,Expenses!$B$12*'Monthly CF'!DY17)</f>
        <v>3115.0698632824301</v>
      </c>
      <c r="DX29" s="156">
        <f ca="1">IF(Financing!$M$2=1,0,Expenses!$B$12*'Monthly CF'!DZ17)</f>
        <v>3115.3878863378673</v>
      </c>
      <c r="DY29" s="156">
        <f ca="1">IF(Financing!$M$2=1,0,Expenses!$B$12*'Monthly CF'!EA17)</f>
        <v>3115.7066937239524</v>
      </c>
      <c r="DZ29" s="156">
        <f ca="1">IF(Financing!$M$2=1,0,Expenses!$B$12*'Monthly CF'!EB17)</f>
        <v>3243.9100647802175</v>
      </c>
      <c r="EA29" s="156">
        <f ca="1">IF(Financing!$M$2=1,0,Expenses!$B$12*'Monthly CF'!EC17)</f>
        <v>3244.3467605896067</v>
      </c>
      <c r="EB29" s="156">
        <f ca="1">IF(Financing!$M$2=1,0,Expenses!$B$12*'Monthly CF'!ED17)</f>
        <v>3683.7048519408527</v>
      </c>
      <c r="EC29" s="156">
        <f ca="1">IF(Financing!$M$2=1,0,Expenses!$B$12*'Monthly CF'!EE17)</f>
        <v>3684.1437044257873</v>
      </c>
      <c r="ED29" s="156">
        <f>IF(Financing!$M$2=1,0,Expenses!$B$12*'Monthly CF'!EF17)</f>
        <v>0</v>
      </c>
      <c r="EE29" s="156">
        <f>IF(Financing!$M$2=1,0,Expenses!$B$12*'Monthly CF'!EG17)</f>
        <v>0</v>
      </c>
      <c r="EF29" s="156">
        <f>IF(Financing!$M$2=1,0,Expenses!$B$12*'Monthly CF'!EH17)</f>
        <v>0</v>
      </c>
      <c r="EG29" s="156">
        <f>IF(Financing!$M$2=1,0,Expenses!$B$12*'Monthly CF'!EI17)</f>
        <v>0</v>
      </c>
      <c r="EH29" s="156">
        <f>IF(Financing!$M$2=1,0,Expenses!$B$12*'Monthly CF'!EJ17)</f>
        <v>0</v>
      </c>
      <c r="EI29" s="156">
        <f>IF(Financing!$M$2=1,0,Expenses!$B$12*'Monthly CF'!EK17)</f>
        <v>0</v>
      </c>
      <c r="EJ29" s="156">
        <f>IF(Financing!$M$2=1,0,Expenses!$B$12*'Monthly CF'!EL17)</f>
        <v>0</v>
      </c>
      <c r="EK29" s="156">
        <f>IF(Financing!$M$2=1,0,Expenses!$B$12*'Monthly CF'!EM17)</f>
        <v>0</v>
      </c>
      <c r="EL29" s="156">
        <f>IF(Financing!$M$2=1,0,Expenses!$B$12*'Monthly CF'!EN17)</f>
        <v>0</v>
      </c>
      <c r="EM29" s="156">
        <f>IF(Financing!$M$2=1,0,Expenses!$B$12*'Monthly CF'!EO17)</f>
        <v>0</v>
      </c>
      <c r="EN29" s="156">
        <f>IF(Financing!$M$2=1,0,Expenses!$B$12*'Monthly CF'!EP17)</f>
        <v>0</v>
      </c>
      <c r="EO29" s="156">
        <f>IF(Financing!$M$2=1,0,Expenses!$B$12*'Monthly CF'!EQ17)</f>
        <v>0</v>
      </c>
      <c r="EP29" s="156">
        <f>IF(Financing!$M$2=1,0,Expenses!$B$12*'Monthly CF'!ER17)</f>
        <v>0</v>
      </c>
      <c r="EQ29" s="156">
        <f>IF(Financing!$M$2=1,0,Expenses!$B$12*'Monthly CF'!ES17)</f>
        <v>0</v>
      </c>
      <c r="ER29" s="156">
        <f>IF(Financing!$M$2=1,0,Expenses!$B$12*'Monthly CF'!ET17)</f>
        <v>0</v>
      </c>
      <c r="ES29" s="156">
        <f>IF(Financing!$M$2=1,0,Expenses!$B$12*'Monthly CF'!EU17)</f>
        <v>0</v>
      </c>
      <c r="ET29" s="156">
        <f>IF(Financing!$M$2=1,0,Expenses!$B$12*'Monthly CF'!EV17)</f>
        <v>0</v>
      </c>
      <c r="EU29" s="156">
        <f>IF(Financing!$M$2=1,0,Expenses!$B$12*'Monthly CF'!EW17)</f>
        <v>0</v>
      </c>
      <c r="EV29" s="156">
        <f>IF(Financing!$M$2=1,0,Expenses!$B$12*'Monthly CF'!EX17)</f>
        <v>0</v>
      </c>
      <c r="EW29" s="156">
        <f>IF(Financing!$M$2=1,0,Expenses!$B$12*'Monthly CF'!EY17)</f>
        <v>0</v>
      </c>
      <c r="EX29" s="156">
        <f>IF(Financing!$M$2=1,0,Expenses!$B$12*'Monthly CF'!EZ17)</f>
        <v>0</v>
      </c>
      <c r="EY29" s="156">
        <f>IF(Financing!$M$2=1,0,Expenses!$B$12*'Monthly CF'!FA17)</f>
        <v>0</v>
      </c>
      <c r="EZ29" s="156">
        <f>IF(Financing!$M$2=1,0,Expenses!$B$12*'Monthly CF'!FB17)</f>
        <v>0</v>
      </c>
      <c r="FA29" s="156">
        <f>IF(Financing!$M$2=1,0,Expenses!$B$12*'Monthly CF'!FC17)</f>
        <v>0</v>
      </c>
      <c r="FB29" s="156">
        <f>IF(Financing!$M$2=1,0,Expenses!$B$12*'Monthly CF'!FD17)</f>
        <v>0</v>
      </c>
      <c r="FC29" s="156">
        <f>IF(Financing!$M$2=1,0,Expenses!$B$12*'Monthly CF'!FE17)</f>
        <v>0</v>
      </c>
      <c r="FD29" s="156">
        <f>IF(Financing!$M$2=1,0,Expenses!$B$12*'Monthly CF'!FF17)</f>
        <v>0</v>
      </c>
      <c r="FE29" s="156">
        <f>IF(Financing!$M$2=1,0,Expenses!$B$12*'Monthly CF'!FG17)</f>
        <v>0</v>
      </c>
      <c r="FF29" s="156">
        <f>IF(Financing!$M$2=1,0,Expenses!$B$12*'Monthly CF'!FH17)</f>
        <v>0</v>
      </c>
      <c r="FG29" s="156">
        <f>IF(Financing!$M$2=1,0,Expenses!$B$12*'Monthly CF'!FI17)</f>
        <v>0</v>
      </c>
      <c r="FH29" s="156">
        <f>IF(Financing!$M$2=1,0,Expenses!$B$12*'Monthly CF'!FJ17)</f>
        <v>0</v>
      </c>
      <c r="FI29" s="156">
        <f>IF(Financing!$M$2=1,0,Expenses!$B$12*'Monthly CF'!FK17)</f>
        <v>0</v>
      </c>
      <c r="FJ29" s="156">
        <f>IF(Financing!$M$2=1,0,Expenses!$B$12*'Monthly CF'!FL17)</f>
        <v>0</v>
      </c>
      <c r="FK29" s="156">
        <f>IF(Financing!$M$2=1,0,Expenses!$B$12*'Monthly CF'!FM17)</f>
        <v>0</v>
      </c>
      <c r="FL29" s="156">
        <f>IF(Financing!$M$2=1,0,Expenses!$B$12*'Monthly CF'!FN17)</f>
        <v>0</v>
      </c>
      <c r="FM29" s="156">
        <f>IF(Financing!$M$2=1,0,Expenses!$B$12*'Monthly CF'!FO17)</f>
        <v>0</v>
      </c>
      <c r="FN29" s="156">
        <f>IF(Financing!$M$2=1,0,Expenses!$B$12*'Monthly CF'!FP17)</f>
        <v>0</v>
      </c>
      <c r="FO29" s="156">
        <f>IF(Financing!$M$2=1,0,Expenses!$B$12*'Monthly CF'!FQ17)</f>
        <v>0</v>
      </c>
      <c r="FP29" s="156">
        <f>IF(Financing!$M$2=1,0,Expenses!$B$12*'Monthly CF'!FR17)</f>
        <v>0</v>
      </c>
      <c r="FQ29" s="156">
        <f>IF(Financing!$M$2=1,0,Expenses!$B$12*'Monthly CF'!FS17)</f>
        <v>0</v>
      </c>
      <c r="FR29" s="156">
        <f>IF(Financing!$M$2=1,0,Expenses!$B$12*'Monthly CF'!FT17)</f>
        <v>0</v>
      </c>
      <c r="FS29" s="156">
        <f>IF(Financing!$M$2=1,0,Expenses!$B$12*'Monthly CF'!FU17)</f>
        <v>0</v>
      </c>
      <c r="FT29" s="156">
        <f>IF(Financing!$M$2=1,0,Expenses!$B$12*'Monthly CF'!FV17)</f>
        <v>0</v>
      </c>
      <c r="FU29" s="156">
        <f>IF(Financing!$M$2=1,0,Expenses!$B$12*'Monthly CF'!FW17)</f>
        <v>0</v>
      </c>
      <c r="FV29" s="156">
        <f>IF(Financing!$M$2=1,0,Expenses!$B$12*'Monthly CF'!FX17)</f>
        <v>0</v>
      </c>
      <c r="FW29" s="156">
        <f>IF(Financing!$M$2=1,0,Expenses!$B$12*'Monthly CF'!FY17)</f>
        <v>0</v>
      </c>
      <c r="FX29" s="156">
        <f>IF(Financing!$M$2=1,0,Expenses!$B$12*'Monthly CF'!FZ17)</f>
        <v>0</v>
      </c>
      <c r="FY29" s="156">
        <f>IF(Financing!$M$2=1,0,Expenses!$B$12*'Monthly CF'!GA17)</f>
        <v>0</v>
      </c>
      <c r="FZ29" s="156">
        <f>IF(Financing!$M$2=1,0,Expenses!$B$12*'Monthly CF'!GB17)</f>
        <v>0</v>
      </c>
      <c r="GA29" s="156">
        <f>IF(Financing!$M$2=1,0,Expenses!$B$12*'Monthly CF'!GC17)</f>
        <v>0</v>
      </c>
      <c r="GB29" s="156">
        <f>IF(Financing!$M$2=1,0,Expenses!$B$12*'Monthly CF'!GD17)</f>
        <v>0</v>
      </c>
      <c r="GC29" s="156">
        <f>IF(Financing!$M$2=1,0,Expenses!$B$12*'Monthly CF'!GE17)</f>
        <v>0</v>
      </c>
      <c r="GD29" s="156">
        <f>IF(Financing!$M$2=1,0,Expenses!$B$12*'Monthly CF'!GF17)</f>
        <v>0</v>
      </c>
      <c r="GE29" s="156">
        <f>IF(Financing!$M$2=1,0,Expenses!$B$12*'Monthly CF'!GG17)</f>
        <v>0</v>
      </c>
      <c r="GF29" s="156">
        <f>IF(Financing!$M$2=1,0,Expenses!$B$12*'Monthly CF'!GH17)</f>
        <v>0</v>
      </c>
      <c r="GG29" s="156">
        <f>IF(Financing!$M$2=1,0,Expenses!$B$12*'Monthly CF'!GI17)</f>
        <v>0</v>
      </c>
      <c r="GH29" s="156">
        <f>IF(Financing!$M$2=1,0,Expenses!$B$12*'Monthly CF'!GJ17)</f>
        <v>0</v>
      </c>
      <c r="GI29" s="156">
        <f>IF(Financing!$M$2=1,0,Expenses!$B$12*'Monthly CF'!GK17)</f>
        <v>0</v>
      </c>
      <c r="GJ29" s="156">
        <f>IF(Financing!$M$2=1,0,Expenses!$B$12*'Monthly CF'!GL17)</f>
        <v>0</v>
      </c>
      <c r="GK29" s="156">
        <f>IF(Financing!$M$2=1,0,Expenses!$B$12*'Monthly CF'!GM17)</f>
        <v>0</v>
      </c>
      <c r="GL29" s="156">
        <f>IF(Financing!$M$2=1,0,Expenses!$B$12*'Monthly CF'!GN17)</f>
        <v>0</v>
      </c>
      <c r="GM29" s="156">
        <f>IF(Financing!$M$2=1,0,Expenses!$B$12*'Monthly CF'!GO17)</f>
        <v>0</v>
      </c>
      <c r="GN29" s="156">
        <f>IF(Financing!$M$2=1,0,Expenses!$B$12*'Monthly CF'!GP17)</f>
        <v>0</v>
      </c>
      <c r="GO29" s="156">
        <f>IF(Financing!$M$2=1,0,Expenses!$B$12*'Monthly CF'!GQ17)</f>
        <v>0</v>
      </c>
      <c r="GP29" s="156">
        <f>IF(Financing!$M$2=1,0,Expenses!$B$12*'Monthly CF'!GR17)</f>
        <v>0</v>
      </c>
      <c r="GQ29" s="156">
        <f>IF(Financing!$M$2=1,0,Expenses!$B$12*'Monthly CF'!GS17)</f>
        <v>0</v>
      </c>
      <c r="GR29" s="156">
        <f>IF(Financing!$M$2=1,0,Expenses!$B$12*'Monthly CF'!GT17)</f>
        <v>0</v>
      </c>
      <c r="GS29" s="156">
        <f>IF(Financing!$M$2=1,0,Expenses!$B$12*'Monthly CF'!GU17)</f>
        <v>0</v>
      </c>
      <c r="GT29" s="156">
        <f>IF(Financing!$M$2=1,0,Expenses!$B$12*'Monthly CF'!GV17)</f>
        <v>0</v>
      </c>
      <c r="GU29" s="156">
        <f>IF(Financing!$M$2=1,0,Expenses!$B$12*'Monthly CF'!GW17)</f>
        <v>0</v>
      </c>
      <c r="GV29" s="156">
        <f>IF(Financing!$M$2=1,0,Expenses!$B$12*'Monthly CF'!GX17)</f>
        <v>0</v>
      </c>
      <c r="GW29" s="156">
        <f>IF(Financing!$M$2=1,0,Expenses!$B$12*'Monthly CF'!GY17)</f>
        <v>0</v>
      </c>
      <c r="GX29" s="156">
        <f>IF(Financing!$M$2=1,0,Expenses!$B$12*'Monthly CF'!GZ17)</f>
        <v>0</v>
      </c>
      <c r="GY29" s="156">
        <f>IF(Financing!$M$2=1,0,Expenses!$B$12*'Monthly CF'!HA17)</f>
        <v>0</v>
      </c>
      <c r="GZ29" s="156">
        <f>IF(Financing!$M$2=1,0,Expenses!$B$12*'Monthly CF'!HB17)</f>
        <v>0</v>
      </c>
      <c r="HA29" s="156">
        <f>IF(Financing!$M$2=1,0,Expenses!$B$12*'Monthly CF'!HC17)</f>
        <v>0</v>
      </c>
      <c r="HB29" s="156">
        <f>IF(Financing!$M$2=1,0,Expenses!$B$12*'Monthly CF'!HD17)</f>
        <v>0</v>
      </c>
      <c r="HC29" s="156">
        <f>IF(Financing!$M$2=1,0,Expenses!$B$12*'Monthly CF'!HE17)</f>
        <v>0</v>
      </c>
      <c r="HD29" s="156">
        <f>IF(Financing!$M$2=1,0,Expenses!$B$12*'Monthly CF'!HF17)</f>
        <v>0</v>
      </c>
      <c r="HE29" s="156">
        <f>IF(Financing!$M$2=1,0,Expenses!$B$12*'Monthly CF'!HG17)</f>
        <v>0</v>
      </c>
      <c r="HF29" s="156">
        <f>IF(Financing!$M$2=1,0,Expenses!$B$12*'Monthly CF'!HH17)</f>
        <v>0</v>
      </c>
      <c r="HG29" s="156">
        <f>IF(Financing!$M$2=1,0,Expenses!$B$12*'Monthly CF'!HI17)</f>
        <v>0</v>
      </c>
      <c r="HH29" s="156">
        <f>IF(Financing!$M$2=1,0,Expenses!$B$12*'Monthly CF'!HJ17)</f>
        <v>0</v>
      </c>
      <c r="HI29" s="156">
        <f>IF(Financing!$M$2=1,0,Expenses!$B$12*'Monthly CF'!HK17)</f>
        <v>0</v>
      </c>
      <c r="HJ29" s="156">
        <f>IF(Financing!$M$2=1,0,Expenses!$B$12*'Monthly CF'!HL17)</f>
        <v>0</v>
      </c>
      <c r="HK29" s="156">
        <f>IF(Financing!$M$2=1,0,Expenses!$B$12*'Monthly CF'!HM17)</f>
        <v>0</v>
      </c>
      <c r="HL29" s="156">
        <f>IF(Financing!$M$2=1,0,Expenses!$B$12*'Monthly CF'!HN17)</f>
        <v>0</v>
      </c>
      <c r="HM29" s="156">
        <f>IF(Financing!$M$2=1,0,Expenses!$B$12*'Monthly CF'!HO17)</f>
        <v>0</v>
      </c>
      <c r="HN29" s="156">
        <f>IF(Financing!$M$2=1,0,Expenses!$B$12*'Monthly CF'!HP17)</f>
        <v>0</v>
      </c>
      <c r="HO29" s="156">
        <f>IF(Financing!$M$2=1,0,Expenses!$B$12*'Monthly CF'!HQ17)</f>
        <v>0</v>
      </c>
      <c r="HP29" s="156">
        <f>IF(Financing!$M$2=1,0,Expenses!$B$12*'Monthly CF'!HR17)</f>
        <v>0</v>
      </c>
      <c r="HQ29" s="156">
        <f>IF(Financing!$M$2=1,0,Expenses!$B$12*'Monthly CF'!HS17)</f>
        <v>0</v>
      </c>
      <c r="HR29" s="156">
        <f>IF(Financing!$M$2=1,0,Expenses!$B$12*'Monthly CF'!HT17)</f>
        <v>0</v>
      </c>
      <c r="HS29" s="156">
        <f>IF(Financing!$M$2=1,0,Expenses!$B$12*'Monthly CF'!HU17)</f>
        <v>0</v>
      </c>
      <c r="HT29" s="156">
        <f>IF(Financing!$M$2=1,0,Expenses!$B$12*'Monthly CF'!HV17)</f>
        <v>0</v>
      </c>
      <c r="HU29" s="156">
        <f>IF(Financing!$M$2=1,0,Expenses!$B$12*'Monthly CF'!HW17)</f>
        <v>0</v>
      </c>
      <c r="HV29" s="156">
        <f>IF(Financing!$M$2=1,0,Expenses!$B$12*'Monthly CF'!HX17)</f>
        <v>0</v>
      </c>
      <c r="HW29" s="156">
        <f>IF(Financing!$M$2=1,0,Expenses!$B$12*'Monthly CF'!HY17)</f>
        <v>0</v>
      </c>
      <c r="HX29" s="156">
        <f>IF(Financing!$M$2=1,0,Expenses!$B$12*'Monthly CF'!HZ17)</f>
        <v>0</v>
      </c>
      <c r="HY29" s="156">
        <f>IF(Financing!$M$2=1,0,Expenses!$B$12*'Monthly CF'!IA17)</f>
        <v>0</v>
      </c>
      <c r="HZ29" s="156">
        <f>IF(Financing!$M$2=1,0,Expenses!$B$12*'Monthly CF'!IB17)</f>
        <v>0</v>
      </c>
      <c r="IA29" s="156">
        <f>IF(Financing!$M$2=1,0,Expenses!$B$12*'Monthly CF'!IC17)</f>
        <v>0</v>
      </c>
      <c r="IB29" s="156">
        <f>IF(Financing!$M$2=1,0,Expenses!$B$12*'Monthly CF'!ID17)</f>
        <v>0</v>
      </c>
      <c r="IC29" s="156">
        <f>IF(Financing!$M$2=1,0,Expenses!$B$12*'Monthly CF'!IE17)</f>
        <v>0</v>
      </c>
      <c r="ID29" s="156">
        <f>IF(Financing!$M$2=1,0,Expenses!$B$12*'Monthly CF'!IF17)</f>
        <v>0</v>
      </c>
      <c r="IE29" s="156">
        <f>IF(Financing!$M$2=1,0,Expenses!$B$12*'Monthly CF'!IG17)</f>
        <v>0</v>
      </c>
      <c r="IF29" s="156">
        <f>IF(Financing!$M$2=1,0,Expenses!$B$12*'Monthly CF'!IH17)</f>
        <v>0</v>
      </c>
      <c r="IG29" s="156">
        <f>IF(Financing!$M$2=1,0,Expenses!$B$12*'Monthly CF'!II17)</f>
        <v>0</v>
      </c>
      <c r="IH29" s="156">
        <f>IF(Financing!$M$2=1,0,Expenses!$B$12*'Monthly CF'!IJ17)</f>
        <v>0</v>
      </c>
      <c r="II29" s="156">
        <f>IF(Financing!$M$2=1,0,Expenses!$B$12*'Monthly CF'!IK17)</f>
        <v>0</v>
      </c>
      <c r="IJ29" s="156">
        <f>IF(Financing!$M$2=1,0,Expenses!$B$12*'Monthly CF'!IL17)</f>
        <v>0</v>
      </c>
      <c r="IK29" s="156">
        <f>IF(Financing!$M$2=1,0,Expenses!$B$12*'Monthly CF'!IM17)</f>
        <v>0</v>
      </c>
      <c r="IL29" s="156">
        <f>IF(Financing!$M$2=1,0,Expenses!$B$12*'Monthly CF'!IN17)</f>
        <v>0</v>
      </c>
      <c r="IM29" s="156">
        <f>IF(Financing!$M$2=1,0,Expenses!$B$12*'Monthly CF'!IO17)</f>
        <v>0</v>
      </c>
      <c r="IN29" s="156">
        <f>IF(Financing!$M$2=1,0,Expenses!$B$12*'Monthly CF'!IP17)</f>
        <v>0</v>
      </c>
      <c r="IO29" s="156">
        <f>IF(Financing!$M$2=1,0,Expenses!$B$12*'Monthly CF'!IQ17)</f>
        <v>0</v>
      </c>
      <c r="IP29" s="156">
        <f>IF(Financing!$M$2=1,0,Expenses!$B$12*'Monthly CF'!IR17)</f>
        <v>0</v>
      </c>
      <c r="IQ29" s="156">
        <f>IF(Financing!$M$2=1,0,Expenses!$B$12*'Monthly CF'!IS17)</f>
        <v>0</v>
      </c>
      <c r="IR29" s="156">
        <f>IF(Financing!$M$2=1,0,Expenses!$B$12*'Monthly CF'!IT17)</f>
        <v>0</v>
      </c>
      <c r="IS29" s="156">
        <f>IF(Financing!$M$2=1,0,Expenses!$B$12*'Monthly CF'!IU17)</f>
        <v>0</v>
      </c>
      <c r="IT29" s="156">
        <f>IF(Financing!$M$2=1,0,Expenses!$B$12*'Monthly CF'!IV17)</f>
        <v>0</v>
      </c>
      <c r="IU29" s="156">
        <f>IF(Financing!$M$2=1,0,Expenses!$B$12*'Monthly CF'!IW17)</f>
        <v>0</v>
      </c>
      <c r="IV29" s="156">
        <f>IF(Financing!$M$2=1,0,Expenses!$B$12*'Monthly CF'!IX17)</f>
        <v>0</v>
      </c>
      <c r="IW29" s="156">
        <f>IF(Financing!$M$2=1,0,Expenses!$B$12*'Monthly CF'!IY17)</f>
        <v>0</v>
      </c>
      <c r="IX29" s="156">
        <f>IF(Financing!$M$2=1,0,Expenses!$B$12*'Monthly CF'!IZ17)</f>
        <v>0</v>
      </c>
      <c r="IY29" s="156">
        <f>IF(Financing!$M$2=1,0,Expenses!$B$12*'Monthly CF'!JA17)</f>
        <v>0</v>
      </c>
      <c r="IZ29" s="156">
        <f>IF(Financing!$M$2=1,0,Expenses!$B$12*'Monthly CF'!JB17)</f>
        <v>0</v>
      </c>
      <c r="JA29" s="156">
        <f>IF(Financing!$M$2=1,0,Expenses!$B$12*'Monthly CF'!JC17)</f>
        <v>0</v>
      </c>
      <c r="JB29" s="156">
        <f>IF(Financing!$M$2=1,0,Expenses!$B$12*'Monthly CF'!JD17)</f>
        <v>0</v>
      </c>
      <c r="JC29" s="156">
        <f>IF(Financing!$M$2=1,0,Expenses!$B$12*'Monthly CF'!JE17)</f>
        <v>0</v>
      </c>
      <c r="JD29" s="156">
        <f>IF(Financing!$M$2=1,0,Expenses!$B$12*'Monthly CF'!JF17)</f>
        <v>0</v>
      </c>
      <c r="JE29" s="156">
        <f>IF(Financing!$M$2=1,0,Expenses!$B$12*'Monthly CF'!JG17)</f>
        <v>0</v>
      </c>
      <c r="JF29" s="156">
        <f>IF(Financing!$M$2=1,0,Expenses!$B$12*'Monthly CF'!JH17)</f>
        <v>0</v>
      </c>
      <c r="JG29" s="156">
        <f>IF(Financing!$M$2=1,0,Expenses!$B$12*'Monthly CF'!JI17)</f>
        <v>0</v>
      </c>
      <c r="JH29" s="156">
        <f>IF(Financing!$M$2=1,0,Expenses!$B$12*'Monthly CF'!JJ17)</f>
        <v>0</v>
      </c>
      <c r="JI29" s="156">
        <f>IF(Financing!$M$2=1,0,Expenses!$B$12*'Monthly CF'!JK17)</f>
        <v>0</v>
      </c>
      <c r="JJ29" s="156">
        <f>IF(Financing!$M$2=1,0,Expenses!$B$12*'Monthly CF'!JL17)</f>
        <v>0</v>
      </c>
      <c r="JK29" s="156">
        <f>IF(Financing!$M$2=1,0,Expenses!$B$12*'Monthly CF'!JM17)</f>
        <v>0</v>
      </c>
      <c r="JL29" s="156">
        <f>IF(Financing!$M$2=1,0,Expenses!$B$12*'Monthly CF'!JN17)</f>
        <v>0</v>
      </c>
      <c r="JM29" s="156">
        <f>IF(Financing!$M$2=1,0,Expenses!$B$12*'Monthly CF'!JO17)</f>
        <v>0</v>
      </c>
      <c r="JN29" s="156">
        <f>IF(Financing!$M$2=1,0,Expenses!$B$12*'Monthly CF'!JP17)</f>
        <v>0</v>
      </c>
      <c r="JO29" s="156">
        <f>IF(Financing!$M$2=1,0,Expenses!$B$12*'Monthly CF'!JQ17)</f>
        <v>0</v>
      </c>
      <c r="JP29" s="156">
        <f>IF(Financing!$M$2=1,0,Expenses!$B$12*'Monthly CF'!JR17)</f>
        <v>0</v>
      </c>
      <c r="JQ29" s="156">
        <f>IF(Financing!$M$2=1,0,Expenses!$B$12*'Monthly CF'!JS17)</f>
        <v>0</v>
      </c>
      <c r="JR29" s="156">
        <f>IF(Financing!$M$2=1,0,Expenses!$B$12*'Monthly CF'!JT17)</f>
        <v>0</v>
      </c>
      <c r="JS29" s="156">
        <f>IF(Financing!$M$2=1,0,Expenses!$B$12*'Monthly CF'!JU17)</f>
        <v>0</v>
      </c>
      <c r="JT29" s="156">
        <f>IF(Financing!$M$2=1,0,Expenses!$B$12*'Monthly CF'!JV17)</f>
        <v>0</v>
      </c>
      <c r="JU29" s="156">
        <f>IF(Financing!$M$2=1,0,Expenses!$B$12*'Monthly CF'!JW17)</f>
        <v>0</v>
      </c>
      <c r="JV29" s="156">
        <f>IF(Financing!$M$2=1,0,Expenses!$B$12*'Monthly CF'!JX17)</f>
        <v>0</v>
      </c>
      <c r="JW29" s="156">
        <f>IF(Financing!$M$2=1,0,Expenses!$B$12*'Monthly CF'!JY17)</f>
        <v>0</v>
      </c>
      <c r="JX29" s="156">
        <f>IF(Financing!$M$2=1,0,Expenses!$B$12*'Monthly CF'!JZ17)</f>
        <v>0</v>
      </c>
      <c r="JY29" s="156">
        <f>IF(Financing!$M$2=1,0,Expenses!$B$12*'Monthly CF'!KA17)</f>
        <v>0</v>
      </c>
      <c r="JZ29" s="156">
        <f>IF(Financing!$M$2=1,0,Expenses!$B$12*'Monthly CF'!KB17)</f>
        <v>0</v>
      </c>
      <c r="KA29" s="156">
        <f>IF(Financing!$M$2=1,0,Expenses!$B$12*'Monthly CF'!KC17)</f>
        <v>0</v>
      </c>
      <c r="KB29" s="156">
        <f>IF(Financing!$M$2=1,0,Expenses!$B$12*'Monthly CF'!KD17)</f>
        <v>0</v>
      </c>
      <c r="KC29" s="156">
        <f>IF(Financing!$M$2=1,0,Expenses!$B$12*'Monthly CF'!KE17)</f>
        <v>0</v>
      </c>
      <c r="KD29" s="156">
        <f>IF(Financing!$M$2=1,0,Expenses!$B$12*'Monthly CF'!KF17)</f>
        <v>0</v>
      </c>
      <c r="KE29" s="156">
        <f>IF(Financing!$M$2=1,0,Expenses!$B$12*'Monthly CF'!KG17)</f>
        <v>0</v>
      </c>
      <c r="KF29" s="156">
        <f>IF(Financing!$M$2=1,0,Expenses!$B$12*'Monthly CF'!KH17)</f>
        <v>0</v>
      </c>
      <c r="KG29" s="156">
        <f>IF(Financing!$M$2=1,0,Expenses!$B$12*'Monthly CF'!KI17)</f>
        <v>0</v>
      </c>
      <c r="KH29" s="156">
        <f>IF(Financing!$M$2=1,0,Expenses!$B$12*'Monthly CF'!KJ17)</f>
        <v>0</v>
      </c>
      <c r="KI29" s="156">
        <f>IF(Financing!$M$2=1,0,Expenses!$B$12*'Monthly CF'!KK17)</f>
        <v>0</v>
      </c>
      <c r="KJ29" s="156">
        <f>IF(Financing!$M$2=1,0,Expenses!$B$12*'Monthly CF'!KL17)</f>
        <v>0</v>
      </c>
      <c r="KK29" s="156">
        <f>IF(Financing!$M$2=1,0,Expenses!$B$12*'Monthly CF'!KM17)</f>
        <v>0</v>
      </c>
      <c r="KL29" s="156">
        <f>IF(Financing!$M$2=1,0,Expenses!$B$12*'Monthly CF'!KN17)</f>
        <v>0</v>
      </c>
      <c r="KM29" s="156">
        <f>IF(Financing!$M$2=1,0,Expenses!$B$12*'Monthly CF'!KO17)</f>
        <v>0</v>
      </c>
      <c r="KN29" s="156">
        <f>IF(Financing!$M$2=1,0,Expenses!$B$12*'Monthly CF'!KP17)</f>
        <v>0</v>
      </c>
      <c r="KO29" s="156">
        <f>IF(Financing!$M$2=1,0,Expenses!$B$12*'Monthly CF'!KQ17)</f>
        <v>0</v>
      </c>
      <c r="KP29" s="156">
        <f>IF(Financing!$M$2=1,0,Expenses!$B$12*'Monthly CF'!KR17)</f>
        <v>0</v>
      </c>
      <c r="KQ29" s="156">
        <f>IF(Financing!$M$2=1,0,Expenses!$B$12*'Monthly CF'!KS17)</f>
        <v>0</v>
      </c>
      <c r="KR29" s="156">
        <f>IF(Financing!$M$2=1,0,Expenses!$B$12*'Monthly CF'!KT17)</f>
        <v>0</v>
      </c>
      <c r="KS29" s="156">
        <f>IF(Financing!$M$2=1,0,Expenses!$B$12*'Monthly CF'!KU17)</f>
        <v>0</v>
      </c>
      <c r="KT29" s="156">
        <f>IF(Financing!$M$2=1,0,Expenses!$B$12*'Monthly CF'!KV17)</f>
        <v>0</v>
      </c>
      <c r="KU29" s="156">
        <f>IF(Financing!$M$2=1,0,Expenses!$B$12*'Monthly CF'!KW17)</f>
        <v>0</v>
      </c>
      <c r="KV29" s="156">
        <f>IF(Financing!$M$2=1,0,Expenses!$B$12*'Monthly CF'!KX17)</f>
        <v>0</v>
      </c>
      <c r="KW29" s="156">
        <f>IF(Financing!$M$2=1,0,Expenses!$B$12*'Monthly CF'!KY17)</f>
        <v>0</v>
      </c>
      <c r="KX29" s="156">
        <f>IF(Financing!$M$2=1,0,Expenses!$B$12*'Monthly CF'!KZ17)</f>
        <v>0</v>
      </c>
      <c r="KY29" s="156">
        <f>IF(Financing!$M$2=1,0,Expenses!$B$12*'Monthly CF'!LA17)</f>
        <v>0</v>
      </c>
      <c r="KZ29" s="156">
        <f>IF(Financing!$M$2=1,0,Expenses!$B$12*'Monthly CF'!LB17)</f>
        <v>0</v>
      </c>
      <c r="LA29" s="156">
        <f>IF(Financing!$M$2=1,0,Expenses!$B$12*'Monthly CF'!LC17)</f>
        <v>0</v>
      </c>
      <c r="LB29" s="156">
        <f>IF(Financing!$M$2=1,0,Expenses!$B$12*'Monthly CF'!LD17)</f>
        <v>0</v>
      </c>
      <c r="LC29" s="156">
        <f>IF(Financing!$M$2=1,0,Expenses!$B$12*'Monthly CF'!LE17)</f>
        <v>0</v>
      </c>
      <c r="LD29" s="156">
        <f>IF(Financing!$M$2=1,0,Expenses!$B$12*'Monthly CF'!LF17)</f>
        <v>0</v>
      </c>
      <c r="LE29" s="156">
        <f>IF(Financing!$M$2=1,0,Expenses!$B$12*'Monthly CF'!LG17)</f>
        <v>0</v>
      </c>
      <c r="LF29" s="156">
        <f>IF(Financing!$M$2=1,0,Expenses!$B$12*'Monthly CF'!LH17)</f>
        <v>0</v>
      </c>
      <c r="LG29" s="156">
        <f>IF(Financing!$M$2=1,0,Expenses!$B$12*'Monthly CF'!LI17)</f>
        <v>0</v>
      </c>
      <c r="LH29" s="156">
        <f>IF(Financing!$M$2=1,0,Expenses!$B$12*'Monthly CF'!LJ17)</f>
        <v>0</v>
      </c>
      <c r="LI29" s="156">
        <f>IF(Financing!$M$2=1,0,Expenses!$B$12*'Monthly CF'!LK17)</f>
        <v>0</v>
      </c>
      <c r="LJ29" s="156">
        <f>IF(Financing!$M$2=1,0,Expenses!$B$12*'Monthly CF'!LL17)</f>
        <v>0</v>
      </c>
      <c r="LK29" s="156">
        <f>IF(Financing!$M$2=1,0,Expenses!$B$12*'Monthly CF'!LM17)</f>
        <v>0</v>
      </c>
      <c r="LL29" s="156">
        <f>IF(Financing!$M$2=1,0,Expenses!$B$12*'Monthly CF'!LN17)</f>
        <v>0</v>
      </c>
      <c r="LM29" s="156">
        <f>IF(Financing!$M$2=1,0,Expenses!$B$12*'Monthly CF'!LO17)</f>
        <v>0</v>
      </c>
      <c r="LN29" s="156">
        <f>IF(Financing!$M$2=1,0,Expenses!$B$12*'Monthly CF'!LP17)</f>
        <v>0</v>
      </c>
      <c r="LO29" s="156">
        <f>IF(Financing!$M$2=1,0,Expenses!$B$12*'Monthly CF'!LQ17)</f>
        <v>0</v>
      </c>
      <c r="LP29" s="156">
        <f>IF(Financing!$M$2=1,0,Expenses!$B$12*'Monthly CF'!LR17)</f>
        <v>0</v>
      </c>
      <c r="LQ29" s="156">
        <f>IF(Financing!$M$2=1,0,Expenses!$B$12*'Monthly CF'!LS17)</f>
        <v>0</v>
      </c>
      <c r="LR29" s="156">
        <f>IF(Financing!$M$2=1,0,Expenses!$B$12*'Monthly CF'!LT17)</f>
        <v>0</v>
      </c>
      <c r="LS29" s="156">
        <f>IF(Financing!$M$2=1,0,Expenses!$B$12*'Monthly CF'!LU17)</f>
        <v>0</v>
      </c>
      <c r="LT29" s="156">
        <f>IF(Financing!$M$2=1,0,Expenses!$B$12*'Monthly CF'!LV17)</f>
        <v>0</v>
      </c>
      <c r="LU29" s="156">
        <f>IF(Financing!$M$2=1,0,Expenses!$B$12*'Monthly CF'!LW17)</f>
        <v>0</v>
      </c>
      <c r="LV29" s="156">
        <f>IF(Financing!$M$2=1,0,Expenses!$B$12*'Monthly CF'!LX17)</f>
        <v>0</v>
      </c>
      <c r="LW29" s="156">
        <f>IF(Financing!$M$2=1,0,Expenses!$B$12*'Monthly CF'!LY17)</f>
        <v>0</v>
      </c>
      <c r="LX29" s="156">
        <f>IF(Financing!$M$2=1,0,Expenses!$B$12*'Monthly CF'!LZ17)</f>
        <v>0</v>
      </c>
      <c r="LY29" s="156">
        <f>IF(Financing!$M$2=1,0,Expenses!$B$12*'Monthly CF'!MA17)</f>
        <v>0</v>
      </c>
      <c r="LZ29" s="156">
        <f>IF(Financing!$M$2=1,0,Expenses!$B$12*'Monthly CF'!MB17)</f>
        <v>0</v>
      </c>
      <c r="MA29" s="156">
        <f>IF(Financing!$M$2=1,0,Expenses!$B$12*'Monthly CF'!MC17)</f>
        <v>0</v>
      </c>
      <c r="MB29" s="156">
        <f>IF(Financing!$M$2=1,0,Expenses!$B$12*'Monthly CF'!MD17)</f>
        <v>0</v>
      </c>
      <c r="MC29" s="156">
        <f>IF(Financing!$M$2=1,0,Expenses!$B$12*'Monthly CF'!ME17)</f>
        <v>0</v>
      </c>
      <c r="MD29" s="156">
        <f>IF(Financing!$M$2=1,0,Expenses!$B$12*'Monthly CF'!MF17)</f>
        <v>0</v>
      </c>
      <c r="ME29" s="156">
        <f>IF(Financing!$M$2=1,0,Expenses!$B$12*'Monthly CF'!MG17)</f>
        <v>0</v>
      </c>
      <c r="MF29" s="156">
        <f>IF(Financing!$M$2=1,0,Expenses!$B$12*'Monthly CF'!MH17)</f>
        <v>0</v>
      </c>
      <c r="MG29" s="156">
        <f>IF(Financing!$M$2=1,0,Expenses!$B$12*'Monthly CF'!MI17)</f>
        <v>0</v>
      </c>
      <c r="MH29" s="156">
        <f>IF(Financing!$M$2=1,0,Expenses!$B$12*'Monthly CF'!MJ17)</f>
        <v>0</v>
      </c>
      <c r="MI29" s="156">
        <f>IF(Financing!$M$2=1,0,Expenses!$B$12*'Monthly CF'!MK17)</f>
        <v>0</v>
      </c>
      <c r="MJ29" s="156">
        <f>IF(Financing!$M$2=1,0,Expenses!$B$12*'Monthly CF'!ML17)</f>
        <v>0</v>
      </c>
      <c r="MK29" s="156">
        <f>IF(Financing!$M$2=1,0,Expenses!$B$12*'Monthly CF'!MM17)</f>
        <v>0</v>
      </c>
      <c r="ML29" s="156">
        <f>IF(Financing!$M$2=1,0,Expenses!$B$12*'Monthly CF'!MN17)</f>
        <v>0</v>
      </c>
      <c r="MM29" s="156">
        <f>IF(Financing!$M$2=1,0,Expenses!$B$12*'Monthly CF'!MO17)</f>
        <v>0</v>
      </c>
      <c r="MN29" s="156">
        <f>IF(Financing!$M$2=1,0,Expenses!$B$12*'Monthly CF'!MP17)</f>
        <v>0</v>
      </c>
      <c r="MO29" s="156">
        <f>IF(Financing!$M$2=1,0,Expenses!$B$12*'Monthly CF'!MQ17)</f>
        <v>0</v>
      </c>
      <c r="MP29" s="156">
        <f>IF(Financing!$M$2=1,0,Expenses!$B$12*'Monthly CF'!MR17)</f>
        <v>0</v>
      </c>
      <c r="MQ29" s="156">
        <f>IF(Financing!$M$2=1,0,Expenses!$B$12*'Monthly CF'!MS17)</f>
        <v>0</v>
      </c>
      <c r="MR29" s="156">
        <f>IF(Financing!$M$2=1,0,Expenses!$B$12*'Monthly CF'!MT17)</f>
        <v>0</v>
      </c>
      <c r="MS29" s="156">
        <f>IF(Financing!$M$2=1,0,Expenses!$B$12*'Monthly CF'!MU17)</f>
        <v>0</v>
      </c>
      <c r="MT29" s="156">
        <f>IF(Financing!$M$2=1,0,Expenses!$B$12*'Monthly CF'!MV17)</f>
        <v>0</v>
      </c>
      <c r="MU29" s="156">
        <f>IF(Financing!$M$2=1,0,Expenses!$B$12*'Monthly CF'!MW17)</f>
        <v>0</v>
      </c>
      <c r="MV29" s="156">
        <f>IF(Financing!$M$2=1,0,Expenses!$B$12*'Monthly CF'!MX17)</f>
        <v>0</v>
      </c>
      <c r="MW29" s="156">
        <f>IF(Financing!$M$2=1,0,Expenses!$B$12*'Monthly CF'!MY17)</f>
        <v>0</v>
      </c>
      <c r="MX29" s="156">
        <f>IF(Financing!$M$2=1,0,Expenses!$B$12*'Monthly CF'!MZ17)</f>
        <v>0</v>
      </c>
      <c r="MY29" s="156">
        <f>IF(Financing!$M$2=1,0,Expenses!$B$12*'Monthly CF'!NA17)</f>
        <v>0</v>
      </c>
      <c r="MZ29" s="156">
        <f>IF(Financing!$M$2=1,0,Expenses!$B$12*'Monthly CF'!NB17)</f>
        <v>0</v>
      </c>
      <c r="NA29" s="156">
        <f>IF(Financing!$M$2=1,0,Expenses!$B$12*'Monthly CF'!NC17)</f>
        <v>0</v>
      </c>
      <c r="NB29" s="156">
        <f>IF(Financing!$M$2=1,0,Expenses!$B$12*'Monthly CF'!ND17)</f>
        <v>0</v>
      </c>
      <c r="NC29" s="156">
        <f>IF(Financing!$M$2=1,0,Expenses!$B$12*'Monthly CF'!NE17)</f>
        <v>0</v>
      </c>
      <c r="ND29" s="156">
        <f>IF(Financing!$M$2=1,0,Expenses!$B$12*'Monthly CF'!NF17)</f>
        <v>0</v>
      </c>
      <c r="NE29" s="156">
        <f>IF(Financing!$M$2=1,0,Expenses!$B$12*'Monthly CF'!NG17)</f>
        <v>0</v>
      </c>
      <c r="NF29" s="156">
        <f>IF(Financing!$M$2=1,0,Expenses!$B$12*'Monthly CF'!NH17)</f>
        <v>0</v>
      </c>
      <c r="NG29" s="156">
        <f>IF(Financing!$M$2=1,0,Expenses!$B$12*'Monthly CF'!NI17)</f>
        <v>0</v>
      </c>
      <c r="NH29" s="156">
        <f>IF(Financing!$M$2=1,0,Expenses!$B$12*'Monthly CF'!NJ17)</f>
        <v>0</v>
      </c>
      <c r="NI29" s="158">
        <f>IF(Financing!$M$2=1,0,Expenses!$B$12*'Monthly CF'!NK17)</f>
        <v>0</v>
      </c>
      <c r="NJ29" s="6"/>
      <c r="NK29" s="6"/>
    </row>
    <row r="30" spans="1:375" x14ac:dyDescent="0.25">
      <c r="A30" s="41" t="s">
        <v>121</v>
      </c>
      <c r="B30" s="216">
        <f>$B$7/12*(1+$B$11)^(B24/12)</f>
        <v>2088.4713953589662</v>
      </c>
      <c r="C30" s="217">
        <f t="shared" ref="C30:BN30" si="41">$B$7/12*(1+$B$11)^(C24/12)</f>
        <v>2093.6221292316604</v>
      </c>
      <c r="D30" s="217">
        <f t="shared" si="41"/>
        <v>2098.7855662036104</v>
      </c>
      <c r="E30" s="217">
        <f t="shared" si="41"/>
        <v>2103.9617376040856</v>
      </c>
      <c r="F30" s="217">
        <f t="shared" si="41"/>
        <v>2109.1506748396218</v>
      </c>
      <c r="G30" s="217">
        <f t="shared" si="41"/>
        <v>2114.3524093942124</v>
      </c>
      <c r="H30" s="217">
        <f t="shared" si="41"/>
        <v>2119.5669728294988</v>
      </c>
      <c r="I30" s="217">
        <f t="shared" si="41"/>
        <v>2124.7943967849615</v>
      </c>
      <c r="J30" s="217">
        <f t="shared" si="41"/>
        <v>2130.0347129781121</v>
      </c>
      <c r="K30" s="217">
        <f t="shared" si="41"/>
        <v>2135.2879532046873</v>
      </c>
      <c r="L30" s="217">
        <f t="shared" si="41"/>
        <v>2140.55414933884</v>
      </c>
      <c r="M30" s="217">
        <f t="shared" si="41"/>
        <v>2145.8333333333335</v>
      </c>
      <c r="N30" s="217">
        <f t="shared" si="41"/>
        <v>2151.1255372197352</v>
      </c>
      <c r="O30" s="217">
        <f t="shared" si="41"/>
        <v>2156.4307931086105</v>
      </c>
      <c r="P30" s="217">
        <f t="shared" si="41"/>
        <v>2161.749133189719</v>
      </c>
      <c r="Q30" s="217">
        <f t="shared" si="41"/>
        <v>2167.080589732208</v>
      </c>
      <c r="R30" s="217">
        <f t="shared" si="41"/>
        <v>2172.4251950848106</v>
      </c>
      <c r="S30" s="217">
        <f t="shared" si="41"/>
        <v>2177.7829816760391</v>
      </c>
      <c r="T30" s="217">
        <f t="shared" si="41"/>
        <v>2183.1539820143839</v>
      </c>
      <c r="U30" s="217">
        <f t="shared" si="41"/>
        <v>2188.5382286885101</v>
      </c>
      <c r="V30" s="217">
        <f t="shared" si="41"/>
        <v>2193.9357543674555</v>
      </c>
      <c r="W30" s="217">
        <f t="shared" si="41"/>
        <v>2199.3465918008283</v>
      </c>
      <c r="X30" s="217">
        <f t="shared" si="41"/>
        <v>2204.7707738190052</v>
      </c>
      <c r="Y30" s="217">
        <f t="shared" si="41"/>
        <v>2210.2083333333335</v>
      </c>
      <c r="Z30" s="217">
        <f t="shared" si="41"/>
        <v>2215.659303336327</v>
      </c>
      <c r="AA30" s="217">
        <f t="shared" si="41"/>
        <v>2221.1237169018691</v>
      </c>
      <c r="AB30" s="217">
        <f t="shared" si="41"/>
        <v>2226.6016071854101</v>
      </c>
      <c r="AC30" s="217">
        <f t="shared" si="41"/>
        <v>2232.0930074241746</v>
      </c>
      <c r="AD30" s="217">
        <f t="shared" si="41"/>
        <v>2237.5979509373551</v>
      </c>
      <c r="AE30" s="217">
        <f t="shared" si="41"/>
        <v>2243.11647112632</v>
      </c>
      <c r="AF30" s="217">
        <f t="shared" si="41"/>
        <v>2248.6486014748152</v>
      </c>
      <c r="AG30" s="217">
        <f t="shared" si="41"/>
        <v>2254.1943755491657</v>
      </c>
      <c r="AH30" s="217">
        <f t="shared" si="41"/>
        <v>2259.7538269984793</v>
      </c>
      <c r="AI30" s="217">
        <f t="shared" si="41"/>
        <v>2265.3269895548528</v>
      </c>
      <c r="AJ30" s="217">
        <f t="shared" si="41"/>
        <v>2270.9138970335757</v>
      </c>
      <c r="AK30" s="217">
        <f t="shared" si="41"/>
        <v>2276.5145833333336</v>
      </c>
      <c r="AL30" s="217">
        <f t="shared" si="41"/>
        <v>2282.1290824364169</v>
      </c>
      <c r="AM30" s="217">
        <f t="shared" si="41"/>
        <v>2287.7574284089246</v>
      </c>
      <c r="AN30" s="217">
        <f t="shared" si="41"/>
        <v>2293.3996554009727</v>
      </c>
      <c r="AO30" s="217">
        <f t="shared" si="41"/>
        <v>2299.0557976468999</v>
      </c>
      <c r="AP30" s="217">
        <f t="shared" si="41"/>
        <v>2304.7258894654756</v>
      </c>
      <c r="AQ30" s="217">
        <f t="shared" si="41"/>
        <v>2310.4099652601099</v>
      </c>
      <c r="AR30" s="217">
        <f t="shared" si="41"/>
        <v>2316.1080595190597</v>
      </c>
      <c r="AS30" s="217">
        <f t="shared" si="41"/>
        <v>2321.8202068156406</v>
      </c>
      <c r="AT30" s="217">
        <f t="shared" si="41"/>
        <v>2327.5464418084339</v>
      </c>
      <c r="AU30" s="217">
        <f t="shared" si="41"/>
        <v>2333.2867992414986</v>
      </c>
      <c r="AV30" s="217">
        <f t="shared" si="41"/>
        <v>2339.0413139445832</v>
      </c>
      <c r="AW30" s="217">
        <f t="shared" si="41"/>
        <v>2344.8100208333335</v>
      </c>
      <c r="AX30" s="217">
        <f t="shared" si="41"/>
        <v>2350.5929549095094</v>
      </c>
      <c r="AY30" s="217">
        <f t="shared" si="41"/>
        <v>2356.3901512611924</v>
      </c>
      <c r="AZ30" s="217">
        <f t="shared" si="41"/>
        <v>2362.2016450630022</v>
      </c>
      <c r="BA30" s="217">
        <f t="shared" si="41"/>
        <v>2368.0274715763067</v>
      </c>
      <c r="BB30" s="217">
        <f t="shared" si="41"/>
        <v>2373.8676661494396</v>
      </c>
      <c r="BC30" s="217">
        <f t="shared" si="41"/>
        <v>2379.7222642179131</v>
      </c>
      <c r="BD30" s="217">
        <f t="shared" si="41"/>
        <v>2385.5913013046315</v>
      </c>
      <c r="BE30" s="217">
        <f t="shared" si="41"/>
        <v>2391.4748130201097</v>
      </c>
      <c r="BF30" s="217">
        <f t="shared" si="41"/>
        <v>2397.3728350626866</v>
      </c>
      <c r="BG30" s="217">
        <f t="shared" si="41"/>
        <v>2403.2854032187438</v>
      </c>
      <c r="BH30" s="217">
        <f t="shared" si="41"/>
        <v>2409.2125533629205</v>
      </c>
      <c r="BI30" s="217">
        <f t="shared" si="41"/>
        <v>2415.154321458333</v>
      </c>
      <c r="BJ30" s="217">
        <f t="shared" si="41"/>
        <v>2421.1107435567951</v>
      </c>
      <c r="BK30" s="217">
        <f t="shared" si="41"/>
        <v>2427.0818557990283</v>
      </c>
      <c r="BL30" s="217">
        <f t="shared" si="41"/>
        <v>2433.0676944148922</v>
      </c>
      <c r="BM30" s="217">
        <f t="shared" si="41"/>
        <v>2439.0682957235958</v>
      </c>
      <c r="BN30" s="217">
        <f t="shared" si="41"/>
        <v>2445.0836961339232</v>
      </c>
      <c r="BO30" s="217">
        <f t="shared" ref="BO30:DZ30" si="42">$B$7/12*(1+$B$11)^(BO24/12)</f>
        <v>2451.1139321444507</v>
      </c>
      <c r="BP30" s="217">
        <f t="shared" si="42"/>
        <v>2457.1590403437708</v>
      </c>
      <c r="BQ30" s="217">
        <f t="shared" si="42"/>
        <v>2463.219057410713</v>
      </c>
      <c r="BR30" s="217">
        <f t="shared" si="42"/>
        <v>2469.294020114567</v>
      </c>
      <c r="BS30" s="217">
        <f t="shared" si="42"/>
        <v>2475.3839653153059</v>
      </c>
      <c r="BT30" s="217">
        <f t="shared" si="42"/>
        <v>2481.488929963808</v>
      </c>
      <c r="BU30" s="217">
        <f t="shared" si="42"/>
        <v>2487.6089511020832</v>
      </c>
      <c r="BV30" s="217">
        <f t="shared" si="42"/>
        <v>2493.7440658634987</v>
      </c>
      <c r="BW30" s="217">
        <f t="shared" si="42"/>
        <v>2499.8943114729996</v>
      </c>
      <c r="BX30" s="217">
        <f t="shared" si="42"/>
        <v>2506.059725247339</v>
      </c>
      <c r="BY30" s="217">
        <f t="shared" si="42"/>
        <v>2512.2403445953041</v>
      </c>
      <c r="BZ30" s="217">
        <f t="shared" si="42"/>
        <v>2518.4362070179413</v>
      </c>
      <c r="CA30" s="217">
        <f t="shared" si="42"/>
        <v>2524.6473501087844</v>
      </c>
      <c r="CB30" s="217">
        <f t="shared" si="42"/>
        <v>2530.8738115540841</v>
      </c>
      <c r="CC30" s="217">
        <f t="shared" si="42"/>
        <v>2537.1156291330349</v>
      </c>
      <c r="CD30" s="217">
        <f t="shared" si="42"/>
        <v>2543.3728407180042</v>
      </c>
      <c r="CE30" s="217">
        <f t="shared" si="42"/>
        <v>2549.6454842747653</v>
      </c>
      <c r="CF30" s="217">
        <f t="shared" si="42"/>
        <v>2555.9335978627223</v>
      </c>
      <c r="CG30" s="217">
        <f t="shared" si="42"/>
        <v>2562.2372196351462</v>
      </c>
      <c r="CH30" s="217">
        <f t="shared" si="42"/>
        <v>2568.5563878394041</v>
      </c>
      <c r="CI30" s="217">
        <f t="shared" si="42"/>
        <v>2574.8911408171894</v>
      </c>
      <c r="CJ30" s="217">
        <f t="shared" si="42"/>
        <v>2581.2415170047593</v>
      </c>
      <c r="CK30" s="217">
        <f t="shared" si="42"/>
        <v>2587.6075549331631</v>
      </c>
      <c r="CL30" s="217">
        <f t="shared" si="42"/>
        <v>2593.9892932284793</v>
      </c>
      <c r="CM30" s="217">
        <f t="shared" si="42"/>
        <v>2600.3867706120477</v>
      </c>
      <c r="CN30" s="217">
        <f t="shared" si="42"/>
        <v>2606.8000259007067</v>
      </c>
      <c r="CO30" s="217">
        <f t="shared" si="42"/>
        <v>2613.2290980070256</v>
      </c>
      <c r="CP30" s="217">
        <f t="shared" si="42"/>
        <v>2619.6740259395447</v>
      </c>
      <c r="CQ30" s="217">
        <f t="shared" si="42"/>
        <v>2626.134848803008</v>
      </c>
      <c r="CR30" s="217">
        <f t="shared" si="42"/>
        <v>2632.6116057986042</v>
      </c>
      <c r="CS30" s="217">
        <f t="shared" si="42"/>
        <v>2639.1043362241999</v>
      </c>
      <c r="CT30" s="217">
        <f t="shared" si="42"/>
        <v>2645.6130794745864</v>
      </c>
      <c r="CU30" s="217">
        <f t="shared" si="42"/>
        <v>2652.1378750417052</v>
      </c>
      <c r="CV30" s="217">
        <f t="shared" si="42"/>
        <v>2658.6787625149022</v>
      </c>
      <c r="CW30" s="217">
        <f t="shared" si="42"/>
        <v>2665.2357815811583</v>
      </c>
      <c r="CX30" s="217">
        <f t="shared" si="42"/>
        <v>2671.8089720253338</v>
      </c>
      <c r="CY30" s="217">
        <f t="shared" si="42"/>
        <v>2678.3983737304097</v>
      </c>
      <c r="CZ30" s="217">
        <f t="shared" si="42"/>
        <v>2685.0040266777278</v>
      </c>
      <c r="DA30" s="217">
        <f t="shared" si="42"/>
        <v>2691.6259709472365</v>
      </c>
      <c r="DB30" s="217">
        <f t="shared" si="42"/>
        <v>2698.2642467177316</v>
      </c>
      <c r="DC30" s="217">
        <f t="shared" si="42"/>
        <v>2704.9188942670985</v>
      </c>
      <c r="DD30" s="217">
        <f t="shared" si="42"/>
        <v>2711.5899539725619</v>
      </c>
      <c r="DE30" s="217">
        <f t="shared" si="42"/>
        <v>2718.2774663109262</v>
      </c>
      <c r="DF30" s="217">
        <f t="shared" si="42"/>
        <v>2724.9814718588241</v>
      </c>
      <c r="DG30" s="217">
        <f t="shared" si="42"/>
        <v>2731.7020112929563</v>
      </c>
      <c r="DH30" s="217">
        <f t="shared" si="42"/>
        <v>2738.4391253903491</v>
      </c>
      <c r="DI30" s="217">
        <f t="shared" si="42"/>
        <v>2745.1928550285929</v>
      </c>
      <c r="DJ30" s="217">
        <f t="shared" si="42"/>
        <v>2751.9632411860939</v>
      </c>
      <c r="DK30" s="217">
        <f t="shared" si="42"/>
        <v>2758.7503249423221</v>
      </c>
      <c r="DL30" s="217">
        <f t="shared" si="42"/>
        <v>2765.5541474780598</v>
      </c>
      <c r="DM30" s="217">
        <f t="shared" si="42"/>
        <v>2772.374750075654</v>
      </c>
      <c r="DN30" s="217">
        <f t="shared" si="42"/>
        <v>2779.2121741192632</v>
      </c>
      <c r="DO30" s="217">
        <f t="shared" si="42"/>
        <v>2786.0664610951117</v>
      </c>
      <c r="DP30" s="217">
        <f t="shared" si="42"/>
        <v>2792.9376525917392</v>
      </c>
      <c r="DQ30" s="217">
        <f t="shared" si="42"/>
        <v>2799.8257903002541</v>
      </c>
      <c r="DR30" s="217">
        <f t="shared" si="42"/>
        <v>2806.7309160145887</v>
      </c>
      <c r="DS30" s="217">
        <f t="shared" si="42"/>
        <v>2813.6530716317452</v>
      </c>
      <c r="DT30" s="217">
        <f t="shared" si="42"/>
        <v>2820.5922991520597</v>
      </c>
      <c r="DU30" s="217">
        <f t="shared" si="42"/>
        <v>2827.5486406794512</v>
      </c>
      <c r="DV30" s="217">
        <f t="shared" si="42"/>
        <v>2834.5221384216766</v>
      </c>
      <c r="DW30" s="217">
        <f t="shared" si="42"/>
        <v>2841.5128346905917</v>
      </c>
      <c r="DX30" s="217">
        <f t="shared" si="42"/>
        <v>2848.5207719024015</v>
      </c>
      <c r="DY30" s="217">
        <f t="shared" si="42"/>
        <v>2855.5459925779232</v>
      </c>
      <c r="DZ30" s="217">
        <f t="shared" si="42"/>
        <v>2862.5885393428412</v>
      </c>
      <c r="EA30" s="217">
        <f t="shared" ref="EA30:GL30" si="43">$B$7/12*(1+$B$11)^(EA24/12)</f>
        <v>2869.6484549279648</v>
      </c>
      <c r="EB30" s="217">
        <f t="shared" si="43"/>
        <v>2876.7257821694916</v>
      </c>
      <c r="EC30" s="217">
        <f t="shared" si="43"/>
        <v>2883.8205640092615</v>
      </c>
      <c r="ED30" s="217">
        <f t="shared" si="43"/>
        <v>2890.9328434950262</v>
      </c>
      <c r="EE30" s="217">
        <f t="shared" si="43"/>
        <v>2898.0626637806977</v>
      </c>
      <c r="EF30" s="217">
        <f t="shared" si="43"/>
        <v>2905.210068126622</v>
      </c>
      <c r="EG30" s="217">
        <f t="shared" si="43"/>
        <v>2912.3750998998344</v>
      </c>
      <c r="EH30" s="217">
        <f t="shared" si="43"/>
        <v>2919.5578025743271</v>
      </c>
      <c r="EI30" s="217">
        <f t="shared" si="43"/>
        <v>2926.7582197313095</v>
      </c>
      <c r="EJ30" s="217">
        <f t="shared" si="43"/>
        <v>2933.9763950594738</v>
      </c>
      <c r="EK30" s="217">
        <f t="shared" si="43"/>
        <v>2941.2123723552613</v>
      </c>
      <c r="EL30" s="217">
        <f t="shared" si="43"/>
        <v>2948.4661955231268</v>
      </c>
      <c r="EM30" s="217">
        <f t="shared" si="43"/>
        <v>2955.7379085758039</v>
      </c>
      <c r="EN30" s="217">
        <f t="shared" si="43"/>
        <v>2963.0275556345764</v>
      </c>
      <c r="EO30" s="217">
        <f t="shared" si="43"/>
        <v>2970.3351809295391</v>
      </c>
      <c r="EP30" s="217">
        <f t="shared" si="43"/>
        <v>2977.660828799877</v>
      </c>
      <c r="EQ30" s="217">
        <f t="shared" si="43"/>
        <v>2985.0045436941186</v>
      </c>
      <c r="ER30" s="217">
        <f t="shared" si="43"/>
        <v>2992.3663701704204</v>
      </c>
      <c r="ES30" s="217">
        <f t="shared" si="43"/>
        <v>2999.7463528968296</v>
      </c>
      <c r="ET30" s="217">
        <f t="shared" si="43"/>
        <v>3007.1445366515572</v>
      </c>
      <c r="EU30" s="217">
        <f t="shared" si="43"/>
        <v>3014.560966323249</v>
      </c>
      <c r="EV30" s="217">
        <f t="shared" si="43"/>
        <v>3021.9956869112584</v>
      </c>
      <c r="EW30" s="217">
        <f t="shared" si="43"/>
        <v>3029.4487435259193</v>
      </c>
      <c r="EX30" s="217">
        <f t="shared" si="43"/>
        <v>3036.9201813888203</v>
      </c>
      <c r="EY30" s="217">
        <f t="shared" si="43"/>
        <v>3044.4100458330786</v>
      </c>
      <c r="EZ30" s="217">
        <f t="shared" si="43"/>
        <v>3051.9183823036137</v>
      </c>
      <c r="FA30" s="217">
        <f t="shared" si="43"/>
        <v>3059.4452363574251</v>
      </c>
      <c r="FB30" s="217">
        <f t="shared" si="43"/>
        <v>3066.9906536638737</v>
      </c>
      <c r="FC30" s="217">
        <f t="shared" si="43"/>
        <v>3074.5546800049424</v>
      </c>
      <c r="FD30" s="217">
        <f t="shared" si="43"/>
        <v>3082.1373612755333</v>
      </c>
      <c r="FE30" s="217">
        <f t="shared" si="43"/>
        <v>3089.7387434837347</v>
      </c>
      <c r="FF30" s="217">
        <f t="shared" si="43"/>
        <v>3097.3588727511037</v>
      </c>
      <c r="FG30" s="217">
        <f t="shared" si="43"/>
        <v>3104.9977953129464</v>
      </c>
      <c r="FH30" s="217">
        <f t="shared" si="43"/>
        <v>3112.6555575185957</v>
      </c>
      <c r="FI30" s="217">
        <f t="shared" si="43"/>
        <v>3120.3322058316967</v>
      </c>
      <c r="FJ30" s="217">
        <f t="shared" si="43"/>
        <v>3128.0277868304852</v>
      </c>
      <c r="FK30" s="217">
        <f t="shared" si="43"/>
        <v>3135.7423472080704</v>
      </c>
      <c r="FL30" s="217">
        <f t="shared" si="43"/>
        <v>3143.4759337727219</v>
      </c>
      <c r="FM30" s="217">
        <f t="shared" si="43"/>
        <v>3151.2285934481483</v>
      </c>
      <c r="FN30" s="217">
        <f t="shared" si="43"/>
        <v>3159.0003732737896</v>
      </c>
      <c r="FO30" s="217">
        <f t="shared" si="43"/>
        <v>3166.7913204050906</v>
      </c>
      <c r="FP30" s="217">
        <f t="shared" si="43"/>
        <v>3174.6014821137992</v>
      </c>
      <c r="FQ30" s="217">
        <f t="shared" si="43"/>
        <v>3182.4309057882469</v>
      </c>
      <c r="FR30" s="217">
        <f t="shared" si="43"/>
        <v>3190.2796389336368</v>
      </c>
      <c r="FS30" s="217">
        <f t="shared" si="43"/>
        <v>3198.1477291723345</v>
      </c>
      <c r="FT30" s="217">
        <f t="shared" si="43"/>
        <v>3206.0352242441536</v>
      </c>
      <c r="FU30" s="217">
        <f t="shared" si="43"/>
        <v>3213.942172006648</v>
      </c>
      <c r="FV30" s="217">
        <f t="shared" si="43"/>
        <v>3221.8686204353994</v>
      </c>
      <c r="FW30" s="217">
        <f t="shared" si="43"/>
        <v>3229.8146176243131</v>
      </c>
      <c r="FX30" s="217">
        <f t="shared" si="43"/>
        <v>3237.7802117859037</v>
      </c>
      <c r="FY30" s="217">
        <f t="shared" si="43"/>
        <v>3245.7654512515928</v>
      </c>
      <c r="FZ30" s="217">
        <f t="shared" si="43"/>
        <v>3253.7703844720036</v>
      </c>
      <c r="GA30" s="217">
        <f t="shared" si="43"/>
        <v>3261.7950600172435</v>
      </c>
      <c r="GB30" s="217">
        <f t="shared" si="43"/>
        <v>3269.8395265772133</v>
      </c>
      <c r="GC30" s="217">
        <f t="shared" si="43"/>
        <v>3277.9038329618943</v>
      </c>
      <c r="GD30" s="217">
        <f t="shared" si="43"/>
        <v>3285.9880281016463</v>
      </c>
      <c r="GE30" s="217">
        <f t="shared" si="43"/>
        <v>3294.0921610475052</v>
      </c>
      <c r="GF30" s="217">
        <f t="shared" si="43"/>
        <v>3302.2162809714787</v>
      </c>
      <c r="GG30" s="217">
        <f t="shared" si="43"/>
        <v>3310.3604371668471</v>
      </c>
      <c r="GH30" s="217">
        <f t="shared" si="43"/>
        <v>3318.5246790484616</v>
      </c>
      <c r="GI30" s="217">
        <f t="shared" si="43"/>
        <v>3326.7090561530426</v>
      </c>
      <c r="GJ30" s="217">
        <f t="shared" si="43"/>
        <v>3334.9136181394811</v>
      </c>
      <c r="GK30" s="217">
        <f t="shared" si="43"/>
        <v>3343.1384147891399</v>
      </c>
      <c r="GL30" s="217">
        <f t="shared" si="43"/>
        <v>3351.3834960061636</v>
      </c>
      <c r="GM30" s="217">
        <f t="shared" ref="GM30:IX30" si="44">$B$7/12*(1+$B$11)^(GM24/12)</f>
        <v>3359.648911817761</v>
      </c>
      <c r="GN30" s="217">
        <f t="shared" si="44"/>
        <v>3367.9347123745297</v>
      </c>
      <c r="GO30" s="217">
        <f t="shared" si="44"/>
        <v>3376.2409479507514</v>
      </c>
      <c r="GP30" s="217">
        <f t="shared" si="44"/>
        <v>3384.5676689446955</v>
      </c>
      <c r="GQ30" s="217">
        <f t="shared" si="44"/>
        <v>3392.9149258789298</v>
      </c>
      <c r="GR30" s="217">
        <f t="shared" si="44"/>
        <v>3401.2827694006228</v>
      </c>
      <c r="GS30" s="217">
        <f t="shared" si="44"/>
        <v>3409.6712502818532</v>
      </c>
      <c r="GT30" s="217">
        <f t="shared" si="44"/>
        <v>3418.0804194199154</v>
      </c>
      <c r="GU30" s="217">
        <f t="shared" si="44"/>
        <v>3426.5103278376332</v>
      </c>
      <c r="GV30" s="217">
        <f t="shared" si="44"/>
        <v>3434.9610266836658</v>
      </c>
      <c r="GW30" s="217">
        <f t="shared" si="44"/>
        <v>3443.4325672328141</v>
      </c>
      <c r="GX30" s="217">
        <f t="shared" si="44"/>
        <v>3451.9250008863487</v>
      </c>
      <c r="GY30" s="217">
        <f t="shared" si="44"/>
        <v>3460.4383791722944</v>
      </c>
      <c r="GZ30" s="217">
        <f t="shared" si="44"/>
        <v>3468.9727537457657</v>
      </c>
      <c r="HA30" s="217">
        <f t="shared" si="44"/>
        <v>3477.528176389274</v>
      </c>
      <c r="HB30" s="217">
        <f t="shared" si="44"/>
        <v>3486.1046990130371</v>
      </c>
      <c r="HC30" s="217">
        <f t="shared" si="44"/>
        <v>3494.7023736552983</v>
      </c>
      <c r="HD30" s="217">
        <f t="shared" si="44"/>
        <v>3503.3212524826413</v>
      </c>
      <c r="HE30" s="217">
        <f t="shared" si="44"/>
        <v>3511.9613877903084</v>
      </c>
      <c r="HF30" s="217">
        <f t="shared" si="44"/>
        <v>3520.622832002513</v>
      </c>
      <c r="HG30" s="217">
        <f t="shared" si="44"/>
        <v>3529.3056376727627</v>
      </c>
      <c r="HH30" s="217">
        <f t="shared" si="44"/>
        <v>3538.0098574841759</v>
      </c>
      <c r="HI30" s="217">
        <f t="shared" si="44"/>
        <v>3546.7355442497987</v>
      </c>
      <c r="HJ30" s="217">
        <f t="shared" si="44"/>
        <v>3555.4827509129391</v>
      </c>
      <c r="HK30" s="217">
        <f t="shared" si="44"/>
        <v>3564.2515305474631</v>
      </c>
      <c r="HL30" s="217">
        <f t="shared" si="44"/>
        <v>3573.0419363581391</v>
      </c>
      <c r="HM30" s="217">
        <f t="shared" si="44"/>
        <v>3581.854021680952</v>
      </c>
      <c r="HN30" s="217">
        <f t="shared" si="44"/>
        <v>3590.6878399834277</v>
      </c>
      <c r="HO30" s="217">
        <f t="shared" si="44"/>
        <v>3599.5434448649571</v>
      </c>
      <c r="HP30" s="217">
        <f t="shared" si="44"/>
        <v>3608.4208900571211</v>
      </c>
      <c r="HQ30" s="217">
        <f t="shared" si="44"/>
        <v>3617.3202294240182</v>
      </c>
      <c r="HR30" s="217">
        <f t="shared" si="44"/>
        <v>3626.2415169625888</v>
      </c>
      <c r="HS30" s="217">
        <f t="shared" si="44"/>
        <v>3635.1848068029458</v>
      </c>
      <c r="HT30" s="217">
        <f t="shared" si="44"/>
        <v>3644.1501532087018</v>
      </c>
      <c r="HU30" s="217">
        <f t="shared" si="44"/>
        <v>3653.1376105772924</v>
      </c>
      <c r="HV30" s="217">
        <f t="shared" si="44"/>
        <v>3662.1472334403275</v>
      </c>
      <c r="HW30" s="217">
        <f t="shared" si="44"/>
        <v>3671.1790764638868</v>
      </c>
      <c r="HX30" s="217">
        <f t="shared" si="44"/>
        <v>3680.2331944488833</v>
      </c>
      <c r="HY30" s="217">
        <f t="shared" si="44"/>
        <v>3689.3096423313805</v>
      </c>
      <c r="HZ30" s="217">
        <f t="shared" si="44"/>
        <v>3698.4084751829309</v>
      </c>
      <c r="IA30" s="217">
        <f t="shared" si="44"/>
        <v>3707.5297482109058</v>
      </c>
      <c r="IB30" s="217">
        <f t="shared" si="44"/>
        <v>3716.6735167588345</v>
      </c>
      <c r="IC30" s="217">
        <f t="shared" si="44"/>
        <v>3725.8398363067386</v>
      </c>
      <c r="ID30" s="217">
        <f t="shared" si="44"/>
        <v>3735.0287624714665</v>
      </c>
      <c r="IE30" s="217">
        <f t="shared" si="44"/>
        <v>3744.240351007034</v>
      </c>
      <c r="IF30" s="217">
        <f t="shared" si="44"/>
        <v>3753.4746578049621</v>
      </c>
      <c r="IG30" s="217">
        <f t="shared" si="44"/>
        <v>3762.7317388946112</v>
      </c>
      <c r="IH30" s="217">
        <f t="shared" si="44"/>
        <v>3772.0116504435373</v>
      </c>
      <c r="II30" s="217">
        <f t="shared" si="44"/>
        <v>3781.3144487578038</v>
      </c>
      <c r="IJ30" s="217">
        <f t="shared" si="44"/>
        <v>3790.6401902823495</v>
      </c>
      <c r="IK30" s="217">
        <f t="shared" si="44"/>
        <v>3799.9889316013223</v>
      </c>
      <c r="IL30" s="217">
        <f t="shared" si="44"/>
        <v>3809.3607294384192</v>
      </c>
      <c r="IM30" s="217">
        <f t="shared" si="44"/>
        <v>3818.755640657233</v>
      </c>
      <c r="IN30" s="217">
        <f t="shared" si="44"/>
        <v>3828.1737222615998</v>
      </c>
      <c r="IO30" s="217">
        <f t="shared" si="44"/>
        <v>3837.6150313959406</v>
      </c>
      <c r="IP30" s="217">
        <f t="shared" si="44"/>
        <v>3847.0796253456101</v>
      </c>
      <c r="IQ30" s="217">
        <f t="shared" si="44"/>
        <v>3856.5675615372452</v>
      </c>
      <c r="IR30" s="217">
        <f t="shared" si="44"/>
        <v>3866.0788975391115</v>
      </c>
      <c r="IS30" s="217">
        <f t="shared" si="44"/>
        <v>3875.6136910614491</v>
      </c>
      <c r="IT30" s="217">
        <f t="shared" si="44"/>
        <v>3885.1719999568431</v>
      </c>
      <c r="IU30" s="217">
        <f t="shared" si="44"/>
        <v>3894.7538822205374</v>
      </c>
      <c r="IV30" s="217">
        <f t="shared" si="44"/>
        <v>3904.3593959908203</v>
      </c>
      <c r="IW30" s="217">
        <f t="shared" si="44"/>
        <v>3913.9885995493619</v>
      </c>
      <c r="IX30" s="217">
        <f t="shared" si="44"/>
        <v>3923.6415513215716</v>
      </c>
      <c r="IY30" s="217">
        <f t="shared" ref="IY30:LJ30" si="45">$B$7/12*(1+$B$11)^(IY24/12)</f>
        <v>3933.3183098769505</v>
      </c>
      <c r="IZ30" s="217">
        <f t="shared" si="45"/>
        <v>3943.0189339294479</v>
      </c>
      <c r="JA30" s="217">
        <f t="shared" si="45"/>
        <v>3952.7434823378194</v>
      </c>
      <c r="JB30" s="217">
        <f t="shared" si="45"/>
        <v>3962.4920141059793</v>
      </c>
      <c r="JC30" s="217">
        <f t="shared" si="45"/>
        <v>3972.2645883833629</v>
      </c>
      <c r="JD30" s="217">
        <f t="shared" si="45"/>
        <v>3982.0612644652851</v>
      </c>
      <c r="JE30" s="217">
        <f t="shared" si="45"/>
        <v>3991.8821017932928</v>
      </c>
      <c r="JF30" s="217">
        <f t="shared" si="45"/>
        <v>4001.7271599555493</v>
      </c>
      <c r="JG30" s="217">
        <f t="shared" si="45"/>
        <v>4011.5964986871536</v>
      </c>
      <c r="JH30" s="217">
        <f t="shared" si="45"/>
        <v>4021.4901778705448</v>
      </c>
      <c r="JI30" s="217">
        <f t="shared" si="45"/>
        <v>4031.4082575358425</v>
      </c>
      <c r="JJ30" s="217">
        <f t="shared" si="45"/>
        <v>4041.3507978612188</v>
      </c>
      <c r="JK30" s="217">
        <f t="shared" si="45"/>
        <v>4051.317859173259</v>
      </c>
      <c r="JL30" s="217">
        <f t="shared" si="45"/>
        <v>4061.3095019473312</v>
      </c>
      <c r="JM30" s="217">
        <f t="shared" si="45"/>
        <v>4071.325786807954</v>
      </c>
      <c r="JN30" s="217">
        <f t="shared" si="45"/>
        <v>4081.3667745291582</v>
      </c>
      <c r="JO30" s="217">
        <f t="shared" si="45"/>
        <v>4091.4325260348637</v>
      </c>
      <c r="JP30" s="217">
        <f t="shared" si="45"/>
        <v>4101.5231023992437</v>
      </c>
      <c r="JQ30" s="217">
        <f t="shared" si="45"/>
        <v>4111.6385648470923</v>
      </c>
      <c r="JR30" s="217">
        <f t="shared" si="45"/>
        <v>4121.7789747542156</v>
      </c>
      <c r="JS30" s="217">
        <f t="shared" si="45"/>
        <v>4131.9443936477692</v>
      </c>
      <c r="JT30" s="217">
        <f t="shared" si="45"/>
        <v>4142.1348832066615</v>
      </c>
      <c r="JU30" s="217">
        <f t="shared" si="45"/>
        <v>4152.3505052619184</v>
      </c>
      <c r="JV30" s="217">
        <f t="shared" si="45"/>
        <v>4162.5913217970556</v>
      </c>
      <c r="JW30" s="217">
        <f t="shared" si="45"/>
        <v>4172.8573949484571</v>
      </c>
      <c r="JX30" s="217">
        <f t="shared" si="45"/>
        <v>4183.1487870057517</v>
      </c>
      <c r="JY30" s="217">
        <f t="shared" si="45"/>
        <v>4193.4655604121926</v>
      </c>
      <c r="JZ30" s="217">
        <f t="shared" si="45"/>
        <v>4203.8077777650333</v>
      </c>
      <c r="KA30" s="217">
        <f t="shared" si="45"/>
        <v>4214.1755018159092</v>
      </c>
      <c r="KB30" s="217">
        <f t="shared" si="45"/>
        <v>4224.5687954712203</v>
      </c>
      <c r="KC30" s="217">
        <f t="shared" si="45"/>
        <v>4234.9877217925041</v>
      </c>
      <c r="KD30" s="217">
        <f t="shared" si="45"/>
        <v>4245.4323439968421</v>
      </c>
      <c r="KE30" s="217">
        <f t="shared" si="45"/>
        <v>4255.9027254572011</v>
      </c>
      <c r="KF30" s="217">
        <f t="shared" si="45"/>
        <v>4266.3989297028611</v>
      </c>
      <c r="KG30" s="217">
        <f t="shared" si="45"/>
        <v>4276.9210204197752</v>
      </c>
      <c r="KH30" s="217">
        <f t="shared" si="45"/>
        <v>4287.4690614509673</v>
      </c>
      <c r="KI30" s="217">
        <f t="shared" si="45"/>
        <v>4298.0431167969109</v>
      </c>
      <c r="KJ30" s="217">
        <f t="shared" si="45"/>
        <v>4308.6432506159244</v>
      </c>
      <c r="KK30" s="217">
        <f t="shared" si="45"/>
        <v>4319.2695272245583</v>
      </c>
      <c r="KL30" s="217">
        <f t="shared" si="45"/>
        <v>4329.922011097985</v>
      </c>
      <c r="KM30" s="217">
        <f t="shared" si="45"/>
        <v>4340.6007668703869</v>
      </c>
      <c r="KN30" s="217">
        <f t="shared" si="45"/>
        <v>4351.3058593353571</v>
      </c>
      <c r="KO30" s="217">
        <f t="shared" si="45"/>
        <v>4362.0373534462788</v>
      </c>
      <c r="KP30" s="217">
        <f t="shared" si="45"/>
        <v>4372.7953143167479</v>
      </c>
      <c r="KQ30" s="217">
        <f t="shared" si="45"/>
        <v>4383.5798072209172</v>
      </c>
      <c r="KR30" s="217">
        <f t="shared" si="45"/>
        <v>4394.3908975939476</v>
      </c>
      <c r="KS30" s="217">
        <f t="shared" si="45"/>
        <v>4405.2286510323693</v>
      </c>
      <c r="KT30" s="217">
        <f t="shared" si="45"/>
        <v>4416.0931332944965</v>
      </c>
      <c r="KU30" s="217">
        <f t="shared" si="45"/>
        <v>4426.9844103008181</v>
      </c>
      <c r="KV30" s="217">
        <f t="shared" si="45"/>
        <v>4437.9025481344024</v>
      </c>
      <c r="KW30" s="217">
        <f t="shared" si="45"/>
        <v>4448.8476130412955</v>
      </c>
      <c r="KX30" s="217">
        <f t="shared" si="45"/>
        <v>4459.8196714309242</v>
      </c>
      <c r="KY30" s="217">
        <f t="shared" si="45"/>
        <v>4470.8187898764991</v>
      </c>
      <c r="KZ30" s="217">
        <f t="shared" si="45"/>
        <v>4481.8450351154188</v>
      </c>
      <c r="LA30" s="217">
        <f t="shared" si="45"/>
        <v>4492.898474049668</v>
      </c>
      <c r="LB30" s="217">
        <f t="shared" si="45"/>
        <v>4503.9791737462501</v>
      </c>
      <c r="LC30" s="217">
        <f t="shared" si="45"/>
        <v>4515.0872014375454</v>
      </c>
      <c r="LD30" s="217">
        <f t="shared" si="45"/>
        <v>4526.2226245217662</v>
      </c>
      <c r="LE30" s="217">
        <f t="shared" si="45"/>
        <v>4537.3855105633402</v>
      </c>
      <c r="LF30" s="217">
        <f t="shared" si="45"/>
        <v>4548.575927293331</v>
      </c>
      <c r="LG30" s="217">
        <f t="shared" si="45"/>
        <v>4559.7939426098428</v>
      </c>
      <c r="LH30" s="217">
        <f t="shared" si="45"/>
        <v>4571.039624578435</v>
      </c>
      <c r="LI30" s="217">
        <f t="shared" si="45"/>
        <v>4582.3130414325342</v>
      </c>
      <c r="LJ30" s="217">
        <f t="shared" si="45"/>
        <v>4593.6142615738518</v>
      </c>
      <c r="LK30" s="217">
        <f t="shared" ref="LK30:NI30" si="46">$B$7/12*(1+$B$11)^(LK24/12)</f>
        <v>4604.943353572794</v>
      </c>
      <c r="LL30" s="217">
        <f t="shared" si="46"/>
        <v>4616.3003861688812</v>
      </c>
      <c r="LM30" s="217">
        <f t="shared" si="46"/>
        <v>4627.6854282711574</v>
      </c>
      <c r="LN30" s="217">
        <f t="shared" si="46"/>
        <v>4639.0985489586383</v>
      </c>
      <c r="LO30" s="217">
        <f t="shared" si="46"/>
        <v>4650.5398174806724</v>
      </c>
      <c r="LP30" s="217">
        <f t="shared" si="46"/>
        <v>4662.0093032574187</v>
      </c>
      <c r="LQ30" s="217">
        <f t="shared" si="46"/>
        <v>4673.5070758802403</v>
      </c>
      <c r="LR30" s="217">
        <f t="shared" si="46"/>
        <v>4685.0332051121322</v>
      </c>
      <c r="LS30" s="217">
        <f t="shared" si="46"/>
        <v>4696.5877608881383</v>
      </c>
      <c r="LT30" s="217">
        <f t="shared" si="46"/>
        <v>4708.1708133157881</v>
      </c>
      <c r="LU30" s="217">
        <f t="shared" si="46"/>
        <v>4719.7824326755108</v>
      </c>
      <c r="LV30" s="217">
        <f t="shared" si="46"/>
        <v>4731.4226894210678</v>
      </c>
      <c r="LW30" s="217">
        <f t="shared" si="46"/>
        <v>4743.0916541799779</v>
      </c>
      <c r="LX30" s="217">
        <f t="shared" si="46"/>
        <v>4754.7893977539479</v>
      </c>
      <c r="LY30" s="217">
        <f t="shared" si="46"/>
        <v>4766.5159911192923</v>
      </c>
      <c r="LZ30" s="217">
        <f t="shared" si="46"/>
        <v>4778.2715054273967</v>
      </c>
      <c r="MA30" s="217">
        <f t="shared" si="46"/>
        <v>4790.0560120050923</v>
      </c>
      <c r="MB30" s="217">
        <f t="shared" si="46"/>
        <v>4801.8695823551416</v>
      </c>
      <c r="MC30" s="217">
        <f t="shared" si="46"/>
        <v>4813.7122881566474</v>
      </c>
      <c r="MD30" s="217">
        <f t="shared" si="46"/>
        <v>4825.5842012654957</v>
      </c>
      <c r="ME30" s="217">
        <f t="shared" si="46"/>
        <v>4837.4853937147818</v>
      </c>
      <c r="MF30" s="217">
        <f t="shared" si="46"/>
        <v>4849.415937715261</v>
      </c>
      <c r="MG30" s="217">
        <f t="shared" si="46"/>
        <v>4861.3759056557756</v>
      </c>
      <c r="MH30" s="217">
        <f t="shared" si="46"/>
        <v>4873.3653701037001</v>
      </c>
      <c r="MI30" s="217">
        <f t="shared" si="46"/>
        <v>4885.3844038053776</v>
      </c>
      <c r="MJ30" s="217">
        <f t="shared" si="46"/>
        <v>4897.4330796865661</v>
      </c>
      <c r="MK30" s="217">
        <f t="shared" si="46"/>
        <v>4909.5114708528708</v>
      </c>
      <c r="ML30" s="217">
        <f t="shared" si="46"/>
        <v>4921.619650590219</v>
      </c>
      <c r="MM30" s="217">
        <f t="shared" si="46"/>
        <v>4933.7576923652459</v>
      </c>
      <c r="MN30" s="217">
        <f t="shared" si="46"/>
        <v>4945.9256698257959</v>
      </c>
      <c r="MO30" s="217">
        <f t="shared" si="46"/>
        <v>4958.1236568013474</v>
      </c>
      <c r="MP30" s="217">
        <f t="shared" si="46"/>
        <v>4970.3517273034613</v>
      </c>
      <c r="MQ30" s="217">
        <f t="shared" si="46"/>
        <v>4982.6099555262263</v>
      </c>
      <c r="MR30" s="217">
        <f t="shared" si="46"/>
        <v>4994.8984158467192</v>
      </c>
      <c r="MS30" s="217">
        <f t="shared" si="46"/>
        <v>5007.2171828254495</v>
      </c>
      <c r="MT30" s="217">
        <f t="shared" si="46"/>
        <v>5019.5663312068109</v>
      </c>
      <c r="MU30" s="217">
        <f t="shared" si="46"/>
        <v>5031.945935919538</v>
      </c>
      <c r="MV30" s="217">
        <f t="shared" si="46"/>
        <v>5044.3560720771629</v>
      </c>
      <c r="MW30" s="217">
        <f t="shared" si="46"/>
        <v>5056.7968149784565</v>
      </c>
      <c r="MX30" s="217">
        <f t="shared" si="46"/>
        <v>5069.2682401079255</v>
      </c>
      <c r="MY30" s="217">
        <f t="shared" si="46"/>
        <v>5081.7704231362022</v>
      </c>
      <c r="MZ30" s="217">
        <f t="shared" si="46"/>
        <v>5094.3034399205699</v>
      </c>
      <c r="NA30" s="217">
        <f t="shared" si="46"/>
        <v>5106.8673665053884</v>
      </c>
      <c r="NB30" s="217">
        <f t="shared" si="46"/>
        <v>5119.4622791225647</v>
      </c>
      <c r="NC30" s="217">
        <f t="shared" si="46"/>
        <v>5132.0882541920128</v>
      </c>
      <c r="ND30" s="217">
        <f t="shared" si="46"/>
        <v>5144.7453683221211</v>
      </c>
      <c r="NE30" s="217">
        <f t="shared" si="46"/>
        <v>5157.433698310213</v>
      </c>
      <c r="NF30" s="217">
        <f t="shared" si="46"/>
        <v>5170.1533211430151</v>
      </c>
      <c r="NG30" s="217">
        <f t="shared" si="46"/>
        <v>5182.9043139971254</v>
      </c>
      <c r="NH30" s="217">
        <f t="shared" si="46"/>
        <v>5195.6867542394793</v>
      </c>
      <c r="NI30" s="218">
        <f t="shared" si="46"/>
        <v>5208.5007194278114</v>
      </c>
      <c r="NJ30" s="6"/>
      <c r="NK30" s="6"/>
    </row>
    <row r="31" spans="1:375" x14ac:dyDescent="0.25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6"/>
      <c r="CU31" s="6"/>
      <c r="CV31" s="6"/>
      <c r="CW31" s="6"/>
      <c r="CX31" s="6"/>
      <c r="CY31" s="6"/>
      <c r="CZ31" s="6"/>
      <c r="DA31" s="6"/>
      <c r="DB31" s="6"/>
      <c r="DC31" s="6"/>
      <c r="DD31" s="6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6"/>
      <c r="EA31" s="6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6"/>
      <c r="EU31" s="6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6"/>
      <c r="FT31" s="6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  <c r="GN31" s="6"/>
      <c r="GO31" s="6"/>
      <c r="GP31" s="6"/>
      <c r="GQ31" s="6"/>
      <c r="GR31" s="6"/>
      <c r="GS31" s="6"/>
      <c r="GT31" s="6"/>
      <c r="GU31" s="6"/>
      <c r="GV31" s="6"/>
      <c r="GW31" s="6"/>
      <c r="GX31" s="6"/>
      <c r="GY31" s="6"/>
      <c r="GZ31" s="6"/>
      <c r="HA31" s="6"/>
      <c r="HB31" s="6"/>
      <c r="HC31" s="6"/>
      <c r="HD31" s="6"/>
      <c r="HE31" s="6"/>
      <c r="HF31" s="6"/>
      <c r="HG31" s="6"/>
      <c r="HH31" s="6"/>
      <c r="HI31" s="6"/>
      <c r="HJ31" s="6"/>
      <c r="HK31" s="6"/>
      <c r="HL31" s="6"/>
      <c r="HM31" s="6"/>
      <c r="HN31" s="6"/>
      <c r="HO31" s="6"/>
      <c r="HP31" s="6"/>
      <c r="HQ31" s="6"/>
      <c r="HR31" s="6"/>
      <c r="HS31" s="6"/>
      <c r="HT31" s="6"/>
      <c r="HU31" s="6"/>
      <c r="HV31" s="6"/>
      <c r="HW31" s="6"/>
      <c r="HX31" s="6"/>
      <c r="HY31" s="6"/>
      <c r="HZ31" s="6"/>
      <c r="IA31" s="6"/>
      <c r="IB31" s="6"/>
      <c r="IC31" s="6"/>
      <c r="ID31" s="6"/>
      <c r="IE31" s="6"/>
      <c r="IF31" s="6"/>
      <c r="IG31" s="6"/>
      <c r="IH31" s="6"/>
      <c r="II31" s="6"/>
      <c r="IJ31" s="6"/>
      <c r="IK31" s="6"/>
      <c r="IL31" s="6"/>
      <c r="IM31" s="6"/>
      <c r="IN31" s="6"/>
      <c r="IO31" s="6"/>
      <c r="IP31" s="6"/>
      <c r="IQ31" s="6"/>
      <c r="IR31" s="6"/>
      <c r="IS31" s="6"/>
      <c r="IT31" s="6"/>
      <c r="IU31" s="6"/>
      <c r="IV31" s="6"/>
      <c r="IW31" s="6"/>
      <c r="IX31" s="6"/>
      <c r="IY31" s="6"/>
      <c r="IZ31" s="6"/>
      <c r="JA31" s="6"/>
      <c r="JB31" s="6"/>
      <c r="JC31" s="6"/>
      <c r="JD31" s="6"/>
      <c r="JE31" s="6"/>
      <c r="JF31" s="6"/>
      <c r="JG31" s="6"/>
      <c r="JH31" s="6"/>
      <c r="JI31" s="6"/>
      <c r="JJ31" s="6"/>
      <c r="JK31" s="6"/>
      <c r="JL31" s="6"/>
      <c r="JM31" s="6"/>
      <c r="JN31" s="6"/>
      <c r="JO31" s="6"/>
      <c r="JP31" s="6"/>
      <c r="JQ31" s="6"/>
      <c r="JR31" s="6"/>
      <c r="JS31" s="6"/>
      <c r="JT31" s="6"/>
      <c r="JU31" s="6"/>
      <c r="JV31" s="6"/>
      <c r="JW31" s="6"/>
      <c r="JX31" s="6"/>
      <c r="JY31" s="6"/>
      <c r="JZ31" s="6"/>
      <c r="KA31" s="6"/>
      <c r="KB31" s="6"/>
      <c r="KC31" s="6"/>
      <c r="KD31" s="6"/>
      <c r="KE31" s="6"/>
      <c r="KF31" s="6"/>
      <c r="KG31" s="6"/>
      <c r="KH31" s="6"/>
      <c r="KI31" s="6"/>
      <c r="KJ31" s="6"/>
      <c r="KK31" s="6"/>
      <c r="KL31" s="6"/>
      <c r="KM31" s="6"/>
      <c r="KN31" s="6"/>
      <c r="KO31" s="6"/>
      <c r="KP31" s="6"/>
      <c r="KQ31" s="6"/>
      <c r="KR31" s="6"/>
      <c r="KS31" s="6"/>
      <c r="KT31" s="6"/>
      <c r="KU31" s="6"/>
      <c r="KV31" s="6"/>
      <c r="KW31" s="6"/>
      <c r="KX31" s="6"/>
      <c r="KY31" s="6"/>
      <c r="KZ31" s="6"/>
      <c r="LA31" s="6"/>
      <c r="LB31" s="6"/>
      <c r="LC31" s="6"/>
      <c r="LD31" s="6"/>
      <c r="LE31" s="6"/>
      <c r="LF31" s="6"/>
      <c r="LG31" s="6"/>
      <c r="LH31" s="6"/>
      <c r="LI31" s="6"/>
      <c r="LJ31" s="6"/>
      <c r="LK31" s="6"/>
      <c r="LL31" s="6"/>
      <c r="LM31" s="6"/>
      <c r="LN31" s="6"/>
      <c r="LO31" s="6"/>
      <c r="LP31" s="6"/>
      <c r="LQ31" s="6"/>
      <c r="LR31" s="6"/>
      <c r="LS31" s="6"/>
      <c r="LT31" s="6"/>
      <c r="LU31" s="6"/>
      <c r="LV31" s="6"/>
      <c r="LW31" s="6"/>
      <c r="LX31" s="6"/>
      <c r="LY31" s="6"/>
      <c r="LZ31" s="6"/>
      <c r="MA31" s="6"/>
      <c r="MB31" s="6"/>
      <c r="MC31" s="6"/>
      <c r="MD31" s="6"/>
      <c r="ME31" s="6"/>
      <c r="MF31" s="6"/>
      <c r="MG31" s="6"/>
      <c r="MH31" s="6"/>
      <c r="MI31" s="6"/>
      <c r="MJ31" s="6"/>
      <c r="MK31" s="6"/>
      <c r="ML31" s="6"/>
      <c r="MM31" s="6"/>
      <c r="MN31" s="6"/>
      <c r="MO31" s="6"/>
      <c r="MP31" s="6"/>
      <c r="MQ31" s="6"/>
      <c r="MR31" s="6"/>
      <c r="MS31" s="6"/>
      <c r="MT31" s="6"/>
      <c r="MU31" s="6"/>
      <c r="MV31" s="6"/>
      <c r="MW31" s="6"/>
      <c r="MX31" s="6"/>
      <c r="MY31" s="6"/>
      <c r="MZ31" s="6"/>
      <c r="NA31" s="6"/>
      <c r="NB31" s="6"/>
      <c r="NC31" s="6"/>
      <c r="ND31" s="6"/>
      <c r="NE31" s="6"/>
      <c r="NF31" s="6"/>
      <c r="NG31" s="6"/>
      <c r="NH31" s="6"/>
      <c r="NI31" s="6"/>
      <c r="NJ31" s="6"/>
      <c r="NK31" s="6"/>
    </row>
    <row r="32" spans="1:375" x14ac:dyDescent="0.25">
      <c r="A32" s="138" t="s">
        <v>149</v>
      </c>
      <c r="B32" s="139">
        <f>ROUNDUP(B33/12,0)</f>
        <v>1</v>
      </c>
      <c r="C32" s="139">
        <f t="shared" ref="C32:BN32" si="47">ROUNDUP(C33/12,0)</f>
        <v>1</v>
      </c>
      <c r="D32" s="139">
        <f t="shared" si="47"/>
        <v>1</v>
      </c>
      <c r="E32" s="139">
        <f t="shared" si="47"/>
        <v>1</v>
      </c>
      <c r="F32" s="139">
        <f t="shared" si="47"/>
        <v>1</v>
      </c>
      <c r="G32" s="139">
        <f t="shared" si="47"/>
        <v>1</v>
      </c>
      <c r="H32" s="139">
        <f t="shared" si="47"/>
        <v>1</v>
      </c>
      <c r="I32" s="139">
        <f t="shared" si="47"/>
        <v>1</v>
      </c>
      <c r="J32" s="139">
        <f t="shared" si="47"/>
        <v>1</v>
      </c>
      <c r="K32" s="139">
        <f t="shared" si="47"/>
        <v>1</v>
      </c>
      <c r="L32" s="139">
        <f t="shared" si="47"/>
        <v>1</v>
      </c>
      <c r="M32" s="139">
        <f t="shared" si="47"/>
        <v>1</v>
      </c>
      <c r="N32" s="139">
        <f t="shared" si="47"/>
        <v>2</v>
      </c>
      <c r="O32" s="139">
        <f t="shared" si="47"/>
        <v>2</v>
      </c>
      <c r="P32" s="139">
        <f t="shared" si="47"/>
        <v>2</v>
      </c>
      <c r="Q32" s="139">
        <f t="shared" si="47"/>
        <v>2</v>
      </c>
      <c r="R32" s="139">
        <f t="shared" si="47"/>
        <v>2</v>
      </c>
      <c r="S32" s="139">
        <f t="shared" si="47"/>
        <v>2</v>
      </c>
      <c r="T32" s="139">
        <f t="shared" si="47"/>
        <v>2</v>
      </c>
      <c r="U32" s="139">
        <f t="shared" si="47"/>
        <v>2</v>
      </c>
      <c r="V32" s="139">
        <f t="shared" si="47"/>
        <v>2</v>
      </c>
      <c r="W32" s="139">
        <f t="shared" si="47"/>
        <v>2</v>
      </c>
      <c r="X32" s="139">
        <f t="shared" si="47"/>
        <v>2</v>
      </c>
      <c r="Y32" s="139">
        <f t="shared" si="47"/>
        <v>2</v>
      </c>
      <c r="Z32" s="139">
        <f t="shared" si="47"/>
        <v>3</v>
      </c>
      <c r="AA32" s="139">
        <f t="shared" si="47"/>
        <v>3</v>
      </c>
      <c r="AB32" s="139">
        <f t="shared" si="47"/>
        <v>3</v>
      </c>
      <c r="AC32" s="139">
        <f t="shared" si="47"/>
        <v>3</v>
      </c>
      <c r="AD32" s="139">
        <f t="shared" si="47"/>
        <v>3</v>
      </c>
      <c r="AE32" s="139">
        <f t="shared" si="47"/>
        <v>3</v>
      </c>
      <c r="AF32" s="139">
        <f t="shared" si="47"/>
        <v>3</v>
      </c>
      <c r="AG32" s="139">
        <f t="shared" si="47"/>
        <v>3</v>
      </c>
      <c r="AH32" s="139">
        <f t="shared" si="47"/>
        <v>3</v>
      </c>
      <c r="AI32" s="139">
        <f t="shared" si="47"/>
        <v>3</v>
      </c>
      <c r="AJ32" s="139">
        <f t="shared" si="47"/>
        <v>3</v>
      </c>
      <c r="AK32" s="139">
        <f t="shared" si="47"/>
        <v>3</v>
      </c>
      <c r="AL32" s="139">
        <f t="shared" si="47"/>
        <v>4</v>
      </c>
      <c r="AM32" s="139">
        <f t="shared" si="47"/>
        <v>4</v>
      </c>
      <c r="AN32" s="139">
        <f t="shared" si="47"/>
        <v>4</v>
      </c>
      <c r="AO32" s="139">
        <f t="shared" si="47"/>
        <v>4</v>
      </c>
      <c r="AP32" s="139">
        <f t="shared" si="47"/>
        <v>4</v>
      </c>
      <c r="AQ32" s="139">
        <f t="shared" si="47"/>
        <v>4</v>
      </c>
      <c r="AR32" s="139">
        <f t="shared" si="47"/>
        <v>4</v>
      </c>
      <c r="AS32" s="139">
        <f t="shared" si="47"/>
        <v>4</v>
      </c>
      <c r="AT32" s="139">
        <f t="shared" si="47"/>
        <v>4</v>
      </c>
      <c r="AU32" s="139">
        <f t="shared" si="47"/>
        <v>4</v>
      </c>
      <c r="AV32" s="139">
        <f t="shared" si="47"/>
        <v>4</v>
      </c>
      <c r="AW32" s="139">
        <f t="shared" si="47"/>
        <v>4</v>
      </c>
      <c r="AX32" s="139">
        <f t="shared" si="47"/>
        <v>5</v>
      </c>
      <c r="AY32" s="139">
        <f t="shared" si="47"/>
        <v>5</v>
      </c>
      <c r="AZ32" s="139">
        <f t="shared" si="47"/>
        <v>5</v>
      </c>
      <c r="BA32" s="139">
        <f t="shared" si="47"/>
        <v>5</v>
      </c>
      <c r="BB32" s="139">
        <f t="shared" si="47"/>
        <v>5</v>
      </c>
      <c r="BC32" s="139">
        <f t="shared" si="47"/>
        <v>5</v>
      </c>
      <c r="BD32" s="139">
        <f t="shared" si="47"/>
        <v>5</v>
      </c>
      <c r="BE32" s="139">
        <f t="shared" si="47"/>
        <v>5</v>
      </c>
      <c r="BF32" s="139">
        <f t="shared" si="47"/>
        <v>5</v>
      </c>
      <c r="BG32" s="139">
        <f t="shared" si="47"/>
        <v>5</v>
      </c>
      <c r="BH32" s="139">
        <f t="shared" si="47"/>
        <v>5</v>
      </c>
      <c r="BI32" s="139">
        <f t="shared" si="47"/>
        <v>5</v>
      </c>
      <c r="BJ32" s="139">
        <f t="shared" si="47"/>
        <v>6</v>
      </c>
      <c r="BK32" s="139">
        <f t="shared" si="47"/>
        <v>6</v>
      </c>
      <c r="BL32" s="139">
        <f t="shared" si="47"/>
        <v>6</v>
      </c>
      <c r="BM32" s="139">
        <f t="shared" si="47"/>
        <v>6</v>
      </c>
      <c r="BN32" s="139">
        <f t="shared" si="47"/>
        <v>6</v>
      </c>
      <c r="BO32" s="139">
        <f t="shared" ref="BO32:DZ32" si="48">ROUNDUP(BO33/12,0)</f>
        <v>6</v>
      </c>
      <c r="BP32" s="139">
        <f t="shared" si="48"/>
        <v>6</v>
      </c>
      <c r="BQ32" s="139">
        <f t="shared" si="48"/>
        <v>6</v>
      </c>
      <c r="BR32" s="139">
        <f t="shared" si="48"/>
        <v>6</v>
      </c>
      <c r="BS32" s="139">
        <f t="shared" si="48"/>
        <v>6</v>
      </c>
      <c r="BT32" s="139">
        <f t="shared" si="48"/>
        <v>6</v>
      </c>
      <c r="BU32" s="139">
        <f t="shared" si="48"/>
        <v>6</v>
      </c>
      <c r="BV32" s="139">
        <f t="shared" si="48"/>
        <v>7</v>
      </c>
      <c r="BW32" s="139">
        <f t="shared" si="48"/>
        <v>7</v>
      </c>
      <c r="BX32" s="139">
        <f t="shared" si="48"/>
        <v>7</v>
      </c>
      <c r="BY32" s="139">
        <f t="shared" si="48"/>
        <v>7</v>
      </c>
      <c r="BZ32" s="139">
        <f t="shared" si="48"/>
        <v>7</v>
      </c>
      <c r="CA32" s="139">
        <f t="shared" si="48"/>
        <v>7</v>
      </c>
      <c r="CB32" s="139">
        <f t="shared" si="48"/>
        <v>7</v>
      </c>
      <c r="CC32" s="139">
        <f t="shared" si="48"/>
        <v>7</v>
      </c>
      <c r="CD32" s="139">
        <f t="shared" si="48"/>
        <v>7</v>
      </c>
      <c r="CE32" s="139">
        <f t="shared" si="48"/>
        <v>7</v>
      </c>
      <c r="CF32" s="139">
        <f t="shared" si="48"/>
        <v>7</v>
      </c>
      <c r="CG32" s="139">
        <f t="shared" si="48"/>
        <v>7</v>
      </c>
      <c r="CH32" s="139">
        <f t="shared" si="48"/>
        <v>8</v>
      </c>
      <c r="CI32" s="139">
        <f t="shared" si="48"/>
        <v>8</v>
      </c>
      <c r="CJ32" s="139">
        <f t="shared" si="48"/>
        <v>8</v>
      </c>
      <c r="CK32" s="139">
        <f t="shared" si="48"/>
        <v>8</v>
      </c>
      <c r="CL32" s="139">
        <f t="shared" si="48"/>
        <v>8</v>
      </c>
      <c r="CM32" s="139">
        <f t="shared" si="48"/>
        <v>8</v>
      </c>
      <c r="CN32" s="139">
        <f t="shared" si="48"/>
        <v>8</v>
      </c>
      <c r="CO32" s="139">
        <f t="shared" si="48"/>
        <v>8</v>
      </c>
      <c r="CP32" s="139">
        <f t="shared" si="48"/>
        <v>8</v>
      </c>
      <c r="CQ32" s="139">
        <f t="shared" si="48"/>
        <v>8</v>
      </c>
      <c r="CR32" s="139">
        <f t="shared" si="48"/>
        <v>8</v>
      </c>
      <c r="CS32" s="139">
        <f t="shared" si="48"/>
        <v>8</v>
      </c>
      <c r="CT32" s="139">
        <f t="shared" si="48"/>
        <v>9</v>
      </c>
      <c r="CU32" s="139">
        <f t="shared" si="48"/>
        <v>9</v>
      </c>
      <c r="CV32" s="139">
        <f t="shared" si="48"/>
        <v>9</v>
      </c>
      <c r="CW32" s="139">
        <f t="shared" si="48"/>
        <v>9</v>
      </c>
      <c r="CX32" s="139">
        <f t="shared" si="48"/>
        <v>9</v>
      </c>
      <c r="CY32" s="139">
        <f t="shared" si="48"/>
        <v>9</v>
      </c>
      <c r="CZ32" s="139">
        <f t="shared" si="48"/>
        <v>9</v>
      </c>
      <c r="DA32" s="139">
        <f t="shared" si="48"/>
        <v>9</v>
      </c>
      <c r="DB32" s="139">
        <f t="shared" si="48"/>
        <v>9</v>
      </c>
      <c r="DC32" s="139">
        <f t="shared" si="48"/>
        <v>9</v>
      </c>
      <c r="DD32" s="139">
        <f t="shared" si="48"/>
        <v>9</v>
      </c>
      <c r="DE32" s="139">
        <f t="shared" si="48"/>
        <v>9</v>
      </c>
      <c r="DF32" s="139">
        <f t="shared" si="48"/>
        <v>10</v>
      </c>
      <c r="DG32" s="139">
        <f t="shared" si="48"/>
        <v>10</v>
      </c>
      <c r="DH32" s="139">
        <f t="shared" si="48"/>
        <v>10</v>
      </c>
      <c r="DI32" s="139">
        <f t="shared" si="48"/>
        <v>10</v>
      </c>
      <c r="DJ32" s="139">
        <f t="shared" si="48"/>
        <v>10</v>
      </c>
      <c r="DK32" s="139">
        <f t="shared" si="48"/>
        <v>10</v>
      </c>
      <c r="DL32" s="139">
        <f t="shared" si="48"/>
        <v>10</v>
      </c>
      <c r="DM32" s="139">
        <f t="shared" si="48"/>
        <v>10</v>
      </c>
      <c r="DN32" s="139">
        <f t="shared" si="48"/>
        <v>10</v>
      </c>
      <c r="DO32" s="139">
        <f t="shared" si="48"/>
        <v>10</v>
      </c>
      <c r="DP32" s="139">
        <f t="shared" si="48"/>
        <v>10</v>
      </c>
      <c r="DQ32" s="139">
        <f t="shared" si="48"/>
        <v>10</v>
      </c>
      <c r="DR32" s="139">
        <f t="shared" si="48"/>
        <v>11</v>
      </c>
      <c r="DS32" s="139">
        <f t="shared" si="48"/>
        <v>11</v>
      </c>
      <c r="DT32" s="139">
        <f t="shared" si="48"/>
        <v>11</v>
      </c>
      <c r="DU32" s="139">
        <f t="shared" si="48"/>
        <v>11</v>
      </c>
      <c r="DV32" s="139">
        <f t="shared" si="48"/>
        <v>11</v>
      </c>
      <c r="DW32" s="139">
        <f t="shared" si="48"/>
        <v>11</v>
      </c>
      <c r="DX32" s="139">
        <f t="shared" si="48"/>
        <v>11</v>
      </c>
      <c r="DY32" s="139">
        <f t="shared" si="48"/>
        <v>11</v>
      </c>
      <c r="DZ32" s="139">
        <f t="shared" si="48"/>
        <v>11</v>
      </c>
      <c r="EA32" s="139">
        <f t="shared" ref="EA32:GL32" si="49">ROUNDUP(EA33/12,0)</f>
        <v>11</v>
      </c>
      <c r="EB32" s="139">
        <f t="shared" si="49"/>
        <v>11</v>
      </c>
      <c r="EC32" s="139">
        <f t="shared" si="49"/>
        <v>11</v>
      </c>
      <c r="ED32" s="139">
        <f t="shared" si="49"/>
        <v>12</v>
      </c>
      <c r="EE32" s="139">
        <f t="shared" si="49"/>
        <v>12</v>
      </c>
      <c r="EF32" s="139">
        <f t="shared" si="49"/>
        <v>12</v>
      </c>
      <c r="EG32" s="139">
        <f t="shared" si="49"/>
        <v>12</v>
      </c>
      <c r="EH32" s="139">
        <f t="shared" si="49"/>
        <v>12</v>
      </c>
      <c r="EI32" s="139">
        <f t="shared" si="49"/>
        <v>12</v>
      </c>
      <c r="EJ32" s="139">
        <f t="shared" si="49"/>
        <v>12</v>
      </c>
      <c r="EK32" s="139">
        <f t="shared" si="49"/>
        <v>12</v>
      </c>
      <c r="EL32" s="139">
        <f t="shared" si="49"/>
        <v>12</v>
      </c>
      <c r="EM32" s="139">
        <f t="shared" si="49"/>
        <v>12</v>
      </c>
      <c r="EN32" s="139">
        <f t="shared" si="49"/>
        <v>12</v>
      </c>
      <c r="EO32" s="139">
        <f t="shared" si="49"/>
        <v>12</v>
      </c>
      <c r="EP32" s="139">
        <f t="shared" si="49"/>
        <v>13</v>
      </c>
      <c r="EQ32" s="139">
        <f t="shared" si="49"/>
        <v>13</v>
      </c>
      <c r="ER32" s="139">
        <f t="shared" si="49"/>
        <v>13</v>
      </c>
      <c r="ES32" s="139">
        <f t="shared" si="49"/>
        <v>13</v>
      </c>
      <c r="ET32" s="139">
        <f t="shared" si="49"/>
        <v>13</v>
      </c>
      <c r="EU32" s="139">
        <f t="shared" si="49"/>
        <v>13</v>
      </c>
      <c r="EV32" s="139">
        <f t="shared" si="49"/>
        <v>13</v>
      </c>
      <c r="EW32" s="139">
        <f t="shared" si="49"/>
        <v>13</v>
      </c>
      <c r="EX32" s="139">
        <f t="shared" si="49"/>
        <v>13</v>
      </c>
      <c r="EY32" s="139">
        <f t="shared" si="49"/>
        <v>13</v>
      </c>
      <c r="EZ32" s="139">
        <f t="shared" si="49"/>
        <v>13</v>
      </c>
      <c r="FA32" s="139">
        <f t="shared" si="49"/>
        <v>13</v>
      </c>
      <c r="FB32" s="139">
        <f t="shared" si="49"/>
        <v>14</v>
      </c>
      <c r="FC32" s="139">
        <f t="shared" si="49"/>
        <v>14</v>
      </c>
      <c r="FD32" s="139">
        <f t="shared" si="49"/>
        <v>14</v>
      </c>
      <c r="FE32" s="139">
        <f t="shared" si="49"/>
        <v>14</v>
      </c>
      <c r="FF32" s="139">
        <f t="shared" si="49"/>
        <v>14</v>
      </c>
      <c r="FG32" s="139">
        <f t="shared" si="49"/>
        <v>14</v>
      </c>
      <c r="FH32" s="139">
        <f t="shared" si="49"/>
        <v>14</v>
      </c>
      <c r="FI32" s="139">
        <f t="shared" si="49"/>
        <v>14</v>
      </c>
      <c r="FJ32" s="139">
        <f t="shared" si="49"/>
        <v>14</v>
      </c>
      <c r="FK32" s="139">
        <f t="shared" si="49"/>
        <v>14</v>
      </c>
      <c r="FL32" s="139">
        <f t="shared" si="49"/>
        <v>14</v>
      </c>
      <c r="FM32" s="139">
        <f t="shared" si="49"/>
        <v>14</v>
      </c>
      <c r="FN32" s="139">
        <f t="shared" si="49"/>
        <v>15</v>
      </c>
      <c r="FO32" s="139">
        <f t="shared" si="49"/>
        <v>15</v>
      </c>
      <c r="FP32" s="139">
        <f t="shared" si="49"/>
        <v>15</v>
      </c>
      <c r="FQ32" s="139">
        <f t="shared" si="49"/>
        <v>15</v>
      </c>
      <c r="FR32" s="139">
        <f t="shared" si="49"/>
        <v>15</v>
      </c>
      <c r="FS32" s="139">
        <f t="shared" si="49"/>
        <v>15</v>
      </c>
      <c r="FT32" s="139">
        <f t="shared" si="49"/>
        <v>15</v>
      </c>
      <c r="FU32" s="139">
        <f t="shared" si="49"/>
        <v>15</v>
      </c>
      <c r="FV32" s="139">
        <f t="shared" si="49"/>
        <v>15</v>
      </c>
      <c r="FW32" s="139">
        <f t="shared" si="49"/>
        <v>15</v>
      </c>
      <c r="FX32" s="139">
        <f t="shared" si="49"/>
        <v>15</v>
      </c>
      <c r="FY32" s="139">
        <f t="shared" si="49"/>
        <v>15</v>
      </c>
      <c r="FZ32" s="139">
        <f t="shared" si="49"/>
        <v>16</v>
      </c>
      <c r="GA32" s="139">
        <f t="shared" si="49"/>
        <v>16</v>
      </c>
      <c r="GB32" s="139">
        <f t="shared" si="49"/>
        <v>16</v>
      </c>
      <c r="GC32" s="139">
        <f t="shared" si="49"/>
        <v>16</v>
      </c>
      <c r="GD32" s="139">
        <f t="shared" si="49"/>
        <v>16</v>
      </c>
      <c r="GE32" s="139">
        <f t="shared" si="49"/>
        <v>16</v>
      </c>
      <c r="GF32" s="139">
        <f t="shared" si="49"/>
        <v>16</v>
      </c>
      <c r="GG32" s="139">
        <f t="shared" si="49"/>
        <v>16</v>
      </c>
      <c r="GH32" s="139">
        <f t="shared" si="49"/>
        <v>16</v>
      </c>
      <c r="GI32" s="139">
        <f t="shared" si="49"/>
        <v>16</v>
      </c>
      <c r="GJ32" s="139">
        <f t="shared" si="49"/>
        <v>16</v>
      </c>
      <c r="GK32" s="139">
        <f t="shared" si="49"/>
        <v>16</v>
      </c>
      <c r="GL32" s="139">
        <f t="shared" si="49"/>
        <v>17</v>
      </c>
      <c r="GM32" s="139">
        <f t="shared" ref="GM32:IX32" si="50">ROUNDUP(GM33/12,0)</f>
        <v>17</v>
      </c>
      <c r="GN32" s="139">
        <f t="shared" si="50"/>
        <v>17</v>
      </c>
      <c r="GO32" s="139">
        <f t="shared" si="50"/>
        <v>17</v>
      </c>
      <c r="GP32" s="139">
        <f t="shared" si="50"/>
        <v>17</v>
      </c>
      <c r="GQ32" s="139">
        <f t="shared" si="50"/>
        <v>17</v>
      </c>
      <c r="GR32" s="139">
        <f t="shared" si="50"/>
        <v>17</v>
      </c>
      <c r="GS32" s="139">
        <f t="shared" si="50"/>
        <v>17</v>
      </c>
      <c r="GT32" s="139">
        <f t="shared" si="50"/>
        <v>17</v>
      </c>
      <c r="GU32" s="139">
        <f t="shared" si="50"/>
        <v>17</v>
      </c>
      <c r="GV32" s="139">
        <f t="shared" si="50"/>
        <v>17</v>
      </c>
      <c r="GW32" s="139">
        <f t="shared" si="50"/>
        <v>17</v>
      </c>
      <c r="GX32" s="139">
        <f t="shared" si="50"/>
        <v>18</v>
      </c>
      <c r="GY32" s="139">
        <f t="shared" si="50"/>
        <v>18</v>
      </c>
      <c r="GZ32" s="139">
        <f t="shared" si="50"/>
        <v>18</v>
      </c>
      <c r="HA32" s="139">
        <f t="shared" si="50"/>
        <v>18</v>
      </c>
      <c r="HB32" s="139">
        <f t="shared" si="50"/>
        <v>18</v>
      </c>
      <c r="HC32" s="139">
        <f t="shared" si="50"/>
        <v>18</v>
      </c>
      <c r="HD32" s="139">
        <f t="shared" si="50"/>
        <v>18</v>
      </c>
      <c r="HE32" s="139">
        <f t="shared" si="50"/>
        <v>18</v>
      </c>
      <c r="HF32" s="139">
        <f t="shared" si="50"/>
        <v>18</v>
      </c>
      <c r="HG32" s="139">
        <f t="shared" si="50"/>
        <v>18</v>
      </c>
      <c r="HH32" s="139">
        <f t="shared" si="50"/>
        <v>18</v>
      </c>
      <c r="HI32" s="139">
        <f t="shared" si="50"/>
        <v>18</v>
      </c>
      <c r="HJ32" s="139">
        <f t="shared" si="50"/>
        <v>19</v>
      </c>
      <c r="HK32" s="139">
        <f t="shared" si="50"/>
        <v>19</v>
      </c>
      <c r="HL32" s="139">
        <f t="shared" si="50"/>
        <v>19</v>
      </c>
      <c r="HM32" s="139">
        <f t="shared" si="50"/>
        <v>19</v>
      </c>
      <c r="HN32" s="139">
        <f t="shared" si="50"/>
        <v>19</v>
      </c>
      <c r="HO32" s="139">
        <f t="shared" si="50"/>
        <v>19</v>
      </c>
      <c r="HP32" s="139">
        <f t="shared" si="50"/>
        <v>19</v>
      </c>
      <c r="HQ32" s="139">
        <f t="shared" si="50"/>
        <v>19</v>
      </c>
      <c r="HR32" s="139">
        <f t="shared" si="50"/>
        <v>19</v>
      </c>
      <c r="HS32" s="139">
        <f t="shared" si="50"/>
        <v>19</v>
      </c>
      <c r="HT32" s="139">
        <f t="shared" si="50"/>
        <v>19</v>
      </c>
      <c r="HU32" s="139">
        <f t="shared" si="50"/>
        <v>19</v>
      </c>
      <c r="HV32" s="139">
        <f t="shared" si="50"/>
        <v>20</v>
      </c>
      <c r="HW32" s="139">
        <f t="shared" si="50"/>
        <v>20</v>
      </c>
      <c r="HX32" s="139">
        <f t="shared" si="50"/>
        <v>20</v>
      </c>
      <c r="HY32" s="139">
        <f t="shared" si="50"/>
        <v>20</v>
      </c>
      <c r="HZ32" s="139">
        <f t="shared" si="50"/>
        <v>20</v>
      </c>
      <c r="IA32" s="139">
        <f t="shared" si="50"/>
        <v>20</v>
      </c>
      <c r="IB32" s="139">
        <f t="shared" si="50"/>
        <v>20</v>
      </c>
      <c r="IC32" s="139">
        <f t="shared" si="50"/>
        <v>20</v>
      </c>
      <c r="ID32" s="139">
        <f t="shared" si="50"/>
        <v>20</v>
      </c>
      <c r="IE32" s="139">
        <f t="shared" si="50"/>
        <v>20</v>
      </c>
      <c r="IF32" s="139">
        <f t="shared" si="50"/>
        <v>20</v>
      </c>
      <c r="IG32" s="139">
        <f t="shared" si="50"/>
        <v>20</v>
      </c>
      <c r="IH32" s="139">
        <f t="shared" si="50"/>
        <v>21</v>
      </c>
      <c r="II32" s="139">
        <f t="shared" si="50"/>
        <v>21</v>
      </c>
      <c r="IJ32" s="139">
        <f t="shared" si="50"/>
        <v>21</v>
      </c>
      <c r="IK32" s="139">
        <f t="shared" si="50"/>
        <v>21</v>
      </c>
      <c r="IL32" s="139">
        <f t="shared" si="50"/>
        <v>21</v>
      </c>
      <c r="IM32" s="139">
        <f t="shared" si="50"/>
        <v>21</v>
      </c>
      <c r="IN32" s="139">
        <f t="shared" si="50"/>
        <v>21</v>
      </c>
      <c r="IO32" s="139">
        <f t="shared" si="50"/>
        <v>21</v>
      </c>
      <c r="IP32" s="139">
        <f t="shared" si="50"/>
        <v>21</v>
      </c>
      <c r="IQ32" s="139">
        <f t="shared" si="50"/>
        <v>21</v>
      </c>
      <c r="IR32" s="139">
        <f t="shared" si="50"/>
        <v>21</v>
      </c>
      <c r="IS32" s="139">
        <f t="shared" si="50"/>
        <v>21</v>
      </c>
      <c r="IT32" s="139">
        <f t="shared" si="50"/>
        <v>22</v>
      </c>
      <c r="IU32" s="139">
        <f t="shared" si="50"/>
        <v>22</v>
      </c>
      <c r="IV32" s="139">
        <f t="shared" si="50"/>
        <v>22</v>
      </c>
      <c r="IW32" s="139">
        <f t="shared" si="50"/>
        <v>22</v>
      </c>
      <c r="IX32" s="139">
        <f t="shared" si="50"/>
        <v>22</v>
      </c>
      <c r="IY32" s="139">
        <f t="shared" ref="IY32:LJ32" si="51">ROUNDUP(IY33/12,0)</f>
        <v>22</v>
      </c>
      <c r="IZ32" s="139">
        <f t="shared" si="51"/>
        <v>22</v>
      </c>
      <c r="JA32" s="139">
        <f t="shared" si="51"/>
        <v>22</v>
      </c>
      <c r="JB32" s="139">
        <f t="shared" si="51"/>
        <v>22</v>
      </c>
      <c r="JC32" s="139">
        <f t="shared" si="51"/>
        <v>22</v>
      </c>
      <c r="JD32" s="139">
        <f t="shared" si="51"/>
        <v>22</v>
      </c>
      <c r="JE32" s="139">
        <f t="shared" si="51"/>
        <v>22</v>
      </c>
      <c r="JF32" s="139">
        <f t="shared" si="51"/>
        <v>23</v>
      </c>
      <c r="JG32" s="139">
        <f t="shared" si="51"/>
        <v>23</v>
      </c>
      <c r="JH32" s="139">
        <f t="shared" si="51"/>
        <v>23</v>
      </c>
      <c r="JI32" s="139">
        <f t="shared" si="51"/>
        <v>23</v>
      </c>
      <c r="JJ32" s="139">
        <f t="shared" si="51"/>
        <v>23</v>
      </c>
      <c r="JK32" s="139">
        <f t="shared" si="51"/>
        <v>23</v>
      </c>
      <c r="JL32" s="139">
        <f t="shared" si="51"/>
        <v>23</v>
      </c>
      <c r="JM32" s="139">
        <f t="shared" si="51"/>
        <v>23</v>
      </c>
      <c r="JN32" s="139">
        <f t="shared" si="51"/>
        <v>23</v>
      </c>
      <c r="JO32" s="139">
        <f t="shared" si="51"/>
        <v>23</v>
      </c>
      <c r="JP32" s="139">
        <f t="shared" si="51"/>
        <v>23</v>
      </c>
      <c r="JQ32" s="139">
        <f t="shared" si="51"/>
        <v>23</v>
      </c>
      <c r="JR32" s="139">
        <f t="shared" si="51"/>
        <v>24</v>
      </c>
      <c r="JS32" s="139">
        <f t="shared" si="51"/>
        <v>24</v>
      </c>
      <c r="JT32" s="139">
        <f t="shared" si="51"/>
        <v>24</v>
      </c>
      <c r="JU32" s="139">
        <f t="shared" si="51"/>
        <v>24</v>
      </c>
      <c r="JV32" s="139">
        <f t="shared" si="51"/>
        <v>24</v>
      </c>
      <c r="JW32" s="139">
        <f t="shared" si="51"/>
        <v>24</v>
      </c>
      <c r="JX32" s="139">
        <f t="shared" si="51"/>
        <v>24</v>
      </c>
      <c r="JY32" s="139">
        <f t="shared" si="51"/>
        <v>24</v>
      </c>
      <c r="JZ32" s="139">
        <f t="shared" si="51"/>
        <v>24</v>
      </c>
      <c r="KA32" s="139">
        <f t="shared" si="51"/>
        <v>24</v>
      </c>
      <c r="KB32" s="139">
        <f t="shared" si="51"/>
        <v>24</v>
      </c>
      <c r="KC32" s="139">
        <f t="shared" si="51"/>
        <v>24</v>
      </c>
      <c r="KD32" s="139">
        <f t="shared" si="51"/>
        <v>25</v>
      </c>
      <c r="KE32" s="139">
        <f t="shared" si="51"/>
        <v>25</v>
      </c>
      <c r="KF32" s="139">
        <f t="shared" si="51"/>
        <v>25</v>
      </c>
      <c r="KG32" s="139">
        <f t="shared" si="51"/>
        <v>25</v>
      </c>
      <c r="KH32" s="139">
        <f t="shared" si="51"/>
        <v>25</v>
      </c>
      <c r="KI32" s="139">
        <f t="shared" si="51"/>
        <v>25</v>
      </c>
      <c r="KJ32" s="139">
        <f t="shared" si="51"/>
        <v>25</v>
      </c>
      <c r="KK32" s="139">
        <f t="shared" si="51"/>
        <v>25</v>
      </c>
      <c r="KL32" s="139">
        <f t="shared" si="51"/>
        <v>25</v>
      </c>
      <c r="KM32" s="139">
        <f t="shared" si="51"/>
        <v>25</v>
      </c>
      <c r="KN32" s="139">
        <f t="shared" si="51"/>
        <v>25</v>
      </c>
      <c r="KO32" s="139">
        <f t="shared" si="51"/>
        <v>25</v>
      </c>
      <c r="KP32" s="139">
        <f t="shared" si="51"/>
        <v>26</v>
      </c>
      <c r="KQ32" s="139">
        <f t="shared" si="51"/>
        <v>26</v>
      </c>
      <c r="KR32" s="139">
        <f t="shared" si="51"/>
        <v>26</v>
      </c>
      <c r="KS32" s="139">
        <f t="shared" si="51"/>
        <v>26</v>
      </c>
      <c r="KT32" s="139">
        <f t="shared" si="51"/>
        <v>26</v>
      </c>
      <c r="KU32" s="139">
        <f t="shared" si="51"/>
        <v>26</v>
      </c>
      <c r="KV32" s="139">
        <f t="shared" si="51"/>
        <v>26</v>
      </c>
      <c r="KW32" s="139">
        <f t="shared" si="51"/>
        <v>26</v>
      </c>
      <c r="KX32" s="139">
        <f t="shared" si="51"/>
        <v>26</v>
      </c>
      <c r="KY32" s="139">
        <f t="shared" si="51"/>
        <v>26</v>
      </c>
      <c r="KZ32" s="139">
        <f t="shared" si="51"/>
        <v>26</v>
      </c>
      <c r="LA32" s="139">
        <f t="shared" si="51"/>
        <v>26</v>
      </c>
      <c r="LB32" s="139">
        <f t="shared" si="51"/>
        <v>27</v>
      </c>
      <c r="LC32" s="139">
        <f t="shared" si="51"/>
        <v>27</v>
      </c>
      <c r="LD32" s="139">
        <f t="shared" si="51"/>
        <v>27</v>
      </c>
      <c r="LE32" s="139">
        <f t="shared" si="51"/>
        <v>27</v>
      </c>
      <c r="LF32" s="139">
        <f t="shared" si="51"/>
        <v>27</v>
      </c>
      <c r="LG32" s="139">
        <f t="shared" si="51"/>
        <v>27</v>
      </c>
      <c r="LH32" s="139">
        <f t="shared" si="51"/>
        <v>27</v>
      </c>
      <c r="LI32" s="139">
        <f t="shared" si="51"/>
        <v>27</v>
      </c>
      <c r="LJ32" s="139">
        <f t="shared" si="51"/>
        <v>27</v>
      </c>
      <c r="LK32" s="139">
        <f t="shared" ref="LK32:NI32" si="52">ROUNDUP(LK33/12,0)</f>
        <v>27</v>
      </c>
      <c r="LL32" s="139">
        <f t="shared" si="52"/>
        <v>27</v>
      </c>
      <c r="LM32" s="139">
        <f t="shared" si="52"/>
        <v>27</v>
      </c>
      <c r="LN32" s="139">
        <f t="shared" si="52"/>
        <v>28</v>
      </c>
      <c r="LO32" s="139">
        <f t="shared" si="52"/>
        <v>28</v>
      </c>
      <c r="LP32" s="139">
        <f t="shared" si="52"/>
        <v>28</v>
      </c>
      <c r="LQ32" s="139">
        <f t="shared" si="52"/>
        <v>28</v>
      </c>
      <c r="LR32" s="139">
        <f t="shared" si="52"/>
        <v>28</v>
      </c>
      <c r="LS32" s="139">
        <f t="shared" si="52"/>
        <v>28</v>
      </c>
      <c r="LT32" s="139">
        <f t="shared" si="52"/>
        <v>28</v>
      </c>
      <c r="LU32" s="139">
        <f t="shared" si="52"/>
        <v>28</v>
      </c>
      <c r="LV32" s="139">
        <f t="shared" si="52"/>
        <v>28</v>
      </c>
      <c r="LW32" s="139">
        <f t="shared" si="52"/>
        <v>28</v>
      </c>
      <c r="LX32" s="139">
        <f t="shared" si="52"/>
        <v>28</v>
      </c>
      <c r="LY32" s="139">
        <f t="shared" si="52"/>
        <v>28</v>
      </c>
      <c r="LZ32" s="139">
        <f t="shared" si="52"/>
        <v>29</v>
      </c>
      <c r="MA32" s="139">
        <f t="shared" si="52"/>
        <v>29</v>
      </c>
      <c r="MB32" s="139">
        <f t="shared" si="52"/>
        <v>29</v>
      </c>
      <c r="MC32" s="139">
        <f t="shared" si="52"/>
        <v>29</v>
      </c>
      <c r="MD32" s="139">
        <f t="shared" si="52"/>
        <v>29</v>
      </c>
      <c r="ME32" s="139">
        <f t="shared" si="52"/>
        <v>29</v>
      </c>
      <c r="MF32" s="139">
        <f t="shared" si="52"/>
        <v>29</v>
      </c>
      <c r="MG32" s="139">
        <f t="shared" si="52"/>
        <v>29</v>
      </c>
      <c r="MH32" s="139">
        <f t="shared" si="52"/>
        <v>29</v>
      </c>
      <c r="MI32" s="139">
        <f t="shared" si="52"/>
        <v>29</v>
      </c>
      <c r="MJ32" s="139">
        <f t="shared" si="52"/>
        <v>29</v>
      </c>
      <c r="MK32" s="139">
        <f t="shared" si="52"/>
        <v>29</v>
      </c>
      <c r="ML32" s="139">
        <f t="shared" si="52"/>
        <v>30</v>
      </c>
      <c r="MM32" s="139">
        <f t="shared" si="52"/>
        <v>30</v>
      </c>
      <c r="MN32" s="139">
        <f t="shared" si="52"/>
        <v>30</v>
      </c>
      <c r="MO32" s="139">
        <f t="shared" si="52"/>
        <v>30</v>
      </c>
      <c r="MP32" s="139">
        <f t="shared" si="52"/>
        <v>30</v>
      </c>
      <c r="MQ32" s="139">
        <f t="shared" si="52"/>
        <v>30</v>
      </c>
      <c r="MR32" s="139">
        <f t="shared" si="52"/>
        <v>30</v>
      </c>
      <c r="MS32" s="139">
        <f t="shared" si="52"/>
        <v>30</v>
      </c>
      <c r="MT32" s="139">
        <f t="shared" si="52"/>
        <v>30</v>
      </c>
      <c r="MU32" s="139">
        <f t="shared" si="52"/>
        <v>30</v>
      </c>
      <c r="MV32" s="139">
        <f t="shared" si="52"/>
        <v>30</v>
      </c>
      <c r="MW32" s="139">
        <f t="shared" si="52"/>
        <v>30</v>
      </c>
      <c r="MX32" s="139">
        <f t="shared" si="52"/>
        <v>31</v>
      </c>
      <c r="MY32" s="139">
        <f t="shared" si="52"/>
        <v>31</v>
      </c>
      <c r="MZ32" s="139">
        <f t="shared" si="52"/>
        <v>31</v>
      </c>
      <c r="NA32" s="139">
        <f t="shared" si="52"/>
        <v>31</v>
      </c>
      <c r="NB32" s="139">
        <f t="shared" si="52"/>
        <v>31</v>
      </c>
      <c r="NC32" s="139">
        <f t="shared" si="52"/>
        <v>31</v>
      </c>
      <c r="ND32" s="139">
        <f t="shared" si="52"/>
        <v>31</v>
      </c>
      <c r="NE32" s="139">
        <f t="shared" si="52"/>
        <v>31</v>
      </c>
      <c r="NF32" s="139">
        <f t="shared" si="52"/>
        <v>31</v>
      </c>
      <c r="NG32" s="139">
        <f t="shared" si="52"/>
        <v>31</v>
      </c>
      <c r="NH32" s="139">
        <f t="shared" si="52"/>
        <v>31</v>
      </c>
      <c r="NI32" s="140">
        <f t="shared" si="52"/>
        <v>31</v>
      </c>
      <c r="NJ32" s="6"/>
      <c r="NK32" s="6"/>
    </row>
    <row r="33" spans="1:375" x14ac:dyDescent="0.25">
      <c r="A33" s="95" t="s">
        <v>150</v>
      </c>
      <c r="B33" s="97">
        <v>1</v>
      </c>
      <c r="C33" s="97">
        <f>B33+1</f>
        <v>2</v>
      </c>
      <c r="D33" s="97">
        <f t="shared" ref="D33" si="53">C33+1</f>
        <v>3</v>
      </c>
      <c r="E33" s="97">
        <f t="shared" ref="E33" si="54">D33+1</f>
        <v>4</v>
      </c>
      <c r="F33" s="97">
        <f t="shared" ref="F33" si="55">E33+1</f>
        <v>5</v>
      </c>
      <c r="G33" s="97">
        <f t="shared" ref="G33" si="56">F33+1</f>
        <v>6</v>
      </c>
      <c r="H33" s="97">
        <f t="shared" ref="H33" si="57">G33+1</f>
        <v>7</v>
      </c>
      <c r="I33" s="97">
        <f t="shared" ref="I33" si="58">H33+1</f>
        <v>8</v>
      </c>
      <c r="J33" s="97">
        <f t="shared" ref="J33" si="59">I33+1</f>
        <v>9</v>
      </c>
      <c r="K33" s="97">
        <f t="shared" ref="K33" si="60">J33+1</f>
        <v>10</v>
      </c>
      <c r="L33" s="97">
        <f t="shared" ref="L33" si="61">K33+1</f>
        <v>11</v>
      </c>
      <c r="M33" s="97">
        <f t="shared" ref="M33" si="62">L33+1</f>
        <v>12</v>
      </c>
      <c r="N33" s="97">
        <f t="shared" ref="N33" si="63">M33+1</f>
        <v>13</v>
      </c>
      <c r="O33" s="97">
        <f t="shared" ref="O33" si="64">N33+1</f>
        <v>14</v>
      </c>
      <c r="P33" s="97">
        <f t="shared" ref="P33" si="65">O33+1</f>
        <v>15</v>
      </c>
      <c r="Q33" s="97">
        <f t="shared" ref="Q33" si="66">P33+1</f>
        <v>16</v>
      </c>
      <c r="R33" s="97">
        <f t="shared" ref="R33" si="67">Q33+1</f>
        <v>17</v>
      </c>
      <c r="S33" s="97">
        <f t="shared" ref="S33" si="68">R33+1</f>
        <v>18</v>
      </c>
      <c r="T33" s="97">
        <f t="shared" ref="T33" si="69">S33+1</f>
        <v>19</v>
      </c>
      <c r="U33" s="97">
        <f t="shared" ref="U33" si="70">T33+1</f>
        <v>20</v>
      </c>
      <c r="V33" s="97">
        <f t="shared" ref="V33" si="71">U33+1</f>
        <v>21</v>
      </c>
      <c r="W33" s="97">
        <f t="shared" ref="W33" si="72">V33+1</f>
        <v>22</v>
      </c>
      <c r="X33" s="97">
        <f t="shared" ref="X33" si="73">W33+1</f>
        <v>23</v>
      </c>
      <c r="Y33" s="97">
        <f t="shared" ref="Y33" si="74">X33+1</f>
        <v>24</v>
      </c>
      <c r="Z33" s="97">
        <f t="shared" ref="Z33" si="75">Y33+1</f>
        <v>25</v>
      </c>
      <c r="AA33" s="97">
        <f t="shared" ref="AA33" si="76">Z33+1</f>
        <v>26</v>
      </c>
      <c r="AB33" s="97">
        <f t="shared" ref="AB33" si="77">AA33+1</f>
        <v>27</v>
      </c>
      <c r="AC33" s="97">
        <f t="shared" ref="AC33" si="78">AB33+1</f>
        <v>28</v>
      </c>
      <c r="AD33" s="97">
        <f t="shared" ref="AD33" si="79">AC33+1</f>
        <v>29</v>
      </c>
      <c r="AE33" s="97">
        <f t="shared" ref="AE33" si="80">AD33+1</f>
        <v>30</v>
      </c>
      <c r="AF33" s="97">
        <f t="shared" ref="AF33" si="81">AE33+1</f>
        <v>31</v>
      </c>
      <c r="AG33" s="97">
        <f t="shared" ref="AG33" si="82">AF33+1</f>
        <v>32</v>
      </c>
      <c r="AH33" s="97">
        <f t="shared" ref="AH33" si="83">AG33+1</f>
        <v>33</v>
      </c>
      <c r="AI33" s="97">
        <f t="shared" ref="AI33" si="84">AH33+1</f>
        <v>34</v>
      </c>
      <c r="AJ33" s="97">
        <f t="shared" ref="AJ33" si="85">AI33+1</f>
        <v>35</v>
      </c>
      <c r="AK33" s="97">
        <f t="shared" ref="AK33" si="86">AJ33+1</f>
        <v>36</v>
      </c>
      <c r="AL33" s="97">
        <f t="shared" ref="AL33" si="87">AK33+1</f>
        <v>37</v>
      </c>
      <c r="AM33" s="97">
        <f t="shared" ref="AM33" si="88">AL33+1</f>
        <v>38</v>
      </c>
      <c r="AN33" s="97">
        <f t="shared" ref="AN33" si="89">AM33+1</f>
        <v>39</v>
      </c>
      <c r="AO33" s="97">
        <f t="shared" ref="AO33" si="90">AN33+1</f>
        <v>40</v>
      </c>
      <c r="AP33" s="97">
        <f t="shared" ref="AP33" si="91">AO33+1</f>
        <v>41</v>
      </c>
      <c r="AQ33" s="97">
        <f t="shared" ref="AQ33" si="92">AP33+1</f>
        <v>42</v>
      </c>
      <c r="AR33" s="97">
        <f t="shared" ref="AR33" si="93">AQ33+1</f>
        <v>43</v>
      </c>
      <c r="AS33" s="97">
        <f t="shared" ref="AS33" si="94">AR33+1</f>
        <v>44</v>
      </c>
      <c r="AT33" s="97">
        <f t="shared" ref="AT33" si="95">AS33+1</f>
        <v>45</v>
      </c>
      <c r="AU33" s="97">
        <f t="shared" ref="AU33" si="96">AT33+1</f>
        <v>46</v>
      </c>
      <c r="AV33" s="97">
        <f t="shared" ref="AV33" si="97">AU33+1</f>
        <v>47</v>
      </c>
      <c r="AW33" s="97">
        <f t="shared" ref="AW33" si="98">AV33+1</f>
        <v>48</v>
      </c>
      <c r="AX33" s="97">
        <f t="shared" ref="AX33" si="99">AW33+1</f>
        <v>49</v>
      </c>
      <c r="AY33" s="97">
        <f t="shared" ref="AY33" si="100">AX33+1</f>
        <v>50</v>
      </c>
      <c r="AZ33" s="97">
        <f t="shared" ref="AZ33" si="101">AY33+1</f>
        <v>51</v>
      </c>
      <c r="BA33" s="97">
        <f t="shared" ref="BA33" si="102">AZ33+1</f>
        <v>52</v>
      </c>
      <c r="BB33" s="97">
        <f t="shared" ref="BB33" si="103">BA33+1</f>
        <v>53</v>
      </c>
      <c r="BC33" s="97">
        <f t="shared" ref="BC33" si="104">BB33+1</f>
        <v>54</v>
      </c>
      <c r="BD33" s="97">
        <f t="shared" ref="BD33" si="105">BC33+1</f>
        <v>55</v>
      </c>
      <c r="BE33" s="97">
        <f t="shared" ref="BE33" si="106">BD33+1</f>
        <v>56</v>
      </c>
      <c r="BF33" s="97">
        <f t="shared" ref="BF33" si="107">BE33+1</f>
        <v>57</v>
      </c>
      <c r="BG33" s="97">
        <f t="shared" ref="BG33" si="108">BF33+1</f>
        <v>58</v>
      </c>
      <c r="BH33" s="97">
        <f t="shared" ref="BH33" si="109">BG33+1</f>
        <v>59</v>
      </c>
      <c r="BI33" s="97">
        <f t="shared" ref="BI33" si="110">BH33+1</f>
        <v>60</v>
      </c>
      <c r="BJ33" s="97">
        <f t="shared" ref="BJ33" si="111">BI33+1</f>
        <v>61</v>
      </c>
      <c r="BK33" s="97">
        <f t="shared" ref="BK33" si="112">BJ33+1</f>
        <v>62</v>
      </c>
      <c r="BL33" s="97">
        <f t="shared" ref="BL33" si="113">BK33+1</f>
        <v>63</v>
      </c>
      <c r="BM33" s="97">
        <f t="shared" ref="BM33" si="114">BL33+1</f>
        <v>64</v>
      </c>
      <c r="BN33" s="97">
        <f t="shared" ref="BN33" si="115">BM33+1</f>
        <v>65</v>
      </c>
      <c r="BO33" s="97">
        <f t="shared" ref="BO33" si="116">BN33+1</f>
        <v>66</v>
      </c>
      <c r="BP33" s="97">
        <f t="shared" ref="BP33" si="117">BO33+1</f>
        <v>67</v>
      </c>
      <c r="BQ33" s="97">
        <f t="shared" ref="BQ33" si="118">BP33+1</f>
        <v>68</v>
      </c>
      <c r="BR33" s="97">
        <f t="shared" ref="BR33" si="119">BQ33+1</f>
        <v>69</v>
      </c>
      <c r="BS33" s="97">
        <f t="shared" ref="BS33" si="120">BR33+1</f>
        <v>70</v>
      </c>
      <c r="BT33" s="97">
        <f t="shared" ref="BT33" si="121">BS33+1</f>
        <v>71</v>
      </c>
      <c r="BU33" s="97">
        <f t="shared" ref="BU33" si="122">BT33+1</f>
        <v>72</v>
      </c>
      <c r="BV33" s="97">
        <f t="shared" ref="BV33" si="123">BU33+1</f>
        <v>73</v>
      </c>
      <c r="BW33" s="97">
        <f t="shared" ref="BW33" si="124">BV33+1</f>
        <v>74</v>
      </c>
      <c r="BX33" s="97">
        <f t="shared" ref="BX33" si="125">BW33+1</f>
        <v>75</v>
      </c>
      <c r="BY33" s="97">
        <f t="shared" ref="BY33" si="126">BX33+1</f>
        <v>76</v>
      </c>
      <c r="BZ33" s="97">
        <f t="shared" ref="BZ33" si="127">BY33+1</f>
        <v>77</v>
      </c>
      <c r="CA33" s="97">
        <f t="shared" ref="CA33" si="128">BZ33+1</f>
        <v>78</v>
      </c>
      <c r="CB33" s="97">
        <f t="shared" ref="CB33" si="129">CA33+1</f>
        <v>79</v>
      </c>
      <c r="CC33" s="97">
        <f t="shared" ref="CC33" si="130">CB33+1</f>
        <v>80</v>
      </c>
      <c r="CD33" s="97">
        <f t="shared" ref="CD33" si="131">CC33+1</f>
        <v>81</v>
      </c>
      <c r="CE33" s="97">
        <f t="shared" ref="CE33" si="132">CD33+1</f>
        <v>82</v>
      </c>
      <c r="CF33" s="97">
        <f t="shared" ref="CF33" si="133">CE33+1</f>
        <v>83</v>
      </c>
      <c r="CG33" s="97">
        <f t="shared" ref="CG33" si="134">CF33+1</f>
        <v>84</v>
      </c>
      <c r="CH33" s="97">
        <f t="shared" ref="CH33" si="135">CG33+1</f>
        <v>85</v>
      </c>
      <c r="CI33" s="97">
        <f t="shared" ref="CI33" si="136">CH33+1</f>
        <v>86</v>
      </c>
      <c r="CJ33" s="97">
        <f t="shared" ref="CJ33" si="137">CI33+1</f>
        <v>87</v>
      </c>
      <c r="CK33" s="97">
        <f t="shared" ref="CK33" si="138">CJ33+1</f>
        <v>88</v>
      </c>
      <c r="CL33" s="97">
        <f t="shared" ref="CL33" si="139">CK33+1</f>
        <v>89</v>
      </c>
      <c r="CM33" s="97">
        <f t="shared" ref="CM33" si="140">CL33+1</f>
        <v>90</v>
      </c>
      <c r="CN33" s="97">
        <f t="shared" ref="CN33" si="141">CM33+1</f>
        <v>91</v>
      </c>
      <c r="CO33" s="97">
        <f t="shared" ref="CO33" si="142">CN33+1</f>
        <v>92</v>
      </c>
      <c r="CP33" s="97">
        <f t="shared" ref="CP33" si="143">CO33+1</f>
        <v>93</v>
      </c>
      <c r="CQ33" s="97">
        <f t="shared" ref="CQ33" si="144">CP33+1</f>
        <v>94</v>
      </c>
      <c r="CR33" s="97">
        <f t="shared" ref="CR33" si="145">CQ33+1</f>
        <v>95</v>
      </c>
      <c r="CS33" s="97">
        <f t="shared" ref="CS33" si="146">CR33+1</f>
        <v>96</v>
      </c>
      <c r="CT33" s="97">
        <f t="shared" ref="CT33" si="147">CS33+1</f>
        <v>97</v>
      </c>
      <c r="CU33" s="97">
        <f t="shared" ref="CU33" si="148">CT33+1</f>
        <v>98</v>
      </c>
      <c r="CV33" s="97">
        <f t="shared" ref="CV33" si="149">CU33+1</f>
        <v>99</v>
      </c>
      <c r="CW33" s="97">
        <f t="shared" ref="CW33" si="150">CV33+1</f>
        <v>100</v>
      </c>
      <c r="CX33" s="97">
        <f t="shared" ref="CX33" si="151">CW33+1</f>
        <v>101</v>
      </c>
      <c r="CY33" s="97">
        <f t="shared" ref="CY33" si="152">CX33+1</f>
        <v>102</v>
      </c>
      <c r="CZ33" s="97">
        <f t="shared" ref="CZ33" si="153">CY33+1</f>
        <v>103</v>
      </c>
      <c r="DA33" s="97">
        <f t="shared" ref="DA33" si="154">CZ33+1</f>
        <v>104</v>
      </c>
      <c r="DB33" s="97">
        <f t="shared" ref="DB33" si="155">DA33+1</f>
        <v>105</v>
      </c>
      <c r="DC33" s="97">
        <f t="shared" ref="DC33" si="156">DB33+1</f>
        <v>106</v>
      </c>
      <c r="DD33" s="97">
        <f t="shared" ref="DD33" si="157">DC33+1</f>
        <v>107</v>
      </c>
      <c r="DE33" s="97">
        <f t="shared" ref="DE33" si="158">DD33+1</f>
        <v>108</v>
      </c>
      <c r="DF33" s="97">
        <f t="shared" ref="DF33" si="159">DE33+1</f>
        <v>109</v>
      </c>
      <c r="DG33" s="97">
        <f t="shared" ref="DG33" si="160">DF33+1</f>
        <v>110</v>
      </c>
      <c r="DH33" s="97">
        <f t="shared" ref="DH33" si="161">DG33+1</f>
        <v>111</v>
      </c>
      <c r="DI33" s="97">
        <f t="shared" ref="DI33" si="162">DH33+1</f>
        <v>112</v>
      </c>
      <c r="DJ33" s="97">
        <f t="shared" ref="DJ33" si="163">DI33+1</f>
        <v>113</v>
      </c>
      <c r="DK33" s="97">
        <f t="shared" ref="DK33" si="164">DJ33+1</f>
        <v>114</v>
      </c>
      <c r="DL33" s="97">
        <f t="shared" ref="DL33" si="165">DK33+1</f>
        <v>115</v>
      </c>
      <c r="DM33" s="97">
        <f t="shared" ref="DM33" si="166">DL33+1</f>
        <v>116</v>
      </c>
      <c r="DN33" s="97">
        <f t="shared" ref="DN33" si="167">DM33+1</f>
        <v>117</v>
      </c>
      <c r="DO33" s="97">
        <f t="shared" ref="DO33" si="168">DN33+1</f>
        <v>118</v>
      </c>
      <c r="DP33" s="97">
        <f t="shared" ref="DP33" si="169">DO33+1</f>
        <v>119</v>
      </c>
      <c r="DQ33" s="97">
        <f t="shared" ref="DQ33" si="170">DP33+1</f>
        <v>120</v>
      </c>
      <c r="DR33" s="97">
        <f t="shared" ref="DR33" si="171">DQ33+1</f>
        <v>121</v>
      </c>
      <c r="DS33" s="97">
        <f t="shared" ref="DS33" si="172">DR33+1</f>
        <v>122</v>
      </c>
      <c r="DT33" s="97">
        <f t="shared" ref="DT33" si="173">DS33+1</f>
        <v>123</v>
      </c>
      <c r="DU33" s="97">
        <f t="shared" ref="DU33" si="174">DT33+1</f>
        <v>124</v>
      </c>
      <c r="DV33" s="97">
        <f t="shared" ref="DV33" si="175">DU33+1</f>
        <v>125</v>
      </c>
      <c r="DW33" s="97">
        <f t="shared" ref="DW33" si="176">DV33+1</f>
        <v>126</v>
      </c>
      <c r="DX33" s="97">
        <f t="shared" ref="DX33" si="177">DW33+1</f>
        <v>127</v>
      </c>
      <c r="DY33" s="97">
        <f t="shared" ref="DY33" si="178">DX33+1</f>
        <v>128</v>
      </c>
      <c r="DZ33" s="97">
        <f t="shared" ref="DZ33" si="179">DY33+1</f>
        <v>129</v>
      </c>
      <c r="EA33" s="97">
        <f t="shared" ref="EA33" si="180">DZ33+1</f>
        <v>130</v>
      </c>
      <c r="EB33" s="97">
        <f t="shared" ref="EB33" si="181">EA33+1</f>
        <v>131</v>
      </c>
      <c r="EC33" s="97">
        <f t="shared" ref="EC33" si="182">EB33+1</f>
        <v>132</v>
      </c>
      <c r="ED33" s="97">
        <f t="shared" ref="ED33" si="183">EC33+1</f>
        <v>133</v>
      </c>
      <c r="EE33" s="97">
        <f t="shared" ref="EE33" si="184">ED33+1</f>
        <v>134</v>
      </c>
      <c r="EF33" s="97">
        <f t="shared" ref="EF33" si="185">EE33+1</f>
        <v>135</v>
      </c>
      <c r="EG33" s="97">
        <f t="shared" ref="EG33" si="186">EF33+1</f>
        <v>136</v>
      </c>
      <c r="EH33" s="97">
        <f t="shared" ref="EH33" si="187">EG33+1</f>
        <v>137</v>
      </c>
      <c r="EI33" s="97">
        <f t="shared" ref="EI33" si="188">EH33+1</f>
        <v>138</v>
      </c>
      <c r="EJ33" s="97">
        <f t="shared" ref="EJ33" si="189">EI33+1</f>
        <v>139</v>
      </c>
      <c r="EK33" s="97">
        <f t="shared" ref="EK33" si="190">EJ33+1</f>
        <v>140</v>
      </c>
      <c r="EL33" s="97">
        <f t="shared" ref="EL33" si="191">EK33+1</f>
        <v>141</v>
      </c>
      <c r="EM33" s="97">
        <f t="shared" ref="EM33" si="192">EL33+1</f>
        <v>142</v>
      </c>
      <c r="EN33" s="97">
        <f t="shared" ref="EN33" si="193">EM33+1</f>
        <v>143</v>
      </c>
      <c r="EO33" s="97">
        <f t="shared" ref="EO33" si="194">EN33+1</f>
        <v>144</v>
      </c>
      <c r="EP33" s="97">
        <f t="shared" ref="EP33" si="195">EO33+1</f>
        <v>145</v>
      </c>
      <c r="EQ33" s="97">
        <f t="shared" ref="EQ33" si="196">EP33+1</f>
        <v>146</v>
      </c>
      <c r="ER33" s="97">
        <f t="shared" ref="ER33" si="197">EQ33+1</f>
        <v>147</v>
      </c>
      <c r="ES33" s="97">
        <f t="shared" ref="ES33" si="198">ER33+1</f>
        <v>148</v>
      </c>
      <c r="ET33" s="97">
        <f t="shared" ref="ET33" si="199">ES33+1</f>
        <v>149</v>
      </c>
      <c r="EU33" s="97">
        <f t="shared" ref="EU33" si="200">ET33+1</f>
        <v>150</v>
      </c>
      <c r="EV33" s="97">
        <f t="shared" ref="EV33" si="201">EU33+1</f>
        <v>151</v>
      </c>
      <c r="EW33" s="97">
        <f t="shared" ref="EW33" si="202">EV33+1</f>
        <v>152</v>
      </c>
      <c r="EX33" s="97">
        <f t="shared" ref="EX33" si="203">EW33+1</f>
        <v>153</v>
      </c>
      <c r="EY33" s="97">
        <f t="shared" ref="EY33" si="204">EX33+1</f>
        <v>154</v>
      </c>
      <c r="EZ33" s="97">
        <f t="shared" ref="EZ33" si="205">EY33+1</f>
        <v>155</v>
      </c>
      <c r="FA33" s="97">
        <f t="shared" ref="FA33" si="206">EZ33+1</f>
        <v>156</v>
      </c>
      <c r="FB33" s="97">
        <f t="shared" ref="FB33" si="207">FA33+1</f>
        <v>157</v>
      </c>
      <c r="FC33" s="97">
        <f t="shared" ref="FC33" si="208">FB33+1</f>
        <v>158</v>
      </c>
      <c r="FD33" s="97">
        <f t="shared" ref="FD33" si="209">FC33+1</f>
        <v>159</v>
      </c>
      <c r="FE33" s="97">
        <f t="shared" ref="FE33" si="210">FD33+1</f>
        <v>160</v>
      </c>
      <c r="FF33" s="97">
        <f t="shared" ref="FF33" si="211">FE33+1</f>
        <v>161</v>
      </c>
      <c r="FG33" s="97">
        <f t="shared" ref="FG33" si="212">FF33+1</f>
        <v>162</v>
      </c>
      <c r="FH33" s="97">
        <f t="shared" ref="FH33" si="213">FG33+1</f>
        <v>163</v>
      </c>
      <c r="FI33" s="97">
        <f t="shared" ref="FI33" si="214">FH33+1</f>
        <v>164</v>
      </c>
      <c r="FJ33" s="97">
        <f t="shared" ref="FJ33" si="215">FI33+1</f>
        <v>165</v>
      </c>
      <c r="FK33" s="97">
        <f t="shared" ref="FK33" si="216">FJ33+1</f>
        <v>166</v>
      </c>
      <c r="FL33" s="97">
        <f t="shared" ref="FL33" si="217">FK33+1</f>
        <v>167</v>
      </c>
      <c r="FM33" s="97">
        <f t="shared" ref="FM33" si="218">FL33+1</f>
        <v>168</v>
      </c>
      <c r="FN33" s="97">
        <f t="shared" ref="FN33" si="219">FM33+1</f>
        <v>169</v>
      </c>
      <c r="FO33" s="97">
        <f t="shared" ref="FO33" si="220">FN33+1</f>
        <v>170</v>
      </c>
      <c r="FP33" s="97">
        <f t="shared" ref="FP33" si="221">FO33+1</f>
        <v>171</v>
      </c>
      <c r="FQ33" s="97">
        <f t="shared" ref="FQ33" si="222">FP33+1</f>
        <v>172</v>
      </c>
      <c r="FR33" s="97">
        <f t="shared" ref="FR33" si="223">FQ33+1</f>
        <v>173</v>
      </c>
      <c r="FS33" s="97">
        <f t="shared" ref="FS33" si="224">FR33+1</f>
        <v>174</v>
      </c>
      <c r="FT33" s="97">
        <f t="shared" ref="FT33" si="225">FS33+1</f>
        <v>175</v>
      </c>
      <c r="FU33" s="97">
        <f t="shared" ref="FU33" si="226">FT33+1</f>
        <v>176</v>
      </c>
      <c r="FV33" s="97">
        <f t="shared" ref="FV33" si="227">FU33+1</f>
        <v>177</v>
      </c>
      <c r="FW33" s="97">
        <f t="shared" ref="FW33" si="228">FV33+1</f>
        <v>178</v>
      </c>
      <c r="FX33" s="97">
        <f t="shared" ref="FX33" si="229">FW33+1</f>
        <v>179</v>
      </c>
      <c r="FY33" s="97">
        <f t="shared" ref="FY33" si="230">FX33+1</f>
        <v>180</v>
      </c>
      <c r="FZ33" s="97">
        <f t="shared" ref="FZ33" si="231">FY33+1</f>
        <v>181</v>
      </c>
      <c r="GA33" s="97">
        <f t="shared" ref="GA33" si="232">FZ33+1</f>
        <v>182</v>
      </c>
      <c r="GB33" s="97">
        <f t="shared" ref="GB33" si="233">GA33+1</f>
        <v>183</v>
      </c>
      <c r="GC33" s="97">
        <f t="shared" ref="GC33" si="234">GB33+1</f>
        <v>184</v>
      </c>
      <c r="GD33" s="97">
        <f t="shared" ref="GD33" si="235">GC33+1</f>
        <v>185</v>
      </c>
      <c r="GE33" s="97">
        <f t="shared" ref="GE33" si="236">GD33+1</f>
        <v>186</v>
      </c>
      <c r="GF33" s="97">
        <f t="shared" ref="GF33" si="237">GE33+1</f>
        <v>187</v>
      </c>
      <c r="GG33" s="97">
        <f t="shared" ref="GG33" si="238">GF33+1</f>
        <v>188</v>
      </c>
      <c r="GH33" s="97">
        <f t="shared" ref="GH33" si="239">GG33+1</f>
        <v>189</v>
      </c>
      <c r="GI33" s="97">
        <f t="shared" ref="GI33" si="240">GH33+1</f>
        <v>190</v>
      </c>
      <c r="GJ33" s="97">
        <f t="shared" ref="GJ33" si="241">GI33+1</f>
        <v>191</v>
      </c>
      <c r="GK33" s="97">
        <f t="shared" ref="GK33" si="242">GJ33+1</f>
        <v>192</v>
      </c>
      <c r="GL33" s="97">
        <f t="shared" ref="GL33" si="243">GK33+1</f>
        <v>193</v>
      </c>
      <c r="GM33" s="97">
        <f t="shared" ref="GM33" si="244">GL33+1</f>
        <v>194</v>
      </c>
      <c r="GN33" s="97">
        <f t="shared" ref="GN33" si="245">GM33+1</f>
        <v>195</v>
      </c>
      <c r="GO33" s="97">
        <f t="shared" ref="GO33" si="246">GN33+1</f>
        <v>196</v>
      </c>
      <c r="GP33" s="97">
        <f t="shared" ref="GP33" si="247">GO33+1</f>
        <v>197</v>
      </c>
      <c r="GQ33" s="97">
        <f t="shared" ref="GQ33" si="248">GP33+1</f>
        <v>198</v>
      </c>
      <c r="GR33" s="97">
        <f t="shared" ref="GR33" si="249">GQ33+1</f>
        <v>199</v>
      </c>
      <c r="GS33" s="97">
        <f t="shared" ref="GS33" si="250">GR33+1</f>
        <v>200</v>
      </c>
      <c r="GT33" s="97">
        <f t="shared" ref="GT33" si="251">GS33+1</f>
        <v>201</v>
      </c>
      <c r="GU33" s="97">
        <f t="shared" ref="GU33" si="252">GT33+1</f>
        <v>202</v>
      </c>
      <c r="GV33" s="97">
        <f t="shared" ref="GV33" si="253">GU33+1</f>
        <v>203</v>
      </c>
      <c r="GW33" s="97">
        <f t="shared" ref="GW33" si="254">GV33+1</f>
        <v>204</v>
      </c>
      <c r="GX33" s="97">
        <f t="shared" ref="GX33" si="255">GW33+1</f>
        <v>205</v>
      </c>
      <c r="GY33" s="97">
        <f t="shared" ref="GY33" si="256">GX33+1</f>
        <v>206</v>
      </c>
      <c r="GZ33" s="97">
        <f t="shared" ref="GZ33" si="257">GY33+1</f>
        <v>207</v>
      </c>
      <c r="HA33" s="97">
        <f t="shared" ref="HA33" si="258">GZ33+1</f>
        <v>208</v>
      </c>
      <c r="HB33" s="97">
        <f t="shared" ref="HB33" si="259">HA33+1</f>
        <v>209</v>
      </c>
      <c r="HC33" s="97">
        <f t="shared" ref="HC33" si="260">HB33+1</f>
        <v>210</v>
      </c>
      <c r="HD33" s="97">
        <f t="shared" ref="HD33" si="261">HC33+1</f>
        <v>211</v>
      </c>
      <c r="HE33" s="97">
        <f t="shared" ref="HE33" si="262">HD33+1</f>
        <v>212</v>
      </c>
      <c r="HF33" s="97">
        <f t="shared" ref="HF33" si="263">HE33+1</f>
        <v>213</v>
      </c>
      <c r="HG33" s="97">
        <f t="shared" ref="HG33" si="264">HF33+1</f>
        <v>214</v>
      </c>
      <c r="HH33" s="97">
        <f t="shared" ref="HH33" si="265">HG33+1</f>
        <v>215</v>
      </c>
      <c r="HI33" s="97">
        <f t="shared" ref="HI33" si="266">HH33+1</f>
        <v>216</v>
      </c>
      <c r="HJ33" s="97">
        <f t="shared" ref="HJ33" si="267">HI33+1</f>
        <v>217</v>
      </c>
      <c r="HK33" s="97">
        <f t="shared" ref="HK33" si="268">HJ33+1</f>
        <v>218</v>
      </c>
      <c r="HL33" s="97">
        <f t="shared" ref="HL33" si="269">HK33+1</f>
        <v>219</v>
      </c>
      <c r="HM33" s="97">
        <f t="shared" ref="HM33" si="270">HL33+1</f>
        <v>220</v>
      </c>
      <c r="HN33" s="97">
        <f t="shared" ref="HN33" si="271">HM33+1</f>
        <v>221</v>
      </c>
      <c r="HO33" s="97">
        <f t="shared" ref="HO33" si="272">HN33+1</f>
        <v>222</v>
      </c>
      <c r="HP33" s="97">
        <f t="shared" ref="HP33" si="273">HO33+1</f>
        <v>223</v>
      </c>
      <c r="HQ33" s="97">
        <f t="shared" ref="HQ33" si="274">HP33+1</f>
        <v>224</v>
      </c>
      <c r="HR33" s="97">
        <f t="shared" ref="HR33" si="275">HQ33+1</f>
        <v>225</v>
      </c>
      <c r="HS33" s="97">
        <f t="shared" ref="HS33" si="276">HR33+1</f>
        <v>226</v>
      </c>
      <c r="HT33" s="97">
        <f t="shared" ref="HT33" si="277">HS33+1</f>
        <v>227</v>
      </c>
      <c r="HU33" s="97">
        <f t="shared" ref="HU33" si="278">HT33+1</f>
        <v>228</v>
      </c>
      <c r="HV33" s="97">
        <f t="shared" ref="HV33" si="279">HU33+1</f>
        <v>229</v>
      </c>
      <c r="HW33" s="97">
        <f t="shared" ref="HW33" si="280">HV33+1</f>
        <v>230</v>
      </c>
      <c r="HX33" s="97">
        <f t="shared" ref="HX33" si="281">HW33+1</f>
        <v>231</v>
      </c>
      <c r="HY33" s="97">
        <f t="shared" ref="HY33" si="282">HX33+1</f>
        <v>232</v>
      </c>
      <c r="HZ33" s="97">
        <f t="shared" ref="HZ33" si="283">HY33+1</f>
        <v>233</v>
      </c>
      <c r="IA33" s="97">
        <f t="shared" ref="IA33" si="284">HZ33+1</f>
        <v>234</v>
      </c>
      <c r="IB33" s="97">
        <f t="shared" ref="IB33" si="285">IA33+1</f>
        <v>235</v>
      </c>
      <c r="IC33" s="97">
        <f t="shared" ref="IC33" si="286">IB33+1</f>
        <v>236</v>
      </c>
      <c r="ID33" s="97">
        <f t="shared" ref="ID33" si="287">IC33+1</f>
        <v>237</v>
      </c>
      <c r="IE33" s="97">
        <f t="shared" ref="IE33" si="288">ID33+1</f>
        <v>238</v>
      </c>
      <c r="IF33" s="97">
        <f t="shared" ref="IF33" si="289">IE33+1</f>
        <v>239</v>
      </c>
      <c r="IG33" s="97">
        <f t="shared" ref="IG33" si="290">IF33+1</f>
        <v>240</v>
      </c>
      <c r="IH33" s="97">
        <f t="shared" ref="IH33" si="291">IG33+1</f>
        <v>241</v>
      </c>
      <c r="II33" s="97">
        <f t="shared" ref="II33" si="292">IH33+1</f>
        <v>242</v>
      </c>
      <c r="IJ33" s="97">
        <f t="shared" ref="IJ33" si="293">II33+1</f>
        <v>243</v>
      </c>
      <c r="IK33" s="97">
        <f t="shared" ref="IK33" si="294">IJ33+1</f>
        <v>244</v>
      </c>
      <c r="IL33" s="97">
        <f t="shared" ref="IL33" si="295">IK33+1</f>
        <v>245</v>
      </c>
      <c r="IM33" s="97">
        <f t="shared" ref="IM33" si="296">IL33+1</f>
        <v>246</v>
      </c>
      <c r="IN33" s="97">
        <f t="shared" ref="IN33" si="297">IM33+1</f>
        <v>247</v>
      </c>
      <c r="IO33" s="97">
        <f t="shared" ref="IO33" si="298">IN33+1</f>
        <v>248</v>
      </c>
      <c r="IP33" s="97">
        <f t="shared" ref="IP33" si="299">IO33+1</f>
        <v>249</v>
      </c>
      <c r="IQ33" s="97">
        <f t="shared" ref="IQ33" si="300">IP33+1</f>
        <v>250</v>
      </c>
      <c r="IR33" s="97">
        <f t="shared" ref="IR33" si="301">IQ33+1</f>
        <v>251</v>
      </c>
      <c r="IS33" s="97">
        <f t="shared" ref="IS33" si="302">IR33+1</f>
        <v>252</v>
      </c>
      <c r="IT33" s="97">
        <f t="shared" ref="IT33" si="303">IS33+1</f>
        <v>253</v>
      </c>
      <c r="IU33" s="97">
        <f t="shared" ref="IU33" si="304">IT33+1</f>
        <v>254</v>
      </c>
      <c r="IV33" s="97">
        <f t="shared" ref="IV33" si="305">IU33+1</f>
        <v>255</v>
      </c>
      <c r="IW33" s="97">
        <f t="shared" ref="IW33" si="306">IV33+1</f>
        <v>256</v>
      </c>
      <c r="IX33" s="97">
        <f t="shared" ref="IX33" si="307">IW33+1</f>
        <v>257</v>
      </c>
      <c r="IY33" s="97">
        <f t="shared" ref="IY33" si="308">IX33+1</f>
        <v>258</v>
      </c>
      <c r="IZ33" s="97">
        <f t="shared" ref="IZ33" si="309">IY33+1</f>
        <v>259</v>
      </c>
      <c r="JA33" s="97">
        <f t="shared" ref="JA33" si="310">IZ33+1</f>
        <v>260</v>
      </c>
      <c r="JB33" s="97">
        <f t="shared" ref="JB33" si="311">JA33+1</f>
        <v>261</v>
      </c>
      <c r="JC33" s="97">
        <f t="shared" ref="JC33" si="312">JB33+1</f>
        <v>262</v>
      </c>
      <c r="JD33" s="97">
        <f t="shared" ref="JD33" si="313">JC33+1</f>
        <v>263</v>
      </c>
      <c r="JE33" s="97">
        <f t="shared" ref="JE33" si="314">JD33+1</f>
        <v>264</v>
      </c>
      <c r="JF33" s="97">
        <f t="shared" ref="JF33" si="315">JE33+1</f>
        <v>265</v>
      </c>
      <c r="JG33" s="97">
        <f t="shared" ref="JG33" si="316">JF33+1</f>
        <v>266</v>
      </c>
      <c r="JH33" s="97">
        <f t="shared" ref="JH33" si="317">JG33+1</f>
        <v>267</v>
      </c>
      <c r="JI33" s="97">
        <f t="shared" ref="JI33" si="318">JH33+1</f>
        <v>268</v>
      </c>
      <c r="JJ33" s="97">
        <f t="shared" ref="JJ33" si="319">JI33+1</f>
        <v>269</v>
      </c>
      <c r="JK33" s="97">
        <f t="shared" ref="JK33" si="320">JJ33+1</f>
        <v>270</v>
      </c>
      <c r="JL33" s="97">
        <f t="shared" ref="JL33" si="321">JK33+1</f>
        <v>271</v>
      </c>
      <c r="JM33" s="97">
        <f t="shared" ref="JM33" si="322">JL33+1</f>
        <v>272</v>
      </c>
      <c r="JN33" s="97">
        <f t="shared" ref="JN33" si="323">JM33+1</f>
        <v>273</v>
      </c>
      <c r="JO33" s="97">
        <f t="shared" ref="JO33" si="324">JN33+1</f>
        <v>274</v>
      </c>
      <c r="JP33" s="97">
        <f t="shared" ref="JP33" si="325">JO33+1</f>
        <v>275</v>
      </c>
      <c r="JQ33" s="97">
        <f t="shared" ref="JQ33" si="326">JP33+1</f>
        <v>276</v>
      </c>
      <c r="JR33" s="97">
        <f t="shared" ref="JR33" si="327">JQ33+1</f>
        <v>277</v>
      </c>
      <c r="JS33" s="97">
        <f t="shared" ref="JS33" si="328">JR33+1</f>
        <v>278</v>
      </c>
      <c r="JT33" s="97">
        <f t="shared" ref="JT33" si="329">JS33+1</f>
        <v>279</v>
      </c>
      <c r="JU33" s="97">
        <f t="shared" ref="JU33" si="330">JT33+1</f>
        <v>280</v>
      </c>
      <c r="JV33" s="97">
        <f t="shared" ref="JV33" si="331">JU33+1</f>
        <v>281</v>
      </c>
      <c r="JW33" s="97">
        <f t="shared" ref="JW33" si="332">JV33+1</f>
        <v>282</v>
      </c>
      <c r="JX33" s="97">
        <f t="shared" ref="JX33" si="333">JW33+1</f>
        <v>283</v>
      </c>
      <c r="JY33" s="97">
        <f t="shared" ref="JY33" si="334">JX33+1</f>
        <v>284</v>
      </c>
      <c r="JZ33" s="97">
        <f t="shared" ref="JZ33" si="335">JY33+1</f>
        <v>285</v>
      </c>
      <c r="KA33" s="97">
        <f t="shared" ref="KA33" si="336">JZ33+1</f>
        <v>286</v>
      </c>
      <c r="KB33" s="97">
        <f t="shared" ref="KB33" si="337">KA33+1</f>
        <v>287</v>
      </c>
      <c r="KC33" s="97">
        <f t="shared" ref="KC33" si="338">KB33+1</f>
        <v>288</v>
      </c>
      <c r="KD33" s="97">
        <f t="shared" ref="KD33" si="339">KC33+1</f>
        <v>289</v>
      </c>
      <c r="KE33" s="97">
        <f t="shared" ref="KE33" si="340">KD33+1</f>
        <v>290</v>
      </c>
      <c r="KF33" s="97">
        <f t="shared" ref="KF33" si="341">KE33+1</f>
        <v>291</v>
      </c>
      <c r="KG33" s="97">
        <f t="shared" ref="KG33" si="342">KF33+1</f>
        <v>292</v>
      </c>
      <c r="KH33" s="97">
        <f t="shared" ref="KH33" si="343">KG33+1</f>
        <v>293</v>
      </c>
      <c r="KI33" s="97">
        <f t="shared" ref="KI33" si="344">KH33+1</f>
        <v>294</v>
      </c>
      <c r="KJ33" s="97">
        <f t="shared" ref="KJ33" si="345">KI33+1</f>
        <v>295</v>
      </c>
      <c r="KK33" s="97">
        <f t="shared" ref="KK33" si="346">KJ33+1</f>
        <v>296</v>
      </c>
      <c r="KL33" s="97">
        <f t="shared" ref="KL33" si="347">KK33+1</f>
        <v>297</v>
      </c>
      <c r="KM33" s="97">
        <f t="shared" ref="KM33" si="348">KL33+1</f>
        <v>298</v>
      </c>
      <c r="KN33" s="97">
        <f t="shared" ref="KN33" si="349">KM33+1</f>
        <v>299</v>
      </c>
      <c r="KO33" s="97">
        <f t="shared" ref="KO33" si="350">KN33+1</f>
        <v>300</v>
      </c>
      <c r="KP33" s="97">
        <f t="shared" ref="KP33" si="351">KO33+1</f>
        <v>301</v>
      </c>
      <c r="KQ33" s="97">
        <f t="shared" ref="KQ33" si="352">KP33+1</f>
        <v>302</v>
      </c>
      <c r="KR33" s="97">
        <f t="shared" ref="KR33" si="353">KQ33+1</f>
        <v>303</v>
      </c>
      <c r="KS33" s="97">
        <f t="shared" ref="KS33" si="354">KR33+1</f>
        <v>304</v>
      </c>
      <c r="KT33" s="97">
        <f t="shared" ref="KT33" si="355">KS33+1</f>
        <v>305</v>
      </c>
      <c r="KU33" s="97">
        <f t="shared" ref="KU33" si="356">KT33+1</f>
        <v>306</v>
      </c>
      <c r="KV33" s="97">
        <f t="shared" ref="KV33" si="357">KU33+1</f>
        <v>307</v>
      </c>
      <c r="KW33" s="97">
        <f t="shared" ref="KW33" si="358">KV33+1</f>
        <v>308</v>
      </c>
      <c r="KX33" s="97">
        <f t="shared" ref="KX33" si="359">KW33+1</f>
        <v>309</v>
      </c>
      <c r="KY33" s="97">
        <f t="shared" ref="KY33" si="360">KX33+1</f>
        <v>310</v>
      </c>
      <c r="KZ33" s="97">
        <f t="shared" ref="KZ33" si="361">KY33+1</f>
        <v>311</v>
      </c>
      <c r="LA33" s="97">
        <f t="shared" ref="LA33" si="362">KZ33+1</f>
        <v>312</v>
      </c>
      <c r="LB33" s="97">
        <f t="shared" ref="LB33" si="363">LA33+1</f>
        <v>313</v>
      </c>
      <c r="LC33" s="97">
        <f t="shared" ref="LC33" si="364">LB33+1</f>
        <v>314</v>
      </c>
      <c r="LD33" s="97">
        <f t="shared" ref="LD33" si="365">LC33+1</f>
        <v>315</v>
      </c>
      <c r="LE33" s="97">
        <f t="shared" ref="LE33" si="366">LD33+1</f>
        <v>316</v>
      </c>
      <c r="LF33" s="97">
        <f t="shared" ref="LF33" si="367">LE33+1</f>
        <v>317</v>
      </c>
      <c r="LG33" s="97">
        <f t="shared" ref="LG33" si="368">LF33+1</f>
        <v>318</v>
      </c>
      <c r="LH33" s="97">
        <f t="shared" ref="LH33" si="369">LG33+1</f>
        <v>319</v>
      </c>
      <c r="LI33" s="97">
        <f t="shared" ref="LI33" si="370">LH33+1</f>
        <v>320</v>
      </c>
      <c r="LJ33" s="97">
        <f t="shared" ref="LJ33" si="371">LI33+1</f>
        <v>321</v>
      </c>
      <c r="LK33" s="97">
        <f t="shared" ref="LK33" si="372">LJ33+1</f>
        <v>322</v>
      </c>
      <c r="LL33" s="97">
        <f t="shared" ref="LL33" si="373">LK33+1</f>
        <v>323</v>
      </c>
      <c r="LM33" s="97">
        <f t="shared" ref="LM33" si="374">LL33+1</f>
        <v>324</v>
      </c>
      <c r="LN33" s="97">
        <f t="shared" ref="LN33" si="375">LM33+1</f>
        <v>325</v>
      </c>
      <c r="LO33" s="97">
        <f t="shared" ref="LO33" si="376">LN33+1</f>
        <v>326</v>
      </c>
      <c r="LP33" s="97">
        <f t="shared" ref="LP33" si="377">LO33+1</f>
        <v>327</v>
      </c>
      <c r="LQ33" s="97">
        <f t="shared" ref="LQ33" si="378">LP33+1</f>
        <v>328</v>
      </c>
      <c r="LR33" s="97">
        <f t="shared" ref="LR33" si="379">LQ33+1</f>
        <v>329</v>
      </c>
      <c r="LS33" s="97">
        <f t="shared" ref="LS33" si="380">LR33+1</f>
        <v>330</v>
      </c>
      <c r="LT33" s="97">
        <f t="shared" ref="LT33" si="381">LS33+1</f>
        <v>331</v>
      </c>
      <c r="LU33" s="97">
        <f t="shared" ref="LU33" si="382">LT33+1</f>
        <v>332</v>
      </c>
      <c r="LV33" s="97">
        <f t="shared" ref="LV33" si="383">LU33+1</f>
        <v>333</v>
      </c>
      <c r="LW33" s="97">
        <f t="shared" ref="LW33" si="384">LV33+1</f>
        <v>334</v>
      </c>
      <c r="LX33" s="97">
        <f t="shared" ref="LX33" si="385">LW33+1</f>
        <v>335</v>
      </c>
      <c r="LY33" s="97">
        <f t="shared" ref="LY33" si="386">LX33+1</f>
        <v>336</v>
      </c>
      <c r="LZ33" s="97">
        <f t="shared" ref="LZ33" si="387">LY33+1</f>
        <v>337</v>
      </c>
      <c r="MA33" s="97">
        <f t="shared" ref="MA33" si="388">LZ33+1</f>
        <v>338</v>
      </c>
      <c r="MB33" s="97">
        <f t="shared" ref="MB33" si="389">MA33+1</f>
        <v>339</v>
      </c>
      <c r="MC33" s="97">
        <f t="shared" ref="MC33" si="390">MB33+1</f>
        <v>340</v>
      </c>
      <c r="MD33" s="97">
        <f t="shared" ref="MD33" si="391">MC33+1</f>
        <v>341</v>
      </c>
      <c r="ME33" s="97">
        <f t="shared" ref="ME33" si="392">MD33+1</f>
        <v>342</v>
      </c>
      <c r="MF33" s="97">
        <f t="shared" ref="MF33" si="393">ME33+1</f>
        <v>343</v>
      </c>
      <c r="MG33" s="97">
        <f t="shared" ref="MG33" si="394">MF33+1</f>
        <v>344</v>
      </c>
      <c r="MH33" s="97">
        <f t="shared" ref="MH33" si="395">MG33+1</f>
        <v>345</v>
      </c>
      <c r="MI33" s="97">
        <f t="shared" ref="MI33" si="396">MH33+1</f>
        <v>346</v>
      </c>
      <c r="MJ33" s="97">
        <f t="shared" ref="MJ33" si="397">MI33+1</f>
        <v>347</v>
      </c>
      <c r="MK33" s="97">
        <f t="shared" ref="MK33" si="398">MJ33+1</f>
        <v>348</v>
      </c>
      <c r="ML33" s="97">
        <f t="shared" ref="ML33" si="399">MK33+1</f>
        <v>349</v>
      </c>
      <c r="MM33" s="97">
        <f t="shared" ref="MM33" si="400">ML33+1</f>
        <v>350</v>
      </c>
      <c r="MN33" s="97">
        <f t="shared" ref="MN33" si="401">MM33+1</f>
        <v>351</v>
      </c>
      <c r="MO33" s="97">
        <f t="shared" ref="MO33" si="402">MN33+1</f>
        <v>352</v>
      </c>
      <c r="MP33" s="97">
        <f t="shared" ref="MP33" si="403">MO33+1</f>
        <v>353</v>
      </c>
      <c r="MQ33" s="97">
        <f t="shared" ref="MQ33" si="404">MP33+1</f>
        <v>354</v>
      </c>
      <c r="MR33" s="97">
        <f t="shared" ref="MR33" si="405">MQ33+1</f>
        <v>355</v>
      </c>
      <c r="MS33" s="97">
        <f t="shared" ref="MS33" si="406">MR33+1</f>
        <v>356</v>
      </c>
      <c r="MT33" s="97">
        <f t="shared" ref="MT33" si="407">MS33+1</f>
        <v>357</v>
      </c>
      <c r="MU33" s="97">
        <f t="shared" ref="MU33" si="408">MT33+1</f>
        <v>358</v>
      </c>
      <c r="MV33" s="97">
        <f t="shared" ref="MV33" si="409">MU33+1</f>
        <v>359</v>
      </c>
      <c r="MW33" s="97">
        <f t="shared" ref="MW33" si="410">MV33+1</f>
        <v>360</v>
      </c>
      <c r="MX33" s="97">
        <f t="shared" ref="MX33" si="411">MW33+1</f>
        <v>361</v>
      </c>
      <c r="MY33" s="97">
        <f t="shared" ref="MY33" si="412">MX33+1</f>
        <v>362</v>
      </c>
      <c r="MZ33" s="97">
        <f t="shared" ref="MZ33" si="413">MY33+1</f>
        <v>363</v>
      </c>
      <c r="NA33" s="97">
        <f t="shared" ref="NA33" si="414">MZ33+1</f>
        <v>364</v>
      </c>
      <c r="NB33" s="97">
        <f t="shared" ref="NB33" si="415">NA33+1</f>
        <v>365</v>
      </c>
      <c r="NC33" s="97">
        <f t="shared" ref="NC33" si="416">NB33+1</f>
        <v>366</v>
      </c>
      <c r="ND33" s="97">
        <f t="shared" ref="ND33" si="417">NC33+1</f>
        <v>367</v>
      </c>
      <c r="NE33" s="97">
        <f t="shared" ref="NE33" si="418">ND33+1</f>
        <v>368</v>
      </c>
      <c r="NF33" s="97">
        <f t="shared" ref="NF33" si="419">NE33+1</f>
        <v>369</v>
      </c>
      <c r="NG33" s="97">
        <f t="shared" ref="NG33" si="420">NF33+1</f>
        <v>370</v>
      </c>
      <c r="NH33" s="97">
        <f t="shared" ref="NH33" si="421">NG33+1</f>
        <v>371</v>
      </c>
      <c r="NI33" s="98">
        <f t="shared" ref="NI33" si="422">NH33+1</f>
        <v>372</v>
      </c>
      <c r="NJ33" s="6"/>
      <c r="NK33" s="6"/>
    </row>
    <row r="34" spans="1:375" x14ac:dyDescent="0.25">
      <c r="A34" s="99" t="s">
        <v>202</v>
      </c>
      <c r="B34" s="100">
        <f>B25</f>
        <v>43982</v>
      </c>
      <c r="C34" s="100">
        <f>EOMONTH(B34,1)</f>
        <v>44012</v>
      </c>
      <c r="D34" s="100">
        <f t="shared" ref="D34" si="423">EOMONTH(C34,1)</f>
        <v>44043</v>
      </c>
      <c r="E34" s="100">
        <f t="shared" ref="E34" si="424">EOMONTH(D34,1)</f>
        <v>44074</v>
      </c>
      <c r="F34" s="100">
        <f t="shared" ref="F34" si="425">EOMONTH(E34,1)</f>
        <v>44104</v>
      </c>
      <c r="G34" s="100">
        <f t="shared" ref="G34" si="426">EOMONTH(F34,1)</f>
        <v>44135</v>
      </c>
      <c r="H34" s="100">
        <f t="shared" ref="H34" si="427">EOMONTH(G34,1)</f>
        <v>44165</v>
      </c>
      <c r="I34" s="100">
        <f t="shared" ref="I34" si="428">EOMONTH(H34,1)</f>
        <v>44196</v>
      </c>
      <c r="J34" s="100">
        <f t="shared" ref="J34" si="429">EOMONTH(I34,1)</f>
        <v>44227</v>
      </c>
      <c r="K34" s="100">
        <f t="shared" ref="K34" si="430">EOMONTH(J34,1)</f>
        <v>44255</v>
      </c>
      <c r="L34" s="100">
        <f t="shared" ref="L34" si="431">EOMONTH(K34,1)</f>
        <v>44286</v>
      </c>
      <c r="M34" s="100">
        <f t="shared" ref="M34" si="432">EOMONTH(L34,1)</f>
        <v>44316</v>
      </c>
      <c r="N34" s="100">
        <f t="shared" ref="N34" si="433">EOMONTH(M34,1)</f>
        <v>44347</v>
      </c>
      <c r="O34" s="100">
        <f t="shared" ref="O34" si="434">EOMONTH(N34,1)</f>
        <v>44377</v>
      </c>
      <c r="P34" s="100">
        <f t="shared" ref="P34" si="435">EOMONTH(O34,1)</f>
        <v>44408</v>
      </c>
      <c r="Q34" s="100">
        <f t="shared" ref="Q34" si="436">EOMONTH(P34,1)</f>
        <v>44439</v>
      </c>
      <c r="R34" s="100">
        <f t="shared" ref="R34" si="437">EOMONTH(Q34,1)</f>
        <v>44469</v>
      </c>
      <c r="S34" s="100">
        <f t="shared" ref="S34" si="438">EOMONTH(R34,1)</f>
        <v>44500</v>
      </c>
      <c r="T34" s="100">
        <f t="shared" ref="T34" si="439">EOMONTH(S34,1)</f>
        <v>44530</v>
      </c>
      <c r="U34" s="100">
        <f t="shared" ref="U34" si="440">EOMONTH(T34,1)</f>
        <v>44561</v>
      </c>
      <c r="V34" s="100">
        <f t="shared" ref="V34" si="441">EOMONTH(U34,1)</f>
        <v>44592</v>
      </c>
      <c r="W34" s="100">
        <f t="shared" ref="W34" si="442">EOMONTH(V34,1)</f>
        <v>44620</v>
      </c>
      <c r="X34" s="100">
        <f t="shared" ref="X34" si="443">EOMONTH(W34,1)</f>
        <v>44651</v>
      </c>
      <c r="Y34" s="100">
        <f t="shared" ref="Y34" si="444">EOMONTH(X34,1)</f>
        <v>44681</v>
      </c>
      <c r="Z34" s="100">
        <f t="shared" ref="Z34" si="445">EOMONTH(Y34,1)</f>
        <v>44712</v>
      </c>
      <c r="AA34" s="100">
        <f t="shared" ref="AA34" si="446">EOMONTH(Z34,1)</f>
        <v>44742</v>
      </c>
      <c r="AB34" s="100">
        <f t="shared" ref="AB34" si="447">EOMONTH(AA34,1)</f>
        <v>44773</v>
      </c>
      <c r="AC34" s="100">
        <f t="shared" ref="AC34" si="448">EOMONTH(AB34,1)</f>
        <v>44804</v>
      </c>
      <c r="AD34" s="100">
        <f t="shared" ref="AD34" si="449">EOMONTH(AC34,1)</f>
        <v>44834</v>
      </c>
      <c r="AE34" s="100">
        <f t="shared" ref="AE34" si="450">EOMONTH(AD34,1)</f>
        <v>44865</v>
      </c>
      <c r="AF34" s="100">
        <f t="shared" ref="AF34" si="451">EOMONTH(AE34,1)</f>
        <v>44895</v>
      </c>
      <c r="AG34" s="100">
        <f t="shared" ref="AG34" si="452">EOMONTH(AF34,1)</f>
        <v>44926</v>
      </c>
      <c r="AH34" s="100">
        <f t="shared" ref="AH34" si="453">EOMONTH(AG34,1)</f>
        <v>44957</v>
      </c>
      <c r="AI34" s="100">
        <f t="shared" ref="AI34" si="454">EOMONTH(AH34,1)</f>
        <v>44985</v>
      </c>
      <c r="AJ34" s="100">
        <f t="shared" ref="AJ34" si="455">EOMONTH(AI34,1)</f>
        <v>45016</v>
      </c>
      <c r="AK34" s="100">
        <f t="shared" ref="AK34" si="456">EOMONTH(AJ34,1)</f>
        <v>45046</v>
      </c>
      <c r="AL34" s="100">
        <f t="shared" ref="AL34" si="457">EOMONTH(AK34,1)</f>
        <v>45077</v>
      </c>
      <c r="AM34" s="100">
        <f t="shared" ref="AM34" si="458">EOMONTH(AL34,1)</f>
        <v>45107</v>
      </c>
      <c r="AN34" s="100">
        <f t="shared" ref="AN34" si="459">EOMONTH(AM34,1)</f>
        <v>45138</v>
      </c>
      <c r="AO34" s="100">
        <f t="shared" ref="AO34" si="460">EOMONTH(AN34,1)</f>
        <v>45169</v>
      </c>
      <c r="AP34" s="100">
        <f t="shared" ref="AP34" si="461">EOMONTH(AO34,1)</f>
        <v>45199</v>
      </c>
      <c r="AQ34" s="100">
        <f t="shared" ref="AQ34" si="462">EOMONTH(AP34,1)</f>
        <v>45230</v>
      </c>
      <c r="AR34" s="100">
        <f t="shared" ref="AR34" si="463">EOMONTH(AQ34,1)</f>
        <v>45260</v>
      </c>
      <c r="AS34" s="100">
        <f t="shared" ref="AS34" si="464">EOMONTH(AR34,1)</f>
        <v>45291</v>
      </c>
      <c r="AT34" s="100">
        <f t="shared" ref="AT34" si="465">EOMONTH(AS34,1)</f>
        <v>45322</v>
      </c>
      <c r="AU34" s="100">
        <f t="shared" ref="AU34" si="466">EOMONTH(AT34,1)</f>
        <v>45351</v>
      </c>
      <c r="AV34" s="100">
        <f t="shared" ref="AV34" si="467">EOMONTH(AU34,1)</f>
        <v>45382</v>
      </c>
      <c r="AW34" s="100">
        <f t="shared" ref="AW34" si="468">EOMONTH(AV34,1)</f>
        <v>45412</v>
      </c>
      <c r="AX34" s="100">
        <f t="shared" ref="AX34" si="469">EOMONTH(AW34,1)</f>
        <v>45443</v>
      </c>
      <c r="AY34" s="100">
        <f t="shared" ref="AY34" si="470">EOMONTH(AX34,1)</f>
        <v>45473</v>
      </c>
      <c r="AZ34" s="100">
        <f t="shared" ref="AZ34" si="471">EOMONTH(AY34,1)</f>
        <v>45504</v>
      </c>
      <c r="BA34" s="100">
        <f t="shared" ref="BA34" si="472">EOMONTH(AZ34,1)</f>
        <v>45535</v>
      </c>
      <c r="BB34" s="100">
        <f t="shared" ref="BB34" si="473">EOMONTH(BA34,1)</f>
        <v>45565</v>
      </c>
      <c r="BC34" s="100">
        <f t="shared" ref="BC34" si="474">EOMONTH(BB34,1)</f>
        <v>45596</v>
      </c>
      <c r="BD34" s="100">
        <f t="shared" ref="BD34" si="475">EOMONTH(BC34,1)</f>
        <v>45626</v>
      </c>
      <c r="BE34" s="100">
        <f t="shared" ref="BE34" si="476">EOMONTH(BD34,1)</f>
        <v>45657</v>
      </c>
      <c r="BF34" s="100">
        <f t="shared" ref="BF34" si="477">EOMONTH(BE34,1)</f>
        <v>45688</v>
      </c>
      <c r="BG34" s="100">
        <f t="shared" ref="BG34" si="478">EOMONTH(BF34,1)</f>
        <v>45716</v>
      </c>
      <c r="BH34" s="100">
        <f t="shared" ref="BH34" si="479">EOMONTH(BG34,1)</f>
        <v>45747</v>
      </c>
      <c r="BI34" s="100">
        <f t="shared" ref="BI34" si="480">EOMONTH(BH34,1)</f>
        <v>45777</v>
      </c>
      <c r="BJ34" s="100">
        <f t="shared" ref="BJ34" si="481">EOMONTH(BI34,1)</f>
        <v>45808</v>
      </c>
      <c r="BK34" s="100">
        <f t="shared" ref="BK34" si="482">EOMONTH(BJ34,1)</f>
        <v>45838</v>
      </c>
      <c r="BL34" s="100">
        <f t="shared" ref="BL34" si="483">EOMONTH(BK34,1)</f>
        <v>45869</v>
      </c>
      <c r="BM34" s="100">
        <f t="shared" ref="BM34" si="484">EOMONTH(BL34,1)</f>
        <v>45900</v>
      </c>
      <c r="BN34" s="100">
        <f t="shared" ref="BN34" si="485">EOMONTH(BM34,1)</f>
        <v>45930</v>
      </c>
      <c r="BO34" s="100">
        <f t="shared" ref="BO34" si="486">EOMONTH(BN34,1)</f>
        <v>45961</v>
      </c>
      <c r="BP34" s="100">
        <f t="shared" ref="BP34" si="487">EOMONTH(BO34,1)</f>
        <v>45991</v>
      </c>
      <c r="BQ34" s="100">
        <f t="shared" ref="BQ34" si="488">EOMONTH(BP34,1)</f>
        <v>46022</v>
      </c>
      <c r="BR34" s="100">
        <f t="shared" ref="BR34" si="489">EOMONTH(BQ34,1)</f>
        <v>46053</v>
      </c>
      <c r="BS34" s="100">
        <f t="shared" ref="BS34" si="490">EOMONTH(BR34,1)</f>
        <v>46081</v>
      </c>
      <c r="BT34" s="100">
        <f t="shared" ref="BT34" si="491">EOMONTH(BS34,1)</f>
        <v>46112</v>
      </c>
      <c r="BU34" s="100">
        <f t="shared" ref="BU34" si="492">EOMONTH(BT34,1)</f>
        <v>46142</v>
      </c>
      <c r="BV34" s="100">
        <f t="shared" ref="BV34" si="493">EOMONTH(BU34,1)</f>
        <v>46173</v>
      </c>
      <c r="BW34" s="100">
        <f t="shared" ref="BW34" si="494">EOMONTH(BV34,1)</f>
        <v>46203</v>
      </c>
      <c r="BX34" s="100">
        <f t="shared" ref="BX34" si="495">EOMONTH(BW34,1)</f>
        <v>46234</v>
      </c>
      <c r="BY34" s="100">
        <f t="shared" ref="BY34" si="496">EOMONTH(BX34,1)</f>
        <v>46265</v>
      </c>
      <c r="BZ34" s="100">
        <f t="shared" ref="BZ34" si="497">EOMONTH(BY34,1)</f>
        <v>46295</v>
      </c>
      <c r="CA34" s="100">
        <f t="shared" ref="CA34" si="498">EOMONTH(BZ34,1)</f>
        <v>46326</v>
      </c>
      <c r="CB34" s="100">
        <f t="shared" ref="CB34" si="499">EOMONTH(CA34,1)</f>
        <v>46356</v>
      </c>
      <c r="CC34" s="100">
        <f t="shared" ref="CC34" si="500">EOMONTH(CB34,1)</f>
        <v>46387</v>
      </c>
      <c r="CD34" s="100">
        <f t="shared" ref="CD34" si="501">EOMONTH(CC34,1)</f>
        <v>46418</v>
      </c>
      <c r="CE34" s="100">
        <f t="shared" ref="CE34" si="502">EOMONTH(CD34,1)</f>
        <v>46446</v>
      </c>
      <c r="CF34" s="100">
        <f t="shared" ref="CF34" si="503">EOMONTH(CE34,1)</f>
        <v>46477</v>
      </c>
      <c r="CG34" s="100">
        <f t="shared" ref="CG34" si="504">EOMONTH(CF34,1)</f>
        <v>46507</v>
      </c>
      <c r="CH34" s="100">
        <f t="shared" ref="CH34" si="505">EOMONTH(CG34,1)</f>
        <v>46538</v>
      </c>
      <c r="CI34" s="100">
        <f t="shared" ref="CI34" si="506">EOMONTH(CH34,1)</f>
        <v>46568</v>
      </c>
      <c r="CJ34" s="100">
        <f t="shared" ref="CJ34" si="507">EOMONTH(CI34,1)</f>
        <v>46599</v>
      </c>
      <c r="CK34" s="100">
        <f t="shared" ref="CK34" si="508">EOMONTH(CJ34,1)</f>
        <v>46630</v>
      </c>
      <c r="CL34" s="100">
        <f t="shared" ref="CL34" si="509">EOMONTH(CK34,1)</f>
        <v>46660</v>
      </c>
      <c r="CM34" s="100">
        <f t="shared" ref="CM34" si="510">EOMONTH(CL34,1)</f>
        <v>46691</v>
      </c>
      <c r="CN34" s="100">
        <f t="shared" ref="CN34" si="511">EOMONTH(CM34,1)</f>
        <v>46721</v>
      </c>
      <c r="CO34" s="100">
        <f t="shared" ref="CO34" si="512">EOMONTH(CN34,1)</f>
        <v>46752</v>
      </c>
      <c r="CP34" s="100">
        <f t="shared" ref="CP34" si="513">EOMONTH(CO34,1)</f>
        <v>46783</v>
      </c>
      <c r="CQ34" s="100">
        <f t="shared" ref="CQ34" si="514">EOMONTH(CP34,1)</f>
        <v>46812</v>
      </c>
      <c r="CR34" s="100">
        <f t="shared" ref="CR34" si="515">EOMONTH(CQ34,1)</f>
        <v>46843</v>
      </c>
      <c r="CS34" s="100">
        <f t="shared" ref="CS34" si="516">EOMONTH(CR34,1)</f>
        <v>46873</v>
      </c>
      <c r="CT34" s="100">
        <f t="shared" ref="CT34" si="517">EOMONTH(CS34,1)</f>
        <v>46904</v>
      </c>
      <c r="CU34" s="100">
        <f t="shared" ref="CU34" si="518">EOMONTH(CT34,1)</f>
        <v>46934</v>
      </c>
      <c r="CV34" s="100">
        <f t="shared" ref="CV34" si="519">EOMONTH(CU34,1)</f>
        <v>46965</v>
      </c>
      <c r="CW34" s="100">
        <f t="shared" ref="CW34" si="520">EOMONTH(CV34,1)</f>
        <v>46996</v>
      </c>
      <c r="CX34" s="100">
        <f t="shared" ref="CX34" si="521">EOMONTH(CW34,1)</f>
        <v>47026</v>
      </c>
      <c r="CY34" s="100">
        <f t="shared" ref="CY34" si="522">EOMONTH(CX34,1)</f>
        <v>47057</v>
      </c>
      <c r="CZ34" s="100">
        <f t="shared" ref="CZ34" si="523">EOMONTH(CY34,1)</f>
        <v>47087</v>
      </c>
      <c r="DA34" s="100">
        <f t="shared" ref="DA34" si="524">EOMONTH(CZ34,1)</f>
        <v>47118</v>
      </c>
      <c r="DB34" s="100">
        <f t="shared" ref="DB34" si="525">EOMONTH(DA34,1)</f>
        <v>47149</v>
      </c>
      <c r="DC34" s="100">
        <f t="shared" ref="DC34" si="526">EOMONTH(DB34,1)</f>
        <v>47177</v>
      </c>
      <c r="DD34" s="100">
        <f t="shared" ref="DD34" si="527">EOMONTH(DC34,1)</f>
        <v>47208</v>
      </c>
      <c r="DE34" s="100">
        <f t="shared" ref="DE34" si="528">EOMONTH(DD34,1)</f>
        <v>47238</v>
      </c>
      <c r="DF34" s="100">
        <f t="shared" ref="DF34" si="529">EOMONTH(DE34,1)</f>
        <v>47269</v>
      </c>
      <c r="DG34" s="100">
        <f t="shared" ref="DG34" si="530">EOMONTH(DF34,1)</f>
        <v>47299</v>
      </c>
      <c r="DH34" s="100">
        <f t="shared" ref="DH34" si="531">EOMONTH(DG34,1)</f>
        <v>47330</v>
      </c>
      <c r="DI34" s="100">
        <f t="shared" ref="DI34" si="532">EOMONTH(DH34,1)</f>
        <v>47361</v>
      </c>
      <c r="DJ34" s="100">
        <f t="shared" ref="DJ34" si="533">EOMONTH(DI34,1)</f>
        <v>47391</v>
      </c>
      <c r="DK34" s="100">
        <f t="shared" ref="DK34" si="534">EOMONTH(DJ34,1)</f>
        <v>47422</v>
      </c>
      <c r="DL34" s="100">
        <f t="shared" ref="DL34" si="535">EOMONTH(DK34,1)</f>
        <v>47452</v>
      </c>
      <c r="DM34" s="100">
        <f t="shared" ref="DM34" si="536">EOMONTH(DL34,1)</f>
        <v>47483</v>
      </c>
      <c r="DN34" s="100">
        <f t="shared" ref="DN34" si="537">EOMONTH(DM34,1)</f>
        <v>47514</v>
      </c>
      <c r="DO34" s="100">
        <f t="shared" ref="DO34" si="538">EOMONTH(DN34,1)</f>
        <v>47542</v>
      </c>
      <c r="DP34" s="100">
        <f t="shared" ref="DP34" si="539">EOMONTH(DO34,1)</f>
        <v>47573</v>
      </c>
      <c r="DQ34" s="100">
        <f t="shared" ref="DQ34" si="540">EOMONTH(DP34,1)</f>
        <v>47603</v>
      </c>
      <c r="DR34" s="100">
        <f t="shared" ref="DR34" si="541">EOMONTH(DQ34,1)</f>
        <v>47634</v>
      </c>
      <c r="DS34" s="100">
        <f t="shared" ref="DS34" si="542">EOMONTH(DR34,1)</f>
        <v>47664</v>
      </c>
      <c r="DT34" s="100">
        <f t="shared" ref="DT34" si="543">EOMONTH(DS34,1)</f>
        <v>47695</v>
      </c>
      <c r="DU34" s="100">
        <f t="shared" ref="DU34" si="544">EOMONTH(DT34,1)</f>
        <v>47726</v>
      </c>
      <c r="DV34" s="100">
        <f t="shared" ref="DV34" si="545">EOMONTH(DU34,1)</f>
        <v>47756</v>
      </c>
      <c r="DW34" s="100">
        <f t="shared" ref="DW34" si="546">EOMONTH(DV34,1)</f>
        <v>47787</v>
      </c>
      <c r="DX34" s="100">
        <f t="shared" ref="DX34" si="547">EOMONTH(DW34,1)</f>
        <v>47817</v>
      </c>
      <c r="DY34" s="100">
        <f t="shared" ref="DY34" si="548">EOMONTH(DX34,1)</f>
        <v>47848</v>
      </c>
      <c r="DZ34" s="100">
        <f t="shared" ref="DZ34" si="549">EOMONTH(DY34,1)</f>
        <v>47879</v>
      </c>
      <c r="EA34" s="100">
        <f t="shared" ref="EA34" si="550">EOMONTH(DZ34,1)</f>
        <v>47907</v>
      </c>
      <c r="EB34" s="100">
        <f t="shared" ref="EB34" si="551">EOMONTH(EA34,1)</f>
        <v>47938</v>
      </c>
      <c r="EC34" s="100">
        <f t="shared" ref="EC34" si="552">EOMONTH(EB34,1)</f>
        <v>47968</v>
      </c>
      <c r="ED34" s="100">
        <f t="shared" ref="ED34" si="553">EOMONTH(EC34,1)</f>
        <v>47999</v>
      </c>
      <c r="EE34" s="100">
        <f t="shared" ref="EE34" si="554">EOMONTH(ED34,1)</f>
        <v>48029</v>
      </c>
      <c r="EF34" s="100">
        <f t="shared" ref="EF34" si="555">EOMONTH(EE34,1)</f>
        <v>48060</v>
      </c>
      <c r="EG34" s="100">
        <f t="shared" ref="EG34" si="556">EOMONTH(EF34,1)</f>
        <v>48091</v>
      </c>
      <c r="EH34" s="100">
        <f t="shared" ref="EH34" si="557">EOMONTH(EG34,1)</f>
        <v>48121</v>
      </c>
      <c r="EI34" s="100">
        <f t="shared" ref="EI34" si="558">EOMONTH(EH34,1)</f>
        <v>48152</v>
      </c>
      <c r="EJ34" s="100">
        <f t="shared" ref="EJ34" si="559">EOMONTH(EI34,1)</f>
        <v>48182</v>
      </c>
      <c r="EK34" s="100">
        <f t="shared" ref="EK34" si="560">EOMONTH(EJ34,1)</f>
        <v>48213</v>
      </c>
      <c r="EL34" s="100">
        <f t="shared" ref="EL34" si="561">EOMONTH(EK34,1)</f>
        <v>48244</v>
      </c>
      <c r="EM34" s="100">
        <f t="shared" ref="EM34" si="562">EOMONTH(EL34,1)</f>
        <v>48273</v>
      </c>
      <c r="EN34" s="100">
        <f t="shared" ref="EN34" si="563">EOMONTH(EM34,1)</f>
        <v>48304</v>
      </c>
      <c r="EO34" s="100">
        <f t="shared" ref="EO34" si="564">EOMONTH(EN34,1)</f>
        <v>48334</v>
      </c>
      <c r="EP34" s="100">
        <f t="shared" ref="EP34" si="565">EOMONTH(EO34,1)</f>
        <v>48365</v>
      </c>
      <c r="EQ34" s="100">
        <f t="shared" ref="EQ34" si="566">EOMONTH(EP34,1)</f>
        <v>48395</v>
      </c>
      <c r="ER34" s="100">
        <f t="shared" ref="ER34" si="567">EOMONTH(EQ34,1)</f>
        <v>48426</v>
      </c>
      <c r="ES34" s="100">
        <f t="shared" ref="ES34" si="568">EOMONTH(ER34,1)</f>
        <v>48457</v>
      </c>
      <c r="ET34" s="100">
        <f t="shared" ref="ET34" si="569">EOMONTH(ES34,1)</f>
        <v>48487</v>
      </c>
      <c r="EU34" s="100">
        <f t="shared" ref="EU34" si="570">EOMONTH(ET34,1)</f>
        <v>48518</v>
      </c>
      <c r="EV34" s="100">
        <f t="shared" ref="EV34" si="571">EOMONTH(EU34,1)</f>
        <v>48548</v>
      </c>
      <c r="EW34" s="100">
        <f t="shared" ref="EW34" si="572">EOMONTH(EV34,1)</f>
        <v>48579</v>
      </c>
      <c r="EX34" s="100">
        <f t="shared" ref="EX34" si="573">EOMONTH(EW34,1)</f>
        <v>48610</v>
      </c>
      <c r="EY34" s="100">
        <f t="shared" ref="EY34" si="574">EOMONTH(EX34,1)</f>
        <v>48638</v>
      </c>
      <c r="EZ34" s="100">
        <f t="shared" ref="EZ34" si="575">EOMONTH(EY34,1)</f>
        <v>48669</v>
      </c>
      <c r="FA34" s="100">
        <f t="shared" ref="FA34" si="576">EOMONTH(EZ34,1)</f>
        <v>48699</v>
      </c>
      <c r="FB34" s="100">
        <f t="shared" ref="FB34" si="577">EOMONTH(FA34,1)</f>
        <v>48730</v>
      </c>
      <c r="FC34" s="100">
        <f t="shared" ref="FC34" si="578">EOMONTH(FB34,1)</f>
        <v>48760</v>
      </c>
      <c r="FD34" s="100">
        <f t="shared" ref="FD34" si="579">EOMONTH(FC34,1)</f>
        <v>48791</v>
      </c>
      <c r="FE34" s="100">
        <f t="shared" ref="FE34" si="580">EOMONTH(FD34,1)</f>
        <v>48822</v>
      </c>
      <c r="FF34" s="100">
        <f t="shared" ref="FF34" si="581">EOMONTH(FE34,1)</f>
        <v>48852</v>
      </c>
      <c r="FG34" s="100">
        <f t="shared" ref="FG34" si="582">EOMONTH(FF34,1)</f>
        <v>48883</v>
      </c>
      <c r="FH34" s="100">
        <f t="shared" ref="FH34" si="583">EOMONTH(FG34,1)</f>
        <v>48913</v>
      </c>
      <c r="FI34" s="100">
        <f t="shared" ref="FI34" si="584">EOMONTH(FH34,1)</f>
        <v>48944</v>
      </c>
      <c r="FJ34" s="100">
        <f t="shared" ref="FJ34" si="585">EOMONTH(FI34,1)</f>
        <v>48975</v>
      </c>
      <c r="FK34" s="100">
        <f t="shared" ref="FK34" si="586">EOMONTH(FJ34,1)</f>
        <v>49003</v>
      </c>
      <c r="FL34" s="100">
        <f t="shared" ref="FL34" si="587">EOMONTH(FK34,1)</f>
        <v>49034</v>
      </c>
      <c r="FM34" s="100">
        <f t="shared" ref="FM34" si="588">EOMONTH(FL34,1)</f>
        <v>49064</v>
      </c>
      <c r="FN34" s="100">
        <f t="shared" ref="FN34" si="589">EOMONTH(FM34,1)</f>
        <v>49095</v>
      </c>
      <c r="FO34" s="100">
        <f t="shared" ref="FO34" si="590">EOMONTH(FN34,1)</f>
        <v>49125</v>
      </c>
      <c r="FP34" s="100">
        <f t="shared" ref="FP34" si="591">EOMONTH(FO34,1)</f>
        <v>49156</v>
      </c>
      <c r="FQ34" s="100">
        <f t="shared" ref="FQ34" si="592">EOMONTH(FP34,1)</f>
        <v>49187</v>
      </c>
      <c r="FR34" s="100">
        <f t="shared" ref="FR34" si="593">EOMONTH(FQ34,1)</f>
        <v>49217</v>
      </c>
      <c r="FS34" s="100">
        <f t="shared" ref="FS34" si="594">EOMONTH(FR34,1)</f>
        <v>49248</v>
      </c>
      <c r="FT34" s="100">
        <f t="shared" ref="FT34" si="595">EOMONTH(FS34,1)</f>
        <v>49278</v>
      </c>
      <c r="FU34" s="100">
        <f t="shared" ref="FU34" si="596">EOMONTH(FT34,1)</f>
        <v>49309</v>
      </c>
      <c r="FV34" s="100">
        <f t="shared" ref="FV34" si="597">EOMONTH(FU34,1)</f>
        <v>49340</v>
      </c>
      <c r="FW34" s="100">
        <f t="shared" ref="FW34" si="598">EOMONTH(FV34,1)</f>
        <v>49368</v>
      </c>
      <c r="FX34" s="100">
        <f t="shared" ref="FX34" si="599">EOMONTH(FW34,1)</f>
        <v>49399</v>
      </c>
      <c r="FY34" s="100">
        <f t="shared" ref="FY34" si="600">EOMONTH(FX34,1)</f>
        <v>49429</v>
      </c>
      <c r="FZ34" s="100">
        <f t="shared" ref="FZ34" si="601">EOMONTH(FY34,1)</f>
        <v>49460</v>
      </c>
      <c r="GA34" s="100">
        <f t="shared" ref="GA34" si="602">EOMONTH(FZ34,1)</f>
        <v>49490</v>
      </c>
      <c r="GB34" s="100">
        <f t="shared" ref="GB34" si="603">EOMONTH(GA34,1)</f>
        <v>49521</v>
      </c>
      <c r="GC34" s="100">
        <f t="shared" ref="GC34" si="604">EOMONTH(GB34,1)</f>
        <v>49552</v>
      </c>
      <c r="GD34" s="100">
        <f t="shared" ref="GD34" si="605">EOMONTH(GC34,1)</f>
        <v>49582</v>
      </c>
      <c r="GE34" s="100">
        <f t="shared" ref="GE34" si="606">EOMONTH(GD34,1)</f>
        <v>49613</v>
      </c>
      <c r="GF34" s="100">
        <f t="shared" ref="GF34" si="607">EOMONTH(GE34,1)</f>
        <v>49643</v>
      </c>
      <c r="GG34" s="100">
        <f t="shared" ref="GG34" si="608">EOMONTH(GF34,1)</f>
        <v>49674</v>
      </c>
      <c r="GH34" s="100">
        <f t="shared" ref="GH34" si="609">EOMONTH(GG34,1)</f>
        <v>49705</v>
      </c>
      <c r="GI34" s="100">
        <f t="shared" ref="GI34" si="610">EOMONTH(GH34,1)</f>
        <v>49734</v>
      </c>
      <c r="GJ34" s="100">
        <f t="shared" ref="GJ34" si="611">EOMONTH(GI34,1)</f>
        <v>49765</v>
      </c>
      <c r="GK34" s="100">
        <f t="shared" ref="GK34" si="612">EOMONTH(GJ34,1)</f>
        <v>49795</v>
      </c>
      <c r="GL34" s="100">
        <f t="shared" ref="GL34" si="613">EOMONTH(GK34,1)</f>
        <v>49826</v>
      </c>
      <c r="GM34" s="100">
        <f t="shared" ref="GM34" si="614">EOMONTH(GL34,1)</f>
        <v>49856</v>
      </c>
      <c r="GN34" s="100">
        <f t="shared" ref="GN34" si="615">EOMONTH(GM34,1)</f>
        <v>49887</v>
      </c>
      <c r="GO34" s="100">
        <f t="shared" ref="GO34" si="616">EOMONTH(GN34,1)</f>
        <v>49918</v>
      </c>
      <c r="GP34" s="100">
        <f t="shared" ref="GP34" si="617">EOMONTH(GO34,1)</f>
        <v>49948</v>
      </c>
      <c r="GQ34" s="100">
        <f t="shared" ref="GQ34" si="618">EOMONTH(GP34,1)</f>
        <v>49979</v>
      </c>
      <c r="GR34" s="100">
        <f t="shared" ref="GR34" si="619">EOMONTH(GQ34,1)</f>
        <v>50009</v>
      </c>
      <c r="GS34" s="100">
        <f t="shared" ref="GS34" si="620">EOMONTH(GR34,1)</f>
        <v>50040</v>
      </c>
      <c r="GT34" s="100">
        <f t="shared" ref="GT34" si="621">EOMONTH(GS34,1)</f>
        <v>50071</v>
      </c>
      <c r="GU34" s="100">
        <f t="shared" ref="GU34" si="622">EOMONTH(GT34,1)</f>
        <v>50099</v>
      </c>
      <c r="GV34" s="100">
        <f t="shared" ref="GV34" si="623">EOMONTH(GU34,1)</f>
        <v>50130</v>
      </c>
      <c r="GW34" s="100">
        <f t="shared" ref="GW34" si="624">EOMONTH(GV34,1)</f>
        <v>50160</v>
      </c>
      <c r="GX34" s="100">
        <f t="shared" ref="GX34" si="625">EOMONTH(GW34,1)</f>
        <v>50191</v>
      </c>
      <c r="GY34" s="100">
        <f t="shared" ref="GY34" si="626">EOMONTH(GX34,1)</f>
        <v>50221</v>
      </c>
      <c r="GZ34" s="100">
        <f t="shared" ref="GZ34" si="627">EOMONTH(GY34,1)</f>
        <v>50252</v>
      </c>
      <c r="HA34" s="100">
        <f t="shared" ref="HA34" si="628">EOMONTH(GZ34,1)</f>
        <v>50283</v>
      </c>
      <c r="HB34" s="100">
        <f t="shared" ref="HB34" si="629">EOMONTH(HA34,1)</f>
        <v>50313</v>
      </c>
      <c r="HC34" s="100">
        <f t="shared" ref="HC34" si="630">EOMONTH(HB34,1)</f>
        <v>50344</v>
      </c>
      <c r="HD34" s="100">
        <f t="shared" ref="HD34" si="631">EOMONTH(HC34,1)</f>
        <v>50374</v>
      </c>
      <c r="HE34" s="100">
        <f t="shared" ref="HE34" si="632">EOMONTH(HD34,1)</f>
        <v>50405</v>
      </c>
      <c r="HF34" s="100">
        <f t="shared" ref="HF34" si="633">EOMONTH(HE34,1)</f>
        <v>50436</v>
      </c>
      <c r="HG34" s="100">
        <f t="shared" ref="HG34" si="634">EOMONTH(HF34,1)</f>
        <v>50464</v>
      </c>
      <c r="HH34" s="100">
        <f t="shared" ref="HH34" si="635">EOMONTH(HG34,1)</f>
        <v>50495</v>
      </c>
      <c r="HI34" s="100">
        <f t="shared" ref="HI34" si="636">EOMONTH(HH34,1)</f>
        <v>50525</v>
      </c>
      <c r="HJ34" s="100">
        <f t="shared" ref="HJ34" si="637">EOMONTH(HI34,1)</f>
        <v>50556</v>
      </c>
      <c r="HK34" s="100">
        <f t="shared" ref="HK34" si="638">EOMONTH(HJ34,1)</f>
        <v>50586</v>
      </c>
      <c r="HL34" s="100">
        <f t="shared" ref="HL34" si="639">EOMONTH(HK34,1)</f>
        <v>50617</v>
      </c>
      <c r="HM34" s="100">
        <f t="shared" ref="HM34" si="640">EOMONTH(HL34,1)</f>
        <v>50648</v>
      </c>
      <c r="HN34" s="100">
        <f t="shared" ref="HN34" si="641">EOMONTH(HM34,1)</f>
        <v>50678</v>
      </c>
      <c r="HO34" s="100">
        <f t="shared" ref="HO34" si="642">EOMONTH(HN34,1)</f>
        <v>50709</v>
      </c>
      <c r="HP34" s="100">
        <f t="shared" ref="HP34" si="643">EOMONTH(HO34,1)</f>
        <v>50739</v>
      </c>
      <c r="HQ34" s="100">
        <f t="shared" ref="HQ34" si="644">EOMONTH(HP34,1)</f>
        <v>50770</v>
      </c>
      <c r="HR34" s="100">
        <f t="shared" ref="HR34" si="645">EOMONTH(HQ34,1)</f>
        <v>50801</v>
      </c>
      <c r="HS34" s="100">
        <f t="shared" ref="HS34" si="646">EOMONTH(HR34,1)</f>
        <v>50829</v>
      </c>
      <c r="HT34" s="100">
        <f t="shared" ref="HT34" si="647">EOMONTH(HS34,1)</f>
        <v>50860</v>
      </c>
      <c r="HU34" s="100">
        <f t="shared" ref="HU34" si="648">EOMONTH(HT34,1)</f>
        <v>50890</v>
      </c>
      <c r="HV34" s="100">
        <f t="shared" ref="HV34" si="649">EOMONTH(HU34,1)</f>
        <v>50921</v>
      </c>
      <c r="HW34" s="100">
        <f t="shared" ref="HW34" si="650">EOMONTH(HV34,1)</f>
        <v>50951</v>
      </c>
      <c r="HX34" s="100">
        <f t="shared" ref="HX34" si="651">EOMONTH(HW34,1)</f>
        <v>50982</v>
      </c>
      <c r="HY34" s="100">
        <f t="shared" ref="HY34" si="652">EOMONTH(HX34,1)</f>
        <v>51013</v>
      </c>
      <c r="HZ34" s="100">
        <f t="shared" ref="HZ34" si="653">EOMONTH(HY34,1)</f>
        <v>51043</v>
      </c>
      <c r="IA34" s="100">
        <f t="shared" ref="IA34" si="654">EOMONTH(HZ34,1)</f>
        <v>51074</v>
      </c>
      <c r="IB34" s="100">
        <f t="shared" ref="IB34" si="655">EOMONTH(IA34,1)</f>
        <v>51104</v>
      </c>
      <c r="IC34" s="100">
        <f t="shared" ref="IC34" si="656">EOMONTH(IB34,1)</f>
        <v>51135</v>
      </c>
      <c r="ID34" s="100">
        <f t="shared" ref="ID34" si="657">EOMONTH(IC34,1)</f>
        <v>51166</v>
      </c>
      <c r="IE34" s="100">
        <f t="shared" ref="IE34" si="658">EOMONTH(ID34,1)</f>
        <v>51195</v>
      </c>
      <c r="IF34" s="100">
        <f t="shared" ref="IF34" si="659">EOMONTH(IE34,1)</f>
        <v>51226</v>
      </c>
      <c r="IG34" s="100">
        <f t="shared" ref="IG34" si="660">EOMONTH(IF34,1)</f>
        <v>51256</v>
      </c>
      <c r="IH34" s="100">
        <f t="shared" ref="IH34" si="661">EOMONTH(IG34,1)</f>
        <v>51287</v>
      </c>
      <c r="II34" s="100">
        <f t="shared" ref="II34" si="662">EOMONTH(IH34,1)</f>
        <v>51317</v>
      </c>
      <c r="IJ34" s="100">
        <f t="shared" ref="IJ34" si="663">EOMONTH(II34,1)</f>
        <v>51348</v>
      </c>
      <c r="IK34" s="100">
        <f t="shared" ref="IK34" si="664">EOMONTH(IJ34,1)</f>
        <v>51379</v>
      </c>
      <c r="IL34" s="100">
        <f t="shared" ref="IL34" si="665">EOMONTH(IK34,1)</f>
        <v>51409</v>
      </c>
      <c r="IM34" s="100">
        <f t="shared" ref="IM34" si="666">EOMONTH(IL34,1)</f>
        <v>51440</v>
      </c>
      <c r="IN34" s="100">
        <f t="shared" ref="IN34" si="667">EOMONTH(IM34,1)</f>
        <v>51470</v>
      </c>
      <c r="IO34" s="100">
        <f t="shared" ref="IO34" si="668">EOMONTH(IN34,1)</f>
        <v>51501</v>
      </c>
      <c r="IP34" s="100">
        <f t="shared" ref="IP34" si="669">EOMONTH(IO34,1)</f>
        <v>51532</v>
      </c>
      <c r="IQ34" s="100">
        <f t="shared" ref="IQ34" si="670">EOMONTH(IP34,1)</f>
        <v>51560</v>
      </c>
      <c r="IR34" s="100">
        <f t="shared" ref="IR34" si="671">EOMONTH(IQ34,1)</f>
        <v>51591</v>
      </c>
      <c r="IS34" s="100">
        <f t="shared" ref="IS34" si="672">EOMONTH(IR34,1)</f>
        <v>51621</v>
      </c>
      <c r="IT34" s="100">
        <f t="shared" ref="IT34" si="673">EOMONTH(IS34,1)</f>
        <v>51652</v>
      </c>
      <c r="IU34" s="100">
        <f t="shared" ref="IU34" si="674">EOMONTH(IT34,1)</f>
        <v>51682</v>
      </c>
      <c r="IV34" s="100">
        <f t="shared" ref="IV34" si="675">EOMONTH(IU34,1)</f>
        <v>51713</v>
      </c>
      <c r="IW34" s="100">
        <f t="shared" ref="IW34" si="676">EOMONTH(IV34,1)</f>
        <v>51744</v>
      </c>
      <c r="IX34" s="100">
        <f t="shared" ref="IX34" si="677">EOMONTH(IW34,1)</f>
        <v>51774</v>
      </c>
      <c r="IY34" s="100">
        <f t="shared" ref="IY34" si="678">EOMONTH(IX34,1)</f>
        <v>51805</v>
      </c>
      <c r="IZ34" s="100">
        <f t="shared" ref="IZ34" si="679">EOMONTH(IY34,1)</f>
        <v>51835</v>
      </c>
      <c r="JA34" s="100">
        <f t="shared" ref="JA34" si="680">EOMONTH(IZ34,1)</f>
        <v>51866</v>
      </c>
      <c r="JB34" s="100">
        <f t="shared" ref="JB34" si="681">EOMONTH(JA34,1)</f>
        <v>51897</v>
      </c>
      <c r="JC34" s="100">
        <f t="shared" ref="JC34" si="682">EOMONTH(JB34,1)</f>
        <v>51925</v>
      </c>
      <c r="JD34" s="100">
        <f t="shared" ref="JD34" si="683">EOMONTH(JC34,1)</f>
        <v>51956</v>
      </c>
      <c r="JE34" s="100">
        <f t="shared" ref="JE34" si="684">EOMONTH(JD34,1)</f>
        <v>51986</v>
      </c>
      <c r="JF34" s="100">
        <f t="shared" ref="JF34" si="685">EOMONTH(JE34,1)</f>
        <v>52017</v>
      </c>
      <c r="JG34" s="100">
        <f t="shared" ref="JG34" si="686">EOMONTH(JF34,1)</f>
        <v>52047</v>
      </c>
      <c r="JH34" s="100">
        <f t="shared" ref="JH34" si="687">EOMONTH(JG34,1)</f>
        <v>52078</v>
      </c>
      <c r="JI34" s="100">
        <f t="shared" ref="JI34" si="688">EOMONTH(JH34,1)</f>
        <v>52109</v>
      </c>
      <c r="JJ34" s="100">
        <f t="shared" ref="JJ34" si="689">EOMONTH(JI34,1)</f>
        <v>52139</v>
      </c>
      <c r="JK34" s="100">
        <f t="shared" ref="JK34" si="690">EOMONTH(JJ34,1)</f>
        <v>52170</v>
      </c>
      <c r="JL34" s="100">
        <f t="shared" ref="JL34" si="691">EOMONTH(JK34,1)</f>
        <v>52200</v>
      </c>
      <c r="JM34" s="100">
        <f t="shared" ref="JM34" si="692">EOMONTH(JL34,1)</f>
        <v>52231</v>
      </c>
      <c r="JN34" s="100">
        <f t="shared" ref="JN34" si="693">EOMONTH(JM34,1)</f>
        <v>52262</v>
      </c>
      <c r="JO34" s="100">
        <f t="shared" ref="JO34" si="694">EOMONTH(JN34,1)</f>
        <v>52290</v>
      </c>
      <c r="JP34" s="100">
        <f t="shared" ref="JP34" si="695">EOMONTH(JO34,1)</f>
        <v>52321</v>
      </c>
      <c r="JQ34" s="100">
        <f t="shared" ref="JQ34" si="696">EOMONTH(JP34,1)</f>
        <v>52351</v>
      </c>
      <c r="JR34" s="100">
        <f t="shared" ref="JR34" si="697">EOMONTH(JQ34,1)</f>
        <v>52382</v>
      </c>
      <c r="JS34" s="100">
        <f t="shared" ref="JS34" si="698">EOMONTH(JR34,1)</f>
        <v>52412</v>
      </c>
      <c r="JT34" s="100">
        <f t="shared" ref="JT34" si="699">EOMONTH(JS34,1)</f>
        <v>52443</v>
      </c>
      <c r="JU34" s="100">
        <f t="shared" ref="JU34" si="700">EOMONTH(JT34,1)</f>
        <v>52474</v>
      </c>
      <c r="JV34" s="100">
        <f t="shared" ref="JV34" si="701">EOMONTH(JU34,1)</f>
        <v>52504</v>
      </c>
      <c r="JW34" s="100">
        <f t="shared" ref="JW34" si="702">EOMONTH(JV34,1)</f>
        <v>52535</v>
      </c>
      <c r="JX34" s="100">
        <f t="shared" ref="JX34" si="703">EOMONTH(JW34,1)</f>
        <v>52565</v>
      </c>
      <c r="JY34" s="100">
        <f t="shared" ref="JY34" si="704">EOMONTH(JX34,1)</f>
        <v>52596</v>
      </c>
      <c r="JZ34" s="100">
        <f t="shared" ref="JZ34" si="705">EOMONTH(JY34,1)</f>
        <v>52627</v>
      </c>
      <c r="KA34" s="100">
        <f t="shared" ref="KA34" si="706">EOMONTH(JZ34,1)</f>
        <v>52656</v>
      </c>
      <c r="KB34" s="100">
        <f t="shared" ref="KB34" si="707">EOMONTH(KA34,1)</f>
        <v>52687</v>
      </c>
      <c r="KC34" s="100">
        <f t="shared" ref="KC34" si="708">EOMONTH(KB34,1)</f>
        <v>52717</v>
      </c>
      <c r="KD34" s="100">
        <f t="shared" ref="KD34" si="709">EOMONTH(KC34,1)</f>
        <v>52748</v>
      </c>
      <c r="KE34" s="100">
        <f t="shared" ref="KE34" si="710">EOMONTH(KD34,1)</f>
        <v>52778</v>
      </c>
      <c r="KF34" s="100">
        <f t="shared" ref="KF34" si="711">EOMONTH(KE34,1)</f>
        <v>52809</v>
      </c>
      <c r="KG34" s="100">
        <f t="shared" ref="KG34" si="712">EOMONTH(KF34,1)</f>
        <v>52840</v>
      </c>
      <c r="KH34" s="100">
        <f t="shared" ref="KH34" si="713">EOMONTH(KG34,1)</f>
        <v>52870</v>
      </c>
      <c r="KI34" s="100">
        <f t="shared" ref="KI34" si="714">EOMONTH(KH34,1)</f>
        <v>52901</v>
      </c>
      <c r="KJ34" s="100">
        <f t="shared" ref="KJ34" si="715">EOMONTH(KI34,1)</f>
        <v>52931</v>
      </c>
      <c r="KK34" s="100">
        <f t="shared" ref="KK34" si="716">EOMONTH(KJ34,1)</f>
        <v>52962</v>
      </c>
      <c r="KL34" s="100">
        <f t="shared" ref="KL34" si="717">EOMONTH(KK34,1)</f>
        <v>52993</v>
      </c>
      <c r="KM34" s="100">
        <f t="shared" ref="KM34" si="718">EOMONTH(KL34,1)</f>
        <v>53021</v>
      </c>
      <c r="KN34" s="100">
        <f t="shared" ref="KN34" si="719">EOMONTH(KM34,1)</f>
        <v>53052</v>
      </c>
      <c r="KO34" s="100">
        <f t="shared" ref="KO34" si="720">EOMONTH(KN34,1)</f>
        <v>53082</v>
      </c>
      <c r="KP34" s="100">
        <f t="shared" ref="KP34" si="721">EOMONTH(KO34,1)</f>
        <v>53113</v>
      </c>
      <c r="KQ34" s="100">
        <f t="shared" ref="KQ34" si="722">EOMONTH(KP34,1)</f>
        <v>53143</v>
      </c>
      <c r="KR34" s="100">
        <f t="shared" ref="KR34" si="723">EOMONTH(KQ34,1)</f>
        <v>53174</v>
      </c>
      <c r="KS34" s="100">
        <f t="shared" ref="KS34" si="724">EOMONTH(KR34,1)</f>
        <v>53205</v>
      </c>
      <c r="KT34" s="100">
        <f t="shared" ref="KT34" si="725">EOMONTH(KS34,1)</f>
        <v>53235</v>
      </c>
      <c r="KU34" s="100">
        <f t="shared" ref="KU34" si="726">EOMONTH(KT34,1)</f>
        <v>53266</v>
      </c>
      <c r="KV34" s="100">
        <f t="shared" ref="KV34" si="727">EOMONTH(KU34,1)</f>
        <v>53296</v>
      </c>
      <c r="KW34" s="100">
        <f t="shared" ref="KW34" si="728">EOMONTH(KV34,1)</f>
        <v>53327</v>
      </c>
      <c r="KX34" s="100">
        <f t="shared" ref="KX34" si="729">EOMONTH(KW34,1)</f>
        <v>53358</v>
      </c>
      <c r="KY34" s="100">
        <f t="shared" ref="KY34" si="730">EOMONTH(KX34,1)</f>
        <v>53386</v>
      </c>
      <c r="KZ34" s="100">
        <f t="shared" ref="KZ34" si="731">EOMONTH(KY34,1)</f>
        <v>53417</v>
      </c>
      <c r="LA34" s="100">
        <f t="shared" ref="LA34" si="732">EOMONTH(KZ34,1)</f>
        <v>53447</v>
      </c>
      <c r="LB34" s="100">
        <f t="shared" ref="LB34" si="733">EOMONTH(LA34,1)</f>
        <v>53478</v>
      </c>
      <c r="LC34" s="100">
        <f t="shared" ref="LC34" si="734">EOMONTH(LB34,1)</f>
        <v>53508</v>
      </c>
      <c r="LD34" s="100">
        <f t="shared" ref="LD34" si="735">EOMONTH(LC34,1)</f>
        <v>53539</v>
      </c>
      <c r="LE34" s="100">
        <f t="shared" ref="LE34" si="736">EOMONTH(LD34,1)</f>
        <v>53570</v>
      </c>
      <c r="LF34" s="100">
        <f t="shared" ref="LF34" si="737">EOMONTH(LE34,1)</f>
        <v>53600</v>
      </c>
      <c r="LG34" s="100">
        <f t="shared" ref="LG34" si="738">EOMONTH(LF34,1)</f>
        <v>53631</v>
      </c>
      <c r="LH34" s="100">
        <f t="shared" ref="LH34" si="739">EOMONTH(LG34,1)</f>
        <v>53661</v>
      </c>
      <c r="LI34" s="100">
        <f t="shared" ref="LI34" si="740">EOMONTH(LH34,1)</f>
        <v>53692</v>
      </c>
      <c r="LJ34" s="100">
        <f t="shared" ref="LJ34" si="741">EOMONTH(LI34,1)</f>
        <v>53723</v>
      </c>
      <c r="LK34" s="100">
        <f t="shared" ref="LK34" si="742">EOMONTH(LJ34,1)</f>
        <v>53751</v>
      </c>
      <c r="LL34" s="100">
        <f t="shared" ref="LL34" si="743">EOMONTH(LK34,1)</f>
        <v>53782</v>
      </c>
      <c r="LM34" s="100">
        <f t="shared" ref="LM34" si="744">EOMONTH(LL34,1)</f>
        <v>53812</v>
      </c>
      <c r="LN34" s="100">
        <f t="shared" ref="LN34" si="745">EOMONTH(LM34,1)</f>
        <v>53843</v>
      </c>
      <c r="LO34" s="100">
        <f t="shared" ref="LO34" si="746">EOMONTH(LN34,1)</f>
        <v>53873</v>
      </c>
      <c r="LP34" s="100">
        <f t="shared" ref="LP34" si="747">EOMONTH(LO34,1)</f>
        <v>53904</v>
      </c>
      <c r="LQ34" s="100">
        <f t="shared" ref="LQ34" si="748">EOMONTH(LP34,1)</f>
        <v>53935</v>
      </c>
      <c r="LR34" s="100">
        <f t="shared" ref="LR34" si="749">EOMONTH(LQ34,1)</f>
        <v>53965</v>
      </c>
      <c r="LS34" s="100">
        <f t="shared" ref="LS34" si="750">EOMONTH(LR34,1)</f>
        <v>53996</v>
      </c>
      <c r="LT34" s="100">
        <f t="shared" ref="LT34" si="751">EOMONTH(LS34,1)</f>
        <v>54026</v>
      </c>
      <c r="LU34" s="100">
        <f t="shared" ref="LU34" si="752">EOMONTH(LT34,1)</f>
        <v>54057</v>
      </c>
      <c r="LV34" s="100">
        <f t="shared" ref="LV34" si="753">EOMONTH(LU34,1)</f>
        <v>54088</v>
      </c>
      <c r="LW34" s="100">
        <f t="shared" ref="LW34" si="754">EOMONTH(LV34,1)</f>
        <v>54117</v>
      </c>
      <c r="LX34" s="100">
        <f t="shared" ref="LX34" si="755">EOMONTH(LW34,1)</f>
        <v>54148</v>
      </c>
      <c r="LY34" s="100">
        <f t="shared" ref="LY34" si="756">EOMONTH(LX34,1)</f>
        <v>54178</v>
      </c>
      <c r="LZ34" s="100">
        <f t="shared" ref="LZ34" si="757">EOMONTH(LY34,1)</f>
        <v>54209</v>
      </c>
      <c r="MA34" s="100">
        <f t="shared" ref="MA34" si="758">EOMONTH(LZ34,1)</f>
        <v>54239</v>
      </c>
      <c r="MB34" s="100">
        <f t="shared" ref="MB34" si="759">EOMONTH(MA34,1)</f>
        <v>54270</v>
      </c>
      <c r="MC34" s="100">
        <f t="shared" ref="MC34" si="760">EOMONTH(MB34,1)</f>
        <v>54301</v>
      </c>
      <c r="MD34" s="100">
        <f t="shared" ref="MD34" si="761">EOMONTH(MC34,1)</f>
        <v>54331</v>
      </c>
      <c r="ME34" s="100">
        <f t="shared" ref="ME34" si="762">EOMONTH(MD34,1)</f>
        <v>54362</v>
      </c>
      <c r="MF34" s="100">
        <f t="shared" ref="MF34" si="763">EOMONTH(ME34,1)</f>
        <v>54392</v>
      </c>
      <c r="MG34" s="100">
        <f t="shared" ref="MG34" si="764">EOMONTH(MF34,1)</f>
        <v>54423</v>
      </c>
      <c r="MH34" s="100">
        <f t="shared" ref="MH34" si="765">EOMONTH(MG34,1)</f>
        <v>54454</v>
      </c>
      <c r="MI34" s="100">
        <f t="shared" ref="MI34" si="766">EOMONTH(MH34,1)</f>
        <v>54482</v>
      </c>
      <c r="MJ34" s="100">
        <f t="shared" ref="MJ34" si="767">EOMONTH(MI34,1)</f>
        <v>54513</v>
      </c>
      <c r="MK34" s="100">
        <f t="shared" ref="MK34" si="768">EOMONTH(MJ34,1)</f>
        <v>54543</v>
      </c>
      <c r="ML34" s="100">
        <f t="shared" ref="ML34" si="769">EOMONTH(MK34,1)</f>
        <v>54574</v>
      </c>
      <c r="MM34" s="100">
        <f t="shared" ref="MM34" si="770">EOMONTH(ML34,1)</f>
        <v>54604</v>
      </c>
      <c r="MN34" s="100">
        <f t="shared" ref="MN34" si="771">EOMONTH(MM34,1)</f>
        <v>54635</v>
      </c>
      <c r="MO34" s="100">
        <f t="shared" ref="MO34" si="772">EOMONTH(MN34,1)</f>
        <v>54666</v>
      </c>
      <c r="MP34" s="100">
        <f t="shared" ref="MP34" si="773">EOMONTH(MO34,1)</f>
        <v>54696</v>
      </c>
      <c r="MQ34" s="100">
        <f t="shared" ref="MQ34" si="774">EOMONTH(MP34,1)</f>
        <v>54727</v>
      </c>
      <c r="MR34" s="100">
        <f t="shared" ref="MR34" si="775">EOMONTH(MQ34,1)</f>
        <v>54757</v>
      </c>
      <c r="MS34" s="100">
        <f t="shared" ref="MS34" si="776">EOMONTH(MR34,1)</f>
        <v>54788</v>
      </c>
      <c r="MT34" s="100">
        <f t="shared" ref="MT34" si="777">EOMONTH(MS34,1)</f>
        <v>54819</v>
      </c>
      <c r="MU34" s="100">
        <f t="shared" ref="MU34" si="778">EOMONTH(MT34,1)</f>
        <v>54847</v>
      </c>
      <c r="MV34" s="100">
        <f t="shared" ref="MV34" si="779">EOMONTH(MU34,1)</f>
        <v>54878</v>
      </c>
      <c r="MW34" s="100">
        <f t="shared" ref="MW34" si="780">EOMONTH(MV34,1)</f>
        <v>54908</v>
      </c>
      <c r="MX34" s="100">
        <f t="shared" ref="MX34" si="781">EOMONTH(MW34,1)</f>
        <v>54939</v>
      </c>
      <c r="MY34" s="100">
        <f t="shared" ref="MY34" si="782">EOMONTH(MX34,1)</f>
        <v>54969</v>
      </c>
      <c r="MZ34" s="100">
        <f t="shared" ref="MZ34" si="783">EOMONTH(MY34,1)</f>
        <v>55000</v>
      </c>
      <c r="NA34" s="100">
        <f t="shared" ref="NA34" si="784">EOMONTH(MZ34,1)</f>
        <v>55031</v>
      </c>
      <c r="NB34" s="100">
        <f t="shared" ref="NB34" si="785">EOMONTH(NA34,1)</f>
        <v>55061</v>
      </c>
      <c r="NC34" s="100">
        <f t="shared" ref="NC34" si="786">EOMONTH(NB34,1)</f>
        <v>55092</v>
      </c>
      <c r="ND34" s="100">
        <f t="shared" ref="ND34" si="787">EOMONTH(NC34,1)</f>
        <v>55122</v>
      </c>
      <c r="NE34" s="100">
        <f t="shared" ref="NE34" si="788">EOMONTH(ND34,1)</f>
        <v>55153</v>
      </c>
      <c r="NF34" s="100">
        <f t="shared" ref="NF34" si="789">EOMONTH(NE34,1)</f>
        <v>55184</v>
      </c>
      <c r="NG34" s="100">
        <f t="shared" ref="NG34" si="790">EOMONTH(NF34,1)</f>
        <v>55212</v>
      </c>
      <c r="NH34" s="100">
        <f t="shared" ref="NH34" si="791">EOMONTH(NG34,1)</f>
        <v>55243</v>
      </c>
      <c r="NI34" s="145">
        <f t="shared" ref="NI34" si="792">EOMONTH(NH34,1)</f>
        <v>55273</v>
      </c>
      <c r="NJ34" s="6"/>
      <c r="NK34" s="6"/>
    </row>
    <row r="35" spans="1:375" x14ac:dyDescent="0.25">
      <c r="A35" s="15" t="s">
        <v>117</v>
      </c>
      <c r="B35" s="213">
        <f>B26</f>
        <v>3208.3333333333335</v>
      </c>
      <c r="C35" s="214">
        <f t="shared" ref="C35:BN35" si="793">C26</f>
        <v>3208.3333333333335</v>
      </c>
      <c r="D35" s="214">
        <f t="shared" si="793"/>
        <v>3208.3333333333335</v>
      </c>
      <c r="E35" s="214">
        <f t="shared" si="793"/>
        <v>3208.3333333333335</v>
      </c>
      <c r="F35" s="214">
        <f t="shared" si="793"/>
        <v>3208.3333333333335</v>
      </c>
      <c r="G35" s="214">
        <f t="shared" si="793"/>
        <v>3208.3333333333335</v>
      </c>
      <c r="H35" s="214">
        <f t="shared" si="793"/>
        <v>3208.3333333333335</v>
      </c>
      <c r="I35" s="214">
        <f t="shared" si="793"/>
        <v>3208.3333333333335</v>
      </c>
      <c r="J35" s="214">
        <f t="shared" si="793"/>
        <v>3208.3333333333335</v>
      </c>
      <c r="K35" s="214">
        <f t="shared" si="793"/>
        <v>3208.3333333333335</v>
      </c>
      <c r="L35" s="214">
        <f t="shared" si="793"/>
        <v>3208.3333333333335</v>
      </c>
      <c r="M35" s="214">
        <f t="shared" si="793"/>
        <v>3208.3333333333335</v>
      </c>
      <c r="N35" s="214">
        <f t="shared" si="793"/>
        <v>4812.5</v>
      </c>
      <c r="O35" s="214">
        <f t="shared" si="793"/>
        <v>4812.5</v>
      </c>
      <c r="P35" s="214">
        <f t="shared" si="793"/>
        <v>4812.5</v>
      </c>
      <c r="Q35" s="214">
        <f t="shared" si="793"/>
        <v>4812.5</v>
      </c>
      <c r="R35" s="214">
        <f t="shared" si="793"/>
        <v>4812.5</v>
      </c>
      <c r="S35" s="214">
        <f t="shared" si="793"/>
        <v>4812.5</v>
      </c>
      <c r="T35" s="214">
        <f t="shared" si="793"/>
        <v>4812.5</v>
      </c>
      <c r="U35" s="214">
        <f t="shared" si="793"/>
        <v>4812.5</v>
      </c>
      <c r="V35" s="214">
        <f t="shared" si="793"/>
        <v>4812.5</v>
      </c>
      <c r="W35" s="214">
        <f t="shared" si="793"/>
        <v>4812.5</v>
      </c>
      <c r="X35" s="214">
        <f t="shared" si="793"/>
        <v>4812.5</v>
      </c>
      <c r="Y35" s="214">
        <f t="shared" si="793"/>
        <v>4812.5</v>
      </c>
      <c r="Z35" s="214">
        <f t="shared" si="793"/>
        <v>7218.75</v>
      </c>
      <c r="AA35" s="214">
        <f t="shared" si="793"/>
        <v>7218.75</v>
      </c>
      <c r="AB35" s="214">
        <f t="shared" si="793"/>
        <v>7218.75</v>
      </c>
      <c r="AC35" s="214">
        <f t="shared" si="793"/>
        <v>7218.75</v>
      </c>
      <c r="AD35" s="214">
        <f t="shared" si="793"/>
        <v>7218.75</v>
      </c>
      <c r="AE35" s="214">
        <f t="shared" si="793"/>
        <v>7218.75</v>
      </c>
      <c r="AF35" s="214">
        <f t="shared" si="793"/>
        <v>7218.75</v>
      </c>
      <c r="AG35" s="214">
        <f t="shared" si="793"/>
        <v>7218.75</v>
      </c>
      <c r="AH35" s="214">
        <f t="shared" si="793"/>
        <v>7218.75</v>
      </c>
      <c r="AI35" s="214">
        <f t="shared" si="793"/>
        <v>7218.75</v>
      </c>
      <c r="AJ35" s="214">
        <f t="shared" si="793"/>
        <v>7218.75</v>
      </c>
      <c r="AK35" s="214">
        <f t="shared" si="793"/>
        <v>7218.75</v>
      </c>
      <c r="AL35" s="214">
        <f t="shared" si="793"/>
        <v>10828.125</v>
      </c>
      <c r="AM35" s="214">
        <f t="shared" si="793"/>
        <v>10828.125</v>
      </c>
      <c r="AN35" s="214">
        <f t="shared" si="793"/>
        <v>10828.125</v>
      </c>
      <c r="AO35" s="214">
        <f t="shared" si="793"/>
        <v>10828.125</v>
      </c>
      <c r="AP35" s="214">
        <f t="shared" si="793"/>
        <v>10828.125</v>
      </c>
      <c r="AQ35" s="214">
        <f t="shared" si="793"/>
        <v>10828.125</v>
      </c>
      <c r="AR35" s="214">
        <f t="shared" si="793"/>
        <v>10828.125</v>
      </c>
      <c r="AS35" s="214">
        <f t="shared" si="793"/>
        <v>10828.125</v>
      </c>
      <c r="AT35" s="214">
        <f t="shared" si="793"/>
        <v>10828.125</v>
      </c>
      <c r="AU35" s="214">
        <f t="shared" si="793"/>
        <v>10828.125</v>
      </c>
      <c r="AV35" s="214">
        <f t="shared" si="793"/>
        <v>10828.125</v>
      </c>
      <c r="AW35" s="214">
        <f t="shared" si="793"/>
        <v>10828.125</v>
      </c>
      <c r="AX35" s="214">
        <f t="shared" si="793"/>
        <v>11044.6875</v>
      </c>
      <c r="AY35" s="214">
        <f t="shared" si="793"/>
        <v>11044.6875</v>
      </c>
      <c r="AZ35" s="214">
        <f t="shared" si="793"/>
        <v>11044.6875</v>
      </c>
      <c r="BA35" s="214">
        <f t="shared" si="793"/>
        <v>11044.6875</v>
      </c>
      <c r="BB35" s="214">
        <f t="shared" si="793"/>
        <v>11044.6875</v>
      </c>
      <c r="BC35" s="214">
        <f t="shared" si="793"/>
        <v>11044.6875</v>
      </c>
      <c r="BD35" s="214">
        <f t="shared" si="793"/>
        <v>11044.6875</v>
      </c>
      <c r="BE35" s="214">
        <f t="shared" si="793"/>
        <v>11044.6875</v>
      </c>
      <c r="BF35" s="214">
        <f t="shared" si="793"/>
        <v>11044.6875</v>
      </c>
      <c r="BG35" s="214">
        <f t="shared" si="793"/>
        <v>11044.6875</v>
      </c>
      <c r="BH35" s="214">
        <f t="shared" si="793"/>
        <v>11044.6875</v>
      </c>
      <c r="BI35" s="214">
        <f t="shared" si="793"/>
        <v>11044.6875</v>
      </c>
      <c r="BJ35" s="214">
        <f t="shared" si="793"/>
        <v>11265.581250000001</v>
      </c>
      <c r="BK35" s="214">
        <f t="shared" si="793"/>
        <v>11265.581250000001</v>
      </c>
      <c r="BL35" s="214">
        <f t="shared" si="793"/>
        <v>11265.581250000001</v>
      </c>
      <c r="BM35" s="214">
        <f t="shared" si="793"/>
        <v>11265.581250000001</v>
      </c>
      <c r="BN35" s="214">
        <f t="shared" si="793"/>
        <v>11265.581250000001</v>
      </c>
      <c r="BO35" s="214">
        <f t="shared" ref="BO35:DZ35" si="794">BO26</f>
        <v>11265.581250000001</v>
      </c>
      <c r="BP35" s="214">
        <f t="shared" si="794"/>
        <v>11265.581250000001</v>
      </c>
      <c r="BQ35" s="214">
        <f t="shared" si="794"/>
        <v>11265.581250000001</v>
      </c>
      <c r="BR35" s="214">
        <f t="shared" si="794"/>
        <v>11265.581250000001</v>
      </c>
      <c r="BS35" s="214">
        <f t="shared" si="794"/>
        <v>11265.581250000001</v>
      </c>
      <c r="BT35" s="214">
        <f t="shared" si="794"/>
        <v>11265.581250000001</v>
      </c>
      <c r="BU35" s="214">
        <f t="shared" si="794"/>
        <v>11265.581250000001</v>
      </c>
      <c r="BV35" s="214">
        <f t="shared" si="794"/>
        <v>11490.892875</v>
      </c>
      <c r="BW35" s="214">
        <f t="shared" si="794"/>
        <v>11490.892875</v>
      </c>
      <c r="BX35" s="214">
        <f t="shared" si="794"/>
        <v>11490.892875</v>
      </c>
      <c r="BY35" s="214">
        <f t="shared" si="794"/>
        <v>11490.892875</v>
      </c>
      <c r="BZ35" s="214">
        <f t="shared" si="794"/>
        <v>11490.892875</v>
      </c>
      <c r="CA35" s="214">
        <f t="shared" si="794"/>
        <v>11490.892875</v>
      </c>
      <c r="CB35" s="214">
        <f t="shared" si="794"/>
        <v>11490.892875</v>
      </c>
      <c r="CC35" s="214">
        <f t="shared" si="794"/>
        <v>11490.892875</v>
      </c>
      <c r="CD35" s="214">
        <f t="shared" si="794"/>
        <v>11490.892875</v>
      </c>
      <c r="CE35" s="214">
        <f t="shared" si="794"/>
        <v>11490.892875</v>
      </c>
      <c r="CF35" s="214">
        <f t="shared" si="794"/>
        <v>11490.892875</v>
      </c>
      <c r="CG35" s="214">
        <f t="shared" si="794"/>
        <v>11490.892875</v>
      </c>
      <c r="CH35" s="214">
        <f t="shared" si="794"/>
        <v>11720.710732500002</v>
      </c>
      <c r="CI35" s="214">
        <f t="shared" si="794"/>
        <v>11720.710732500002</v>
      </c>
      <c r="CJ35" s="214">
        <f t="shared" si="794"/>
        <v>11720.710732500002</v>
      </c>
      <c r="CK35" s="214">
        <f t="shared" si="794"/>
        <v>11720.710732500002</v>
      </c>
      <c r="CL35" s="214">
        <f t="shared" si="794"/>
        <v>11720.710732500002</v>
      </c>
      <c r="CM35" s="214">
        <f t="shared" si="794"/>
        <v>11720.710732500002</v>
      </c>
      <c r="CN35" s="214">
        <f t="shared" si="794"/>
        <v>11720.710732500002</v>
      </c>
      <c r="CO35" s="214">
        <f t="shared" si="794"/>
        <v>11720.710732500002</v>
      </c>
      <c r="CP35" s="214">
        <f t="shared" si="794"/>
        <v>11720.710732500002</v>
      </c>
      <c r="CQ35" s="214">
        <f t="shared" si="794"/>
        <v>11720.710732500002</v>
      </c>
      <c r="CR35" s="214">
        <f t="shared" si="794"/>
        <v>11720.710732500002</v>
      </c>
      <c r="CS35" s="214">
        <f t="shared" si="794"/>
        <v>11720.710732500002</v>
      </c>
      <c r="CT35" s="214">
        <f t="shared" si="794"/>
        <v>11955.12494715</v>
      </c>
      <c r="CU35" s="214">
        <f t="shared" si="794"/>
        <v>11955.12494715</v>
      </c>
      <c r="CV35" s="214">
        <f t="shared" si="794"/>
        <v>11955.12494715</v>
      </c>
      <c r="CW35" s="214">
        <f t="shared" si="794"/>
        <v>11955.12494715</v>
      </c>
      <c r="CX35" s="214">
        <f t="shared" si="794"/>
        <v>11955.12494715</v>
      </c>
      <c r="CY35" s="214">
        <f t="shared" si="794"/>
        <v>11955.12494715</v>
      </c>
      <c r="CZ35" s="214">
        <f t="shared" si="794"/>
        <v>11955.12494715</v>
      </c>
      <c r="DA35" s="214">
        <f t="shared" si="794"/>
        <v>11955.12494715</v>
      </c>
      <c r="DB35" s="214">
        <f t="shared" si="794"/>
        <v>11955.12494715</v>
      </c>
      <c r="DC35" s="214">
        <f t="shared" si="794"/>
        <v>11955.12494715</v>
      </c>
      <c r="DD35" s="214">
        <f t="shared" si="794"/>
        <v>11955.12494715</v>
      </c>
      <c r="DE35" s="214">
        <f t="shared" si="794"/>
        <v>11955.12494715</v>
      </c>
      <c r="DF35" s="214">
        <f t="shared" si="794"/>
        <v>12194.227446093</v>
      </c>
      <c r="DG35" s="214">
        <f t="shared" si="794"/>
        <v>12194.227446093</v>
      </c>
      <c r="DH35" s="214">
        <f t="shared" si="794"/>
        <v>12194.227446093</v>
      </c>
      <c r="DI35" s="214">
        <f t="shared" si="794"/>
        <v>12194.227446093</v>
      </c>
      <c r="DJ35" s="214">
        <f t="shared" si="794"/>
        <v>12194.227446093</v>
      </c>
      <c r="DK35" s="214">
        <f t="shared" si="794"/>
        <v>12194.227446093</v>
      </c>
      <c r="DL35" s="214">
        <f t="shared" si="794"/>
        <v>12194.227446093</v>
      </c>
      <c r="DM35" s="214">
        <f t="shared" si="794"/>
        <v>12194.227446093</v>
      </c>
      <c r="DN35" s="214">
        <f t="shared" si="794"/>
        <v>12194.227446093</v>
      </c>
      <c r="DO35" s="214">
        <f t="shared" si="794"/>
        <v>12194.227446093</v>
      </c>
      <c r="DP35" s="214">
        <f t="shared" si="794"/>
        <v>12194.227446093</v>
      </c>
      <c r="DQ35" s="214">
        <f t="shared" si="794"/>
        <v>12194.227446093</v>
      </c>
      <c r="DR35" s="214">
        <f t="shared" si="794"/>
        <v>12438.111995014862</v>
      </c>
      <c r="DS35" s="214">
        <f t="shared" si="794"/>
        <v>12438.111995014862</v>
      </c>
      <c r="DT35" s="214">
        <f t="shared" si="794"/>
        <v>12438.111995014862</v>
      </c>
      <c r="DU35" s="214">
        <f t="shared" si="794"/>
        <v>12438.111995014862</v>
      </c>
      <c r="DV35" s="214">
        <f t="shared" si="794"/>
        <v>12438.111995014862</v>
      </c>
      <c r="DW35" s="214">
        <f t="shared" si="794"/>
        <v>12438.111995014862</v>
      </c>
      <c r="DX35" s="214">
        <f t="shared" si="794"/>
        <v>12438.111995014862</v>
      </c>
      <c r="DY35" s="214">
        <f t="shared" si="794"/>
        <v>12438.111995014862</v>
      </c>
      <c r="DZ35" s="214">
        <f t="shared" si="794"/>
        <v>12438.111995014862</v>
      </c>
      <c r="EA35" s="214">
        <f t="shared" ref="EA35:GL35" si="795">EA26</f>
        <v>12438.111995014862</v>
      </c>
      <c r="EB35" s="214">
        <f t="shared" si="795"/>
        <v>12438.111995014862</v>
      </c>
      <c r="EC35" s="214">
        <f t="shared" si="795"/>
        <v>12438.111995014862</v>
      </c>
      <c r="ED35" s="214">
        <f t="shared" si="795"/>
        <v>12438.111995014862</v>
      </c>
      <c r="EE35" s="214">
        <f t="shared" si="795"/>
        <v>12438.111995014862</v>
      </c>
      <c r="EF35" s="214">
        <f t="shared" si="795"/>
        <v>12438.111995014862</v>
      </c>
      <c r="EG35" s="214">
        <f t="shared" si="795"/>
        <v>12438.111995014862</v>
      </c>
      <c r="EH35" s="214">
        <f t="shared" si="795"/>
        <v>12438.111995014862</v>
      </c>
      <c r="EI35" s="214">
        <f t="shared" si="795"/>
        <v>12438.111995014862</v>
      </c>
      <c r="EJ35" s="214">
        <f t="shared" si="795"/>
        <v>12438.111995014862</v>
      </c>
      <c r="EK35" s="214">
        <f t="shared" si="795"/>
        <v>12438.111995014862</v>
      </c>
      <c r="EL35" s="214">
        <f t="shared" si="795"/>
        <v>12438.111995014862</v>
      </c>
      <c r="EM35" s="214">
        <f t="shared" si="795"/>
        <v>12438.111995014862</v>
      </c>
      <c r="EN35" s="214">
        <f t="shared" si="795"/>
        <v>12438.111995014862</v>
      </c>
      <c r="EO35" s="214">
        <f t="shared" si="795"/>
        <v>12438.111995014862</v>
      </c>
      <c r="EP35" s="214">
        <f t="shared" si="795"/>
        <v>12438.111995014862</v>
      </c>
      <c r="EQ35" s="214">
        <f t="shared" si="795"/>
        <v>12438.111995014862</v>
      </c>
      <c r="ER35" s="214">
        <f t="shared" si="795"/>
        <v>12438.111995014862</v>
      </c>
      <c r="ES35" s="214">
        <f t="shared" si="795"/>
        <v>12438.111995014862</v>
      </c>
      <c r="ET35" s="214">
        <f t="shared" si="795"/>
        <v>12438.111995014862</v>
      </c>
      <c r="EU35" s="214">
        <f t="shared" si="795"/>
        <v>12438.111995014862</v>
      </c>
      <c r="EV35" s="214">
        <f t="shared" si="795"/>
        <v>12438.111995014862</v>
      </c>
      <c r="EW35" s="214">
        <f t="shared" si="795"/>
        <v>12438.111995014862</v>
      </c>
      <c r="EX35" s="214">
        <f t="shared" si="795"/>
        <v>12438.111995014862</v>
      </c>
      <c r="EY35" s="214">
        <f t="shared" si="795"/>
        <v>12438.111995014862</v>
      </c>
      <c r="EZ35" s="214">
        <f t="shared" si="795"/>
        <v>12438.111995014862</v>
      </c>
      <c r="FA35" s="214">
        <f t="shared" si="795"/>
        <v>12438.111995014862</v>
      </c>
      <c r="FB35" s="214">
        <f t="shared" si="795"/>
        <v>12438.111995014862</v>
      </c>
      <c r="FC35" s="214">
        <f t="shared" si="795"/>
        <v>12438.111995014862</v>
      </c>
      <c r="FD35" s="214">
        <f t="shared" si="795"/>
        <v>12438.111995014862</v>
      </c>
      <c r="FE35" s="214">
        <f t="shared" si="795"/>
        <v>12438.111995014862</v>
      </c>
      <c r="FF35" s="214">
        <f t="shared" si="795"/>
        <v>12438.111995014862</v>
      </c>
      <c r="FG35" s="214">
        <f t="shared" si="795"/>
        <v>12438.111995014862</v>
      </c>
      <c r="FH35" s="214">
        <f t="shared" si="795"/>
        <v>12438.111995014862</v>
      </c>
      <c r="FI35" s="214">
        <f t="shared" si="795"/>
        <v>12438.111995014862</v>
      </c>
      <c r="FJ35" s="214">
        <f t="shared" si="795"/>
        <v>12438.111995014862</v>
      </c>
      <c r="FK35" s="214">
        <f t="shared" si="795"/>
        <v>12438.111995014862</v>
      </c>
      <c r="FL35" s="214">
        <f t="shared" si="795"/>
        <v>12438.111995014862</v>
      </c>
      <c r="FM35" s="214">
        <f t="shared" si="795"/>
        <v>12438.111995014862</v>
      </c>
      <c r="FN35" s="214">
        <f t="shared" si="795"/>
        <v>12438.111995014862</v>
      </c>
      <c r="FO35" s="214">
        <f t="shared" si="795"/>
        <v>12438.111995014862</v>
      </c>
      <c r="FP35" s="214">
        <f t="shared" si="795"/>
        <v>12438.111995014862</v>
      </c>
      <c r="FQ35" s="214">
        <f t="shared" si="795"/>
        <v>12438.111995014862</v>
      </c>
      <c r="FR35" s="214">
        <f t="shared" si="795"/>
        <v>12438.111995014862</v>
      </c>
      <c r="FS35" s="214">
        <f t="shared" si="795"/>
        <v>12438.111995014862</v>
      </c>
      <c r="FT35" s="214">
        <f t="shared" si="795"/>
        <v>12438.111995014862</v>
      </c>
      <c r="FU35" s="214">
        <f t="shared" si="795"/>
        <v>12438.111995014862</v>
      </c>
      <c r="FV35" s="214">
        <f t="shared" si="795"/>
        <v>12438.111995014862</v>
      </c>
      <c r="FW35" s="214">
        <f t="shared" si="795"/>
        <v>12438.111995014862</v>
      </c>
      <c r="FX35" s="214">
        <f t="shared" si="795"/>
        <v>12438.111995014862</v>
      </c>
      <c r="FY35" s="214">
        <f t="shared" si="795"/>
        <v>12438.111995014862</v>
      </c>
      <c r="FZ35" s="214">
        <f t="shared" si="795"/>
        <v>12438.111995014862</v>
      </c>
      <c r="GA35" s="214">
        <f t="shared" si="795"/>
        <v>12438.111995014862</v>
      </c>
      <c r="GB35" s="214">
        <f t="shared" si="795"/>
        <v>12438.111995014862</v>
      </c>
      <c r="GC35" s="214">
        <f t="shared" si="795"/>
        <v>12438.111995014862</v>
      </c>
      <c r="GD35" s="214">
        <f t="shared" si="795"/>
        <v>12438.111995014862</v>
      </c>
      <c r="GE35" s="214">
        <f t="shared" si="795"/>
        <v>12438.111995014862</v>
      </c>
      <c r="GF35" s="214">
        <f t="shared" si="795"/>
        <v>12438.111995014862</v>
      </c>
      <c r="GG35" s="214">
        <f t="shared" si="795"/>
        <v>12438.111995014862</v>
      </c>
      <c r="GH35" s="214">
        <f t="shared" si="795"/>
        <v>12438.111995014862</v>
      </c>
      <c r="GI35" s="214">
        <f t="shared" si="795"/>
        <v>12438.111995014862</v>
      </c>
      <c r="GJ35" s="214">
        <f t="shared" si="795"/>
        <v>12438.111995014862</v>
      </c>
      <c r="GK35" s="214">
        <f t="shared" si="795"/>
        <v>12438.111995014862</v>
      </c>
      <c r="GL35" s="214">
        <f t="shared" si="795"/>
        <v>12438.111995014862</v>
      </c>
      <c r="GM35" s="214">
        <f t="shared" ref="GM35:IX35" si="796">GM26</f>
        <v>12438.111995014862</v>
      </c>
      <c r="GN35" s="214">
        <f t="shared" si="796"/>
        <v>12438.111995014862</v>
      </c>
      <c r="GO35" s="214">
        <f t="shared" si="796"/>
        <v>12438.111995014862</v>
      </c>
      <c r="GP35" s="214">
        <f t="shared" si="796"/>
        <v>12438.111995014862</v>
      </c>
      <c r="GQ35" s="214">
        <f t="shared" si="796"/>
        <v>12438.111995014862</v>
      </c>
      <c r="GR35" s="214">
        <f t="shared" si="796"/>
        <v>12438.111995014862</v>
      </c>
      <c r="GS35" s="214">
        <f t="shared" si="796"/>
        <v>12438.111995014862</v>
      </c>
      <c r="GT35" s="214">
        <f t="shared" si="796"/>
        <v>12438.111995014862</v>
      </c>
      <c r="GU35" s="214">
        <f t="shared" si="796"/>
        <v>12438.111995014862</v>
      </c>
      <c r="GV35" s="214">
        <f t="shared" si="796"/>
        <v>12438.111995014862</v>
      </c>
      <c r="GW35" s="214">
        <f t="shared" si="796"/>
        <v>12438.111995014862</v>
      </c>
      <c r="GX35" s="214">
        <f t="shared" si="796"/>
        <v>12438.111995014862</v>
      </c>
      <c r="GY35" s="214">
        <f t="shared" si="796"/>
        <v>12438.111995014862</v>
      </c>
      <c r="GZ35" s="214">
        <f t="shared" si="796"/>
        <v>12438.111995014862</v>
      </c>
      <c r="HA35" s="214">
        <f t="shared" si="796"/>
        <v>12438.111995014862</v>
      </c>
      <c r="HB35" s="214">
        <f t="shared" si="796"/>
        <v>12438.111995014862</v>
      </c>
      <c r="HC35" s="214">
        <f t="shared" si="796"/>
        <v>12438.111995014862</v>
      </c>
      <c r="HD35" s="214">
        <f t="shared" si="796"/>
        <v>12438.111995014862</v>
      </c>
      <c r="HE35" s="214">
        <f t="shared" si="796"/>
        <v>12438.111995014862</v>
      </c>
      <c r="HF35" s="214">
        <f t="shared" si="796"/>
        <v>12438.111995014862</v>
      </c>
      <c r="HG35" s="214">
        <f t="shared" si="796"/>
        <v>12438.111995014862</v>
      </c>
      <c r="HH35" s="214">
        <f t="shared" si="796"/>
        <v>12438.111995014862</v>
      </c>
      <c r="HI35" s="214">
        <f t="shared" si="796"/>
        <v>12438.111995014862</v>
      </c>
      <c r="HJ35" s="214">
        <f t="shared" si="796"/>
        <v>12438.111995014862</v>
      </c>
      <c r="HK35" s="214">
        <f t="shared" si="796"/>
        <v>12438.111995014862</v>
      </c>
      <c r="HL35" s="214">
        <f t="shared" si="796"/>
        <v>12438.111995014862</v>
      </c>
      <c r="HM35" s="214">
        <f t="shared" si="796"/>
        <v>12438.111995014862</v>
      </c>
      <c r="HN35" s="214">
        <f t="shared" si="796"/>
        <v>12438.111995014862</v>
      </c>
      <c r="HO35" s="214">
        <f t="shared" si="796"/>
        <v>12438.111995014862</v>
      </c>
      <c r="HP35" s="214">
        <f t="shared" si="796"/>
        <v>12438.111995014862</v>
      </c>
      <c r="HQ35" s="214">
        <f t="shared" si="796"/>
        <v>12438.111995014862</v>
      </c>
      <c r="HR35" s="214">
        <f t="shared" si="796"/>
        <v>12438.111995014862</v>
      </c>
      <c r="HS35" s="214">
        <f t="shared" si="796"/>
        <v>12438.111995014862</v>
      </c>
      <c r="HT35" s="214">
        <f t="shared" si="796"/>
        <v>12438.111995014862</v>
      </c>
      <c r="HU35" s="214">
        <f t="shared" si="796"/>
        <v>12438.111995014862</v>
      </c>
      <c r="HV35" s="214">
        <f t="shared" si="796"/>
        <v>12438.111995014862</v>
      </c>
      <c r="HW35" s="214">
        <f t="shared" si="796"/>
        <v>12438.111995014862</v>
      </c>
      <c r="HX35" s="214">
        <f t="shared" si="796"/>
        <v>12438.111995014862</v>
      </c>
      <c r="HY35" s="214">
        <f t="shared" si="796"/>
        <v>12438.111995014862</v>
      </c>
      <c r="HZ35" s="214">
        <f t="shared" si="796"/>
        <v>12438.111995014862</v>
      </c>
      <c r="IA35" s="214">
        <f t="shared" si="796"/>
        <v>12438.111995014862</v>
      </c>
      <c r="IB35" s="214">
        <f t="shared" si="796"/>
        <v>12438.111995014862</v>
      </c>
      <c r="IC35" s="214">
        <f t="shared" si="796"/>
        <v>12438.111995014862</v>
      </c>
      <c r="ID35" s="214">
        <f t="shared" si="796"/>
        <v>12438.111995014862</v>
      </c>
      <c r="IE35" s="214">
        <f t="shared" si="796"/>
        <v>12438.111995014862</v>
      </c>
      <c r="IF35" s="214">
        <f t="shared" si="796"/>
        <v>12438.111995014862</v>
      </c>
      <c r="IG35" s="214">
        <f t="shared" si="796"/>
        <v>12438.111995014862</v>
      </c>
      <c r="IH35" s="214">
        <f t="shared" si="796"/>
        <v>12438.111995014862</v>
      </c>
      <c r="II35" s="214">
        <f t="shared" si="796"/>
        <v>12438.111995014862</v>
      </c>
      <c r="IJ35" s="214">
        <f t="shared" si="796"/>
        <v>12438.111995014862</v>
      </c>
      <c r="IK35" s="214">
        <f t="shared" si="796"/>
        <v>12438.111995014862</v>
      </c>
      <c r="IL35" s="214">
        <f t="shared" si="796"/>
        <v>12438.111995014862</v>
      </c>
      <c r="IM35" s="214">
        <f t="shared" si="796"/>
        <v>12438.111995014862</v>
      </c>
      <c r="IN35" s="214">
        <f t="shared" si="796"/>
        <v>12438.111995014862</v>
      </c>
      <c r="IO35" s="214">
        <f t="shared" si="796"/>
        <v>12438.111995014862</v>
      </c>
      <c r="IP35" s="214">
        <f t="shared" si="796"/>
        <v>12438.111995014862</v>
      </c>
      <c r="IQ35" s="214">
        <f t="shared" si="796"/>
        <v>12438.111995014862</v>
      </c>
      <c r="IR35" s="214">
        <f t="shared" si="796"/>
        <v>12438.111995014862</v>
      </c>
      <c r="IS35" s="214">
        <f t="shared" si="796"/>
        <v>12438.111995014862</v>
      </c>
      <c r="IT35" s="214">
        <f t="shared" si="796"/>
        <v>12438.111995014862</v>
      </c>
      <c r="IU35" s="214">
        <f t="shared" si="796"/>
        <v>12438.111995014862</v>
      </c>
      <c r="IV35" s="214">
        <f t="shared" si="796"/>
        <v>12438.111995014862</v>
      </c>
      <c r="IW35" s="214">
        <f t="shared" si="796"/>
        <v>12438.111995014862</v>
      </c>
      <c r="IX35" s="214">
        <f t="shared" si="796"/>
        <v>12438.111995014862</v>
      </c>
      <c r="IY35" s="214">
        <f t="shared" ref="IY35:LJ35" si="797">IY26</f>
        <v>12438.111995014862</v>
      </c>
      <c r="IZ35" s="214">
        <f t="shared" si="797"/>
        <v>12438.111995014862</v>
      </c>
      <c r="JA35" s="214">
        <f t="shared" si="797"/>
        <v>12438.111995014862</v>
      </c>
      <c r="JB35" s="214">
        <f t="shared" si="797"/>
        <v>12438.111995014862</v>
      </c>
      <c r="JC35" s="214">
        <f t="shared" si="797"/>
        <v>12438.111995014862</v>
      </c>
      <c r="JD35" s="214">
        <f t="shared" si="797"/>
        <v>12438.111995014862</v>
      </c>
      <c r="JE35" s="214">
        <f t="shared" si="797"/>
        <v>12438.111995014862</v>
      </c>
      <c r="JF35" s="214">
        <f t="shared" si="797"/>
        <v>12438.111995014862</v>
      </c>
      <c r="JG35" s="214">
        <f t="shared" si="797"/>
        <v>12438.111995014862</v>
      </c>
      <c r="JH35" s="214">
        <f t="shared" si="797"/>
        <v>12438.111995014862</v>
      </c>
      <c r="JI35" s="214">
        <f t="shared" si="797"/>
        <v>12438.111995014862</v>
      </c>
      <c r="JJ35" s="214">
        <f t="shared" si="797"/>
        <v>12438.111995014862</v>
      </c>
      <c r="JK35" s="214">
        <f t="shared" si="797"/>
        <v>12438.111995014862</v>
      </c>
      <c r="JL35" s="214">
        <f t="shared" si="797"/>
        <v>12438.111995014862</v>
      </c>
      <c r="JM35" s="214">
        <f t="shared" si="797"/>
        <v>12438.111995014862</v>
      </c>
      <c r="JN35" s="214">
        <f t="shared" si="797"/>
        <v>12438.111995014862</v>
      </c>
      <c r="JO35" s="214">
        <f t="shared" si="797"/>
        <v>12438.111995014862</v>
      </c>
      <c r="JP35" s="214">
        <f t="shared" si="797"/>
        <v>12438.111995014862</v>
      </c>
      <c r="JQ35" s="214">
        <f t="shared" si="797"/>
        <v>12438.111995014862</v>
      </c>
      <c r="JR35" s="214">
        <f t="shared" si="797"/>
        <v>12438.111995014862</v>
      </c>
      <c r="JS35" s="214">
        <f t="shared" si="797"/>
        <v>12438.111995014862</v>
      </c>
      <c r="JT35" s="214">
        <f t="shared" si="797"/>
        <v>12438.111995014862</v>
      </c>
      <c r="JU35" s="214">
        <f t="shared" si="797"/>
        <v>12438.111995014862</v>
      </c>
      <c r="JV35" s="214">
        <f t="shared" si="797"/>
        <v>12438.111995014862</v>
      </c>
      <c r="JW35" s="214">
        <f t="shared" si="797"/>
        <v>12438.111995014862</v>
      </c>
      <c r="JX35" s="214">
        <f t="shared" si="797"/>
        <v>12438.111995014862</v>
      </c>
      <c r="JY35" s="214">
        <f t="shared" si="797"/>
        <v>12438.111995014862</v>
      </c>
      <c r="JZ35" s="214">
        <f t="shared" si="797"/>
        <v>12438.111995014862</v>
      </c>
      <c r="KA35" s="214">
        <f t="shared" si="797"/>
        <v>12438.111995014862</v>
      </c>
      <c r="KB35" s="214">
        <f t="shared" si="797"/>
        <v>12438.111995014862</v>
      </c>
      <c r="KC35" s="214">
        <f t="shared" si="797"/>
        <v>12438.111995014862</v>
      </c>
      <c r="KD35" s="214">
        <f t="shared" si="797"/>
        <v>12438.111995014862</v>
      </c>
      <c r="KE35" s="214">
        <f t="shared" si="797"/>
        <v>12438.111995014862</v>
      </c>
      <c r="KF35" s="214">
        <f t="shared" si="797"/>
        <v>12438.111995014862</v>
      </c>
      <c r="KG35" s="214">
        <f t="shared" si="797"/>
        <v>12438.111995014862</v>
      </c>
      <c r="KH35" s="214">
        <f t="shared" si="797"/>
        <v>12438.111995014862</v>
      </c>
      <c r="KI35" s="214">
        <f t="shared" si="797"/>
        <v>12438.111995014862</v>
      </c>
      <c r="KJ35" s="214">
        <f t="shared" si="797"/>
        <v>12438.111995014862</v>
      </c>
      <c r="KK35" s="214">
        <f t="shared" si="797"/>
        <v>12438.111995014862</v>
      </c>
      <c r="KL35" s="214">
        <f t="shared" si="797"/>
        <v>12438.111995014862</v>
      </c>
      <c r="KM35" s="214">
        <f t="shared" si="797"/>
        <v>12438.111995014862</v>
      </c>
      <c r="KN35" s="214">
        <f t="shared" si="797"/>
        <v>12438.111995014862</v>
      </c>
      <c r="KO35" s="214">
        <f t="shared" si="797"/>
        <v>12438.111995014862</v>
      </c>
      <c r="KP35" s="214">
        <f t="shared" si="797"/>
        <v>12438.111995014862</v>
      </c>
      <c r="KQ35" s="214">
        <f t="shared" si="797"/>
        <v>12438.111995014862</v>
      </c>
      <c r="KR35" s="214">
        <f t="shared" si="797"/>
        <v>12438.111995014862</v>
      </c>
      <c r="KS35" s="214">
        <f t="shared" si="797"/>
        <v>12438.111995014862</v>
      </c>
      <c r="KT35" s="214">
        <f t="shared" si="797"/>
        <v>12438.111995014862</v>
      </c>
      <c r="KU35" s="214">
        <f t="shared" si="797"/>
        <v>12438.111995014862</v>
      </c>
      <c r="KV35" s="214">
        <f t="shared" si="797"/>
        <v>12438.111995014862</v>
      </c>
      <c r="KW35" s="214">
        <f t="shared" si="797"/>
        <v>12438.111995014862</v>
      </c>
      <c r="KX35" s="214">
        <f t="shared" si="797"/>
        <v>12438.111995014862</v>
      </c>
      <c r="KY35" s="214">
        <f t="shared" si="797"/>
        <v>12438.111995014862</v>
      </c>
      <c r="KZ35" s="214">
        <f t="shared" si="797"/>
        <v>12438.111995014862</v>
      </c>
      <c r="LA35" s="214">
        <f t="shared" si="797"/>
        <v>12438.111995014862</v>
      </c>
      <c r="LB35" s="214">
        <f t="shared" si="797"/>
        <v>12438.111995014862</v>
      </c>
      <c r="LC35" s="214">
        <f t="shared" si="797"/>
        <v>12438.111995014862</v>
      </c>
      <c r="LD35" s="214">
        <f t="shared" si="797"/>
        <v>12438.111995014862</v>
      </c>
      <c r="LE35" s="214">
        <f t="shared" si="797"/>
        <v>12438.111995014862</v>
      </c>
      <c r="LF35" s="214">
        <f t="shared" si="797"/>
        <v>12438.111995014862</v>
      </c>
      <c r="LG35" s="214">
        <f t="shared" si="797"/>
        <v>12438.111995014862</v>
      </c>
      <c r="LH35" s="214">
        <f t="shared" si="797"/>
        <v>12438.111995014862</v>
      </c>
      <c r="LI35" s="214">
        <f t="shared" si="797"/>
        <v>12438.111995014862</v>
      </c>
      <c r="LJ35" s="214">
        <f t="shared" si="797"/>
        <v>12438.111995014862</v>
      </c>
      <c r="LK35" s="214">
        <f t="shared" ref="LK35:NI35" si="798">LK26</f>
        <v>12438.111995014862</v>
      </c>
      <c r="LL35" s="214">
        <f t="shared" si="798"/>
        <v>12438.111995014862</v>
      </c>
      <c r="LM35" s="214">
        <f t="shared" si="798"/>
        <v>12438.111995014862</v>
      </c>
      <c r="LN35" s="214">
        <f t="shared" si="798"/>
        <v>12438.111995014862</v>
      </c>
      <c r="LO35" s="214">
        <f t="shared" si="798"/>
        <v>12438.111995014862</v>
      </c>
      <c r="LP35" s="214">
        <f t="shared" si="798"/>
        <v>12438.111995014862</v>
      </c>
      <c r="LQ35" s="214">
        <f t="shared" si="798"/>
        <v>12438.111995014862</v>
      </c>
      <c r="LR35" s="214">
        <f t="shared" si="798"/>
        <v>12438.111995014862</v>
      </c>
      <c r="LS35" s="214">
        <f t="shared" si="798"/>
        <v>12438.111995014862</v>
      </c>
      <c r="LT35" s="214">
        <f t="shared" si="798"/>
        <v>12438.111995014862</v>
      </c>
      <c r="LU35" s="214">
        <f t="shared" si="798"/>
        <v>12438.111995014862</v>
      </c>
      <c r="LV35" s="214">
        <f t="shared" si="798"/>
        <v>12438.111995014862</v>
      </c>
      <c r="LW35" s="214">
        <f t="shared" si="798"/>
        <v>12438.111995014862</v>
      </c>
      <c r="LX35" s="214">
        <f t="shared" si="798"/>
        <v>12438.111995014862</v>
      </c>
      <c r="LY35" s="214">
        <f t="shared" si="798"/>
        <v>12438.111995014862</v>
      </c>
      <c r="LZ35" s="214">
        <f t="shared" si="798"/>
        <v>12438.111995014862</v>
      </c>
      <c r="MA35" s="214">
        <f t="shared" si="798"/>
        <v>12438.111995014862</v>
      </c>
      <c r="MB35" s="214">
        <f t="shared" si="798"/>
        <v>12438.111995014862</v>
      </c>
      <c r="MC35" s="214">
        <f t="shared" si="798"/>
        <v>12438.111995014862</v>
      </c>
      <c r="MD35" s="214">
        <f t="shared" si="798"/>
        <v>12438.111995014862</v>
      </c>
      <c r="ME35" s="214">
        <f t="shared" si="798"/>
        <v>12438.111995014862</v>
      </c>
      <c r="MF35" s="214">
        <f t="shared" si="798"/>
        <v>12438.111995014862</v>
      </c>
      <c r="MG35" s="214">
        <f t="shared" si="798"/>
        <v>12438.111995014862</v>
      </c>
      <c r="MH35" s="214">
        <f t="shared" si="798"/>
        <v>12438.111995014862</v>
      </c>
      <c r="MI35" s="214">
        <f t="shared" si="798"/>
        <v>12438.111995014862</v>
      </c>
      <c r="MJ35" s="214">
        <f t="shared" si="798"/>
        <v>12438.111995014862</v>
      </c>
      <c r="MK35" s="214">
        <f t="shared" si="798"/>
        <v>12438.111995014862</v>
      </c>
      <c r="ML35" s="214">
        <f t="shared" si="798"/>
        <v>12438.111995014862</v>
      </c>
      <c r="MM35" s="214">
        <f t="shared" si="798"/>
        <v>12438.111995014862</v>
      </c>
      <c r="MN35" s="214">
        <f t="shared" si="798"/>
        <v>12438.111995014862</v>
      </c>
      <c r="MO35" s="214">
        <f t="shared" si="798"/>
        <v>12438.111995014862</v>
      </c>
      <c r="MP35" s="214">
        <f t="shared" si="798"/>
        <v>12438.111995014862</v>
      </c>
      <c r="MQ35" s="214">
        <f t="shared" si="798"/>
        <v>12438.111995014862</v>
      </c>
      <c r="MR35" s="214">
        <f t="shared" si="798"/>
        <v>12438.111995014862</v>
      </c>
      <c r="MS35" s="214">
        <f t="shared" si="798"/>
        <v>12438.111995014862</v>
      </c>
      <c r="MT35" s="214">
        <f t="shared" si="798"/>
        <v>12438.111995014862</v>
      </c>
      <c r="MU35" s="214">
        <f t="shared" si="798"/>
        <v>12438.111995014862</v>
      </c>
      <c r="MV35" s="214">
        <f t="shared" si="798"/>
        <v>12438.111995014862</v>
      </c>
      <c r="MW35" s="214">
        <f t="shared" si="798"/>
        <v>12438.111995014862</v>
      </c>
      <c r="MX35" s="214">
        <f t="shared" si="798"/>
        <v>12438.111995014862</v>
      </c>
      <c r="MY35" s="214">
        <f t="shared" si="798"/>
        <v>12438.111995014862</v>
      </c>
      <c r="MZ35" s="214">
        <f t="shared" si="798"/>
        <v>12438.111995014862</v>
      </c>
      <c r="NA35" s="214">
        <f t="shared" si="798"/>
        <v>12438.111995014862</v>
      </c>
      <c r="NB35" s="214">
        <f t="shared" si="798"/>
        <v>12438.111995014862</v>
      </c>
      <c r="NC35" s="214">
        <f t="shared" si="798"/>
        <v>12438.111995014862</v>
      </c>
      <c r="ND35" s="214">
        <f t="shared" si="798"/>
        <v>12438.111995014862</v>
      </c>
      <c r="NE35" s="214">
        <f t="shared" si="798"/>
        <v>12438.111995014862</v>
      </c>
      <c r="NF35" s="214">
        <f t="shared" si="798"/>
        <v>12438.111995014862</v>
      </c>
      <c r="NG35" s="214">
        <f t="shared" si="798"/>
        <v>12438.111995014862</v>
      </c>
      <c r="NH35" s="214">
        <f t="shared" si="798"/>
        <v>12438.111995014862</v>
      </c>
      <c r="NI35" s="157">
        <f t="shared" si="798"/>
        <v>12438.111995014862</v>
      </c>
      <c r="NJ35" s="6"/>
      <c r="NK35" s="6"/>
    </row>
    <row r="36" spans="1:375" x14ac:dyDescent="0.25">
      <c r="A36" s="27" t="s">
        <v>118</v>
      </c>
      <c r="B36" s="215">
        <f>B27*$D4+B27*Leases!D$365*(1-Expenses!$D4)</f>
        <v>1000</v>
      </c>
      <c r="C36" s="156">
        <f>C27*$D4+C27*Leases!E$365*(1-Expenses!$D4)</f>
        <v>1000</v>
      </c>
      <c r="D36" s="156">
        <f>D27*$D4+D27*Leases!F$365*(1-Expenses!$D4)</f>
        <v>1000</v>
      </c>
      <c r="E36" s="156">
        <f>E27*$D4+E27*Leases!G$365*(1-Expenses!$D4)</f>
        <v>1000</v>
      </c>
      <c r="F36" s="156">
        <f>F27*$D4+F27*Leases!H$365*(1-Expenses!$D4)</f>
        <v>1000</v>
      </c>
      <c r="G36" s="156">
        <f>G27*$D4+G27*Leases!I$365*(1-Expenses!$D4)</f>
        <v>1000</v>
      </c>
      <c r="H36" s="156">
        <f>H27*$D4+H27*Leases!J$365*(1-Expenses!$D4)</f>
        <v>1000</v>
      </c>
      <c r="I36" s="156">
        <f>I27*$D4+I27*Leases!K$365*(1-Expenses!$D4)</f>
        <v>1000</v>
      </c>
      <c r="J36" s="156">
        <f>J27*$D4+J27*Leases!L$365*(1-Expenses!$D4)</f>
        <v>1000</v>
      </c>
      <c r="K36" s="156">
        <f>K27*$D4+K27*Leases!M$365*(1-Expenses!$D4)</f>
        <v>1000</v>
      </c>
      <c r="L36" s="156">
        <f>L27*$D4+L27*Leases!N$365*(1-Expenses!$D4)</f>
        <v>1000</v>
      </c>
      <c r="M36" s="156">
        <f>M27*$D4+M27*Leases!O$365*(1-Expenses!$D4)</f>
        <v>1000</v>
      </c>
      <c r="N36" s="156">
        <f>N27*$D4+N27*Leases!P$365*(1-Expenses!$D4)</f>
        <v>1030</v>
      </c>
      <c r="O36" s="156">
        <f>O27*$D4+O27*Leases!Q$365*(1-Expenses!$D4)</f>
        <v>1030</v>
      </c>
      <c r="P36" s="156">
        <f>P27*$D4+P27*Leases!R$365*(1-Expenses!$D4)</f>
        <v>1030</v>
      </c>
      <c r="Q36" s="156">
        <f>Q27*$D4+Q27*Leases!S$365*(1-Expenses!$D4)</f>
        <v>1030</v>
      </c>
      <c r="R36" s="156">
        <f>R27*$D4+R27*Leases!T$365*(1-Expenses!$D4)</f>
        <v>1030</v>
      </c>
      <c r="S36" s="156">
        <f>S27*$D4+S27*Leases!U$365*(1-Expenses!$D4)</f>
        <v>1030</v>
      </c>
      <c r="T36" s="156">
        <f>T27*$D4+T27*Leases!V$365*(1-Expenses!$D4)</f>
        <v>1030</v>
      </c>
      <c r="U36" s="156">
        <f>U27*$D4+U27*Leases!W$365*(1-Expenses!$D4)</f>
        <v>1030</v>
      </c>
      <c r="V36" s="156">
        <f>V27*$D4+V27*Leases!X$365*(1-Expenses!$D4)</f>
        <v>1339.9115044247787</v>
      </c>
      <c r="W36" s="156">
        <f>W27*$D4+W27*Leases!Y$365*(1-Expenses!$D4)</f>
        <v>1370.2949852507375</v>
      </c>
      <c r="X36" s="156">
        <f>X27*$D4+X27*Leases!Z$365*(1-Expenses!$D4)</f>
        <v>1388.5250737463127</v>
      </c>
      <c r="Y36" s="156">
        <f>Y27*$D4+Y27*Leases!AA$365*(1-Expenses!$D4)</f>
        <v>1388.5250737463127</v>
      </c>
      <c r="Z36" s="156">
        <f>Z27*$D4+Z27*Leases!AB$365*(1-Expenses!$D4)</f>
        <v>1517.8067846607671</v>
      </c>
      <c r="AA36" s="156">
        <f>AA27*$D4+AA27*Leases!AC$365*(1-Expenses!$D4)</f>
        <v>1605.4327433628318</v>
      </c>
      <c r="AB36" s="156">
        <f>AB27*$D4+AB27*Leases!AD$365*(1-Expenses!$D4)</f>
        <v>1605.4327433628318</v>
      </c>
      <c r="AC36" s="156">
        <f>AC27*$D4+AC27*Leases!AE$365*(1-Expenses!$D4)</f>
        <v>1605.4327433628318</v>
      </c>
      <c r="AD36" s="156">
        <f>AD27*$D4+AD27*Leases!AF$365*(1-Expenses!$D4)</f>
        <v>1668.022713864307</v>
      </c>
      <c r="AE36" s="156">
        <f>AE27*$D4+AE27*Leases!AG$365*(1-Expenses!$D4)</f>
        <v>1768.166666666667</v>
      </c>
      <c r="AF36" s="156">
        <f>AF27*$D4+AF27*Leases!AH$365*(1-Expenses!$D4)</f>
        <v>1768.166666666667</v>
      </c>
      <c r="AG36" s="156">
        <f>AG27*$D4+AG27*Leases!AI$365*(1-Expenses!$D4)</f>
        <v>1768.166666666667</v>
      </c>
      <c r="AH36" s="156">
        <f>AH27*$D4+AH27*Leases!AJ$365*(1-Expenses!$D4)</f>
        <v>1768.166666666667</v>
      </c>
      <c r="AI36" s="156">
        <f>AI27*$D4+AI27*Leases!AK$365*(1-Expenses!$D4)</f>
        <v>1768.166666666667</v>
      </c>
      <c r="AJ36" s="156">
        <f>AJ27*$D4+AJ27*Leases!AL$365*(1-Expenses!$D4)</f>
        <v>1768.166666666667</v>
      </c>
      <c r="AK36" s="156">
        <f>AK27*$D4+AK27*Leases!AM$365*(1-Expenses!$D4)</f>
        <v>1768.166666666667</v>
      </c>
      <c r="AL36" s="156">
        <f>AL27*$D4+AL27*Leases!AN$365*(1-Expenses!$D4)</f>
        <v>1821.2116666666668</v>
      </c>
      <c r="AM36" s="156">
        <f>AM27*$D4+AM27*Leases!AO$365*(1-Expenses!$D4)</f>
        <v>1821.2116666666668</v>
      </c>
      <c r="AN36" s="156">
        <f>AN27*$D4+AN27*Leases!AP$365*(1-Expenses!$D4)</f>
        <v>1821.2116666666668</v>
      </c>
      <c r="AO36" s="156">
        <f>AO27*$D4+AO27*Leases!AQ$365*(1-Expenses!$D4)</f>
        <v>1821.2116666666668</v>
      </c>
      <c r="AP36" s="156">
        <f>AP27*$D4+AP27*Leases!AR$365*(1-Expenses!$D4)</f>
        <v>1821.2116666666668</v>
      </c>
      <c r="AQ36" s="156">
        <f>AQ27*$D4+AQ27*Leases!AS$365*(1-Expenses!$D4)</f>
        <v>1821.2116666666668</v>
      </c>
      <c r="AR36" s="156">
        <f>AR27*$D4+AR27*Leases!AT$365*(1-Expenses!$D4)</f>
        <v>1821.2116666666668</v>
      </c>
      <c r="AS36" s="156">
        <f>AS27*$D4+AS27*Leases!AU$365*(1-Expenses!$D4)</f>
        <v>1821.2116666666668</v>
      </c>
      <c r="AT36" s="156">
        <f>AT27*$D4+AT27*Leases!AV$365*(1-Expenses!$D4)</f>
        <v>1821.2116666666668</v>
      </c>
      <c r="AU36" s="156">
        <f>AU27*$D4+AU27*Leases!AW$365*(1-Expenses!$D4)</f>
        <v>1821.2116666666668</v>
      </c>
      <c r="AV36" s="156">
        <f>AV27*$D4+AV27*Leases!AX$365*(1-Expenses!$D4)</f>
        <v>1821.2116666666668</v>
      </c>
      <c r="AW36" s="156">
        <f>AW27*$D4+AW27*Leases!AY$365*(1-Expenses!$D4)</f>
        <v>1821.2116666666668</v>
      </c>
      <c r="AX36" s="156">
        <f>AX27*$D4+AX27*Leases!AZ$365*(1-Expenses!$D4)</f>
        <v>1875.8480166666664</v>
      </c>
      <c r="AY36" s="156">
        <f>AY27*$D4+AY27*Leases!BA$365*(1-Expenses!$D4)</f>
        <v>1875.8480166666664</v>
      </c>
      <c r="AZ36" s="156">
        <f>AZ27*$D4+AZ27*Leases!BB$365*(1-Expenses!$D4)</f>
        <v>1875.8480166666664</v>
      </c>
      <c r="BA36" s="156">
        <f>BA27*$D4+BA27*Leases!BC$365*(1-Expenses!$D4)</f>
        <v>1875.8480166666664</v>
      </c>
      <c r="BB36" s="156">
        <f>BB27*$D4+BB27*Leases!BD$365*(1-Expenses!$D4)</f>
        <v>1875.8480166666664</v>
      </c>
      <c r="BC36" s="156">
        <f>BC27*$D4+BC27*Leases!BE$365*(1-Expenses!$D4)</f>
        <v>1875.8480166666664</v>
      </c>
      <c r="BD36" s="156">
        <f>BD27*$D4+BD27*Leases!BF$365*(1-Expenses!$D4)</f>
        <v>1875.8480166666664</v>
      </c>
      <c r="BE36" s="156">
        <f>BE27*$D4+BE27*Leases!BG$365*(1-Expenses!$D4)</f>
        <v>1875.8480166666664</v>
      </c>
      <c r="BF36" s="156">
        <f>BF27*$D4+BF27*Leases!BH$365*(1-Expenses!$D4)</f>
        <v>1537.1993481710913</v>
      </c>
      <c r="BG36" s="156">
        <f>BG27*$D4+BG27*Leases!BI$365*(1-Expenses!$D4)</f>
        <v>1503.9984983185839</v>
      </c>
      <c r="BH36" s="156">
        <f>BH27*$D4+BH27*Leases!BJ$365*(1-Expenses!$D4)</f>
        <v>1503.9984983185839</v>
      </c>
      <c r="BI36" s="156">
        <f>BI27*$D4+BI27*Leases!BK$365*(1-Expenses!$D4)</f>
        <v>1842.6471668141592</v>
      </c>
      <c r="BJ36" s="156">
        <f>BJ27*$D4+BJ27*Leases!BL$365*(1-Expenses!$D4)</f>
        <v>1932.1234571666664</v>
      </c>
      <c r="BK36" s="156">
        <f>BK27*$D4+BK27*Leases!BM$365*(1-Expenses!$D4)</f>
        <v>1836.372206192035</v>
      </c>
      <c r="BL36" s="156">
        <f>BL27*$D4+BL27*Leases!BN$365*(1-Expenses!$D4)</f>
        <v>1836.372206192035</v>
      </c>
      <c r="BM36" s="156">
        <f>BM27*$D4+BM27*Leases!BO$365*(1-Expenses!$D4)</f>
        <v>1836.372206192035</v>
      </c>
      <c r="BN36" s="156">
        <f>BN27*$D4+BN27*Leases!BP$365*(1-Expenses!$D4)</f>
        <v>1932.1234571666664</v>
      </c>
      <c r="BO36" s="156">
        <f>BO27*$D4+BO27*Leases!BQ$365*(1-Expenses!$D4)</f>
        <v>1932.1234571666664</v>
      </c>
      <c r="BP36" s="156">
        <f>BP27*$D4+BP27*Leases!BR$365*(1-Expenses!$D4)</f>
        <v>1932.1234571666664</v>
      </c>
      <c r="BQ36" s="156">
        <f>BQ27*$D4+BQ27*Leases!BS$365*(1-Expenses!$D4)</f>
        <v>1932.1234571666664</v>
      </c>
      <c r="BR36" s="156">
        <f>BR27*$D4+BR27*Leases!BT$365*(1-Expenses!$D4)</f>
        <v>1932.1234571666664</v>
      </c>
      <c r="BS36" s="156">
        <f>BS27*$D4+BS27*Leases!BU$365*(1-Expenses!$D4)</f>
        <v>1932.1234571666664</v>
      </c>
      <c r="BT36" s="156">
        <f>BT27*$D4+BT27*Leases!BV$365*(1-Expenses!$D4)</f>
        <v>1932.1234571666664</v>
      </c>
      <c r="BU36" s="156">
        <f>BU27*$D4+BU27*Leases!BW$365*(1-Expenses!$D4)</f>
        <v>1932.1234571666664</v>
      </c>
      <c r="BV36" s="156">
        <f>BV27*$D4+BV27*Leases!BX$365*(1-Expenses!$D4)</f>
        <v>1990.0871608816667</v>
      </c>
      <c r="BW36" s="156">
        <f>BW27*$D4+BW27*Leases!BY$365*(1-Expenses!$D4)</f>
        <v>1990.0871608816667</v>
      </c>
      <c r="BX36" s="156">
        <f>BX27*$D4+BX27*Leases!BZ$365*(1-Expenses!$D4)</f>
        <v>1990.0871608816667</v>
      </c>
      <c r="BY36" s="156">
        <f>BY27*$D4+BY27*Leases!CA$365*(1-Expenses!$D4)</f>
        <v>1990.0871608816667</v>
      </c>
      <c r="BZ36" s="156">
        <f>BZ27*$D4+BZ27*Leases!CB$365*(1-Expenses!$D4)</f>
        <v>1990.0871608816667</v>
      </c>
      <c r="CA36" s="156">
        <f>CA27*$D4+CA27*Leases!CC$365*(1-Expenses!$D4)</f>
        <v>1990.0871608816667</v>
      </c>
      <c r="CB36" s="156">
        <f>CB27*$D4+CB27*Leases!CD$365*(1-Expenses!$D4)</f>
        <v>1990.0871608816667</v>
      </c>
      <c r="CC36" s="156">
        <f>CC27*$D4+CC27*Leases!CE$365*(1-Expenses!$D4)</f>
        <v>1990.0871608816667</v>
      </c>
      <c r="CD36" s="156">
        <f>CD27*$D4+CD27*Leases!CF$365*(1-Expenses!$D4)</f>
        <v>1990.0871608816667</v>
      </c>
      <c r="CE36" s="156">
        <f>CE27*$D4+CE27*Leases!CG$365*(1-Expenses!$D4)</f>
        <v>1990.0871608816667</v>
      </c>
      <c r="CF36" s="156">
        <f>CF27*$D4+CF27*Leases!CH$365*(1-Expenses!$D4)</f>
        <v>1990.0871608816667</v>
      </c>
      <c r="CG36" s="156">
        <f>CG27*$D4+CG27*Leases!CI$365*(1-Expenses!$D4)</f>
        <v>1990.0871608816667</v>
      </c>
      <c r="CH36" s="156">
        <f>CH27*$D4+CH27*Leases!CJ$365*(1-Expenses!$D4)</f>
        <v>2049.7897757081168</v>
      </c>
      <c r="CI36" s="156">
        <f>CI27*$D4+CI27*Leases!CK$365*(1-Expenses!$D4)</f>
        <v>2049.7897757081168</v>
      </c>
      <c r="CJ36" s="156">
        <f>CJ27*$D4+CJ27*Leases!CL$365*(1-Expenses!$D4)</f>
        <v>2049.7897757081168</v>
      </c>
      <c r="CK36" s="156">
        <f>CK27*$D4+CK27*Leases!CM$365*(1-Expenses!$D4)</f>
        <v>2049.7897757081168</v>
      </c>
      <c r="CL36" s="156">
        <f>CL27*$D4+CL27*Leases!CN$365*(1-Expenses!$D4)</f>
        <v>2049.7897757081168</v>
      </c>
      <c r="CM36" s="156">
        <f>CM27*$D4+CM27*Leases!CO$365*(1-Expenses!$D4)</f>
        <v>2049.7897757081168</v>
      </c>
      <c r="CN36" s="156">
        <f>CN27*$D4+CN27*Leases!CP$365*(1-Expenses!$D4)</f>
        <v>2049.7897757081168</v>
      </c>
      <c r="CO36" s="156">
        <f>CO27*$D4+CO27*Leases!CQ$365*(1-Expenses!$D4)</f>
        <v>2049.7897757081168</v>
      </c>
      <c r="CP36" s="156">
        <f>CP27*$D4+CP27*Leases!CR$365*(1-Expenses!$D4)</f>
        <v>2049.7897757081168</v>
      </c>
      <c r="CQ36" s="156">
        <f>CQ27*$D4+CQ27*Leases!CS$365*(1-Expenses!$D4)</f>
        <v>2049.7897757081168</v>
      </c>
      <c r="CR36" s="156">
        <f>CR27*$D4+CR27*Leases!CT$365*(1-Expenses!$D4)</f>
        <v>2028.0220966740483</v>
      </c>
      <c r="CS36" s="156">
        <f>CS27*$D4+CS27*Leases!CU$365*(1-Expenses!$D4)</f>
        <v>2028.0220966740483</v>
      </c>
      <c r="CT36" s="156">
        <f>CT27*$D4+CT27*Leases!CV$365*(1-Expenses!$D4)</f>
        <v>1984.2327823505134</v>
      </c>
      <c r="CU36" s="156">
        <f>CU27*$D4+CU27*Leases!CW$365*(1-Expenses!$D4)</f>
        <v>2006.6534917556041</v>
      </c>
      <c r="CV36" s="156">
        <f>CV27*$D4+CV27*Leases!CX$365*(1-Expenses!$D4)</f>
        <v>2006.6534917556041</v>
      </c>
      <c r="CW36" s="156">
        <f>CW27*$D4+CW27*Leases!CY$365*(1-Expenses!$D4)</f>
        <v>2111.2834689793599</v>
      </c>
      <c r="CX36" s="156">
        <f>CX27*$D4+CX27*Leases!CZ$365*(1-Expenses!$D4)</f>
        <v>2111.2834689793599</v>
      </c>
      <c r="CY36" s="156">
        <f>CY27*$D4+CY27*Leases!DA$365*(1-Expenses!$D4)</f>
        <v>2111.2834689793599</v>
      </c>
      <c r="CZ36" s="156">
        <f>CZ27*$D4+CZ27*Leases!DB$365*(1-Expenses!$D4)</f>
        <v>2111.2834689793599</v>
      </c>
      <c r="DA36" s="156">
        <f>DA27*$D4+DA27*Leases!DC$365*(1-Expenses!$D4)</f>
        <v>2111.2834689793599</v>
      </c>
      <c r="DB36" s="156">
        <f>DB27*$D4+DB27*Leases!DD$365*(1-Expenses!$D4)</f>
        <v>2111.2834689793599</v>
      </c>
      <c r="DC36" s="156">
        <f>DC27*$D4+DC27*Leases!DE$365*(1-Expenses!$D4)</f>
        <v>2111.2834689793599</v>
      </c>
      <c r="DD36" s="156">
        <f>DD27*$D4+DD27*Leases!DF$365*(1-Expenses!$D4)</f>
        <v>2111.2834689793599</v>
      </c>
      <c r="DE36" s="156">
        <f>DE27*$D4+DE27*Leases!DG$365*(1-Expenses!$D4)</f>
        <v>2111.2834689793599</v>
      </c>
      <c r="DF36" s="156">
        <f>DF27*$D4+DF27*Leases!DH$365*(1-Expenses!$D4)</f>
        <v>2174.621973048741</v>
      </c>
      <c r="DG36" s="156">
        <f>DG27*$D4+DG27*Leases!DI$365*(1-Expenses!$D4)</f>
        <v>2174.621973048741</v>
      </c>
      <c r="DH36" s="156">
        <f>DH27*$D4+DH27*Leases!DJ$365*(1-Expenses!$D4)</f>
        <v>2174.621973048741</v>
      </c>
      <c r="DI36" s="156">
        <f>DI27*$D4+DI27*Leases!DK$365*(1-Expenses!$D4)</f>
        <v>2174.621973048741</v>
      </c>
      <c r="DJ36" s="156">
        <f>DJ27*$D4+DJ27*Leases!DL$365*(1-Expenses!$D4)</f>
        <v>2174.621973048741</v>
      </c>
      <c r="DK36" s="156">
        <f>DK27*$D4+DK27*Leases!DM$365*(1-Expenses!$D4)</f>
        <v>2174.621973048741</v>
      </c>
      <c r="DL36" s="156">
        <f>DL27*$D4+DL27*Leases!DN$365*(1-Expenses!$D4)</f>
        <v>2174.621973048741</v>
      </c>
      <c r="DM36" s="156">
        <f>DM27*$D4+DM27*Leases!DO$365*(1-Expenses!$D4)</f>
        <v>2174.621973048741</v>
      </c>
      <c r="DN36" s="156">
        <f>DN27*$D4+DN27*Leases!DP$365*(1-Expenses!$D4)</f>
        <v>2174.621973048741</v>
      </c>
      <c r="DO36" s="156">
        <f>DO27*$D4+DO27*Leases!DQ$365*(1-Expenses!$D4)</f>
        <v>2174.621973048741</v>
      </c>
      <c r="DP36" s="156">
        <f>DP27*$D4+DP27*Leases!DR$365*(1-Expenses!$D4)</f>
        <v>2174.621973048741</v>
      </c>
      <c r="DQ36" s="156">
        <f>DQ27*$D4+DQ27*Leases!DS$365*(1-Expenses!$D4)</f>
        <v>2174.621973048741</v>
      </c>
      <c r="DR36" s="156">
        <f>DR27*$D4+DR27*Leases!DT$365*(1-Expenses!$D4)</f>
        <v>2239.8606322402029</v>
      </c>
      <c r="DS36" s="156">
        <f>DS27*$D4+DS27*Leases!DU$365*(1-Expenses!$D4)</f>
        <v>2239.8606322402029</v>
      </c>
      <c r="DT36" s="156">
        <f>DT27*$D4+DT27*Leases!DV$365*(1-Expenses!$D4)</f>
        <v>2239.8606322402029</v>
      </c>
      <c r="DU36" s="156">
        <f>DU27*$D4+DU27*Leases!DW$365*(1-Expenses!$D4)</f>
        <v>2239.8606322402029</v>
      </c>
      <c r="DV36" s="156">
        <f>DV27*$D4+DV27*Leases!DX$365*(1-Expenses!$D4)</f>
        <v>2239.8606322402029</v>
      </c>
      <c r="DW36" s="156">
        <f>DW27*$D4+DW27*Leases!DY$365*(1-Expenses!$D4)</f>
        <v>2113.00126899828</v>
      </c>
      <c r="DX36" s="156">
        <f>DX27*$D4+DX27*Leases!DZ$365*(1-Expenses!$D4)</f>
        <v>2113.00126899828</v>
      </c>
      <c r="DY36" s="156">
        <f>DY27*$D4+DY27*Leases!EA$365*(1-Expenses!$D4)</f>
        <v>2113.00126899828</v>
      </c>
      <c r="DZ36" s="156">
        <f>DZ27*$D4+DZ27*Leases!EB$365*(1-Expenses!$D4)</f>
        <v>2239.8606322402029</v>
      </c>
      <c r="EA36" s="156">
        <f>EA27*$D4+EA27*Leases!EC$365*(1-Expenses!$D4)</f>
        <v>2239.8606322402029</v>
      </c>
      <c r="EB36" s="156">
        <f>EB27*$D4+EB27*Leases!ED$365*(1-Expenses!$D4)</f>
        <v>2239.8606322402029</v>
      </c>
      <c r="EC36" s="156">
        <f>EC27*$D4+EC27*Leases!EE$365*(1-Expenses!$D4)</f>
        <v>2239.8606322402029</v>
      </c>
      <c r="ED36" s="156">
        <f>ED27*$D4+ED27*Leases!EF$365*(1-Expenses!$D4)</f>
        <v>2307.0564512074093</v>
      </c>
      <c r="EE36" s="156">
        <f>EE27*$D4+EE27*Leases!EG$365*(1-Expenses!$D4)</f>
        <v>2307.0564512074093</v>
      </c>
      <c r="EF36" s="156">
        <f>EF27*$D4+EF27*Leases!EH$365*(1-Expenses!$D4)</f>
        <v>2307.0564512074093</v>
      </c>
      <c r="EG36" s="156">
        <f>EG27*$D4+EG27*Leases!EI$365*(1-Expenses!$D4)</f>
        <v>2307.0564512074093</v>
      </c>
      <c r="EH36" s="156">
        <f>EH27*$D4+EH27*Leases!EJ$365*(1-Expenses!$D4)</f>
        <v>2307.0564512074093</v>
      </c>
      <c r="EI36" s="156">
        <f>EI27*$D4+EI27*Leases!EK$365*(1-Expenses!$D4)</f>
        <v>2307.0564512074093</v>
      </c>
      <c r="EJ36" s="156">
        <f>EJ27*$D4+EJ27*Leases!EL$365*(1-Expenses!$D4)</f>
        <v>2307.0564512074093</v>
      </c>
      <c r="EK36" s="156">
        <f>EK27*$D4+EK27*Leases!EM$365*(1-Expenses!$D4)</f>
        <v>2307.0564512074093</v>
      </c>
      <c r="EL36" s="156">
        <f>EL27*$D4+EL27*Leases!EN$365*(1-Expenses!$D4)</f>
        <v>2307.0564512074093</v>
      </c>
      <c r="EM36" s="156">
        <f>EM27*$D4+EM27*Leases!EO$365*(1-Expenses!$D4)</f>
        <v>2307.0564512074093</v>
      </c>
      <c r="EN36" s="156">
        <f>EN27*$D4+EN27*Leases!EP$365*(1-Expenses!$D4)</f>
        <v>2307.0564512074093</v>
      </c>
      <c r="EO36" s="156">
        <f>EO27*$D4+EO27*Leases!EQ$365*(1-Expenses!$D4)</f>
        <v>2307.0564512074093</v>
      </c>
      <c r="EP36" s="156">
        <f>EP27*$D4+EP27*Leases!ER$365*(1-Expenses!$D4)</f>
        <v>2376.2681447436312</v>
      </c>
      <c r="EQ36" s="156">
        <f>EQ27*$D4+EQ27*Leases!ES$365*(1-Expenses!$D4)</f>
        <v>2376.2681447436312</v>
      </c>
      <c r="ER36" s="156">
        <f>ER27*$D4+ER27*Leases!ET$365*(1-Expenses!$D4)</f>
        <v>2376.2681447436312</v>
      </c>
      <c r="ES36" s="156">
        <f>ES27*$D4+ES27*Leases!EU$365*(1-Expenses!$D4)</f>
        <v>2376.2681447436312</v>
      </c>
      <c r="ET36" s="156">
        <f>ET27*$D4+ET27*Leases!EV$365*(1-Expenses!$D4)</f>
        <v>2376.2681447436312</v>
      </c>
      <c r="EU36" s="156">
        <f>EU27*$D4+EU27*Leases!EW$365*(1-Expenses!$D4)</f>
        <v>1947.2781433916834</v>
      </c>
      <c r="EV36" s="156">
        <f>EV27*$D4+EV27*Leases!EX$365*(1-Expenses!$D4)</f>
        <v>1905.2203001218847</v>
      </c>
      <c r="EW36" s="156">
        <f>EW27*$D4+EW27*Leases!EY$365*(1-Expenses!$D4)</f>
        <v>1905.2203001218847</v>
      </c>
      <c r="EX36" s="156">
        <f>EX27*$D4+EX27*Leases!EZ$365*(1-Expenses!$D4)</f>
        <v>1905.2203001218847</v>
      </c>
      <c r="EY36" s="156">
        <f>EY27*$D4+EY27*Leases!FA$365*(1-Expenses!$D4)</f>
        <v>1905.2203001218847</v>
      </c>
      <c r="EZ36" s="156">
        <f>EZ27*$D4+EZ27*Leases!FB$365*(1-Expenses!$D4)</f>
        <v>1787.4583389664481</v>
      </c>
      <c r="FA36" s="156">
        <f>FA27*$D4+FA27*Leases!FC$365*(1-Expenses!$D4)</f>
        <v>1787.4583389664481</v>
      </c>
      <c r="FB36" s="156">
        <f>FB27*$D4+FB27*Leases!FD$365*(1-Expenses!$D4)</f>
        <v>1841.0820891354415</v>
      </c>
      <c r="FC36" s="156">
        <f>FC27*$D4+FC27*Leases!FE$365*(1-Expenses!$D4)</f>
        <v>1841.0820891354415</v>
      </c>
      <c r="FD36" s="156">
        <f>FD27*$D4+FD27*Leases!FF$365*(1-Expenses!$D4)</f>
        <v>1841.0820891354415</v>
      </c>
      <c r="FE36" s="156">
        <f>FE27*$D4+FE27*Leases!FG$365*(1-Expenses!$D4)</f>
        <v>1841.0820891354415</v>
      </c>
      <c r="FF36" s="156">
        <f>FF27*$D4+FF27*Leases!FH$365*(1-Expenses!$D4)</f>
        <v>1841.0820891354415</v>
      </c>
      <c r="FG36" s="156">
        <f>FG27*$D4+FG27*Leases!FI$365*(1-Expenses!$D4)</f>
        <v>1841.0820891354415</v>
      </c>
      <c r="FH36" s="156">
        <f>FH27*$D4+FH27*Leases!FJ$365*(1-Expenses!$D4)</f>
        <v>1841.0820891354415</v>
      </c>
      <c r="FI36" s="156">
        <f>FI27*$D4+FI27*Leases!FK$365*(1-Expenses!$D4)</f>
        <v>1841.0820891354415</v>
      </c>
      <c r="FJ36" s="156">
        <f>FJ27*$D4+FJ27*Leases!FL$365*(1-Expenses!$D4)</f>
        <v>1841.0820891354415</v>
      </c>
      <c r="FK36" s="156">
        <f>FK27*$D4+FK27*Leases!FM$365*(1-Expenses!$D4)</f>
        <v>1841.0820891354415</v>
      </c>
      <c r="FL36" s="156">
        <f>FL27*$D4+FL27*Leases!FN$365*(1-Expenses!$D4)</f>
        <v>1841.0820891354415</v>
      </c>
      <c r="FM36" s="156">
        <f>FM27*$D4+FM27*Leases!FO$365*(1-Expenses!$D4)</f>
        <v>1841.0820891354415</v>
      </c>
      <c r="FN36" s="156">
        <f>FN27*$D4+FN27*Leases!FP$365*(1-Expenses!$D4)</f>
        <v>1896.3145518095048</v>
      </c>
      <c r="FO36" s="156">
        <f>FO27*$D4+FO27*Leases!FQ$365*(1-Expenses!$D4)</f>
        <v>1896.3145518095048</v>
      </c>
      <c r="FP36" s="156">
        <f>FP27*$D4+FP27*Leases!FR$365*(1-Expenses!$D4)</f>
        <v>1896.3145518095048</v>
      </c>
      <c r="FQ36" s="156">
        <f>FQ27*$D4+FQ27*Leases!FS$365*(1-Expenses!$D4)</f>
        <v>1896.3145518095048</v>
      </c>
      <c r="FR36" s="156">
        <f>FR27*$D4+FR27*Leases!FT$365*(1-Expenses!$D4)</f>
        <v>1807.0762199596459</v>
      </c>
      <c r="FS36" s="156">
        <f>FS27*$D4+FS27*Leases!FU$365*(1-Expenses!$D4)</f>
        <v>1807.0762199596459</v>
      </c>
      <c r="FT36" s="156">
        <f>FT27*$D4+FT27*Leases!FV$365*(1-Expenses!$D4)</f>
        <v>1807.0762199596459</v>
      </c>
      <c r="FU36" s="156">
        <f>FU27*$D4+FU27*Leases!FW$365*(1-Expenses!$D4)</f>
        <v>1896.3145518095048</v>
      </c>
      <c r="FV36" s="156">
        <f>FV27*$D4+FV27*Leases!FX$365*(1-Expenses!$D4)</f>
        <v>1896.3145518095048</v>
      </c>
      <c r="FW36" s="156">
        <f>FW27*$D4+FW27*Leases!FY$365*(1-Expenses!$D4)</f>
        <v>1896.3145518095048</v>
      </c>
      <c r="FX36" s="156">
        <f>FX27*$D4+FX27*Leases!FZ$365*(1-Expenses!$D4)</f>
        <v>1896.3145518095048</v>
      </c>
      <c r="FY36" s="156">
        <f>FY27*$D4+FY27*Leases!GA$365*(1-Expenses!$D4)</f>
        <v>1896.3145518095048</v>
      </c>
      <c r="FZ36" s="156">
        <f>FZ27*$D4+FZ27*Leases!GB$365*(1-Expenses!$D4)</f>
        <v>1953.2039883637901</v>
      </c>
      <c r="GA36" s="156">
        <f>GA27*$D4+GA27*Leases!GC$365*(1-Expenses!$D4)</f>
        <v>1953.2039883637901</v>
      </c>
      <c r="GB36" s="156">
        <f>GB27*$D4+GB27*Leases!GD$365*(1-Expenses!$D4)</f>
        <v>1953.2039883637901</v>
      </c>
      <c r="GC36" s="156">
        <f>GC27*$D4+GC27*Leases!GE$365*(1-Expenses!$D4)</f>
        <v>1953.2039883637901</v>
      </c>
      <c r="GD36" s="156">
        <f>GD27*$D4+GD27*Leases!GF$365*(1-Expenses!$D4)</f>
        <v>1953.2039883637901</v>
      </c>
      <c r="GE36" s="156">
        <f>GE27*$D4+GE27*Leases!GG$365*(1-Expenses!$D4)</f>
        <v>1953.2039883637901</v>
      </c>
      <c r="GF36" s="156">
        <f>GF27*$D4+GF27*Leases!GH$365*(1-Expenses!$D4)</f>
        <v>1953.2039883637901</v>
      </c>
      <c r="GG36" s="156">
        <f>GG27*$D4+GG27*Leases!GI$365*(1-Expenses!$D4)</f>
        <v>1925.6293438221837</v>
      </c>
      <c r="GH36" s="156">
        <f>GH27*$D4+GH27*Leases!GJ$365*(1-Expenses!$D4)</f>
        <v>1925.6293438221837</v>
      </c>
      <c r="GI36" s="156">
        <f>GI27*$D4+GI27*Leases!GK$365*(1-Expenses!$D4)</f>
        <v>1796.9476692946869</v>
      </c>
      <c r="GJ36" s="156">
        <f>GJ27*$D4+GJ27*Leases!GL$365*(1-Expenses!$D4)</f>
        <v>1796.9476692946869</v>
      </c>
      <c r="GK36" s="156">
        <f>GK27*$D4+GK27*Leases!GM$365*(1-Expenses!$D4)</f>
        <v>1796.9476692946869</v>
      </c>
      <c r="GL36" s="156">
        <f>GL27*$D4+GL27*Leases!GN$365*(1-Expenses!$D4)</f>
        <v>1850.8560993735275</v>
      </c>
      <c r="GM36" s="156">
        <f>GM27*$D4+GM27*Leases!GO$365*(1-Expenses!$D4)</f>
        <v>1850.8560993735275</v>
      </c>
      <c r="GN36" s="156">
        <f>GN27*$D4+GN27*Leases!GP$365*(1-Expenses!$D4)</f>
        <v>1850.8560993735275</v>
      </c>
      <c r="GO36" s="156">
        <f>GO27*$D4+GO27*Leases!GQ$365*(1-Expenses!$D4)</f>
        <v>1850.8560993735275</v>
      </c>
      <c r="GP36" s="156">
        <f>GP27*$D4+GP27*Leases!GR$365*(1-Expenses!$D4)</f>
        <v>1850.8560993735275</v>
      </c>
      <c r="GQ36" s="156">
        <f>GQ27*$D4+GQ27*Leases!GS$365*(1-Expenses!$D4)</f>
        <v>1850.8560993735275</v>
      </c>
      <c r="GR36" s="156">
        <f>GR27*$D4+GR27*Leases!GT$365*(1-Expenses!$D4)</f>
        <v>1850.8560993735275</v>
      </c>
      <c r="GS36" s="156">
        <f>GS27*$D4+GS27*Leases!GU$365*(1-Expenses!$D4)</f>
        <v>1850.8560993735275</v>
      </c>
      <c r="GT36" s="156">
        <f>GT27*$D4+GT27*Leases!GV$365*(1-Expenses!$D4)</f>
        <v>1850.8560993735275</v>
      </c>
      <c r="GU36" s="156">
        <f>GU27*$D4+GU27*Leases!GW$365*(1-Expenses!$D4)</f>
        <v>1850.8560993735275</v>
      </c>
      <c r="GV36" s="156">
        <f>GV27*$D4+GV27*Leases!GX$365*(1-Expenses!$D4)</f>
        <v>1850.8560993735275</v>
      </c>
      <c r="GW36" s="156">
        <f>GW27*$D4+GW27*Leases!GY$365*(1-Expenses!$D4)</f>
        <v>1850.8560993735275</v>
      </c>
      <c r="GX36" s="156">
        <f>GX27*$D4+GX27*Leases!GZ$365*(1-Expenses!$D4)</f>
        <v>1906.3817823547331</v>
      </c>
      <c r="GY36" s="156">
        <f>GY27*$D4+GY27*Leases!HA$365*(1-Expenses!$D4)</f>
        <v>1906.3817823547331</v>
      </c>
      <c r="GZ36" s="156">
        <f>GZ27*$D4+GZ27*Leases!HB$365*(1-Expenses!$D4)</f>
        <v>1906.3817823547331</v>
      </c>
      <c r="HA36" s="156">
        <f>HA27*$D4+HA27*Leases!HC$365*(1-Expenses!$D4)</f>
        <v>1906.3817823547331</v>
      </c>
      <c r="HB36" s="156">
        <f>HB27*$D4+HB27*Leases!HD$365*(1-Expenses!$D4)</f>
        <v>1906.3817823547331</v>
      </c>
      <c r="HC36" s="156">
        <f>HC27*$D4+HC27*Leases!HE$365*(1-Expenses!$D4)</f>
        <v>1906.3817823547331</v>
      </c>
      <c r="HD36" s="156">
        <f>HD27*$D4+HD27*Leases!HF$365*(1-Expenses!$D4)</f>
        <v>1906.3817823547331</v>
      </c>
      <c r="HE36" s="156">
        <f>HE27*$D4+HE27*Leases!HG$365*(1-Expenses!$D4)</f>
        <v>1906.3817823547331</v>
      </c>
      <c r="HF36" s="156">
        <f>HF27*$D4+HF27*Leases!HH$365*(1-Expenses!$D4)</f>
        <v>1906.3817823547331</v>
      </c>
      <c r="HG36" s="156">
        <f>HG27*$D4+HG27*Leases!HI$365*(1-Expenses!$D4)</f>
        <v>1906.3817823547331</v>
      </c>
      <c r="HH36" s="156">
        <f>HH27*$D4+HH27*Leases!HJ$365*(1-Expenses!$D4)</f>
        <v>1906.3817823547331</v>
      </c>
      <c r="HI36" s="156">
        <f>HI27*$D4+HI27*Leases!HK$365*(1-Expenses!$D4)</f>
        <v>1906.3817823547331</v>
      </c>
      <c r="HJ36" s="156">
        <f>HJ27*$D4+HJ27*Leases!HL$365*(1-Expenses!$D4)</f>
        <v>1963.5732358253751</v>
      </c>
      <c r="HK36" s="156">
        <f>HK27*$D4+HK27*Leases!HM$365*(1-Expenses!$D4)</f>
        <v>1963.5732358253751</v>
      </c>
      <c r="HL36" s="156">
        <f>HL27*$D4+HL27*Leases!HN$365*(1-Expenses!$D4)</f>
        <v>1802.8715899266233</v>
      </c>
      <c r="HM36" s="156">
        <f>HM27*$D4+HM27*Leases!HO$365*(1-Expenses!$D4)</f>
        <v>1802.8715899266233</v>
      </c>
      <c r="HN36" s="156">
        <f>HN27*$D4+HN27*Leases!HP$365*(1-Expenses!$D4)</f>
        <v>1802.8715899266233</v>
      </c>
      <c r="HO36" s="156">
        <f>HO27*$D4+HO27*Leases!HQ$365*(1-Expenses!$D4)</f>
        <v>1802.8715899266233</v>
      </c>
      <c r="HP36" s="156">
        <f>HP27*$D4+HP27*Leases!HR$365*(1-Expenses!$D4)</f>
        <v>1802.8715899266233</v>
      </c>
      <c r="HQ36" s="156">
        <f>HQ27*$D4+HQ27*Leases!HS$365*(1-Expenses!$D4)</f>
        <v>1802.8715899266233</v>
      </c>
      <c r="HR36" s="156">
        <f>HR27*$D4+HR27*Leases!HT$365*(1-Expenses!$D4)</f>
        <v>1802.8715899266233</v>
      </c>
      <c r="HS36" s="156">
        <f>HS27*$D4+HS27*Leases!HU$365*(1-Expenses!$D4)</f>
        <v>1802.8715899266233</v>
      </c>
      <c r="HT36" s="156">
        <f>HT27*$D4+HT27*Leases!HV$365*(1-Expenses!$D4)</f>
        <v>1802.8715899266233</v>
      </c>
      <c r="HU36" s="156">
        <f>HU27*$D4+HU27*Leases!HW$365*(1-Expenses!$D4)</f>
        <v>1802.8715899266233</v>
      </c>
      <c r="HV36" s="156">
        <f>HV27*$D4+HV27*Leases!HX$365*(1-Expenses!$D4)</f>
        <v>1856.957737624422</v>
      </c>
      <c r="HW36" s="156">
        <f>HW27*$D4+HW27*Leases!HY$365*(1-Expenses!$D4)</f>
        <v>1856.957737624422</v>
      </c>
      <c r="HX36" s="156">
        <f>HX27*$D4+HX27*Leases!HZ$365*(1-Expenses!$D4)</f>
        <v>1856.957737624422</v>
      </c>
      <c r="HY36" s="156">
        <f>HY27*$D4+HY27*Leases!IA$365*(1-Expenses!$D4)</f>
        <v>1856.957737624422</v>
      </c>
      <c r="HZ36" s="156">
        <f>HZ27*$D4+HZ27*Leases!IB$365*(1-Expenses!$D4)</f>
        <v>1856.957737624422</v>
      </c>
      <c r="IA36" s="156">
        <f>IA27*$D4+IA27*Leases!IC$365*(1-Expenses!$D4)</f>
        <v>1856.957737624422</v>
      </c>
      <c r="IB36" s="156">
        <f>IB27*$D4+IB27*Leases!ID$365*(1-Expenses!$D4)</f>
        <v>1856.957737624422</v>
      </c>
      <c r="IC36" s="156">
        <f>IC27*$D4+IC27*Leases!IE$365*(1-Expenses!$D4)</f>
        <v>1856.957737624422</v>
      </c>
      <c r="ID36" s="156">
        <f>ID27*$D4+ID27*Leases!IF$365*(1-Expenses!$D4)</f>
        <v>1856.957737624422</v>
      </c>
      <c r="IE36" s="156">
        <f>IE27*$D4+IE27*Leases!IG$365*(1-Expenses!$D4)</f>
        <v>1856.957737624422</v>
      </c>
      <c r="IF36" s="156">
        <f>IF27*$D4+IF27*Leases!IH$365*(1-Expenses!$D4)</f>
        <v>1856.957737624422</v>
      </c>
      <c r="IG36" s="156">
        <f>IG27*$D4+IG27*Leases!II$365*(1-Expenses!$D4)</f>
        <v>1856.957737624422</v>
      </c>
      <c r="IH36" s="156">
        <f>IH27*$D4+IH27*Leases!IJ$365*(1-Expenses!$D4)</f>
        <v>1912.6664697531546</v>
      </c>
      <c r="II36" s="156">
        <f>II27*$D4+II27*Leases!IK$365*(1-Expenses!$D4)</f>
        <v>1912.6664697531546</v>
      </c>
      <c r="IJ36" s="156">
        <f>IJ27*$D4+IJ27*Leases!IL$365*(1-Expenses!$D4)</f>
        <v>1912.6664697531546</v>
      </c>
      <c r="IK36" s="156">
        <f>IK27*$D4+IK27*Leases!IM$365*(1-Expenses!$D4)</f>
        <v>1912.6664697531546</v>
      </c>
      <c r="IL36" s="156">
        <f>IL27*$D4+IL27*Leases!IN$365*(1-Expenses!$D4)</f>
        <v>1912.6664697531546</v>
      </c>
      <c r="IM36" s="156">
        <f>IM27*$D4+IM27*Leases!IO$365*(1-Expenses!$D4)</f>
        <v>1912.6664697531546</v>
      </c>
      <c r="IN36" s="156">
        <f>IN27*$D4+IN27*Leases!IP$365*(1-Expenses!$D4)</f>
        <v>1912.6664697531546</v>
      </c>
      <c r="IO36" s="156">
        <f>IO27*$D4+IO27*Leases!IQ$365*(1-Expenses!$D4)</f>
        <v>1912.6664697531546</v>
      </c>
      <c r="IP36" s="156">
        <f>IP27*$D4+IP27*Leases!IR$365*(1-Expenses!$D4)</f>
        <v>1912.6664697531546</v>
      </c>
      <c r="IQ36" s="156">
        <f>IQ27*$D4+IQ27*Leases!IS$365*(1-Expenses!$D4)</f>
        <v>1912.6664697531546</v>
      </c>
      <c r="IR36" s="156">
        <f>IR27*$D4+IR27*Leases!IT$365*(1-Expenses!$D4)</f>
        <v>1912.6664697531546</v>
      </c>
      <c r="IS36" s="156">
        <f>IS27*$D4+IS27*Leases!IU$365*(1-Expenses!$D4)</f>
        <v>1912.6664697531546</v>
      </c>
      <c r="IT36" s="156">
        <f>IT27*$D4+IT27*Leases!IV$365*(1-Expenses!$D4)</f>
        <v>1970.046463845749</v>
      </c>
      <c r="IU36" s="156">
        <f>IU27*$D4+IU27*Leases!IW$365*(1-Expenses!$D4)</f>
        <v>1970.046463845749</v>
      </c>
      <c r="IV36" s="156">
        <f>IV27*$D4+IV27*Leases!IX$365*(1-Expenses!$D4)</f>
        <v>1970.046463845749</v>
      </c>
      <c r="IW36" s="156">
        <f>IW27*$D4+IW27*Leases!IY$365*(1-Expenses!$D4)</f>
        <v>1970.046463845749</v>
      </c>
      <c r="IX36" s="156">
        <f>IX27*$D4+IX27*Leases!IZ$365*(1-Expenses!$D4)</f>
        <v>1970.046463845749</v>
      </c>
      <c r="IY36" s="156">
        <f>IY27*$D4+IY27*Leases!JA$365*(1-Expenses!$D4)</f>
        <v>1970.046463845749</v>
      </c>
      <c r="IZ36" s="156">
        <f>IZ27*$D4+IZ27*Leases!JB$365*(1-Expenses!$D4)</f>
        <v>1970.046463845749</v>
      </c>
      <c r="JA36" s="156">
        <f>JA27*$D4+JA27*Leases!JC$365*(1-Expenses!$D4)</f>
        <v>1970.046463845749</v>
      </c>
      <c r="JB36" s="156">
        <f>JB27*$D4+JB27*Leases!JD$365*(1-Expenses!$D4)</f>
        <v>1970.046463845749</v>
      </c>
      <c r="JC36" s="156">
        <f>JC27*$D4+JC27*Leases!JE$365*(1-Expenses!$D4)</f>
        <v>1970.046463845749</v>
      </c>
      <c r="JD36" s="156">
        <f>JD27*$D4+JD27*Leases!JF$365*(1-Expenses!$D4)</f>
        <v>1970.046463845749</v>
      </c>
      <c r="JE36" s="156">
        <f>JE27*$D4+JE27*Leases!JG$365*(1-Expenses!$D4)</f>
        <v>1970.046463845749</v>
      </c>
      <c r="JF36" s="156">
        <f>JF27*$D4+JF27*Leases!JH$365*(1-Expenses!$D4)</f>
        <v>2029.1478577611215</v>
      </c>
      <c r="JG36" s="156">
        <f>JG27*$D4+JG27*Leases!JI$365*(1-Expenses!$D4)</f>
        <v>1916.1034088607805</v>
      </c>
      <c r="JH36" s="156">
        <f>JH27*$D4+JH27*Leases!JJ$365*(1-Expenses!$D4)</f>
        <v>1916.1034088607805</v>
      </c>
      <c r="JI36" s="156">
        <f>JI27*$D4+JI27*Leases!JK$365*(1-Expenses!$D4)</f>
        <v>1916.1034088607805</v>
      </c>
      <c r="JJ36" s="156">
        <f>JJ27*$D4+JJ27*Leases!JL$365*(1-Expenses!$D4)</f>
        <v>1916.1034088607805</v>
      </c>
      <c r="JK36" s="156">
        <f>JK27*$D4+JK27*Leases!JM$365*(1-Expenses!$D4)</f>
        <v>1916.1034088607805</v>
      </c>
      <c r="JL36" s="156">
        <f>JL27*$D4+JL27*Leases!JN$365*(1-Expenses!$D4)</f>
        <v>1916.1034088607805</v>
      </c>
      <c r="JM36" s="156">
        <f>JM27*$D4+JM27*Leases!JO$365*(1-Expenses!$D4)</f>
        <v>1916.1034088607805</v>
      </c>
      <c r="JN36" s="156">
        <f>JN27*$D4+JN27*Leases!JP$365*(1-Expenses!$D4)</f>
        <v>1916.1034088607805</v>
      </c>
      <c r="JO36" s="156">
        <f>JO27*$D4+JO27*Leases!JQ$365*(1-Expenses!$D4)</f>
        <v>1916.1034088607805</v>
      </c>
      <c r="JP36" s="156">
        <f>JP27*$D4+JP27*Leases!JR$365*(1-Expenses!$D4)</f>
        <v>1916.1034088607805</v>
      </c>
      <c r="JQ36" s="156">
        <f>JQ27*$D4+JQ27*Leases!JS$365*(1-Expenses!$D4)</f>
        <v>1916.1034088607805</v>
      </c>
      <c r="JR36" s="156">
        <f>JR27*$D4+JR27*Leases!JT$365*(1-Expenses!$D4)</f>
        <v>1973.5865111266039</v>
      </c>
      <c r="JS36" s="156">
        <f>JS27*$D4+JS27*Leases!JU$365*(1-Expenses!$D4)</f>
        <v>1973.5865111266039</v>
      </c>
      <c r="JT36" s="156">
        <f>JT27*$D4+JT27*Leases!JV$365*(1-Expenses!$D4)</f>
        <v>1973.5865111266039</v>
      </c>
      <c r="JU36" s="156">
        <f>JU27*$D4+JU27*Leases!JW$365*(1-Expenses!$D4)</f>
        <v>1973.5865111266039</v>
      </c>
      <c r="JV36" s="156">
        <f>JV27*$D4+JV27*Leases!JX$365*(1-Expenses!$D4)</f>
        <v>1973.5865111266039</v>
      </c>
      <c r="JW36" s="156">
        <f>JW27*$D4+JW27*Leases!JY$365*(1-Expenses!$D4)</f>
        <v>1973.5865111266039</v>
      </c>
      <c r="JX36" s="156">
        <f>JX27*$D4+JX27*Leases!JZ$365*(1-Expenses!$D4)</f>
        <v>1973.5865111266039</v>
      </c>
      <c r="JY36" s="156">
        <f>JY27*$D4+JY27*Leases!KA$365*(1-Expenses!$D4)</f>
        <v>1973.5865111266039</v>
      </c>
      <c r="JZ36" s="156">
        <f>JZ27*$D4+JZ27*Leases!KB$365*(1-Expenses!$D4)</f>
        <v>1973.5865111266039</v>
      </c>
      <c r="KA36" s="156">
        <f>KA27*$D4+KA27*Leases!KC$365*(1-Expenses!$D4)</f>
        <v>1973.5865111266039</v>
      </c>
      <c r="KB36" s="156">
        <f>KB27*$D4+KB27*Leases!KD$365*(1-Expenses!$D4)</f>
        <v>1973.5865111266039</v>
      </c>
      <c r="KC36" s="156">
        <f>KC27*$D4+KC27*Leases!KE$365*(1-Expenses!$D4)</f>
        <v>1973.5865111266039</v>
      </c>
      <c r="KD36" s="156">
        <f>KD27*$D4+KD27*Leases!KF$365*(1-Expenses!$D4)</f>
        <v>2032.794106460402</v>
      </c>
      <c r="KE36" s="156">
        <f>KE27*$D4+KE27*Leases!KG$365*(1-Expenses!$D4)</f>
        <v>2032.794106460402</v>
      </c>
      <c r="KF36" s="156">
        <f>KF27*$D4+KF27*Leases!KH$365*(1-Expenses!$D4)</f>
        <v>2032.794106460402</v>
      </c>
      <c r="KG36" s="156">
        <f>KG27*$D4+KG27*Leases!KI$365*(1-Expenses!$D4)</f>
        <v>2032.794106460402</v>
      </c>
      <c r="KH36" s="156">
        <f>KH27*$D4+KH27*Leases!KJ$365*(1-Expenses!$D4)</f>
        <v>2032.794106460402</v>
      </c>
      <c r="KI36" s="156">
        <f>KI27*$D4+KI27*Leases!KK$365*(1-Expenses!$D4)</f>
        <v>2032.794106460402</v>
      </c>
      <c r="KJ36" s="156">
        <f>KJ27*$D4+KJ27*Leases!KL$365*(1-Expenses!$D4)</f>
        <v>2032.794106460402</v>
      </c>
      <c r="KK36" s="156">
        <f>KK27*$D4+KK27*Leases!KM$365*(1-Expenses!$D4)</f>
        <v>2032.794106460402</v>
      </c>
      <c r="KL36" s="156">
        <f>KL27*$D4+KL27*Leases!KN$365*(1-Expenses!$D4)</f>
        <v>2032.794106460402</v>
      </c>
      <c r="KM36" s="156">
        <f>KM27*$D4+KM27*Leases!KO$365*(1-Expenses!$D4)</f>
        <v>2032.794106460402</v>
      </c>
      <c r="KN36" s="156">
        <f>KN27*$D4+KN27*Leases!KP$365*(1-Expenses!$D4)</f>
        <v>2032.794106460402</v>
      </c>
      <c r="KO36" s="156">
        <f>KO27*$D4+KO27*Leases!KQ$365*(1-Expenses!$D4)</f>
        <v>2032.794106460402</v>
      </c>
      <c r="KP36" s="156">
        <f>KP27*$D4+KP27*Leases!KR$365*(1-Expenses!$D4)</f>
        <v>2093.7779296542139</v>
      </c>
      <c r="KQ36" s="156">
        <f>KQ27*$D4+KQ27*Leases!KS$365*(1-Expenses!$D4)</f>
        <v>2093.7779296542139</v>
      </c>
      <c r="KR36" s="156">
        <f>KR27*$D4+KR27*Leases!KT$365*(1-Expenses!$D4)</f>
        <v>2093.7779296542139</v>
      </c>
      <c r="KS36" s="156">
        <f>KS27*$D4+KS27*Leases!KU$365*(1-Expenses!$D4)</f>
        <v>2093.7779296542139</v>
      </c>
      <c r="KT36" s="156">
        <f>KT27*$D4+KT27*Leases!KV$365*(1-Expenses!$D4)</f>
        <v>2093.7779296542139</v>
      </c>
      <c r="KU36" s="156">
        <f>KU27*$D4+KU27*Leases!KW$365*(1-Expenses!$D4)</f>
        <v>2093.7779296542139</v>
      </c>
      <c r="KV36" s="156">
        <f>KV27*$D4+KV27*Leases!KX$365*(1-Expenses!$D4)</f>
        <v>2093.7779296542139</v>
      </c>
      <c r="KW36" s="156">
        <f>KW27*$D4+KW27*Leases!KY$365*(1-Expenses!$D4)</f>
        <v>2093.7779296542139</v>
      </c>
      <c r="KX36" s="156">
        <f>KX27*$D4+KX27*Leases!KZ$365*(1-Expenses!$D4)</f>
        <v>2093.7779296542139</v>
      </c>
      <c r="KY36" s="156">
        <f>KY27*$D4+KY27*Leases!LA$365*(1-Expenses!$D4)</f>
        <v>2093.7779296542139</v>
      </c>
      <c r="KZ36" s="156">
        <f>KZ27*$D4+KZ27*Leases!LB$365*(1-Expenses!$D4)</f>
        <v>2093.7779296542139</v>
      </c>
      <c r="LA36" s="156">
        <f>LA27*$D4+LA27*Leases!LC$365*(1-Expenses!$D4)</f>
        <v>2093.7779296542139</v>
      </c>
      <c r="LB36" s="156">
        <f>LB27*$D4+LB27*Leases!LD$365*(1-Expenses!$D4)</f>
        <v>2156.5912675438403</v>
      </c>
      <c r="LC36" s="156">
        <f>LC27*$D4+LC27*Leases!LE$365*(1-Expenses!$D4)</f>
        <v>2156.5912675438403</v>
      </c>
      <c r="LD36" s="156">
        <f>LD27*$D4+LD27*Leases!LF$365*(1-Expenses!$D4)</f>
        <v>2156.5912675438403</v>
      </c>
      <c r="LE36" s="156">
        <f>LE27*$D4+LE27*Leases!LG$365*(1-Expenses!$D4)</f>
        <v>2156.5912675438403</v>
      </c>
      <c r="LF36" s="156">
        <f>LF27*$D4+LF27*Leases!LH$365*(1-Expenses!$D4)</f>
        <v>2156.5912675438403</v>
      </c>
      <c r="LG36" s="156">
        <f>LG27*$D4+LG27*Leases!LI$365*(1-Expenses!$D4)</f>
        <v>2156.5912675438403</v>
      </c>
      <c r="LH36" s="156">
        <f>LH27*$D4+LH27*Leases!LJ$365*(1-Expenses!$D4)</f>
        <v>2156.5912675438403</v>
      </c>
      <c r="LI36" s="156">
        <f>LI27*$D4+LI27*Leases!LK$365*(1-Expenses!$D4)</f>
        <v>2156.5912675438403</v>
      </c>
      <c r="LJ36" s="156">
        <f>LJ27*$D4+LJ27*Leases!LL$365*(1-Expenses!$D4)</f>
        <v>2156.5912675438403</v>
      </c>
      <c r="LK36" s="156">
        <f>LK27*$D4+LK27*Leases!LM$365*(1-Expenses!$D4)</f>
        <v>2156.5912675438403</v>
      </c>
      <c r="LL36" s="156">
        <f>LL27*$D4+LL27*Leases!LN$365*(1-Expenses!$D4)</f>
        <v>2156.5912675438403</v>
      </c>
      <c r="LM36" s="156">
        <f>LM27*$D4+LM27*Leases!LO$365*(1-Expenses!$D4)</f>
        <v>2156.5912675438403</v>
      </c>
      <c r="LN36" s="156">
        <f>LN27*$D4+LN27*Leases!LP$365*(1-Expenses!$D4)</f>
        <v>2221.2890055701555</v>
      </c>
      <c r="LO36" s="156">
        <f>LO27*$D4+LO27*Leases!LQ$365*(1-Expenses!$D4)</f>
        <v>2221.2890055701555</v>
      </c>
      <c r="LP36" s="156">
        <f>LP27*$D4+LP27*Leases!LR$365*(1-Expenses!$D4)</f>
        <v>2221.2890055701555</v>
      </c>
      <c r="LQ36" s="156">
        <f>LQ27*$D4+LQ27*Leases!LS$365*(1-Expenses!$D4)</f>
        <v>2221.2890055701555</v>
      </c>
      <c r="LR36" s="156">
        <f>LR27*$D4+LR27*Leases!LT$365*(1-Expenses!$D4)</f>
        <v>2221.2890055701555</v>
      </c>
      <c r="LS36" s="156">
        <f>LS27*$D4+LS27*Leases!LU$365*(1-Expenses!$D4)</f>
        <v>2221.2890055701555</v>
      </c>
      <c r="LT36" s="156">
        <f>LT27*$D4+LT27*Leases!LV$365*(1-Expenses!$D4)</f>
        <v>2221.2890055701555</v>
      </c>
      <c r="LU36" s="156">
        <f>LU27*$D4+LU27*Leases!LW$365*(1-Expenses!$D4)</f>
        <v>2221.2890055701555</v>
      </c>
      <c r="LV36" s="156">
        <f>LV27*$D4+LV27*Leases!LX$365*(1-Expenses!$D4)</f>
        <v>2221.2890055701555</v>
      </c>
      <c r="LW36" s="156">
        <f>LW27*$D4+LW27*Leases!LY$365*(1-Expenses!$D4)</f>
        <v>2221.2890055701555</v>
      </c>
      <c r="LX36" s="156">
        <f>LX27*$D4+LX27*Leases!LZ$365*(1-Expenses!$D4)</f>
        <v>2221.2890055701555</v>
      </c>
      <c r="LY36" s="156">
        <f>LY27*$D4+LY27*Leases!MA$365*(1-Expenses!$D4)</f>
        <v>2221.2890055701555</v>
      </c>
      <c r="LZ36" s="156">
        <f>LZ27*$D4+LZ27*Leases!MB$365*(1-Expenses!$D4)</f>
        <v>2287.92767573726</v>
      </c>
      <c r="MA36" s="156">
        <f>MA27*$D4+MA27*Leases!MC$365*(1-Expenses!$D4)</f>
        <v>2287.92767573726</v>
      </c>
      <c r="MB36" s="156">
        <f>MB27*$D4+MB27*Leases!MD$365*(1-Expenses!$D4)</f>
        <v>2287.92767573726</v>
      </c>
      <c r="MC36" s="156">
        <f>MC27*$D4+MC27*Leases!ME$365*(1-Expenses!$D4)</f>
        <v>2287.92767573726</v>
      </c>
      <c r="MD36" s="156">
        <f>MD27*$D4+MD27*Leases!MF$365*(1-Expenses!$D4)</f>
        <v>2287.92767573726</v>
      </c>
      <c r="ME36" s="156">
        <f>ME27*$D4+ME27*Leases!MG$365*(1-Expenses!$D4)</f>
        <v>2287.92767573726</v>
      </c>
      <c r="MF36" s="156">
        <f>MF27*$D4+MF27*Leases!MH$365*(1-Expenses!$D4)</f>
        <v>2287.92767573726</v>
      </c>
      <c r="MG36" s="156">
        <f>MG27*$D4+MG27*Leases!MI$365*(1-Expenses!$D4)</f>
        <v>2287.92767573726</v>
      </c>
      <c r="MH36" s="156">
        <f>MH27*$D4+MH27*Leases!MJ$365*(1-Expenses!$D4)</f>
        <v>2287.92767573726</v>
      </c>
      <c r="MI36" s="156">
        <f>MI27*$D4+MI27*Leases!MK$365*(1-Expenses!$D4)</f>
        <v>2287.92767573726</v>
      </c>
      <c r="MJ36" s="156">
        <f>MJ27*$D4+MJ27*Leases!ML$365*(1-Expenses!$D4)</f>
        <v>2287.92767573726</v>
      </c>
      <c r="MK36" s="156">
        <f>MK27*$D4+MK27*Leases!MM$365*(1-Expenses!$D4)</f>
        <v>2287.92767573726</v>
      </c>
      <c r="ML36" s="156">
        <f>ML27*$D4+ML27*Leases!MN$365*(1-Expenses!$D4)</f>
        <v>2356.5655060093777</v>
      </c>
      <c r="MM36" s="156">
        <f>MM27*$D4+MM27*Leases!MO$365*(1-Expenses!$D4)</f>
        <v>2356.5655060093777</v>
      </c>
      <c r="MN36" s="156">
        <f>MN27*$D4+MN27*Leases!MP$365*(1-Expenses!$D4)</f>
        <v>2356.5655060093777</v>
      </c>
      <c r="MO36" s="156">
        <f>MO27*$D4+MO27*Leases!MQ$365*(1-Expenses!$D4)</f>
        <v>2356.5655060093777</v>
      </c>
      <c r="MP36" s="156">
        <f>MP27*$D4+MP27*Leases!MR$365*(1-Expenses!$D4)</f>
        <v>2356.5655060093777</v>
      </c>
      <c r="MQ36" s="156">
        <f>MQ27*$D4+MQ27*Leases!MS$365*(1-Expenses!$D4)</f>
        <v>2356.5655060093777</v>
      </c>
      <c r="MR36" s="156">
        <f>MR27*$D4+MR27*Leases!MT$365*(1-Expenses!$D4)</f>
        <v>2356.5655060093777</v>
      </c>
      <c r="MS36" s="156">
        <f>MS27*$D4+MS27*Leases!MU$365*(1-Expenses!$D4)</f>
        <v>2356.5655060093777</v>
      </c>
      <c r="MT36" s="156">
        <f>MT27*$D4+MT27*Leases!MV$365*(1-Expenses!$D4)</f>
        <v>2356.5655060093777</v>
      </c>
      <c r="MU36" s="156">
        <f>MU27*$D4+MU27*Leases!MW$365*(1-Expenses!$D4)</f>
        <v>2356.5655060093777</v>
      </c>
      <c r="MV36" s="156">
        <f>MV27*$D4+MV27*Leases!MX$365*(1-Expenses!$D4)</f>
        <v>2356.5655060093777</v>
      </c>
      <c r="MW36" s="156">
        <f>MW27*$D4+MW27*Leases!MY$365*(1-Expenses!$D4)</f>
        <v>2356.5655060093777</v>
      </c>
      <c r="MX36" s="156">
        <f>MX27*$D4+MX27*Leases!MZ$365*(1-Expenses!$D4)</f>
        <v>2427.2624711896592</v>
      </c>
      <c r="MY36" s="156">
        <f>MY27*$D4+MY27*Leases!NA$365*(1-Expenses!$D4)</f>
        <v>2427.2624711896592</v>
      </c>
      <c r="MZ36" s="156">
        <f>MZ27*$D4+MZ27*Leases!NB$365*(1-Expenses!$D4)</f>
        <v>2427.2624711896592</v>
      </c>
      <c r="NA36" s="156">
        <f>NA27*$D4+NA27*Leases!NC$365*(1-Expenses!$D4)</f>
        <v>2427.2624711896592</v>
      </c>
      <c r="NB36" s="156">
        <f>NB27*$D4+NB27*Leases!ND$365*(1-Expenses!$D4)</f>
        <v>2427.2624711896592</v>
      </c>
      <c r="NC36" s="156">
        <f>NC27*$D4+NC27*Leases!NE$365*(1-Expenses!$D4)</f>
        <v>2427.2624711896592</v>
      </c>
      <c r="ND36" s="156">
        <f>ND27*$D4+ND27*Leases!NF$365*(1-Expenses!$D4)</f>
        <v>2427.2624711896592</v>
      </c>
      <c r="NE36" s="156">
        <f>NE27*$D4+NE27*Leases!NG$365*(1-Expenses!$D4)</f>
        <v>2427.2624711896592</v>
      </c>
      <c r="NF36" s="156">
        <f>NF27*$D4+NF27*Leases!NH$365*(1-Expenses!$D4)</f>
        <v>2427.2624711896592</v>
      </c>
      <c r="NG36" s="156">
        <f>NG27*$D4+NG27*Leases!NI$365*(1-Expenses!$D4)</f>
        <v>2427.2624711896592</v>
      </c>
      <c r="NH36" s="156">
        <f>NH27*$D4+NH27*Leases!NJ$365*(1-Expenses!$D4)</f>
        <v>2427.2624711896592</v>
      </c>
      <c r="NI36" s="158">
        <f>NI27*$D4+NI27*Leases!NK$365*(1-Expenses!$D4)</f>
        <v>2427.2624711896592</v>
      </c>
      <c r="NJ36" s="6"/>
      <c r="NK36" s="6"/>
    </row>
    <row r="37" spans="1:375" x14ac:dyDescent="0.25">
      <c r="A37" s="27" t="s">
        <v>119</v>
      </c>
      <c r="B37" s="215">
        <f>B28*$D5+B28*Leases!D$365*(1-Expenses!$D5)</f>
        <v>0</v>
      </c>
      <c r="C37" s="156">
        <f>C28*$D5+C28*Leases!E$365*(1-Expenses!$D5)</f>
        <v>0</v>
      </c>
      <c r="D37" s="156">
        <f>D28*$D5+D28*Leases!F$365*(1-Expenses!$D5)</f>
        <v>0</v>
      </c>
      <c r="E37" s="156">
        <f>E28*$D5+E28*Leases!G$365*(1-Expenses!$D5)</f>
        <v>0</v>
      </c>
      <c r="F37" s="156">
        <f>F28*$D5+F28*Leases!H$365*(1-Expenses!$D5)</f>
        <v>0</v>
      </c>
      <c r="G37" s="156">
        <f>G28*$D5+G28*Leases!I$365*(1-Expenses!$D5)</f>
        <v>0</v>
      </c>
      <c r="H37" s="156">
        <f>H28*$D5+H28*Leases!J$365*(1-Expenses!$D5)</f>
        <v>0</v>
      </c>
      <c r="I37" s="156">
        <f>I28*$D5+I28*Leases!K$365*(1-Expenses!$D5)</f>
        <v>0</v>
      </c>
      <c r="J37" s="156">
        <f>J28*$D5+J28*Leases!L$365*(1-Expenses!$D5)</f>
        <v>0</v>
      </c>
      <c r="K37" s="156">
        <f>K28*$D5+K28*Leases!M$365*(1-Expenses!$D5)</f>
        <v>0</v>
      </c>
      <c r="L37" s="156">
        <f>L28*$D5+L28*Leases!N$365*(1-Expenses!$D5)</f>
        <v>0</v>
      </c>
      <c r="M37" s="156">
        <f>M28*$D5+M28*Leases!O$365*(1-Expenses!$D5)</f>
        <v>0</v>
      </c>
      <c r="N37" s="156">
        <f>N28*$D5+N28*Leases!P$365*(1-Expenses!$D5)</f>
        <v>0</v>
      </c>
      <c r="O37" s="156">
        <f>O28*$D5+O28*Leases!Q$365*(1-Expenses!$D5)</f>
        <v>0</v>
      </c>
      <c r="P37" s="156">
        <f>P28*$D5+P28*Leases!R$365*(1-Expenses!$D5)</f>
        <v>0</v>
      </c>
      <c r="Q37" s="156">
        <f>Q28*$D5+Q28*Leases!S$365*(1-Expenses!$D5)</f>
        <v>0</v>
      </c>
      <c r="R37" s="156">
        <f>R28*$D5+R28*Leases!T$365*(1-Expenses!$D5)</f>
        <v>0</v>
      </c>
      <c r="S37" s="156">
        <f>S28*$D5+S28*Leases!U$365*(1-Expenses!$D5)</f>
        <v>0</v>
      </c>
      <c r="T37" s="156">
        <f>T28*$D5+T28*Leases!V$365*(1-Expenses!$D5)</f>
        <v>0</v>
      </c>
      <c r="U37" s="156">
        <f>U28*$D5+U28*Leases!W$365*(1-Expenses!$D5)</f>
        <v>0</v>
      </c>
      <c r="V37" s="156">
        <f>V28*$D5+V28*Leases!X$365*(1-Expenses!$D5)</f>
        <v>990.18339356407284</v>
      </c>
      <c r="W37" s="156">
        <f>W28*$D5+W28*Leases!Y$365*(1-Expenses!$D5)</f>
        <v>1089.9416738127998</v>
      </c>
      <c r="X37" s="156">
        <f>X28*$D5+X28*Leases!Z$365*(1-Expenses!$D5)</f>
        <v>1151.1635013745249</v>
      </c>
      <c r="Y37" s="156">
        <f>Y28*$D5+Y28*Leases!AA$365*(1-Expenses!$D5)</f>
        <v>1154.0025811209441</v>
      </c>
      <c r="Z37" s="156">
        <f>Z28*$D5+Z28*Leases!AB$365*(1-Expenses!$D5)</f>
        <v>1431.3551251641759</v>
      </c>
      <c r="AA37" s="156">
        <f>AA28*$D5+AA28*Leases!AC$365*(1-Expenses!$D5)</f>
        <v>1710.0687023934745</v>
      </c>
      <c r="AB37" s="156">
        <f>AB28*$D5+AB28*Leases!AD$365*(1-Expenses!$D5)</f>
        <v>1714.2861931427494</v>
      </c>
      <c r="AC37" s="156">
        <f>AC28*$D5+AC28*Leases!AE$365*(1-Expenses!$D5)</f>
        <v>1718.514085361975</v>
      </c>
      <c r="AD37" s="156">
        <f>AD28*$D5+AD28*Leases!AF$365*(1-Expenses!$D5)</f>
        <v>1920.7699224860482</v>
      </c>
      <c r="AE37" s="156">
        <f>AE28*$D5+AE28*Leases!AG$365*(1-Expenses!$D5)</f>
        <v>2243.11647112632</v>
      </c>
      <c r="AF37" s="156">
        <f>AF28*$D5+AF28*Leases!AH$365*(1-Expenses!$D5)</f>
        <v>2248.6486014748152</v>
      </c>
      <c r="AG37" s="156">
        <f>AG28*$D5+AG28*Leases!AI$365*(1-Expenses!$D5)</f>
        <v>2254.1943755491657</v>
      </c>
      <c r="AH37" s="156">
        <f>AH28*$D5+AH28*Leases!AJ$365*(1-Expenses!$D5)</f>
        <v>2259.7538269984793</v>
      </c>
      <c r="AI37" s="156">
        <f>AI28*$D5+AI28*Leases!AK$365*(1-Expenses!$D5)</f>
        <v>2265.3269895548528</v>
      </c>
      <c r="AJ37" s="156">
        <f>AJ28*$D5+AJ28*Leases!AL$365*(1-Expenses!$D5)</f>
        <v>2270.9138970335757</v>
      </c>
      <c r="AK37" s="156">
        <f>AK28*$D5+AK28*Leases!AM$365*(1-Expenses!$D5)</f>
        <v>2276.5145833333336</v>
      </c>
      <c r="AL37" s="156">
        <f>AL28*$D5+AL28*Leases!AN$365*(1-Expenses!$D5)</f>
        <v>2282.1290824364169</v>
      </c>
      <c r="AM37" s="156">
        <f>AM28*$D5+AM28*Leases!AO$365*(1-Expenses!$D5)</f>
        <v>2287.7574284089246</v>
      </c>
      <c r="AN37" s="156">
        <f>AN28*$D5+AN28*Leases!AP$365*(1-Expenses!$D5)</f>
        <v>2293.3996554009727</v>
      </c>
      <c r="AO37" s="156">
        <f>AO28*$D5+AO28*Leases!AQ$365*(1-Expenses!$D5)</f>
        <v>2299.0557976468999</v>
      </c>
      <c r="AP37" s="156">
        <f>AP28*$D5+AP28*Leases!AR$365*(1-Expenses!$D5)</f>
        <v>2304.7258894654756</v>
      </c>
      <c r="AQ37" s="156">
        <f>AQ28*$D5+AQ28*Leases!AS$365*(1-Expenses!$D5)</f>
        <v>2310.4099652601099</v>
      </c>
      <c r="AR37" s="156">
        <f>AR28*$D5+AR28*Leases!AT$365*(1-Expenses!$D5)</f>
        <v>2316.1080595190597</v>
      </c>
      <c r="AS37" s="156">
        <f>AS28*$D5+AS28*Leases!AU$365*(1-Expenses!$D5)</f>
        <v>2321.8202068156406</v>
      </c>
      <c r="AT37" s="156">
        <f>AT28*$D5+AT28*Leases!AV$365*(1-Expenses!$D5)</f>
        <v>2327.5464418084339</v>
      </c>
      <c r="AU37" s="156">
        <f>AU28*$D5+AU28*Leases!AW$365*(1-Expenses!$D5)</f>
        <v>2333.2867992414986</v>
      </c>
      <c r="AV37" s="156">
        <f>AV28*$D5+AV28*Leases!AX$365*(1-Expenses!$D5)</f>
        <v>2339.0413139445832</v>
      </c>
      <c r="AW37" s="156">
        <f>AW28*$D5+AW28*Leases!AY$365*(1-Expenses!$D5)</f>
        <v>2344.8100208333335</v>
      </c>
      <c r="AX37" s="156">
        <f>AX28*$D5+AX28*Leases!AZ$365*(1-Expenses!$D5)</f>
        <v>2350.5929549095094</v>
      </c>
      <c r="AY37" s="156">
        <f>AY28*$D5+AY28*Leases!BA$365*(1-Expenses!$D5)</f>
        <v>2356.3901512611924</v>
      </c>
      <c r="AZ37" s="156">
        <f>AZ28*$D5+AZ28*Leases!BB$365*(1-Expenses!$D5)</f>
        <v>2362.2016450630022</v>
      </c>
      <c r="BA37" s="156">
        <f>BA28*$D5+BA28*Leases!BC$365*(1-Expenses!$D5)</f>
        <v>2368.0274715763067</v>
      </c>
      <c r="BB37" s="156">
        <f>BB28*$D5+BB28*Leases!BD$365*(1-Expenses!$D5)</f>
        <v>2373.8676661494396</v>
      </c>
      <c r="BC37" s="156">
        <f>BC28*$D5+BC28*Leases!BE$365*(1-Expenses!$D5)</f>
        <v>2379.7222642179131</v>
      </c>
      <c r="BD37" s="156">
        <f>BD28*$D5+BD28*Leases!BF$365*(1-Expenses!$D5)</f>
        <v>2385.5913013046315</v>
      </c>
      <c r="BE37" s="156">
        <f>BE28*$D5+BE28*Leases!BG$365*(1-Expenses!$D5)</f>
        <v>2391.4748130201097</v>
      </c>
      <c r="BF37" s="156">
        <f>BF28*$D5+BF28*Leases!BH$365*(1-Expenses!$D5)</f>
        <v>1315.3727059635978</v>
      </c>
      <c r="BG37" s="156">
        <f>BG28*$D5+BG28*Leases!BI$365*(1-Expenses!$D5)</f>
        <v>1212.2767078183044</v>
      </c>
      <c r="BH37" s="156">
        <f>BH28*$D5+BH28*Leases!BJ$365*(1-Expenses!$D5)</f>
        <v>1215.2665092184643</v>
      </c>
      <c r="BI37" s="156">
        <f>BI28*$D5+BI28*Leases!BK$365*(1-Expenses!$D5)</f>
        <v>2308.2890859955751</v>
      </c>
      <c r="BJ37" s="156">
        <f>BJ28*$D5+BJ28*Leases!BL$365*(1-Expenses!$D5)</f>
        <v>2421.1107435567951</v>
      </c>
      <c r="BK37" s="156">
        <f>BK28*$D5+BK28*Leases!BM$365*(1-Expenses!$D5)</f>
        <v>2126.3814488858743</v>
      </c>
      <c r="BL37" s="156">
        <f>BL28*$D5+BL28*Leases!BN$365*(1-Expenses!$D5)</f>
        <v>2131.6256791776491</v>
      </c>
      <c r="BM37" s="156">
        <f>BM28*$D5+BM28*Leases!BO$365*(1-Expenses!$D5)</f>
        <v>2136.882843156071</v>
      </c>
      <c r="BN37" s="156">
        <f>BN28*$D5+BN28*Leases!BP$365*(1-Expenses!$D5)</f>
        <v>2445.0836961339232</v>
      </c>
      <c r="BO37" s="156">
        <f>BO28*$D5+BO28*Leases!BQ$365*(1-Expenses!$D5)</f>
        <v>2451.1139321444507</v>
      </c>
      <c r="BP37" s="156">
        <f>BP28*$D5+BP28*Leases!BR$365*(1-Expenses!$D5)</f>
        <v>2457.1590403437708</v>
      </c>
      <c r="BQ37" s="156">
        <f>BQ28*$D5+BQ28*Leases!BS$365*(1-Expenses!$D5)</f>
        <v>2463.219057410713</v>
      </c>
      <c r="BR37" s="156">
        <f>BR28*$D5+BR28*Leases!BT$365*(1-Expenses!$D5)</f>
        <v>2469.294020114567</v>
      </c>
      <c r="BS37" s="156">
        <f>BS28*$D5+BS28*Leases!BU$365*(1-Expenses!$D5)</f>
        <v>2475.3839653153059</v>
      </c>
      <c r="BT37" s="156">
        <f>BT28*$D5+BT28*Leases!BV$365*(1-Expenses!$D5)</f>
        <v>2481.488929963808</v>
      </c>
      <c r="BU37" s="156">
        <f>BU28*$D5+BU28*Leases!BW$365*(1-Expenses!$D5)</f>
        <v>2487.6089511020832</v>
      </c>
      <c r="BV37" s="156">
        <f>BV28*$D5+BV28*Leases!BX$365*(1-Expenses!$D5)</f>
        <v>2493.7440658634987</v>
      </c>
      <c r="BW37" s="156">
        <f>BW28*$D5+BW28*Leases!BY$365*(1-Expenses!$D5)</f>
        <v>2499.8943114729996</v>
      </c>
      <c r="BX37" s="156">
        <f>BX28*$D5+BX28*Leases!BZ$365*(1-Expenses!$D5)</f>
        <v>2506.059725247339</v>
      </c>
      <c r="BY37" s="156">
        <f>BY28*$D5+BY28*Leases!CA$365*(1-Expenses!$D5)</f>
        <v>2512.2403445953041</v>
      </c>
      <c r="BZ37" s="156">
        <f>BZ28*$D5+BZ28*Leases!CB$365*(1-Expenses!$D5)</f>
        <v>2518.4362070179413</v>
      </c>
      <c r="CA37" s="156">
        <f>CA28*$D5+CA28*Leases!CC$365*(1-Expenses!$D5)</f>
        <v>2524.6473501087844</v>
      </c>
      <c r="CB37" s="156">
        <f>CB28*$D5+CB28*Leases!CD$365*(1-Expenses!$D5)</f>
        <v>2530.8738115540841</v>
      </c>
      <c r="CC37" s="156">
        <f>CC28*$D5+CC28*Leases!CE$365*(1-Expenses!$D5)</f>
        <v>2537.1156291330349</v>
      </c>
      <c r="CD37" s="156">
        <f>CD28*$D5+CD28*Leases!CF$365*(1-Expenses!$D5)</f>
        <v>2543.3728407180042</v>
      </c>
      <c r="CE37" s="156">
        <f>CE28*$D5+CE28*Leases!CG$365*(1-Expenses!$D5)</f>
        <v>2549.6454842747653</v>
      </c>
      <c r="CF37" s="156">
        <f>CF28*$D5+CF28*Leases!CH$365*(1-Expenses!$D5)</f>
        <v>2555.9335978627223</v>
      </c>
      <c r="CG37" s="156">
        <f>CG28*$D5+CG28*Leases!CI$365*(1-Expenses!$D5)</f>
        <v>2562.2372196351462</v>
      </c>
      <c r="CH37" s="156">
        <f>CH28*$D5+CH28*Leases!CJ$365*(1-Expenses!$D5)</f>
        <v>2568.5563878394041</v>
      </c>
      <c r="CI37" s="156">
        <f>CI28*$D5+CI28*Leases!CK$365*(1-Expenses!$D5)</f>
        <v>2574.8911408171894</v>
      </c>
      <c r="CJ37" s="156">
        <f>CJ28*$D5+CJ28*Leases!CL$365*(1-Expenses!$D5)</f>
        <v>2581.2415170047593</v>
      </c>
      <c r="CK37" s="156">
        <f>CK28*$D5+CK28*Leases!CM$365*(1-Expenses!$D5)</f>
        <v>2587.6075549331631</v>
      </c>
      <c r="CL37" s="156">
        <f>CL28*$D5+CL28*Leases!CN$365*(1-Expenses!$D5)</f>
        <v>2593.9892932284793</v>
      </c>
      <c r="CM37" s="156">
        <f>CM28*$D5+CM28*Leases!CO$365*(1-Expenses!$D5)</f>
        <v>2600.3867706120477</v>
      </c>
      <c r="CN37" s="156">
        <f>CN28*$D5+CN28*Leases!CP$365*(1-Expenses!$D5)</f>
        <v>2606.8000259007067</v>
      </c>
      <c r="CO37" s="156">
        <f>CO28*$D5+CO28*Leases!CQ$365*(1-Expenses!$D5)</f>
        <v>2613.2290980070256</v>
      </c>
      <c r="CP37" s="156">
        <f>CP28*$D5+CP28*Leases!CR$365*(1-Expenses!$D5)</f>
        <v>2619.6740259395447</v>
      </c>
      <c r="CQ37" s="156">
        <f>CQ28*$D5+CQ28*Leases!CS$365*(1-Expenses!$D5)</f>
        <v>2626.134848803008</v>
      </c>
      <c r="CR37" s="156">
        <f>CR28*$D5+CR28*Leases!CT$365*(1-Expenses!$D5)</f>
        <v>2562.719262281827</v>
      </c>
      <c r="CS37" s="156">
        <f>CS28*$D5+CS28*Leases!CU$365*(1-Expenses!$D5)</f>
        <v>2569.0396193332917</v>
      </c>
      <c r="CT37" s="156">
        <f>CT28*$D5+CT28*Leases!CV$365*(1-Expenses!$D5)</f>
        <v>2247.6004922969937</v>
      </c>
      <c r="CU37" s="156">
        <f>CU28*$D5+CU28*Leases!CW$365*(1-Expenses!$D5)</f>
        <v>2323.5544214967153</v>
      </c>
      <c r="CV37" s="156">
        <f>CV28*$D5+CV28*Leases!CX$365*(1-Expenses!$D5)</f>
        <v>2329.2849335307551</v>
      </c>
      <c r="CW37" s="156">
        <f>CW28*$D5+CW28*Leases!CY$365*(1-Expenses!$D5)</f>
        <v>2665.2357815811583</v>
      </c>
      <c r="CX37" s="156">
        <f>CX28*$D5+CX28*Leases!CZ$365*(1-Expenses!$D5)</f>
        <v>2671.8089720253338</v>
      </c>
      <c r="CY37" s="156">
        <f>CY28*$D5+CY28*Leases!DA$365*(1-Expenses!$D5)</f>
        <v>2678.3983737304097</v>
      </c>
      <c r="CZ37" s="156">
        <f>CZ28*$D5+CZ28*Leases!DB$365*(1-Expenses!$D5)</f>
        <v>2685.0040266777278</v>
      </c>
      <c r="DA37" s="156">
        <f>DA28*$D5+DA28*Leases!DC$365*(1-Expenses!$D5)</f>
        <v>2691.6259709472365</v>
      </c>
      <c r="DB37" s="156">
        <f>DB28*$D5+DB28*Leases!DD$365*(1-Expenses!$D5)</f>
        <v>2698.2642467177316</v>
      </c>
      <c r="DC37" s="156">
        <f>DC28*$D5+DC28*Leases!DE$365*(1-Expenses!$D5)</f>
        <v>2704.9188942670985</v>
      </c>
      <c r="DD37" s="156">
        <f>DD28*$D5+DD28*Leases!DF$365*(1-Expenses!$D5)</f>
        <v>2711.5899539725619</v>
      </c>
      <c r="DE37" s="156">
        <f>DE28*$D5+DE28*Leases!DG$365*(1-Expenses!$D5)</f>
        <v>2718.2774663109262</v>
      </c>
      <c r="DF37" s="156">
        <f>DF28*$D5+DF28*Leases!DH$365*(1-Expenses!$D5)</f>
        <v>2724.9814718588241</v>
      </c>
      <c r="DG37" s="156">
        <f>DG28*$D5+DG28*Leases!DI$365*(1-Expenses!$D5)</f>
        <v>2731.7020112929563</v>
      </c>
      <c r="DH37" s="156">
        <f>DH28*$D5+DH28*Leases!DJ$365*(1-Expenses!$D5)</f>
        <v>2738.4391253903491</v>
      </c>
      <c r="DI37" s="156">
        <f>DI28*$D5+DI28*Leases!DK$365*(1-Expenses!$D5)</f>
        <v>2745.1928550285929</v>
      </c>
      <c r="DJ37" s="156">
        <f>DJ28*$D5+DJ28*Leases!DL$365*(1-Expenses!$D5)</f>
        <v>2751.9632411860939</v>
      </c>
      <c r="DK37" s="156">
        <f>DK28*$D5+DK28*Leases!DM$365*(1-Expenses!$D5)</f>
        <v>2758.7503249423221</v>
      </c>
      <c r="DL37" s="156">
        <f>DL28*$D5+DL28*Leases!DN$365*(1-Expenses!$D5)</f>
        <v>2765.5541474780598</v>
      </c>
      <c r="DM37" s="156">
        <f>DM28*$D5+DM28*Leases!DO$365*(1-Expenses!$D5)</f>
        <v>2772.374750075654</v>
      </c>
      <c r="DN37" s="156">
        <f>DN28*$D5+DN28*Leases!DP$365*(1-Expenses!$D5)</f>
        <v>2779.2121741192632</v>
      </c>
      <c r="DO37" s="156">
        <f>DO28*$D5+DO28*Leases!DQ$365*(1-Expenses!$D5)</f>
        <v>2786.0664610951117</v>
      </c>
      <c r="DP37" s="156">
        <f>DP28*$D5+DP28*Leases!DR$365*(1-Expenses!$D5)</f>
        <v>2792.9376525917392</v>
      </c>
      <c r="DQ37" s="156">
        <f>DQ28*$D5+DQ28*Leases!DS$365*(1-Expenses!$D5)</f>
        <v>2799.8257903002541</v>
      </c>
      <c r="DR37" s="156">
        <f>DR28*$D5+DR28*Leases!DT$365*(1-Expenses!$D5)</f>
        <v>2806.7309160145887</v>
      </c>
      <c r="DS37" s="156">
        <f>DS28*$D5+DS28*Leases!DU$365*(1-Expenses!$D5)</f>
        <v>2813.6530716317452</v>
      </c>
      <c r="DT37" s="156">
        <f>DT28*$D5+DT28*Leases!DV$365*(1-Expenses!$D5)</f>
        <v>2820.5922991520597</v>
      </c>
      <c r="DU37" s="156">
        <f>DU28*$D5+DU28*Leases!DW$365*(1-Expenses!$D5)</f>
        <v>2827.5486406794512</v>
      </c>
      <c r="DV37" s="156">
        <f>DV28*$D5+DV28*Leases!DX$365*(1-Expenses!$D5)</f>
        <v>2834.5221384216766</v>
      </c>
      <c r="DW37" s="156">
        <f>DW28*$D5+DW28*Leases!DY$365*(1-Expenses!$D5)</f>
        <v>2439.1747342034282</v>
      </c>
      <c r="DX37" s="156">
        <f>DX28*$D5+DX28*Leases!DZ$365*(1-Expenses!$D5)</f>
        <v>2445.1903971197607</v>
      </c>
      <c r="DY37" s="156">
        <f>DY28*$D5+DY28*Leases!EA$365*(1-Expenses!$D5)</f>
        <v>2451.220896283704</v>
      </c>
      <c r="DZ37" s="156">
        <f>DZ28*$D5+DZ28*Leases!EB$365*(1-Expenses!$D5)</f>
        <v>2862.5885393428412</v>
      </c>
      <c r="EA37" s="156">
        <f>EA28*$D5+EA28*Leases!EC$365*(1-Expenses!$D5)</f>
        <v>2869.6484549279648</v>
      </c>
      <c r="EB37" s="156">
        <f>EB28*$D5+EB28*Leases!ED$365*(1-Expenses!$D5)</f>
        <v>2876.7257821694916</v>
      </c>
      <c r="EC37" s="156">
        <f>EC28*$D5+EC28*Leases!EE$365*(1-Expenses!$D5)</f>
        <v>2883.8205640092615</v>
      </c>
      <c r="ED37" s="156">
        <f>ED28*$D5+ED28*Leases!EF$365*(1-Expenses!$D5)</f>
        <v>2890.9328434950262</v>
      </c>
      <c r="EE37" s="156">
        <f>EE28*$D5+EE28*Leases!EG$365*(1-Expenses!$D5)</f>
        <v>2898.0626637806977</v>
      </c>
      <c r="EF37" s="156">
        <f>EF28*$D5+EF28*Leases!EH$365*(1-Expenses!$D5)</f>
        <v>2905.210068126622</v>
      </c>
      <c r="EG37" s="156">
        <f>EG28*$D5+EG28*Leases!EI$365*(1-Expenses!$D5)</f>
        <v>2912.3750998998344</v>
      </c>
      <c r="EH37" s="156">
        <f>EH28*$D5+EH28*Leases!EJ$365*(1-Expenses!$D5)</f>
        <v>2919.5578025743271</v>
      </c>
      <c r="EI37" s="156">
        <f>EI28*$D5+EI28*Leases!EK$365*(1-Expenses!$D5)</f>
        <v>2926.7582197313095</v>
      </c>
      <c r="EJ37" s="156">
        <f>EJ28*$D5+EJ28*Leases!EL$365*(1-Expenses!$D5)</f>
        <v>2933.9763950594738</v>
      </c>
      <c r="EK37" s="156">
        <f>EK28*$D5+EK28*Leases!EM$365*(1-Expenses!$D5)</f>
        <v>2941.2123723552613</v>
      </c>
      <c r="EL37" s="156">
        <f>EL28*$D5+EL28*Leases!EN$365*(1-Expenses!$D5)</f>
        <v>2948.4661955231268</v>
      </c>
      <c r="EM37" s="156">
        <f>EM28*$D5+EM28*Leases!EO$365*(1-Expenses!$D5)</f>
        <v>2955.7379085758039</v>
      </c>
      <c r="EN37" s="156">
        <f>EN28*$D5+EN28*Leases!EP$365*(1-Expenses!$D5)</f>
        <v>2963.0275556345764</v>
      </c>
      <c r="EO37" s="156">
        <f>EO28*$D5+EO28*Leases!EQ$365*(1-Expenses!$D5)</f>
        <v>2970.3351809295391</v>
      </c>
      <c r="EP37" s="156">
        <f>EP28*$D5+EP28*Leases!ER$365*(1-Expenses!$D5)</f>
        <v>2977.660828799877</v>
      </c>
      <c r="EQ37" s="156">
        <f>EQ28*$D5+EQ28*Leases!ES$365*(1-Expenses!$D5)</f>
        <v>2985.0045436941186</v>
      </c>
      <c r="ER37" s="156">
        <f>ER28*$D5+ER28*Leases!ET$365*(1-Expenses!$D5)</f>
        <v>2992.3663701704204</v>
      </c>
      <c r="ES37" s="156">
        <f>ES28*$D5+ES28*Leases!EU$365*(1-Expenses!$D5)</f>
        <v>2999.7463528968296</v>
      </c>
      <c r="ET37" s="156">
        <f>ET28*$D5+ET28*Leases!EV$365*(1-Expenses!$D5)</f>
        <v>3007.1445366515572</v>
      </c>
      <c r="EU37" s="156">
        <f>EU28*$D5+EU28*Leases!EW$365*(1-Expenses!$D5)</f>
        <v>1654.0069018764727</v>
      </c>
      <c r="EV37" s="156">
        <f>EV28*$D5+EV28*Leases!EX$365*(1-Expenses!$D5)</f>
        <v>1524.369505787095</v>
      </c>
      <c r="EW37" s="156">
        <f>EW28*$D5+EW28*Leases!EY$365*(1-Expenses!$D5)</f>
        <v>1528.1290122210389</v>
      </c>
      <c r="EX37" s="156">
        <f>EX28*$D5+EX28*Leases!EZ$365*(1-Expenses!$D5)</f>
        <v>1531.8977906120599</v>
      </c>
      <c r="EY37" s="156">
        <f>EY28*$D5+EY28*Leases!FA$365*(1-Expenses!$D5)</f>
        <v>1535.6758638273052</v>
      </c>
      <c r="EZ37" s="156">
        <f>EZ28*$D5+EZ28*Leases!FB$365*(1-Expenses!$D5)</f>
        <v>1161.3494729119946</v>
      </c>
      <c r="FA37" s="156">
        <f>FA28*$D5+FA28*Leases!FC$365*(1-Expenses!$D5)</f>
        <v>1164.2136740121175</v>
      </c>
      <c r="FB37" s="156">
        <f>FB28*$D5+FB28*Leases!FD$365*(1-Expenses!$D5)</f>
        <v>1167.0849390048368</v>
      </c>
      <c r="FC37" s="156">
        <f>FC28*$D5+FC28*Leases!FE$365*(1-Expenses!$D5)</f>
        <v>1169.9632853116152</v>
      </c>
      <c r="FD37" s="156">
        <f>FD28*$D5+FD28*Leases!FF$365*(1-Expenses!$D5)</f>
        <v>1172.8487303968843</v>
      </c>
      <c r="FE37" s="156">
        <f>FE28*$D5+FE28*Leases!FG$365*(1-Expenses!$D5)</f>
        <v>1175.7412917681468</v>
      </c>
      <c r="FF37" s="156">
        <f>FF28*$D5+FF28*Leases!FH$365*(1-Expenses!$D5)</f>
        <v>1178.6409869760837</v>
      </c>
      <c r="FG37" s="156">
        <f>FG28*$D5+FG28*Leases!FI$365*(1-Expenses!$D5)</f>
        <v>1181.5478336146609</v>
      </c>
      <c r="FH37" s="156">
        <f>FH28*$D5+FH28*Leases!FJ$365*(1-Expenses!$D5)</f>
        <v>1184.4618493212354</v>
      </c>
      <c r="FI37" s="156">
        <f>FI28*$D5+FI28*Leases!FK$365*(1-Expenses!$D5)</f>
        <v>1187.3830517766633</v>
      </c>
      <c r="FJ37" s="156">
        <f>FJ28*$D5+FJ28*Leases!FL$365*(1-Expenses!$D5)</f>
        <v>1190.3114587054058</v>
      </c>
      <c r="FK37" s="156">
        <f>FK28*$D5+FK28*Leases!FM$365*(1-Expenses!$D5)</f>
        <v>1193.2470878756374</v>
      </c>
      <c r="FL37" s="156">
        <f>FL28*$D5+FL28*Leases!FN$365*(1-Expenses!$D5)</f>
        <v>1196.1899570993544</v>
      </c>
      <c r="FM37" s="156">
        <f>FM28*$D5+FM28*Leases!FO$365*(1-Expenses!$D5)</f>
        <v>1199.1400842324811</v>
      </c>
      <c r="FN37" s="156">
        <f>FN28*$D5+FN28*Leases!FP$365*(1-Expenses!$D5)</f>
        <v>1202.0974871749818</v>
      </c>
      <c r="FO37" s="156">
        <f>FO28*$D5+FO28*Leases!FQ$365*(1-Expenses!$D5)</f>
        <v>1205.0621838709635</v>
      </c>
      <c r="FP37" s="156">
        <f>FP28*$D5+FP28*Leases!FR$365*(1-Expenses!$D5)</f>
        <v>1208.0341923087908</v>
      </c>
      <c r="FQ37" s="156">
        <f>FQ28*$D5+FQ28*Leases!FS$365*(1-Expenses!$D5)</f>
        <v>1211.0135305211913</v>
      </c>
      <c r="FR37" s="156">
        <f>FR28*$D5+FR28*Leases!FT$365*(1-Expenses!$D5)</f>
        <v>931.67458482132758</v>
      </c>
      <c r="FS37" s="156">
        <f>FS28*$D5+FS28*Leases!FU$365*(1-Expenses!$D5)</f>
        <v>933.97234568749593</v>
      </c>
      <c r="FT37" s="156">
        <f>FT28*$D5+FT28*Leases!FV$365*(1-Expenses!$D5)</f>
        <v>936.27577345183249</v>
      </c>
      <c r="FU37" s="156">
        <f>FU28*$D5+FU28*Leases!FW$365*(1-Expenses!$D5)</f>
        <v>1223.0045433299633</v>
      </c>
      <c r="FV37" s="156">
        <f>FV28*$D5+FV28*Leases!FX$365*(1-Expenses!$D5)</f>
        <v>1226.0208024665678</v>
      </c>
      <c r="FW37" s="156">
        <f>FW28*$D5+FW28*Leases!FY$365*(1-Expenses!$D5)</f>
        <v>1229.0445005119068</v>
      </c>
      <c r="FX37" s="156">
        <f>FX28*$D5+FX28*Leases!FZ$365*(1-Expenses!$D5)</f>
        <v>1232.0756558123351</v>
      </c>
      <c r="FY37" s="156">
        <f>FY28*$D5+FY28*Leases!GA$365*(1-Expenses!$D5)</f>
        <v>1235.1142867594556</v>
      </c>
      <c r="FZ37" s="156">
        <f>FZ28*$D5+FZ28*Leases!GB$365*(1-Expenses!$D5)</f>
        <v>1238.1604117902314</v>
      </c>
      <c r="GA37" s="156">
        <f>GA28*$D5+GA28*Leases!GC$365*(1-Expenses!$D5)</f>
        <v>1241.2140493870927</v>
      </c>
      <c r="GB37" s="156">
        <f>GB28*$D5+GB28*Leases!GD$365*(1-Expenses!$D5)</f>
        <v>1244.2752180780546</v>
      </c>
      <c r="GC37" s="156">
        <f>GC28*$D5+GC28*Leases!GE$365*(1-Expenses!$D5)</f>
        <v>1247.3439364368269</v>
      </c>
      <c r="GD37" s="156">
        <f>GD28*$D5+GD28*Leases!GF$365*(1-Expenses!$D5)</f>
        <v>1250.4202230829274</v>
      </c>
      <c r="GE37" s="156">
        <f>GE28*$D5+GE28*Leases!GG$365*(1-Expenses!$D5)</f>
        <v>1253.504096681794</v>
      </c>
      <c r="GF37" s="156">
        <f>GF28*$D5+GF28*Leases!GH$365*(1-Expenses!$D5)</f>
        <v>1256.5955759448989</v>
      </c>
      <c r="GG37" s="156">
        <f>GG28*$D5+GG28*Leases!GI$365*(1-Expenses!$D5)</f>
        <v>1171.8090043068485</v>
      </c>
      <c r="GH37" s="156">
        <f>GH28*$D5+GH28*Leases!GJ$365*(1-Expenses!$D5)</f>
        <v>1174.6990014330838</v>
      </c>
      <c r="GI37" s="156">
        <f>GI28*$D5+GI28*Leases!GK$365*(1-Expenses!$D5)</f>
        <v>765.43748194671775</v>
      </c>
      <c r="GJ37" s="156">
        <f>GJ28*$D5+GJ28*Leases!GL$365*(1-Expenses!$D5)</f>
        <v>767.32525727103098</v>
      </c>
      <c r="GK37" s="156">
        <f>GK28*$D5+GK28*Leases!GM$365*(1-Expenses!$D5)</f>
        <v>769.21768835856312</v>
      </c>
      <c r="GL37" s="156">
        <f>GL28*$D5+GL28*Leases!GN$365*(1-Expenses!$D5)</f>
        <v>771.11478669168366</v>
      </c>
      <c r="GM37" s="156">
        <f>GM28*$D5+GM28*Leases!GO$365*(1-Expenses!$D5)</f>
        <v>773.01656378107771</v>
      </c>
      <c r="GN37" s="156">
        <f>GN28*$D5+GN28*Leases!GP$365*(1-Expenses!$D5)</f>
        <v>774.92303116582093</v>
      </c>
      <c r="GO37" s="156">
        <f>GO28*$D5+GO28*Leases!GQ$365*(1-Expenses!$D5)</f>
        <v>776.83420041344721</v>
      </c>
      <c r="GP37" s="156">
        <f>GP28*$D5+GP28*Leases!GR$365*(1-Expenses!$D5)</f>
        <v>778.75008312001842</v>
      </c>
      <c r="GQ37" s="156">
        <f>GQ28*$D5+GQ28*Leases!GS$365*(1-Expenses!$D5)</f>
        <v>780.67069091019619</v>
      </c>
      <c r="GR37" s="156">
        <f>GR28*$D5+GR28*Leases!GT$365*(1-Expenses!$D5)</f>
        <v>782.59603543731146</v>
      </c>
      <c r="GS37" s="156">
        <f>GS28*$D5+GS28*Leases!GU$365*(1-Expenses!$D5)</f>
        <v>784.52612838343521</v>
      </c>
      <c r="GT37" s="156">
        <f>GT28*$D5+GT28*Leases!GV$365*(1-Expenses!$D5)</f>
        <v>786.4609814594495</v>
      </c>
      <c r="GU37" s="156">
        <f>GU28*$D5+GU28*Leases!GW$365*(1-Expenses!$D5)</f>
        <v>788.40060640511911</v>
      </c>
      <c r="GV37" s="156">
        <f>GV28*$D5+GV28*Leases!GX$365*(1-Expenses!$D5)</f>
        <v>790.345014989162</v>
      </c>
      <c r="GW37" s="156">
        <f>GW28*$D5+GW28*Leases!GY$365*(1-Expenses!$D5)</f>
        <v>792.29421900932005</v>
      </c>
      <c r="GX37" s="156">
        <f>GX28*$D5+GX28*Leases!GZ$365*(1-Expenses!$D5)</f>
        <v>794.24823029243419</v>
      </c>
      <c r="GY37" s="156">
        <f>GY28*$D5+GY28*Leases!HA$365*(1-Expenses!$D5)</f>
        <v>796.20706069451023</v>
      </c>
      <c r="GZ37" s="156">
        <f>GZ28*$D5+GZ28*Leases!HB$365*(1-Expenses!$D5)</f>
        <v>798.17072210079562</v>
      </c>
      <c r="HA37" s="156">
        <f>HA28*$D5+HA28*Leases!HC$365*(1-Expenses!$D5)</f>
        <v>800.13922642585067</v>
      </c>
      <c r="HB37" s="156">
        <f>HB28*$D5+HB28*Leases!HD$365*(1-Expenses!$D5)</f>
        <v>802.1125856136191</v>
      </c>
      <c r="HC37" s="156">
        <f>HC28*$D5+HC28*Leases!HE$365*(1-Expenses!$D5)</f>
        <v>804.09081163750227</v>
      </c>
      <c r="HD37" s="156">
        <f>HD28*$D5+HD28*Leases!HF$365*(1-Expenses!$D5)</f>
        <v>806.07391650043076</v>
      </c>
      <c r="HE37" s="156">
        <f>HE28*$D5+HE28*Leases!HG$365*(1-Expenses!$D5)</f>
        <v>808.06191223493818</v>
      </c>
      <c r="HF37" s="156">
        <f>HF28*$D5+HF28*Leases!HH$365*(1-Expenses!$D5)</f>
        <v>810.05481090323303</v>
      </c>
      <c r="HG37" s="156">
        <f>HG28*$D5+HG28*Leases!HI$365*(1-Expenses!$D5)</f>
        <v>812.05262459727282</v>
      </c>
      <c r="HH37" s="156">
        <f>HH28*$D5+HH28*Leases!HJ$365*(1-Expenses!$D5)</f>
        <v>814.05536543883693</v>
      </c>
      <c r="HI37" s="156">
        <f>HI28*$D5+HI28*Leases!HK$365*(1-Expenses!$D5)</f>
        <v>816.0630455795997</v>
      </c>
      <c r="HJ37" s="156">
        <f>HJ28*$D5+HJ28*Leases!HL$365*(1-Expenses!$D5)</f>
        <v>818.07567720120721</v>
      </c>
      <c r="HK37" s="156">
        <f>HK28*$D5+HK28*Leases!HM$365*(1-Expenses!$D5)</f>
        <v>820.09327251534546</v>
      </c>
      <c r="HL37" s="156">
        <f>HL28*$D5+HL28*Leases!HN$365*(1-Expenses!$D5)</f>
        <v>316.19840144762293</v>
      </c>
      <c r="HM37" s="156">
        <f>HM28*$D5+HM28*Leases!HO$365*(1-Expenses!$D5)</f>
        <v>316.97823200716391</v>
      </c>
      <c r="HN37" s="156">
        <f>HN28*$D5+HN28*Leases!HP$365*(1-Expenses!$D5)</f>
        <v>317.75998583924138</v>
      </c>
      <c r="HO37" s="156">
        <f>HO28*$D5+HO28*Leases!HQ$365*(1-Expenses!$D5)</f>
        <v>318.54366768716432</v>
      </c>
      <c r="HP37" s="156">
        <f>HP28*$D5+HP28*Leases!HR$365*(1-Expenses!$D5)</f>
        <v>319.3292823059399</v>
      </c>
      <c r="HQ37" s="156">
        <f>HQ28*$D5+HQ28*Leases!HS$365*(1-Expenses!$D5)</f>
        <v>320.11683446230251</v>
      </c>
      <c r="HR37" s="156">
        <f>HR28*$D5+HR28*Leases!HT$365*(1-Expenses!$D5)</f>
        <v>320.90632893474236</v>
      </c>
      <c r="HS37" s="156">
        <f>HS28*$D5+HS28*Leases!HU$365*(1-Expenses!$D5)</f>
        <v>321.69777051353503</v>
      </c>
      <c r="HT37" s="156">
        <f>HT28*$D5+HT28*Leases!HV$365*(1-Expenses!$D5)</f>
        <v>322.49116400077008</v>
      </c>
      <c r="HU37" s="156">
        <f>HU28*$D5+HU28*Leases!HW$365*(1-Expenses!$D5)</f>
        <v>323.28651421037983</v>
      </c>
      <c r="HV37" s="156">
        <f>HV28*$D5+HV28*Leases!HX$365*(1-Expenses!$D5)</f>
        <v>324.08382596817057</v>
      </c>
      <c r="HW37" s="156">
        <f>HW28*$D5+HW28*Leases!HY$365*(1-Expenses!$D5)</f>
        <v>324.88310411184835</v>
      </c>
      <c r="HX37" s="156">
        <f>HX28*$D5+HX28*Leases!HZ$365*(1-Expenses!$D5)</f>
        <v>325.68435349105164</v>
      </c>
      <c r="HY37" s="156">
        <f>HY28*$D5+HY28*Leases!IA$365*(1-Expenses!$D5)</f>
        <v>326.48757896737879</v>
      </c>
      <c r="HZ37" s="156">
        <f>HZ28*$D5+HZ28*Leases!IB$365*(1-Expenses!$D5)</f>
        <v>327.29278541441869</v>
      </c>
      <c r="IA37" s="156">
        <f>IA28*$D5+IA28*Leases!IC$365*(1-Expenses!$D5)</f>
        <v>328.09997771777927</v>
      </c>
      <c r="IB37" s="156">
        <f>IB28*$D5+IB28*Leases!ID$365*(1-Expenses!$D5)</f>
        <v>328.9091607751181</v>
      </c>
      <c r="IC37" s="156">
        <f>IC28*$D5+IC28*Leases!IE$365*(1-Expenses!$D5)</f>
        <v>329.72033949617156</v>
      </c>
      <c r="ID37" s="156">
        <f>ID28*$D5+ID28*Leases!IF$365*(1-Expenses!$D5)</f>
        <v>330.53351880278467</v>
      </c>
      <c r="IE37" s="156">
        <f>IE28*$D5+IE28*Leases!IG$365*(1-Expenses!$D5)</f>
        <v>331.34870362894105</v>
      </c>
      <c r="IF37" s="156">
        <f>IF28*$D5+IF28*Leases!IH$365*(1-Expenses!$D5)</f>
        <v>332.1658989207931</v>
      </c>
      <c r="IG37" s="156">
        <f>IG28*$D5+IG28*Leases!II$365*(1-Expenses!$D5)</f>
        <v>332.98510963669128</v>
      </c>
      <c r="IH37" s="156">
        <f>IH28*$D5+IH28*Leases!IJ$365*(1-Expenses!$D5)</f>
        <v>333.8063407472157</v>
      </c>
      <c r="II37" s="156">
        <f>II28*$D5+II28*Leases!IK$365*(1-Expenses!$D5)</f>
        <v>334.62959723520385</v>
      </c>
      <c r="IJ37" s="156">
        <f>IJ28*$D5+IJ28*Leases!IL$365*(1-Expenses!$D5)</f>
        <v>335.45488409578314</v>
      </c>
      <c r="IK37" s="156">
        <f>IK28*$D5+IK28*Leases!IM$365*(1-Expenses!$D5)</f>
        <v>336.28220633640018</v>
      </c>
      <c r="IL37" s="156">
        <f>IL28*$D5+IL28*Leases!IN$365*(1-Expenses!$D5)</f>
        <v>337.11156897685123</v>
      </c>
      <c r="IM37" s="156">
        <f>IM28*$D5+IM28*Leases!IO$365*(1-Expenses!$D5)</f>
        <v>337.94297704931267</v>
      </c>
      <c r="IN37" s="156">
        <f>IN28*$D5+IN28*Leases!IP$365*(1-Expenses!$D5)</f>
        <v>338.77643559837168</v>
      </c>
      <c r="IO37" s="156">
        <f>IO28*$D5+IO28*Leases!IQ$365*(1-Expenses!$D5)</f>
        <v>339.61194968105667</v>
      </c>
      <c r="IP37" s="156">
        <f>IP28*$D5+IP28*Leases!IR$365*(1-Expenses!$D5)</f>
        <v>340.44952436686816</v>
      </c>
      <c r="IQ37" s="156">
        <f>IQ28*$D5+IQ28*Leases!IS$365*(1-Expenses!$D5)</f>
        <v>341.2891647378093</v>
      </c>
      <c r="IR37" s="156">
        <f>IR28*$D5+IR28*Leases!IT$365*(1-Expenses!$D5)</f>
        <v>342.13087588841694</v>
      </c>
      <c r="IS37" s="156">
        <f>IS28*$D5+IS28*Leases!IU$365*(1-Expenses!$D5)</f>
        <v>342.97466292579196</v>
      </c>
      <c r="IT37" s="156">
        <f>IT28*$D5+IT28*Leases!IV$365*(1-Expenses!$D5)</f>
        <v>343.82053096963216</v>
      </c>
      <c r="IU37" s="156">
        <f>IU28*$D5+IU28*Leases!IW$365*(1-Expenses!$D5)</f>
        <v>344.66848515225996</v>
      </c>
      <c r="IV37" s="156">
        <f>IV28*$D5+IV28*Leases!IX$365*(1-Expenses!$D5)</f>
        <v>345.51853061865665</v>
      </c>
      <c r="IW37" s="156">
        <f>IW28*$D5+IW28*Leases!IY$365*(1-Expenses!$D5)</f>
        <v>346.37067252649217</v>
      </c>
      <c r="IX37" s="156">
        <f>IX28*$D5+IX28*Leases!IZ$365*(1-Expenses!$D5)</f>
        <v>347.22491604615675</v>
      </c>
      <c r="IY37" s="156">
        <f>IY28*$D5+IY28*Leases!JA$365*(1-Expenses!$D5)</f>
        <v>348.08126636079209</v>
      </c>
      <c r="IZ37" s="156">
        <f>IZ28*$D5+IZ28*Leases!JB$365*(1-Expenses!$D5)</f>
        <v>348.93972866632282</v>
      </c>
      <c r="JA37" s="156">
        <f>JA28*$D5+JA28*Leases!JC$365*(1-Expenses!$D5)</f>
        <v>349.80030817148844</v>
      </c>
      <c r="JB37" s="156">
        <f>JB28*$D5+JB28*Leases!JD$365*(1-Expenses!$D5)</f>
        <v>350.66301009787429</v>
      </c>
      <c r="JC37" s="156">
        <f>JC28*$D5+JC28*Leases!JE$365*(1-Expenses!$D5)</f>
        <v>351.52783967994361</v>
      </c>
      <c r="JD37" s="156">
        <f>JD28*$D5+JD28*Leases!JF$365*(1-Expenses!$D5)</f>
        <v>352.39480216506945</v>
      </c>
      <c r="JE37" s="156">
        <f>JE28*$D5+JE28*Leases!JG$365*(1-Expenses!$D5)</f>
        <v>353.26390281356572</v>
      </c>
      <c r="JF37" s="156">
        <f>JF28*$D5+JF28*Leases!JH$365*(1-Expenses!$D5)</f>
        <v>354.13514689872119</v>
      </c>
      <c r="JG37" s="156">
        <f>JG28*$D5+JG28*Leases!JI$365*(1-Expenses!$D5)</f>
        <v>0</v>
      </c>
      <c r="JH37" s="156">
        <f>JH28*$D5+JH28*Leases!JJ$365*(1-Expenses!$D5)</f>
        <v>0</v>
      </c>
      <c r="JI37" s="156">
        <f>JI28*$D5+JI28*Leases!JK$365*(1-Expenses!$D5)</f>
        <v>0</v>
      </c>
      <c r="JJ37" s="156">
        <f>JJ28*$D5+JJ28*Leases!JL$365*(1-Expenses!$D5)</f>
        <v>0</v>
      </c>
      <c r="JK37" s="156">
        <f>JK28*$D5+JK28*Leases!JM$365*(1-Expenses!$D5)</f>
        <v>0</v>
      </c>
      <c r="JL37" s="156">
        <f>JL28*$D5+JL28*Leases!JN$365*(1-Expenses!$D5)</f>
        <v>0</v>
      </c>
      <c r="JM37" s="156">
        <f>JM28*$D5+JM28*Leases!JO$365*(1-Expenses!$D5)</f>
        <v>0</v>
      </c>
      <c r="JN37" s="156">
        <f>JN28*$D5+JN28*Leases!JP$365*(1-Expenses!$D5)</f>
        <v>0</v>
      </c>
      <c r="JO37" s="156">
        <f>JO28*$D5+JO28*Leases!JQ$365*(1-Expenses!$D5)</f>
        <v>0</v>
      </c>
      <c r="JP37" s="156">
        <f>JP28*$D5+JP28*Leases!JR$365*(1-Expenses!$D5)</f>
        <v>0</v>
      </c>
      <c r="JQ37" s="156">
        <f>JQ28*$D5+JQ28*Leases!JS$365*(1-Expenses!$D5)</f>
        <v>0</v>
      </c>
      <c r="JR37" s="156">
        <f>JR28*$D5+JR28*Leases!JT$365*(1-Expenses!$D5)</f>
        <v>0</v>
      </c>
      <c r="JS37" s="156">
        <f>JS28*$D5+JS28*Leases!JU$365*(1-Expenses!$D5)</f>
        <v>0</v>
      </c>
      <c r="JT37" s="156">
        <f>JT28*$D5+JT28*Leases!JV$365*(1-Expenses!$D5)</f>
        <v>0</v>
      </c>
      <c r="JU37" s="156">
        <f>JU28*$D5+JU28*Leases!JW$365*(1-Expenses!$D5)</f>
        <v>0</v>
      </c>
      <c r="JV37" s="156">
        <f>JV28*$D5+JV28*Leases!JX$365*(1-Expenses!$D5)</f>
        <v>0</v>
      </c>
      <c r="JW37" s="156">
        <f>JW28*$D5+JW28*Leases!JY$365*(1-Expenses!$D5)</f>
        <v>0</v>
      </c>
      <c r="JX37" s="156">
        <f>JX28*$D5+JX28*Leases!JZ$365*(1-Expenses!$D5)</f>
        <v>0</v>
      </c>
      <c r="JY37" s="156">
        <f>JY28*$D5+JY28*Leases!KA$365*(1-Expenses!$D5)</f>
        <v>0</v>
      </c>
      <c r="JZ37" s="156">
        <f>JZ28*$D5+JZ28*Leases!KB$365*(1-Expenses!$D5)</f>
        <v>0</v>
      </c>
      <c r="KA37" s="156">
        <f>KA28*$D5+KA28*Leases!KC$365*(1-Expenses!$D5)</f>
        <v>0</v>
      </c>
      <c r="KB37" s="156">
        <f>KB28*$D5+KB28*Leases!KD$365*(1-Expenses!$D5)</f>
        <v>0</v>
      </c>
      <c r="KC37" s="156">
        <f>KC28*$D5+KC28*Leases!KE$365*(1-Expenses!$D5)</f>
        <v>0</v>
      </c>
      <c r="KD37" s="156">
        <f>KD28*$D5+KD28*Leases!KF$365*(1-Expenses!$D5)</f>
        <v>0</v>
      </c>
      <c r="KE37" s="156">
        <f>KE28*$D5+KE28*Leases!KG$365*(1-Expenses!$D5)</f>
        <v>0</v>
      </c>
      <c r="KF37" s="156">
        <f>KF28*$D5+KF28*Leases!KH$365*(1-Expenses!$D5)</f>
        <v>0</v>
      </c>
      <c r="KG37" s="156">
        <f>KG28*$D5+KG28*Leases!KI$365*(1-Expenses!$D5)</f>
        <v>0</v>
      </c>
      <c r="KH37" s="156">
        <f>KH28*$D5+KH28*Leases!KJ$365*(1-Expenses!$D5)</f>
        <v>0</v>
      </c>
      <c r="KI37" s="156">
        <f>KI28*$D5+KI28*Leases!KK$365*(1-Expenses!$D5)</f>
        <v>0</v>
      </c>
      <c r="KJ37" s="156">
        <f>KJ28*$D5+KJ28*Leases!KL$365*(1-Expenses!$D5)</f>
        <v>0</v>
      </c>
      <c r="KK37" s="156">
        <f>KK28*$D5+KK28*Leases!KM$365*(1-Expenses!$D5)</f>
        <v>0</v>
      </c>
      <c r="KL37" s="156">
        <f>KL28*$D5+KL28*Leases!KN$365*(1-Expenses!$D5)</f>
        <v>0</v>
      </c>
      <c r="KM37" s="156">
        <f>KM28*$D5+KM28*Leases!KO$365*(1-Expenses!$D5)</f>
        <v>0</v>
      </c>
      <c r="KN37" s="156">
        <f>KN28*$D5+KN28*Leases!KP$365*(1-Expenses!$D5)</f>
        <v>0</v>
      </c>
      <c r="KO37" s="156">
        <f>KO28*$D5+KO28*Leases!KQ$365*(1-Expenses!$D5)</f>
        <v>0</v>
      </c>
      <c r="KP37" s="156">
        <f>KP28*$D5+KP28*Leases!KR$365*(1-Expenses!$D5)</f>
        <v>0</v>
      </c>
      <c r="KQ37" s="156">
        <f>KQ28*$D5+KQ28*Leases!KS$365*(1-Expenses!$D5)</f>
        <v>0</v>
      </c>
      <c r="KR37" s="156">
        <f>KR28*$D5+KR28*Leases!KT$365*(1-Expenses!$D5)</f>
        <v>0</v>
      </c>
      <c r="KS37" s="156">
        <f>KS28*$D5+KS28*Leases!KU$365*(1-Expenses!$D5)</f>
        <v>0</v>
      </c>
      <c r="KT37" s="156">
        <f>KT28*$D5+KT28*Leases!KV$365*(1-Expenses!$D5)</f>
        <v>0</v>
      </c>
      <c r="KU37" s="156">
        <f>KU28*$D5+KU28*Leases!KW$365*(1-Expenses!$D5)</f>
        <v>0</v>
      </c>
      <c r="KV37" s="156">
        <f>KV28*$D5+KV28*Leases!KX$365*(1-Expenses!$D5)</f>
        <v>0</v>
      </c>
      <c r="KW37" s="156">
        <f>KW28*$D5+KW28*Leases!KY$365*(1-Expenses!$D5)</f>
        <v>0</v>
      </c>
      <c r="KX37" s="156">
        <f>KX28*$D5+KX28*Leases!KZ$365*(1-Expenses!$D5)</f>
        <v>0</v>
      </c>
      <c r="KY37" s="156">
        <f>KY28*$D5+KY28*Leases!LA$365*(1-Expenses!$D5)</f>
        <v>0</v>
      </c>
      <c r="KZ37" s="156">
        <f>KZ28*$D5+KZ28*Leases!LB$365*(1-Expenses!$D5)</f>
        <v>0</v>
      </c>
      <c r="LA37" s="156">
        <f>LA28*$D5+LA28*Leases!LC$365*(1-Expenses!$D5)</f>
        <v>0</v>
      </c>
      <c r="LB37" s="156">
        <f>LB28*$D5+LB28*Leases!LD$365*(1-Expenses!$D5)</f>
        <v>0</v>
      </c>
      <c r="LC37" s="156">
        <f>LC28*$D5+LC28*Leases!LE$365*(1-Expenses!$D5)</f>
        <v>0</v>
      </c>
      <c r="LD37" s="156">
        <f>LD28*$D5+LD28*Leases!LF$365*(1-Expenses!$D5)</f>
        <v>0</v>
      </c>
      <c r="LE37" s="156">
        <f>LE28*$D5+LE28*Leases!LG$365*(1-Expenses!$D5)</f>
        <v>0</v>
      </c>
      <c r="LF37" s="156">
        <f>LF28*$D5+LF28*Leases!LH$365*(1-Expenses!$D5)</f>
        <v>0</v>
      </c>
      <c r="LG37" s="156">
        <f>LG28*$D5+LG28*Leases!LI$365*(1-Expenses!$D5)</f>
        <v>0</v>
      </c>
      <c r="LH37" s="156">
        <f>LH28*$D5+LH28*Leases!LJ$365*(1-Expenses!$D5)</f>
        <v>0</v>
      </c>
      <c r="LI37" s="156">
        <f>LI28*$D5+LI28*Leases!LK$365*(1-Expenses!$D5)</f>
        <v>0</v>
      </c>
      <c r="LJ37" s="156">
        <f>LJ28*$D5+LJ28*Leases!LL$365*(1-Expenses!$D5)</f>
        <v>0</v>
      </c>
      <c r="LK37" s="156">
        <f>LK28*$D5+LK28*Leases!LM$365*(1-Expenses!$D5)</f>
        <v>0</v>
      </c>
      <c r="LL37" s="156">
        <f>LL28*$D5+LL28*Leases!LN$365*(1-Expenses!$D5)</f>
        <v>0</v>
      </c>
      <c r="LM37" s="156">
        <f>LM28*$D5+LM28*Leases!LO$365*(1-Expenses!$D5)</f>
        <v>0</v>
      </c>
      <c r="LN37" s="156">
        <f>LN28*$D5+LN28*Leases!LP$365*(1-Expenses!$D5)</f>
        <v>0</v>
      </c>
      <c r="LO37" s="156">
        <f>LO28*$D5+LO28*Leases!LQ$365*(1-Expenses!$D5)</f>
        <v>0</v>
      </c>
      <c r="LP37" s="156">
        <f>LP28*$D5+LP28*Leases!LR$365*(1-Expenses!$D5)</f>
        <v>0</v>
      </c>
      <c r="LQ37" s="156">
        <f>LQ28*$D5+LQ28*Leases!LS$365*(1-Expenses!$D5)</f>
        <v>0</v>
      </c>
      <c r="LR37" s="156">
        <f>LR28*$D5+LR28*Leases!LT$365*(1-Expenses!$D5)</f>
        <v>0</v>
      </c>
      <c r="LS37" s="156">
        <f>LS28*$D5+LS28*Leases!LU$365*(1-Expenses!$D5)</f>
        <v>0</v>
      </c>
      <c r="LT37" s="156">
        <f>LT28*$D5+LT28*Leases!LV$365*(1-Expenses!$D5)</f>
        <v>0</v>
      </c>
      <c r="LU37" s="156">
        <f>LU28*$D5+LU28*Leases!LW$365*(1-Expenses!$D5)</f>
        <v>0</v>
      </c>
      <c r="LV37" s="156">
        <f>LV28*$D5+LV28*Leases!LX$365*(1-Expenses!$D5)</f>
        <v>0</v>
      </c>
      <c r="LW37" s="156">
        <f>LW28*$D5+LW28*Leases!LY$365*(1-Expenses!$D5)</f>
        <v>0</v>
      </c>
      <c r="LX37" s="156">
        <f>LX28*$D5+LX28*Leases!LZ$365*(1-Expenses!$D5)</f>
        <v>0</v>
      </c>
      <c r="LY37" s="156">
        <f>LY28*$D5+LY28*Leases!MA$365*(1-Expenses!$D5)</f>
        <v>0</v>
      </c>
      <c r="LZ37" s="156">
        <f>LZ28*$D5+LZ28*Leases!MB$365*(1-Expenses!$D5)</f>
        <v>0</v>
      </c>
      <c r="MA37" s="156">
        <f>MA28*$D5+MA28*Leases!MC$365*(1-Expenses!$D5)</f>
        <v>0</v>
      </c>
      <c r="MB37" s="156">
        <f>MB28*$D5+MB28*Leases!MD$365*(1-Expenses!$D5)</f>
        <v>0</v>
      </c>
      <c r="MC37" s="156">
        <f>MC28*$D5+MC28*Leases!ME$365*(1-Expenses!$D5)</f>
        <v>0</v>
      </c>
      <c r="MD37" s="156">
        <f>MD28*$D5+MD28*Leases!MF$365*(1-Expenses!$D5)</f>
        <v>0</v>
      </c>
      <c r="ME37" s="156">
        <f>ME28*$D5+ME28*Leases!MG$365*(1-Expenses!$D5)</f>
        <v>0</v>
      </c>
      <c r="MF37" s="156">
        <f>MF28*$D5+MF28*Leases!MH$365*(1-Expenses!$D5)</f>
        <v>0</v>
      </c>
      <c r="MG37" s="156">
        <f>MG28*$D5+MG28*Leases!MI$365*(1-Expenses!$D5)</f>
        <v>0</v>
      </c>
      <c r="MH37" s="156">
        <f>MH28*$D5+MH28*Leases!MJ$365*(1-Expenses!$D5)</f>
        <v>0</v>
      </c>
      <c r="MI37" s="156">
        <f>MI28*$D5+MI28*Leases!MK$365*(1-Expenses!$D5)</f>
        <v>0</v>
      </c>
      <c r="MJ37" s="156">
        <f>MJ28*$D5+MJ28*Leases!ML$365*(1-Expenses!$D5)</f>
        <v>0</v>
      </c>
      <c r="MK37" s="156">
        <f>MK28*$D5+MK28*Leases!MM$365*(1-Expenses!$D5)</f>
        <v>0</v>
      </c>
      <c r="ML37" s="156">
        <f>ML28*$D5+ML28*Leases!MN$365*(1-Expenses!$D5)</f>
        <v>0</v>
      </c>
      <c r="MM37" s="156">
        <f>MM28*$D5+MM28*Leases!MO$365*(1-Expenses!$D5)</f>
        <v>0</v>
      </c>
      <c r="MN37" s="156">
        <f>MN28*$D5+MN28*Leases!MP$365*(1-Expenses!$D5)</f>
        <v>0</v>
      </c>
      <c r="MO37" s="156">
        <f>MO28*$D5+MO28*Leases!MQ$365*(1-Expenses!$D5)</f>
        <v>0</v>
      </c>
      <c r="MP37" s="156">
        <f>MP28*$D5+MP28*Leases!MR$365*(1-Expenses!$D5)</f>
        <v>0</v>
      </c>
      <c r="MQ37" s="156">
        <f>MQ28*$D5+MQ28*Leases!MS$365*(1-Expenses!$D5)</f>
        <v>0</v>
      </c>
      <c r="MR37" s="156">
        <f>MR28*$D5+MR28*Leases!MT$365*(1-Expenses!$D5)</f>
        <v>0</v>
      </c>
      <c r="MS37" s="156">
        <f>MS28*$D5+MS28*Leases!MU$365*(1-Expenses!$D5)</f>
        <v>0</v>
      </c>
      <c r="MT37" s="156">
        <f>MT28*$D5+MT28*Leases!MV$365*(1-Expenses!$D5)</f>
        <v>0</v>
      </c>
      <c r="MU37" s="156">
        <f>MU28*$D5+MU28*Leases!MW$365*(1-Expenses!$D5)</f>
        <v>0</v>
      </c>
      <c r="MV37" s="156">
        <f>MV28*$D5+MV28*Leases!MX$365*(1-Expenses!$D5)</f>
        <v>0</v>
      </c>
      <c r="MW37" s="156">
        <f>MW28*$D5+MW28*Leases!MY$365*(1-Expenses!$D5)</f>
        <v>0</v>
      </c>
      <c r="MX37" s="156">
        <f>MX28*$D5+MX28*Leases!MZ$365*(1-Expenses!$D5)</f>
        <v>0</v>
      </c>
      <c r="MY37" s="156">
        <f>MY28*$D5+MY28*Leases!NA$365*(1-Expenses!$D5)</f>
        <v>0</v>
      </c>
      <c r="MZ37" s="156">
        <f>MZ28*$D5+MZ28*Leases!NB$365*(1-Expenses!$D5)</f>
        <v>0</v>
      </c>
      <c r="NA37" s="156">
        <f>NA28*$D5+NA28*Leases!NC$365*(1-Expenses!$D5)</f>
        <v>0</v>
      </c>
      <c r="NB37" s="156">
        <f>NB28*$D5+NB28*Leases!ND$365*(1-Expenses!$D5)</f>
        <v>0</v>
      </c>
      <c r="NC37" s="156">
        <f>NC28*$D5+NC28*Leases!NE$365*(1-Expenses!$D5)</f>
        <v>0</v>
      </c>
      <c r="ND37" s="156">
        <f>ND28*$D5+ND28*Leases!NF$365*(1-Expenses!$D5)</f>
        <v>0</v>
      </c>
      <c r="NE37" s="156">
        <f>NE28*$D5+NE28*Leases!NG$365*(1-Expenses!$D5)</f>
        <v>0</v>
      </c>
      <c r="NF37" s="156">
        <f>NF28*$D5+NF28*Leases!NH$365*(1-Expenses!$D5)</f>
        <v>0</v>
      </c>
      <c r="NG37" s="156">
        <f>NG28*$D5+NG28*Leases!NI$365*(1-Expenses!$D5)</f>
        <v>0</v>
      </c>
      <c r="NH37" s="156">
        <f>NH28*$D5+NH28*Leases!NJ$365*(1-Expenses!$D5)</f>
        <v>0</v>
      </c>
      <c r="NI37" s="158">
        <f>NI28*$D5+NI28*Leases!NK$365*(1-Expenses!$D5)</f>
        <v>0</v>
      </c>
      <c r="NJ37" s="6"/>
      <c r="NK37" s="6"/>
    </row>
    <row r="38" spans="1:375" x14ac:dyDescent="0.25">
      <c r="A38" s="27" t="s">
        <v>120</v>
      </c>
      <c r="B38" s="215">
        <f>B29</f>
        <v>0</v>
      </c>
      <c r="C38" s="156">
        <f t="shared" ref="C38:BN38" si="799">C29</f>
        <v>0</v>
      </c>
      <c r="D38" s="156">
        <f t="shared" si="799"/>
        <v>0</v>
      </c>
      <c r="E38" s="156">
        <f t="shared" si="799"/>
        <v>0</v>
      </c>
      <c r="F38" s="156">
        <f t="shared" si="799"/>
        <v>0</v>
      </c>
      <c r="G38" s="156">
        <f t="shared" si="799"/>
        <v>0</v>
      </c>
      <c r="H38" s="156">
        <f t="shared" si="799"/>
        <v>0</v>
      </c>
      <c r="I38" s="156">
        <f t="shared" si="799"/>
        <v>0</v>
      </c>
      <c r="J38" s="156">
        <f t="shared" si="799"/>
        <v>0</v>
      </c>
      <c r="K38" s="156">
        <f t="shared" si="799"/>
        <v>0</v>
      </c>
      <c r="L38" s="156">
        <f t="shared" si="799"/>
        <v>0</v>
      </c>
      <c r="M38" s="156">
        <f t="shared" si="799"/>
        <v>0</v>
      </c>
      <c r="N38" s="156">
        <f t="shared" si="799"/>
        <v>0</v>
      </c>
      <c r="O38" s="156">
        <f t="shared" si="799"/>
        <v>0</v>
      </c>
      <c r="P38" s="156">
        <f t="shared" si="799"/>
        <v>0</v>
      </c>
      <c r="Q38" s="156">
        <f t="shared" si="799"/>
        <v>0</v>
      </c>
      <c r="R38" s="156">
        <f t="shared" si="799"/>
        <v>0</v>
      </c>
      <c r="S38" s="156">
        <f t="shared" si="799"/>
        <v>0</v>
      </c>
      <c r="T38" s="156">
        <f t="shared" si="799"/>
        <v>0</v>
      </c>
      <c r="U38" s="156">
        <f t="shared" si="799"/>
        <v>0</v>
      </c>
      <c r="V38" s="156">
        <f t="shared" ca="1" si="799"/>
        <v>111.62779928299967</v>
      </c>
      <c r="W38" s="156">
        <f t="shared" ca="1" si="799"/>
        <v>126.20642830787141</v>
      </c>
      <c r="X38" s="156">
        <f t="shared" ca="1" si="799"/>
        <v>135.31361301264758</v>
      </c>
      <c r="Y38" s="156">
        <f t="shared" ca="1" si="799"/>
        <v>135.40396941202118</v>
      </c>
      <c r="Z38" s="156">
        <f t="shared" ca="1" si="799"/>
        <v>229.24280125102581</v>
      </c>
      <c r="AA38" s="156">
        <f t="shared" ca="1" si="799"/>
        <v>1282.0034136848531</v>
      </c>
      <c r="AB38" s="156">
        <f t="shared" ca="1" si="799"/>
        <v>1380.3766499536382</v>
      </c>
      <c r="AC38" s="156">
        <f t="shared" ca="1" si="799"/>
        <v>1435.6805800866609</v>
      </c>
      <c r="AD38" s="156">
        <f t="shared" ca="1" si="799"/>
        <v>1485.3520600982281</v>
      </c>
      <c r="AE38" s="156">
        <f t="shared" ca="1" si="799"/>
        <v>1883.1966373892567</v>
      </c>
      <c r="AF38" s="156">
        <f t="shared" ca="1" si="799"/>
        <v>2196.1032640087515</v>
      </c>
      <c r="AG38" s="156">
        <f t="shared" ca="1" si="799"/>
        <v>2196.4463015803608</v>
      </c>
      <c r="AH38" s="156">
        <f t="shared" ca="1" si="799"/>
        <v>2226.777234144236</v>
      </c>
      <c r="AI38" s="156">
        <f t="shared" ca="1" si="799"/>
        <v>2408.6963859518464</v>
      </c>
      <c r="AJ38" s="156">
        <f t="shared" ca="1" si="799"/>
        <v>2747.5109755897056</v>
      </c>
      <c r="AK38" s="156">
        <f t="shared" ca="1" si="799"/>
        <v>2747.8574097938144</v>
      </c>
      <c r="AL38" s="156">
        <f t="shared" ca="1" si="799"/>
        <v>2870.8523530373041</v>
      </c>
      <c r="AM38" s="156">
        <f t="shared" ca="1" si="799"/>
        <v>2880.5774311386963</v>
      </c>
      <c r="AN38" s="156">
        <f t="shared" ca="1" si="799"/>
        <v>2880.9264348701631</v>
      </c>
      <c r="AO38" s="156">
        <f t="shared" ca="1" si="799"/>
        <v>2881.2762993389833</v>
      </c>
      <c r="AP38" s="156">
        <f t="shared" ca="1" si="799"/>
        <v>2886.9852740906481</v>
      </c>
      <c r="AQ38" s="156">
        <f t="shared" ca="1" si="799"/>
        <v>2897.4409901191821</v>
      </c>
      <c r="AR38" s="156">
        <f t="shared" ca="1" si="799"/>
        <v>2897.7934495578802</v>
      </c>
      <c r="AS38" s="156">
        <f t="shared" ca="1" si="799"/>
        <v>2898.1467782566374</v>
      </c>
      <c r="AT38" s="156">
        <f t="shared" ca="1" si="799"/>
        <v>2929.3876387974287</v>
      </c>
      <c r="AU38" s="156">
        <f t="shared" ca="1" si="799"/>
        <v>2932.7978703139065</v>
      </c>
      <c r="AV38" s="156">
        <f t="shared" ca="1" si="799"/>
        <v>2934.8686502182218</v>
      </c>
      <c r="AW38" s="156">
        <f t="shared" ca="1" si="799"/>
        <v>2935.2254774484536</v>
      </c>
      <c r="AX38" s="156">
        <f t="shared" ca="1" si="799"/>
        <v>2953.6290189892484</v>
      </c>
      <c r="AY38" s="156">
        <f t="shared" ca="1" si="799"/>
        <v>2963.6458494336825</v>
      </c>
      <c r="AZ38" s="156">
        <f t="shared" ca="1" si="799"/>
        <v>2964.0053232770933</v>
      </c>
      <c r="BA38" s="156">
        <f t="shared" ca="1" si="799"/>
        <v>2964.3656836799778</v>
      </c>
      <c r="BB38" s="156">
        <f t="shared" ca="1" si="799"/>
        <v>2970.2459276741924</v>
      </c>
      <c r="BC38" s="156">
        <f t="shared" ca="1" si="799"/>
        <v>2981.0153151835821</v>
      </c>
      <c r="BD38" s="156">
        <f t="shared" ca="1" si="799"/>
        <v>2981.3783484054411</v>
      </c>
      <c r="BE38" s="156">
        <f t="shared" ca="1" si="799"/>
        <v>2981.7422769651612</v>
      </c>
      <c r="BF38" s="156">
        <f t="shared" ca="1" si="799"/>
        <v>1609.4511769842793</v>
      </c>
      <c r="BG38" s="156">
        <f t="shared" ca="1" si="799"/>
        <v>1479.7892255682304</v>
      </c>
      <c r="BH38" s="156">
        <f t="shared" ca="1" si="799"/>
        <v>1481.6207160317249</v>
      </c>
      <c r="BI38" s="156">
        <f t="shared" ca="1" si="799"/>
        <v>1785.602975275583</v>
      </c>
      <c r="BJ38" s="156">
        <f t="shared" ca="1" si="799"/>
        <v>1838.5261723810906</v>
      </c>
      <c r="BK38" s="156">
        <f t="shared" ca="1" si="799"/>
        <v>2616.0513415830551</v>
      </c>
      <c r="BL38" s="156">
        <f t="shared" ca="1" si="799"/>
        <v>2734.2004808825845</v>
      </c>
      <c r="BM38" s="156">
        <f t="shared" ca="1" si="799"/>
        <v>2734.4842903348408</v>
      </c>
      <c r="BN38" s="156">
        <f t="shared" ca="1" si="799"/>
        <v>2839.2518215960054</v>
      </c>
      <c r="BO38" s="156">
        <f t="shared" ref="BO38:DZ38" ca="1" si="800">BO29</f>
        <v>2850.3442907306771</v>
      </c>
      <c r="BP38" s="156">
        <f t="shared" ca="1" si="800"/>
        <v>3182.0076720584289</v>
      </c>
      <c r="BQ38" s="156">
        <f t="shared" ca="1" si="800"/>
        <v>3182.3825184749408</v>
      </c>
      <c r="BR38" s="156">
        <f t="shared" ca="1" si="800"/>
        <v>3182.7582893638391</v>
      </c>
      <c r="BS38" s="156">
        <f t="shared" ca="1" si="800"/>
        <v>3183.1349870051217</v>
      </c>
      <c r="BT38" s="156">
        <f t="shared" ca="1" si="800"/>
        <v>3185.3318774056092</v>
      </c>
      <c r="BU38" s="156">
        <f t="shared" ca="1" si="800"/>
        <v>3185.7104354141625</v>
      </c>
      <c r="BV38" s="156">
        <f t="shared" ca="1" si="800"/>
        <v>3205.0974475445846</v>
      </c>
      <c r="BW38" s="156">
        <f t="shared" ca="1" si="800"/>
        <v>3255.1712936744443</v>
      </c>
      <c r="BX38" s="156">
        <f t="shared" ca="1" si="800"/>
        <v>3255.5526594749194</v>
      </c>
      <c r="BY38" s="156">
        <f t="shared" ca="1" si="800"/>
        <v>3255.93496582634</v>
      </c>
      <c r="BZ38" s="156">
        <f t="shared" ca="1" si="800"/>
        <v>3262.1733166798026</v>
      </c>
      <c r="CA38" s="156">
        <f t="shared" ca="1" si="800"/>
        <v>3273.5985598885136</v>
      </c>
      <c r="CB38" s="156">
        <f t="shared" ca="1" si="800"/>
        <v>3273.9837018335834</v>
      </c>
      <c r="CC38" s="156">
        <f t="shared" ca="1" si="800"/>
        <v>3274.369793642591</v>
      </c>
      <c r="CD38" s="156">
        <f t="shared" ca="1" si="800"/>
        <v>3274.7568376581557</v>
      </c>
      <c r="CE38" s="156">
        <f t="shared" ca="1" si="800"/>
        <v>3275.1448362286774</v>
      </c>
      <c r="CF38" s="156">
        <f t="shared" ca="1" si="800"/>
        <v>3277.4076333411799</v>
      </c>
      <c r="CG38" s="156">
        <f t="shared" ca="1" si="800"/>
        <v>3277.7975480899895</v>
      </c>
      <c r="CH38" s="156">
        <f t="shared" ca="1" si="800"/>
        <v>3297.6964865765931</v>
      </c>
      <c r="CI38" s="156">
        <f t="shared" ca="1" si="800"/>
        <v>3349.2725480903482</v>
      </c>
      <c r="CJ38" s="156">
        <f t="shared" ca="1" si="800"/>
        <v>3349.6653548648369</v>
      </c>
      <c r="CK38" s="156">
        <f t="shared" ca="1" si="800"/>
        <v>3350.0591304068003</v>
      </c>
      <c r="CL38" s="156">
        <f t="shared" ca="1" si="800"/>
        <v>3356.484631785866</v>
      </c>
      <c r="CM38" s="156">
        <f t="shared" ca="1" si="800"/>
        <v>3368.2526322908398</v>
      </c>
      <c r="CN38" s="156">
        <f t="shared" ca="1" si="800"/>
        <v>3368.6493284942617</v>
      </c>
      <c r="CO38" s="156">
        <f t="shared" ca="1" si="800"/>
        <v>3369.0470030575393</v>
      </c>
      <c r="CP38" s="156">
        <f t="shared" ca="1" si="800"/>
        <v>3369.4456583935712</v>
      </c>
      <c r="CQ38" s="156">
        <f t="shared" ca="1" si="800"/>
        <v>3369.845296921208</v>
      </c>
      <c r="CR38" s="156">
        <f t="shared" ca="1" si="800"/>
        <v>3282.7213579880026</v>
      </c>
      <c r="CS38" s="156">
        <f t="shared" ca="1" si="800"/>
        <v>3283.1016164797043</v>
      </c>
      <c r="CT38" s="156">
        <f t="shared" ca="1" si="800"/>
        <v>2826.0474886590514</v>
      </c>
      <c r="CU38" s="156">
        <f t="shared" ca="1" si="800"/>
        <v>2900.6618843355091</v>
      </c>
      <c r="CV38" s="156">
        <f t="shared" ca="1" si="800"/>
        <v>2900.9712476135437</v>
      </c>
      <c r="CW38" s="156">
        <f t="shared" ca="1" si="800"/>
        <v>3085.0257200646338</v>
      </c>
      <c r="CX38" s="156">
        <f t="shared" ca="1" si="800"/>
        <v>3091.6439864850722</v>
      </c>
      <c r="CY38" s="156">
        <f t="shared" ca="1" si="800"/>
        <v>3465.7739616037998</v>
      </c>
      <c r="CZ38" s="156">
        <f t="shared" ca="1" si="800"/>
        <v>3466.1825586933251</v>
      </c>
      <c r="DA38" s="156">
        <f t="shared" ca="1" si="800"/>
        <v>3466.5921634935007</v>
      </c>
      <c r="DB38" s="156">
        <f t="shared" ca="1" si="800"/>
        <v>3467.0027784896138</v>
      </c>
      <c r="DC38" s="156">
        <f t="shared" ca="1" si="800"/>
        <v>3467.4144061730799</v>
      </c>
      <c r="DD38" s="156">
        <f t="shared" ca="1" si="800"/>
        <v>3467.8270490414588</v>
      </c>
      <c r="DE38" s="156">
        <f t="shared" ca="1" si="800"/>
        <v>3468.2407095984713</v>
      </c>
      <c r="DF38" s="156">
        <f t="shared" ca="1" si="800"/>
        <v>3478.0092358080024</v>
      </c>
      <c r="DG38" s="156">
        <f t="shared" ca="1" si="800"/>
        <v>3545.9137477997524</v>
      </c>
      <c r="DH38" s="156">
        <f t="shared" ca="1" si="800"/>
        <v>3546.3304765068078</v>
      </c>
      <c r="DI38" s="156">
        <f t="shared" ca="1" si="800"/>
        <v>3546.7482329792765</v>
      </c>
      <c r="DJ38" s="156">
        <f t="shared" ca="1" si="800"/>
        <v>3553.5650473923279</v>
      </c>
      <c r="DK38" s="156">
        <f t="shared" ca="1" si="800"/>
        <v>3566.0497191280533</v>
      </c>
      <c r="DL38" s="156">
        <f t="shared" ca="1" si="800"/>
        <v>3566.4705741302641</v>
      </c>
      <c r="DM38" s="156">
        <f t="shared" ca="1" si="800"/>
        <v>3566.892467074445</v>
      </c>
      <c r="DN38" s="156">
        <f t="shared" ca="1" si="800"/>
        <v>3567.3154005204419</v>
      </c>
      <c r="DO38" s="156">
        <f t="shared" ca="1" si="800"/>
        <v>3567.739377034412</v>
      </c>
      <c r="DP38" s="156">
        <f t="shared" ca="1" si="800"/>
        <v>3568.1643991888423</v>
      </c>
      <c r="DQ38" s="156">
        <f t="shared" ca="1" si="800"/>
        <v>3568.5904695625645</v>
      </c>
      <c r="DR38" s="156">
        <f t="shared" ca="1" si="800"/>
        <v>3578.578102331905</v>
      </c>
      <c r="DS38" s="156">
        <f t="shared" ca="1" si="800"/>
        <v>3648.5197496834071</v>
      </c>
      <c r="DT38" s="156">
        <f t="shared" ca="1" si="800"/>
        <v>3648.9489802516737</v>
      </c>
      <c r="DU38" s="156">
        <f t="shared" ca="1" si="800"/>
        <v>3649.3792694183167</v>
      </c>
      <c r="DV38" s="156">
        <f t="shared" ca="1" si="800"/>
        <v>3656.4005882637589</v>
      </c>
      <c r="DW38" s="156">
        <f t="shared" ca="1" si="800"/>
        <v>3115.0698632824301</v>
      </c>
      <c r="DX38" s="156">
        <f t="shared" ca="1" si="800"/>
        <v>3115.3878863378673</v>
      </c>
      <c r="DY38" s="156">
        <f t="shared" ca="1" si="800"/>
        <v>3115.7066937239524</v>
      </c>
      <c r="DZ38" s="156">
        <f t="shared" ca="1" si="800"/>
        <v>3243.9100647802175</v>
      </c>
      <c r="EA38" s="156">
        <f t="shared" ref="EA38:GL38" ca="1" si="801">EA29</f>
        <v>3244.3467605896067</v>
      </c>
      <c r="EB38" s="156">
        <f t="shared" ca="1" si="801"/>
        <v>3683.7048519408527</v>
      </c>
      <c r="EC38" s="156">
        <f t="shared" ca="1" si="801"/>
        <v>3684.1437044257873</v>
      </c>
      <c r="ED38" s="156">
        <f t="shared" si="801"/>
        <v>0</v>
      </c>
      <c r="EE38" s="156">
        <f t="shared" si="801"/>
        <v>0</v>
      </c>
      <c r="EF38" s="156">
        <f t="shared" si="801"/>
        <v>0</v>
      </c>
      <c r="EG38" s="156">
        <f t="shared" si="801"/>
        <v>0</v>
      </c>
      <c r="EH38" s="156">
        <f t="shared" si="801"/>
        <v>0</v>
      </c>
      <c r="EI38" s="156">
        <f t="shared" si="801"/>
        <v>0</v>
      </c>
      <c r="EJ38" s="156">
        <f t="shared" si="801"/>
        <v>0</v>
      </c>
      <c r="EK38" s="156">
        <f t="shared" si="801"/>
        <v>0</v>
      </c>
      <c r="EL38" s="156">
        <f t="shared" si="801"/>
        <v>0</v>
      </c>
      <c r="EM38" s="156">
        <f t="shared" si="801"/>
        <v>0</v>
      </c>
      <c r="EN38" s="156">
        <f t="shared" si="801"/>
        <v>0</v>
      </c>
      <c r="EO38" s="156">
        <f t="shared" si="801"/>
        <v>0</v>
      </c>
      <c r="EP38" s="156">
        <f t="shared" si="801"/>
        <v>0</v>
      </c>
      <c r="EQ38" s="156">
        <f t="shared" si="801"/>
        <v>0</v>
      </c>
      <c r="ER38" s="156">
        <f t="shared" si="801"/>
        <v>0</v>
      </c>
      <c r="ES38" s="156">
        <f t="shared" si="801"/>
        <v>0</v>
      </c>
      <c r="ET38" s="156">
        <f t="shared" si="801"/>
        <v>0</v>
      </c>
      <c r="EU38" s="156">
        <f t="shared" si="801"/>
        <v>0</v>
      </c>
      <c r="EV38" s="156">
        <f t="shared" si="801"/>
        <v>0</v>
      </c>
      <c r="EW38" s="156">
        <f t="shared" si="801"/>
        <v>0</v>
      </c>
      <c r="EX38" s="156">
        <f t="shared" si="801"/>
        <v>0</v>
      </c>
      <c r="EY38" s="156">
        <f t="shared" si="801"/>
        <v>0</v>
      </c>
      <c r="EZ38" s="156">
        <f t="shared" si="801"/>
        <v>0</v>
      </c>
      <c r="FA38" s="156">
        <f t="shared" si="801"/>
        <v>0</v>
      </c>
      <c r="FB38" s="156">
        <f t="shared" si="801"/>
        <v>0</v>
      </c>
      <c r="FC38" s="156">
        <f t="shared" si="801"/>
        <v>0</v>
      </c>
      <c r="FD38" s="156">
        <f t="shared" si="801"/>
        <v>0</v>
      </c>
      <c r="FE38" s="156">
        <f t="shared" si="801"/>
        <v>0</v>
      </c>
      <c r="FF38" s="156">
        <f t="shared" si="801"/>
        <v>0</v>
      </c>
      <c r="FG38" s="156">
        <f t="shared" si="801"/>
        <v>0</v>
      </c>
      <c r="FH38" s="156">
        <f t="shared" si="801"/>
        <v>0</v>
      </c>
      <c r="FI38" s="156">
        <f t="shared" si="801"/>
        <v>0</v>
      </c>
      <c r="FJ38" s="156">
        <f t="shared" si="801"/>
        <v>0</v>
      </c>
      <c r="FK38" s="156">
        <f t="shared" si="801"/>
        <v>0</v>
      </c>
      <c r="FL38" s="156">
        <f t="shared" si="801"/>
        <v>0</v>
      </c>
      <c r="FM38" s="156">
        <f t="shared" si="801"/>
        <v>0</v>
      </c>
      <c r="FN38" s="156">
        <f t="shared" si="801"/>
        <v>0</v>
      </c>
      <c r="FO38" s="156">
        <f t="shared" si="801"/>
        <v>0</v>
      </c>
      <c r="FP38" s="156">
        <f t="shared" si="801"/>
        <v>0</v>
      </c>
      <c r="FQ38" s="156">
        <f t="shared" si="801"/>
        <v>0</v>
      </c>
      <c r="FR38" s="156">
        <f t="shared" si="801"/>
        <v>0</v>
      </c>
      <c r="FS38" s="156">
        <f t="shared" si="801"/>
        <v>0</v>
      </c>
      <c r="FT38" s="156">
        <f t="shared" si="801"/>
        <v>0</v>
      </c>
      <c r="FU38" s="156">
        <f t="shared" si="801"/>
        <v>0</v>
      </c>
      <c r="FV38" s="156">
        <f t="shared" si="801"/>
        <v>0</v>
      </c>
      <c r="FW38" s="156">
        <f t="shared" si="801"/>
        <v>0</v>
      </c>
      <c r="FX38" s="156">
        <f t="shared" si="801"/>
        <v>0</v>
      </c>
      <c r="FY38" s="156">
        <f t="shared" si="801"/>
        <v>0</v>
      </c>
      <c r="FZ38" s="156">
        <f t="shared" si="801"/>
        <v>0</v>
      </c>
      <c r="GA38" s="156">
        <f t="shared" si="801"/>
        <v>0</v>
      </c>
      <c r="GB38" s="156">
        <f t="shared" si="801"/>
        <v>0</v>
      </c>
      <c r="GC38" s="156">
        <f t="shared" si="801"/>
        <v>0</v>
      </c>
      <c r="GD38" s="156">
        <f t="shared" si="801"/>
        <v>0</v>
      </c>
      <c r="GE38" s="156">
        <f t="shared" si="801"/>
        <v>0</v>
      </c>
      <c r="GF38" s="156">
        <f t="shared" si="801"/>
        <v>0</v>
      </c>
      <c r="GG38" s="156">
        <f t="shared" si="801"/>
        <v>0</v>
      </c>
      <c r="GH38" s="156">
        <f t="shared" si="801"/>
        <v>0</v>
      </c>
      <c r="GI38" s="156">
        <f t="shared" si="801"/>
        <v>0</v>
      </c>
      <c r="GJ38" s="156">
        <f t="shared" si="801"/>
        <v>0</v>
      </c>
      <c r="GK38" s="156">
        <f t="shared" si="801"/>
        <v>0</v>
      </c>
      <c r="GL38" s="156">
        <f t="shared" si="801"/>
        <v>0</v>
      </c>
      <c r="GM38" s="156">
        <f t="shared" ref="GM38:IX38" si="802">GM29</f>
        <v>0</v>
      </c>
      <c r="GN38" s="156">
        <f t="shared" si="802"/>
        <v>0</v>
      </c>
      <c r="GO38" s="156">
        <f t="shared" si="802"/>
        <v>0</v>
      </c>
      <c r="GP38" s="156">
        <f t="shared" si="802"/>
        <v>0</v>
      </c>
      <c r="GQ38" s="156">
        <f t="shared" si="802"/>
        <v>0</v>
      </c>
      <c r="GR38" s="156">
        <f t="shared" si="802"/>
        <v>0</v>
      </c>
      <c r="GS38" s="156">
        <f t="shared" si="802"/>
        <v>0</v>
      </c>
      <c r="GT38" s="156">
        <f t="shared" si="802"/>
        <v>0</v>
      </c>
      <c r="GU38" s="156">
        <f t="shared" si="802"/>
        <v>0</v>
      </c>
      <c r="GV38" s="156">
        <f t="shared" si="802"/>
        <v>0</v>
      </c>
      <c r="GW38" s="156">
        <f t="shared" si="802"/>
        <v>0</v>
      </c>
      <c r="GX38" s="156">
        <f t="shared" si="802"/>
        <v>0</v>
      </c>
      <c r="GY38" s="156">
        <f t="shared" si="802"/>
        <v>0</v>
      </c>
      <c r="GZ38" s="156">
        <f t="shared" si="802"/>
        <v>0</v>
      </c>
      <c r="HA38" s="156">
        <f t="shared" si="802"/>
        <v>0</v>
      </c>
      <c r="HB38" s="156">
        <f t="shared" si="802"/>
        <v>0</v>
      </c>
      <c r="HC38" s="156">
        <f t="shared" si="802"/>
        <v>0</v>
      </c>
      <c r="HD38" s="156">
        <f t="shared" si="802"/>
        <v>0</v>
      </c>
      <c r="HE38" s="156">
        <f t="shared" si="802"/>
        <v>0</v>
      </c>
      <c r="HF38" s="156">
        <f t="shared" si="802"/>
        <v>0</v>
      </c>
      <c r="HG38" s="156">
        <f t="shared" si="802"/>
        <v>0</v>
      </c>
      <c r="HH38" s="156">
        <f t="shared" si="802"/>
        <v>0</v>
      </c>
      <c r="HI38" s="156">
        <f t="shared" si="802"/>
        <v>0</v>
      </c>
      <c r="HJ38" s="156">
        <f t="shared" si="802"/>
        <v>0</v>
      </c>
      <c r="HK38" s="156">
        <f t="shared" si="802"/>
        <v>0</v>
      </c>
      <c r="HL38" s="156">
        <f t="shared" si="802"/>
        <v>0</v>
      </c>
      <c r="HM38" s="156">
        <f t="shared" si="802"/>
        <v>0</v>
      </c>
      <c r="HN38" s="156">
        <f t="shared" si="802"/>
        <v>0</v>
      </c>
      <c r="HO38" s="156">
        <f t="shared" si="802"/>
        <v>0</v>
      </c>
      <c r="HP38" s="156">
        <f t="shared" si="802"/>
        <v>0</v>
      </c>
      <c r="HQ38" s="156">
        <f t="shared" si="802"/>
        <v>0</v>
      </c>
      <c r="HR38" s="156">
        <f t="shared" si="802"/>
        <v>0</v>
      </c>
      <c r="HS38" s="156">
        <f t="shared" si="802"/>
        <v>0</v>
      </c>
      <c r="HT38" s="156">
        <f t="shared" si="802"/>
        <v>0</v>
      </c>
      <c r="HU38" s="156">
        <f t="shared" si="802"/>
        <v>0</v>
      </c>
      <c r="HV38" s="156">
        <f t="shared" si="802"/>
        <v>0</v>
      </c>
      <c r="HW38" s="156">
        <f t="shared" si="802"/>
        <v>0</v>
      </c>
      <c r="HX38" s="156">
        <f t="shared" si="802"/>
        <v>0</v>
      </c>
      <c r="HY38" s="156">
        <f t="shared" si="802"/>
        <v>0</v>
      </c>
      <c r="HZ38" s="156">
        <f t="shared" si="802"/>
        <v>0</v>
      </c>
      <c r="IA38" s="156">
        <f t="shared" si="802"/>
        <v>0</v>
      </c>
      <c r="IB38" s="156">
        <f t="shared" si="802"/>
        <v>0</v>
      </c>
      <c r="IC38" s="156">
        <f t="shared" si="802"/>
        <v>0</v>
      </c>
      <c r="ID38" s="156">
        <f t="shared" si="802"/>
        <v>0</v>
      </c>
      <c r="IE38" s="156">
        <f t="shared" si="802"/>
        <v>0</v>
      </c>
      <c r="IF38" s="156">
        <f t="shared" si="802"/>
        <v>0</v>
      </c>
      <c r="IG38" s="156">
        <f t="shared" si="802"/>
        <v>0</v>
      </c>
      <c r="IH38" s="156">
        <f t="shared" si="802"/>
        <v>0</v>
      </c>
      <c r="II38" s="156">
        <f t="shared" si="802"/>
        <v>0</v>
      </c>
      <c r="IJ38" s="156">
        <f t="shared" si="802"/>
        <v>0</v>
      </c>
      <c r="IK38" s="156">
        <f t="shared" si="802"/>
        <v>0</v>
      </c>
      <c r="IL38" s="156">
        <f t="shared" si="802"/>
        <v>0</v>
      </c>
      <c r="IM38" s="156">
        <f t="shared" si="802"/>
        <v>0</v>
      </c>
      <c r="IN38" s="156">
        <f t="shared" si="802"/>
        <v>0</v>
      </c>
      <c r="IO38" s="156">
        <f t="shared" si="802"/>
        <v>0</v>
      </c>
      <c r="IP38" s="156">
        <f t="shared" si="802"/>
        <v>0</v>
      </c>
      <c r="IQ38" s="156">
        <f t="shared" si="802"/>
        <v>0</v>
      </c>
      <c r="IR38" s="156">
        <f t="shared" si="802"/>
        <v>0</v>
      </c>
      <c r="IS38" s="156">
        <f t="shared" si="802"/>
        <v>0</v>
      </c>
      <c r="IT38" s="156">
        <f t="shared" si="802"/>
        <v>0</v>
      </c>
      <c r="IU38" s="156">
        <f t="shared" si="802"/>
        <v>0</v>
      </c>
      <c r="IV38" s="156">
        <f t="shared" si="802"/>
        <v>0</v>
      </c>
      <c r="IW38" s="156">
        <f t="shared" si="802"/>
        <v>0</v>
      </c>
      <c r="IX38" s="156">
        <f t="shared" si="802"/>
        <v>0</v>
      </c>
      <c r="IY38" s="156">
        <f t="shared" ref="IY38:LJ38" si="803">IY29</f>
        <v>0</v>
      </c>
      <c r="IZ38" s="156">
        <f t="shared" si="803"/>
        <v>0</v>
      </c>
      <c r="JA38" s="156">
        <f t="shared" si="803"/>
        <v>0</v>
      </c>
      <c r="JB38" s="156">
        <f t="shared" si="803"/>
        <v>0</v>
      </c>
      <c r="JC38" s="156">
        <f t="shared" si="803"/>
        <v>0</v>
      </c>
      <c r="JD38" s="156">
        <f t="shared" si="803"/>
        <v>0</v>
      </c>
      <c r="JE38" s="156">
        <f t="shared" si="803"/>
        <v>0</v>
      </c>
      <c r="JF38" s="156">
        <f t="shared" si="803"/>
        <v>0</v>
      </c>
      <c r="JG38" s="156">
        <f t="shared" si="803"/>
        <v>0</v>
      </c>
      <c r="JH38" s="156">
        <f t="shared" si="803"/>
        <v>0</v>
      </c>
      <c r="JI38" s="156">
        <f t="shared" si="803"/>
        <v>0</v>
      </c>
      <c r="JJ38" s="156">
        <f t="shared" si="803"/>
        <v>0</v>
      </c>
      <c r="JK38" s="156">
        <f t="shared" si="803"/>
        <v>0</v>
      </c>
      <c r="JL38" s="156">
        <f t="shared" si="803"/>
        <v>0</v>
      </c>
      <c r="JM38" s="156">
        <f t="shared" si="803"/>
        <v>0</v>
      </c>
      <c r="JN38" s="156">
        <f t="shared" si="803"/>
        <v>0</v>
      </c>
      <c r="JO38" s="156">
        <f t="shared" si="803"/>
        <v>0</v>
      </c>
      <c r="JP38" s="156">
        <f t="shared" si="803"/>
        <v>0</v>
      </c>
      <c r="JQ38" s="156">
        <f t="shared" si="803"/>
        <v>0</v>
      </c>
      <c r="JR38" s="156">
        <f t="shared" si="803"/>
        <v>0</v>
      </c>
      <c r="JS38" s="156">
        <f t="shared" si="803"/>
        <v>0</v>
      </c>
      <c r="JT38" s="156">
        <f t="shared" si="803"/>
        <v>0</v>
      </c>
      <c r="JU38" s="156">
        <f t="shared" si="803"/>
        <v>0</v>
      </c>
      <c r="JV38" s="156">
        <f t="shared" si="803"/>
        <v>0</v>
      </c>
      <c r="JW38" s="156">
        <f t="shared" si="803"/>
        <v>0</v>
      </c>
      <c r="JX38" s="156">
        <f t="shared" si="803"/>
        <v>0</v>
      </c>
      <c r="JY38" s="156">
        <f t="shared" si="803"/>
        <v>0</v>
      </c>
      <c r="JZ38" s="156">
        <f t="shared" si="803"/>
        <v>0</v>
      </c>
      <c r="KA38" s="156">
        <f t="shared" si="803"/>
        <v>0</v>
      </c>
      <c r="KB38" s="156">
        <f t="shared" si="803"/>
        <v>0</v>
      </c>
      <c r="KC38" s="156">
        <f t="shared" si="803"/>
        <v>0</v>
      </c>
      <c r="KD38" s="156">
        <f t="shared" si="803"/>
        <v>0</v>
      </c>
      <c r="KE38" s="156">
        <f t="shared" si="803"/>
        <v>0</v>
      </c>
      <c r="KF38" s="156">
        <f t="shared" si="803"/>
        <v>0</v>
      </c>
      <c r="KG38" s="156">
        <f t="shared" si="803"/>
        <v>0</v>
      </c>
      <c r="KH38" s="156">
        <f t="shared" si="803"/>
        <v>0</v>
      </c>
      <c r="KI38" s="156">
        <f t="shared" si="803"/>
        <v>0</v>
      </c>
      <c r="KJ38" s="156">
        <f t="shared" si="803"/>
        <v>0</v>
      </c>
      <c r="KK38" s="156">
        <f t="shared" si="803"/>
        <v>0</v>
      </c>
      <c r="KL38" s="156">
        <f t="shared" si="803"/>
        <v>0</v>
      </c>
      <c r="KM38" s="156">
        <f t="shared" si="803"/>
        <v>0</v>
      </c>
      <c r="KN38" s="156">
        <f t="shared" si="803"/>
        <v>0</v>
      </c>
      <c r="KO38" s="156">
        <f t="shared" si="803"/>
        <v>0</v>
      </c>
      <c r="KP38" s="156">
        <f t="shared" si="803"/>
        <v>0</v>
      </c>
      <c r="KQ38" s="156">
        <f t="shared" si="803"/>
        <v>0</v>
      </c>
      <c r="KR38" s="156">
        <f t="shared" si="803"/>
        <v>0</v>
      </c>
      <c r="KS38" s="156">
        <f t="shared" si="803"/>
        <v>0</v>
      </c>
      <c r="KT38" s="156">
        <f t="shared" si="803"/>
        <v>0</v>
      </c>
      <c r="KU38" s="156">
        <f t="shared" si="803"/>
        <v>0</v>
      </c>
      <c r="KV38" s="156">
        <f t="shared" si="803"/>
        <v>0</v>
      </c>
      <c r="KW38" s="156">
        <f t="shared" si="803"/>
        <v>0</v>
      </c>
      <c r="KX38" s="156">
        <f t="shared" si="803"/>
        <v>0</v>
      </c>
      <c r="KY38" s="156">
        <f t="shared" si="803"/>
        <v>0</v>
      </c>
      <c r="KZ38" s="156">
        <f t="shared" si="803"/>
        <v>0</v>
      </c>
      <c r="LA38" s="156">
        <f t="shared" si="803"/>
        <v>0</v>
      </c>
      <c r="LB38" s="156">
        <f t="shared" si="803"/>
        <v>0</v>
      </c>
      <c r="LC38" s="156">
        <f t="shared" si="803"/>
        <v>0</v>
      </c>
      <c r="LD38" s="156">
        <f t="shared" si="803"/>
        <v>0</v>
      </c>
      <c r="LE38" s="156">
        <f t="shared" si="803"/>
        <v>0</v>
      </c>
      <c r="LF38" s="156">
        <f t="shared" si="803"/>
        <v>0</v>
      </c>
      <c r="LG38" s="156">
        <f t="shared" si="803"/>
        <v>0</v>
      </c>
      <c r="LH38" s="156">
        <f t="shared" si="803"/>
        <v>0</v>
      </c>
      <c r="LI38" s="156">
        <f t="shared" si="803"/>
        <v>0</v>
      </c>
      <c r="LJ38" s="156">
        <f t="shared" si="803"/>
        <v>0</v>
      </c>
      <c r="LK38" s="156">
        <f t="shared" ref="LK38:NI38" si="804">LK29</f>
        <v>0</v>
      </c>
      <c r="LL38" s="156">
        <f t="shared" si="804"/>
        <v>0</v>
      </c>
      <c r="LM38" s="156">
        <f t="shared" si="804"/>
        <v>0</v>
      </c>
      <c r="LN38" s="156">
        <f t="shared" si="804"/>
        <v>0</v>
      </c>
      <c r="LO38" s="156">
        <f t="shared" si="804"/>
        <v>0</v>
      </c>
      <c r="LP38" s="156">
        <f t="shared" si="804"/>
        <v>0</v>
      </c>
      <c r="LQ38" s="156">
        <f t="shared" si="804"/>
        <v>0</v>
      </c>
      <c r="LR38" s="156">
        <f t="shared" si="804"/>
        <v>0</v>
      </c>
      <c r="LS38" s="156">
        <f t="shared" si="804"/>
        <v>0</v>
      </c>
      <c r="LT38" s="156">
        <f t="shared" si="804"/>
        <v>0</v>
      </c>
      <c r="LU38" s="156">
        <f t="shared" si="804"/>
        <v>0</v>
      </c>
      <c r="LV38" s="156">
        <f t="shared" si="804"/>
        <v>0</v>
      </c>
      <c r="LW38" s="156">
        <f t="shared" si="804"/>
        <v>0</v>
      </c>
      <c r="LX38" s="156">
        <f t="shared" si="804"/>
        <v>0</v>
      </c>
      <c r="LY38" s="156">
        <f t="shared" si="804"/>
        <v>0</v>
      </c>
      <c r="LZ38" s="156">
        <f t="shared" si="804"/>
        <v>0</v>
      </c>
      <c r="MA38" s="156">
        <f t="shared" si="804"/>
        <v>0</v>
      </c>
      <c r="MB38" s="156">
        <f t="shared" si="804"/>
        <v>0</v>
      </c>
      <c r="MC38" s="156">
        <f t="shared" si="804"/>
        <v>0</v>
      </c>
      <c r="MD38" s="156">
        <f t="shared" si="804"/>
        <v>0</v>
      </c>
      <c r="ME38" s="156">
        <f t="shared" si="804"/>
        <v>0</v>
      </c>
      <c r="MF38" s="156">
        <f t="shared" si="804"/>
        <v>0</v>
      </c>
      <c r="MG38" s="156">
        <f t="shared" si="804"/>
        <v>0</v>
      </c>
      <c r="MH38" s="156">
        <f t="shared" si="804"/>
        <v>0</v>
      </c>
      <c r="MI38" s="156">
        <f t="shared" si="804"/>
        <v>0</v>
      </c>
      <c r="MJ38" s="156">
        <f t="shared" si="804"/>
        <v>0</v>
      </c>
      <c r="MK38" s="156">
        <f t="shared" si="804"/>
        <v>0</v>
      </c>
      <c r="ML38" s="156">
        <f t="shared" si="804"/>
        <v>0</v>
      </c>
      <c r="MM38" s="156">
        <f t="shared" si="804"/>
        <v>0</v>
      </c>
      <c r="MN38" s="156">
        <f t="shared" si="804"/>
        <v>0</v>
      </c>
      <c r="MO38" s="156">
        <f t="shared" si="804"/>
        <v>0</v>
      </c>
      <c r="MP38" s="156">
        <f t="shared" si="804"/>
        <v>0</v>
      </c>
      <c r="MQ38" s="156">
        <f t="shared" si="804"/>
        <v>0</v>
      </c>
      <c r="MR38" s="156">
        <f t="shared" si="804"/>
        <v>0</v>
      </c>
      <c r="MS38" s="156">
        <f t="shared" si="804"/>
        <v>0</v>
      </c>
      <c r="MT38" s="156">
        <f t="shared" si="804"/>
        <v>0</v>
      </c>
      <c r="MU38" s="156">
        <f t="shared" si="804"/>
        <v>0</v>
      </c>
      <c r="MV38" s="156">
        <f t="shared" si="804"/>
        <v>0</v>
      </c>
      <c r="MW38" s="156">
        <f t="shared" si="804"/>
        <v>0</v>
      </c>
      <c r="MX38" s="156">
        <f t="shared" si="804"/>
        <v>0</v>
      </c>
      <c r="MY38" s="156">
        <f t="shared" si="804"/>
        <v>0</v>
      </c>
      <c r="MZ38" s="156">
        <f t="shared" si="804"/>
        <v>0</v>
      </c>
      <c r="NA38" s="156">
        <f t="shared" si="804"/>
        <v>0</v>
      </c>
      <c r="NB38" s="156">
        <f t="shared" si="804"/>
        <v>0</v>
      </c>
      <c r="NC38" s="156">
        <f t="shared" si="804"/>
        <v>0</v>
      </c>
      <c r="ND38" s="156">
        <f t="shared" si="804"/>
        <v>0</v>
      </c>
      <c r="NE38" s="156">
        <f t="shared" si="804"/>
        <v>0</v>
      </c>
      <c r="NF38" s="156">
        <f t="shared" si="804"/>
        <v>0</v>
      </c>
      <c r="NG38" s="156">
        <f t="shared" si="804"/>
        <v>0</v>
      </c>
      <c r="NH38" s="156">
        <f t="shared" si="804"/>
        <v>0</v>
      </c>
      <c r="NI38" s="158">
        <f t="shared" si="804"/>
        <v>0</v>
      </c>
      <c r="NJ38" s="6"/>
      <c r="NK38" s="6"/>
    </row>
    <row r="39" spans="1:375" x14ac:dyDescent="0.25">
      <c r="A39" s="41" t="s">
        <v>121</v>
      </c>
      <c r="B39" s="216">
        <f>B30*$D7+B30*Leases!D$365*(1-Expenses!$D7)</f>
        <v>0</v>
      </c>
      <c r="C39" s="217">
        <f>C30*$D7+C30*Leases!E$365*(1-Expenses!$D7)</f>
        <v>0</v>
      </c>
      <c r="D39" s="217">
        <f>D30*$D7+D30*Leases!F$365*(1-Expenses!$D7)</f>
        <v>0</v>
      </c>
      <c r="E39" s="217">
        <f>E30*$D7+E30*Leases!G$365*(1-Expenses!$D7)</f>
        <v>0</v>
      </c>
      <c r="F39" s="217">
        <f>F30*$D7+F30*Leases!H$365*(1-Expenses!$D7)</f>
        <v>0</v>
      </c>
      <c r="G39" s="217">
        <f>G30*$D7+G30*Leases!I$365*(1-Expenses!$D7)</f>
        <v>0</v>
      </c>
      <c r="H39" s="217">
        <f>H30*$D7+H30*Leases!J$365*(1-Expenses!$D7)</f>
        <v>0</v>
      </c>
      <c r="I39" s="217">
        <f>I30*$D7+I30*Leases!K$365*(1-Expenses!$D7)</f>
        <v>0</v>
      </c>
      <c r="J39" s="217">
        <f>J30*$D7+J30*Leases!L$365*(1-Expenses!$D7)</f>
        <v>0</v>
      </c>
      <c r="K39" s="217">
        <f>K30*$D7+K30*Leases!M$365*(1-Expenses!$D7)</f>
        <v>0</v>
      </c>
      <c r="L39" s="217">
        <f>L30*$D7+L30*Leases!N$365*(1-Expenses!$D7)</f>
        <v>0</v>
      </c>
      <c r="M39" s="217">
        <f>M30*$D7+M30*Leases!O$365*(1-Expenses!$D7)</f>
        <v>0</v>
      </c>
      <c r="N39" s="217">
        <f>N30*$D7+N30*Leases!P$365*(1-Expenses!$D7)</f>
        <v>0</v>
      </c>
      <c r="O39" s="217">
        <f>O30*$D7+O30*Leases!Q$365*(1-Expenses!$D7)</f>
        <v>0</v>
      </c>
      <c r="P39" s="217">
        <f>P30*$D7+P30*Leases!R$365*(1-Expenses!$D7)</f>
        <v>0</v>
      </c>
      <c r="Q39" s="217">
        <f>Q30*$D7+Q30*Leases!S$365*(1-Expenses!$D7)</f>
        <v>0</v>
      </c>
      <c r="R39" s="217">
        <f>R30*$D7+R30*Leases!T$365*(1-Expenses!$D7)</f>
        <v>0</v>
      </c>
      <c r="S39" s="217">
        <f>S30*$D7+S30*Leases!U$365*(1-Expenses!$D7)</f>
        <v>0</v>
      </c>
      <c r="T39" s="217">
        <f>T30*$D7+T30*Leases!V$365*(1-Expenses!$D7)</f>
        <v>0</v>
      </c>
      <c r="U39" s="217">
        <f>U30*$D7+U30*Leases!W$365*(1-Expenses!$D7)</f>
        <v>0</v>
      </c>
      <c r="V39" s="217">
        <f>V30*$D7+V30*Leases!X$365*(1-Expenses!$D7)</f>
        <v>990.18339356407284</v>
      </c>
      <c r="W39" s="217">
        <f>W30*$D7+W30*Leases!Y$365*(1-Expenses!$D7)</f>
        <v>1089.9416738127998</v>
      </c>
      <c r="X39" s="217">
        <f>X30*$D7+X30*Leases!Z$365*(1-Expenses!$D7)</f>
        <v>1151.1635013745249</v>
      </c>
      <c r="Y39" s="217">
        <f>Y30*$D7+Y30*Leases!AA$365*(1-Expenses!$D7)</f>
        <v>1154.0025811209441</v>
      </c>
      <c r="Z39" s="217">
        <f>Z30*$D7+Z30*Leases!AB$365*(1-Expenses!$D7)</f>
        <v>1431.3551251641759</v>
      </c>
      <c r="AA39" s="217">
        <f>AA30*$D7+AA30*Leases!AC$365*(1-Expenses!$D7)</f>
        <v>1710.0687023934745</v>
      </c>
      <c r="AB39" s="217">
        <f>AB30*$D7+AB30*Leases!AD$365*(1-Expenses!$D7)</f>
        <v>1714.2861931427494</v>
      </c>
      <c r="AC39" s="217">
        <f>AC30*$D7+AC30*Leases!AE$365*(1-Expenses!$D7)</f>
        <v>1718.514085361975</v>
      </c>
      <c r="AD39" s="217">
        <f>AD30*$D7+AD30*Leases!AF$365*(1-Expenses!$D7)</f>
        <v>1920.7699224860482</v>
      </c>
      <c r="AE39" s="217">
        <f>AE30*$D7+AE30*Leases!AG$365*(1-Expenses!$D7)</f>
        <v>2243.11647112632</v>
      </c>
      <c r="AF39" s="217">
        <f>AF30*$D7+AF30*Leases!AH$365*(1-Expenses!$D7)</f>
        <v>2248.6486014748152</v>
      </c>
      <c r="AG39" s="217">
        <f>AG30*$D7+AG30*Leases!AI$365*(1-Expenses!$D7)</f>
        <v>2254.1943755491657</v>
      </c>
      <c r="AH39" s="217">
        <f>AH30*$D7+AH30*Leases!AJ$365*(1-Expenses!$D7)</f>
        <v>2259.7538269984793</v>
      </c>
      <c r="AI39" s="217">
        <f>AI30*$D7+AI30*Leases!AK$365*(1-Expenses!$D7)</f>
        <v>2265.3269895548528</v>
      </c>
      <c r="AJ39" s="217">
        <f>AJ30*$D7+AJ30*Leases!AL$365*(1-Expenses!$D7)</f>
        <v>2270.9138970335757</v>
      </c>
      <c r="AK39" s="217">
        <f>AK30*$D7+AK30*Leases!AM$365*(1-Expenses!$D7)</f>
        <v>2276.5145833333336</v>
      </c>
      <c r="AL39" s="217">
        <f>AL30*$D7+AL30*Leases!AN$365*(1-Expenses!$D7)</f>
        <v>2282.1290824364169</v>
      </c>
      <c r="AM39" s="217">
        <f>AM30*$D7+AM30*Leases!AO$365*(1-Expenses!$D7)</f>
        <v>2287.7574284089246</v>
      </c>
      <c r="AN39" s="217">
        <f>AN30*$D7+AN30*Leases!AP$365*(1-Expenses!$D7)</f>
        <v>2293.3996554009727</v>
      </c>
      <c r="AO39" s="217">
        <f>AO30*$D7+AO30*Leases!AQ$365*(1-Expenses!$D7)</f>
        <v>2299.0557976468999</v>
      </c>
      <c r="AP39" s="217">
        <f>AP30*$D7+AP30*Leases!AR$365*(1-Expenses!$D7)</f>
        <v>2304.7258894654756</v>
      </c>
      <c r="AQ39" s="217">
        <f>AQ30*$D7+AQ30*Leases!AS$365*(1-Expenses!$D7)</f>
        <v>2310.4099652601099</v>
      </c>
      <c r="AR39" s="217">
        <f>AR30*$D7+AR30*Leases!AT$365*(1-Expenses!$D7)</f>
        <v>2316.1080595190597</v>
      </c>
      <c r="AS39" s="217">
        <f>AS30*$D7+AS30*Leases!AU$365*(1-Expenses!$D7)</f>
        <v>2321.8202068156406</v>
      </c>
      <c r="AT39" s="217">
        <f>AT30*$D7+AT30*Leases!AV$365*(1-Expenses!$D7)</f>
        <v>2327.5464418084339</v>
      </c>
      <c r="AU39" s="217">
        <f>AU30*$D7+AU30*Leases!AW$365*(1-Expenses!$D7)</f>
        <v>2333.2867992414986</v>
      </c>
      <c r="AV39" s="217">
        <f>AV30*$D7+AV30*Leases!AX$365*(1-Expenses!$D7)</f>
        <v>2339.0413139445832</v>
      </c>
      <c r="AW39" s="217">
        <f>AW30*$D7+AW30*Leases!AY$365*(1-Expenses!$D7)</f>
        <v>2344.8100208333335</v>
      </c>
      <c r="AX39" s="217">
        <f>AX30*$D7+AX30*Leases!AZ$365*(1-Expenses!$D7)</f>
        <v>2350.5929549095094</v>
      </c>
      <c r="AY39" s="217">
        <f>AY30*$D7+AY30*Leases!BA$365*(1-Expenses!$D7)</f>
        <v>2356.3901512611924</v>
      </c>
      <c r="AZ39" s="217">
        <f>AZ30*$D7+AZ30*Leases!BB$365*(1-Expenses!$D7)</f>
        <v>2362.2016450630022</v>
      </c>
      <c r="BA39" s="217">
        <f>BA30*$D7+BA30*Leases!BC$365*(1-Expenses!$D7)</f>
        <v>2368.0274715763067</v>
      </c>
      <c r="BB39" s="217">
        <f>BB30*$D7+BB30*Leases!BD$365*(1-Expenses!$D7)</f>
        <v>2373.8676661494396</v>
      </c>
      <c r="BC39" s="217">
        <f>BC30*$D7+BC30*Leases!BE$365*(1-Expenses!$D7)</f>
        <v>2379.7222642179131</v>
      </c>
      <c r="BD39" s="217">
        <f>BD30*$D7+BD30*Leases!BF$365*(1-Expenses!$D7)</f>
        <v>2385.5913013046315</v>
      </c>
      <c r="BE39" s="217">
        <f>BE30*$D7+BE30*Leases!BG$365*(1-Expenses!$D7)</f>
        <v>2391.4748130201097</v>
      </c>
      <c r="BF39" s="217">
        <f>BF30*$D7+BF30*Leases!BH$365*(1-Expenses!$D7)</f>
        <v>1315.3727059635978</v>
      </c>
      <c r="BG39" s="217">
        <f>BG30*$D7+BG30*Leases!BI$365*(1-Expenses!$D7)</f>
        <v>1212.2767078183044</v>
      </c>
      <c r="BH39" s="217">
        <f>BH30*$D7+BH30*Leases!BJ$365*(1-Expenses!$D7)</f>
        <v>1215.2665092184643</v>
      </c>
      <c r="BI39" s="217">
        <f>BI30*$D7+BI30*Leases!BK$365*(1-Expenses!$D7)</f>
        <v>2308.2890859955751</v>
      </c>
      <c r="BJ39" s="217">
        <f>BJ30*$D7+BJ30*Leases!BL$365*(1-Expenses!$D7)</f>
        <v>2421.1107435567951</v>
      </c>
      <c r="BK39" s="217">
        <f>BK30*$D7+BK30*Leases!BM$365*(1-Expenses!$D7)</f>
        <v>2126.3814488858743</v>
      </c>
      <c r="BL39" s="217">
        <f>BL30*$D7+BL30*Leases!BN$365*(1-Expenses!$D7)</f>
        <v>2131.6256791776491</v>
      </c>
      <c r="BM39" s="217">
        <f>BM30*$D7+BM30*Leases!BO$365*(1-Expenses!$D7)</f>
        <v>2136.882843156071</v>
      </c>
      <c r="BN39" s="217">
        <f>BN30*$D7+BN30*Leases!BP$365*(1-Expenses!$D7)</f>
        <v>2445.0836961339232</v>
      </c>
      <c r="BO39" s="217">
        <f>BO30*$D7+BO30*Leases!BQ$365*(1-Expenses!$D7)</f>
        <v>2451.1139321444507</v>
      </c>
      <c r="BP39" s="217">
        <f>BP30*$D7+BP30*Leases!BR$365*(1-Expenses!$D7)</f>
        <v>2457.1590403437708</v>
      </c>
      <c r="BQ39" s="217">
        <f>BQ30*$D7+BQ30*Leases!BS$365*(1-Expenses!$D7)</f>
        <v>2463.219057410713</v>
      </c>
      <c r="BR39" s="217">
        <f>BR30*$D7+BR30*Leases!BT$365*(1-Expenses!$D7)</f>
        <v>2469.294020114567</v>
      </c>
      <c r="BS39" s="217">
        <f>BS30*$D7+BS30*Leases!BU$365*(1-Expenses!$D7)</f>
        <v>2475.3839653153059</v>
      </c>
      <c r="BT39" s="217">
        <f>BT30*$D7+BT30*Leases!BV$365*(1-Expenses!$D7)</f>
        <v>2481.488929963808</v>
      </c>
      <c r="BU39" s="217">
        <f>BU30*$D7+BU30*Leases!BW$365*(1-Expenses!$D7)</f>
        <v>2487.6089511020832</v>
      </c>
      <c r="BV39" s="217">
        <f>BV30*$D7+BV30*Leases!BX$365*(1-Expenses!$D7)</f>
        <v>2493.7440658634987</v>
      </c>
      <c r="BW39" s="217">
        <f>BW30*$D7+BW30*Leases!BY$365*(1-Expenses!$D7)</f>
        <v>2499.8943114729996</v>
      </c>
      <c r="BX39" s="217">
        <f>BX30*$D7+BX30*Leases!BZ$365*(1-Expenses!$D7)</f>
        <v>2506.059725247339</v>
      </c>
      <c r="BY39" s="217">
        <f>BY30*$D7+BY30*Leases!CA$365*(1-Expenses!$D7)</f>
        <v>2512.2403445953041</v>
      </c>
      <c r="BZ39" s="217">
        <f>BZ30*$D7+BZ30*Leases!CB$365*(1-Expenses!$D7)</f>
        <v>2518.4362070179413</v>
      </c>
      <c r="CA39" s="217">
        <f>CA30*$D7+CA30*Leases!CC$365*(1-Expenses!$D7)</f>
        <v>2524.6473501087844</v>
      </c>
      <c r="CB39" s="217">
        <f>CB30*$D7+CB30*Leases!CD$365*(1-Expenses!$D7)</f>
        <v>2530.8738115540841</v>
      </c>
      <c r="CC39" s="217">
        <f>CC30*$D7+CC30*Leases!CE$365*(1-Expenses!$D7)</f>
        <v>2537.1156291330349</v>
      </c>
      <c r="CD39" s="217">
        <f>CD30*$D7+CD30*Leases!CF$365*(1-Expenses!$D7)</f>
        <v>2543.3728407180042</v>
      </c>
      <c r="CE39" s="217">
        <f>CE30*$D7+CE30*Leases!CG$365*(1-Expenses!$D7)</f>
        <v>2549.6454842747653</v>
      </c>
      <c r="CF39" s="217">
        <f>CF30*$D7+CF30*Leases!CH$365*(1-Expenses!$D7)</f>
        <v>2555.9335978627223</v>
      </c>
      <c r="CG39" s="217">
        <f>CG30*$D7+CG30*Leases!CI$365*(1-Expenses!$D7)</f>
        <v>2562.2372196351462</v>
      </c>
      <c r="CH39" s="217">
        <f>CH30*$D7+CH30*Leases!CJ$365*(1-Expenses!$D7)</f>
        <v>2568.5563878394041</v>
      </c>
      <c r="CI39" s="217">
        <f>CI30*$D7+CI30*Leases!CK$365*(1-Expenses!$D7)</f>
        <v>2574.8911408171894</v>
      </c>
      <c r="CJ39" s="217">
        <f>CJ30*$D7+CJ30*Leases!CL$365*(1-Expenses!$D7)</f>
        <v>2581.2415170047593</v>
      </c>
      <c r="CK39" s="217">
        <f>CK30*$D7+CK30*Leases!CM$365*(1-Expenses!$D7)</f>
        <v>2587.6075549331631</v>
      </c>
      <c r="CL39" s="217">
        <f>CL30*$D7+CL30*Leases!CN$365*(1-Expenses!$D7)</f>
        <v>2593.9892932284793</v>
      </c>
      <c r="CM39" s="217">
        <f>CM30*$D7+CM30*Leases!CO$365*(1-Expenses!$D7)</f>
        <v>2600.3867706120477</v>
      </c>
      <c r="CN39" s="217">
        <f>CN30*$D7+CN30*Leases!CP$365*(1-Expenses!$D7)</f>
        <v>2606.8000259007067</v>
      </c>
      <c r="CO39" s="217">
        <f>CO30*$D7+CO30*Leases!CQ$365*(1-Expenses!$D7)</f>
        <v>2613.2290980070256</v>
      </c>
      <c r="CP39" s="217">
        <f>CP30*$D7+CP30*Leases!CR$365*(1-Expenses!$D7)</f>
        <v>2619.6740259395447</v>
      </c>
      <c r="CQ39" s="217">
        <f>CQ30*$D7+CQ30*Leases!CS$365*(1-Expenses!$D7)</f>
        <v>2626.134848803008</v>
      </c>
      <c r="CR39" s="217">
        <f>CR30*$D7+CR30*Leases!CT$365*(1-Expenses!$D7)</f>
        <v>2562.719262281827</v>
      </c>
      <c r="CS39" s="217">
        <f>CS30*$D7+CS30*Leases!CU$365*(1-Expenses!$D7)</f>
        <v>2569.0396193332917</v>
      </c>
      <c r="CT39" s="217">
        <f>CT30*$D7+CT30*Leases!CV$365*(1-Expenses!$D7)</f>
        <v>2247.6004922969937</v>
      </c>
      <c r="CU39" s="217">
        <f>CU30*$D7+CU30*Leases!CW$365*(1-Expenses!$D7)</f>
        <v>2323.5544214967153</v>
      </c>
      <c r="CV39" s="217">
        <f>CV30*$D7+CV30*Leases!CX$365*(1-Expenses!$D7)</f>
        <v>2329.2849335307551</v>
      </c>
      <c r="CW39" s="217">
        <f>CW30*$D7+CW30*Leases!CY$365*(1-Expenses!$D7)</f>
        <v>2665.2357815811583</v>
      </c>
      <c r="CX39" s="217">
        <f>CX30*$D7+CX30*Leases!CZ$365*(1-Expenses!$D7)</f>
        <v>2671.8089720253338</v>
      </c>
      <c r="CY39" s="217">
        <f>CY30*$D7+CY30*Leases!DA$365*(1-Expenses!$D7)</f>
        <v>2678.3983737304097</v>
      </c>
      <c r="CZ39" s="217">
        <f>CZ30*$D7+CZ30*Leases!DB$365*(1-Expenses!$D7)</f>
        <v>2685.0040266777278</v>
      </c>
      <c r="DA39" s="217">
        <f>DA30*$D7+DA30*Leases!DC$365*(1-Expenses!$D7)</f>
        <v>2691.6259709472365</v>
      </c>
      <c r="DB39" s="217">
        <f>DB30*$D7+DB30*Leases!DD$365*(1-Expenses!$D7)</f>
        <v>2698.2642467177316</v>
      </c>
      <c r="DC39" s="217">
        <f>DC30*$D7+DC30*Leases!DE$365*(1-Expenses!$D7)</f>
        <v>2704.9188942670985</v>
      </c>
      <c r="DD39" s="217">
        <f>DD30*$D7+DD30*Leases!DF$365*(1-Expenses!$D7)</f>
        <v>2711.5899539725619</v>
      </c>
      <c r="DE39" s="217">
        <f>DE30*$D7+DE30*Leases!DG$365*(1-Expenses!$D7)</f>
        <v>2718.2774663109262</v>
      </c>
      <c r="DF39" s="217">
        <f>DF30*$D7+DF30*Leases!DH$365*(1-Expenses!$D7)</f>
        <v>2724.9814718588241</v>
      </c>
      <c r="DG39" s="217">
        <f>DG30*$D7+DG30*Leases!DI$365*(1-Expenses!$D7)</f>
        <v>2731.7020112929563</v>
      </c>
      <c r="DH39" s="217">
        <f>DH30*$D7+DH30*Leases!DJ$365*(1-Expenses!$D7)</f>
        <v>2738.4391253903491</v>
      </c>
      <c r="DI39" s="217">
        <f>DI30*$D7+DI30*Leases!DK$365*(1-Expenses!$D7)</f>
        <v>2745.1928550285929</v>
      </c>
      <c r="DJ39" s="217">
        <f>DJ30*$D7+DJ30*Leases!DL$365*(1-Expenses!$D7)</f>
        <v>2751.9632411860939</v>
      </c>
      <c r="DK39" s="217">
        <f>DK30*$D7+DK30*Leases!DM$365*(1-Expenses!$D7)</f>
        <v>2758.7503249423221</v>
      </c>
      <c r="DL39" s="217">
        <f>DL30*$D7+DL30*Leases!DN$365*(1-Expenses!$D7)</f>
        <v>2765.5541474780598</v>
      </c>
      <c r="DM39" s="217">
        <f>DM30*$D7+DM30*Leases!DO$365*(1-Expenses!$D7)</f>
        <v>2772.374750075654</v>
      </c>
      <c r="DN39" s="217">
        <f>DN30*$D7+DN30*Leases!DP$365*(1-Expenses!$D7)</f>
        <v>2779.2121741192632</v>
      </c>
      <c r="DO39" s="217">
        <f>DO30*$D7+DO30*Leases!DQ$365*(1-Expenses!$D7)</f>
        <v>2786.0664610951117</v>
      </c>
      <c r="DP39" s="217">
        <f>DP30*$D7+DP30*Leases!DR$365*(1-Expenses!$D7)</f>
        <v>2792.9376525917392</v>
      </c>
      <c r="DQ39" s="217">
        <f>DQ30*$D7+DQ30*Leases!DS$365*(1-Expenses!$D7)</f>
        <v>2799.8257903002541</v>
      </c>
      <c r="DR39" s="217">
        <f>DR30*$D7+DR30*Leases!DT$365*(1-Expenses!$D7)</f>
        <v>2806.7309160145887</v>
      </c>
      <c r="DS39" s="217">
        <f>DS30*$D7+DS30*Leases!DU$365*(1-Expenses!$D7)</f>
        <v>2813.6530716317452</v>
      </c>
      <c r="DT39" s="217">
        <f>DT30*$D7+DT30*Leases!DV$365*(1-Expenses!$D7)</f>
        <v>2820.5922991520597</v>
      </c>
      <c r="DU39" s="217">
        <f>DU30*$D7+DU30*Leases!DW$365*(1-Expenses!$D7)</f>
        <v>2827.5486406794512</v>
      </c>
      <c r="DV39" s="217">
        <f>DV30*$D7+DV30*Leases!DX$365*(1-Expenses!$D7)</f>
        <v>2834.5221384216766</v>
      </c>
      <c r="DW39" s="217">
        <f>DW30*$D7+DW30*Leases!DY$365*(1-Expenses!$D7)</f>
        <v>2439.1747342034282</v>
      </c>
      <c r="DX39" s="217">
        <f>DX30*$D7+DX30*Leases!DZ$365*(1-Expenses!$D7)</f>
        <v>2445.1903971197607</v>
      </c>
      <c r="DY39" s="217">
        <f>DY30*$D7+DY30*Leases!EA$365*(1-Expenses!$D7)</f>
        <v>2451.220896283704</v>
      </c>
      <c r="DZ39" s="217">
        <f>DZ30*$D7+DZ30*Leases!EB$365*(1-Expenses!$D7)</f>
        <v>2862.5885393428412</v>
      </c>
      <c r="EA39" s="217">
        <f>EA30*$D7+EA30*Leases!EC$365*(1-Expenses!$D7)</f>
        <v>2869.6484549279648</v>
      </c>
      <c r="EB39" s="217">
        <f>EB30*$D7+EB30*Leases!ED$365*(1-Expenses!$D7)</f>
        <v>2876.7257821694916</v>
      </c>
      <c r="EC39" s="217">
        <f>EC30*$D7+EC30*Leases!EE$365*(1-Expenses!$D7)</f>
        <v>2883.8205640092615</v>
      </c>
      <c r="ED39" s="217">
        <f>ED30*$D7+ED30*Leases!EF$365*(1-Expenses!$D7)</f>
        <v>2890.9328434950262</v>
      </c>
      <c r="EE39" s="217">
        <f>EE30*$D7+EE30*Leases!EG$365*(1-Expenses!$D7)</f>
        <v>2898.0626637806977</v>
      </c>
      <c r="EF39" s="217">
        <f>EF30*$D7+EF30*Leases!EH$365*(1-Expenses!$D7)</f>
        <v>2905.210068126622</v>
      </c>
      <c r="EG39" s="217">
        <f>EG30*$D7+EG30*Leases!EI$365*(1-Expenses!$D7)</f>
        <v>2912.3750998998344</v>
      </c>
      <c r="EH39" s="217">
        <f>EH30*$D7+EH30*Leases!EJ$365*(1-Expenses!$D7)</f>
        <v>2919.5578025743271</v>
      </c>
      <c r="EI39" s="217">
        <f>EI30*$D7+EI30*Leases!EK$365*(1-Expenses!$D7)</f>
        <v>2926.7582197313095</v>
      </c>
      <c r="EJ39" s="217">
        <f>EJ30*$D7+EJ30*Leases!EL$365*(1-Expenses!$D7)</f>
        <v>2933.9763950594738</v>
      </c>
      <c r="EK39" s="217">
        <f>EK30*$D7+EK30*Leases!EM$365*(1-Expenses!$D7)</f>
        <v>2941.2123723552613</v>
      </c>
      <c r="EL39" s="217">
        <f>EL30*$D7+EL30*Leases!EN$365*(1-Expenses!$D7)</f>
        <v>2948.4661955231268</v>
      </c>
      <c r="EM39" s="217">
        <f>EM30*$D7+EM30*Leases!EO$365*(1-Expenses!$D7)</f>
        <v>2955.7379085758039</v>
      </c>
      <c r="EN39" s="217">
        <f>EN30*$D7+EN30*Leases!EP$365*(1-Expenses!$D7)</f>
        <v>2963.0275556345764</v>
      </c>
      <c r="EO39" s="217">
        <f>EO30*$D7+EO30*Leases!EQ$365*(1-Expenses!$D7)</f>
        <v>2970.3351809295391</v>
      </c>
      <c r="EP39" s="217">
        <f>EP30*$D7+EP30*Leases!ER$365*(1-Expenses!$D7)</f>
        <v>2977.660828799877</v>
      </c>
      <c r="EQ39" s="217">
        <f>EQ30*$D7+EQ30*Leases!ES$365*(1-Expenses!$D7)</f>
        <v>2985.0045436941186</v>
      </c>
      <c r="ER39" s="217">
        <f>ER30*$D7+ER30*Leases!ET$365*(1-Expenses!$D7)</f>
        <v>2992.3663701704204</v>
      </c>
      <c r="ES39" s="217">
        <f>ES30*$D7+ES30*Leases!EU$365*(1-Expenses!$D7)</f>
        <v>2999.7463528968296</v>
      </c>
      <c r="ET39" s="217">
        <f>ET30*$D7+ET30*Leases!EV$365*(1-Expenses!$D7)</f>
        <v>3007.1445366515572</v>
      </c>
      <c r="EU39" s="217">
        <f>EU30*$D7+EU30*Leases!EW$365*(1-Expenses!$D7)</f>
        <v>1654.0069018764727</v>
      </c>
      <c r="EV39" s="217">
        <f>EV30*$D7+EV30*Leases!EX$365*(1-Expenses!$D7)</f>
        <v>1524.369505787095</v>
      </c>
      <c r="EW39" s="217">
        <f>EW30*$D7+EW30*Leases!EY$365*(1-Expenses!$D7)</f>
        <v>1528.1290122210389</v>
      </c>
      <c r="EX39" s="217">
        <f>EX30*$D7+EX30*Leases!EZ$365*(1-Expenses!$D7)</f>
        <v>1531.8977906120599</v>
      </c>
      <c r="EY39" s="217">
        <f>EY30*$D7+EY30*Leases!FA$365*(1-Expenses!$D7)</f>
        <v>1535.6758638273052</v>
      </c>
      <c r="EZ39" s="217">
        <f>EZ30*$D7+EZ30*Leases!FB$365*(1-Expenses!$D7)</f>
        <v>1161.3494729119946</v>
      </c>
      <c r="FA39" s="217">
        <f>FA30*$D7+FA30*Leases!FC$365*(1-Expenses!$D7)</f>
        <v>1164.2136740121175</v>
      </c>
      <c r="FB39" s="217">
        <f>FB30*$D7+FB30*Leases!FD$365*(1-Expenses!$D7)</f>
        <v>1167.0849390048368</v>
      </c>
      <c r="FC39" s="217">
        <f>FC30*$D7+FC30*Leases!FE$365*(1-Expenses!$D7)</f>
        <v>1169.9632853116152</v>
      </c>
      <c r="FD39" s="217">
        <f>FD30*$D7+FD30*Leases!FF$365*(1-Expenses!$D7)</f>
        <v>1172.8487303968843</v>
      </c>
      <c r="FE39" s="217">
        <f>FE30*$D7+FE30*Leases!FG$365*(1-Expenses!$D7)</f>
        <v>1175.7412917681468</v>
      </c>
      <c r="FF39" s="217">
        <f>FF30*$D7+FF30*Leases!FH$365*(1-Expenses!$D7)</f>
        <v>1178.6409869760837</v>
      </c>
      <c r="FG39" s="217">
        <f>FG30*$D7+FG30*Leases!FI$365*(1-Expenses!$D7)</f>
        <v>1181.5478336146609</v>
      </c>
      <c r="FH39" s="217">
        <f>FH30*$D7+FH30*Leases!FJ$365*(1-Expenses!$D7)</f>
        <v>1184.4618493212354</v>
      </c>
      <c r="FI39" s="217">
        <f>FI30*$D7+FI30*Leases!FK$365*(1-Expenses!$D7)</f>
        <v>1187.3830517766633</v>
      </c>
      <c r="FJ39" s="217">
        <f>FJ30*$D7+FJ30*Leases!FL$365*(1-Expenses!$D7)</f>
        <v>1190.3114587054058</v>
      </c>
      <c r="FK39" s="217">
        <f>FK30*$D7+FK30*Leases!FM$365*(1-Expenses!$D7)</f>
        <v>1193.2470878756374</v>
      </c>
      <c r="FL39" s="217">
        <f>FL30*$D7+FL30*Leases!FN$365*(1-Expenses!$D7)</f>
        <v>1196.1899570993544</v>
      </c>
      <c r="FM39" s="217">
        <f>FM30*$D7+FM30*Leases!FO$365*(1-Expenses!$D7)</f>
        <v>1199.1400842324811</v>
      </c>
      <c r="FN39" s="217">
        <f>FN30*$D7+FN30*Leases!FP$365*(1-Expenses!$D7)</f>
        <v>1202.0974871749818</v>
      </c>
      <c r="FO39" s="217">
        <f>FO30*$D7+FO30*Leases!FQ$365*(1-Expenses!$D7)</f>
        <v>1205.0621838709635</v>
      </c>
      <c r="FP39" s="217">
        <f>FP30*$D7+FP30*Leases!FR$365*(1-Expenses!$D7)</f>
        <v>1208.0341923087908</v>
      </c>
      <c r="FQ39" s="217">
        <f>FQ30*$D7+FQ30*Leases!FS$365*(1-Expenses!$D7)</f>
        <v>1211.0135305211913</v>
      </c>
      <c r="FR39" s="217">
        <f>FR30*$D7+FR30*Leases!FT$365*(1-Expenses!$D7)</f>
        <v>931.67458482132758</v>
      </c>
      <c r="FS39" s="217">
        <f>FS30*$D7+FS30*Leases!FU$365*(1-Expenses!$D7)</f>
        <v>933.97234568749593</v>
      </c>
      <c r="FT39" s="217">
        <f>FT30*$D7+FT30*Leases!FV$365*(1-Expenses!$D7)</f>
        <v>936.27577345183249</v>
      </c>
      <c r="FU39" s="217">
        <f>FU30*$D7+FU30*Leases!FW$365*(1-Expenses!$D7)</f>
        <v>1223.0045433299633</v>
      </c>
      <c r="FV39" s="217">
        <f>FV30*$D7+FV30*Leases!FX$365*(1-Expenses!$D7)</f>
        <v>1226.0208024665678</v>
      </c>
      <c r="FW39" s="217">
        <f>FW30*$D7+FW30*Leases!FY$365*(1-Expenses!$D7)</f>
        <v>1229.0445005119068</v>
      </c>
      <c r="FX39" s="217">
        <f>FX30*$D7+FX30*Leases!FZ$365*(1-Expenses!$D7)</f>
        <v>1232.0756558123351</v>
      </c>
      <c r="FY39" s="217">
        <f>FY30*$D7+FY30*Leases!GA$365*(1-Expenses!$D7)</f>
        <v>1235.1142867594556</v>
      </c>
      <c r="FZ39" s="217">
        <f>FZ30*$D7+FZ30*Leases!GB$365*(1-Expenses!$D7)</f>
        <v>1238.1604117902314</v>
      </c>
      <c r="GA39" s="217">
        <f>GA30*$D7+GA30*Leases!GC$365*(1-Expenses!$D7)</f>
        <v>1241.2140493870927</v>
      </c>
      <c r="GB39" s="217">
        <f>GB30*$D7+GB30*Leases!GD$365*(1-Expenses!$D7)</f>
        <v>1244.2752180780546</v>
      </c>
      <c r="GC39" s="217">
        <f>GC30*$D7+GC30*Leases!GE$365*(1-Expenses!$D7)</f>
        <v>1247.3439364368269</v>
      </c>
      <c r="GD39" s="217">
        <f>GD30*$D7+GD30*Leases!GF$365*(1-Expenses!$D7)</f>
        <v>1250.4202230829274</v>
      </c>
      <c r="GE39" s="217">
        <f>GE30*$D7+GE30*Leases!GG$365*(1-Expenses!$D7)</f>
        <v>1253.504096681794</v>
      </c>
      <c r="GF39" s="217">
        <f>GF30*$D7+GF30*Leases!GH$365*(1-Expenses!$D7)</f>
        <v>1256.5955759448989</v>
      </c>
      <c r="GG39" s="217">
        <f>GG30*$D7+GG30*Leases!GI$365*(1-Expenses!$D7)</f>
        <v>1171.8090043068485</v>
      </c>
      <c r="GH39" s="217">
        <f>GH30*$D7+GH30*Leases!GJ$365*(1-Expenses!$D7)</f>
        <v>1174.6990014330838</v>
      </c>
      <c r="GI39" s="217">
        <f>GI30*$D7+GI30*Leases!GK$365*(1-Expenses!$D7)</f>
        <v>765.43748194671775</v>
      </c>
      <c r="GJ39" s="217">
        <f>GJ30*$D7+GJ30*Leases!GL$365*(1-Expenses!$D7)</f>
        <v>767.32525727103098</v>
      </c>
      <c r="GK39" s="217">
        <f>GK30*$D7+GK30*Leases!GM$365*(1-Expenses!$D7)</f>
        <v>769.21768835856312</v>
      </c>
      <c r="GL39" s="217">
        <f>GL30*$D7+GL30*Leases!GN$365*(1-Expenses!$D7)</f>
        <v>771.11478669168366</v>
      </c>
      <c r="GM39" s="217">
        <f>GM30*$D7+GM30*Leases!GO$365*(1-Expenses!$D7)</f>
        <v>773.01656378107771</v>
      </c>
      <c r="GN39" s="217">
        <f>GN30*$D7+GN30*Leases!GP$365*(1-Expenses!$D7)</f>
        <v>774.92303116582093</v>
      </c>
      <c r="GO39" s="217">
        <f>GO30*$D7+GO30*Leases!GQ$365*(1-Expenses!$D7)</f>
        <v>776.83420041344721</v>
      </c>
      <c r="GP39" s="217">
        <f>GP30*$D7+GP30*Leases!GR$365*(1-Expenses!$D7)</f>
        <v>778.75008312001842</v>
      </c>
      <c r="GQ39" s="217">
        <f>GQ30*$D7+GQ30*Leases!GS$365*(1-Expenses!$D7)</f>
        <v>780.67069091019619</v>
      </c>
      <c r="GR39" s="217">
        <f>GR30*$D7+GR30*Leases!GT$365*(1-Expenses!$D7)</f>
        <v>782.59603543731146</v>
      </c>
      <c r="GS39" s="217">
        <f>GS30*$D7+GS30*Leases!GU$365*(1-Expenses!$D7)</f>
        <v>784.52612838343521</v>
      </c>
      <c r="GT39" s="217">
        <f>GT30*$D7+GT30*Leases!GV$365*(1-Expenses!$D7)</f>
        <v>786.4609814594495</v>
      </c>
      <c r="GU39" s="217">
        <f>GU30*$D7+GU30*Leases!GW$365*(1-Expenses!$D7)</f>
        <v>788.40060640511911</v>
      </c>
      <c r="GV39" s="217">
        <f>GV30*$D7+GV30*Leases!GX$365*(1-Expenses!$D7)</f>
        <v>790.345014989162</v>
      </c>
      <c r="GW39" s="217">
        <f>GW30*$D7+GW30*Leases!GY$365*(1-Expenses!$D7)</f>
        <v>792.29421900932005</v>
      </c>
      <c r="GX39" s="217">
        <f>GX30*$D7+GX30*Leases!GZ$365*(1-Expenses!$D7)</f>
        <v>794.24823029243419</v>
      </c>
      <c r="GY39" s="217">
        <f>GY30*$D7+GY30*Leases!HA$365*(1-Expenses!$D7)</f>
        <v>796.20706069451023</v>
      </c>
      <c r="GZ39" s="217">
        <f>GZ30*$D7+GZ30*Leases!HB$365*(1-Expenses!$D7)</f>
        <v>798.17072210079562</v>
      </c>
      <c r="HA39" s="217">
        <f>HA30*$D7+HA30*Leases!HC$365*(1-Expenses!$D7)</f>
        <v>800.13922642585067</v>
      </c>
      <c r="HB39" s="217">
        <f>HB30*$D7+HB30*Leases!HD$365*(1-Expenses!$D7)</f>
        <v>802.1125856136191</v>
      </c>
      <c r="HC39" s="217">
        <f>HC30*$D7+HC30*Leases!HE$365*(1-Expenses!$D7)</f>
        <v>804.09081163750227</v>
      </c>
      <c r="HD39" s="217">
        <f>HD30*$D7+HD30*Leases!HF$365*(1-Expenses!$D7)</f>
        <v>806.07391650043076</v>
      </c>
      <c r="HE39" s="217">
        <f>HE30*$D7+HE30*Leases!HG$365*(1-Expenses!$D7)</f>
        <v>808.06191223493818</v>
      </c>
      <c r="HF39" s="217">
        <f>HF30*$D7+HF30*Leases!HH$365*(1-Expenses!$D7)</f>
        <v>810.05481090323303</v>
      </c>
      <c r="HG39" s="217">
        <f>HG30*$D7+HG30*Leases!HI$365*(1-Expenses!$D7)</f>
        <v>812.05262459727282</v>
      </c>
      <c r="HH39" s="217">
        <f>HH30*$D7+HH30*Leases!HJ$365*(1-Expenses!$D7)</f>
        <v>814.05536543883693</v>
      </c>
      <c r="HI39" s="217">
        <f>HI30*$D7+HI30*Leases!HK$365*(1-Expenses!$D7)</f>
        <v>816.0630455795997</v>
      </c>
      <c r="HJ39" s="217">
        <f>HJ30*$D7+HJ30*Leases!HL$365*(1-Expenses!$D7)</f>
        <v>818.07567720120721</v>
      </c>
      <c r="HK39" s="217">
        <f>HK30*$D7+HK30*Leases!HM$365*(1-Expenses!$D7)</f>
        <v>820.09327251534546</v>
      </c>
      <c r="HL39" s="217">
        <f>HL30*$D7+HL30*Leases!HN$365*(1-Expenses!$D7)</f>
        <v>316.19840144762293</v>
      </c>
      <c r="HM39" s="217">
        <f>HM30*$D7+HM30*Leases!HO$365*(1-Expenses!$D7)</f>
        <v>316.97823200716391</v>
      </c>
      <c r="HN39" s="217">
        <f>HN30*$D7+HN30*Leases!HP$365*(1-Expenses!$D7)</f>
        <v>317.75998583924138</v>
      </c>
      <c r="HO39" s="217">
        <f>HO30*$D7+HO30*Leases!HQ$365*(1-Expenses!$D7)</f>
        <v>318.54366768716432</v>
      </c>
      <c r="HP39" s="217">
        <f>HP30*$D7+HP30*Leases!HR$365*(1-Expenses!$D7)</f>
        <v>319.3292823059399</v>
      </c>
      <c r="HQ39" s="217">
        <f>HQ30*$D7+HQ30*Leases!HS$365*(1-Expenses!$D7)</f>
        <v>320.11683446230251</v>
      </c>
      <c r="HR39" s="217">
        <f>HR30*$D7+HR30*Leases!HT$365*(1-Expenses!$D7)</f>
        <v>320.90632893474236</v>
      </c>
      <c r="HS39" s="217">
        <f>HS30*$D7+HS30*Leases!HU$365*(1-Expenses!$D7)</f>
        <v>321.69777051353503</v>
      </c>
      <c r="HT39" s="217">
        <f>HT30*$D7+HT30*Leases!HV$365*(1-Expenses!$D7)</f>
        <v>322.49116400077008</v>
      </c>
      <c r="HU39" s="217">
        <f>HU30*$D7+HU30*Leases!HW$365*(1-Expenses!$D7)</f>
        <v>323.28651421037983</v>
      </c>
      <c r="HV39" s="217">
        <f>HV30*$D7+HV30*Leases!HX$365*(1-Expenses!$D7)</f>
        <v>324.08382596817057</v>
      </c>
      <c r="HW39" s="217">
        <f>HW30*$D7+HW30*Leases!HY$365*(1-Expenses!$D7)</f>
        <v>324.88310411184835</v>
      </c>
      <c r="HX39" s="217">
        <f>HX30*$D7+HX30*Leases!HZ$365*(1-Expenses!$D7)</f>
        <v>325.68435349105164</v>
      </c>
      <c r="HY39" s="217">
        <f>HY30*$D7+HY30*Leases!IA$365*(1-Expenses!$D7)</f>
        <v>326.48757896737879</v>
      </c>
      <c r="HZ39" s="217">
        <f>HZ30*$D7+HZ30*Leases!IB$365*(1-Expenses!$D7)</f>
        <v>327.29278541441869</v>
      </c>
      <c r="IA39" s="217">
        <f>IA30*$D7+IA30*Leases!IC$365*(1-Expenses!$D7)</f>
        <v>328.09997771777927</v>
      </c>
      <c r="IB39" s="217">
        <f>IB30*$D7+IB30*Leases!ID$365*(1-Expenses!$D7)</f>
        <v>328.9091607751181</v>
      </c>
      <c r="IC39" s="217">
        <f>IC30*$D7+IC30*Leases!IE$365*(1-Expenses!$D7)</f>
        <v>329.72033949617156</v>
      </c>
      <c r="ID39" s="217">
        <f>ID30*$D7+ID30*Leases!IF$365*(1-Expenses!$D7)</f>
        <v>330.53351880278467</v>
      </c>
      <c r="IE39" s="217">
        <f>IE30*$D7+IE30*Leases!IG$365*(1-Expenses!$D7)</f>
        <v>331.34870362894105</v>
      </c>
      <c r="IF39" s="217">
        <f>IF30*$D7+IF30*Leases!IH$365*(1-Expenses!$D7)</f>
        <v>332.1658989207931</v>
      </c>
      <c r="IG39" s="217">
        <f>IG30*$D7+IG30*Leases!II$365*(1-Expenses!$D7)</f>
        <v>332.98510963669128</v>
      </c>
      <c r="IH39" s="217">
        <f>IH30*$D7+IH30*Leases!IJ$365*(1-Expenses!$D7)</f>
        <v>333.8063407472157</v>
      </c>
      <c r="II39" s="217">
        <f>II30*$D7+II30*Leases!IK$365*(1-Expenses!$D7)</f>
        <v>334.62959723520385</v>
      </c>
      <c r="IJ39" s="217">
        <f>IJ30*$D7+IJ30*Leases!IL$365*(1-Expenses!$D7)</f>
        <v>335.45488409578314</v>
      </c>
      <c r="IK39" s="217">
        <f>IK30*$D7+IK30*Leases!IM$365*(1-Expenses!$D7)</f>
        <v>336.28220633640018</v>
      </c>
      <c r="IL39" s="217">
        <f>IL30*$D7+IL30*Leases!IN$365*(1-Expenses!$D7)</f>
        <v>337.11156897685123</v>
      </c>
      <c r="IM39" s="217">
        <f>IM30*$D7+IM30*Leases!IO$365*(1-Expenses!$D7)</f>
        <v>337.94297704931267</v>
      </c>
      <c r="IN39" s="217">
        <f>IN30*$D7+IN30*Leases!IP$365*(1-Expenses!$D7)</f>
        <v>338.77643559837168</v>
      </c>
      <c r="IO39" s="217">
        <f>IO30*$D7+IO30*Leases!IQ$365*(1-Expenses!$D7)</f>
        <v>339.61194968105667</v>
      </c>
      <c r="IP39" s="217">
        <f>IP30*$D7+IP30*Leases!IR$365*(1-Expenses!$D7)</f>
        <v>340.44952436686816</v>
      </c>
      <c r="IQ39" s="217">
        <f>IQ30*$D7+IQ30*Leases!IS$365*(1-Expenses!$D7)</f>
        <v>341.2891647378093</v>
      </c>
      <c r="IR39" s="217">
        <f>IR30*$D7+IR30*Leases!IT$365*(1-Expenses!$D7)</f>
        <v>342.13087588841694</v>
      </c>
      <c r="IS39" s="217">
        <f>IS30*$D7+IS30*Leases!IU$365*(1-Expenses!$D7)</f>
        <v>342.97466292579196</v>
      </c>
      <c r="IT39" s="217">
        <f>IT30*$D7+IT30*Leases!IV$365*(1-Expenses!$D7)</f>
        <v>343.82053096963216</v>
      </c>
      <c r="IU39" s="217">
        <f>IU30*$D7+IU30*Leases!IW$365*(1-Expenses!$D7)</f>
        <v>344.66848515225996</v>
      </c>
      <c r="IV39" s="217">
        <f>IV30*$D7+IV30*Leases!IX$365*(1-Expenses!$D7)</f>
        <v>345.51853061865665</v>
      </c>
      <c r="IW39" s="217">
        <f>IW30*$D7+IW30*Leases!IY$365*(1-Expenses!$D7)</f>
        <v>346.37067252649217</v>
      </c>
      <c r="IX39" s="217">
        <f>IX30*$D7+IX30*Leases!IZ$365*(1-Expenses!$D7)</f>
        <v>347.22491604615675</v>
      </c>
      <c r="IY39" s="217">
        <f>IY30*$D7+IY30*Leases!JA$365*(1-Expenses!$D7)</f>
        <v>348.08126636079209</v>
      </c>
      <c r="IZ39" s="217">
        <f>IZ30*$D7+IZ30*Leases!JB$365*(1-Expenses!$D7)</f>
        <v>348.93972866632282</v>
      </c>
      <c r="JA39" s="217">
        <f>JA30*$D7+JA30*Leases!JC$365*(1-Expenses!$D7)</f>
        <v>349.80030817148844</v>
      </c>
      <c r="JB39" s="217">
        <f>JB30*$D7+JB30*Leases!JD$365*(1-Expenses!$D7)</f>
        <v>350.66301009787429</v>
      </c>
      <c r="JC39" s="217">
        <f>JC30*$D7+JC30*Leases!JE$365*(1-Expenses!$D7)</f>
        <v>351.52783967994361</v>
      </c>
      <c r="JD39" s="217">
        <f>JD30*$D7+JD30*Leases!JF$365*(1-Expenses!$D7)</f>
        <v>352.39480216506945</v>
      </c>
      <c r="JE39" s="217">
        <f>JE30*$D7+JE30*Leases!JG$365*(1-Expenses!$D7)</f>
        <v>353.26390281356572</v>
      </c>
      <c r="JF39" s="217">
        <f>JF30*$D7+JF30*Leases!JH$365*(1-Expenses!$D7)</f>
        <v>354.13514689872119</v>
      </c>
      <c r="JG39" s="217">
        <f>JG30*$D7+JG30*Leases!JI$365*(1-Expenses!$D7)</f>
        <v>0</v>
      </c>
      <c r="JH39" s="217">
        <f>JH30*$D7+JH30*Leases!JJ$365*(1-Expenses!$D7)</f>
        <v>0</v>
      </c>
      <c r="JI39" s="217">
        <f>JI30*$D7+JI30*Leases!JK$365*(1-Expenses!$D7)</f>
        <v>0</v>
      </c>
      <c r="JJ39" s="217">
        <f>JJ30*$D7+JJ30*Leases!JL$365*(1-Expenses!$D7)</f>
        <v>0</v>
      </c>
      <c r="JK39" s="217">
        <f>JK30*$D7+JK30*Leases!JM$365*(1-Expenses!$D7)</f>
        <v>0</v>
      </c>
      <c r="JL39" s="217">
        <f>JL30*$D7+JL30*Leases!JN$365*(1-Expenses!$D7)</f>
        <v>0</v>
      </c>
      <c r="JM39" s="217">
        <f>JM30*$D7+JM30*Leases!JO$365*(1-Expenses!$D7)</f>
        <v>0</v>
      </c>
      <c r="JN39" s="217">
        <f>JN30*$D7+JN30*Leases!JP$365*(1-Expenses!$D7)</f>
        <v>0</v>
      </c>
      <c r="JO39" s="217">
        <f>JO30*$D7+JO30*Leases!JQ$365*(1-Expenses!$D7)</f>
        <v>0</v>
      </c>
      <c r="JP39" s="217">
        <f>JP30*$D7+JP30*Leases!JR$365*(1-Expenses!$D7)</f>
        <v>0</v>
      </c>
      <c r="JQ39" s="217">
        <f>JQ30*$D7+JQ30*Leases!JS$365*(1-Expenses!$D7)</f>
        <v>0</v>
      </c>
      <c r="JR39" s="217">
        <f>JR30*$D7+JR30*Leases!JT$365*(1-Expenses!$D7)</f>
        <v>0</v>
      </c>
      <c r="JS39" s="217">
        <f>JS30*$D7+JS30*Leases!JU$365*(1-Expenses!$D7)</f>
        <v>0</v>
      </c>
      <c r="JT39" s="217">
        <f>JT30*$D7+JT30*Leases!JV$365*(1-Expenses!$D7)</f>
        <v>0</v>
      </c>
      <c r="JU39" s="217">
        <f>JU30*$D7+JU30*Leases!JW$365*(1-Expenses!$D7)</f>
        <v>0</v>
      </c>
      <c r="JV39" s="217">
        <f>JV30*$D7+JV30*Leases!JX$365*(1-Expenses!$D7)</f>
        <v>0</v>
      </c>
      <c r="JW39" s="217">
        <f>JW30*$D7+JW30*Leases!JY$365*(1-Expenses!$D7)</f>
        <v>0</v>
      </c>
      <c r="JX39" s="217">
        <f>JX30*$D7+JX30*Leases!JZ$365*(1-Expenses!$D7)</f>
        <v>0</v>
      </c>
      <c r="JY39" s="217">
        <f>JY30*$D7+JY30*Leases!KA$365*(1-Expenses!$D7)</f>
        <v>0</v>
      </c>
      <c r="JZ39" s="217">
        <f>JZ30*$D7+JZ30*Leases!KB$365*(1-Expenses!$D7)</f>
        <v>0</v>
      </c>
      <c r="KA39" s="217">
        <f>KA30*$D7+KA30*Leases!KC$365*(1-Expenses!$D7)</f>
        <v>0</v>
      </c>
      <c r="KB39" s="217">
        <f>KB30*$D7+KB30*Leases!KD$365*(1-Expenses!$D7)</f>
        <v>0</v>
      </c>
      <c r="KC39" s="217">
        <f>KC30*$D7+KC30*Leases!KE$365*(1-Expenses!$D7)</f>
        <v>0</v>
      </c>
      <c r="KD39" s="217">
        <f>KD30*$D7+KD30*Leases!KF$365*(1-Expenses!$D7)</f>
        <v>0</v>
      </c>
      <c r="KE39" s="217">
        <f>KE30*$D7+KE30*Leases!KG$365*(1-Expenses!$D7)</f>
        <v>0</v>
      </c>
      <c r="KF39" s="217">
        <f>KF30*$D7+KF30*Leases!KH$365*(1-Expenses!$D7)</f>
        <v>0</v>
      </c>
      <c r="KG39" s="217">
        <f>KG30*$D7+KG30*Leases!KI$365*(1-Expenses!$D7)</f>
        <v>0</v>
      </c>
      <c r="KH39" s="217">
        <f>KH30*$D7+KH30*Leases!KJ$365*(1-Expenses!$D7)</f>
        <v>0</v>
      </c>
      <c r="KI39" s="217">
        <f>KI30*$D7+KI30*Leases!KK$365*(1-Expenses!$D7)</f>
        <v>0</v>
      </c>
      <c r="KJ39" s="217">
        <f>KJ30*$D7+KJ30*Leases!KL$365*(1-Expenses!$D7)</f>
        <v>0</v>
      </c>
      <c r="KK39" s="217">
        <f>KK30*$D7+KK30*Leases!KM$365*(1-Expenses!$D7)</f>
        <v>0</v>
      </c>
      <c r="KL39" s="217">
        <f>KL30*$D7+KL30*Leases!KN$365*(1-Expenses!$D7)</f>
        <v>0</v>
      </c>
      <c r="KM39" s="217">
        <f>KM30*$D7+KM30*Leases!KO$365*(1-Expenses!$D7)</f>
        <v>0</v>
      </c>
      <c r="KN39" s="217">
        <f>KN30*$D7+KN30*Leases!KP$365*(1-Expenses!$D7)</f>
        <v>0</v>
      </c>
      <c r="KO39" s="217">
        <f>KO30*$D7+KO30*Leases!KQ$365*(1-Expenses!$D7)</f>
        <v>0</v>
      </c>
      <c r="KP39" s="217">
        <f>KP30*$D7+KP30*Leases!KR$365*(1-Expenses!$D7)</f>
        <v>0</v>
      </c>
      <c r="KQ39" s="217">
        <f>KQ30*$D7+KQ30*Leases!KS$365*(1-Expenses!$D7)</f>
        <v>0</v>
      </c>
      <c r="KR39" s="217">
        <f>KR30*$D7+KR30*Leases!KT$365*(1-Expenses!$D7)</f>
        <v>0</v>
      </c>
      <c r="KS39" s="217">
        <f>KS30*$D7+KS30*Leases!KU$365*(1-Expenses!$D7)</f>
        <v>0</v>
      </c>
      <c r="KT39" s="217">
        <f>KT30*$D7+KT30*Leases!KV$365*(1-Expenses!$D7)</f>
        <v>0</v>
      </c>
      <c r="KU39" s="217">
        <f>KU30*$D7+KU30*Leases!KW$365*(1-Expenses!$D7)</f>
        <v>0</v>
      </c>
      <c r="KV39" s="217">
        <f>KV30*$D7+KV30*Leases!KX$365*(1-Expenses!$D7)</f>
        <v>0</v>
      </c>
      <c r="KW39" s="217">
        <f>KW30*$D7+KW30*Leases!KY$365*(1-Expenses!$D7)</f>
        <v>0</v>
      </c>
      <c r="KX39" s="217">
        <f>KX30*$D7+KX30*Leases!KZ$365*(1-Expenses!$D7)</f>
        <v>0</v>
      </c>
      <c r="KY39" s="217">
        <f>KY30*$D7+KY30*Leases!LA$365*(1-Expenses!$D7)</f>
        <v>0</v>
      </c>
      <c r="KZ39" s="217">
        <f>KZ30*$D7+KZ30*Leases!LB$365*(1-Expenses!$D7)</f>
        <v>0</v>
      </c>
      <c r="LA39" s="217">
        <f>LA30*$D7+LA30*Leases!LC$365*(1-Expenses!$D7)</f>
        <v>0</v>
      </c>
      <c r="LB39" s="217">
        <f>LB30*$D7+LB30*Leases!LD$365*(1-Expenses!$D7)</f>
        <v>0</v>
      </c>
      <c r="LC39" s="217">
        <f>LC30*$D7+LC30*Leases!LE$365*(1-Expenses!$D7)</f>
        <v>0</v>
      </c>
      <c r="LD39" s="217">
        <f>LD30*$D7+LD30*Leases!LF$365*(1-Expenses!$D7)</f>
        <v>0</v>
      </c>
      <c r="LE39" s="217">
        <f>LE30*$D7+LE30*Leases!LG$365*(1-Expenses!$D7)</f>
        <v>0</v>
      </c>
      <c r="LF39" s="217">
        <f>LF30*$D7+LF30*Leases!LH$365*(1-Expenses!$D7)</f>
        <v>0</v>
      </c>
      <c r="LG39" s="217">
        <f>LG30*$D7+LG30*Leases!LI$365*(1-Expenses!$D7)</f>
        <v>0</v>
      </c>
      <c r="LH39" s="217">
        <f>LH30*$D7+LH30*Leases!LJ$365*(1-Expenses!$D7)</f>
        <v>0</v>
      </c>
      <c r="LI39" s="217">
        <f>LI30*$D7+LI30*Leases!LK$365*(1-Expenses!$D7)</f>
        <v>0</v>
      </c>
      <c r="LJ39" s="217">
        <f>LJ30*$D7+LJ30*Leases!LL$365*(1-Expenses!$D7)</f>
        <v>0</v>
      </c>
      <c r="LK39" s="217">
        <f>LK30*$D7+LK30*Leases!LM$365*(1-Expenses!$D7)</f>
        <v>0</v>
      </c>
      <c r="LL39" s="217">
        <f>LL30*$D7+LL30*Leases!LN$365*(1-Expenses!$D7)</f>
        <v>0</v>
      </c>
      <c r="LM39" s="217">
        <f>LM30*$D7+LM30*Leases!LO$365*(1-Expenses!$D7)</f>
        <v>0</v>
      </c>
      <c r="LN39" s="217">
        <f>LN30*$D7+LN30*Leases!LP$365*(1-Expenses!$D7)</f>
        <v>0</v>
      </c>
      <c r="LO39" s="217">
        <f>LO30*$D7+LO30*Leases!LQ$365*(1-Expenses!$D7)</f>
        <v>0</v>
      </c>
      <c r="LP39" s="217">
        <f>LP30*$D7+LP30*Leases!LR$365*(1-Expenses!$D7)</f>
        <v>0</v>
      </c>
      <c r="LQ39" s="217">
        <f>LQ30*$D7+LQ30*Leases!LS$365*(1-Expenses!$D7)</f>
        <v>0</v>
      </c>
      <c r="LR39" s="217">
        <f>LR30*$D7+LR30*Leases!LT$365*(1-Expenses!$D7)</f>
        <v>0</v>
      </c>
      <c r="LS39" s="217">
        <f>LS30*$D7+LS30*Leases!LU$365*(1-Expenses!$D7)</f>
        <v>0</v>
      </c>
      <c r="LT39" s="217">
        <f>LT30*$D7+LT30*Leases!LV$365*(1-Expenses!$D7)</f>
        <v>0</v>
      </c>
      <c r="LU39" s="217">
        <f>LU30*$D7+LU30*Leases!LW$365*(1-Expenses!$D7)</f>
        <v>0</v>
      </c>
      <c r="LV39" s="217">
        <f>LV30*$D7+LV30*Leases!LX$365*(1-Expenses!$D7)</f>
        <v>0</v>
      </c>
      <c r="LW39" s="217">
        <f>LW30*$D7+LW30*Leases!LY$365*(1-Expenses!$D7)</f>
        <v>0</v>
      </c>
      <c r="LX39" s="217">
        <f>LX30*$D7+LX30*Leases!LZ$365*(1-Expenses!$D7)</f>
        <v>0</v>
      </c>
      <c r="LY39" s="217">
        <f>LY30*$D7+LY30*Leases!MA$365*(1-Expenses!$D7)</f>
        <v>0</v>
      </c>
      <c r="LZ39" s="217">
        <f>LZ30*$D7+LZ30*Leases!MB$365*(1-Expenses!$D7)</f>
        <v>0</v>
      </c>
      <c r="MA39" s="217">
        <f>MA30*$D7+MA30*Leases!MC$365*(1-Expenses!$D7)</f>
        <v>0</v>
      </c>
      <c r="MB39" s="217">
        <f>MB30*$D7+MB30*Leases!MD$365*(1-Expenses!$D7)</f>
        <v>0</v>
      </c>
      <c r="MC39" s="217">
        <f>MC30*$D7+MC30*Leases!ME$365*(1-Expenses!$D7)</f>
        <v>0</v>
      </c>
      <c r="MD39" s="217">
        <f>MD30*$D7+MD30*Leases!MF$365*(1-Expenses!$D7)</f>
        <v>0</v>
      </c>
      <c r="ME39" s="217">
        <f>ME30*$D7+ME30*Leases!MG$365*(1-Expenses!$D7)</f>
        <v>0</v>
      </c>
      <c r="MF39" s="217">
        <f>MF30*$D7+MF30*Leases!MH$365*(1-Expenses!$D7)</f>
        <v>0</v>
      </c>
      <c r="MG39" s="217">
        <f>MG30*$D7+MG30*Leases!MI$365*(1-Expenses!$D7)</f>
        <v>0</v>
      </c>
      <c r="MH39" s="217">
        <f>MH30*$D7+MH30*Leases!MJ$365*(1-Expenses!$D7)</f>
        <v>0</v>
      </c>
      <c r="MI39" s="217">
        <f>MI30*$D7+MI30*Leases!MK$365*(1-Expenses!$D7)</f>
        <v>0</v>
      </c>
      <c r="MJ39" s="217">
        <f>MJ30*$D7+MJ30*Leases!ML$365*(1-Expenses!$D7)</f>
        <v>0</v>
      </c>
      <c r="MK39" s="217">
        <f>MK30*$D7+MK30*Leases!MM$365*(1-Expenses!$D7)</f>
        <v>0</v>
      </c>
      <c r="ML39" s="217">
        <f>ML30*$D7+ML30*Leases!MN$365*(1-Expenses!$D7)</f>
        <v>0</v>
      </c>
      <c r="MM39" s="217">
        <f>MM30*$D7+MM30*Leases!MO$365*(1-Expenses!$D7)</f>
        <v>0</v>
      </c>
      <c r="MN39" s="217">
        <f>MN30*$D7+MN30*Leases!MP$365*(1-Expenses!$D7)</f>
        <v>0</v>
      </c>
      <c r="MO39" s="217">
        <f>MO30*$D7+MO30*Leases!MQ$365*(1-Expenses!$D7)</f>
        <v>0</v>
      </c>
      <c r="MP39" s="217">
        <f>MP30*$D7+MP30*Leases!MR$365*(1-Expenses!$D7)</f>
        <v>0</v>
      </c>
      <c r="MQ39" s="217">
        <f>MQ30*$D7+MQ30*Leases!MS$365*(1-Expenses!$D7)</f>
        <v>0</v>
      </c>
      <c r="MR39" s="217">
        <f>MR30*$D7+MR30*Leases!MT$365*(1-Expenses!$D7)</f>
        <v>0</v>
      </c>
      <c r="MS39" s="217">
        <f>MS30*$D7+MS30*Leases!MU$365*(1-Expenses!$D7)</f>
        <v>0</v>
      </c>
      <c r="MT39" s="217">
        <f>MT30*$D7+MT30*Leases!MV$365*(1-Expenses!$D7)</f>
        <v>0</v>
      </c>
      <c r="MU39" s="217">
        <f>MU30*$D7+MU30*Leases!MW$365*(1-Expenses!$D7)</f>
        <v>0</v>
      </c>
      <c r="MV39" s="217">
        <f>MV30*$D7+MV30*Leases!MX$365*(1-Expenses!$D7)</f>
        <v>0</v>
      </c>
      <c r="MW39" s="217">
        <f>MW30*$D7+MW30*Leases!MY$365*(1-Expenses!$D7)</f>
        <v>0</v>
      </c>
      <c r="MX39" s="217">
        <f>MX30*$D7+MX30*Leases!MZ$365*(1-Expenses!$D7)</f>
        <v>0</v>
      </c>
      <c r="MY39" s="217">
        <f>MY30*$D7+MY30*Leases!NA$365*(1-Expenses!$D7)</f>
        <v>0</v>
      </c>
      <c r="MZ39" s="217">
        <f>MZ30*$D7+MZ30*Leases!NB$365*(1-Expenses!$D7)</f>
        <v>0</v>
      </c>
      <c r="NA39" s="217">
        <f>NA30*$D7+NA30*Leases!NC$365*(1-Expenses!$D7)</f>
        <v>0</v>
      </c>
      <c r="NB39" s="217">
        <f>NB30*$D7+NB30*Leases!ND$365*(1-Expenses!$D7)</f>
        <v>0</v>
      </c>
      <c r="NC39" s="217">
        <f>NC30*$D7+NC30*Leases!NE$365*(1-Expenses!$D7)</f>
        <v>0</v>
      </c>
      <c r="ND39" s="217">
        <f>ND30*$D7+ND30*Leases!NF$365*(1-Expenses!$D7)</f>
        <v>0</v>
      </c>
      <c r="NE39" s="217">
        <f>NE30*$D7+NE30*Leases!NG$365*(1-Expenses!$D7)</f>
        <v>0</v>
      </c>
      <c r="NF39" s="217">
        <f>NF30*$D7+NF30*Leases!NH$365*(1-Expenses!$D7)</f>
        <v>0</v>
      </c>
      <c r="NG39" s="217">
        <f>NG30*$D7+NG30*Leases!NI$365*(1-Expenses!$D7)</f>
        <v>0</v>
      </c>
      <c r="NH39" s="217">
        <f>NH30*$D7+NH30*Leases!NJ$365*(1-Expenses!$D7)</f>
        <v>0</v>
      </c>
      <c r="NI39" s="218">
        <f>NI30*$D7+NI30*Leases!NK$365*(1-Expenses!$D7)</f>
        <v>0</v>
      </c>
      <c r="NJ39" s="6"/>
      <c r="NK39" s="6"/>
    </row>
  </sheetData>
  <sheetProtection algorithmName="SHA-512" hashValue="G7d6GmgX0LsRPF/DZ4FWMf6aQf6DAspqXkkRucqjIM/WNJO3f/rKAAdzisXY50gHqsNPoItVACuafAbmkzVqjQ==" saltValue="bANgLeYqj5iK2qWH58O59Q==" spinCount="100000" sheet="1" objects="1" scenarios="1"/>
  <dataValidations disablePrompts="1" count="1">
    <dataValidation type="list" allowBlank="1" showInputMessage="1" showErrorMessage="1" sqref="B20" xr:uid="{15C844B5-768C-4495-BFCB-B17FFCB73FF3}">
      <formula1>$G$20:$G$21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6DAEC-AA5C-44DD-978B-975131464F4F}">
  <dimension ref="A1:EE90"/>
  <sheetViews>
    <sheetView showGridLines="0"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H12" sqref="H12"/>
    </sheetView>
  </sheetViews>
  <sheetFormatPr defaultColWidth="8.85546875" defaultRowHeight="13.5" x14ac:dyDescent="0.25"/>
  <cols>
    <col min="1" max="1" width="12.140625" style="6" bestFit="1" customWidth="1"/>
    <col min="2" max="2" width="33.28515625" style="6" bestFit="1" customWidth="1"/>
    <col min="3" max="3" width="12.85546875" style="6" bestFit="1" customWidth="1"/>
    <col min="4" max="8" width="12.28515625" style="6" bestFit="1" customWidth="1"/>
    <col min="9" max="11" width="13.7109375" style="6" bestFit="1" customWidth="1"/>
    <col min="12" max="12" width="12.28515625" style="6" bestFit="1" customWidth="1"/>
    <col min="13" max="14" width="12.85546875" style="6" bestFit="1" customWidth="1"/>
    <col min="15" max="20" width="12.28515625" style="6" bestFit="1" customWidth="1"/>
    <col min="21" max="23" width="13.7109375" style="6" bestFit="1" customWidth="1"/>
    <col min="24" max="32" width="12.28515625" style="6" bestFit="1" customWidth="1"/>
    <col min="33" max="35" width="13.7109375" style="6" bestFit="1" customWidth="1"/>
    <col min="36" max="44" width="12.28515625" style="6" bestFit="1" customWidth="1"/>
    <col min="45" max="47" width="13.7109375" style="6" bestFit="1" customWidth="1"/>
    <col min="48" max="56" width="12.28515625" style="6" bestFit="1" customWidth="1"/>
    <col min="57" max="59" width="13.7109375" style="6" bestFit="1" customWidth="1"/>
    <col min="60" max="68" width="12.28515625" style="6" bestFit="1" customWidth="1"/>
    <col min="69" max="71" width="13.7109375" style="6" bestFit="1" customWidth="1"/>
    <col min="72" max="80" width="12.28515625" style="6" bestFit="1" customWidth="1"/>
    <col min="81" max="83" width="13.7109375" style="6" bestFit="1" customWidth="1"/>
    <col min="84" max="86" width="12.28515625" style="6" bestFit="1" customWidth="1"/>
    <col min="87" max="87" width="13.5703125" style="6" bestFit="1" customWidth="1"/>
    <col min="88" max="92" width="12.28515625" style="6" bestFit="1" customWidth="1"/>
    <col min="93" max="95" width="13.7109375" style="6" bestFit="1" customWidth="1"/>
    <col min="96" max="104" width="12.28515625" style="6" bestFit="1" customWidth="1"/>
    <col min="105" max="107" width="13.7109375" style="6" bestFit="1" customWidth="1"/>
    <col min="108" max="116" width="12.28515625" style="6" bestFit="1" customWidth="1"/>
    <col min="117" max="119" width="13.7109375" style="6" bestFit="1" customWidth="1"/>
    <col min="120" max="128" width="12.28515625" style="6" bestFit="1" customWidth="1"/>
    <col min="129" max="131" width="13.7109375" style="6" bestFit="1" customWidth="1"/>
    <col min="132" max="135" width="12.28515625" style="6" bestFit="1" customWidth="1"/>
    <col min="136" max="16384" width="8.85546875" style="6"/>
  </cols>
  <sheetData>
    <row r="1" spans="1:135" x14ac:dyDescent="0.25">
      <c r="B1" s="138" t="s">
        <v>149</v>
      </c>
      <c r="C1" s="139">
        <v>0</v>
      </c>
      <c r="D1" s="139">
        <f>ROUNDUP(D3/12,0)</f>
        <v>1</v>
      </c>
      <c r="E1" s="139">
        <f t="shared" ref="E1:BP1" si="0">ROUNDUP(E3/12,0)</f>
        <v>1</v>
      </c>
      <c r="F1" s="139">
        <f t="shared" si="0"/>
        <v>1</v>
      </c>
      <c r="G1" s="139">
        <f t="shared" si="0"/>
        <v>1</v>
      </c>
      <c r="H1" s="139">
        <f t="shared" si="0"/>
        <v>1</v>
      </c>
      <c r="I1" s="139">
        <f t="shared" si="0"/>
        <v>1</v>
      </c>
      <c r="J1" s="139">
        <f t="shared" si="0"/>
        <v>1</v>
      </c>
      <c r="K1" s="139">
        <f t="shared" si="0"/>
        <v>1</v>
      </c>
      <c r="L1" s="139">
        <f t="shared" si="0"/>
        <v>1</v>
      </c>
      <c r="M1" s="139">
        <f t="shared" si="0"/>
        <v>1</v>
      </c>
      <c r="N1" s="139">
        <f t="shared" si="0"/>
        <v>1</v>
      </c>
      <c r="O1" s="139">
        <f t="shared" si="0"/>
        <v>1</v>
      </c>
      <c r="P1" s="139">
        <f t="shared" si="0"/>
        <v>2</v>
      </c>
      <c r="Q1" s="139">
        <f t="shared" si="0"/>
        <v>2</v>
      </c>
      <c r="R1" s="139">
        <f t="shared" si="0"/>
        <v>2</v>
      </c>
      <c r="S1" s="139">
        <f t="shared" si="0"/>
        <v>2</v>
      </c>
      <c r="T1" s="139">
        <f t="shared" si="0"/>
        <v>2</v>
      </c>
      <c r="U1" s="139">
        <f t="shared" si="0"/>
        <v>2</v>
      </c>
      <c r="V1" s="139">
        <f t="shared" si="0"/>
        <v>2</v>
      </c>
      <c r="W1" s="139">
        <f t="shared" si="0"/>
        <v>2</v>
      </c>
      <c r="X1" s="139">
        <f t="shared" si="0"/>
        <v>2</v>
      </c>
      <c r="Y1" s="139">
        <f t="shared" si="0"/>
        <v>2</v>
      </c>
      <c r="Z1" s="139">
        <f t="shared" si="0"/>
        <v>2</v>
      </c>
      <c r="AA1" s="139">
        <f t="shared" si="0"/>
        <v>2</v>
      </c>
      <c r="AB1" s="139">
        <f t="shared" si="0"/>
        <v>3</v>
      </c>
      <c r="AC1" s="139">
        <f t="shared" si="0"/>
        <v>3</v>
      </c>
      <c r="AD1" s="139">
        <f t="shared" si="0"/>
        <v>3</v>
      </c>
      <c r="AE1" s="139">
        <f t="shared" si="0"/>
        <v>3</v>
      </c>
      <c r="AF1" s="139">
        <f t="shared" si="0"/>
        <v>3</v>
      </c>
      <c r="AG1" s="139">
        <f t="shared" si="0"/>
        <v>3</v>
      </c>
      <c r="AH1" s="139">
        <f t="shared" si="0"/>
        <v>3</v>
      </c>
      <c r="AI1" s="139">
        <f t="shared" si="0"/>
        <v>3</v>
      </c>
      <c r="AJ1" s="139">
        <f t="shared" si="0"/>
        <v>3</v>
      </c>
      <c r="AK1" s="139">
        <f t="shared" si="0"/>
        <v>3</v>
      </c>
      <c r="AL1" s="139">
        <f t="shared" si="0"/>
        <v>3</v>
      </c>
      <c r="AM1" s="139">
        <f t="shared" si="0"/>
        <v>3</v>
      </c>
      <c r="AN1" s="139">
        <f t="shared" si="0"/>
        <v>4</v>
      </c>
      <c r="AO1" s="139">
        <f t="shared" si="0"/>
        <v>4</v>
      </c>
      <c r="AP1" s="139">
        <f t="shared" si="0"/>
        <v>4</v>
      </c>
      <c r="AQ1" s="139">
        <f t="shared" si="0"/>
        <v>4</v>
      </c>
      <c r="AR1" s="139">
        <f t="shared" si="0"/>
        <v>4</v>
      </c>
      <c r="AS1" s="139">
        <f t="shared" si="0"/>
        <v>4</v>
      </c>
      <c r="AT1" s="139">
        <f t="shared" si="0"/>
        <v>4</v>
      </c>
      <c r="AU1" s="139">
        <f t="shared" si="0"/>
        <v>4</v>
      </c>
      <c r="AV1" s="139">
        <f t="shared" si="0"/>
        <v>4</v>
      </c>
      <c r="AW1" s="139">
        <f t="shared" si="0"/>
        <v>4</v>
      </c>
      <c r="AX1" s="139">
        <f t="shared" si="0"/>
        <v>4</v>
      </c>
      <c r="AY1" s="139">
        <f t="shared" si="0"/>
        <v>4</v>
      </c>
      <c r="AZ1" s="139">
        <f t="shared" si="0"/>
        <v>5</v>
      </c>
      <c r="BA1" s="139">
        <f t="shared" si="0"/>
        <v>5</v>
      </c>
      <c r="BB1" s="139">
        <f t="shared" si="0"/>
        <v>5</v>
      </c>
      <c r="BC1" s="139">
        <f t="shared" si="0"/>
        <v>5</v>
      </c>
      <c r="BD1" s="139">
        <f t="shared" si="0"/>
        <v>5</v>
      </c>
      <c r="BE1" s="139">
        <f t="shared" si="0"/>
        <v>5</v>
      </c>
      <c r="BF1" s="139">
        <f t="shared" si="0"/>
        <v>5</v>
      </c>
      <c r="BG1" s="139">
        <f t="shared" si="0"/>
        <v>5</v>
      </c>
      <c r="BH1" s="139">
        <f t="shared" si="0"/>
        <v>5</v>
      </c>
      <c r="BI1" s="139">
        <f t="shared" si="0"/>
        <v>5</v>
      </c>
      <c r="BJ1" s="139">
        <f t="shared" si="0"/>
        <v>5</v>
      </c>
      <c r="BK1" s="139">
        <f t="shared" si="0"/>
        <v>5</v>
      </c>
      <c r="BL1" s="139">
        <f t="shared" si="0"/>
        <v>6</v>
      </c>
      <c r="BM1" s="139">
        <f t="shared" si="0"/>
        <v>6</v>
      </c>
      <c r="BN1" s="139">
        <f t="shared" si="0"/>
        <v>6</v>
      </c>
      <c r="BO1" s="139">
        <f t="shared" si="0"/>
        <v>6</v>
      </c>
      <c r="BP1" s="139">
        <f t="shared" si="0"/>
        <v>6</v>
      </c>
      <c r="BQ1" s="139">
        <f t="shared" ref="BQ1:EB1" si="1">ROUNDUP(BQ3/12,0)</f>
        <v>6</v>
      </c>
      <c r="BR1" s="139">
        <f t="shared" si="1"/>
        <v>6</v>
      </c>
      <c r="BS1" s="139">
        <f t="shared" si="1"/>
        <v>6</v>
      </c>
      <c r="BT1" s="139">
        <f t="shared" si="1"/>
        <v>6</v>
      </c>
      <c r="BU1" s="139">
        <f t="shared" si="1"/>
        <v>6</v>
      </c>
      <c r="BV1" s="139">
        <f t="shared" si="1"/>
        <v>6</v>
      </c>
      <c r="BW1" s="139">
        <f t="shared" si="1"/>
        <v>6</v>
      </c>
      <c r="BX1" s="139">
        <f t="shared" si="1"/>
        <v>7</v>
      </c>
      <c r="BY1" s="139">
        <f t="shared" si="1"/>
        <v>7</v>
      </c>
      <c r="BZ1" s="139">
        <f t="shared" si="1"/>
        <v>7</v>
      </c>
      <c r="CA1" s="139">
        <f t="shared" si="1"/>
        <v>7</v>
      </c>
      <c r="CB1" s="139">
        <f t="shared" si="1"/>
        <v>7</v>
      </c>
      <c r="CC1" s="139">
        <f t="shared" si="1"/>
        <v>7</v>
      </c>
      <c r="CD1" s="139">
        <f t="shared" si="1"/>
        <v>7</v>
      </c>
      <c r="CE1" s="139">
        <f t="shared" si="1"/>
        <v>7</v>
      </c>
      <c r="CF1" s="139">
        <f t="shared" si="1"/>
        <v>7</v>
      </c>
      <c r="CG1" s="139">
        <f t="shared" si="1"/>
        <v>7</v>
      </c>
      <c r="CH1" s="139">
        <f t="shared" si="1"/>
        <v>7</v>
      </c>
      <c r="CI1" s="139">
        <f t="shared" si="1"/>
        <v>7</v>
      </c>
      <c r="CJ1" s="139">
        <f t="shared" si="1"/>
        <v>8</v>
      </c>
      <c r="CK1" s="139">
        <f t="shared" si="1"/>
        <v>8</v>
      </c>
      <c r="CL1" s="139">
        <f t="shared" si="1"/>
        <v>8</v>
      </c>
      <c r="CM1" s="139">
        <f t="shared" si="1"/>
        <v>8</v>
      </c>
      <c r="CN1" s="139">
        <f t="shared" si="1"/>
        <v>8</v>
      </c>
      <c r="CO1" s="139">
        <f t="shared" si="1"/>
        <v>8</v>
      </c>
      <c r="CP1" s="139">
        <f t="shared" si="1"/>
        <v>8</v>
      </c>
      <c r="CQ1" s="139">
        <f t="shared" si="1"/>
        <v>8</v>
      </c>
      <c r="CR1" s="139">
        <f t="shared" si="1"/>
        <v>8</v>
      </c>
      <c r="CS1" s="139">
        <f t="shared" si="1"/>
        <v>8</v>
      </c>
      <c r="CT1" s="139">
        <f t="shared" si="1"/>
        <v>8</v>
      </c>
      <c r="CU1" s="139">
        <f t="shared" si="1"/>
        <v>8</v>
      </c>
      <c r="CV1" s="139">
        <f t="shared" si="1"/>
        <v>9</v>
      </c>
      <c r="CW1" s="139">
        <f t="shared" si="1"/>
        <v>9</v>
      </c>
      <c r="CX1" s="139">
        <f t="shared" si="1"/>
        <v>9</v>
      </c>
      <c r="CY1" s="139">
        <f t="shared" si="1"/>
        <v>9</v>
      </c>
      <c r="CZ1" s="139">
        <f t="shared" si="1"/>
        <v>9</v>
      </c>
      <c r="DA1" s="139">
        <f t="shared" si="1"/>
        <v>9</v>
      </c>
      <c r="DB1" s="139">
        <f t="shared" si="1"/>
        <v>9</v>
      </c>
      <c r="DC1" s="139">
        <f t="shared" si="1"/>
        <v>9</v>
      </c>
      <c r="DD1" s="139">
        <f t="shared" si="1"/>
        <v>9</v>
      </c>
      <c r="DE1" s="139">
        <f t="shared" si="1"/>
        <v>9</v>
      </c>
      <c r="DF1" s="139">
        <f t="shared" si="1"/>
        <v>9</v>
      </c>
      <c r="DG1" s="139">
        <f t="shared" si="1"/>
        <v>9</v>
      </c>
      <c r="DH1" s="139">
        <f t="shared" si="1"/>
        <v>10</v>
      </c>
      <c r="DI1" s="139">
        <f t="shared" si="1"/>
        <v>10</v>
      </c>
      <c r="DJ1" s="139">
        <f t="shared" si="1"/>
        <v>10</v>
      </c>
      <c r="DK1" s="139">
        <f t="shared" si="1"/>
        <v>10</v>
      </c>
      <c r="DL1" s="139">
        <f t="shared" si="1"/>
        <v>10</v>
      </c>
      <c r="DM1" s="139">
        <f t="shared" si="1"/>
        <v>10</v>
      </c>
      <c r="DN1" s="139">
        <f t="shared" si="1"/>
        <v>10</v>
      </c>
      <c r="DO1" s="139">
        <f t="shared" si="1"/>
        <v>10</v>
      </c>
      <c r="DP1" s="139">
        <f t="shared" si="1"/>
        <v>10</v>
      </c>
      <c r="DQ1" s="139">
        <f t="shared" si="1"/>
        <v>10</v>
      </c>
      <c r="DR1" s="139">
        <f t="shared" si="1"/>
        <v>10</v>
      </c>
      <c r="DS1" s="139">
        <f t="shared" si="1"/>
        <v>10</v>
      </c>
      <c r="DT1" s="139">
        <f t="shared" si="1"/>
        <v>11</v>
      </c>
      <c r="DU1" s="139">
        <f t="shared" si="1"/>
        <v>11</v>
      </c>
      <c r="DV1" s="139">
        <f t="shared" si="1"/>
        <v>11</v>
      </c>
      <c r="DW1" s="139">
        <f t="shared" si="1"/>
        <v>11</v>
      </c>
      <c r="DX1" s="139">
        <f t="shared" si="1"/>
        <v>11</v>
      </c>
      <c r="DY1" s="139">
        <f t="shared" si="1"/>
        <v>11</v>
      </c>
      <c r="DZ1" s="139">
        <f t="shared" si="1"/>
        <v>11</v>
      </c>
      <c r="EA1" s="139">
        <f t="shared" si="1"/>
        <v>11</v>
      </c>
      <c r="EB1" s="139">
        <f t="shared" si="1"/>
        <v>11</v>
      </c>
      <c r="EC1" s="139">
        <f>ROUNDUP(EC3/12,0)</f>
        <v>11</v>
      </c>
      <c r="ED1" s="139">
        <f>ROUNDUP(ED3/12,0)</f>
        <v>11</v>
      </c>
      <c r="EE1" s="140">
        <f>ROUNDUP(EE3/12,0)</f>
        <v>11</v>
      </c>
    </row>
    <row r="2" spans="1:135" x14ac:dyDescent="0.25">
      <c r="B2" s="95" t="s">
        <v>203</v>
      </c>
      <c r="C2" s="97">
        <v>0</v>
      </c>
      <c r="D2" s="97">
        <f>ROUNDUP(D3/3,0)</f>
        <v>1</v>
      </c>
      <c r="E2" s="97">
        <f t="shared" ref="E2:BP2" si="2">ROUNDUP(E3/3,0)</f>
        <v>1</v>
      </c>
      <c r="F2" s="97">
        <f t="shared" si="2"/>
        <v>1</v>
      </c>
      <c r="G2" s="97">
        <f t="shared" si="2"/>
        <v>2</v>
      </c>
      <c r="H2" s="97">
        <f t="shared" si="2"/>
        <v>2</v>
      </c>
      <c r="I2" s="97">
        <f t="shared" si="2"/>
        <v>2</v>
      </c>
      <c r="J2" s="97">
        <f t="shared" si="2"/>
        <v>3</v>
      </c>
      <c r="K2" s="97">
        <f t="shared" si="2"/>
        <v>3</v>
      </c>
      <c r="L2" s="97">
        <f t="shared" si="2"/>
        <v>3</v>
      </c>
      <c r="M2" s="97">
        <f t="shared" si="2"/>
        <v>4</v>
      </c>
      <c r="N2" s="97">
        <f t="shared" si="2"/>
        <v>4</v>
      </c>
      <c r="O2" s="97">
        <f t="shared" si="2"/>
        <v>4</v>
      </c>
      <c r="P2" s="97">
        <f t="shared" si="2"/>
        <v>5</v>
      </c>
      <c r="Q2" s="97">
        <f t="shared" si="2"/>
        <v>5</v>
      </c>
      <c r="R2" s="97">
        <f t="shared" si="2"/>
        <v>5</v>
      </c>
      <c r="S2" s="97">
        <f t="shared" si="2"/>
        <v>6</v>
      </c>
      <c r="T2" s="97">
        <f t="shared" si="2"/>
        <v>6</v>
      </c>
      <c r="U2" s="97">
        <f t="shared" si="2"/>
        <v>6</v>
      </c>
      <c r="V2" s="97">
        <f t="shared" si="2"/>
        <v>7</v>
      </c>
      <c r="W2" s="97">
        <f t="shared" si="2"/>
        <v>7</v>
      </c>
      <c r="X2" s="97">
        <f t="shared" si="2"/>
        <v>7</v>
      </c>
      <c r="Y2" s="97">
        <f t="shared" si="2"/>
        <v>8</v>
      </c>
      <c r="Z2" s="97">
        <f t="shared" si="2"/>
        <v>8</v>
      </c>
      <c r="AA2" s="97">
        <f t="shared" si="2"/>
        <v>8</v>
      </c>
      <c r="AB2" s="97">
        <f t="shared" si="2"/>
        <v>9</v>
      </c>
      <c r="AC2" s="97">
        <f t="shared" si="2"/>
        <v>9</v>
      </c>
      <c r="AD2" s="97">
        <f t="shared" si="2"/>
        <v>9</v>
      </c>
      <c r="AE2" s="97">
        <f t="shared" si="2"/>
        <v>10</v>
      </c>
      <c r="AF2" s="97">
        <f t="shared" si="2"/>
        <v>10</v>
      </c>
      <c r="AG2" s="97">
        <f t="shared" si="2"/>
        <v>10</v>
      </c>
      <c r="AH2" s="97">
        <f t="shared" si="2"/>
        <v>11</v>
      </c>
      <c r="AI2" s="97">
        <f t="shared" si="2"/>
        <v>11</v>
      </c>
      <c r="AJ2" s="97">
        <f t="shared" si="2"/>
        <v>11</v>
      </c>
      <c r="AK2" s="97">
        <f t="shared" si="2"/>
        <v>12</v>
      </c>
      <c r="AL2" s="97">
        <f t="shared" si="2"/>
        <v>12</v>
      </c>
      <c r="AM2" s="97">
        <f t="shared" si="2"/>
        <v>12</v>
      </c>
      <c r="AN2" s="97">
        <f t="shared" si="2"/>
        <v>13</v>
      </c>
      <c r="AO2" s="97">
        <f t="shared" si="2"/>
        <v>13</v>
      </c>
      <c r="AP2" s="97">
        <f t="shared" si="2"/>
        <v>13</v>
      </c>
      <c r="AQ2" s="97">
        <f t="shared" si="2"/>
        <v>14</v>
      </c>
      <c r="AR2" s="97">
        <f t="shared" si="2"/>
        <v>14</v>
      </c>
      <c r="AS2" s="97">
        <f t="shared" si="2"/>
        <v>14</v>
      </c>
      <c r="AT2" s="97">
        <f t="shared" si="2"/>
        <v>15</v>
      </c>
      <c r="AU2" s="97">
        <f t="shared" si="2"/>
        <v>15</v>
      </c>
      <c r="AV2" s="97">
        <f t="shared" si="2"/>
        <v>15</v>
      </c>
      <c r="AW2" s="97">
        <f t="shared" si="2"/>
        <v>16</v>
      </c>
      <c r="AX2" s="97">
        <f t="shared" si="2"/>
        <v>16</v>
      </c>
      <c r="AY2" s="97">
        <f t="shared" si="2"/>
        <v>16</v>
      </c>
      <c r="AZ2" s="97">
        <f t="shared" si="2"/>
        <v>17</v>
      </c>
      <c r="BA2" s="97">
        <f t="shared" si="2"/>
        <v>17</v>
      </c>
      <c r="BB2" s="97">
        <f t="shared" si="2"/>
        <v>17</v>
      </c>
      <c r="BC2" s="97">
        <f t="shared" si="2"/>
        <v>18</v>
      </c>
      <c r="BD2" s="97">
        <f t="shared" si="2"/>
        <v>18</v>
      </c>
      <c r="BE2" s="97">
        <f t="shared" si="2"/>
        <v>18</v>
      </c>
      <c r="BF2" s="97">
        <f t="shared" si="2"/>
        <v>19</v>
      </c>
      <c r="BG2" s="97">
        <f t="shared" si="2"/>
        <v>19</v>
      </c>
      <c r="BH2" s="97">
        <f t="shared" si="2"/>
        <v>19</v>
      </c>
      <c r="BI2" s="97">
        <f t="shared" si="2"/>
        <v>20</v>
      </c>
      <c r="BJ2" s="97">
        <f t="shared" si="2"/>
        <v>20</v>
      </c>
      <c r="BK2" s="97">
        <f t="shared" si="2"/>
        <v>20</v>
      </c>
      <c r="BL2" s="97">
        <f t="shared" si="2"/>
        <v>21</v>
      </c>
      <c r="BM2" s="97">
        <f t="shared" si="2"/>
        <v>21</v>
      </c>
      <c r="BN2" s="97">
        <f t="shared" si="2"/>
        <v>21</v>
      </c>
      <c r="BO2" s="97">
        <f t="shared" si="2"/>
        <v>22</v>
      </c>
      <c r="BP2" s="97">
        <f t="shared" si="2"/>
        <v>22</v>
      </c>
      <c r="BQ2" s="97">
        <f t="shared" ref="BQ2:EB2" si="3">ROUNDUP(BQ3/3,0)</f>
        <v>22</v>
      </c>
      <c r="BR2" s="97">
        <f t="shared" si="3"/>
        <v>23</v>
      </c>
      <c r="BS2" s="97">
        <f t="shared" si="3"/>
        <v>23</v>
      </c>
      <c r="BT2" s="97">
        <f t="shared" si="3"/>
        <v>23</v>
      </c>
      <c r="BU2" s="97">
        <f t="shared" si="3"/>
        <v>24</v>
      </c>
      <c r="BV2" s="97">
        <f t="shared" si="3"/>
        <v>24</v>
      </c>
      <c r="BW2" s="97">
        <f t="shared" si="3"/>
        <v>24</v>
      </c>
      <c r="BX2" s="97">
        <f t="shared" si="3"/>
        <v>25</v>
      </c>
      <c r="BY2" s="97">
        <f t="shared" si="3"/>
        <v>25</v>
      </c>
      <c r="BZ2" s="97">
        <f t="shared" si="3"/>
        <v>25</v>
      </c>
      <c r="CA2" s="97">
        <f t="shared" si="3"/>
        <v>26</v>
      </c>
      <c r="CB2" s="97">
        <f t="shared" si="3"/>
        <v>26</v>
      </c>
      <c r="CC2" s="97">
        <f t="shared" si="3"/>
        <v>26</v>
      </c>
      <c r="CD2" s="97">
        <f t="shared" si="3"/>
        <v>27</v>
      </c>
      <c r="CE2" s="97">
        <f t="shared" si="3"/>
        <v>27</v>
      </c>
      <c r="CF2" s="97">
        <f t="shared" si="3"/>
        <v>27</v>
      </c>
      <c r="CG2" s="97">
        <f t="shared" si="3"/>
        <v>28</v>
      </c>
      <c r="CH2" s="97">
        <f t="shared" si="3"/>
        <v>28</v>
      </c>
      <c r="CI2" s="97">
        <f t="shared" si="3"/>
        <v>28</v>
      </c>
      <c r="CJ2" s="97">
        <f t="shared" si="3"/>
        <v>29</v>
      </c>
      <c r="CK2" s="97">
        <f t="shared" si="3"/>
        <v>29</v>
      </c>
      <c r="CL2" s="97">
        <f t="shared" si="3"/>
        <v>29</v>
      </c>
      <c r="CM2" s="97">
        <f t="shared" si="3"/>
        <v>30</v>
      </c>
      <c r="CN2" s="97">
        <f t="shared" si="3"/>
        <v>30</v>
      </c>
      <c r="CO2" s="97">
        <f t="shared" si="3"/>
        <v>30</v>
      </c>
      <c r="CP2" s="97">
        <f t="shared" si="3"/>
        <v>31</v>
      </c>
      <c r="CQ2" s="97">
        <f t="shared" si="3"/>
        <v>31</v>
      </c>
      <c r="CR2" s="97">
        <f t="shared" si="3"/>
        <v>31</v>
      </c>
      <c r="CS2" s="97">
        <f t="shared" si="3"/>
        <v>32</v>
      </c>
      <c r="CT2" s="97">
        <f t="shared" si="3"/>
        <v>32</v>
      </c>
      <c r="CU2" s="97">
        <f t="shared" si="3"/>
        <v>32</v>
      </c>
      <c r="CV2" s="97">
        <f t="shared" si="3"/>
        <v>33</v>
      </c>
      <c r="CW2" s="97">
        <f t="shared" si="3"/>
        <v>33</v>
      </c>
      <c r="CX2" s="97">
        <f t="shared" si="3"/>
        <v>33</v>
      </c>
      <c r="CY2" s="97">
        <f t="shared" si="3"/>
        <v>34</v>
      </c>
      <c r="CZ2" s="97">
        <f t="shared" si="3"/>
        <v>34</v>
      </c>
      <c r="DA2" s="97">
        <f t="shared" si="3"/>
        <v>34</v>
      </c>
      <c r="DB2" s="97">
        <f t="shared" si="3"/>
        <v>35</v>
      </c>
      <c r="DC2" s="97">
        <f t="shared" si="3"/>
        <v>35</v>
      </c>
      <c r="DD2" s="97">
        <f t="shared" si="3"/>
        <v>35</v>
      </c>
      <c r="DE2" s="97">
        <f t="shared" si="3"/>
        <v>36</v>
      </c>
      <c r="DF2" s="97">
        <f t="shared" si="3"/>
        <v>36</v>
      </c>
      <c r="DG2" s="97">
        <f t="shared" si="3"/>
        <v>36</v>
      </c>
      <c r="DH2" s="97">
        <f t="shared" si="3"/>
        <v>37</v>
      </c>
      <c r="DI2" s="97">
        <f t="shared" si="3"/>
        <v>37</v>
      </c>
      <c r="DJ2" s="97">
        <f t="shared" si="3"/>
        <v>37</v>
      </c>
      <c r="DK2" s="97">
        <f t="shared" si="3"/>
        <v>38</v>
      </c>
      <c r="DL2" s="97">
        <f t="shared" si="3"/>
        <v>38</v>
      </c>
      <c r="DM2" s="97">
        <f t="shared" si="3"/>
        <v>38</v>
      </c>
      <c r="DN2" s="97">
        <f t="shared" si="3"/>
        <v>39</v>
      </c>
      <c r="DO2" s="97">
        <f t="shared" si="3"/>
        <v>39</v>
      </c>
      <c r="DP2" s="97">
        <f t="shared" si="3"/>
        <v>39</v>
      </c>
      <c r="DQ2" s="97">
        <f t="shared" si="3"/>
        <v>40</v>
      </c>
      <c r="DR2" s="97">
        <f t="shared" si="3"/>
        <v>40</v>
      </c>
      <c r="DS2" s="97">
        <f t="shared" si="3"/>
        <v>40</v>
      </c>
      <c r="DT2" s="97">
        <f t="shared" si="3"/>
        <v>41</v>
      </c>
      <c r="DU2" s="97">
        <f t="shared" si="3"/>
        <v>41</v>
      </c>
      <c r="DV2" s="97">
        <f t="shared" si="3"/>
        <v>41</v>
      </c>
      <c r="DW2" s="97">
        <f t="shared" si="3"/>
        <v>42</v>
      </c>
      <c r="DX2" s="97">
        <f t="shared" si="3"/>
        <v>42</v>
      </c>
      <c r="DY2" s="97">
        <f t="shared" si="3"/>
        <v>42</v>
      </c>
      <c r="DZ2" s="97">
        <f t="shared" si="3"/>
        <v>43</v>
      </c>
      <c r="EA2" s="97">
        <f t="shared" si="3"/>
        <v>43</v>
      </c>
      <c r="EB2" s="97">
        <f t="shared" si="3"/>
        <v>43</v>
      </c>
      <c r="EC2" s="97">
        <f t="shared" ref="EC2:EE2" si="4">ROUNDUP(EC3/3,0)</f>
        <v>44</v>
      </c>
      <c r="ED2" s="97">
        <f t="shared" si="4"/>
        <v>44</v>
      </c>
      <c r="EE2" s="98">
        <f t="shared" si="4"/>
        <v>44</v>
      </c>
    </row>
    <row r="3" spans="1:135" x14ac:dyDescent="0.25">
      <c r="B3" s="95" t="s">
        <v>150</v>
      </c>
      <c r="C3" s="97">
        <v>0</v>
      </c>
      <c r="D3" s="97">
        <v>1</v>
      </c>
      <c r="E3" s="97">
        <f>D3+1</f>
        <v>2</v>
      </c>
      <c r="F3" s="97">
        <f t="shared" ref="F3:BQ3" si="5">E3+1</f>
        <v>3</v>
      </c>
      <c r="G3" s="97">
        <f t="shared" si="5"/>
        <v>4</v>
      </c>
      <c r="H3" s="97">
        <f t="shared" si="5"/>
        <v>5</v>
      </c>
      <c r="I3" s="97">
        <f t="shared" si="5"/>
        <v>6</v>
      </c>
      <c r="J3" s="97">
        <f t="shared" si="5"/>
        <v>7</v>
      </c>
      <c r="K3" s="97">
        <f t="shared" si="5"/>
        <v>8</v>
      </c>
      <c r="L3" s="97">
        <f t="shared" si="5"/>
        <v>9</v>
      </c>
      <c r="M3" s="97">
        <f t="shared" si="5"/>
        <v>10</v>
      </c>
      <c r="N3" s="97">
        <f t="shared" si="5"/>
        <v>11</v>
      </c>
      <c r="O3" s="97">
        <f t="shared" si="5"/>
        <v>12</v>
      </c>
      <c r="P3" s="97">
        <f t="shared" si="5"/>
        <v>13</v>
      </c>
      <c r="Q3" s="97">
        <f t="shared" si="5"/>
        <v>14</v>
      </c>
      <c r="R3" s="97">
        <f t="shared" si="5"/>
        <v>15</v>
      </c>
      <c r="S3" s="97">
        <f t="shared" si="5"/>
        <v>16</v>
      </c>
      <c r="T3" s="97">
        <f t="shared" si="5"/>
        <v>17</v>
      </c>
      <c r="U3" s="97">
        <f t="shared" si="5"/>
        <v>18</v>
      </c>
      <c r="V3" s="97">
        <f t="shared" si="5"/>
        <v>19</v>
      </c>
      <c r="W3" s="97">
        <f t="shared" si="5"/>
        <v>20</v>
      </c>
      <c r="X3" s="97">
        <f t="shared" si="5"/>
        <v>21</v>
      </c>
      <c r="Y3" s="97">
        <f t="shared" si="5"/>
        <v>22</v>
      </c>
      <c r="Z3" s="97">
        <f t="shared" si="5"/>
        <v>23</v>
      </c>
      <c r="AA3" s="97">
        <f t="shared" si="5"/>
        <v>24</v>
      </c>
      <c r="AB3" s="97">
        <f t="shared" si="5"/>
        <v>25</v>
      </c>
      <c r="AC3" s="97">
        <f t="shared" si="5"/>
        <v>26</v>
      </c>
      <c r="AD3" s="97">
        <f t="shared" si="5"/>
        <v>27</v>
      </c>
      <c r="AE3" s="97">
        <f t="shared" si="5"/>
        <v>28</v>
      </c>
      <c r="AF3" s="97">
        <f t="shared" si="5"/>
        <v>29</v>
      </c>
      <c r="AG3" s="97">
        <f t="shared" si="5"/>
        <v>30</v>
      </c>
      <c r="AH3" s="97">
        <f t="shared" si="5"/>
        <v>31</v>
      </c>
      <c r="AI3" s="97">
        <f t="shared" si="5"/>
        <v>32</v>
      </c>
      <c r="AJ3" s="97">
        <f t="shared" si="5"/>
        <v>33</v>
      </c>
      <c r="AK3" s="97">
        <f t="shared" si="5"/>
        <v>34</v>
      </c>
      <c r="AL3" s="97">
        <f t="shared" si="5"/>
        <v>35</v>
      </c>
      <c r="AM3" s="97">
        <f t="shared" si="5"/>
        <v>36</v>
      </c>
      <c r="AN3" s="97">
        <f t="shared" si="5"/>
        <v>37</v>
      </c>
      <c r="AO3" s="97">
        <f t="shared" si="5"/>
        <v>38</v>
      </c>
      <c r="AP3" s="97">
        <f t="shared" si="5"/>
        <v>39</v>
      </c>
      <c r="AQ3" s="97">
        <f t="shared" si="5"/>
        <v>40</v>
      </c>
      <c r="AR3" s="97">
        <f t="shared" si="5"/>
        <v>41</v>
      </c>
      <c r="AS3" s="97">
        <f t="shared" si="5"/>
        <v>42</v>
      </c>
      <c r="AT3" s="97">
        <f t="shared" si="5"/>
        <v>43</v>
      </c>
      <c r="AU3" s="97">
        <f t="shared" si="5"/>
        <v>44</v>
      </c>
      <c r="AV3" s="97">
        <f t="shared" si="5"/>
        <v>45</v>
      </c>
      <c r="AW3" s="97">
        <f t="shared" si="5"/>
        <v>46</v>
      </c>
      <c r="AX3" s="97">
        <f t="shared" si="5"/>
        <v>47</v>
      </c>
      <c r="AY3" s="97">
        <f t="shared" si="5"/>
        <v>48</v>
      </c>
      <c r="AZ3" s="97">
        <f t="shared" si="5"/>
        <v>49</v>
      </c>
      <c r="BA3" s="97">
        <f t="shared" si="5"/>
        <v>50</v>
      </c>
      <c r="BB3" s="97">
        <f t="shared" si="5"/>
        <v>51</v>
      </c>
      <c r="BC3" s="97">
        <f t="shared" si="5"/>
        <v>52</v>
      </c>
      <c r="BD3" s="97">
        <f t="shared" si="5"/>
        <v>53</v>
      </c>
      <c r="BE3" s="97">
        <f t="shared" si="5"/>
        <v>54</v>
      </c>
      <c r="BF3" s="97">
        <f t="shared" si="5"/>
        <v>55</v>
      </c>
      <c r="BG3" s="97">
        <f t="shared" si="5"/>
        <v>56</v>
      </c>
      <c r="BH3" s="97">
        <f t="shared" si="5"/>
        <v>57</v>
      </c>
      <c r="BI3" s="97">
        <f t="shared" si="5"/>
        <v>58</v>
      </c>
      <c r="BJ3" s="97">
        <f t="shared" si="5"/>
        <v>59</v>
      </c>
      <c r="BK3" s="97">
        <f t="shared" si="5"/>
        <v>60</v>
      </c>
      <c r="BL3" s="97">
        <f t="shared" si="5"/>
        <v>61</v>
      </c>
      <c r="BM3" s="97">
        <f t="shared" si="5"/>
        <v>62</v>
      </c>
      <c r="BN3" s="97">
        <f t="shared" si="5"/>
        <v>63</v>
      </c>
      <c r="BO3" s="97">
        <f t="shared" si="5"/>
        <v>64</v>
      </c>
      <c r="BP3" s="97">
        <f t="shared" si="5"/>
        <v>65</v>
      </c>
      <c r="BQ3" s="97">
        <f t="shared" si="5"/>
        <v>66</v>
      </c>
      <c r="BR3" s="97">
        <f t="shared" ref="BR3:EC3" si="6">BQ3+1</f>
        <v>67</v>
      </c>
      <c r="BS3" s="97">
        <f t="shared" si="6"/>
        <v>68</v>
      </c>
      <c r="BT3" s="97">
        <f t="shared" si="6"/>
        <v>69</v>
      </c>
      <c r="BU3" s="97">
        <f t="shared" si="6"/>
        <v>70</v>
      </c>
      <c r="BV3" s="97">
        <f t="shared" si="6"/>
        <v>71</v>
      </c>
      <c r="BW3" s="97">
        <f t="shared" si="6"/>
        <v>72</v>
      </c>
      <c r="BX3" s="97">
        <f t="shared" si="6"/>
        <v>73</v>
      </c>
      <c r="BY3" s="97">
        <f t="shared" si="6"/>
        <v>74</v>
      </c>
      <c r="BZ3" s="97">
        <f t="shared" si="6"/>
        <v>75</v>
      </c>
      <c r="CA3" s="97">
        <f t="shared" si="6"/>
        <v>76</v>
      </c>
      <c r="CB3" s="97">
        <f t="shared" si="6"/>
        <v>77</v>
      </c>
      <c r="CC3" s="97">
        <f t="shared" si="6"/>
        <v>78</v>
      </c>
      <c r="CD3" s="97">
        <f t="shared" si="6"/>
        <v>79</v>
      </c>
      <c r="CE3" s="97">
        <f t="shared" si="6"/>
        <v>80</v>
      </c>
      <c r="CF3" s="97">
        <f t="shared" si="6"/>
        <v>81</v>
      </c>
      <c r="CG3" s="97">
        <f t="shared" si="6"/>
        <v>82</v>
      </c>
      <c r="CH3" s="97">
        <f t="shared" si="6"/>
        <v>83</v>
      </c>
      <c r="CI3" s="97">
        <f t="shared" si="6"/>
        <v>84</v>
      </c>
      <c r="CJ3" s="97">
        <f t="shared" si="6"/>
        <v>85</v>
      </c>
      <c r="CK3" s="97">
        <f t="shared" si="6"/>
        <v>86</v>
      </c>
      <c r="CL3" s="97">
        <f t="shared" si="6"/>
        <v>87</v>
      </c>
      <c r="CM3" s="97">
        <f t="shared" si="6"/>
        <v>88</v>
      </c>
      <c r="CN3" s="97">
        <f t="shared" si="6"/>
        <v>89</v>
      </c>
      <c r="CO3" s="97">
        <f t="shared" si="6"/>
        <v>90</v>
      </c>
      <c r="CP3" s="97">
        <f t="shared" si="6"/>
        <v>91</v>
      </c>
      <c r="CQ3" s="97">
        <f t="shared" si="6"/>
        <v>92</v>
      </c>
      <c r="CR3" s="97">
        <f t="shared" si="6"/>
        <v>93</v>
      </c>
      <c r="CS3" s="97">
        <f t="shared" si="6"/>
        <v>94</v>
      </c>
      <c r="CT3" s="97">
        <f t="shared" si="6"/>
        <v>95</v>
      </c>
      <c r="CU3" s="97">
        <f t="shared" si="6"/>
        <v>96</v>
      </c>
      <c r="CV3" s="97">
        <f t="shared" si="6"/>
        <v>97</v>
      </c>
      <c r="CW3" s="97">
        <f t="shared" si="6"/>
        <v>98</v>
      </c>
      <c r="CX3" s="97">
        <f t="shared" si="6"/>
        <v>99</v>
      </c>
      <c r="CY3" s="97">
        <f t="shared" si="6"/>
        <v>100</v>
      </c>
      <c r="CZ3" s="97">
        <f t="shared" si="6"/>
        <v>101</v>
      </c>
      <c r="DA3" s="97">
        <f t="shared" si="6"/>
        <v>102</v>
      </c>
      <c r="DB3" s="97">
        <f t="shared" si="6"/>
        <v>103</v>
      </c>
      <c r="DC3" s="97">
        <f t="shared" si="6"/>
        <v>104</v>
      </c>
      <c r="DD3" s="97">
        <f t="shared" si="6"/>
        <v>105</v>
      </c>
      <c r="DE3" s="97">
        <f t="shared" si="6"/>
        <v>106</v>
      </c>
      <c r="DF3" s="97">
        <f t="shared" si="6"/>
        <v>107</v>
      </c>
      <c r="DG3" s="97">
        <f t="shared" si="6"/>
        <v>108</v>
      </c>
      <c r="DH3" s="97">
        <f t="shared" si="6"/>
        <v>109</v>
      </c>
      <c r="DI3" s="97">
        <f t="shared" si="6"/>
        <v>110</v>
      </c>
      <c r="DJ3" s="97">
        <f t="shared" si="6"/>
        <v>111</v>
      </c>
      <c r="DK3" s="97">
        <f t="shared" si="6"/>
        <v>112</v>
      </c>
      <c r="DL3" s="97">
        <f t="shared" si="6"/>
        <v>113</v>
      </c>
      <c r="DM3" s="97">
        <f t="shared" si="6"/>
        <v>114</v>
      </c>
      <c r="DN3" s="97">
        <f t="shared" si="6"/>
        <v>115</v>
      </c>
      <c r="DO3" s="97">
        <f t="shared" si="6"/>
        <v>116</v>
      </c>
      <c r="DP3" s="97">
        <f t="shared" si="6"/>
        <v>117</v>
      </c>
      <c r="DQ3" s="97">
        <f t="shared" si="6"/>
        <v>118</v>
      </c>
      <c r="DR3" s="97">
        <f t="shared" si="6"/>
        <v>119</v>
      </c>
      <c r="DS3" s="97">
        <f t="shared" si="6"/>
        <v>120</v>
      </c>
      <c r="DT3" s="97">
        <f t="shared" si="6"/>
        <v>121</v>
      </c>
      <c r="DU3" s="97">
        <f t="shared" si="6"/>
        <v>122</v>
      </c>
      <c r="DV3" s="97">
        <f t="shared" si="6"/>
        <v>123</v>
      </c>
      <c r="DW3" s="97">
        <f t="shared" si="6"/>
        <v>124</v>
      </c>
      <c r="DX3" s="97">
        <f t="shared" si="6"/>
        <v>125</v>
      </c>
      <c r="DY3" s="97">
        <f t="shared" si="6"/>
        <v>126</v>
      </c>
      <c r="DZ3" s="97">
        <f t="shared" si="6"/>
        <v>127</v>
      </c>
      <c r="EA3" s="97">
        <f t="shared" si="6"/>
        <v>128</v>
      </c>
      <c r="EB3" s="97">
        <f t="shared" si="6"/>
        <v>129</v>
      </c>
      <c r="EC3" s="97">
        <f t="shared" si="6"/>
        <v>130</v>
      </c>
      <c r="ED3" s="97">
        <f t="shared" ref="ED3:EE3" si="7">EC3+1</f>
        <v>131</v>
      </c>
      <c r="EE3" s="98">
        <f t="shared" si="7"/>
        <v>132</v>
      </c>
    </row>
    <row r="4" spans="1:135" x14ac:dyDescent="0.25">
      <c r="B4" s="99" t="s">
        <v>151</v>
      </c>
      <c r="C4" s="100">
        <f>Summary!B14</f>
        <v>43951</v>
      </c>
      <c r="D4" s="100">
        <f>EOMONTH(C4,1)</f>
        <v>43982</v>
      </c>
      <c r="E4" s="100">
        <f t="shared" ref="E4:BP4" si="8">EOMONTH(D4,1)</f>
        <v>44012</v>
      </c>
      <c r="F4" s="100">
        <f t="shared" si="8"/>
        <v>44043</v>
      </c>
      <c r="G4" s="100">
        <f t="shared" si="8"/>
        <v>44074</v>
      </c>
      <c r="H4" s="100">
        <f t="shared" si="8"/>
        <v>44104</v>
      </c>
      <c r="I4" s="100">
        <f t="shared" si="8"/>
        <v>44135</v>
      </c>
      <c r="J4" s="100">
        <f t="shared" si="8"/>
        <v>44165</v>
      </c>
      <c r="K4" s="100">
        <f t="shared" si="8"/>
        <v>44196</v>
      </c>
      <c r="L4" s="100">
        <f t="shared" si="8"/>
        <v>44227</v>
      </c>
      <c r="M4" s="100">
        <f t="shared" si="8"/>
        <v>44255</v>
      </c>
      <c r="N4" s="100">
        <f t="shared" si="8"/>
        <v>44286</v>
      </c>
      <c r="O4" s="100">
        <f t="shared" si="8"/>
        <v>44316</v>
      </c>
      <c r="P4" s="100">
        <f t="shared" si="8"/>
        <v>44347</v>
      </c>
      <c r="Q4" s="100">
        <f t="shared" si="8"/>
        <v>44377</v>
      </c>
      <c r="R4" s="100">
        <f t="shared" si="8"/>
        <v>44408</v>
      </c>
      <c r="S4" s="100">
        <f t="shared" si="8"/>
        <v>44439</v>
      </c>
      <c r="T4" s="100">
        <f t="shared" si="8"/>
        <v>44469</v>
      </c>
      <c r="U4" s="100">
        <f t="shared" si="8"/>
        <v>44500</v>
      </c>
      <c r="V4" s="100">
        <f t="shared" si="8"/>
        <v>44530</v>
      </c>
      <c r="W4" s="100">
        <f t="shared" si="8"/>
        <v>44561</v>
      </c>
      <c r="X4" s="100">
        <f t="shared" si="8"/>
        <v>44592</v>
      </c>
      <c r="Y4" s="100">
        <f t="shared" si="8"/>
        <v>44620</v>
      </c>
      <c r="Z4" s="100">
        <f t="shared" si="8"/>
        <v>44651</v>
      </c>
      <c r="AA4" s="100">
        <f t="shared" si="8"/>
        <v>44681</v>
      </c>
      <c r="AB4" s="100">
        <f t="shared" si="8"/>
        <v>44712</v>
      </c>
      <c r="AC4" s="100">
        <f t="shared" si="8"/>
        <v>44742</v>
      </c>
      <c r="AD4" s="100">
        <f t="shared" si="8"/>
        <v>44773</v>
      </c>
      <c r="AE4" s="100">
        <f t="shared" si="8"/>
        <v>44804</v>
      </c>
      <c r="AF4" s="100">
        <f t="shared" si="8"/>
        <v>44834</v>
      </c>
      <c r="AG4" s="100">
        <f t="shared" si="8"/>
        <v>44865</v>
      </c>
      <c r="AH4" s="100">
        <f t="shared" si="8"/>
        <v>44895</v>
      </c>
      <c r="AI4" s="100">
        <f t="shared" si="8"/>
        <v>44926</v>
      </c>
      <c r="AJ4" s="100">
        <f t="shared" si="8"/>
        <v>44957</v>
      </c>
      <c r="AK4" s="100">
        <f t="shared" si="8"/>
        <v>44985</v>
      </c>
      <c r="AL4" s="100">
        <f t="shared" si="8"/>
        <v>45016</v>
      </c>
      <c r="AM4" s="100">
        <f t="shared" si="8"/>
        <v>45046</v>
      </c>
      <c r="AN4" s="100">
        <f t="shared" si="8"/>
        <v>45077</v>
      </c>
      <c r="AO4" s="100">
        <f t="shared" si="8"/>
        <v>45107</v>
      </c>
      <c r="AP4" s="100">
        <f t="shared" si="8"/>
        <v>45138</v>
      </c>
      <c r="AQ4" s="100">
        <f t="shared" si="8"/>
        <v>45169</v>
      </c>
      <c r="AR4" s="100">
        <f t="shared" si="8"/>
        <v>45199</v>
      </c>
      <c r="AS4" s="100">
        <f t="shared" si="8"/>
        <v>45230</v>
      </c>
      <c r="AT4" s="100">
        <f t="shared" si="8"/>
        <v>45260</v>
      </c>
      <c r="AU4" s="100">
        <f t="shared" si="8"/>
        <v>45291</v>
      </c>
      <c r="AV4" s="100">
        <f t="shared" si="8"/>
        <v>45322</v>
      </c>
      <c r="AW4" s="100">
        <f t="shared" si="8"/>
        <v>45351</v>
      </c>
      <c r="AX4" s="100">
        <f t="shared" si="8"/>
        <v>45382</v>
      </c>
      <c r="AY4" s="100">
        <f t="shared" si="8"/>
        <v>45412</v>
      </c>
      <c r="AZ4" s="100">
        <f t="shared" si="8"/>
        <v>45443</v>
      </c>
      <c r="BA4" s="100">
        <f t="shared" si="8"/>
        <v>45473</v>
      </c>
      <c r="BB4" s="100">
        <f t="shared" si="8"/>
        <v>45504</v>
      </c>
      <c r="BC4" s="100">
        <f t="shared" si="8"/>
        <v>45535</v>
      </c>
      <c r="BD4" s="100">
        <f t="shared" si="8"/>
        <v>45565</v>
      </c>
      <c r="BE4" s="100">
        <f t="shared" si="8"/>
        <v>45596</v>
      </c>
      <c r="BF4" s="100">
        <f t="shared" si="8"/>
        <v>45626</v>
      </c>
      <c r="BG4" s="100">
        <f t="shared" si="8"/>
        <v>45657</v>
      </c>
      <c r="BH4" s="100">
        <f t="shared" si="8"/>
        <v>45688</v>
      </c>
      <c r="BI4" s="100">
        <f t="shared" si="8"/>
        <v>45716</v>
      </c>
      <c r="BJ4" s="100">
        <f t="shared" si="8"/>
        <v>45747</v>
      </c>
      <c r="BK4" s="100">
        <f t="shared" si="8"/>
        <v>45777</v>
      </c>
      <c r="BL4" s="100">
        <f t="shared" si="8"/>
        <v>45808</v>
      </c>
      <c r="BM4" s="100">
        <f t="shared" si="8"/>
        <v>45838</v>
      </c>
      <c r="BN4" s="100">
        <f t="shared" si="8"/>
        <v>45869</v>
      </c>
      <c r="BO4" s="100">
        <f t="shared" si="8"/>
        <v>45900</v>
      </c>
      <c r="BP4" s="100">
        <f t="shared" si="8"/>
        <v>45930</v>
      </c>
      <c r="BQ4" s="100">
        <f t="shared" ref="BQ4:EB4" si="9">EOMONTH(BP4,1)</f>
        <v>45961</v>
      </c>
      <c r="BR4" s="100">
        <f t="shared" si="9"/>
        <v>45991</v>
      </c>
      <c r="BS4" s="100">
        <f t="shared" si="9"/>
        <v>46022</v>
      </c>
      <c r="BT4" s="100">
        <f t="shared" si="9"/>
        <v>46053</v>
      </c>
      <c r="BU4" s="100">
        <f t="shared" si="9"/>
        <v>46081</v>
      </c>
      <c r="BV4" s="100">
        <f t="shared" si="9"/>
        <v>46112</v>
      </c>
      <c r="BW4" s="100">
        <f t="shared" si="9"/>
        <v>46142</v>
      </c>
      <c r="BX4" s="100">
        <f t="shared" si="9"/>
        <v>46173</v>
      </c>
      <c r="BY4" s="100">
        <f t="shared" si="9"/>
        <v>46203</v>
      </c>
      <c r="BZ4" s="100">
        <f t="shared" si="9"/>
        <v>46234</v>
      </c>
      <c r="CA4" s="100">
        <f t="shared" si="9"/>
        <v>46265</v>
      </c>
      <c r="CB4" s="100">
        <f t="shared" si="9"/>
        <v>46295</v>
      </c>
      <c r="CC4" s="100">
        <f t="shared" si="9"/>
        <v>46326</v>
      </c>
      <c r="CD4" s="100">
        <f t="shared" si="9"/>
        <v>46356</v>
      </c>
      <c r="CE4" s="100">
        <f t="shared" si="9"/>
        <v>46387</v>
      </c>
      <c r="CF4" s="100">
        <f t="shared" si="9"/>
        <v>46418</v>
      </c>
      <c r="CG4" s="100">
        <f t="shared" si="9"/>
        <v>46446</v>
      </c>
      <c r="CH4" s="100">
        <f t="shared" si="9"/>
        <v>46477</v>
      </c>
      <c r="CI4" s="100">
        <f t="shared" si="9"/>
        <v>46507</v>
      </c>
      <c r="CJ4" s="100">
        <f t="shared" si="9"/>
        <v>46538</v>
      </c>
      <c r="CK4" s="100">
        <f t="shared" si="9"/>
        <v>46568</v>
      </c>
      <c r="CL4" s="100">
        <f t="shared" si="9"/>
        <v>46599</v>
      </c>
      <c r="CM4" s="100">
        <f t="shared" si="9"/>
        <v>46630</v>
      </c>
      <c r="CN4" s="100">
        <f t="shared" si="9"/>
        <v>46660</v>
      </c>
      <c r="CO4" s="100">
        <f t="shared" si="9"/>
        <v>46691</v>
      </c>
      <c r="CP4" s="100">
        <f t="shared" si="9"/>
        <v>46721</v>
      </c>
      <c r="CQ4" s="100">
        <f t="shared" si="9"/>
        <v>46752</v>
      </c>
      <c r="CR4" s="100">
        <f t="shared" si="9"/>
        <v>46783</v>
      </c>
      <c r="CS4" s="100">
        <f t="shared" si="9"/>
        <v>46812</v>
      </c>
      <c r="CT4" s="100">
        <f t="shared" si="9"/>
        <v>46843</v>
      </c>
      <c r="CU4" s="100">
        <f t="shared" si="9"/>
        <v>46873</v>
      </c>
      <c r="CV4" s="100">
        <f t="shared" si="9"/>
        <v>46904</v>
      </c>
      <c r="CW4" s="100">
        <f t="shared" si="9"/>
        <v>46934</v>
      </c>
      <c r="CX4" s="100">
        <f t="shared" si="9"/>
        <v>46965</v>
      </c>
      <c r="CY4" s="100">
        <f t="shared" si="9"/>
        <v>46996</v>
      </c>
      <c r="CZ4" s="100">
        <f t="shared" si="9"/>
        <v>47026</v>
      </c>
      <c r="DA4" s="100">
        <f t="shared" si="9"/>
        <v>47057</v>
      </c>
      <c r="DB4" s="100">
        <f t="shared" si="9"/>
        <v>47087</v>
      </c>
      <c r="DC4" s="100">
        <f t="shared" si="9"/>
        <v>47118</v>
      </c>
      <c r="DD4" s="100">
        <f t="shared" si="9"/>
        <v>47149</v>
      </c>
      <c r="DE4" s="100">
        <f t="shared" si="9"/>
        <v>47177</v>
      </c>
      <c r="DF4" s="100">
        <f t="shared" si="9"/>
        <v>47208</v>
      </c>
      <c r="DG4" s="100">
        <f t="shared" si="9"/>
        <v>47238</v>
      </c>
      <c r="DH4" s="100">
        <f t="shared" si="9"/>
        <v>47269</v>
      </c>
      <c r="DI4" s="100">
        <f t="shared" si="9"/>
        <v>47299</v>
      </c>
      <c r="DJ4" s="100">
        <f t="shared" si="9"/>
        <v>47330</v>
      </c>
      <c r="DK4" s="100">
        <f t="shared" si="9"/>
        <v>47361</v>
      </c>
      <c r="DL4" s="100">
        <f t="shared" si="9"/>
        <v>47391</v>
      </c>
      <c r="DM4" s="100">
        <f t="shared" si="9"/>
        <v>47422</v>
      </c>
      <c r="DN4" s="100">
        <f t="shared" si="9"/>
        <v>47452</v>
      </c>
      <c r="DO4" s="100">
        <f t="shared" si="9"/>
        <v>47483</v>
      </c>
      <c r="DP4" s="100">
        <f t="shared" si="9"/>
        <v>47514</v>
      </c>
      <c r="DQ4" s="100">
        <f t="shared" si="9"/>
        <v>47542</v>
      </c>
      <c r="DR4" s="100">
        <f t="shared" si="9"/>
        <v>47573</v>
      </c>
      <c r="DS4" s="100">
        <f t="shared" si="9"/>
        <v>47603</v>
      </c>
      <c r="DT4" s="100">
        <f t="shared" si="9"/>
        <v>47634</v>
      </c>
      <c r="DU4" s="100">
        <f t="shared" si="9"/>
        <v>47664</v>
      </c>
      <c r="DV4" s="100">
        <f t="shared" si="9"/>
        <v>47695</v>
      </c>
      <c r="DW4" s="100">
        <f t="shared" si="9"/>
        <v>47726</v>
      </c>
      <c r="DX4" s="100">
        <f t="shared" si="9"/>
        <v>47756</v>
      </c>
      <c r="DY4" s="100">
        <f t="shared" si="9"/>
        <v>47787</v>
      </c>
      <c r="DZ4" s="100">
        <f t="shared" si="9"/>
        <v>47817</v>
      </c>
      <c r="EA4" s="100">
        <f t="shared" si="9"/>
        <v>47848</v>
      </c>
      <c r="EB4" s="100">
        <f t="shared" si="9"/>
        <v>47879</v>
      </c>
      <c r="EC4" s="100">
        <f t="shared" ref="EC4:EE4" si="10">EOMONTH(EB4,1)</f>
        <v>47907</v>
      </c>
      <c r="ED4" s="100">
        <f t="shared" si="10"/>
        <v>47938</v>
      </c>
      <c r="EE4" s="145">
        <f t="shared" si="10"/>
        <v>47968</v>
      </c>
    </row>
    <row r="5" spans="1:135" x14ac:dyDescent="0.25">
      <c r="B5" s="15"/>
      <c r="C5" s="156"/>
      <c r="D5" s="156"/>
      <c r="E5" s="156"/>
      <c r="F5" s="156"/>
      <c r="G5" s="156"/>
      <c r="H5" s="156"/>
      <c r="I5" s="156"/>
      <c r="J5" s="156"/>
      <c r="K5" s="156"/>
      <c r="L5" s="156"/>
      <c r="M5" s="156"/>
      <c r="N5" s="156"/>
      <c r="O5" s="156"/>
      <c r="P5" s="156"/>
      <c r="Q5" s="156"/>
      <c r="R5" s="156"/>
      <c r="S5" s="156"/>
      <c r="T5" s="156"/>
      <c r="U5" s="156"/>
      <c r="V5" s="156"/>
      <c r="W5" s="156"/>
      <c r="X5" s="156"/>
      <c r="Y5" s="156"/>
      <c r="Z5" s="156"/>
      <c r="AA5" s="156"/>
      <c r="AB5" s="156"/>
      <c r="AC5" s="156"/>
      <c r="AD5" s="156"/>
      <c r="AE5" s="156"/>
      <c r="AF5" s="156"/>
      <c r="AG5" s="156"/>
      <c r="AH5" s="156"/>
      <c r="AI5" s="156"/>
      <c r="AJ5" s="156"/>
      <c r="AK5" s="156"/>
      <c r="AL5" s="156"/>
      <c r="AM5" s="156"/>
      <c r="AN5" s="156"/>
      <c r="AO5" s="156"/>
      <c r="AP5" s="156"/>
      <c r="AQ5" s="156"/>
      <c r="AR5" s="156"/>
      <c r="AS5" s="156"/>
      <c r="AT5" s="156"/>
      <c r="AU5" s="156"/>
      <c r="AV5" s="156"/>
      <c r="AW5" s="156"/>
      <c r="AX5" s="156"/>
      <c r="AY5" s="156"/>
      <c r="AZ5" s="156"/>
      <c r="BA5" s="156"/>
      <c r="BB5" s="156"/>
      <c r="BC5" s="156"/>
      <c r="BD5" s="156"/>
      <c r="BE5" s="156"/>
      <c r="BF5" s="156"/>
      <c r="BG5" s="156"/>
      <c r="BH5" s="156"/>
      <c r="BI5" s="156"/>
      <c r="BJ5" s="156"/>
      <c r="BK5" s="156"/>
      <c r="BL5" s="156"/>
      <c r="BM5" s="156"/>
      <c r="BN5" s="156"/>
      <c r="BO5" s="156"/>
      <c r="BP5" s="156"/>
      <c r="BQ5" s="156"/>
      <c r="BR5" s="156"/>
      <c r="BS5" s="156"/>
      <c r="BT5" s="156"/>
      <c r="BU5" s="156"/>
      <c r="BV5" s="156"/>
      <c r="BW5" s="156"/>
      <c r="BX5" s="156"/>
      <c r="BY5" s="156"/>
      <c r="BZ5" s="156"/>
      <c r="CA5" s="156"/>
      <c r="CB5" s="156"/>
      <c r="CC5" s="156"/>
      <c r="CD5" s="156"/>
      <c r="CE5" s="156"/>
      <c r="CF5" s="156"/>
      <c r="CG5" s="156"/>
      <c r="CH5" s="156"/>
      <c r="CI5" s="156"/>
      <c r="CJ5" s="156"/>
      <c r="CK5" s="156"/>
      <c r="CL5" s="156"/>
      <c r="CM5" s="156"/>
      <c r="CN5" s="156"/>
      <c r="CO5" s="156"/>
      <c r="CP5" s="156"/>
      <c r="CQ5" s="156"/>
      <c r="CR5" s="156"/>
      <c r="CS5" s="156"/>
      <c r="CT5" s="156"/>
      <c r="CU5" s="156"/>
      <c r="CV5" s="156"/>
      <c r="CW5" s="156"/>
      <c r="CX5" s="156"/>
      <c r="CY5" s="156"/>
      <c r="CZ5" s="156"/>
      <c r="DA5" s="156"/>
      <c r="DB5" s="156"/>
      <c r="DC5" s="156"/>
      <c r="DD5" s="156"/>
      <c r="DE5" s="156"/>
      <c r="DF5" s="156"/>
      <c r="DG5" s="156"/>
      <c r="DH5" s="156"/>
      <c r="DI5" s="156"/>
      <c r="DJ5" s="156"/>
      <c r="DK5" s="156"/>
      <c r="DL5" s="156"/>
      <c r="DM5" s="156"/>
      <c r="DN5" s="156"/>
      <c r="DO5" s="156"/>
      <c r="DP5" s="156"/>
      <c r="DQ5" s="156"/>
      <c r="DR5" s="156"/>
      <c r="DS5" s="156"/>
      <c r="DT5" s="156"/>
      <c r="DU5" s="156"/>
      <c r="DV5" s="156"/>
      <c r="DW5" s="156"/>
      <c r="DX5" s="156"/>
      <c r="DY5" s="156"/>
      <c r="DZ5" s="156"/>
      <c r="EA5" s="156"/>
      <c r="EB5" s="156"/>
      <c r="EC5" s="156"/>
      <c r="ED5" s="156"/>
      <c r="EE5" s="158"/>
    </row>
    <row r="6" spans="1:135" x14ac:dyDescent="0.25">
      <c r="B6" s="219" t="s">
        <v>204</v>
      </c>
      <c r="C6" s="156"/>
      <c r="D6" s="156"/>
      <c r="E6" s="156"/>
      <c r="F6" s="156"/>
      <c r="G6" s="156"/>
      <c r="H6" s="156"/>
      <c r="I6" s="156"/>
      <c r="J6" s="156"/>
      <c r="K6" s="156"/>
      <c r="L6" s="156"/>
      <c r="M6" s="156"/>
      <c r="N6" s="156"/>
      <c r="O6" s="156"/>
      <c r="P6" s="156"/>
      <c r="Q6" s="156"/>
      <c r="R6" s="156"/>
      <c r="S6" s="156"/>
      <c r="T6" s="156"/>
      <c r="U6" s="156"/>
      <c r="V6" s="156"/>
      <c r="W6" s="156"/>
      <c r="X6" s="156"/>
      <c r="Y6" s="156"/>
      <c r="Z6" s="156"/>
      <c r="AA6" s="156"/>
      <c r="AB6" s="156"/>
      <c r="AC6" s="156"/>
      <c r="AD6" s="156"/>
      <c r="AE6" s="156"/>
      <c r="AF6" s="156"/>
      <c r="AG6" s="156"/>
      <c r="AH6" s="156"/>
      <c r="AI6" s="156"/>
      <c r="AJ6" s="156"/>
      <c r="AK6" s="156"/>
      <c r="AL6" s="156"/>
      <c r="AM6" s="156"/>
      <c r="AN6" s="156"/>
      <c r="AO6" s="156"/>
      <c r="AP6" s="156"/>
      <c r="AQ6" s="156"/>
      <c r="AR6" s="156"/>
      <c r="AS6" s="156"/>
      <c r="AT6" s="156"/>
      <c r="AU6" s="156"/>
      <c r="AV6" s="156"/>
      <c r="AW6" s="156"/>
      <c r="AX6" s="156"/>
      <c r="AY6" s="156"/>
      <c r="AZ6" s="156"/>
      <c r="BA6" s="156"/>
      <c r="BB6" s="156"/>
      <c r="BC6" s="156"/>
      <c r="BD6" s="156"/>
      <c r="BE6" s="156"/>
      <c r="BF6" s="156"/>
      <c r="BG6" s="156"/>
      <c r="BH6" s="156"/>
      <c r="BI6" s="156"/>
      <c r="BJ6" s="156"/>
      <c r="BK6" s="156"/>
      <c r="BL6" s="156"/>
      <c r="BM6" s="156"/>
      <c r="BN6" s="156"/>
      <c r="BO6" s="156"/>
      <c r="BP6" s="156"/>
      <c r="BQ6" s="156"/>
      <c r="BR6" s="156"/>
      <c r="BS6" s="156"/>
      <c r="BT6" s="156"/>
      <c r="BU6" s="156"/>
      <c r="BV6" s="156"/>
      <c r="BW6" s="156"/>
      <c r="BX6" s="156"/>
      <c r="BY6" s="156"/>
      <c r="BZ6" s="156"/>
      <c r="CA6" s="156"/>
      <c r="CB6" s="156"/>
      <c r="CC6" s="156"/>
      <c r="CD6" s="156"/>
      <c r="CE6" s="156"/>
      <c r="CF6" s="156"/>
      <c r="CG6" s="156"/>
      <c r="CH6" s="156"/>
      <c r="CI6" s="156"/>
      <c r="CJ6" s="156"/>
      <c r="CK6" s="156"/>
      <c r="CL6" s="156"/>
      <c r="CM6" s="156"/>
      <c r="CN6" s="156"/>
      <c r="CO6" s="156"/>
      <c r="CP6" s="156"/>
      <c r="CQ6" s="156"/>
      <c r="CR6" s="156"/>
      <c r="CS6" s="156"/>
      <c r="CT6" s="156"/>
      <c r="CU6" s="156"/>
      <c r="CV6" s="156"/>
      <c r="CW6" s="156"/>
      <c r="CX6" s="156"/>
      <c r="CY6" s="156"/>
      <c r="CZ6" s="156"/>
      <c r="DA6" s="156"/>
      <c r="DB6" s="156"/>
      <c r="DC6" s="156"/>
      <c r="DD6" s="156"/>
      <c r="DE6" s="156"/>
      <c r="DF6" s="156"/>
      <c r="DG6" s="156"/>
      <c r="DH6" s="156"/>
      <c r="DI6" s="156"/>
      <c r="DJ6" s="156"/>
      <c r="DK6" s="156"/>
      <c r="DL6" s="156"/>
      <c r="DM6" s="156"/>
      <c r="DN6" s="156"/>
      <c r="DO6" s="156"/>
      <c r="DP6" s="156"/>
      <c r="DQ6" s="156"/>
      <c r="DR6" s="156"/>
      <c r="DS6" s="156"/>
      <c r="DT6" s="156"/>
      <c r="DU6" s="156"/>
      <c r="DV6" s="156"/>
      <c r="DW6" s="156"/>
      <c r="DX6" s="156"/>
      <c r="DY6" s="156"/>
      <c r="DZ6" s="156"/>
      <c r="EA6" s="156"/>
      <c r="EB6" s="156"/>
      <c r="EC6" s="156"/>
      <c r="ED6" s="156"/>
      <c r="EE6" s="158"/>
    </row>
    <row r="7" spans="1:135" x14ac:dyDescent="0.25">
      <c r="A7" s="156">
        <f>SUMIF($C$3:$EE$3,"&lt;="&amp;Summary!$B$19,'Monthly CF'!C7:EE7)</f>
        <v>4773560.4341409914</v>
      </c>
      <c r="B7" s="27" t="s">
        <v>205</v>
      </c>
      <c r="C7" s="156"/>
      <c r="D7" s="156">
        <f>SUMIF(Leases!$B:$B,"BRR",Leases!D:D)</f>
        <v>0</v>
      </c>
      <c r="E7" s="156">
        <f>SUMIF(Leases!$B:$B,"BRR",Leases!E:E)</f>
        <v>0</v>
      </c>
      <c r="F7" s="156">
        <f>SUMIF(Leases!$B:$B,"BRR",Leases!F:F)</f>
        <v>0</v>
      </c>
      <c r="G7" s="156">
        <f>SUMIF(Leases!$B:$B,"BRR",Leases!G:G)</f>
        <v>0</v>
      </c>
      <c r="H7" s="156">
        <f>SUMIF(Leases!$B:$B,"BRR",Leases!H:H)</f>
        <v>0</v>
      </c>
      <c r="I7" s="156">
        <f>SUMIF(Leases!$B:$B,"BRR",Leases!I:I)</f>
        <v>0</v>
      </c>
      <c r="J7" s="156">
        <f>SUMIF(Leases!$B:$B,"BRR",Leases!J:J)</f>
        <v>0</v>
      </c>
      <c r="K7" s="156">
        <f>SUMIF(Leases!$B:$B,"BRR",Leases!K:K)</f>
        <v>0</v>
      </c>
      <c r="L7" s="156">
        <f>SUMIF(Leases!$B:$B,"BRR",Leases!L:L)</f>
        <v>0</v>
      </c>
      <c r="M7" s="156">
        <f>SUMIF(Leases!$B:$B,"BRR",Leases!M:M)</f>
        <v>0</v>
      </c>
      <c r="N7" s="156">
        <f>SUMIF(Leases!$B:$B,"BRR",Leases!N:N)</f>
        <v>0</v>
      </c>
      <c r="O7" s="156">
        <f>SUMIF(Leases!$B:$B,"BRR",Leases!O:O)</f>
        <v>0</v>
      </c>
      <c r="P7" s="156">
        <f>SUMIF(Leases!$B:$B,"BRR",Leases!P:P)</f>
        <v>0</v>
      </c>
      <c r="Q7" s="156">
        <f>SUMIF(Leases!$B:$B,"BRR",Leases!Q:Q)</f>
        <v>0</v>
      </c>
      <c r="R7" s="156">
        <f>SUMIF(Leases!$B:$B,"BRR",Leases!R:R)</f>
        <v>0</v>
      </c>
      <c r="S7" s="156">
        <f>SUMIF(Leases!$B:$B,"BRR",Leases!S:S)</f>
        <v>0</v>
      </c>
      <c r="T7" s="156">
        <f>SUMIF(Leases!$B:$B,"BRR",Leases!T:T)</f>
        <v>0</v>
      </c>
      <c r="U7" s="156">
        <f>SUMIF(Leases!$B:$B,"BRR",Leases!U:U)</f>
        <v>0</v>
      </c>
      <c r="V7" s="156">
        <f>SUMIF(Leases!$B:$B,"BRR",Leases!V:V)</f>
        <v>0</v>
      </c>
      <c r="W7" s="156">
        <f>SUMIF(Leases!$B:$B,"BRR",Leases!W:W)</f>
        <v>0</v>
      </c>
      <c r="X7" s="156">
        <f>SUMIF(Leases!$B:$B,"BRR",Leases!X:X)</f>
        <v>32645.833333333332</v>
      </c>
      <c r="Y7" s="156">
        <f>SUMIF(Leases!$B:$B,"BRR",Leases!Y:Y)</f>
        <v>35875</v>
      </c>
      <c r="Z7" s="156">
        <f>SUMIF(Leases!$B:$B,"BRR",Leases!Z:Z)</f>
        <v>37687.5</v>
      </c>
      <c r="AA7" s="156">
        <f>SUMIF(Leases!$B:$B,"BRR",Leases!AA:AA)</f>
        <v>37687.5</v>
      </c>
      <c r="AB7" s="156">
        <f>SUMIF(Leases!$B:$B,"BRR",Leases!AB:AB)</f>
        <v>47895.833333333336</v>
      </c>
      <c r="AC7" s="156">
        <f>SUMIF(Leases!$B:$B,"BRR",Leases!AC:AC)</f>
        <v>58104.166666666672</v>
      </c>
      <c r="AD7" s="156">
        <f>SUMIF(Leases!$B:$B,"BRR",Leases!AD:AD)</f>
        <v>58104.166666666672</v>
      </c>
      <c r="AE7" s="156">
        <f>SUMIF(Leases!$B:$B,"BRR",Leases!AE:AE)</f>
        <v>58104.166666666672</v>
      </c>
      <c r="AF7" s="156">
        <f>SUMIF(Leases!$B:$B,"BRR",Leases!AF:AF)</f>
        <v>63937.5</v>
      </c>
      <c r="AG7" s="156">
        <f>SUMIF(Leases!$B:$B,"BRR",Leases!AG:AG)</f>
        <v>74937.5</v>
      </c>
      <c r="AH7" s="156">
        <f>SUMIF(Leases!$B:$B,"BRR",Leases!AH:AH)</f>
        <v>74937.5</v>
      </c>
      <c r="AI7" s="156">
        <f>SUMIF(Leases!$B:$B,"BRR",Leases!AI:AI)</f>
        <v>74937.5</v>
      </c>
      <c r="AJ7" s="156">
        <f>SUMIF(Leases!$B:$B,"BRR",Leases!AJ:AJ)</f>
        <v>75916.875</v>
      </c>
      <c r="AK7" s="156">
        <f>SUMIF(Leases!$B:$B,"BRR",Leases!AK:AK)</f>
        <v>76013.75</v>
      </c>
      <c r="AL7" s="156">
        <f>SUMIF(Leases!$B:$B,"BRR",Leases!AL:AL)</f>
        <v>76068.125</v>
      </c>
      <c r="AM7" s="156">
        <f>SUMIF(Leases!$B:$B,"BRR",Leases!AM:AM)</f>
        <v>76068.125</v>
      </c>
      <c r="AN7" s="156">
        <f>SUMIF(Leases!$B:$B,"BRR",Leases!AN:AN)</f>
        <v>76374.375</v>
      </c>
      <c r="AO7" s="156">
        <f>SUMIF(Leases!$B:$B,"BRR",Leases!AO:AO)</f>
        <v>76680.625</v>
      </c>
      <c r="AP7" s="156">
        <f>SUMIF(Leases!$B:$B,"BRR",Leases!AP:AP)</f>
        <v>76680.625</v>
      </c>
      <c r="AQ7" s="156">
        <f>SUMIF(Leases!$B:$B,"BRR",Leases!AQ:AQ)</f>
        <v>76680.625</v>
      </c>
      <c r="AR7" s="156">
        <f>SUMIF(Leases!$B:$B,"BRR",Leases!AR:AR)</f>
        <v>76855.625</v>
      </c>
      <c r="AS7" s="156">
        <f>SUMIF(Leases!$B:$B,"BRR",Leases!AS:AS)</f>
        <v>77185.625</v>
      </c>
      <c r="AT7" s="156">
        <f>SUMIF(Leases!$B:$B,"BRR",Leases!AT:AT)</f>
        <v>77185.625</v>
      </c>
      <c r="AU7" s="156">
        <f>SUMIF(Leases!$B:$B,"BRR",Leases!AU:AU)</f>
        <v>77185.625</v>
      </c>
      <c r="AV7" s="156">
        <f>SUMIF(Leases!$B:$B,"BRR",Leases!AV:AV)</f>
        <v>78194.381250000006</v>
      </c>
      <c r="AW7" s="156">
        <f>SUMIF(Leases!$B:$B,"BRR",Leases!AW:AW)</f>
        <v>78294.162500000006</v>
      </c>
      <c r="AX7" s="156">
        <f>SUMIF(Leases!$B:$B,"BRR",Leases!AX:AX)</f>
        <v>78350.168750000012</v>
      </c>
      <c r="AY7" s="156">
        <f>SUMIF(Leases!$B:$B,"BRR",Leases!AY:AY)</f>
        <v>78350.168750000012</v>
      </c>
      <c r="AZ7" s="156">
        <f>SUMIF(Leases!$B:$B,"BRR",Leases!AZ:AZ)</f>
        <v>78665.606250000012</v>
      </c>
      <c r="BA7" s="156">
        <f>SUMIF(Leases!$B:$B,"BRR",Leases!BA:BA)</f>
        <v>78981.043750000012</v>
      </c>
      <c r="BB7" s="156">
        <f>SUMIF(Leases!$B:$B,"BRR",Leases!BB:BB)</f>
        <v>78981.043750000012</v>
      </c>
      <c r="BC7" s="156">
        <f>SUMIF(Leases!$B:$B,"BRR",Leases!BC:BC)</f>
        <v>78981.043750000012</v>
      </c>
      <c r="BD7" s="156">
        <f>SUMIF(Leases!$B:$B,"BRR",Leases!BD:BD)</f>
        <v>79161.293750000012</v>
      </c>
      <c r="BE7" s="156">
        <f>SUMIF(Leases!$B:$B,"BRR",Leases!BE:BE)</f>
        <v>79501.193750000006</v>
      </c>
      <c r="BF7" s="156">
        <f>SUMIF(Leases!$B:$B,"BRR",Leases!BF:BF)</f>
        <v>79501.193750000006</v>
      </c>
      <c r="BG7" s="156">
        <f>SUMIF(Leases!$B:$B,"BRR",Leases!BG:BG)</f>
        <v>79501.193750000006</v>
      </c>
      <c r="BH7" s="156">
        <f>SUMIF(Leases!$B:$B,"BRR",Leases!BH:BH)</f>
        <v>44867.229166666664</v>
      </c>
      <c r="BI7" s="156">
        <f>SUMIF(Leases!$B:$B,"BRR",Leases!BI:BI)</f>
        <v>41441.40625</v>
      </c>
      <c r="BJ7" s="156">
        <f>SUMIF(Leases!$B:$B,"BRR",Leases!BJ:BJ)</f>
        <v>41499.0926875</v>
      </c>
      <c r="BK7" s="156">
        <f>SUMIF(Leases!$B:$B,"BRR",Leases!BK:BK)</f>
        <v>79766.392227500008</v>
      </c>
      <c r="BL7" s="156">
        <f>SUMIF(Leases!$B:$B,"BRR",Leases!BL:BL)</f>
        <v>83842.988885833343</v>
      </c>
      <c r="BM7" s="156">
        <f>SUMIF(Leases!$B:$B,"BRR",Leases!BM:BM)</f>
        <v>74273.5379197</v>
      </c>
      <c r="BN7" s="156">
        <f>SUMIF(Leases!$B:$B,"BRR",Leases!BN:BN)</f>
        <v>74273.5379197</v>
      </c>
      <c r="BO7" s="156">
        <f>SUMIF(Leases!$B:$B,"BRR",Leases!BO:BO)</f>
        <v>74273.5379197</v>
      </c>
      <c r="BP7" s="156">
        <f>SUMIF(Leases!$B:$B,"BRR",Leases!BP:BP)</f>
        <v>85279.086779833335</v>
      </c>
      <c r="BQ7" s="156">
        <f>SUMIF(Leases!$B:$B,"BRR",Leases!BQ:BQ)</f>
        <v>85629.183779833329</v>
      </c>
      <c r="BR7" s="156">
        <f>SUMIF(Leases!$B:$B,"BRR",Leases!BR:BR)</f>
        <v>85629.183779833329</v>
      </c>
      <c r="BS7" s="156">
        <f>SUMIF(Leases!$B:$B,"BRR",Leases!BS:BS)</f>
        <v>85629.183779833329</v>
      </c>
      <c r="BT7" s="156">
        <f>SUMIF(Leases!$B:$B,"BRR",Leases!BT:BT)</f>
        <v>85629.183779833329</v>
      </c>
      <c r="BU7" s="156">
        <f>SUMIF(Leases!$B:$B,"BRR",Leases!BU:BU)</f>
        <v>85629.183779833329</v>
      </c>
      <c r="BV7" s="156">
        <f>SUMIF(Leases!$B:$B,"BRR",Leases!BV:BV)</f>
        <v>85688.600810458331</v>
      </c>
      <c r="BW7" s="156">
        <f>SUMIF(Leases!$B:$B,"BRR",Leases!BW:BW)</f>
        <v>85688.600810458331</v>
      </c>
      <c r="BX7" s="156">
        <f>SUMIF(Leases!$B:$B,"BRR",Leases!BX:BX)</f>
        <v>86023.248454208326</v>
      </c>
      <c r="BY7" s="156">
        <f>SUMIF(Leases!$B:$B,"BRR",Leases!BY:BY)</f>
        <v>87646.232158228333</v>
      </c>
      <c r="BZ7" s="156">
        <f>SUMIF(Leases!$B:$B,"BRR",Leases!BZ:BZ)</f>
        <v>87646.232158228333</v>
      </c>
      <c r="CA7" s="156">
        <f>SUMIF(Leases!$B:$B,"BRR",Leases!CA:CA)</f>
        <v>87646.232158228333</v>
      </c>
      <c r="CB7" s="156">
        <f>SUMIF(Leases!$B:$B,"BRR",Leases!CB:CB)</f>
        <v>87837.459383228343</v>
      </c>
      <c r="CC7" s="156">
        <f>SUMIF(Leases!$B:$B,"BRR",Leases!CC:CC)</f>
        <v>88198.059293228333</v>
      </c>
      <c r="CD7" s="156">
        <f>SUMIF(Leases!$B:$B,"BRR",Leases!CD:CD)</f>
        <v>88198.059293228333</v>
      </c>
      <c r="CE7" s="156">
        <f>SUMIF(Leases!$B:$B,"BRR",Leases!CE:CE)</f>
        <v>88198.059293228333</v>
      </c>
      <c r="CF7" s="156">
        <f>SUMIF(Leases!$B:$B,"BRR",Leases!CF:CF)</f>
        <v>88198.059293228333</v>
      </c>
      <c r="CG7" s="156">
        <f>SUMIF(Leases!$B:$B,"BRR",Leases!CG:CG)</f>
        <v>88198.059293228333</v>
      </c>
      <c r="CH7" s="156">
        <f>SUMIF(Leases!$B:$B,"BRR",Leases!CH:CH)</f>
        <v>88259.258834772088</v>
      </c>
      <c r="CI7" s="156">
        <f>SUMIF(Leases!$B:$B,"BRR",Leases!CI:CI)</f>
        <v>88259.258834772088</v>
      </c>
      <c r="CJ7" s="156">
        <f>SUMIF(Leases!$B:$B,"BRR",Leases!CJ:CJ)</f>
        <v>88603.945907834583</v>
      </c>
      <c r="CK7" s="156">
        <f>SUMIF(Leases!$B:$B,"BRR",Leases!CK:CK)</f>
        <v>90275.619122975186</v>
      </c>
      <c r="CL7" s="156">
        <f>SUMIF(Leases!$B:$B,"BRR",Leases!CL:CL)</f>
        <v>90275.619122975186</v>
      </c>
      <c r="CM7" s="156">
        <f>SUMIF(Leases!$B:$B,"BRR",Leases!CM:CM)</f>
        <v>90275.619122975186</v>
      </c>
      <c r="CN7" s="156">
        <f>SUMIF(Leases!$B:$B,"BRR",Leases!CN:CN)</f>
        <v>90472.583164725191</v>
      </c>
      <c r="CO7" s="156">
        <f>SUMIF(Leases!$B:$B,"BRR",Leases!CO:CO)</f>
        <v>90844.001072025188</v>
      </c>
      <c r="CP7" s="156">
        <f>SUMIF(Leases!$B:$B,"BRR",Leases!CP:CP)</f>
        <v>90844.001072025188</v>
      </c>
      <c r="CQ7" s="156">
        <f>SUMIF(Leases!$B:$B,"BRR",Leases!CQ:CQ)</f>
        <v>90844.001072025188</v>
      </c>
      <c r="CR7" s="156">
        <f>SUMIF(Leases!$B:$B,"BRR",Leases!CR:CR)</f>
        <v>90844.001072025188</v>
      </c>
      <c r="CS7" s="156">
        <f>SUMIF(Leases!$B:$B,"BRR",Leases!CS:CS)</f>
        <v>90844.001072025188</v>
      </c>
      <c r="CT7" s="156">
        <f>SUMIF(Leases!$B:$B,"BRR",Leases!CT:CT)</f>
        <v>88742.816812356439</v>
      </c>
      <c r="CU7" s="156">
        <f>SUMIF(Leases!$B:$B,"BRR",Leases!CU:CU)</f>
        <v>88742.816812356439</v>
      </c>
      <c r="CV7" s="156">
        <f>SUMIF(Leases!$B:$B,"BRR",Leases!CV:CV)</f>
        <v>76908.560637210612</v>
      </c>
      <c r="CW7" s="156">
        <f>SUMIF(Leases!$B:$B,"BRR",Leases!CW:CW)</f>
        <v>81163.924211580656</v>
      </c>
      <c r="CX7" s="156">
        <f>SUMIF(Leases!$B:$B,"BRR",Leases!CX:CX)</f>
        <v>81163.924211580656</v>
      </c>
      <c r="CY7" s="156">
        <f>SUMIF(Leases!$B:$B,"BRR",Leases!CY:CY)</f>
        <v>92987.111637865062</v>
      </c>
      <c r="CZ7" s="156">
        <f>SUMIF(Leases!$B:$B,"BRR",Leases!CZ:CZ)</f>
        <v>93189.984600867567</v>
      </c>
      <c r="DA7" s="156">
        <f>SUMIF(Leases!$B:$B,"BRR",Leases!DA:DA)</f>
        <v>93572.545045386563</v>
      </c>
      <c r="DB7" s="156">
        <f>SUMIF(Leases!$B:$B,"BRR",Leases!DB:DB)</f>
        <v>93572.545045386563</v>
      </c>
      <c r="DC7" s="156">
        <f>SUMIF(Leases!$B:$B,"BRR",Leases!DC:DC)</f>
        <v>93572.545045386563</v>
      </c>
      <c r="DD7" s="156">
        <f>SUMIF(Leases!$B:$B,"BRR",Leases!DD:DD)</f>
        <v>93572.545045386563</v>
      </c>
      <c r="DE7" s="156">
        <f>SUMIF(Leases!$B:$B,"BRR",Leases!DE:DE)</f>
        <v>93572.545045386563</v>
      </c>
      <c r="DF7" s="156">
        <f>SUMIF(Leases!$B:$B,"BRR",Leases!DF:DF)</f>
        <v>93572.545045386563</v>
      </c>
      <c r="DG7" s="156">
        <f>SUMIF(Leases!$B:$B,"BRR",Leases!DG:DG)</f>
        <v>93572.545045386563</v>
      </c>
      <c r="DH7" s="156">
        <f>SUMIF(Leases!$B:$B,"BRR",Leases!DH:DH)</f>
        <v>93572.545045386563</v>
      </c>
      <c r="DI7" s="156">
        <f>SUMIF(Leases!$B:$B,"BRR",Leases!DI:DI)</f>
        <v>95776.724987001027</v>
      </c>
      <c r="DJ7" s="156">
        <f>SUMIF(Leases!$B:$B,"BRR",Leases!DJ:DJ)</f>
        <v>95776.724987001027</v>
      </c>
      <c r="DK7" s="156">
        <f>SUMIF(Leases!$B:$B,"BRR",Leases!DK:DK)</f>
        <v>95776.724987001027</v>
      </c>
      <c r="DL7" s="156">
        <f>SUMIF(Leases!$B:$B,"BRR",Leases!DL:DL)</f>
        <v>95985.684138893601</v>
      </c>
      <c r="DM7" s="156">
        <f>SUMIF(Leases!$B:$B,"BRR",Leases!DM:DM)</f>
        <v>96379.721396748166</v>
      </c>
      <c r="DN7" s="156">
        <f>SUMIF(Leases!$B:$B,"BRR",Leases!DN:DN)</f>
        <v>96379.721396748166</v>
      </c>
      <c r="DO7" s="156">
        <f>SUMIF(Leases!$B:$B,"BRR",Leases!DO:DO)</f>
        <v>96379.721396748166</v>
      </c>
      <c r="DP7" s="156">
        <f>SUMIF(Leases!$B:$B,"BRR",Leases!DP:DP)</f>
        <v>96379.721396748166</v>
      </c>
      <c r="DQ7" s="156">
        <f>SUMIF(Leases!$B:$B,"BRR",Leases!DQ:DQ)</f>
        <v>96379.721396748166</v>
      </c>
      <c r="DR7" s="156">
        <f>SUMIF(Leases!$B:$B,"BRR",Leases!DR:DR)</f>
        <v>96379.721396748166</v>
      </c>
      <c r="DS7" s="156">
        <f>SUMIF(Leases!$B:$B,"BRR",Leases!DS:DS)</f>
        <v>96379.721396748166</v>
      </c>
      <c r="DT7" s="156">
        <f>SUMIF(Leases!$B:$B,"BRR",Leases!DT:DT)</f>
        <v>96379.721396748166</v>
      </c>
      <c r="DU7" s="156">
        <f>SUMIF(Leases!$B:$B,"BRR",Leases!DU:DU)</f>
        <v>98650.026736611049</v>
      </c>
      <c r="DV7" s="156">
        <f>SUMIF(Leases!$B:$B,"BRR",Leases!DV:DV)</f>
        <v>98650.026736611049</v>
      </c>
      <c r="DW7" s="156">
        <f>SUMIF(Leases!$B:$B,"BRR",Leases!DW:DW)</f>
        <v>98650.026736611049</v>
      </c>
      <c r="DX7" s="156">
        <f>SUMIF(Leases!$B:$B,"BRR",Leases!DX:DX)</f>
        <v>98865.25466306039</v>
      </c>
      <c r="DY7" s="156">
        <f>SUMIF(Leases!$B:$B,"BRR",Leases!DY:DY)</f>
        <v>85336.642143386824</v>
      </c>
      <c r="DZ7" s="156">
        <f>SUMIF(Leases!$B:$B,"BRR",Leases!DZ:DZ)</f>
        <v>85336.642143386824</v>
      </c>
      <c r="EA7" s="156">
        <f>SUMIF(Leases!$B:$B,"BRR",Leases!EA:EA)</f>
        <v>85336.642143386824</v>
      </c>
      <c r="EB7" s="156">
        <f>SUMIF(Leases!$B:$B,"BRR",Leases!EB:EB)</f>
        <v>99671.750189724116</v>
      </c>
      <c r="EC7" s="156">
        <f>SUMIF(Leases!$B:$B,"BRR",Leases!EC:EC)</f>
        <v>99671.750189724116</v>
      </c>
      <c r="ED7" s="156">
        <f>SUMIF(Leases!$B:$B,"BRR",Leases!ED:ED)</f>
        <v>99671.750189724116</v>
      </c>
      <c r="EE7" s="158">
        <f>SUMIF(Leases!$B:$B,"BRR",Leases!EE:EE)</f>
        <v>99671.750189724116</v>
      </c>
    </row>
    <row r="8" spans="1:135" x14ac:dyDescent="0.25">
      <c r="A8" s="156">
        <f>SUMIF($C$3:$EE$3,"&lt;="&amp;Summary!$B$19,'Monthly CF'!C8:EE8)</f>
        <v>-480477.82474793319</v>
      </c>
      <c r="B8" s="27" t="s">
        <v>206</v>
      </c>
      <c r="C8" s="156"/>
      <c r="D8" s="156">
        <f>SUMIF(Leases!$B:$B,"FR",Leases!D:D)</f>
        <v>0</v>
      </c>
      <c r="E8" s="156">
        <f>SUMIF(Leases!$B:$B,"FR",Leases!E:E)</f>
        <v>0</v>
      </c>
      <c r="F8" s="156">
        <f>SUMIF(Leases!$B:$B,"FR",Leases!F:F)</f>
        <v>0</v>
      </c>
      <c r="G8" s="156">
        <f>SUMIF(Leases!$B:$B,"FR",Leases!G:G)</f>
        <v>0</v>
      </c>
      <c r="H8" s="156">
        <f>SUMIF(Leases!$B:$B,"FR",Leases!H:H)</f>
        <v>0</v>
      </c>
      <c r="I8" s="156">
        <f>SUMIF(Leases!$B:$B,"FR",Leases!I:I)</f>
        <v>0</v>
      </c>
      <c r="J8" s="156">
        <f>SUMIF(Leases!$B:$B,"FR",Leases!J:J)</f>
        <v>0</v>
      </c>
      <c r="K8" s="156">
        <f>SUMIF(Leases!$B:$B,"FR",Leases!K:K)</f>
        <v>0</v>
      </c>
      <c r="L8" s="156">
        <f>SUMIF(Leases!$B:$B,"FR",Leases!L:L)</f>
        <v>0</v>
      </c>
      <c r="M8" s="156">
        <f>SUMIF(Leases!$B:$B,"FR",Leases!M:M)</f>
        <v>0</v>
      </c>
      <c r="N8" s="156">
        <f>SUMIF(Leases!$B:$B,"FR",Leases!N:N)</f>
        <v>0</v>
      </c>
      <c r="O8" s="156">
        <f>SUMIF(Leases!$B:$B,"FR",Leases!O:O)</f>
        <v>0</v>
      </c>
      <c r="P8" s="156">
        <f>SUMIF(Leases!$B:$B,"FR",Leases!P:P)</f>
        <v>0</v>
      </c>
      <c r="Q8" s="156">
        <f>SUMIF(Leases!$B:$B,"FR",Leases!Q:Q)</f>
        <v>0</v>
      </c>
      <c r="R8" s="156">
        <f>SUMIF(Leases!$B:$B,"FR",Leases!R:R)</f>
        <v>0</v>
      </c>
      <c r="S8" s="156">
        <f>SUMIF(Leases!$B:$B,"FR",Leases!S:S)</f>
        <v>0</v>
      </c>
      <c r="T8" s="156">
        <f>SUMIF(Leases!$B:$B,"FR",Leases!T:T)</f>
        <v>0</v>
      </c>
      <c r="U8" s="156">
        <f>SUMIF(Leases!$B:$B,"FR",Leases!U:U)</f>
        <v>0</v>
      </c>
      <c r="V8" s="156">
        <f>SUMIF(Leases!$B:$B,"FR",Leases!V:V)</f>
        <v>0</v>
      </c>
      <c r="W8" s="156">
        <f>SUMIF(Leases!$B:$B,"FR",Leases!W:W)</f>
        <v>0</v>
      </c>
      <c r="X8" s="156">
        <f>SUMIF(Leases!$B:$B,"FR",Leases!X:X)</f>
        <v>-32645.833333333332</v>
      </c>
      <c r="Y8" s="156">
        <f>SUMIF(Leases!$B:$B,"FR",Leases!Y:Y)</f>
        <v>-35875</v>
      </c>
      <c r="Z8" s="156">
        <f>SUMIF(Leases!$B:$B,"FR",Leases!Z:Z)</f>
        <v>-37687.5</v>
      </c>
      <c r="AA8" s="156">
        <f>SUMIF(Leases!$B:$B,"FR",Leases!AA:AA)</f>
        <v>-37687.5</v>
      </c>
      <c r="AB8" s="156">
        <f>SUMIF(Leases!$B:$B,"FR",Leases!AB:AB)</f>
        <v>-47895.833333333336</v>
      </c>
      <c r="AC8" s="156">
        <f>SUMIF(Leases!$B:$B,"FR",Leases!AC:AC)</f>
        <v>-25458.333333333336</v>
      </c>
      <c r="AD8" s="156">
        <f>SUMIF(Leases!$B:$B,"FR",Leases!AD:AD)</f>
        <v>-22229.166666666668</v>
      </c>
      <c r="AE8" s="156">
        <f>SUMIF(Leases!$B:$B,"FR",Leases!AE:AE)</f>
        <v>-20416.666666666668</v>
      </c>
      <c r="AF8" s="156">
        <f>SUMIF(Leases!$B:$B,"FR",Leases!AF:AF)</f>
        <v>-26250</v>
      </c>
      <c r="AG8" s="156">
        <f>SUMIF(Leases!$B:$B,"FR",Leases!AG:AG)</f>
        <v>-27041.666666666664</v>
      </c>
      <c r="AH8" s="156">
        <f>SUMIF(Leases!$B:$B,"FR",Leases!AH:AH)</f>
        <v>-16833.333333333332</v>
      </c>
      <c r="AI8" s="156">
        <f>SUMIF(Leases!$B:$B,"FR",Leases!AI:AI)</f>
        <v>-16833.333333333332</v>
      </c>
      <c r="AJ8" s="156">
        <f>SUMIF(Leases!$B:$B,"FR",Leases!AJ:AJ)</f>
        <v>-16833.333333333332</v>
      </c>
      <c r="AK8" s="156">
        <f>SUMIF(Leases!$B:$B,"FR",Leases!AK:AK)</f>
        <v>-11000</v>
      </c>
      <c r="AL8" s="156">
        <f>SUMIF(Leases!$B:$B,"FR",Leases!AL:AL)</f>
        <v>0</v>
      </c>
      <c r="AM8" s="156">
        <f>SUMIF(Leases!$B:$B,"FR",Leases!AM:AM)</f>
        <v>0</v>
      </c>
      <c r="AN8" s="156">
        <f>SUMIF(Leases!$B:$B,"FR",Leases!AN:AN)</f>
        <v>0</v>
      </c>
      <c r="AO8" s="156">
        <f>SUMIF(Leases!$B:$B,"FR",Leases!AO:AO)</f>
        <v>0</v>
      </c>
      <c r="AP8" s="156">
        <f>SUMIF(Leases!$B:$B,"FR",Leases!AP:AP)</f>
        <v>0</v>
      </c>
      <c r="AQ8" s="156">
        <f>SUMIF(Leases!$B:$B,"FR",Leases!AQ:AQ)</f>
        <v>0</v>
      </c>
      <c r="AR8" s="156">
        <f>SUMIF(Leases!$B:$B,"FR",Leases!AR:AR)</f>
        <v>0</v>
      </c>
      <c r="AS8" s="156">
        <f>SUMIF(Leases!$B:$B,"FR",Leases!AS:AS)</f>
        <v>0</v>
      </c>
      <c r="AT8" s="156">
        <f>SUMIF(Leases!$B:$B,"FR",Leases!AT:AT)</f>
        <v>0</v>
      </c>
      <c r="AU8" s="156">
        <f>SUMIF(Leases!$B:$B,"FR",Leases!AU:AU)</f>
        <v>0</v>
      </c>
      <c r="AV8" s="156">
        <f>SUMIF(Leases!$B:$B,"FR",Leases!AV:AV)</f>
        <v>0</v>
      </c>
      <c r="AW8" s="156">
        <f>SUMIF(Leases!$B:$B,"FR",Leases!AW:AW)</f>
        <v>0</v>
      </c>
      <c r="AX8" s="156">
        <f>SUMIF(Leases!$B:$B,"FR",Leases!AX:AX)</f>
        <v>0</v>
      </c>
      <c r="AY8" s="156">
        <f>SUMIF(Leases!$B:$B,"FR",Leases!AY:AY)</f>
        <v>0</v>
      </c>
      <c r="AZ8" s="156">
        <f>SUMIF(Leases!$B:$B,"FR",Leases!AZ:AZ)</f>
        <v>0</v>
      </c>
      <c r="BA8" s="156">
        <f>SUMIF(Leases!$B:$B,"FR",Leases!BA:BA)</f>
        <v>0</v>
      </c>
      <c r="BB8" s="156">
        <f>SUMIF(Leases!$B:$B,"FR",Leases!BB:BB)</f>
        <v>0</v>
      </c>
      <c r="BC8" s="156">
        <f>SUMIF(Leases!$B:$B,"FR",Leases!BC:BC)</f>
        <v>0</v>
      </c>
      <c r="BD8" s="156">
        <f>SUMIF(Leases!$B:$B,"FR",Leases!BD:BD)</f>
        <v>0</v>
      </c>
      <c r="BE8" s="156">
        <f>SUMIF(Leases!$B:$B,"FR",Leases!BE:BE)</f>
        <v>0</v>
      </c>
      <c r="BF8" s="156">
        <f>SUMIF(Leases!$B:$B,"FR",Leases!BF:BF)</f>
        <v>0</v>
      </c>
      <c r="BG8" s="156">
        <f>SUMIF(Leases!$B:$B,"FR",Leases!BG:BG)</f>
        <v>0</v>
      </c>
      <c r="BH8" s="156">
        <f>SUMIF(Leases!$B:$B,"FR",Leases!BH:BH)</f>
        <v>0</v>
      </c>
      <c r="BI8" s="156">
        <f>SUMIF(Leases!$B:$B,"FR",Leases!BI:BI)</f>
        <v>0</v>
      </c>
      <c r="BJ8" s="156">
        <f>SUMIF(Leases!$B:$B,"FR",Leases!BJ:BJ)</f>
        <v>0</v>
      </c>
      <c r="BK8" s="156">
        <f>SUMIF(Leases!$B:$B,"FR",Leases!BK:BK)</f>
        <v>-38267.29954</v>
      </c>
      <c r="BL8" s="156">
        <f>SUMIF(Leases!$B:$B,"FR",Leases!BL:BL)</f>
        <v>-42018.995573333334</v>
      </c>
      <c r="BM8" s="156">
        <f>SUMIF(Leases!$B:$B,"FR",Leases!BM:BM)</f>
        <v>-3864.2469143333328</v>
      </c>
      <c r="BN8" s="156">
        <f>SUMIF(Leases!$B:$B,"FR",Leases!BN:BN)</f>
        <v>0</v>
      </c>
      <c r="BO8" s="156">
        <f>SUMIF(Leases!$B:$B,"FR",Leases!BO:BO)</f>
        <v>0</v>
      </c>
      <c r="BP8" s="156">
        <f>SUMIF(Leases!$B:$B,"FR",Leases!BP:BP)</f>
        <v>-10819.891360133333</v>
      </c>
      <c r="BQ8" s="156">
        <f>SUMIF(Leases!$B:$B,"FR",Leases!BQ:BQ)</f>
        <v>-10819.891360133333</v>
      </c>
      <c r="BR8" s="156">
        <f>SUMIF(Leases!$B:$B,"FR",Leases!BR:BR)</f>
        <v>0</v>
      </c>
      <c r="BS8" s="156">
        <f>SUMIF(Leases!$B:$B,"FR",Leases!BS:BS)</f>
        <v>0</v>
      </c>
      <c r="BT8" s="156">
        <f>SUMIF(Leases!$B:$B,"FR",Leases!BT:BT)</f>
        <v>0</v>
      </c>
      <c r="BU8" s="156">
        <f>SUMIF(Leases!$B:$B,"FR",Leases!BU:BU)</f>
        <v>0</v>
      </c>
      <c r="BV8" s="156">
        <f>SUMIF(Leases!$B:$B,"FR",Leases!BV:BV)</f>
        <v>0</v>
      </c>
      <c r="BW8" s="156">
        <f>SUMIF(Leases!$B:$B,"FR",Leases!BW:BW)</f>
        <v>0</v>
      </c>
      <c r="BX8" s="156">
        <f>SUMIF(Leases!$B:$B,"FR",Leases!BX:BX)</f>
        <v>0</v>
      </c>
      <c r="BY8" s="156">
        <f>SUMIF(Leases!$B:$B,"FR",Leases!BY:BY)</f>
        <v>0</v>
      </c>
      <c r="BZ8" s="156">
        <f>SUMIF(Leases!$B:$B,"FR",Leases!BZ:BZ)</f>
        <v>0</v>
      </c>
      <c r="CA8" s="156">
        <f>SUMIF(Leases!$B:$B,"FR",Leases!CA:CA)</f>
        <v>0</v>
      </c>
      <c r="CB8" s="156">
        <f>SUMIF(Leases!$B:$B,"FR",Leases!CB:CB)</f>
        <v>0</v>
      </c>
      <c r="CC8" s="156">
        <f>SUMIF(Leases!$B:$B,"FR",Leases!CC:CC)</f>
        <v>0</v>
      </c>
      <c r="CD8" s="156">
        <f>SUMIF(Leases!$B:$B,"FR",Leases!CD:CD)</f>
        <v>0</v>
      </c>
      <c r="CE8" s="156">
        <f>SUMIF(Leases!$B:$B,"FR",Leases!CE:CE)</f>
        <v>0</v>
      </c>
      <c r="CF8" s="156">
        <f>SUMIF(Leases!$B:$B,"FR",Leases!CF:CF)</f>
        <v>0</v>
      </c>
      <c r="CG8" s="156">
        <f>SUMIF(Leases!$B:$B,"FR",Leases!CG:CG)</f>
        <v>0</v>
      </c>
      <c r="CH8" s="156">
        <f>SUMIF(Leases!$B:$B,"FR",Leases!CH:CH)</f>
        <v>0</v>
      </c>
      <c r="CI8" s="156">
        <f>SUMIF(Leases!$B:$B,"FR",Leases!CI:CI)</f>
        <v>0</v>
      </c>
      <c r="CJ8" s="156">
        <f>SUMIF(Leases!$B:$B,"FR",Leases!CJ:CJ)</f>
        <v>0</v>
      </c>
      <c r="CK8" s="156">
        <f>SUMIF(Leases!$B:$B,"FR",Leases!CK:CK)</f>
        <v>0</v>
      </c>
      <c r="CL8" s="156">
        <f>SUMIF(Leases!$B:$B,"FR",Leases!CL:CL)</f>
        <v>0</v>
      </c>
      <c r="CM8" s="156">
        <f>SUMIF(Leases!$B:$B,"FR",Leases!CM:CM)</f>
        <v>0</v>
      </c>
      <c r="CN8" s="156">
        <f>SUMIF(Leases!$B:$B,"FR",Leases!CN:CN)</f>
        <v>0</v>
      </c>
      <c r="CO8" s="156">
        <f>SUMIF(Leases!$B:$B,"FR",Leases!CO:CO)</f>
        <v>0</v>
      </c>
      <c r="CP8" s="156">
        <f>SUMIF(Leases!$B:$B,"FR",Leases!CP:CP)</f>
        <v>0</v>
      </c>
      <c r="CQ8" s="156">
        <f>SUMIF(Leases!$B:$B,"FR",Leases!CQ:CQ)</f>
        <v>0</v>
      </c>
      <c r="CR8" s="156">
        <f>SUMIF(Leases!$B:$B,"FR",Leases!CR:CR)</f>
        <v>0</v>
      </c>
      <c r="CS8" s="156">
        <f>SUMIF(Leases!$B:$B,"FR",Leases!CS:CS)</f>
        <v>0</v>
      </c>
      <c r="CT8" s="156">
        <f>SUMIF(Leases!$B:$B,"FR",Leases!CT:CT)</f>
        <v>0</v>
      </c>
      <c r="CU8" s="156">
        <f>SUMIF(Leases!$B:$B,"FR",Leases!CU:CU)</f>
        <v>0</v>
      </c>
      <c r="CV8" s="156">
        <f>SUMIF(Leases!$B:$B,"FR",Leases!CV:CV)</f>
        <v>0</v>
      </c>
      <c r="CW8" s="156">
        <f>SUMIF(Leases!$B:$B,"FR",Leases!CW:CW)</f>
        <v>-2533.5401627752317</v>
      </c>
      <c r="CX8" s="156">
        <f>SUMIF(Leases!$B:$B,"FR",Leases!CX:CX)</f>
        <v>-2533.5401627752317</v>
      </c>
      <c r="CY8" s="156">
        <f>SUMIF(Leases!$B:$B,"FR",Leases!CY:CY)</f>
        <v>-11823.187426284416</v>
      </c>
      <c r="CZ8" s="156">
        <f>SUMIF(Leases!$B:$B,"FR",Leases!CZ:CZ)</f>
        <v>-11823.187426284416</v>
      </c>
      <c r="DA8" s="156">
        <f>SUMIF(Leases!$B:$B,"FR",Leases!DA:DA)</f>
        <v>0</v>
      </c>
      <c r="DB8" s="156">
        <f>SUMIF(Leases!$B:$B,"FR",Leases!DB:DB)</f>
        <v>0</v>
      </c>
      <c r="DC8" s="156">
        <f>SUMIF(Leases!$B:$B,"FR",Leases!DC:DC)</f>
        <v>0</v>
      </c>
      <c r="DD8" s="156">
        <f>SUMIF(Leases!$B:$B,"FR",Leases!DD:DD)</f>
        <v>0</v>
      </c>
      <c r="DE8" s="156">
        <f>SUMIF(Leases!$B:$B,"FR",Leases!DE:DE)</f>
        <v>0</v>
      </c>
      <c r="DF8" s="156">
        <f>SUMIF(Leases!$B:$B,"FR",Leases!DF:DF)</f>
        <v>0</v>
      </c>
      <c r="DG8" s="156">
        <f>SUMIF(Leases!$B:$B,"FR",Leases!DG:DG)</f>
        <v>0</v>
      </c>
      <c r="DH8" s="156">
        <f>SUMIF(Leases!$B:$B,"FR",Leases!DH:DH)</f>
        <v>0</v>
      </c>
      <c r="DI8" s="156">
        <f>SUMIF(Leases!$B:$B,"FR",Leases!DI:DI)</f>
        <v>0</v>
      </c>
      <c r="DJ8" s="156">
        <f>SUMIF(Leases!$B:$B,"FR",Leases!DJ:DJ)</f>
        <v>0</v>
      </c>
      <c r="DK8" s="156">
        <f>SUMIF(Leases!$B:$B,"FR",Leases!DK:DK)</f>
        <v>0</v>
      </c>
      <c r="DL8" s="156">
        <f>SUMIF(Leases!$B:$B,"FR",Leases!DL:DL)</f>
        <v>0</v>
      </c>
      <c r="DM8" s="156">
        <f>SUMIF(Leases!$B:$B,"FR",Leases!DM:DM)</f>
        <v>0</v>
      </c>
      <c r="DN8" s="156">
        <f>SUMIF(Leases!$B:$B,"FR",Leases!DN:DN)</f>
        <v>0</v>
      </c>
      <c r="DO8" s="156">
        <f>SUMIF(Leases!$B:$B,"FR",Leases!DO:DO)</f>
        <v>0</v>
      </c>
      <c r="DP8" s="156">
        <f>SUMIF(Leases!$B:$B,"FR",Leases!DP:DP)</f>
        <v>0</v>
      </c>
      <c r="DQ8" s="156">
        <f>SUMIF(Leases!$B:$B,"FR",Leases!DQ:DQ)</f>
        <v>0</v>
      </c>
      <c r="DR8" s="156">
        <f>SUMIF(Leases!$B:$B,"FR",Leases!DR:DR)</f>
        <v>0</v>
      </c>
      <c r="DS8" s="156">
        <f>SUMIF(Leases!$B:$B,"FR",Leases!DS:DS)</f>
        <v>0</v>
      </c>
      <c r="DT8" s="156">
        <f>SUMIF(Leases!$B:$B,"FR",Leases!DT:DT)</f>
        <v>0</v>
      </c>
      <c r="DU8" s="156">
        <f>SUMIF(Leases!$B:$B,"FR",Leases!DU:DU)</f>
        <v>0</v>
      </c>
      <c r="DV8" s="156">
        <f>SUMIF(Leases!$B:$B,"FR",Leases!DV:DV)</f>
        <v>0</v>
      </c>
      <c r="DW8" s="156">
        <f>SUMIF(Leases!$B:$B,"FR",Leases!DW:DW)</f>
        <v>0</v>
      </c>
      <c r="DX8" s="156">
        <f>SUMIF(Leases!$B:$B,"FR",Leases!DX:DX)</f>
        <v>0</v>
      </c>
      <c r="DY8" s="156">
        <f>SUMIF(Leases!$B:$B,"FR",Leases!DY:DY)</f>
        <v>0</v>
      </c>
      <c r="DZ8" s="156">
        <f>SUMIF(Leases!$B:$B,"FR",Leases!DZ:DZ)</f>
        <v>0</v>
      </c>
      <c r="EA8" s="156">
        <f>SUMIF(Leases!$B:$B,"FR",Leases!EA:EA)</f>
        <v>0</v>
      </c>
      <c r="EB8" s="156">
        <f>SUMIF(Leases!$B:$B,"FR",Leases!EB:EB)</f>
        <v>-14335.108046337298</v>
      </c>
      <c r="EC8" s="156">
        <f>SUMIF(Leases!$B:$B,"FR",Leases!EC:EC)</f>
        <v>-14335.108046337298</v>
      </c>
      <c r="ED8" s="156">
        <f>SUMIF(Leases!$B:$B,"FR",Leases!ED:ED)</f>
        <v>0</v>
      </c>
      <c r="EE8" s="158">
        <f>SUMIF(Leases!$B:$B,"FR",Leases!EE:EE)</f>
        <v>0</v>
      </c>
    </row>
    <row r="9" spans="1:135" x14ac:dyDescent="0.25">
      <c r="A9" s="156">
        <f>SUMIF($C$3:$EE$3,"&lt;="&amp;Summary!$B$19,'Monthly CF'!C9:EE9)</f>
        <v>-42930.826093930584</v>
      </c>
      <c r="B9" s="27" t="s">
        <v>197</v>
      </c>
      <c r="C9" s="156"/>
      <c r="D9" s="156">
        <f>-HLOOKUP(D1,Expenses!$G$1:$Q$2,2,0)*SUM('Monthly CF'!D7:D8)</f>
        <v>0</v>
      </c>
      <c r="E9" s="156">
        <f>-HLOOKUP(E1,Expenses!$G$1:$Q$2,2,0)*SUM('Monthly CF'!E7:E8)</f>
        <v>0</v>
      </c>
      <c r="F9" s="156">
        <f>-HLOOKUP(F1,Expenses!$G$1:$Q$2,2,0)*SUM('Monthly CF'!F7:F8)</f>
        <v>0</v>
      </c>
      <c r="G9" s="156">
        <f>-HLOOKUP(G1,Expenses!$G$1:$Q$2,2,0)*SUM('Monthly CF'!G7:G8)</f>
        <v>0</v>
      </c>
      <c r="H9" s="156">
        <f>-HLOOKUP(H1,Expenses!$G$1:$Q$2,2,0)*SUM('Monthly CF'!H7:H8)</f>
        <v>0</v>
      </c>
      <c r="I9" s="156">
        <f>-HLOOKUP(I1,Expenses!$G$1:$Q$2,2,0)*SUM('Monthly CF'!I7:I8)</f>
        <v>0</v>
      </c>
      <c r="J9" s="156">
        <f>-HLOOKUP(J1,Expenses!$G$1:$Q$2,2,0)*SUM('Monthly CF'!J7:J8)</f>
        <v>0</v>
      </c>
      <c r="K9" s="156">
        <f>-HLOOKUP(K1,Expenses!$G$1:$Q$2,2,0)*SUM('Monthly CF'!K7:K8)</f>
        <v>0</v>
      </c>
      <c r="L9" s="156">
        <f>-HLOOKUP(L1,Expenses!$G$1:$Q$2,2,0)*SUM('Monthly CF'!L7:L8)</f>
        <v>0</v>
      </c>
      <c r="M9" s="156">
        <f>-HLOOKUP(M1,Expenses!$G$1:$Q$2,2,0)*SUM('Monthly CF'!M7:M8)</f>
        <v>0</v>
      </c>
      <c r="N9" s="156">
        <f>-HLOOKUP(N1,Expenses!$G$1:$Q$2,2,0)*SUM('Monthly CF'!N7:N8)</f>
        <v>0</v>
      </c>
      <c r="O9" s="156">
        <f>-HLOOKUP(O1,Expenses!$G$1:$Q$2,2,0)*SUM('Monthly CF'!O7:O8)</f>
        <v>0</v>
      </c>
      <c r="P9" s="156">
        <f>-HLOOKUP(P1,Expenses!$G$1:$Q$2,2,0)*SUM('Monthly CF'!P7:P8)</f>
        <v>0</v>
      </c>
      <c r="Q9" s="156">
        <f>-HLOOKUP(Q1,Expenses!$G$1:$Q$2,2,0)*SUM('Monthly CF'!Q7:Q8)</f>
        <v>0</v>
      </c>
      <c r="R9" s="156">
        <f>-HLOOKUP(R1,Expenses!$G$1:$Q$2,2,0)*SUM('Monthly CF'!R7:R8)</f>
        <v>0</v>
      </c>
      <c r="S9" s="156">
        <f>-HLOOKUP(S1,Expenses!$G$1:$Q$2,2,0)*SUM('Monthly CF'!S7:S8)</f>
        <v>0</v>
      </c>
      <c r="T9" s="156">
        <f>-HLOOKUP(T1,Expenses!$G$1:$Q$2,2,0)*SUM('Monthly CF'!T7:T8)</f>
        <v>0</v>
      </c>
      <c r="U9" s="156">
        <f>-HLOOKUP(U1,Expenses!$G$1:$Q$2,2,0)*SUM('Monthly CF'!U7:U8)</f>
        <v>0</v>
      </c>
      <c r="V9" s="156">
        <f>-HLOOKUP(V1,Expenses!$G$1:$Q$2,2,0)*SUM('Monthly CF'!V7:V8)</f>
        <v>0</v>
      </c>
      <c r="W9" s="156">
        <f>-HLOOKUP(W1,Expenses!$G$1:$Q$2,2,0)*SUM('Monthly CF'!W7:W8)</f>
        <v>0</v>
      </c>
      <c r="X9" s="156">
        <f>-HLOOKUP(X1,Expenses!$G$1:$Q$2,2,0)*SUM('Monthly CF'!X7:X8)</f>
        <v>0</v>
      </c>
      <c r="Y9" s="156">
        <f>-HLOOKUP(Y1,Expenses!$G$1:$Q$2,2,0)*SUM('Monthly CF'!Y7:Y8)</f>
        <v>0</v>
      </c>
      <c r="Z9" s="156">
        <f>-HLOOKUP(Z1,Expenses!$G$1:$Q$2,2,0)*SUM('Monthly CF'!Z7:Z8)</f>
        <v>0</v>
      </c>
      <c r="AA9" s="156">
        <f>-HLOOKUP(AA1,Expenses!$G$1:$Q$2,2,0)*SUM('Monthly CF'!AA7:AA8)</f>
        <v>0</v>
      </c>
      <c r="AB9" s="156">
        <f>-HLOOKUP(AB1,Expenses!$G$1:$Q$2,2,0)*SUM('Monthly CF'!AB7:AB8)</f>
        <v>0</v>
      </c>
      <c r="AC9" s="156">
        <f>-HLOOKUP(AC1,Expenses!$G$1:$Q$2,2,0)*SUM('Monthly CF'!AC7:AC8)</f>
        <v>-326.45833333333337</v>
      </c>
      <c r="AD9" s="156">
        <f>-HLOOKUP(AD1,Expenses!$G$1:$Q$2,2,0)*SUM('Monthly CF'!AD7:AD8)</f>
        <v>-358.75</v>
      </c>
      <c r="AE9" s="156">
        <f>-HLOOKUP(AE1,Expenses!$G$1:$Q$2,2,0)*SUM('Monthly CF'!AE7:AE8)</f>
        <v>-376.875</v>
      </c>
      <c r="AF9" s="156">
        <f>-HLOOKUP(AF1,Expenses!$G$1:$Q$2,2,0)*SUM('Monthly CF'!AF7:AF8)</f>
        <v>-376.875</v>
      </c>
      <c r="AG9" s="156">
        <f>-HLOOKUP(AG1,Expenses!$G$1:$Q$2,2,0)*SUM('Monthly CF'!AG7:AG8)</f>
        <v>-478.95833333333337</v>
      </c>
      <c r="AH9" s="156">
        <f>-HLOOKUP(AH1,Expenses!$G$1:$Q$2,2,0)*SUM('Monthly CF'!AH7:AH8)</f>
        <v>-581.04166666666674</v>
      </c>
      <c r="AI9" s="156">
        <f>-HLOOKUP(AI1,Expenses!$G$1:$Q$2,2,0)*SUM('Monthly CF'!AI7:AI8)</f>
        <v>-581.04166666666674</v>
      </c>
      <c r="AJ9" s="156">
        <f>-HLOOKUP(AJ1,Expenses!$G$1:$Q$2,2,0)*SUM('Monthly CF'!AJ7:AJ8)</f>
        <v>-590.83541666666667</v>
      </c>
      <c r="AK9" s="156">
        <f>-HLOOKUP(AK1,Expenses!$G$1:$Q$2,2,0)*SUM('Monthly CF'!AK7:AK8)</f>
        <v>-650.13750000000005</v>
      </c>
      <c r="AL9" s="156">
        <f>-HLOOKUP(AL1,Expenses!$G$1:$Q$2,2,0)*SUM('Monthly CF'!AL7:AL8)</f>
        <v>-760.68124999999998</v>
      </c>
      <c r="AM9" s="156">
        <f>-HLOOKUP(AM1,Expenses!$G$1:$Q$2,2,0)*SUM('Monthly CF'!AM7:AM8)</f>
        <v>-760.68124999999998</v>
      </c>
      <c r="AN9" s="156">
        <f>-HLOOKUP(AN1,Expenses!$G$1:$Q$2,2,0)*SUM('Monthly CF'!AN7:AN8)</f>
        <v>-763.74374999999998</v>
      </c>
      <c r="AO9" s="156">
        <f>-HLOOKUP(AO1,Expenses!$G$1:$Q$2,2,0)*SUM('Monthly CF'!AO7:AO8)</f>
        <v>-766.80624999999998</v>
      </c>
      <c r="AP9" s="156">
        <f>-HLOOKUP(AP1,Expenses!$G$1:$Q$2,2,0)*SUM('Monthly CF'!AP7:AP8)</f>
        <v>-766.80624999999998</v>
      </c>
      <c r="AQ9" s="156">
        <f>-HLOOKUP(AQ1,Expenses!$G$1:$Q$2,2,0)*SUM('Monthly CF'!AQ7:AQ8)</f>
        <v>-766.80624999999998</v>
      </c>
      <c r="AR9" s="156">
        <f>-HLOOKUP(AR1,Expenses!$G$1:$Q$2,2,0)*SUM('Monthly CF'!AR7:AR8)</f>
        <v>-768.55624999999998</v>
      </c>
      <c r="AS9" s="156">
        <f>-HLOOKUP(AS1,Expenses!$G$1:$Q$2,2,0)*SUM('Monthly CF'!AS7:AS8)</f>
        <v>-771.85625000000005</v>
      </c>
      <c r="AT9" s="156">
        <f>-HLOOKUP(AT1,Expenses!$G$1:$Q$2,2,0)*SUM('Monthly CF'!AT7:AT8)</f>
        <v>-771.85625000000005</v>
      </c>
      <c r="AU9" s="156">
        <f>-HLOOKUP(AU1,Expenses!$G$1:$Q$2,2,0)*SUM('Monthly CF'!AU7:AU8)</f>
        <v>-771.85625000000005</v>
      </c>
      <c r="AV9" s="156">
        <f>-HLOOKUP(AV1,Expenses!$G$1:$Q$2,2,0)*SUM('Monthly CF'!AV7:AV8)</f>
        <v>-781.94381250000004</v>
      </c>
      <c r="AW9" s="156">
        <f>-HLOOKUP(AW1,Expenses!$G$1:$Q$2,2,0)*SUM('Monthly CF'!AW7:AW8)</f>
        <v>-782.94162500000004</v>
      </c>
      <c r="AX9" s="156">
        <f>-HLOOKUP(AX1,Expenses!$G$1:$Q$2,2,0)*SUM('Monthly CF'!AX7:AX8)</f>
        <v>-783.50168750000012</v>
      </c>
      <c r="AY9" s="156">
        <f>-HLOOKUP(AY1,Expenses!$G$1:$Q$2,2,0)*SUM('Monthly CF'!AY7:AY8)</f>
        <v>-783.50168750000012</v>
      </c>
      <c r="AZ9" s="156">
        <f>-HLOOKUP(AZ1,Expenses!$G$1:$Q$2,2,0)*SUM('Monthly CF'!AZ7:AZ8)</f>
        <v>-786.65606250000019</v>
      </c>
      <c r="BA9" s="156">
        <f>-HLOOKUP(BA1,Expenses!$G$1:$Q$2,2,0)*SUM('Monthly CF'!BA7:BA8)</f>
        <v>-789.81043750000015</v>
      </c>
      <c r="BB9" s="156">
        <f>-HLOOKUP(BB1,Expenses!$G$1:$Q$2,2,0)*SUM('Monthly CF'!BB7:BB8)</f>
        <v>-789.81043750000015</v>
      </c>
      <c r="BC9" s="156">
        <f>-HLOOKUP(BC1,Expenses!$G$1:$Q$2,2,0)*SUM('Monthly CF'!BC7:BC8)</f>
        <v>-789.81043750000015</v>
      </c>
      <c r="BD9" s="156">
        <f>-HLOOKUP(BD1,Expenses!$G$1:$Q$2,2,0)*SUM('Monthly CF'!BD7:BD8)</f>
        <v>-791.61293750000016</v>
      </c>
      <c r="BE9" s="156">
        <f>-HLOOKUP(BE1,Expenses!$G$1:$Q$2,2,0)*SUM('Monthly CF'!BE7:BE8)</f>
        <v>-795.01193750000004</v>
      </c>
      <c r="BF9" s="156">
        <f>-HLOOKUP(BF1,Expenses!$G$1:$Q$2,2,0)*SUM('Monthly CF'!BF7:BF8)</f>
        <v>-795.01193750000004</v>
      </c>
      <c r="BG9" s="156">
        <f>-HLOOKUP(BG1,Expenses!$G$1:$Q$2,2,0)*SUM('Monthly CF'!BG7:BG8)</f>
        <v>-795.01193750000004</v>
      </c>
      <c r="BH9" s="156">
        <f>-HLOOKUP(BH1,Expenses!$G$1:$Q$2,2,0)*SUM('Monthly CF'!BH7:BH8)</f>
        <v>-448.67229166666664</v>
      </c>
      <c r="BI9" s="156">
        <f>-HLOOKUP(BI1,Expenses!$G$1:$Q$2,2,0)*SUM('Monthly CF'!BI7:BI8)</f>
        <v>-414.4140625</v>
      </c>
      <c r="BJ9" s="156">
        <f>-HLOOKUP(BJ1,Expenses!$G$1:$Q$2,2,0)*SUM('Monthly CF'!BJ7:BJ8)</f>
        <v>-414.99092687500001</v>
      </c>
      <c r="BK9" s="156">
        <f>-HLOOKUP(BK1,Expenses!$G$1:$Q$2,2,0)*SUM('Monthly CF'!BK7:BK8)</f>
        <v>-414.99092687500007</v>
      </c>
      <c r="BL9" s="156">
        <f>-HLOOKUP(BL1,Expenses!$G$1:$Q$2,2,0)*SUM('Monthly CF'!BL7:BL8)</f>
        <v>-418.23993312500011</v>
      </c>
      <c r="BM9" s="156">
        <f>-HLOOKUP(BM1,Expenses!$G$1:$Q$2,2,0)*SUM('Monthly CF'!BM7:BM8)</f>
        <v>-704.09291005366674</v>
      </c>
      <c r="BN9" s="156">
        <f>-HLOOKUP(BN1,Expenses!$G$1:$Q$2,2,0)*SUM('Monthly CF'!BN7:BN8)</f>
        <v>-742.73537919700004</v>
      </c>
      <c r="BO9" s="156">
        <f>-HLOOKUP(BO1,Expenses!$G$1:$Q$2,2,0)*SUM('Monthly CF'!BO7:BO8)</f>
        <v>-742.73537919700004</v>
      </c>
      <c r="BP9" s="156">
        <f>-HLOOKUP(BP1,Expenses!$G$1:$Q$2,2,0)*SUM('Monthly CF'!BP7:BP8)</f>
        <v>-744.59195419700006</v>
      </c>
      <c r="BQ9" s="156">
        <f>-HLOOKUP(BQ1,Expenses!$G$1:$Q$2,2,0)*SUM('Monthly CF'!BQ7:BQ8)</f>
        <v>-748.092924197</v>
      </c>
      <c r="BR9" s="156">
        <f>-HLOOKUP(BR1,Expenses!$G$1:$Q$2,2,0)*SUM('Monthly CF'!BR7:BR8)</f>
        <v>-856.29183779833329</v>
      </c>
      <c r="BS9" s="156">
        <f>-HLOOKUP(BS1,Expenses!$G$1:$Q$2,2,0)*SUM('Monthly CF'!BS7:BS8)</f>
        <v>-856.29183779833329</v>
      </c>
      <c r="BT9" s="156">
        <f>-HLOOKUP(BT1,Expenses!$G$1:$Q$2,2,0)*SUM('Monthly CF'!BT7:BT8)</f>
        <v>-856.29183779833329</v>
      </c>
      <c r="BU9" s="156">
        <f>-HLOOKUP(BU1,Expenses!$G$1:$Q$2,2,0)*SUM('Monthly CF'!BU7:BU8)</f>
        <v>-856.29183779833329</v>
      </c>
      <c r="BV9" s="156">
        <f>-HLOOKUP(BV1,Expenses!$G$1:$Q$2,2,0)*SUM('Monthly CF'!BV7:BV8)</f>
        <v>-856.88600810458331</v>
      </c>
      <c r="BW9" s="156">
        <f>-HLOOKUP(BW1,Expenses!$G$1:$Q$2,2,0)*SUM('Monthly CF'!BW7:BW8)</f>
        <v>-856.88600810458331</v>
      </c>
      <c r="BX9" s="156">
        <f>-HLOOKUP(BX1,Expenses!$G$1:$Q$2,2,0)*SUM('Monthly CF'!BX7:BX8)</f>
        <v>-860.23248454208328</v>
      </c>
      <c r="BY9" s="156">
        <f>-HLOOKUP(BY1,Expenses!$G$1:$Q$2,2,0)*SUM('Monthly CF'!BY7:BY8)</f>
        <v>-876.46232158228338</v>
      </c>
      <c r="BZ9" s="156">
        <f>-HLOOKUP(BZ1,Expenses!$G$1:$Q$2,2,0)*SUM('Monthly CF'!BZ7:BZ8)</f>
        <v>-876.46232158228338</v>
      </c>
      <c r="CA9" s="156">
        <f>-HLOOKUP(CA1,Expenses!$G$1:$Q$2,2,0)*SUM('Monthly CF'!CA7:CA8)</f>
        <v>-876.46232158228338</v>
      </c>
      <c r="CB9" s="156">
        <f>-HLOOKUP(CB1,Expenses!$G$1:$Q$2,2,0)*SUM('Monthly CF'!CB7:CB8)</f>
        <v>-878.37459383228349</v>
      </c>
      <c r="CC9" s="156">
        <f>-HLOOKUP(CC1,Expenses!$G$1:$Q$2,2,0)*SUM('Monthly CF'!CC7:CC8)</f>
        <v>-881.98059293228334</v>
      </c>
      <c r="CD9" s="156">
        <f>-HLOOKUP(CD1,Expenses!$G$1:$Q$2,2,0)*SUM('Monthly CF'!CD7:CD8)</f>
        <v>-881.98059293228334</v>
      </c>
      <c r="CE9" s="156">
        <f>-HLOOKUP(CE1,Expenses!$G$1:$Q$2,2,0)*SUM('Monthly CF'!CE7:CE8)</f>
        <v>-881.98059293228334</v>
      </c>
      <c r="CF9" s="156">
        <f>-HLOOKUP(CF1,Expenses!$G$1:$Q$2,2,0)*SUM('Monthly CF'!CF7:CF8)</f>
        <v>-881.98059293228334</v>
      </c>
      <c r="CG9" s="156">
        <f>-HLOOKUP(CG1,Expenses!$G$1:$Q$2,2,0)*SUM('Monthly CF'!CG7:CG8)</f>
        <v>-881.98059293228334</v>
      </c>
      <c r="CH9" s="156">
        <f>-HLOOKUP(CH1,Expenses!$G$1:$Q$2,2,0)*SUM('Monthly CF'!CH7:CH8)</f>
        <v>-882.59258834772095</v>
      </c>
      <c r="CI9" s="156">
        <f>-HLOOKUP(CI1,Expenses!$G$1:$Q$2,2,0)*SUM('Monthly CF'!CI7:CI8)</f>
        <v>-882.59258834772095</v>
      </c>
      <c r="CJ9" s="156">
        <f>-HLOOKUP(CJ1,Expenses!$G$1:$Q$2,2,0)*SUM('Monthly CF'!CJ7:CJ8)</f>
        <v>-886.03945907834589</v>
      </c>
      <c r="CK9" s="156">
        <f>-HLOOKUP(CK1,Expenses!$G$1:$Q$2,2,0)*SUM('Monthly CF'!CK7:CK8)</f>
        <v>-902.75619122975183</v>
      </c>
      <c r="CL9" s="156">
        <f>-HLOOKUP(CL1,Expenses!$G$1:$Q$2,2,0)*SUM('Monthly CF'!CL7:CL8)</f>
        <v>-902.75619122975183</v>
      </c>
      <c r="CM9" s="156">
        <f>-HLOOKUP(CM1,Expenses!$G$1:$Q$2,2,0)*SUM('Monthly CF'!CM7:CM8)</f>
        <v>-902.75619122975183</v>
      </c>
      <c r="CN9" s="156">
        <f>-HLOOKUP(CN1,Expenses!$G$1:$Q$2,2,0)*SUM('Monthly CF'!CN7:CN8)</f>
        <v>-904.72583164725188</v>
      </c>
      <c r="CO9" s="156">
        <f>-HLOOKUP(CO1,Expenses!$G$1:$Q$2,2,0)*SUM('Monthly CF'!CO7:CO8)</f>
        <v>-908.44001072025185</v>
      </c>
      <c r="CP9" s="156">
        <f>-HLOOKUP(CP1,Expenses!$G$1:$Q$2,2,0)*SUM('Monthly CF'!CP7:CP8)</f>
        <v>-908.44001072025185</v>
      </c>
      <c r="CQ9" s="156">
        <f>-HLOOKUP(CQ1,Expenses!$G$1:$Q$2,2,0)*SUM('Monthly CF'!CQ7:CQ8)</f>
        <v>-908.44001072025185</v>
      </c>
      <c r="CR9" s="156">
        <f>-HLOOKUP(CR1,Expenses!$G$1:$Q$2,2,0)*SUM('Monthly CF'!CR7:CR8)</f>
        <v>-908.44001072025185</v>
      </c>
      <c r="CS9" s="156">
        <f>-HLOOKUP(CS1,Expenses!$G$1:$Q$2,2,0)*SUM('Monthly CF'!CS7:CS8)</f>
        <v>-908.44001072025185</v>
      </c>
      <c r="CT9" s="156">
        <f>-HLOOKUP(CT1,Expenses!$G$1:$Q$2,2,0)*SUM('Monthly CF'!CT7:CT8)</f>
        <v>-887.42816812356443</v>
      </c>
      <c r="CU9" s="156">
        <f>-HLOOKUP(CU1,Expenses!$G$1:$Q$2,2,0)*SUM('Monthly CF'!CU7:CU8)</f>
        <v>-887.42816812356443</v>
      </c>
      <c r="CV9" s="156">
        <f>-HLOOKUP(CV1,Expenses!$G$1:$Q$2,2,0)*SUM('Monthly CF'!CV7:CV8)</f>
        <v>-769.0856063721061</v>
      </c>
      <c r="CW9" s="156">
        <f>-HLOOKUP(CW1,Expenses!$G$1:$Q$2,2,0)*SUM('Monthly CF'!CW7:CW8)</f>
        <v>-786.30384048805433</v>
      </c>
      <c r="CX9" s="156">
        <f>-HLOOKUP(CX1,Expenses!$G$1:$Q$2,2,0)*SUM('Monthly CF'!CX7:CX8)</f>
        <v>-786.30384048805433</v>
      </c>
      <c r="CY9" s="156">
        <f>-HLOOKUP(CY1,Expenses!$G$1:$Q$2,2,0)*SUM('Monthly CF'!CY7:CY8)</f>
        <v>-811.63924211580638</v>
      </c>
      <c r="CZ9" s="156">
        <f>-HLOOKUP(CZ1,Expenses!$G$1:$Q$2,2,0)*SUM('Monthly CF'!CZ7:CZ8)</f>
        <v>-813.66797174583144</v>
      </c>
      <c r="DA9" s="156">
        <f>-HLOOKUP(DA1,Expenses!$G$1:$Q$2,2,0)*SUM('Monthly CF'!DA7:DA8)</f>
        <v>-935.72545045386562</v>
      </c>
      <c r="DB9" s="156">
        <f>-HLOOKUP(DB1,Expenses!$G$1:$Q$2,2,0)*SUM('Monthly CF'!DB7:DB8)</f>
        <v>-935.72545045386562</v>
      </c>
      <c r="DC9" s="156">
        <f>-HLOOKUP(DC1,Expenses!$G$1:$Q$2,2,0)*SUM('Monthly CF'!DC7:DC8)</f>
        <v>-935.72545045386562</v>
      </c>
      <c r="DD9" s="156">
        <f>-HLOOKUP(DD1,Expenses!$G$1:$Q$2,2,0)*SUM('Monthly CF'!DD7:DD8)</f>
        <v>-935.72545045386562</v>
      </c>
      <c r="DE9" s="156">
        <f>-HLOOKUP(DE1,Expenses!$G$1:$Q$2,2,0)*SUM('Monthly CF'!DE7:DE8)</f>
        <v>-935.72545045386562</v>
      </c>
      <c r="DF9" s="156">
        <f>-HLOOKUP(DF1,Expenses!$G$1:$Q$2,2,0)*SUM('Monthly CF'!DF7:DF8)</f>
        <v>-935.72545045386562</v>
      </c>
      <c r="DG9" s="156">
        <f>-HLOOKUP(DG1,Expenses!$G$1:$Q$2,2,0)*SUM('Monthly CF'!DG7:DG8)</f>
        <v>-935.72545045386562</v>
      </c>
      <c r="DH9" s="156">
        <f>-HLOOKUP(DH1,Expenses!$G$1:$Q$2,2,0)*SUM('Monthly CF'!DH7:DH8)</f>
        <v>-935.72545045386562</v>
      </c>
      <c r="DI9" s="156">
        <f>-HLOOKUP(DI1,Expenses!$G$1:$Q$2,2,0)*SUM('Monthly CF'!DI7:DI8)</f>
        <v>-957.76724987001035</v>
      </c>
      <c r="DJ9" s="156">
        <f>-HLOOKUP(DJ1,Expenses!$G$1:$Q$2,2,0)*SUM('Monthly CF'!DJ7:DJ8)</f>
        <v>-957.76724987001035</v>
      </c>
      <c r="DK9" s="156">
        <f>-HLOOKUP(DK1,Expenses!$G$1:$Q$2,2,0)*SUM('Monthly CF'!DK7:DK8)</f>
        <v>-957.76724987001035</v>
      </c>
      <c r="DL9" s="156">
        <f>-HLOOKUP(DL1,Expenses!$G$1:$Q$2,2,0)*SUM('Monthly CF'!DL7:DL8)</f>
        <v>-959.856841388936</v>
      </c>
      <c r="DM9" s="156">
        <f>-HLOOKUP(DM1,Expenses!$G$1:$Q$2,2,0)*SUM('Monthly CF'!DM7:DM8)</f>
        <v>-963.79721396748164</v>
      </c>
      <c r="DN9" s="156">
        <f>-HLOOKUP(DN1,Expenses!$G$1:$Q$2,2,0)*SUM('Monthly CF'!DN7:DN8)</f>
        <v>-963.79721396748164</v>
      </c>
      <c r="DO9" s="156">
        <f>-HLOOKUP(DO1,Expenses!$G$1:$Q$2,2,0)*SUM('Monthly CF'!DO7:DO8)</f>
        <v>-963.79721396748164</v>
      </c>
      <c r="DP9" s="156">
        <f>-HLOOKUP(DP1,Expenses!$G$1:$Q$2,2,0)*SUM('Monthly CF'!DP7:DP8)</f>
        <v>-963.79721396748164</v>
      </c>
      <c r="DQ9" s="156">
        <f>-HLOOKUP(DQ1,Expenses!$G$1:$Q$2,2,0)*SUM('Monthly CF'!DQ7:DQ8)</f>
        <v>-963.79721396748164</v>
      </c>
      <c r="DR9" s="156">
        <f>-HLOOKUP(DR1,Expenses!$G$1:$Q$2,2,0)*SUM('Monthly CF'!DR7:DR8)</f>
        <v>-963.79721396748164</v>
      </c>
      <c r="DS9" s="156">
        <f>-HLOOKUP(DS1,Expenses!$G$1:$Q$2,2,0)*SUM('Monthly CF'!DS7:DS8)</f>
        <v>-963.79721396748164</v>
      </c>
      <c r="DT9" s="156">
        <f>-HLOOKUP(DT1,Expenses!$G$1:$Q$2,2,0)*SUM('Monthly CF'!DT7:DT8)</f>
        <v>-963.79721396748164</v>
      </c>
      <c r="DU9" s="156">
        <f>-HLOOKUP(DU1,Expenses!$G$1:$Q$2,2,0)*SUM('Monthly CF'!DU7:DU8)</f>
        <v>-986.50026736611051</v>
      </c>
      <c r="DV9" s="156">
        <f>-HLOOKUP(DV1,Expenses!$G$1:$Q$2,2,0)*SUM('Monthly CF'!DV7:DV8)</f>
        <v>-986.50026736611051</v>
      </c>
      <c r="DW9" s="156">
        <f>-HLOOKUP(DW1,Expenses!$G$1:$Q$2,2,0)*SUM('Monthly CF'!DW7:DW8)</f>
        <v>-986.50026736611051</v>
      </c>
      <c r="DX9" s="156">
        <f>-HLOOKUP(DX1,Expenses!$G$1:$Q$2,2,0)*SUM('Monthly CF'!DX7:DX8)</f>
        <v>-988.65254663060398</v>
      </c>
      <c r="DY9" s="156">
        <f>-HLOOKUP(DY1,Expenses!$G$1:$Q$2,2,0)*SUM('Monthly CF'!DY7:DY8)</f>
        <v>-853.36642143386825</v>
      </c>
      <c r="DZ9" s="156">
        <f>-HLOOKUP(DZ1,Expenses!$G$1:$Q$2,2,0)*SUM('Monthly CF'!DZ7:DZ8)</f>
        <v>-853.36642143386825</v>
      </c>
      <c r="EA9" s="156">
        <f>-HLOOKUP(EA1,Expenses!$G$1:$Q$2,2,0)*SUM('Monthly CF'!EA7:EA8)</f>
        <v>-853.36642143386825</v>
      </c>
      <c r="EB9" s="156">
        <f>-HLOOKUP(EB1,Expenses!$G$1:$Q$2,2,0)*SUM('Monthly CF'!EB7:EB8)</f>
        <v>-853.36642143386825</v>
      </c>
      <c r="EC9" s="156">
        <f>-HLOOKUP(EC1,Expenses!$G$1:$Q$2,2,0)*SUM('Monthly CF'!EC7:EC8)</f>
        <v>-853.36642143386825</v>
      </c>
      <c r="ED9" s="156">
        <f>-HLOOKUP(ED1,Expenses!$G$1:$Q$2,2,0)*SUM('Monthly CF'!ED7:ED8)</f>
        <v>-996.71750189724116</v>
      </c>
      <c r="EE9" s="158">
        <f>-HLOOKUP(EE1,Expenses!$G$1:$Q$2,2,0)*SUM('Monthly CF'!EE7:EE8)</f>
        <v>-996.71750189724116</v>
      </c>
    </row>
    <row r="10" spans="1:135" x14ac:dyDescent="0.25">
      <c r="A10" s="156">
        <f>SUMIF($C$3:$EE$3,"&lt;="&amp;Summary!$B$19,'Monthly CF'!C10:EE10)</f>
        <v>4250151.7832991267</v>
      </c>
      <c r="B10" s="87" t="s">
        <v>207</v>
      </c>
      <c r="C10" s="220"/>
      <c r="D10" s="162">
        <f>SUM(D7:D9)</f>
        <v>0</v>
      </c>
      <c r="E10" s="162">
        <f t="shared" ref="E10:BP10" si="11">SUM(E7:E9)</f>
        <v>0</v>
      </c>
      <c r="F10" s="162">
        <f t="shared" si="11"/>
        <v>0</v>
      </c>
      <c r="G10" s="162">
        <f t="shared" si="11"/>
        <v>0</v>
      </c>
      <c r="H10" s="162">
        <f t="shared" si="11"/>
        <v>0</v>
      </c>
      <c r="I10" s="162">
        <f t="shared" si="11"/>
        <v>0</v>
      </c>
      <c r="J10" s="162">
        <f t="shared" si="11"/>
        <v>0</v>
      </c>
      <c r="K10" s="162">
        <f t="shared" si="11"/>
        <v>0</v>
      </c>
      <c r="L10" s="162">
        <f t="shared" si="11"/>
        <v>0</v>
      </c>
      <c r="M10" s="162">
        <f t="shared" si="11"/>
        <v>0</v>
      </c>
      <c r="N10" s="162">
        <f t="shared" si="11"/>
        <v>0</v>
      </c>
      <c r="O10" s="162">
        <f t="shared" si="11"/>
        <v>0</v>
      </c>
      <c r="P10" s="162">
        <f t="shared" si="11"/>
        <v>0</v>
      </c>
      <c r="Q10" s="162">
        <f t="shared" si="11"/>
        <v>0</v>
      </c>
      <c r="R10" s="162">
        <f t="shared" si="11"/>
        <v>0</v>
      </c>
      <c r="S10" s="162">
        <f t="shared" si="11"/>
        <v>0</v>
      </c>
      <c r="T10" s="162">
        <f t="shared" si="11"/>
        <v>0</v>
      </c>
      <c r="U10" s="162">
        <f t="shared" si="11"/>
        <v>0</v>
      </c>
      <c r="V10" s="162">
        <f t="shared" si="11"/>
        <v>0</v>
      </c>
      <c r="W10" s="162">
        <f t="shared" si="11"/>
        <v>0</v>
      </c>
      <c r="X10" s="162">
        <f t="shared" si="11"/>
        <v>0</v>
      </c>
      <c r="Y10" s="162">
        <f t="shared" si="11"/>
        <v>0</v>
      </c>
      <c r="Z10" s="162">
        <f t="shared" si="11"/>
        <v>0</v>
      </c>
      <c r="AA10" s="162">
        <f t="shared" si="11"/>
        <v>0</v>
      </c>
      <c r="AB10" s="162">
        <f t="shared" si="11"/>
        <v>0</v>
      </c>
      <c r="AC10" s="162">
        <f t="shared" si="11"/>
        <v>32319.375000000004</v>
      </c>
      <c r="AD10" s="162">
        <f t="shared" si="11"/>
        <v>35516.25</v>
      </c>
      <c r="AE10" s="162">
        <f t="shared" si="11"/>
        <v>37310.625</v>
      </c>
      <c r="AF10" s="162">
        <f t="shared" si="11"/>
        <v>37310.625</v>
      </c>
      <c r="AG10" s="162">
        <f t="shared" si="11"/>
        <v>47416.875</v>
      </c>
      <c r="AH10" s="162">
        <f t="shared" si="11"/>
        <v>57523.125000000007</v>
      </c>
      <c r="AI10" s="162">
        <f t="shared" si="11"/>
        <v>57523.125000000007</v>
      </c>
      <c r="AJ10" s="162">
        <f t="shared" si="11"/>
        <v>58492.706250000003</v>
      </c>
      <c r="AK10" s="162">
        <f t="shared" si="11"/>
        <v>64363.612500000003</v>
      </c>
      <c r="AL10" s="162">
        <f t="shared" si="11"/>
        <v>75307.443750000006</v>
      </c>
      <c r="AM10" s="162">
        <f t="shared" si="11"/>
        <v>75307.443750000006</v>
      </c>
      <c r="AN10" s="162">
        <f t="shared" si="11"/>
        <v>75610.631250000006</v>
      </c>
      <c r="AO10" s="162">
        <f t="shared" si="11"/>
        <v>75913.818750000006</v>
      </c>
      <c r="AP10" s="162">
        <f t="shared" si="11"/>
        <v>75913.818750000006</v>
      </c>
      <c r="AQ10" s="162">
        <f t="shared" si="11"/>
        <v>75913.818750000006</v>
      </c>
      <c r="AR10" s="162">
        <f t="shared" si="11"/>
        <v>76087.068750000006</v>
      </c>
      <c r="AS10" s="162">
        <f t="shared" si="11"/>
        <v>76413.768750000003</v>
      </c>
      <c r="AT10" s="162">
        <f t="shared" si="11"/>
        <v>76413.768750000003</v>
      </c>
      <c r="AU10" s="162">
        <f t="shared" si="11"/>
        <v>76413.768750000003</v>
      </c>
      <c r="AV10" s="162">
        <f t="shared" si="11"/>
        <v>77412.437437500004</v>
      </c>
      <c r="AW10" s="162">
        <f t="shared" si="11"/>
        <v>77511.220874999999</v>
      </c>
      <c r="AX10" s="162">
        <f t="shared" si="11"/>
        <v>77566.667062500012</v>
      </c>
      <c r="AY10" s="162">
        <f t="shared" si="11"/>
        <v>77566.667062500012</v>
      </c>
      <c r="AZ10" s="162">
        <f t="shared" si="11"/>
        <v>77878.950187500013</v>
      </c>
      <c r="BA10" s="162">
        <f t="shared" si="11"/>
        <v>78191.233312500015</v>
      </c>
      <c r="BB10" s="162">
        <f t="shared" si="11"/>
        <v>78191.233312500015</v>
      </c>
      <c r="BC10" s="162">
        <f t="shared" si="11"/>
        <v>78191.233312500015</v>
      </c>
      <c r="BD10" s="162">
        <f t="shared" si="11"/>
        <v>78369.68081250001</v>
      </c>
      <c r="BE10" s="162">
        <f t="shared" si="11"/>
        <v>78706.181812499999</v>
      </c>
      <c r="BF10" s="162">
        <f t="shared" si="11"/>
        <v>78706.181812499999</v>
      </c>
      <c r="BG10" s="162">
        <f t="shared" si="11"/>
        <v>78706.181812499999</v>
      </c>
      <c r="BH10" s="162">
        <f t="shared" si="11"/>
        <v>44418.556874999995</v>
      </c>
      <c r="BI10" s="162">
        <f t="shared" si="11"/>
        <v>41026.9921875</v>
      </c>
      <c r="BJ10" s="162">
        <f t="shared" si="11"/>
        <v>41084.101760625002</v>
      </c>
      <c r="BK10" s="162">
        <f t="shared" si="11"/>
        <v>41084.10176062501</v>
      </c>
      <c r="BL10" s="162">
        <f t="shared" si="11"/>
        <v>41405.753379375012</v>
      </c>
      <c r="BM10" s="162">
        <f t="shared" si="11"/>
        <v>69705.198095313011</v>
      </c>
      <c r="BN10" s="162">
        <f t="shared" si="11"/>
        <v>73530.802540503006</v>
      </c>
      <c r="BO10" s="162">
        <f t="shared" si="11"/>
        <v>73530.802540503006</v>
      </c>
      <c r="BP10" s="162">
        <f t="shared" si="11"/>
        <v>73714.603465502994</v>
      </c>
      <c r="BQ10" s="162">
        <f t="shared" ref="BQ10:EB10" si="12">SUM(BQ7:BQ9)</f>
        <v>74061.199495502995</v>
      </c>
      <c r="BR10" s="162">
        <f t="shared" si="12"/>
        <v>84772.891942034999</v>
      </c>
      <c r="BS10" s="162">
        <f t="shared" si="12"/>
        <v>84772.891942034999</v>
      </c>
      <c r="BT10" s="162">
        <f t="shared" si="12"/>
        <v>84772.891942034999</v>
      </c>
      <c r="BU10" s="162">
        <f t="shared" si="12"/>
        <v>84772.891942034999</v>
      </c>
      <c r="BV10" s="162">
        <f t="shared" si="12"/>
        <v>84831.714802353745</v>
      </c>
      <c r="BW10" s="162">
        <f t="shared" si="12"/>
        <v>84831.714802353745</v>
      </c>
      <c r="BX10" s="162">
        <f t="shared" si="12"/>
        <v>85163.015969666245</v>
      </c>
      <c r="BY10" s="162">
        <f t="shared" si="12"/>
        <v>86769.769836646054</v>
      </c>
      <c r="BZ10" s="162">
        <f t="shared" si="12"/>
        <v>86769.769836646054</v>
      </c>
      <c r="CA10" s="162">
        <f t="shared" si="12"/>
        <v>86769.769836646054</v>
      </c>
      <c r="CB10" s="162">
        <f t="shared" si="12"/>
        <v>86959.08478939606</v>
      </c>
      <c r="CC10" s="162">
        <f t="shared" si="12"/>
        <v>87316.078700296042</v>
      </c>
      <c r="CD10" s="162">
        <f t="shared" si="12"/>
        <v>87316.078700296042</v>
      </c>
      <c r="CE10" s="162">
        <f t="shared" si="12"/>
        <v>87316.078700296042</v>
      </c>
      <c r="CF10" s="162">
        <f t="shared" si="12"/>
        <v>87316.078700296042</v>
      </c>
      <c r="CG10" s="162">
        <f t="shared" si="12"/>
        <v>87316.078700296042</v>
      </c>
      <c r="CH10" s="162">
        <f t="shared" si="12"/>
        <v>87376.666246424371</v>
      </c>
      <c r="CI10" s="162">
        <f t="shared" si="12"/>
        <v>87376.666246424371</v>
      </c>
      <c r="CJ10" s="162">
        <f t="shared" si="12"/>
        <v>87717.906448756243</v>
      </c>
      <c r="CK10" s="162">
        <f t="shared" si="12"/>
        <v>89372.862931745432</v>
      </c>
      <c r="CL10" s="162">
        <f t="shared" si="12"/>
        <v>89372.862931745432</v>
      </c>
      <c r="CM10" s="162">
        <f t="shared" si="12"/>
        <v>89372.862931745432</v>
      </c>
      <c r="CN10" s="162">
        <f t="shared" si="12"/>
        <v>89567.857333077933</v>
      </c>
      <c r="CO10" s="162">
        <f t="shared" si="12"/>
        <v>89935.561061304936</v>
      </c>
      <c r="CP10" s="162">
        <f t="shared" si="12"/>
        <v>89935.561061304936</v>
      </c>
      <c r="CQ10" s="162">
        <f t="shared" si="12"/>
        <v>89935.561061304936</v>
      </c>
      <c r="CR10" s="162">
        <f t="shared" si="12"/>
        <v>89935.561061304936</v>
      </c>
      <c r="CS10" s="162">
        <f t="shared" si="12"/>
        <v>89935.561061304936</v>
      </c>
      <c r="CT10" s="162">
        <f t="shared" si="12"/>
        <v>87855.38864423288</v>
      </c>
      <c r="CU10" s="162">
        <f t="shared" si="12"/>
        <v>87855.38864423288</v>
      </c>
      <c r="CV10" s="162">
        <f t="shared" si="12"/>
        <v>76139.475030838512</v>
      </c>
      <c r="CW10" s="162">
        <f t="shared" si="12"/>
        <v>77844.080208317377</v>
      </c>
      <c r="CX10" s="162">
        <f t="shared" si="12"/>
        <v>77844.080208317377</v>
      </c>
      <c r="CY10" s="162">
        <f t="shared" si="12"/>
        <v>80352.284969464832</v>
      </c>
      <c r="CZ10" s="162">
        <f t="shared" si="12"/>
        <v>80553.129202837314</v>
      </c>
      <c r="DA10" s="162">
        <f t="shared" si="12"/>
        <v>92636.819594932691</v>
      </c>
      <c r="DB10" s="162">
        <f t="shared" si="12"/>
        <v>92636.819594932691</v>
      </c>
      <c r="DC10" s="162">
        <f t="shared" si="12"/>
        <v>92636.819594932691</v>
      </c>
      <c r="DD10" s="162">
        <f t="shared" si="12"/>
        <v>92636.819594932691</v>
      </c>
      <c r="DE10" s="162">
        <f t="shared" si="12"/>
        <v>92636.819594932691</v>
      </c>
      <c r="DF10" s="162">
        <f t="shared" si="12"/>
        <v>92636.819594932691</v>
      </c>
      <c r="DG10" s="162">
        <f t="shared" si="12"/>
        <v>92636.819594932691</v>
      </c>
      <c r="DH10" s="162">
        <f t="shared" si="12"/>
        <v>92636.819594932691</v>
      </c>
      <c r="DI10" s="162">
        <f t="shared" si="12"/>
        <v>94818.957737131015</v>
      </c>
      <c r="DJ10" s="162">
        <f t="shared" si="12"/>
        <v>94818.957737131015</v>
      </c>
      <c r="DK10" s="162">
        <f t="shared" si="12"/>
        <v>94818.957737131015</v>
      </c>
      <c r="DL10" s="162">
        <f t="shared" si="12"/>
        <v>95025.827297504671</v>
      </c>
      <c r="DM10" s="162">
        <f t="shared" si="12"/>
        <v>95415.924182780684</v>
      </c>
      <c r="DN10" s="162">
        <f t="shared" si="12"/>
        <v>95415.924182780684</v>
      </c>
      <c r="DO10" s="162">
        <f t="shared" si="12"/>
        <v>95415.924182780684</v>
      </c>
      <c r="DP10" s="162">
        <f t="shared" si="12"/>
        <v>95415.924182780684</v>
      </c>
      <c r="DQ10" s="162">
        <f t="shared" si="12"/>
        <v>95415.924182780684</v>
      </c>
      <c r="DR10" s="162">
        <f t="shared" si="12"/>
        <v>95415.924182780684</v>
      </c>
      <c r="DS10" s="162">
        <f t="shared" si="12"/>
        <v>95415.924182780684</v>
      </c>
      <c r="DT10" s="162">
        <f t="shared" si="12"/>
        <v>95415.924182780684</v>
      </c>
      <c r="DU10" s="162">
        <f t="shared" si="12"/>
        <v>97663.526469244942</v>
      </c>
      <c r="DV10" s="162">
        <f t="shared" si="12"/>
        <v>97663.526469244942</v>
      </c>
      <c r="DW10" s="162">
        <f t="shared" si="12"/>
        <v>97663.526469244942</v>
      </c>
      <c r="DX10" s="162">
        <f t="shared" si="12"/>
        <v>97876.602116429785</v>
      </c>
      <c r="DY10" s="162">
        <f t="shared" si="12"/>
        <v>84483.275721952959</v>
      </c>
      <c r="DZ10" s="162">
        <f t="shared" si="12"/>
        <v>84483.275721952959</v>
      </c>
      <c r="EA10" s="162">
        <f t="shared" si="12"/>
        <v>84483.275721952959</v>
      </c>
      <c r="EB10" s="162">
        <f t="shared" si="12"/>
        <v>84483.275721952959</v>
      </c>
      <c r="EC10" s="162">
        <f t="shared" ref="EC10:EE10" si="13">SUM(EC7:EC9)</f>
        <v>84483.275721952959</v>
      </c>
      <c r="ED10" s="162">
        <f t="shared" si="13"/>
        <v>98675.032687826868</v>
      </c>
      <c r="EE10" s="163">
        <f t="shared" si="13"/>
        <v>98675.032687826868</v>
      </c>
    </row>
    <row r="11" spans="1:135" x14ac:dyDescent="0.25">
      <c r="B11" s="27"/>
      <c r="C11" s="156"/>
      <c r="D11" s="156"/>
      <c r="E11" s="156"/>
      <c r="F11" s="156"/>
      <c r="G11" s="156"/>
      <c r="H11" s="156"/>
      <c r="I11" s="156"/>
      <c r="J11" s="156"/>
      <c r="K11" s="156"/>
      <c r="L11" s="156"/>
      <c r="M11" s="156"/>
      <c r="N11" s="156"/>
      <c r="O11" s="156"/>
      <c r="P11" s="156"/>
      <c r="Q11" s="156"/>
      <c r="R11" s="156"/>
      <c r="S11" s="156"/>
      <c r="T11" s="156"/>
      <c r="U11" s="156"/>
      <c r="V11" s="156"/>
      <c r="W11" s="156"/>
      <c r="X11" s="156"/>
      <c r="Y11" s="156"/>
      <c r="Z11" s="156"/>
      <c r="AA11" s="156"/>
      <c r="AB11" s="156"/>
      <c r="AC11" s="156"/>
      <c r="AD11" s="156"/>
      <c r="AE11" s="156"/>
      <c r="AF11" s="156"/>
      <c r="AG11" s="156"/>
      <c r="AH11" s="156"/>
      <c r="AI11" s="156"/>
      <c r="AJ11" s="156"/>
      <c r="AK11" s="156"/>
      <c r="AL11" s="156"/>
      <c r="AM11" s="156"/>
      <c r="AN11" s="156"/>
      <c r="AO11" s="156"/>
      <c r="AP11" s="156"/>
      <c r="AQ11" s="156"/>
      <c r="AR11" s="156"/>
      <c r="AS11" s="156"/>
      <c r="AT11" s="156"/>
      <c r="AU11" s="156"/>
      <c r="AV11" s="156"/>
      <c r="AW11" s="156"/>
      <c r="AX11" s="156"/>
      <c r="AY11" s="156"/>
      <c r="AZ11" s="156"/>
      <c r="BA11" s="156"/>
      <c r="BB11" s="156"/>
      <c r="BC11" s="156"/>
      <c r="BD11" s="156"/>
      <c r="BE11" s="156"/>
      <c r="BF11" s="156"/>
      <c r="BG11" s="156"/>
      <c r="BH11" s="156"/>
      <c r="BI11" s="156"/>
      <c r="BJ11" s="156"/>
      <c r="BK11" s="156"/>
      <c r="BL11" s="156"/>
      <c r="BM11" s="156"/>
      <c r="BN11" s="156"/>
      <c r="BO11" s="156"/>
      <c r="BP11" s="156"/>
      <c r="BQ11" s="156"/>
      <c r="BR11" s="156"/>
      <c r="BS11" s="156"/>
      <c r="BT11" s="156"/>
      <c r="BU11" s="156"/>
      <c r="BV11" s="156"/>
      <c r="BW11" s="156"/>
      <c r="BX11" s="156"/>
      <c r="BY11" s="156"/>
      <c r="BZ11" s="156"/>
      <c r="CA11" s="156"/>
      <c r="CB11" s="156"/>
      <c r="CC11" s="156"/>
      <c r="CD11" s="156"/>
      <c r="CE11" s="156"/>
      <c r="CF11" s="156"/>
      <c r="CG11" s="156"/>
      <c r="CH11" s="156"/>
      <c r="CI11" s="156"/>
      <c r="CJ11" s="156"/>
      <c r="CK11" s="156"/>
      <c r="CL11" s="156"/>
      <c r="CM11" s="156"/>
      <c r="CN11" s="156"/>
      <c r="CO11" s="156"/>
      <c r="CP11" s="156"/>
      <c r="CQ11" s="156"/>
      <c r="CR11" s="156"/>
      <c r="CS11" s="156"/>
      <c r="CT11" s="156"/>
      <c r="CU11" s="156"/>
      <c r="CV11" s="156"/>
      <c r="CW11" s="156"/>
      <c r="CX11" s="156"/>
      <c r="CY11" s="156"/>
      <c r="CZ11" s="156"/>
      <c r="DA11" s="156"/>
      <c r="DB11" s="156"/>
      <c r="DC11" s="156"/>
      <c r="DD11" s="156"/>
      <c r="DE11" s="156"/>
      <c r="DF11" s="156"/>
      <c r="DG11" s="156"/>
      <c r="DH11" s="156"/>
      <c r="DI11" s="156"/>
      <c r="DJ11" s="156"/>
      <c r="DK11" s="156"/>
      <c r="DL11" s="156"/>
      <c r="DM11" s="156"/>
      <c r="DN11" s="156"/>
      <c r="DO11" s="156"/>
      <c r="DP11" s="156"/>
      <c r="DQ11" s="156"/>
      <c r="DR11" s="156"/>
      <c r="DS11" s="156"/>
      <c r="DT11" s="156"/>
      <c r="DU11" s="156"/>
      <c r="DV11" s="156"/>
      <c r="DW11" s="156"/>
      <c r="DX11" s="156"/>
      <c r="DY11" s="156"/>
      <c r="DZ11" s="156"/>
      <c r="EA11" s="156"/>
      <c r="EB11" s="156"/>
      <c r="EC11" s="156"/>
      <c r="ED11" s="156"/>
      <c r="EE11" s="158"/>
    </row>
    <row r="12" spans="1:135" x14ac:dyDescent="0.25">
      <c r="B12" s="219" t="s">
        <v>208</v>
      </c>
      <c r="C12" s="156"/>
      <c r="D12" s="156"/>
      <c r="E12" s="156"/>
      <c r="F12" s="156"/>
      <c r="G12" s="156"/>
      <c r="H12" s="156"/>
      <c r="I12" s="156"/>
      <c r="J12" s="156"/>
      <c r="K12" s="156"/>
      <c r="L12" s="156"/>
      <c r="M12" s="156"/>
      <c r="N12" s="156"/>
      <c r="O12" s="156"/>
      <c r="P12" s="156"/>
      <c r="Q12" s="156"/>
      <c r="R12" s="156"/>
      <c r="S12" s="156"/>
      <c r="T12" s="156"/>
      <c r="U12" s="156"/>
      <c r="V12" s="156"/>
      <c r="W12" s="156"/>
      <c r="X12" s="156"/>
      <c r="Y12" s="156"/>
      <c r="Z12" s="156"/>
      <c r="AA12" s="156"/>
      <c r="AB12" s="156"/>
      <c r="AC12" s="156"/>
      <c r="AD12" s="156"/>
      <c r="AE12" s="156"/>
      <c r="AF12" s="156"/>
      <c r="AG12" s="156"/>
      <c r="AH12" s="156"/>
      <c r="AI12" s="156"/>
      <c r="AJ12" s="156"/>
      <c r="AK12" s="156"/>
      <c r="AL12" s="156"/>
      <c r="AM12" s="156"/>
      <c r="AN12" s="156"/>
      <c r="AO12" s="156"/>
      <c r="AP12" s="156"/>
      <c r="AQ12" s="156"/>
      <c r="AR12" s="156"/>
      <c r="AS12" s="156"/>
      <c r="AT12" s="156"/>
      <c r="AU12" s="156"/>
      <c r="AV12" s="156"/>
      <c r="AW12" s="156"/>
      <c r="AX12" s="156"/>
      <c r="AY12" s="156"/>
      <c r="AZ12" s="156"/>
      <c r="BA12" s="156"/>
      <c r="BB12" s="156"/>
      <c r="BC12" s="156"/>
      <c r="BD12" s="156"/>
      <c r="BE12" s="156"/>
      <c r="BF12" s="156"/>
      <c r="BG12" s="156"/>
      <c r="BH12" s="156"/>
      <c r="BI12" s="156"/>
      <c r="BJ12" s="156"/>
      <c r="BK12" s="156"/>
      <c r="BL12" s="156"/>
      <c r="BM12" s="156"/>
      <c r="BN12" s="156"/>
      <c r="BO12" s="156"/>
      <c r="BP12" s="156"/>
      <c r="BQ12" s="156"/>
      <c r="BR12" s="156"/>
      <c r="BS12" s="156"/>
      <c r="BT12" s="156"/>
      <c r="BU12" s="156"/>
      <c r="BV12" s="156"/>
      <c r="BW12" s="156"/>
      <c r="BX12" s="156"/>
      <c r="BY12" s="156"/>
      <c r="BZ12" s="156"/>
      <c r="CA12" s="156"/>
      <c r="CB12" s="156"/>
      <c r="CC12" s="156"/>
      <c r="CD12" s="156"/>
      <c r="CE12" s="156"/>
      <c r="CF12" s="156"/>
      <c r="CG12" s="156"/>
      <c r="CH12" s="156"/>
      <c r="CI12" s="156"/>
      <c r="CJ12" s="156"/>
      <c r="CK12" s="156"/>
      <c r="CL12" s="156"/>
      <c r="CM12" s="156"/>
      <c r="CN12" s="156"/>
      <c r="CO12" s="156"/>
      <c r="CP12" s="156"/>
      <c r="CQ12" s="156"/>
      <c r="CR12" s="156"/>
      <c r="CS12" s="156"/>
      <c r="CT12" s="156"/>
      <c r="CU12" s="156"/>
      <c r="CV12" s="156"/>
      <c r="CW12" s="156"/>
      <c r="CX12" s="156"/>
      <c r="CY12" s="156"/>
      <c r="CZ12" s="156"/>
      <c r="DA12" s="156"/>
      <c r="DB12" s="156"/>
      <c r="DC12" s="156"/>
      <c r="DD12" s="156"/>
      <c r="DE12" s="156"/>
      <c r="DF12" s="156"/>
      <c r="DG12" s="156"/>
      <c r="DH12" s="156"/>
      <c r="DI12" s="156"/>
      <c r="DJ12" s="156"/>
      <c r="DK12" s="156"/>
      <c r="DL12" s="156"/>
      <c r="DM12" s="156"/>
      <c r="DN12" s="156"/>
      <c r="DO12" s="156"/>
      <c r="DP12" s="156"/>
      <c r="DQ12" s="156"/>
      <c r="DR12" s="156"/>
      <c r="DS12" s="156"/>
      <c r="DT12" s="156"/>
      <c r="DU12" s="156"/>
      <c r="DV12" s="156"/>
      <c r="DW12" s="156"/>
      <c r="DX12" s="156"/>
      <c r="DY12" s="156"/>
      <c r="DZ12" s="156"/>
      <c r="EA12" s="156"/>
      <c r="EB12" s="156"/>
      <c r="EC12" s="156"/>
      <c r="ED12" s="156"/>
      <c r="EE12" s="158"/>
    </row>
    <row r="13" spans="1:135" x14ac:dyDescent="0.25">
      <c r="A13" s="156">
        <f ca="1">SUMIF($C$3:$EE$3,"&lt;="&amp;Summary!$B$19,'Monthly CF'!C13:EE13)</f>
        <v>1134706.176011432</v>
      </c>
      <c r="B13" s="27" t="s">
        <v>209</v>
      </c>
      <c r="C13" s="156"/>
      <c r="D13" s="156">
        <f>SUMIF(Leases!$B:$B,"CAM",Leases!D:D)</f>
        <v>0</v>
      </c>
      <c r="E13" s="156">
        <f>SUMIF(Leases!$B:$B,"CAM",Leases!E:E)</f>
        <v>0</v>
      </c>
      <c r="F13" s="156">
        <f>SUMIF(Leases!$B:$B,"CAM",Leases!F:F)</f>
        <v>0</v>
      </c>
      <c r="G13" s="156">
        <f>SUMIF(Leases!$B:$B,"CAM",Leases!G:G)</f>
        <v>0</v>
      </c>
      <c r="H13" s="156">
        <f>SUMIF(Leases!$B:$B,"CAM",Leases!H:H)</f>
        <v>0</v>
      </c>
      <c r="I13" s="156">
        <f>SUMIF(Leases!$B:$B,"CAM",Leases!I:I)</f>
        <v>0</v>
      </c>
      <c r="J13" s="156">
        <f>SUMIF(Leases!$B:$B,"CAM",Leases!J:J)</f>
        <v>0</v>
      </c>
      <c r="K13" s="156">
        <f>SUMIF(Leases!$B:$B,"CAM",Leases!K:K)</f>
        <v>0</v>
      </c>
      <c r="L13" s="156">
        <f>SUMIF(Leases!$B:$B,"CAM",Leases!L:L)</f>
        <v>0</v>
      </c>
      <c r="M13" s="156">
        <f>SUMIF(Leases!$B:$B,"CAM",Leases!M:M)</f>
        <v>0</v>
      </c>
      <c r="N13" s="156">
        <f>SUMIF(Leases!$B:$B,"CAM",Leases!N:N)</f>
        <v>0</v>
      </c>
      <c r="O13" s="156">
        <f>SUMIF(Leases!$B:$B,"CAM",Leases!O:O)</f>
        <v>0</v>
      </c>
      <c r="P13" s="156">
        <f>SUMIF(Leases!$B:$B,"CAM",Leases!P:P)</f>
        <v>0</v>
      </c>
      <c r="Q13" s="156">
        <f>SUMIF(Leases!$B:$B,"CAM",Leases!Q:Q)</f>
        <v>0</v>
      </c>
      <c r="R13" s="156">
        <f>SUMIF(Leases!$B:$B,"CAM",Leases!R:R)</f>
        <v>0</v>
      </c>
      <c r="S13" s="156">
        <f>SUMIF(Leases!$B:$B,"CAM",Leases!S:S)</f>
        <v>0</v>
      </c>
      <c r="T13" s="156">
        <f>SUMIF(Leases!$B:$B,"CAM",Leases!T:T)</f>
        <v>0</v>
      </c>
      <c r="U13" s="156">
        <f>SUMIF(Leases!$B:$B,"CAM",Leases!U:U)</f>
        <v>0</v>
      </c>
      <c r="V13" s="156">
        <f>SUMIF(Leases!$B:$B,"CAM",Leases!V:V)</f>
        <v>0</v>
      </c>
      <c r="W13" s="156">
        <f>SUMIF(Leases!$B:$B,"CAM",Leases!W:W)</f>
        <v>0</v>
      </c>
      <c r="X13" s="156">
        <f ca="1">SUMIF(Leases!$B:$B,"CAM",Leases!X:X)</f>
        <v>3720.9266427666562</v>
      </c>
      <c r="Y13" s="156">
        <f ca="1">SUMIF(Leases!$B:$B,"CAM",Leases!Y:Y)</f>
        <v>4206.8809435957137</v>
      </c>
      <c r="Z13" s="156">
        <f ca="1">SUMIF(Leases!$B:$B,"CAM",Leases!Z:Z)</f>
        <v>4510.4537670882528</v>
      </c>
      <c r="AA13" s="156">
        <f ca="1">SUMIF(Leases!$B:$B,"CAM",Leases!AA:AA)</f>
        <v>4513.4656470673726</v>
      </c>
      <c r="AB13" s="156">
        <f ca="1">SUMIF(Leases!$B:$B,"CAM",Leases!AB:AB)</f>
        <v>7641.4267083675277</v>
      </c>
      <c r="AC13" s="156">
        <f ca="1">SUMIF(Leases!$B:$B,"CAM",Leases!AC:AC)</f>
        <v>10414.072122828436</v>
      </c>
      <c r="AD13" s="156">
        <f ca="1">SUMIF(Leases!$B:$B,"CAM",Leases!AD:AD)</f>
        <v>10496.304998454612</v>
      </c>
      <c r="AE13" s="156">
        <f ca="1">SUMIF(Leases!$B:$B,"CAM",Leases!AE:AE)</f>
        <v>10545.394336222031</v>
      </c>
      <c r="AF13" s="156">
        <f ca="1">SUMIF(Leases!$B:$B,"CAM",Leases!AF:AF)</f>
        <v>12201.110336607606</v>
      </c>
      <c r="AG13" s="156">
        <f ca="1">SUMIF(Leases!$B:$B,"CAM",Leases!AG:AG)</f>
        <v>15356.346246308563</v>
      </c>
      <c r="AH13" s="156">
        <f ca="1">SUMIF(Leases!$B:$B,"CAM",Leases!AH:AH)</f>
        <v>15680.317133625049</v>
      </c>
      <c r="AI13" s="156">
        <f ca="1">SUMIF(Leases!$B:$B,"CAM",Leases!AI:AI)</f>
        <v>15691.751719345359</v>
      </c>
      <c r="AJ13" s="156">
        <f ca="1">SUMIF(Leases!$B:$B,"CAM",Leases!AJ:AJ)</f>
        <v>15733.201554807863</v>
      </c>
      <c r="AK13" s="156">
        <f ca="1">SUMIF(Leases!$B:$B,"CAM",Leases!AK:AK)</f>
        <v>15926.267031728217</v>
      </c>
      <c r="AL13" s="156">
        <f ca="1">SUMIF(Leases!$B:$B,"CAM",Leases!AL:AL)</f>
        <v>16276.255436323525</v>
      </c>
      <c r="AM13" s="156">
        <f ca="1">SUMIF(Leases!$B:$B,"CAM",Leases!AM:AM)</f>
        <v>16287.803243127148</v>
      </c>
      <c r="AN13" s="156">
        <f ca="1">SUMIF(Leases!$B:$B,"CAM",Leases!AN:AN)</f>
        <v>20084.447184576802</v>
      </c>
      <c r="AO13" s="156">
        <f ca="1">SUMIF(Leases!$B:$B,"CAM",Leases!AO:AO)</f>
        <v>20105.428954623207</v>
      </c>
      <c r="AP13" s="156">
        <f ca="1">SUMIF(Leases!$B:$B,"CAM",Leases!AP:AP)</f>
        <v>20117.062412338768</v>
      </c>
      <c r="AQ13" s="156">
        <f ca="1">SUMIF(Leases!$B:$B,"CAM",Leases!AQ:AQ)</f>
        <v>20128.724561299445</v>
      </c>
      <c r="AR13" s="156">
        <f ca="1">SUMIF(Leases!$B:$B,"CAM",Leases!AR:AR)</f>
        <v>20145.77371968827</v>
      </c>
      <c r="AS13" s="156">
        <f ca="1">SUMIF(Leases!$B:$B,"CAM",Leases!AS:AS)</f>
        <v>20167.597587306071</v>
      </c>
      <c r="AT13" s="156">
        <f ca="1">SUMIF(Leases!$B:$B,"CAM",Leases!AT:AT)</f>
        <v>20179.346235262667</v>
      </c>
      <c r="AU13" s="156">
        <f ca="1">SUMIF(Leases!$B:$B,"CAM",Leases!AU:AU)</f>
        <v>20191.123858554583</v>
      </c>
      <c r="AV13" s="156">
        <f ca="1">SUMIF(Leases!$B:$B,"CAM",Leases!AV:AV)</f>
        <v>20233.817189080964</v>
      </c>
      <c r="AW13" s="156">
        <f ca="1">SUMIF(Leases!$B:$B,"CAM",Leases!AW:AW)</f>
        <v>20248.708135463563</v>
      </c>
      <c r="AX13" s="156">
        <f ca="1">SUMIF(Leases!$B:$B,"CAM",Leases!AX:AX)</f>
        <v>20262.287944774056</v>
      </c>
      <c r="AY13" s="156">
        <f ca="1">SUMIF(Leases!$B:$B,"CAM",Leases!AY:AY)</f>
        <v>20274.182185781789</v>
      </c>
      <c r="AZ13" s="156">
        <f ca="1">SUMIF(Leases!$B:$B,"CAM",Leases!AZ:AZ)</f>
        <v>20575.350445474935</v>
      </c>
      <c r="BA13" s="156">
        <f ca="1">SUMIF(Leases!$B:$B,"CAM",Leases!BA:BA)</f>
        <v>20596.961668622735</v>
      </c>
      <c r="BB13" s="156">
        <f ca="1">SUMIF(Leases!$B:$B,"CAM",Leases!BB:BB)</f>
        <v>20608.944130069762</v>
      </c>
      <c r="BC13" s="156">
        <f ca="1">SUMIF(Leases!$B:$B,"CAM",Leases!BC:BC)</f>
        <v>20620.956143499257</v>
      </c>
      <c r="BD13" s="156">
        <f ca="1">SUMIF(Leases!$B:$B,"CAM",Leases!BD:BD)</f>
        <v>20638.516776639739</v>
      </c>
      <c r="BE13" s="156">
        <f ca="1">SUMIF(Leases!$B:$B,"CAM",Leases!BE:BE)</f>
        <v>20660.995360286077</v>
      </c>
      <c r="BF13" s="156">
        <f ca="1">SUMIF(Leases!$B:$B,"CAM",Leases!BF:BF)</f>
        <v>20673.096467681371</v>
      </c>
      <c r="BG13" s="156">
        <f ca="1">SUMIF(Leases!$B:$B,"CAM",Leases!BG:BG)</f>
        <v>20685.227419672046</v>
      </c>
      <c r="BH13" s="156">
        <f ca="1">SUMIF(Leases!$B:$B,"CAM",Leases!BH:BH)</f>
        <v>9229.8156911426468</v>
      </c>
      <c r="BI13" s="156">
        <f ca="1">SUMIF(Leases!$B:$B,"CAM",Leases!BI:BI)</f>
        <v>8299.3153314410192</v>
      </c>
      <c r="BJ13" s="156">
        <f ca="1">SUMIF(Leases!$B:$B,"CAM",Leases!BJ:BJ)</f>
        <v>8303.2554404325001</v>
      </c>
      <c r="BK13" s="156">
        <f ca="1">SUMIF(Leases!$B:$B,"CAM",Leases!BK:BK)</f>
        <v>18435.997415227757</v>
      </c>
      <c r="BL13" s="156">
        <f ca="1">SUMIF(Leases!$B:$B,"CAM",Leases!BL:BL)</f>
        <v>19878.45236666135</v>
      </c>
      <c r="BM13" s="156">
        <f ca="1">SUMIF(Leases!$B:$B,"CAM",Leases!BM:BM)</f>
        <v>17496.513290788826</v>
      </c>
      <c r="BN13" s="156">
        <f ca="1">SUMIF(Leases!$B:$B,"CAM",Leases!BN:BN)</f>
        <v>17609.213488916481</v>
      </c>
      <c r="BO13" s="156">
        <f ca="1">SUMIF(Leases!$B:$B,"CAM",Leases!BO:BO)</f>
        <v>17618.673803991704</v>
      </c>
      <c r="BP13" s="156">
        <f ca="1">SUMIF(Leases!$B:$B,"CAM",Leases!BP:BP)</f>
        <v>20927.123921030518</v>
      </c>
      <c r="BQ13" s="156">
        <f ca="1">SUMIF(Leases!$B:$B,"CAM",Leases!BQ:BQ)</f>
        <v>20950.276862186245</v>
      </c>
      <c r="BR13" s="156">
        <f ca="1">SUMIF(Leases!$B:$B,"CAM",Leases!BR:BR)</f>
        <v>21294.030459912636</v>
      </c>
      <c r="BS13" s="156">
        <f ca="1">SUMIF(Leases!$B:$B,"CAM",Leases!BS:BS)</f>
        <v>21306.525340463035</v>
      </c>
      <c r="BT13" s="156">
        <f ca="1">SUMIF(Leases!$B:$B,"CAM",Leases!BT:BT)</f>
        <v>21319.05103675964</v>
      </c>
      <c r="BU13" s="156">
        <f ca="1">SUMIF(Leases!$B:$B,"CAM",Leases!BU:BU)</f>
        <v>21331.607624802396</v>
      </c>
      <c r="BV13" s="156">
        <f ca="1">SUMIF(Leases!$B:$B,"CAM",Leases!BV:BV)</f>
        <v>21346.014444499895</v>
      </c>
      <c r="BW13" s="156">
        <f ca="1">SUMIF(Leases!$B:$B,"CAM",Leases!BW:BW)</f>
        <v>21358.633044785001</v>
      </c>
      <c r="BX13" s="156">
        <f ca="1">SUMIF(Leases!$B:$B,"CAM",Leases!BX:BX)</f>
        <v>21673.565615153249</v>
      </c>
      <c r="BY13" s="156">
        <f ca="1">SUMIF(Leases!$B:$B,"CAM",Leases!BY:BY)</f>
        <v>21735.939952502107</v>
      </c>
      <c r="BZ13" s="156">
        <f ca="1">SUMIF(Leases!$B:$B,"CAM",Leases!BZ:BZ)</f>
        <v>21748.652145851265</v>
      </c>
      <c r="CA13" s="156">
        <f ca="1">SUMIF(Leases!$B:$B,"CAM",Leases!CA:CA)</f>
        <v>21761.395690898611</v>
      </c>
      <c r="CB13" s="156">
        <f ca="1">SUMIF(Leases!$B:$B,"CAM",Leases!CB:CB)</f>
        <v>21780.025766597355</v>
      </c>
      <c r="CC13" s="156">
        <f ca="1">SUMIF(Leases!$B:$B,"CAM",Leases!CC:CC)</f>
        <v>21803.873295987749</v>
      </c>
      <c r="CD13" s="156">
        <f ca="1">SUMIF(Leases!$B:$B,"CAM",Leases!CD:CD)</f>
        <v>21816.711360823414</v>
      </c>
      <c r="CE13" s="156">
        <f ca="1">SUMIF(Leases!$B:$B,"CAM",Leases!CE:CE)</f>
        <v>21829.581087790324</v>
      </c>
      <c r="CF13" s="156">
        <f ca="1">SUMIF(Leases!$B:$B,"CAM",Leases!CF:CF)</f>
        <v>21842.482554975828</v>
      </c>
      <c r="CG13" s="156">
        <f ca="1">SUMIF(Leases!$B:$B,"CAM",Leases!CG:CG)</f>
        <v>21855.415840659873</v>
      </c>
      <c r="CH13" s="156">
        <f ca="1">SUMIF(Leases!$B:$B,"CAM",Leases!CH:CH)</f>
        <v>21870.254864948292</v>
      </c>
      <c r="CI13" s="156">
        <f ca="1">SUMIF(Leases!$B:$B,"CAM",Leases!CI:CI)</f>
        <v>21883.252023241945</v>
      </c>
      <c r="CJ13" s="156">
        <f ca="1">SUMIF(Leases!$B:$B,"CAM",Leases!CJ:CJ)</f>
        <v>22205.309770463526</v>
      </c>
      <c r="CK13" s="156">
        <f ca="1">SUMIF(Leases!$B:$B,"CAM",Leases!CK:CK)</f>
        <v>22269.555337932841</v>
      </c>
      <c r="CL13" s="156">
        <f ca="1">SUMIF(Leases!$B:$B,"CAM",Leases!CL:CL)</f>
        <v>22282.648897082472</v>
      </c>
      <c r="CM13" s="156">
        <f ca="1">SUMIF(Leases!$B:$B,"CAM",Leases!CM:CM)</f>
        <v>22295.774748481243</v>
      </c>
      <c r="CN13" s="156">
        <f ca="1">SUMIF(Leases!$B:$B,"CAM",Leases!CN:CN)</f>
        <v>22314.96372645094</v>
      </c>
      <c r="CO13" s="156">
        <f ca="1">SUMIF(Leases!$B:$B,"CAM",Leases!CO:CO)</f>
        <v>22339.526681723059</v>
      </c>
      <c r="CP13" s="156">
        <f ca="1">SUMIF(Leases!$B:$B,"CAM",Leases!CP:CP)</f>
        <v>22352.749888503789</v>
      </c>
      <c r="CQ13" s="156">
        <f ca="1">SUMIF(Leases!$B:$B,"CAM",Leases!CQ:CQ)</f>
        <v>22366.005707279703</v>
      </c>
      <c r="CR13" s="156">
        <f ca="1">SUMIF(Leases!$B:$B,"CAM",Leases!CR:CR)</f>
        <v>22379.29421848078</v>
      </c>
      <c r="CS13" s="156">
        <f ca="1">SUMIF(Leases!$B:$B,"CAM",Leases!CS:CS)</f>
        <v>22392.615502735345</v>
      </c>
      <c r="CT13" s="156">
        <f ca="1">SUMIF(Leases!$B:$B,"CAM",Leases!CT:CT)</f>
        <v>21568.656622033872</v>
      </c>
      <c r="CU13" s="156">
        <f ca="1">SUMIF(Leases!$B:$B,"CAM",Leases!CU:CU)</f>
        <v>21581.331905090596</v>
      </c>
      <c r="CV13" s="156">
        <f ca="1">SUMIF(Leases!$B:$B,"CAM",Leases!CV:CV)</f>
        <v>18062.107924463195</v>
      </c>
      <c r="CW13" s="156">
        <f ca="1">SUMIF(Leases!$B:$B,"CAM",Leases!CW:CW)</f>
        <v>18844.649269532918</v>
      </c>
      <c r="CX13" s="156">
        <f ca="1">SUMIF(Leases!$B:$B,"CAM",Leases!CX:CX)</f>
        <v>18854.961378800752</v>
      </c>
      <c r="CY13" s="156">
        <f ca="1">SUMIF(Leases!$B:$B,"CAM",Leases!CY:CY)</f>
        <v>22481.905699356306</v>
      </c>
      <c r="CZ13" s="156">
        <f ca="1">SUMIF(Leases!$B:$B,"CAM",Leases!CZ:CZ)</f>
        <v>22501.670346665098</v>
      </c>
      <c r="DA13" s="156">
        <f ca="1">SUMIF(Leases!$B:$B,"CAM",Leases!DA:DA)</f>
        <v>22888.979125193979</v>
      </c>
      <c r="DB13" s="156">
        <f ca="1">SUMIF(Leases!$B:$B,"CAM",Leases!DB:DB)</f>
        <v>22902.599028178141</v>
      </c>
      <c r="DC13" s="156">
        <f ca="1">SUMIF(Leases!$B:$B,"CAM",Leases!DC:DC)</f>
        <v>22916.252521517337</v>
      </c>
      <c r="DD13" s="156">
        <f ca="1">SUMIF(Leases!$B:$B,"CAM",Leases!DD:DD)</f>
        <v>22929.939688054434</v>
      </c>
      <c r="DE13" s="156">
        <f ca="1">SUMIF(Leases!$B:$B,"CAM",Leases!DE:DE)</f>
        <v>22943.660610836636</v>
      </c>
      <c r="DF13" s="156">
        <f ca="1">SUMIF(Leases!$B:$B,"CAM",Leases!DF:DF)</f>
        <v>22957.415373115942</v>
      </c>
      <c r="DG13" s="156">
        <f ca="1">SUMIF(Leases!$B:$B,"CAM",Leases!DG:DG)</f>
        <v>22971.204058349678</v>
      </c>
      <c r="DH13" s="156">
        <f ca="1">SUMIF(Leases!$B:$B,"CAM",Leases!DH:DH)</f>
        <v>23296.821598667397</v>
      </c>
      <c r="DI13" s="156">
        <f ca="1">SUMIF(Leases!$B:$B,"CAM",Leases!DI:DI)</f>
        <v>23378.167189527405</v>
      </c>
      <c r="DJ13" s="156">
        <f ca="1">SUMIF(Leases!$B:$B,"CAM",Leases!DJ:DJ)</f>
        <v>23392.058146429245</v>
      </c>
      <c r="DK13" s="156">
        <f ca="1">SUMIF(Leases!$B:$B,"CAM",Leases!DK:DK)</f>
        <v>23405.983362178198</v>
      </c>
      <c r="DL13" s="156">
        <f ca="1">SUMIF(Leases!$B:$B,"CAM",Leases!DL:DL)</f>
        <v>23426.340948906254</v>
      </c>
      <c r="DM13" s="156">
        <f ca="1">SUMIF(Leases!$B:$B,"CAM",Leases!DM:DM)</f>
        <v>23452.399788154435</v>
      </c>
      <c r="DN13" s="156">
        <f ca="1">SUMIF(Leases!$B:$B,"CAM",Leases!DN:DN)</f>
        <v>23466.428288228119</v>
      </c>
      <c r="DO13" s="156">
        <f ca="1">SUMIF(Leases!$B:$B,"CAM",Leases!DO:DO)</f>
        <v>23480.491386367496</v>
      </c>
      <c r="DP13" s="156">
        <f ca="1">SUMIF(Leases!$B:$B,"CAM",Leases!DP:DP)</f>
        <v>23494.589167900711</v>
      </c>
      <c r="DQ13" s="156">
        <f ca="1">SUMIF(Leases!$B:$B,"CAM",Leases!DQ:DQ)</f>
        <v>23508.721718366382</v>
      </c>
      <c r="DR13" s="156">
        <f ca="1">SUMIF(Leases!$B:$B,"CAM",Leases!DR:DR)</f>
        <v>23522.889123514062</v>
      </c>
      <c r="DS13" s="156">
        <f ca="1">SUMIF(Leases!$B:$B,"CAM",Leases!DS:DS)</f>
        <v>23537.091469304807</v>
      </c>
      <c r="DT13" s="156">
        <f ca="1">SUMIF(Leases!$B:$B,"CAM",Leases!DT:DT)</f>
        <v>23870.012561616146</v>
      </c>
      <c r="DU13" s="156">
        <f ca="1">SUMIF(Leases!$B:$B,"CAM",Leases!DU:DU)</f>
        <v>23953.798520201963</v>
      </c>
      <c r="DV13" s="156">
        <f ca="1">SUMIF(Leases!$B:$B,"CAM",Leases!DV:DV)</f>
        <v>23968.106205810858</v>
      </c>
      <c r="DW13" s="156">
        <f ca="1">SUMIF(Leases!$B:$B,"CAM",Leases!DW:DW)</f>
        <v>23982.449178032282</v>
      </c>
      <c r="DX13" s="156">
        <f ca="1">SUMIF(Leases!$B:$B,"CAM",Leases!DX:DX)</f>
        <v>24003.417492362172</v>
      </c>
      <c r="DY13" s="156">
        <f ca="1">SUMIF(Leases!$B:$B,"CAM",Leases!DY:DY)</f>
        <v>19352.386387461378</v>
      </c>
      <c r="DZ13" s="156">
        <f ca="1">SUMIF(Leases!$B:$B,"CAM",Leases!DZ:DZ)</f>
        <v>19362.987155975945</v>
      </c>
      <c r="EA13" s="156">
        <f ca="1">SUMIF(Leases!$B:$B,"CAM",Leases!EA:EA)</f>
        <v>19373.614068845458</v>
      </c>
      <c r="EB13" s="156">
        <f ca="1">SUMIF(Leases!$B:$B,"CAM",Leases!EB:EB)</f>
        <v>23647.05977072096</v>
      </c>
      <c r="EC13" s="156">
        <f ca="1">SUMIF(Leases!$B:$B,"CAM",Leases!EC:EC)</f>
        <v>23661.616297700602</v>
      </c>
      <c r="ED13" s="156">
        <f ca="1">SUMIF(Leases!$B:$B,"CAM",Leases!ED:ED)</f>
        <v>24115.1290435349</v>
      </c>
      <c r="EE13" s="158">
        <f ca="1">SUMIF(Leases!$B:$B,"CAM",Leases!EE:EE)</f>
        <v>24129.757459699373</v>
      </c>
    </row>
    <row r="14" spans="1:135" x14ac:dyDescent="0.25">
      <c r="A14" s="156">
        <f>SUMIF($C$3:$EE$3,"&lt;="&amp;Summary!$B$19,'Monthly CF'!C14:EE14)</f>
        <v>0</v>
      </c>
      <c r="B14" s="27" t="s">
        <v>143</v>
      </c>
      <c r="C14" s="156"/>
      <c r="D14" s="156">
        <f>SUMIF(Leases!$B:$B,"PR",Leases!D:D)</f>
        <v>0</v>
      </c>
      <c r="E14" s="156">
        <f>SUMIF(Leases!$B:$B,"PR",Leases!E:E)</f>
        <v>0</v>
      </c>
      <c r="F14" s="156">
        <f>SUMIF(Leases!$B:$B,"PR",Leases!F:F)</f>
        <v>0</v>
      </c>
      <c r="G14" s="156">
        <f>SUMIF(Leases!$B:$B,"PR",Leases!G:G)</f>
        <v>0</v>
      </c>
      <c r="H14" s="156">
        <f>SUMIF(Leases!$B:$B,"PR",Leases!H:H)</f>
        <v>0</v>
      </c>
      <c r="I14" s="156">
        <f>SUMIF(Leases!$B:$B,"PR",Leases!I:I)</f>
        <v>0</v>
      </c>
      <c r="J14" s="156">
        <f>SUMIF(Leases!$B:$B,"PR",Leases!J:J)</f>
        <v>0</v>
      </c>
      <c r="K14" s="156">
        <f>SUMIF(Leases!$B:$B,"PR",Leases!K:K)</f>
        <v>0</v>
      </c>
      <c r="L14" s="156">
        <f>SUMIF(Leases!$B:$B,"PR",Leases!L:L)</f>
        <v>0</v>
      </c>
      <c r="M14" s="156">
        <f>SUMIF(Leases!$B:$B,"PR",Leases!M:M)</f>
        <v>0</v>
      </c>
      <c r="N14" s="156">
        <f>SUMIF(Leases!$B:$B,"PR",Leases!N:N)</f>
        <v>0</v>
      </c>
      <c r="O14" s="156">
        <f>SUMIF(Leases!$B:$B,"PR",Leases!O:O)</f>
        <v>0</v>
      </c>
      <c r="P14" s="156">
        <f>SUMIF(Leases!$B:$B,"PR",Leases!P:P)</f>
        <v>0</v>
      </c>
      <c r="Q14" s="156">
        <f>SUMIF(Leases!$B:$B,"PR",Leases!Q:Q)</f>
        <v>0</v>
      </c>
      <c r="R14" s="156">
        <f>SUMIF(Leases!$B:$B,"PR",Leases!R:R)</f>
        <v>0</v>
      </c>
      <c r="S14" s="156">
        <f>SUMIF(Leases!$B:$B,"PR",Leases!S:S)</f>
        <v>0</v>
      </c>
      <c r="T14" s="156">
        <f>SUMIF(Leases!$B:$B,"PR",Leases!T:T)</f>
        <v>0</v>
      </c>
      <c r="U14" s="156">
        <f>SUMIF(Leases!$B:$B,"PR",Leases!U:U)</f>
        <v>0</v>
      </c>
      <c r="V14" s="156">
        <f>SUMIF(Leases!$B:$B,"PR",Leases!V:V)</f>
        <v>0</v>
      </c>
      <c r="W14" s="156">
        <f>SUMIF(Leases!$B:$B,"PR",Leases!W:W)</f>
        <v>0</v>
      </c>
      <c r="X14" s="156">
        <f>SUMIF(Leases!$B:$B,"PR",Leases!X:X)</f>
        <v>0</v>
      </c>
      <c r="Y14" s="156">
        <f>SUMIF(Leases!$B:$B,"PR",Leases!Y:Y)</f>
        <v>0</v>
      </c>
      <c r="Z14" s="156">
        <f>SUMIF(Leases!$B:$B,"PR",Leases!Z:Z)</f>
        <v>0</v>
      </c>
      <c r="AA14" s="156">
        <f>SUMIF(Leases!$B:$B,"PR",Leases!AA:AA)</f>
        <v>0</v>
      </c>
      <c r="AB14" s="156">
        <f>SUMIF(Leases!$B:$B,"PR",Leases!AB:AB)</f>
        <v>0</v>
      </c>
      <c r="AC14" s="156">
        <f>SUMIF(Leases!$B:$B,"PR",Leases!AC:AC)</f>
        <v>0</v>
      </c>
      <c r="AD14" s="156">
        <f>SUMIF(Leases!$B:$B,"PR",Leases!AD:AD)</f>
        <v>0</v>
      </c>
      <c r="AE14" s="156">
        <f>SUMIF(Leases!$B:$B,"PR",Leases!AE:AE)</f>
        <v>0</v>
      </c>
      <c r="AF14" s="156">
        <f>SUMIF(Leases!$B:$B,"PR",Leases!AF:AF)</f>
        <v>0</v>
      </c>
      <c r="AG14" s="156">
        <f>SUMIF(Leases!$B:$B,"PR",Leases!AG:AG)</f>
        <v>0</v>
      </c>
      <c r="AH14" s="156">
        <f>SUMIF(Leases!$B:$B,"PR",Leases!AH:AH)</f>
        <v>0</v>
      </c>
      <c r="AI14" s="156">
        <f>SUMIF(Leases!$B:$B,"PR",Leases!AI:AI)</f>
        <v>0</v>
      </c>
      <c r="AJ14" s="156">
        <f>SUMIF(Leases!$B:$B,"PR",Leases!AJ:AJ)</f>
        <v>0</v>
      </c>
      <c r="AK14" s="156">
        <f>SUMIF(Leases!$B:$B,"PR",Leases!AK:AK)</f>
        <v>0</v>
      </c>
      <c r="AL14" s="156">
        <f>SUMIF(Leases!$B:$B,"PR",Leases!AL:AL)</f>
        <v>0</v>
      </c>
      <c r="AM14" s="156">
        <f>SUMIF(Leases!$B:$B,"PR",Leases!AM:AM)</f>
        <v>0</v>
      </c>
      <c r="AN14" s="156">
        <f>SUMIF(Leases!$B:$B,"PR",Leases!AN:AN)</f>
        <v>0</v>
      </c>
      <c r="AO14" s="156">
        <f>SUMIF(Leases!$B:$B,"PR",Leases!AO:AO)</f>
        <v>0</v>
      </c>
      <c r="AP14" s="156">
        <f>SUMIF(Leases!$B:$B,"PR",Leases!AP:AP)</f>
        <v>0</v>
      </c>
      <c r="AQ14" s="156">
        <f>SUMIF(Leases!$B:$B,"PR",Leases!AQ:AQ)</f>
        <v>0</v>
      </c>
      <c r="AR14" s="156">
        <f>SUMIF(Leases!$B:$B,"PR",Leases!AR:AR)</f>
        <v>0</v>
      </c>
      <c r="AS14" s="156">
        <f>SUMIF(Leases!$B:$B,"PR",Leases!AS:AS)</f>
        <v>0</v>
      </c>
      <c r="AT14" s="156">
        <f>SUMIF(Leases!$B:$B,"PR",Leases!AT:AT)</f>
        <v>0</v>
      </c>
      <c r="AU14" s="156">
        <f>SUMIF(Leases!$B:$B,"PR",Leases!AU:AU)</f>
        <v>0</v>
      </c>
      <c r="AV14" s="156">
        <f>SUMIF(Leases!$B:$B,"PR",Leases!AV:AV)</f>
        <v>0</v>
      </c>
      <c r="AW14" s="156">
        <f>SUMIF(Leases!$B:$B,"PR",Leases!AW:AW)</f>
        <v>0</v>
      </c>
      <c r="AX14" s="156">
        <f>SUMIF(Leases!$B:$B,"PR",Leases!AX:AX)</f>
        <v>0</v>
      </c>
      <c r="AY14" s="156">
        <f>SUMIF(Leases!$B:$B,"PR",Leases!AY:AY)</f>
        <v>0</v>
      </c>
      <c r="AZ14" s="156">
        <f>SUMIF(Leases!$B:$B,"PR",Leases!AZ:AZ)</f>
        <v>0</v>
      </c>
      <c r="BA14" s="156">
        <f>SUMIF(Leases!$B:$B,"PR",Leases!BA:BA)</f>
        <v>0</v>
      </c>
      <c r="BB14" s="156">
        <f>SUMIF(Leases!$B:$B,"PR",Leases!BB:BB)</f>
        <v>0</v>
      </c>
      <c r="BC14" s="156">
        <f>SUMIF(Leases!$B:$B,"PR",Leases!BC:BC)</f>
        <v>0</v>
      </c>
      <c r="BD14" s="156">
        <f>SUMIF(Leases!$B:$B,"PR",Leases!BD:BD)</f>
        <v>0</v>
      </c>
      <c r="BE14" s="156">
        <f>SUMIF(Leases!$B:$B,"PR",Leases!BE:BE)</f>
        <v>0</v>
      </c>
      <c r="BF14" s="156">
        <f>SUMIF(Leases!$B:$B,"PR",Leases!BF:BF)</f>
        <v>0</v>
      </c>
      <c r="BG14" s="156">
        <f>SUMIF(Leases!$B:$B,"PR",Leases!BG:BG)</f>
        <v>0</v>
      </c>
      <c r="BH14" s="156">
        <f>SUMIF(Leases!$B:$B,"PR",Leases!BH:BH)</f>
        <v>0</v>
      </c>
      <c r="BI14" s="156">
        <f>SUMIF(Leases!$B:$B,"PR",Leases!BI:BI)</f>
        <v>0</v>
      </c>
      <c r="BJ14" s="156">
        <f>SUMIF(Leases!$B:$B,"PR",Leases!BJ:BJ)</f>
        <v>0</v>
      </c>
      <c r="BK14" s="156">
        <f>SUMIF(Leases!$B:$B,"PR",Leases!BK:BK)</f>
        <v>0</v>
      </c>
      <c r="BL14" s="156">
        <f>SUMIF(Leases!$B:$B,"PR",Leases!BL:BL)</f>
        <v>0</v>
      </c>
      <c r="BM14" s="156">
        <f>SUMIF(Leases!$B:$B,"PR",Leases!BM:BM)</f>
        <v>0</v>
      </c>
      <c r="BN14" s="156">
        <f>SUMIF(Leases!$B:$B,"PR",Leases!BN:BN)</f>
        <v>0</v>
      </c>
      <c r="BO14" s="156">
        <f>SUMIF(Leases!$B:$B,"PR",Leases!BO:BO)</f>
        <v>0</v>
      </c>
      <c r="BP14" s="156">
        <f>SUMIF(Leases!$B:$B,"PR",Leases!BP:BP)</f>
        <v>0</v>
      </c>
      <c r="BQ14" s="156">
        <f>SUMIF(Leases!$B:$B,"PR",Leases!BQ:BQ)</f>
        <v>0</v>
      </c>
      <c r="BR14" s="156">
        <f>SUMIF(Leases!$B:$B,"PR",Leases!BR:BR)</f>
        <v>0</v>
      </c>
      <c r="BS14" s="156">
        <f>SUMIF(Leases!$B:$B,"PR",Leases!BS:BS)</f>
        <v>0</v>
      </c>
      <c r="BT14" s="156">
        <f>SUMIF(Leases!$B:$B,"PR",Leases!BT:BT)</f>
        <v>0</v>
      </c>
      <c r="BU14" s="156">
        <f>SUMIF(Leases!$B:$B,"PR",Leases!BU:BU)</f>
        <v>0</v>
      </c>
      <c r="BV14" s="156">
        <f>SUMIF(Leases!$B:$B,"PR",Leases!BV:BV)</f>
        <v>0</v>
      </c>
      <c r="BW14" s="156">
        <f>SUMIF(Leases!$B:$B,"PR",Leases!BW:BW)</f>
        <v>0</v>
      </c>
      <c r="BX14" s="156">
        <f>SUMIF(Leases!$B:$B,"PR",Leases!BX:BX)</f>
        <v>0</v>
      </c>
      <c r="BY14" s="156">
        <f>SUMIF(Leases!$B:$B,"PR",Leases!BY:BY)</f>
        <v>0</v>
      </c>
      <c r="BZ14" s="156">
        <f>SUMIF(Leases!$B:$B,"PR",Leases!BZ:BZ)</f>
        <v>0</v>
      </c>
      <c r="CA14" s="156">
        <f>SUMIF(Leases!$B:$B,"PR",Leases!CA:CA)</f>
        <v>0</v>
      </c>
      <c r="CB14" s="156">
        <f>SUMIF(Leases!$B:$B,"PR",Leases!CB:CB)</f>
        <v>0</v>
      </c>
      <c r="CC14" s="156">
        <f>SUMIF(Leases!$B:$B,"PR",Leases!CC:CC)</f>
        <v>0</v>
      </c>
      <c r="CD14" s="156">
        <f>SUMIF(Leases!$B:$B,"PR",Leases!CD:CD)</f>
        <v>0</v>
      </c>
      <c r="CE14" s="156">
        <f>SUMIF(Leases!$B:$B,"PR",Leases!CE:CE)</f>
        <v>0</v>
      </c>
      <c r="CF14" s="156">
        <f>SUMIF(Leases!$B:$B,"PR",Leases!CF:CF)</f>
        <v>0</v>
      </c>
      <c r="CG14" s="156">
        <f>SUMIF(Leases!$B:$B,"PR",Leases!CG:CG)</f>
        <v>0</v>
      </c>
      <c r="CH14" s="156">
        <f>SUMIF(Leases!$B:$B,"PR",Leases!CH:CH)</f>
        <v>0</v>
      </c>
      <c r="CI14" s="156">
        <f>SUMIF(Leases!$B:$B,"PR",Leases!CI:CI)</f>
        <v>0</v>
      </c>
      <c r="CJ14" s="156">
        <f>SUMIF(Leases!$B:$B,"PR",Leases!CJ:CJ)</f>
        <v>0</v>
      </c>
      <c r="CK14" s="156">
        <f>SUMIF(Leases!$B:$B,"PR",Leases!CK:CK)</f>
        <v>0</v>
      </c>
      <c r="CL14" s="156">
        <f>SUMIF(Leases!$B:$B,"PR",Leases!CL:CL)</f>
        <v>0</v>
      </c>
      <c r="CM14" s="156">
        <f>SUMIF(Leases!$B:$B,"PR",Leases!CM:CM)</f>
        <v>0</v>
      </c>
      <c r="CN14" s="156">
        <f>SUMIF(Leases!$B:$B,"PR",Leases!CN:CN)</f>
        <v>0</v>
      </c>
      <c r="CO14" s="156">
        <f>SUMIF(Leases!$B:$B,"PR",Leases!CO:CO)</f>
        <v>0</v>
      </c>
      <c r="CP14" s="156">
        <f>SUMIF(Leases!$B:$B,"PR",Leases!CP:CP)</f>
        <v>0</v>
      </c>
      <c r="CQ14" s="156">
        <f>SUMIF(Leases!$B:$B,"PR",Leases!CQ:CQ)</f>
        <v>0</v>
      </c>
      <c r="CR14" s="156">
        <f>SUMIF(Leases!$B:$B,"PR",Leases!CR:CR)</f>
        <v>0</v>
      </c>
      <c r="CS14" s="156">
        <f>SUMIF(Leases!$B:$B,"PR",Leases!CS:CS)</f>
        <v>0</v>
      </c>
      <c r="CT14" s="156">
        <f>SUMIF(Leases!$B:$B,"PR",Leases!CT:CT)</f>
        <v>0</v>
      </c>
      <c r="CU14" s="156">
        <f>SUMIF(Leases!$B:$B,"PR",Leases!CU:CU)</f>
        <v>0</v>
      </c>
      <c r="CV14" s="156">
        <f>SUMIF(Leases!$B:$B,"PR",Leases!CV:CV)</f>
        <v>0</v>
      </c>
      <c r="CW14" s="156">
        <f>SUMIF(Leases!$B:$B,"PR",Leases!CW:CW)</f>
        <v>0</v>
      </c>
      <c r="CX14" s="156">
        <f>SUMIF(Leases!$B:$B,"PR",Leases!CX:CX)</f>
        <v>0</v>
      </c>
      <c r="CY14" s="156">
        <f>SUMIF(Leases!$B:$B,"PR",Leases!CY:CY)</f>
        <v>0</v>
      </c>
      <c r="CZ14" s="156">
        <f>SUMIF(Leases!$B:$B,"PR",Leases!CZ:CZ)</f>
        <v>0</v>
      </c>
      <c r="DA14" s="156">
        <f>SUMIF(Leases!$B:$B,"PR",Leases!DA:DA)</f>
        <v>0</v>
      </c>
      <c r="DB14" s="156">
        <f>SUMIF(Leases!$B:$B,"PR",Leases!DB:DB)</f>
        <v>0</v>
      </c>
      <c r="DC14" s="156">
        <f>SUMIF(Leases!$B:$B,"PR",Leases!DC:DC)</f>
        <v>0</v>
      </c>
      <c r="DD14" s="156">
        <f>SUMIF(Leases!$B:$B,"PR",Leases!DD:DD)</f>
        <v>0</v>
      </c>
      <c r="DE14" s="156">
        <f>SUMIF(Leases!$B:$B,"PR",Leases!DE:DE)</f>
        <v>0</v>
      </c>
      <c r="DF14" s="156">
        <f>SUMIF(Leases!$B:$B,"PR",Leases!DF:DF)</f>
        <v>0</v>
      </c>
      <c r="DG14" s="156">
        <f>SUMIF(Leases!$B:$B,"PR",Leases!DG:DG)</f>
        <v>0</v>
      </c>
      <c r="DH14" s="156">
        <f>SUMIF(Leases!$B:$B,"PR",Leases!DH:DH)</f>
        <v>0</v>
      </c>
      <c r="DI14" s="156">
        <f>SUMIF(Leases!$B:$B,"PR",Leases!DI:DI)</f>
        <v>0</v>
      </c>
      <c r="DJ14" s="156">
        <f>SUMIF(Leases!$B:$B,"PR",Leases!DJ:DJ)</f>
        <v>0</v>
      </c>
      <c r="DK14" s="156">
        <f>SUMIF(Leases!$B:$B,"PR",Leases!DK:DK)</f>
        <v>0</v>
      </c>
      <c r="DL14" s="156">
        <f>SUMIF(Leases!$B:$B,"PR",Leases!DL:DL)</f>
        <v>0</v>
      </c>
      <c r="DM14" s="156">
        <f>SUMIF(Leases!$B:$B,"PR",Leases!DM:DM)</f>
        <v>0</v>
      </c>
      <c r="DN14" s="156">
        <f>SUMIF(Leases!$B:$B,"PR",Leases!DN:DN)</f>
        <v>0</v>
      </c>
      <c r="DO14" s="156">
        <f>SUMIF(Leases!$B:$B,"PR",Leases!DO:DO)</f>
        <v>0</v>
      </c>
      <c r="DP14" s="156">
        <f>SUMIF(Leases!$B:$B,"PR",Leases!DP:DP)</f>
        <v>0</v>
      </c>
      <c r="DQ14" s="156">
        <f>SUMIF(Leases!$B:$B,"PR",Leases!DQ:DQ)</f>
        <v>0</v>
      </c>
      <c r="DR14" s="156">
        <f>SUMIF(Leases!$B:$B,"PR",Leases!DR:DR)</f>
        <v>0</v>
      </c>
      <c r="DS14" s="156">
        <f>SUMIF(Leases!$B:$B,"PR",Leases!DS:DS)</f>
        <v>0</v>
      </c>
      <c r="DT14" s="156">
        <f>SUMIF(Leases!$B:$B,"PR",Leases!DT:DT)</f>
        <v>0</v>
      </c>
      <c r="DU14" s="156">
        <f>SUMIF(Leases!$B:$B,"PR",Leases!DU:DU)</f>
        <v>0</v>
      </c>
      <c r="DV14" s="156">
        <f>SUMIF(Leases!$B:$B,"PR",Leases!DV:DV)</f>
        <v>0</v>
      </c>
      <c r="DW14" s="156">
        <f>SUMIF(Leases!$B:$B,"PR",Leases!DW:DW)</f>
        <v>0</v>
      </c>
      <c r="DX14" s="156">
        <f>SUMIF(Leases!$B:$B,"PR",Leases!DX:DX)</f>
        <v>0</v>
      </c>
      <c r="DY14" s="156">
        <f>SUMIF(Leases!$B:$B,"PR",Leases!DY:DY)</f>
        <v>0</v>
      </c>
      <c r="DZ14" s="156">
        <f>SUMIF(Leases!$B:$B,"PR",Leases!DZ:DZ)</f>
        <v>0</v>
      </c>
      <c r="EA14" s="156">
        <f>SUMIF(Leases!$B:$B,"PR",Leases!EA:EA)</f>
        <v>0</v>
      </c>
      <c r="EB14" s="156">
        <f>SUMIF(Leases!$B:$B,"PR",Leases!EB:EB)</f>
        <v>0</v>
      </c>
      <c r="EC14" s="156">
        <f>SUMIF(Leases!$B:$B,"PR",Leases!EC:EC)</f>
        <v>0</v>
      </c>
      <c r="ED14" s="156">
        <f>SUMIF(Leases!$B:$B,"PR",Leases!ED:ED)</f>
        <v>0</v>
      </c>
      <c r="EE14" s="158">
        <f>SUMIF(Leases!$B:$B,"PR",Leases!EE:EE)</f>
        <v>0</v>
      </c>
    </row>
    <row r="15" spans="1:135" x14ac:dyDescent="0.25">
      <c r="A15" s="156">
        <f ca="1">SUMIF($C$3:$EE$3,"&lt;="&amp;Summary!$B$19,'Monthly CF'!C15:EE15)</f>
        <v>1134706.176011432</v>
      </c>
      <c r="B15" s="87" t="s">
        <v>210</v>
      </c>
      <c r="C15" s="162"/>
      <c r="D15" s="162">
        <f>SUM(D13:D14)</f>
        <v>0</v>
      </c>
      <c r="E15" s="162">
        <f t="shared" ref="E15:BP15" si="14">SUM(E13:E14)</f>
        <v>0</v>
      </c>
      <c r="F15" s="162">
        <f t="shared" si="14"/>
        <v>0</v>
      </c>
      <c r="G15" s="162">
        <f t="shared" si="14"/>
        <v>0</v>
      </c>
      <c r="H15" s="162">
        <f t="shared" si="14"/>
        <v>0</v>
      </c>
      <c r="I15" s="162">
        <f t="shared" si="14"/>
        <v>0</v>
      </c>
      <c r="J15" s="162">
        <f t="shared" si="14"/>
        <v>0</v>
      </c>
      <c r="K15" s="162">
        <f t="shared" si="14"/>
        <v>0</v>
      </c>
      <c r="L15" s="162">
        <f t="shared" si="14"/>
        <v>0</v>
      </c>
      <c r="M15" s="162">
        <f t="shared" si="14"/>
        <v>0</v>
      </c>
      <c r="N15" s="162">
        <f t="shared" si="14"/>
        <v>0</v>
      </c>
      <c r="O15" s="162">
        <f t="shared" si="14"/>
        <v>0</v>
      </c>
      <c r="P15" s="162">
        <f t="shared" si="14"/>
        <v>0</v>
      </c>
      <c r="Q15" s="162">
        <f t="shared" si="14"/>
        <v>0</v>
      </c>
      <c r="R15" s="162">
        <f t="shared" si="14"/>
        <v>0</v>
      </c>
      <c r="S15" s="162">
        <f t="shared" si="14"/>
        <v>0</v>
      </c>
      <c r="T15" s="162">
        <f t="shared" si="14"/>
        <v>0</v>
      </c>
      <c r="U15" s="162">
        <f t="shared" si="14"/>
        <v>0</v>
      </c>
      <c r="V15" s="162">
        <f t="shared" si="14"/>
        <v>0</v>
      </c>
      <c r="W15" s="162">
        <f t="shared" si="14"/>
        <v>0</v>
      </c>
      <c r="X15" s="162">
        <f t="shared" ca="1" si="14"/>
        <v>3720.9266427666562</v>
      </c>
      <c r="Y15" s="162">
        <f t="shared" ca="1" si="14"/>
        <v>4206.8809435957137</v>
      </c>
      <c r="Z15" s="162">
        <f t="shared" ca="1" si="14"/>
        <v>4510.4537670882528</v>
      </c>
      <c r="AA15" s="162">
        <f t="shared" ca="1" si="14"/>
        <v>4513.4656470673726</v>
      </c>
      <c r="AB15" s="162">
        <f t="shared" ca="1" si="14"/>
        <v>7641.4267083675277</v>
      </c>
      <c r="AC15" s="162">
        <f t="shared" ca="1" si="14"/>
        <v>10414.072122828436</v>
      </c>
      <c r="AD15" s="162">
        <f t="shared" ca="1" si="14"/>
        <v>10496.304998454612</v>
      </c>
      <c r="AE15" s="162">
        <f t="shared" ca="1" si="14"/>
        <v>10545.394336222031</v>
      </c>
      <c r="AF15" s="162">
        <f t="shared" ca="1" si="14"/>
        <v>12201.110336607606</v>
      </c>
      <c r="AG15" s="162">
        <f t="shared" ca="1" si="14"/>
        <v>15356.346246308563</v>
      </c>
      <c r="AH15" s="162">
        <f t="shared" ca="1" si="14"/>
        <v>15680.317133625049</v>
      </c>
      <c r="AI15" s="162">
        <f t="shared" ca="1" si="14"/>
        <v>15691.751719345359</v>
      </c>
      <c r="AJ15" s="162">
        <f t="shared" ca="1" si="14"/>
        <v>15733.201554807863</v>
      </c>
      <c r="AK15" s="162">
        <f t="shared" ca="1" si="14"/>
        <v>15926.267031728217</v>
      </c>
      <c r="AL15" s="162">
        <f t="shared" ca="1" si="14"/>
        <v>16276.255436323525</v>
      </c>
      <c r="AM15" s="162">
        <f t="shared" ca="1" si="14"/>
        <v>16287.803243127148</v>
      </c>
      <c r="AN15" s="162">
        <f t="shared" ca="1" si="14"/>
        <v>20084.447184576802</v>
      </c>
      <c r="AO15" s="162">
        <f t="shared" ca="1" si="14"/>
        <v>20105.428954623207</v>
      </c>
      <c r="AP15" s="162">
        <f t="shared" ca="1" si="14"/>
        <v>20117.062412338768</v>
      </c>
      <c r="AQ15" s="162">
        <f t="shared" ca="1" si="14"/>
        <v>20128.724561299445</v>
      </c>
      <c r="AR15" s="162">
        <f t="shared" ca="1" si="14"/>
        <v>20145.77371968827</v>
      </c>
      <c r="AS15" s="162">
        <f t="shared" ca="1" si="14"/>
        <v>20167.597587306071</v>
      </c>
      <c r="AT15" s="162">
        <f t="shared" ca="1" si="14"/>
        <v>20179.346235262667</v>
      </c>
      <c r="AU15" s="162">
        <f t="shared" ca="1" si="14"/>
        <v>20191.123858554583</v>
      </c>
      <c r="AV15" s="162">
        <f t="shared" ca="1" si="14"/>
        <v>20233.817189080964</v>
      </c>
      <c r="AW15" s="162">
        <f t="shared" ca="1" si="14"/>
        <v>20248.708135463563</v>
      </c>
      <c r="AX15" s="162">
        <f t="shared" ca="1" si="14"/>
        <v>20262.287944774056</v>
      </c>
      <c r="AY15" s="162">
        <f t="shared" ca="1" si="14"/>
        <v>20274.182185781789</v>
      </c>
      <c r="AZ15" s="162">
        <f t="shared" ca="1" si="14"/>
        <v>20575.350445474935</v>
      </c>
      <c r="BA15" s="162">
        <f t="shared" ca="1" si="14"/>
        <v>20596.961668622735</v>
      </c>
      <c r="BB15" s="162">
        <f t="shared" ca="1" si="14"/>
        <v>20608.944130069762</v>
      </c>
      <c r="BC15" s="162">
        <f t="shared" ca="1" si="14"/>
        <v>20620.956143499257</v>
      </c>
      <c r="BD15" s="162">
        <f t="shared" ca="1" si="14"/>
        <v>20638.516776639739</v>
      </c>
      <c r="BE15" s="162">
        <f t="shared" ca="1" si="14"/>
        <v>20660.995360286077</v>
      </c>
      <c r="BF15" s="162">
        <f t="shared" ca="1" si="14"/>
        <v>20673.096467681371</v>
      </c>
      <c r="BG15" s="162">
        <f t="shared" ca="1" si="14"/>
        <v>20685.227419672046</v>
      </c>
      <c r="BH15" s="162">
        <f t="shared" ca="1" si="14"/>
        <v>9229.8156911426468</v>
      </c>
      <c r="BI15" s="162">
        <f t="shared" ca="1" si="14"/>
        <v>8299.3153314410192</v>
      </c>
      <c r="BJ15" s="162">
        <f t="shared" ca="1" si="14"/>
        <v>8303.2554404325001</v>
      </c>
      <c r="BK15" s="162">
        <f t="shared" ca="1" si="14"/>
        <v>18435.997415227757</v>
      </c>
      <c r="BL15" s="162">
        <f t="shared" ca="1" si="14"/>
        <v>19878.45236666135</v>
      </c>
      <c r="BM15" s="162">
        <f t="shared" ca="1" si="14"/>
        <v>17496.513290788826</v>
      </c>
      <c r="BN15" s="162">
        <f t="shared" ca="1" si="14"/>
        <v>17609.213488916481</v>
      </c>
      <c r="BO15" s="162">
        <f t="shared" ca="1" si="14"/>
        <v>17618.673803991704</v>
      </c>
      <c r="BP15" s="162">
        <f t="shared" ca="1" si="14"/>
        <v>20927.123921030518</v>
      </c>
      <c r="BQ15" s="162">
        <f t="shared" ref="BQ15:EB15" ca="1" si="15">SUM(BQ13:BQ14)</f>
        <v>20950.276862186245</v>
      </c>
      <c r="BR15" s="162">
        <f t="shared" ca="1" si="15"/>
        <v>21294.030459912636</v>
      </c>
      <c r="BS15" s="162">
        <f t="shared" ca="1" si="15"/>
        <v>21306.525340463035</v>
      </c>
      <c r="BT15" s="162">
        <f t="shared" ca="1" si="15"/>
        <v>21319.05103675964</v>
      </c>
      <c r="BU15" s="162">
        <f t="shared" ca="1" si="15"/>
        <v>21331.607624802396</v>
      </c>
      <c r="BV15" s="162">
        <f t="shared" ca="1" si="15"/>
        <v>21346.014444499895</v>
      </c>
      <c r="BW15" s="162">
        <f t="shared" ca="1" si="15"/>
        <v>21358.633044785001</v>
      </c>
      <c r="BX15" s="162">
        <f t="shared" ca="1" si="15"/>
        <v>21673.565615153249</v>
      </c>
      <c r="BY15" s="162">
        <f t="shared" ca="1" si="15"/>
        <v>21735.939952502107</v>
      </c>
      <c r="BZ15" s="162">
        <f t="shared" ca="1" si="15"/>
        <v>21748.652145851265</v>
      </c>
      <c r="CA15" s="162">
        <f t="shared" ca="1" si="15"/>
        <v>21761.395690898611</v>
      </c>
      <c r="CB15" s="162">
        <f t="shared" ca="1" si="15"/>
        <v>21780.025766597355</v>
      </c>
      <c r="CC15" s="162">
        <f t="shared" ca="1" si="15"/>
        <v>21803.873295987749</v>
      </c>
      <c r="CD15" s="162">
        <f t="shared" ca="1" si="15"/>
        <v>21816.711360823414</v>
      </c>
      <c r="CE15" s="162">
        <f t="shared" ca="1" si="15"/>
        <v>21829.581087790324</v>
      </c>
      <c r="CF15" s="162">
        <f t="shared" ca="1" si="15"/>
        <v>21842.482554975828</v>
      </c>
      <c r="CG15" s="162">
        <f t="shared" ca="1" si="15"/>
        <v>21855.415840659873</v>
      </c>
      <c r="CH15" s="162">
        <f t="shared" ca="1" si="15"/>
        <v>21870.254864948292</v>
      </c>
      <c r="CI15" s="162">
        <f t="shared" ca="1" si="15"/>
        <v>21883.252023241945</v>
      </c>
      <c r="CJ15" s="162">
        <f t="shared" ca="1" si="15"/>
        <v>22205.309770463526</v>
      </c>
      <c r="CK15" s="162">
        <f t="shared" ca="1" si="15"/>
        <v>22269.555337932841</v>
      </c>
      <c r="CL15" s="162">
        <f t="shared" ca="1" si="15"/>
        <v>22282.648897082472</v>
      </c>
      <c r="CM15" s="162">
        <f t="shared" ca="1" si="15"/>
        <v>22295.774748481243</v>
      </c>
      <c r="CN15" s="162">
        <f t="shared" ca="1" si="15"/>
        <v>22314.96372645094</v>
      </c>
      <c r="CO15" s="162">
        <f t="shared" ca="1" si="15"/>
        <v>22339.526681723059</v>
      </c>
      <c r="CP15" s="162">
        <f t="shared" ca="1" si="15"/>
        <v>22352.749888503789</v>
      </c>
      <c r="CQ15" s="162">
        <f t="shared" ca="1" si="15"/>
        <v>22366.005707279703</v>
      </c>
      <c r="CR15" s="162">
        <f t="shared" ca="1" si="15"/>
        <v>22379.29421848078</v>
      </c>
      <c r="CS15" s="162">
        <f t="shared" ca="1" si="15"/>
        <v>22392.615502735345</v>
      </c>
      <c r="CT15" s="162">
        <f t="shared" ca="1" si="15"/>
        <v>21568.656622033872</v>
      </c>
      <c r="CU15" s="162">
        <f t="shared" ca="1" si="15"/>
        <v>21581.331905090596</v>
      </c>
      <c r="CV15" s="162">
        <f t="shared" ca="1" si="15"/>
        <v>18062.107924463195</v>
      </c>
      <c r="CW15" s="162">
        <f t="shared" ca="1" si="15"/>
        <v>18844.649269532918</v>
      </c>
      <c r="CX15" s="162">
        <f t="shared" ca="1" si="15"/>
        <v>18854.961378800752</v>
      </c>
      <c r="CY15" s="162">
        <f t="shared" ca="1" si="15"/>
        <v>22481.905699356306</v>
      </c>
      <c r="CZ15" s="162">
        <f t="shared" ca="1" si="15"/>
        <v>22501.670346665098</v>
      </c>
      <c r="DA15" s="162">
        <f t="shared" ca="1" si="15"/>
        <v>22888.979125193979</v>
      </c>
      <c r="DB15" s="162">
        <f t="shared" ca="1" si="15"/>
        <v>22902.599028178141</v>
      </c>
      <c r="DC15" s="162">
        <f t="shared" ca="1" si="15"/>
        <v>22916.252521517337</v>
      </c>
      <c r="DD15" s="162">
        <f t="shared" ca="1" si="15"/>
        <v>22929.939688054434</v>
      </c>
      <c r="DE15" s="162">
        <f t="shared" ca="1" si="15"/>
        <v>22943.660610836636</v>
      </c>
      <c r="DF15" s="162">
        <f t="shared" ca="1" si="15"/>
        <v>22957.415373115942</v>
      </c>
      <c r="DG15" s="162">
        <f t="shared" ca="1" si="15"/>
        <v>22971.204058349678</v>
      </c>
      <c r="DH15" s="162">
        <f t="shared" ca="1" si="15"/>
        <v>23296.821598667397</v>
      </c>
      <c r="DI15" s="162">
        <f t="shared" ca="1" si="15"/>
        <v>23378.167189527405</v>
      </c>
      <c r="DJ15" s="162">
        <f t="shared" ca="1" si="15"/>
        <v>23392.058146429245</v>
      </c>
      <c r="DK15" s="162">
        <f t="shared" ca="1" si="15"/>
        <v>23405.983362178198</v>
      </c>
      <c r="DL15" s="162">
        <f t="shared" ca="1" si="15"/>
        <v>23426.340948906254</v>
      </c>
      <c r="DM15" s="162">
        <f t="shared" ca="1" si="15"/>
        <v>23452.399788154435</v>
      </c>
      <c r="DN15" s="162">
        <f t="shared" ca="1" si="15"/>
        <v>23466.428288228119</v>
      </c>
      <c r="DO15" s="162">
        <f t="shared" ca="1" si="15"/>
        <v>23480.491386367496</v>
      </c>
      <c r="DP15" s="162">
        <f t="shared" ca="1" si="15"/>
        <v>23494.589167900711</v>
      </c>
      <c r="DQ15" s="162">
        <f t="shared" ca="1" si="15"/>
        <v>23508.721718366382</v>
      </c>
      <c r="DR15" s="162">
        <f t="shared" ca="1" si="15"/>
        <v>23522.889123514062</v>
      </c>
      <c r="DS15" s="162">
        <f t="shared" ca="1" si="15"/>
        <v>23537.091469304807</v>
      </c>
      <c r="DT15" s="162">
        <f t="shared" ca="1" si="15"/>
        <v>23870.012561616146</v>
      </c>
      <c r="DU15" s="162">
        <f t="shared" ca="1" si="15"/>
        <v>23953.798520201963</v>
      </c>
      <c r="DV15" s="162">
        <f t="shared" ca="1" si="15"/>
        <v>23968.106205810858</v>
      </c>
      <c r="DW15" s="162">
        <f t="shared" ca="1" si="15"/>
        <v>23982.449178032282</v>
      </c>
      <c r="DX15" s="162">
        <f t="shared" ca="1" si="15"/>
        <v>24003.417492362172</v>
      </c>
      <c r="DY15" s="162">
        <f t="shared" ca="1" si="15"/>
        <v>19352.386387461378</v>
      </c>
      <c r="DZ15" s="162">
        <f t="shared" ca="1" si="15"/>
        <v>19362.987155975945</v>
      </c>
      <c r="EA15" s="162">
        <f t="shared" ca="1" si="15"/>
        <v>19373.614068845458</v>
      </c>
      <c r="EB15" s="162">
        <f t="shared" ca="1" si="15"/>
        <v>23647.05977072096</v>
      </c>
      <c r="EC15" s="162">
        <f t="shared" ref="EC15:EE15" ca="1" si="16">SUM(EC13:EC14)</f>
        <v>23661.616297700602</v>
      </c>
      <c r="ED15" s="162">
        <f t="shared" ca="1" si="16"/>
        <v>24115.1290435349</v>
      </c>
      <c r="EE15" s="163">
        <f t="shared" ca="1" si="16"/>
        <v>24129.757459699373</v>
      </c>
    </row>
    <row r="16" spans="1:135" x14ac:dyDescent="0.25">
      <c r="B16" s="27"/>
      <c r="C16" s="156"/>
      <c r="D16" s="156"/>
      <c r="E16" s="156"/>
      <c r="F16" s="156"/>
      <c r="G16" s="156"/>
      <c r="H16" s="156"/>
      <c r="I16" s="156"/>
      <c r="J16" s="156"/>
      <c r="K16" s="156"/>
      <c r="L16" s="156"/>
      <c r="M16" s="156"/>
      <c r="N16" s="156"/>
      <c r="O16" s="156"/>
      <c r="P16" s="156"/>
      <c r="Q16" s="156"/>
      <c r="R16" s="156"/>
      <c r="S16" s="156"/>
      <c r="T16" s="156"/>
      <c r="U16" s="156"/>
      <c r="V16" s="156"/>
      <c r="W16" s="156"/>
      <c r="X16" s="156"/>
      <c r="Y16" s="156"/>
      <c r="Z16" s="156"/>
      <c r="AA16" s="156"/>
      <c r="AB16" s="156"/>
      <c r="AC16" s="156"/>
      <c r="AD16" s="156"/>
      <c r="AE16" s="156"/>
      <c r="AF16" s="156"/>
      <c r="AG16" s="156"/>
      <c r="AH16" s="156"/>
      <c r="AI16" s="156"/>
      <c r="AJ16" s="156"/>
      <c r="AK16" s="156"/>
      <c r="AL16" s="156"/>
      <c r="AM16" s="156"/>
      <c r="AN16" s="156"/>
      <c r="AO16" s="156"/>
      <c r="AP16" s="156"/>
      <c r="AQ16" s="156"/>
      <c r="AR16" s="156"/>
      <c r="AS16" s="156"/>
      <c r="AT16" s="156"/>
      <c r="AU16" s="156"/>
      <c r="AV16" s="156"/>
      <c r="AW16" s="156"/>
      <c r="AX16" s="156"/>
      <c r="AY16" s="156"/>
      <c r="AZ16" s="156"/>
      <c r="BA16" s="156"/>
      <c r="BB16" s="156"/>
      <c r="BC16" s="156"/>
      <c r="BD16" s="156"/>
      <c r="BE16" s="156"/>
      <c r="BF16" s="156"/>
      <c r="BG16" s="156"/>
      <c r="BH16" s="156"/>
      <c r="BI16" s="156"/>
      <c r="BJ16" s="156"/>
      <c r="BK16" s="156"/>
      <c r="BL16" s="156"/>
      <c r="BM16" s="156"/>
      <c r="BN16" s="156"/>
      <c r="BO16" s="156"/>
      <c r="BP16" s="156"/>
      <c r="BQ16" s="156"/>
      <c r="BR16" s="156"/>
      <c r="BS16" s="156"/>
      <c r="BT16" s="156"/>
      <c r="BU16" s="156"/>
      <c r="BV16" s="156"/>
      <c r="BW16" s="156"/>
      <c r="BX16" s="156"/>
      <c r="BY16" s="156"/>
      <c r="BZ16" s="156"/>
      <c r="CA16" s="156"/>
      <c r="CB16" s="156"/>
      <c r="CC16" s="156"/>
      <c r="CD16" s="156"/>
      <c r="CE16" s="156"/>
      <c r="CF16" s="156"/>
      <c r="CG16" s="156"/>
      <c r="CH16" s="156"/>
      <c r="CI16" s="156"/>
      <c r="CJ16" s="156"/>
      <c r="CK16" s="156"/>
      <c r="CL16" s="156"/>
      <c r="CM16" s="156"/>
      <c r="CN16" s="156"/>
      <c r="CO16" s="156"/>
      <c r="CP16" s="156"/>
      <c r="CQ16" s="156"/>
      <c r="CR16" s="156"/>
      <c r="CS16" s="156"/>
      <c r="CT16" s="156"/>
      <c r="CU16" s="156"/>
      <c r="CV16" s="156"/>
      <c r="CW16" s="156"/>
      <c r="CX16" s="156"/>
      <c r="CY16" s="156"/>
      <c r="CZ16" s="156"/>
      <c r="DA16" s="156"/>
      <c r="DB16" s="156"/>
      <c r="DC16" s="156"/>
      <c r="DD16" s="156"/>
      <c r="DE16" s="156"/>
      <c r="DF16" s="156"/>
      <c r="DG16" s="156"/>
      <c r="DH16" s="156"/>
      <c r="DI16" s="156"/>
      <c r="DJ16" s="156"/>
      <c r="DK16" s="156"/>
      <c r="DL16" s="156"/>
      <c r="DM16" s="156"/>
      <c r="DN16" s="156"/>
      <c r="DO16" s="156"/>
      <c r="DP16" s="156"/>
      <c r="DQ16" s="156"/>
      <c r="DR16" s="156"/>
      <c r="DS16" s="156"/>
      <c r="DT16" s="156"/>
      <c r="DU16" s="156"/>
      <c r="DV16" s="156"/>
      <c r="DW16" s="156"/>
      <c r="DX16" s="156"/>
      <c r="DY16" s="156"/>
      <c r="DZ16" s="156"/>
      <c r="EA16" s="156"/>
      <c r="EB16" s="156"/>
      <c r="EC16" s="156"/>
      <c r="ED16" s="156"/>
      <c r="EE16" s="158"/>
    </row>
    <row r="17" spans="1:135" x14ac:dyDescent="0.25">
      <c r="A17" s="156">
        <f ca="1">SUMIF($C$3:$EE$3,"&lt;="&amp;Summary!$B$19,'Monthly CF'!C17:EE17)</f>
        <v>5384857.9593105568</v>
      </c>
      <c r="B17" s="87" t="s">
        <v>211</v>
      </c>
      <c r="C17" s="162"/>
      <c r="D17" s="162">
        <f>SUM(D10,D15)</f>
        <v>0</v>
      </c>
      <c r="E17" s="162">
        <f t="shared" ref="E17:BP17" si="17">SUM(E10,E15)</f>
        <v>0</v>
      </c>
      <c r="F17" s="162">
        <f t="shared" si="17"/>
        <v>0</v>
      </c>
      <c r="G17" s="162">
        <f t="shared" si="17"/>
        <v>0</v>
      </c>
      <c r="H17" s="162">
        <f t="shared" si="17"/>
        <v>0</v>
      </c>
      <c r="I17" s="162">
        <f t="shared" si="17"/>
        <v>0</v>
      </c>
      <c r="J17" s="162">
        <f t="shared" si="17"/>
        <v>0</v>
      </c>
      <c r="K17" s="162">
        <f t="shared" si="17"/>
        <v>0</v>
      </c>
      <c r="L17" s="162">
        <f t="shared" si="17"/>
        <v>0</v>
      </c>
      <c r="M17" s="162">
        <f t="shared" si="17"/>
        <v>0</v>
      </c>
      <c r="N17" s="162">
        <f t="shared" si="17"/>
        <v>0</v>
      </c>
      <c r="O17" s="162">
        <f t="shared" si="17"/>
        <v>0</v>
      </c>
      <c r="P17" s="162">
        <f t="shared" si="17"/>
        <v>0</v>
      </c>
      <c r="Q17" s="162">
        <f t="shared" si="17"/>
        <v>0</v>
      </c>
      <c r="R17" s="162">
        <f t="shared" si="17"/>
        <v>0</v>
      </c>
      <c r="S17" s="162">
        <f t="shared" si="17"/>
        <v>0</v>
      </c>
      <c r="T17" s="162">
        <f t="shared" si="17"/>
        <v>0</v>
      </c>
      <c r="U17" s="162">
        <f t="shared" si="17"/>
        <v>0</v>
      </c>
      <c r="V17" s="162">
        <f t="shared" si="17"/>
        <v>0</v>
      </c>
      <c r="W17" s="162">
        <f t="shared" si="17"/>
        <v>0</v>
      </c>
      <c r="X17" s="162">
        <f t="shared" ca="1" si="17"/>
        <v>3720.9266427666562</v>
      </c>
      <c r="Y17" s="162">
        <f t="shared" ca="1" si="17"/>
        <v>4206.8809435957137</v>
      </c>
      <c r="Z17" s="162">
        <f t="shared" ca="1" si="17"/>
        <v>4510.4537670882528</v>
      </c>
      <c r="AA17" s="162">
        <f t="shared" ca="1" si="17"/>
        <v>4513.4656470673726</v>
      </c>
      <c r="AB17" s="162">
        <f t="shared" ca="1" si="17"/>
        <v>7641.4267083675277</v>
      </c>
      <c r="AC17" s="162">
        <f t="shared" ca="1" si="17"/>
        <v>42733.447122828438</v>
      </c>
      <c r="AD17" s="162">
        <f t="shared" ca="1" si="17"/>
        <v>46012.554998454609</v>
      </c>
      <c r="AE17" s="162">
        <f t="shared" ca="1" si="17"/>
        <v>47856.019336222031</v>
      </c>
      <c r="AF17" s="162">
        <f t="shared" ca="1" si="17"/>
        <v>49511.735336607606</v>
      </c>
      <c r="AG17" s="162">
        <f t="shared" ca="1" si="17"/>
        <v>62773.22124630856</v>
      </c>
      <c r="AH17" s="162">
        <f t="shared" ca="1" si="17"/>
        <v>73203.442133625053</v>
      </c>
      <c r="AI17" s="162">
        <f t="shared" ca="1" si="17"/>
        <v>73214.876719345368</v>
      </c>
      <c r="AJ17" s="162">
        <f t="shared" ca="1" si="17"/>
        <v>74225.907804807866</v>
      </c>
      <c r="AK17" s="162">
        <f t="shared" ca="1" si="17"/>
        <v>80289.87953172822</v>
      </c>
      <c r="AL17" s="162">
        <f t="shared" ca="1" si="17"/>
        <v>91583.699186323531</v>
      </c>
      <c r="AM17" s="162">
        <f t="shared" ca="1" si="17"/>
        <v>91595.246993127148</v>
      </c>
      <c r="AN17" s="162">
        <f t="shared" ca="1" si="17"/>
        <v>95695.078434576804</v>
      </c>
      <c r="AO17" s="162">
        <f t="shared" ca="1" si="17"/>
        <v>96019.247704623209</v>
      </c>
      <c r="AP17" s="162">
        <f t="shared" ca="1" si="17"/>
        <v>96030.881162338774</v>
      </c>
      <c r="AQ17" s="162">
        <f t="shared" ca="1" si="17"/>
        <v>96042.543311299451</v>
      </c>
      <c r="AR17" s="162">
        <f t="shared" ca="1" si="17"/>
        <v>96232.842469688272</v>
      </c>
      <c r="AS17" s="162">
        <f t="shared" ca="1" si="17"/>
        <v>96581.36633730607</v>
      </c>
      <c r="AT17" s="162">
        <f t="shared" ca="1" si="17"/>
        <v>96593.11498526267</v>
      </c>
      <c r="AU17" s="162">
        <f t="shared" ca="1" si="17"/>
        <v>96604.892608554583</v>
      </c>
      <c r="AV17" s="162">
        <f t="shared" ca="1" si="17"/>
        <v>97646.254626580965</v>
      </c>
      <c r="AW17" s="162">
        <f t="shared" ca="1" si="17"/>
        <v>97759.929010463558</v>
      </c>
      <c r="AX17" s="162">
        <f t="shared" ca="1" si="17"/>
        <v>97828.955007274068</v>
      </c>
      <c r="AY17" s="162">
        <f t="shared" ca="1" si="17"/>
        <v>97840.849248281796</v>
      </c>
      <c r="AZ17" s="162">
        <f t="shared" ca="1" si="17"/>
        <v>98454.300632974948</v>
      </c>
      <c r="BA17" s="162">
        <f t="shared" ca="1" si="17"/>
        <v>98788.194981122753</v>
      </c>
      <c r="BB17" s="162">
        <f t="shared" ca="1" si="17"/>
        <v>98800.17744256978</v>
      </c>
      <c r="BC17" s="162">
        <f t="shared" ca="1" si="17"/>
        <v>98812.189455999265</v>
      </c>
      <c r="BD17" s="162">
        <f t="shared" ca="1" si="17"/>
        <v>99008.197589139745</v>
      </c>
      <c r="BE17" s="162">
        <f t="shared" ca="1" si="17"/>
        <v>99367.177172786076</v>
      </c>
      <c r="BF17" s="162">
        <f t="shared" ca="1" si="17"/>
        <v>99379.278280181374</v>
      </c>
      <c r="BG17" s="162">
        <f t="shared" ca="1" si="17"/>
        <v>99391.409232172038</v>
      </c>
      <c r="BH17" s="162">
        <f t="shared" ca="1" si="17"/>
        <v>53648.372566142643</v>
      </c>
      <c r="BI17" s="162">
        <f t="shared" ca="1" si="17"/>
        <v>49326.307518941016</v>
      </c>
      <c r="BJ17" s="162">
        <f t="shared" ca="1" si="17"/>
        <v>49387.357201057501</v>
      </c>
      <c r="BK17" s="162">
        <f t="shared" ca="1" si="17"/>
        <v>59520.099175852767</v>
      </c>
      <c r="BL17" s="162">
        <f t="shared" ca="1" si="17"/>
        <v>61284.205746036358</v>
      </c>
      <c r="BM17" s="162">
        <f t="shared" ca="1" si="17"/>
        <v>87201.711386101844</v>
      </c>
      <c r="BN17" s="162">
        <f t="shared" ca="1" si="17"/>
        <v>91140.016029419494</v>
      </c>
      <c r="BO17" s="162">
        <f t="shared" ca="1" si="17"/>
        <v>91149.476344494702</v>
      </c>
      <c r="BP17" s="162">
        <f t="shared" ca="1" si="17"/>
        <v>94641.727386533516</v>
      </c>
      <c r="BQ17" s="162">
        <f t="shared" ref="BQ17:EB17" ca="1" si="18">SUM(BQ10,BQ15)</f>
        <v>95011.476357689244</v>
      </c>
      <c r="BR17" s="162">
        <f t="shared" ca="1" si="18"/>
        <v>106066.92240194764</v>
      </c>
      <c r="BS17" s="162">
        <f t="shared" ca="1" si="18"/>
        <v>106079.41728249803</v>
      </c>
      <c r="BT17" s="162">
        <f t="shared" ca="1" si="18"/>
        <v>106091.94297879464</v>
      </c>
      <c r="BU17" s="162">
        <f t="shared" ca="1" si="18"/>
        <v>106104.49956683739</v>
      </c>
      <c r="BV17" s="162">
        <f t="shared" ca="1" si="18"/>
        <v>106177.72924685365</v>
      </c>
      <c r="BW17" s="162">
        <f t="shared" ca="1" si="18"/>
        <v>106190.34784713875</v>
      </c>
      <c r="BX17" s="162">
        <f t="shared" ca="1" si="18"/>
        <v>106836.58158481949</v>
      </c>
      <c r="BY17" s="162">
        <f t="shared" ca="1" si="18"/>
        <v>108505.70978914815</v>
      </c>
      <c r="BZ17" s="162">
        <f t="shared" ca="1" si="18"/>
        <v>108518.42198249733</v>
      </c>
      <c r="CA17" s="162">
        <f t="shared" ca="1" si="18"/>
        <v>108531.16552754467</v>
      </c>
      <c r="CB17" s="162">
        <f t="shared" ca="1" si="18"/>
        <v>108739.11055599342</v>
      </c>
      <c r="CC17" s="162">
        <f t="shared" ca="1" si="18"/>
        <v>109119.95199628379</v>
      </c>
      <c r="CD17" s="162">
        <f t="shared" ca="1" si="18"/>
        <v>109132.79006111945</v>
      </c>
      <c r="CE17" s="162">
        <f t="shared" ca="1" si="18"/>
        <v>109145.65978808637</v>
      </c>
      <c r="CF17" s="162">
        <f t="shared" ca="1" si="18"/>
        <v>109158.56125527187</v>
      </c>
      <c r="CG17" s="162">
        <f t="shared" ca="1" si="18"/>
        <v>109171.49454095591</v>
      </c>
      <c r="CH17" s="162">
        <f t="shared" ca="1" si="18"/>
        <v>109246.92111137266</v>
      </c>
      <c r="CI17" s="162">
        <f t="shared" ca="1" si="18"/>
        <v>109259.91826966632</v>
      </c>
      <c r="CJ17" s="162">
        <f t="shared" ca="1" si="18"/>
        <v>109923.21621921977</v>
      </c>
      <c r="CK17" s="162">
        <f t="shared" ca="1" si="18"/>
        <v>111642.41826967828</v>
      </c>
      <c r="CL17" s="162">
        <f t="shared" ca="1" si="18"/>
        <v>111655.5118288279</v>
      </c>
      <c r="CM17" s="162">
        <f t="shared" ca="1" si="18"/>
        <v>111668.63768022668</v>
      </c>
      <c r="CN17" s="162">
        <f t="shared" ca="1" si="18"/>
        <v>111882.82105952887</v>
      </c>
      <c r="CO17" s="162">
        <f t="shared" ca="1" si="18"/>
        <v>112275.08774302799</v>
      </c>
      <c r="CP17" s="162">
        <f t="shared" ca="1" si="18"/>
        <v>112288.31094980873</v>
      </c>
      <c r="CQ17" s="162">
        <f t="shared" ca="1" si="18"/>
        <v>112301.56676858464</v>
      </c>
      <c r="CR17" s="162">
        <f t="shared" ca="1" si="18"/>
        <v>112314.85527978571</v>
      </c>
      <c r="CS17" s="162">
        <f t="shared" ca="1" si="18"/>
        <v>112328.17656404027</v>
      </c>
      <c r="CT17" s="162">
        <f t="shared" ca="1" si="18"/>
        <v>109424.04526626675</v>
      </c>
      <c r="CU17" s="162">
        <f t="shared" ca="1" si="18"/>
        <v>109436.72054932348</v>
      </c>
      <c r="CV17" s="162">
        <f t="shared" ca="1" si="18"/>
        <v>94201.58295530171</v>
      </c>
      <c r="CW17" s="162">
        <f t="shared" ca="1" si="18"/>
        <v>96688.729477850298</v>
      </c>
      <c r="CX17" s="162">
        <f t="shared" ca="1" si="18"/>
        <v>96699.041587118132</v>
      </c>
      <c r="CY17" s="162">
        <f t="shared" ca="1" si="18"/>
        <v>102834.19066882113</v>
      </c>
      <c r="CZ17" s="162">
        <f t="shared" ca="1" si="18"/>
        <v>103054.79954950241</v>
      </c>
      <c r="DA17" s="162">
        <f t="shared" ca="1" si="18"/>
        <v>115525.79872012667</v>
      </c>
      <c r="DB17" s="162">
        <f t="shared" ca="1" si="18"/>
        <v>115539.41862311083</v>
      </c>
      <c r="DC17" s="162">
        <f t="shared" ca="1" si="18"/>
        <v>115553.07211645003</v>
      </c>
      <c r="DD17" s="162">
        <f t="shared" ca="1" si="18"/>
        <v>115566.75928298713</v>
      </c>
      <c r="DE17" s="162">
        <f t="shared" ca="1" si="18"/>
        <v>115580.48020576933</v>
      </c>
      <c r="DF17" s="162">
        <f t="shared" ca="1" si="18"/>
        <v>115594.23496804864</v>
      </c>
      <c r="DG17" s="162">
        <f t="shared" ca="1" si="18"/>
        <v>115608.02365328238</v>
      </c>
      <c r="DH17" s="162">
        <f t="shared" ca="1" si="18"/>
        <v>115933.64119360008</v>
      </c>
      <c r="DI17" s="162">
        <f t="shared" ca="1" si="18"/>
        <v>118197.12492665842</v>
      </c>
      <c r="DJ17" s="162">
        <f t="shared" ca="1" si="18"/>
        <v>118211.01588356026</v>
      </c>
      <c r="DK17" s="162">
        <f t="shared" ca="1" si="18"/>
        <v>118224.94109930922</v>
      </c>
      <c r="DL17" s="162">
        <f t="shared" ca="1" si="18"/>
        <v>118452.16824641093</v>
      </c>
      <c r="DM17" s="162">
        <f t="shared" ca="1" si="18"/>
        <v>118868.32397093512</v>
      </c>
      <c r="DN17" s="162">
        <f t="shared" ca="1" si="18"/>
        <v>118882.35247100881</v>
      </c>
      <c r="DO17" s="162">
        <f t="shared" ca="1" si="18"/>
        <v>118896.41556914817</v>
      </c>
      <c r="DP17" s="162">
        <f t="shared" ca="1" si="18"/>
        <v>118910.5133506814</v>
      </c>
      <c r="DQ17" s="162">
        <f t="shared" ca="1" si="18"/>
        <v>118924.64590114707</v>
      </c>
      <c r="DR17" s="162">
        <f t="shared" ca="1" si="18"/>
        <v>118938.81330629475</v>
      </c>
      <c r="DS17" s="162">
        <f t="shared" ca="1" si="18"/>
        <v>118953.01565208549</v>
      </c>
      <c r="DT17" s="162">
        <f t="shared" ca="1" si="18"/>
        <v>119285.93674439684</v>
      </c>
      <c r="DU17" s="162">
        <f t="shared" ca="1" si="18"/>
        <v>121617.3249894469</v>
      </c>
      <c r="DV17" s="162">
        <f t="shared" ca="1" si="18"/>
        <v>121631.63267505579</v>
      </c>
      <c r="DW17" s="162">
        <f t="shared" ca="1" si="18"/>
        <v>121645.97564727723</v>
      </c>
      <c r="DX17" s="162">
        <f t="shared" ca="1" si="18"/>
        <v>121880.01960879196</v>
      </c>
      <c r="DY17" s="162">
        <f t="shared" ca="1" si="18"/>
        <v>103835.66210941433</v>
      </c>
      <c r="DZ17" s="162">
        <f t="shared" ca="1" si="18"/>
        <v>103846.26287792891</v>
      </c>
      <c r="EA17" s="162">
        <f t="shared" ca="1" si="18"/>
        <v>103856.88979079842</v>
      </c>
      <c r="EB17" s="162">
        <f t="shared" ca="1" si="18"/>
        <v>108130.33549267391</v>
      </c>
      <c r="EC17" s="162">
        <f t="shared" ref="EC17:EE17" ca="1" si="19">SUM(EC10,EC15)</f>
        <v>108144.89201965356</v>
      </c>
      <c r="ED17" s="162">
        <f t="shared" ca="1" si="19"/>
        <v>122790.16173136176</v>
      </c>
      <c r="EE17" s="163">
        <f t="shared" ca="1" si="19"/>
        <v>122804.79014752625</v>
      </c>
    </row>
    <row r="18" spans="1:135" x14ac:dyDescent="0.25">
      <c r="B18" s="27"/>
      <c r="C18" s="156"/>
      <c r="D18" s="156"/>
      <c r="E18" s="156"/>
      <c r="F18" s="156"/>
      <c r="G18" s="156"/>
      <c r="H18" s="156"/>
      <c r="I18" s="156"/>
      <c r="J18" s="156"/>
      <c r="K18" s="156"/>
      <c r="L18" s="156"/>
      <c r="M18" s="156"/>
      <c r="N18" s="156"/>
      <c r="O18" s="156"/>
      <c r="P18" s="156"/>
      <c r="Q18" s="156"/>
      <c r="R18" s="156"/>
      <c r="S18" s="156"/>
      <c r="T18" s="156"/>
      <c r="U18" s="156"/>
      <c r="V18" s="156"/>
      <c r="W18" s="156"/>
      <c r="X18" s="156"/>
      <c r="Y18" s="156"/>
      <c r="Z18" s="156"/>
      <c r="AA18" s="156"/>
      <c r="AB18" s="156"/>
      <c r="AC18" s="156"/>
      <c r="AD18" s="156"/>
      <c r="AE18" s="156"/>
      <c r="AF18" s="156"/>
      <c r="AG18" s="156"/>
      <c r="AH18" s="156"/>
      <c r="AI18" s="156"/>
      <c r="AJ18" s="156"/>
      <c r="AK18" s="156"/>
      <c r="AL18" s="156"/>
      <c r="AM18" s="156"/>
      <c r="AN18" s="156"/>
      <c r="AO18" s="156"/>
      <c r="AP18" s="156"/>
      <c r="AQ18" s="156"/>
      <c r="AR18" s="156"/>
      <c r="AS18" s="156"/>
      <c r="AT18" s="156"/>
      <c r="AU18" s="156"/>
      <c r="AV18" s="156"/>
      <c r="AW18" s="156"/>
      <c r="AX18" s="156"/>
      <c r="AY18" s="156"/>
      <c r="AZ18" s="156"/>
      <c r="BA18" s="156"/>
      <c r="BB18" s="156"/>
      <c r="BC18" s="156"/>
      <c r="BD18" s="156"/>
      <c r="BE18" s="156"/>
      <c r="BF18" s="156"/>
      <c r="BG18" s="156"/>
      <c r="BH18" s="156"/>
      <c r="BI18" s="156"/>
      <c r="BJ18" s="156"/>
      <c r="BK18" s="156"/>
      <c r="BL18" s="156"/>
      <c r="BM18" s="156"/>
      <c r="BN18" s="156"/>
      <c r="BO18" s="156"/>
      <c r="BP18" s="156"/>
      <c r="BQ18" s="156"/>
      <c r="BR18" s="156"/>
      <c r="BS18" s="156"/>
      <c r="BT18" s="156"/>
      <c r="BU18" s="156"/>
      <c r="BV18" s="156"/>
      <c r="BW18" s="156"/>
      <c r="BX18" s="156"/>
      <c r="BY18" s="156"/>
      <c r="BZ18" s="156"/>
      <c r="CA18" s="156"/>
      <c r="CB18" s="156"/>
      <c r="CC18" s="156"/>
      <c r="CD18" s="156"/>
      <c r="CE18" s="156"/>
      <c r="CF18" s="156"/>
      <c r="CG18" s="156"/>
      <c r="CH18" s="156"/>
      <c r="CI18" s="156"/>
      <c r="CJ18" s="156"/>
      <c r="CK18" s="156"/>
      <c r="CL18" s="156"/>
      <c r="CM18" s="156"/>
      <c r="CN18" s="156"/>
      <c r="CO18" s="156"/>
      <c r="CP18" s="156"/>
      <c r="CQ18" s="156"/>
      <c r="CR18" s="156"/>
      <c r="CS18" s="156"/>
      <c r="CT18" s="156"/>
      <c r="CU18" s="156"/>
      <c r="CV18" s="156"/>
      <c r="CW18" s="156"/>
      <c r="CX18" s="156"/>
      <c r="CY18" s="156"/>
      <c r="CZ18" s="156"/>
      <c r="DA18" s="156"/>
      <c r="DB18" s="156"/>
      <c r="DC18" s="156"/>
      <c r="DD18" s="156"/>
      <c r="DE18" s="156"/>
      <c r="DF18" s="156"/>
      <c r="DG18" s="156"/>
      <c r="DH18" s="156"/>
      <c r="DI18" s="156"/>
      <c r="DJ18" s="156"/>
      <c r="DK18" s="156"/>
      <c r="DL18" s="156"/>
      <c r="DM18" s="156"/>
      <c r="DN18" s="156"/>
      <c r="DO18" s="156"/>
      <c r="DP18" s="156"/>
      <c r="DQ18" s="156"/>
      <c r="DR18" s="156"/>
      <c r="DS18" s="156"/>
      <c r="DT18" s="156"/>
      <c r="DU18" s="156"/>
      <c r="DV18" s="156"/>
      <c r="DW18" s="156"/>
      <c r="DX18" s="156"/>
      <c r="DY18" s="156"/>
      <c r="DZ18" s="156"/>
      <c r="EA18" s="156"/>
      <c r="EB18" s="156"/>
      <c r="EC18" s="156"/>
      <c r="ED18" s="156"/>
      <c r="EE18" s="158"/>
    </row>
    <row r="19" spans="1:135" x14ac:dyDescent="0.25">
      <c r="B19" s="219" t="s">
        <v>212</v>
      </c>
      <c r="C19" s="156"/>
      <c r="D19" s="156"/>
      <c r="E19" s="156"/>
      <c r="F19" s="156"/>
      <c r="G19" s="156"/>
      <c r="H19" s="156"/>
      <c r="I19" s="156"/>
      <c r="J19" s="156"/>
      <c r="K19" s="156"/>
      <c r="L19" s="156"/>
      <c r="M19" s="156"/>
      <c r="N19" s="156"/>
      <c r="O19" s="156"/>
      <c r="P19" s="156"/>
      <c r="Q19" s="156"/>
      <c r="R19" s="156"/>
      <c r="S19" s="156"/>
      <c r="T19" s="156"/>
      <c r="U19" s="156"/>
      <c r="V19" s="156"/>
      <c r="W19" s="156"/>
      <c r="X19" s="156"/>
      <c r="Y19" s="156"/>
      <c r="Z19" s="156"/>
      <c r="AA19" s="156"/>
      <c r="AB19" s="156"/>
      <c r="AC19" s="156"/>
      <c r="AD19" s="156"/>
      <c r="AE19" s="156"/>
      <c r="AF19" s="156"/>
      <c r="AG19" s="156"/>
      <c r="AH19" s="156"/>
      <c r="AI19" s="156"/>
      <c r="AJ19" s="156"/>
      <c r="AK19" s="156"/>
      <c r="AL19" s="156"/>
      <c r="AM19" s="156"/>
      <c r="AN19" s="156"/>
      <c r="AO19" s="156"/>
      <c r="AP19" s="156"/>
      <c r="AQ19" s="156"/>
      <c r="AR19" s="156"/>
      <c r="AS19" s="156"/>
      <c r="AT19" s="156"/>
      <c r="AU19" s="156"/>
      <c r="AV19" s="156"/>
      <c r="AW19" s="156"/>
      <c r="AX19" s="156"/>
      <c r="AY19" s="156"/>
      <c r="AZ19" s="156"/>
      <c r="BA19" s="156"/>
      <c r="BB19" s="156"/>
      <c r="BC19" s="156"/>
      <c r="BD19" s="156"/>
      <c r="BE19" s="156"/>
      <c r="BF19" s="156"/>
      <c r="BG19" s="156"/>
      <c r="BH19" s="156"/>
      <c r="BI19" s="156"/>
      <c r="BJ19" s="156"/>
      <c r="BK19" s="156"/>
      <c r="BL19" s="156"/>
      <c r="BM19" s="156"/>
      <c r="BN19" s="156"/>
      <c r="BO19" s="156"/>
      <c r="BP19" s="156"/>
      <c r="BQ19" s="156"/>
      <c r="BR19" s="156"/>
      <c r="BS19" s="156"/>
      <c r="BT19" s="156"/>
      <c r="BU19" s="156"/>
      <c r="BV19" s="156"/>
      <c r="BW19" s="156"/>
      <c r="BX19" s="156"/>
      <c r="BY19" s="156"/>
      <c r="BZ19" s="156"/>
      <c r="CA19" s="156"/>
      <c r="CB19" s="156"/>
      <c r="CC19" s="156"/>
      <c r="CD19" s="156"/>
      <c r="CE19" s="156"/>
      <c r="CF19" s="156"/>
      <c r="CG19" s="156"/>
      <c r="CH19" s="156"/>
      <c r="CI19" s="156"/>
      <c r="CJ19" s="156"/>
      <c r="CK19" s="156"/>
      <c r="CL19" s="156"/>
      <c r="CM19" s="156"/>
      <c r="CN19" s="156"/>
      <c r="CO19" s="156"/>
      <c r="CP19" s="156"/>
      <c r="CQ19" s="156"/>
      <c r="CR19" s="156"/>
      <c r="CS19" s="156"/>
      <c r="CT19" s="156"/>
      <c r="CU19" s="156"/>
      <c r="CV19" s="156"/>
      <c r="CW19" s="156"/>
      <c r="CX19" s="156"/>
      <c r="CY19" s="156"/>
      <c r="CZ19" s="156"/>
      <c r="DA19" s="156"/>
      <c r="DB19" s="156"/>
      <c r="DC19" s="156"/>
      <c r="DD19" s="156"/>
      <c r="DE19" s="156"/>
      <c r="DF19" s="156"/>
      <c r="DG19" s="156"/>
      <c r="DH19" s="156"/>
      <c r="DI19" s="156"/>
      <c r="DJ19" s="156"/>
      <c r="DK19" s="156"/>
      <c r="DL19" s="156"/>
      <c r="DM19" s="156"/>
      <c r="DN19" s="156"/>
      <c r="DO19" s="156"/>
      <c r="DP19" s="156"/>
      <c r="DQ19" s="156"/>
      <c r="DR19" s="156"/>
      <c r="DS19" s="156"/>
      <c r="DT19" s="156"/>
      <c r="DU19" s="156"/>
      <c r="DV19" s="156"/>
      <c r="DW19" s="156"/>
      <c r="DX19" s="156"/>
      <c r="DY19" s="156"/>
      <c r="DZ19" s="156"/>
      <c r="EA19" s="156"/>
      <c r="EB19" s="156"/>
      <c r="EC19" s="156"/>
      <c r="ED19" s="156"/>
      <c r="EE19" s="158"/>
    </row>
    <row r="20" spans="1:135" x14ac:dyDescent="0.25">
      <c r="A20" s="156">
        <f>SUMIF($C$3:$EE$3,"&lt;="&amp;Summary!$B$19,'Monthly CF'!C20:EE20)</f>
        <v>-641426.43950000009</v>
      </c>
      <c r="B20" s="27" t="str">
        <f>Expenses!A3</f>
        <v>Property Taxes</v>
      </c>
      <c r="C20" s="156"/>
      <c r="D20" s="156">
        <f>IF(OR(Financing!$M$2=1,'Monthly CF'!D3&lt;='Construction Budget'!$H$28),0,-Expenses!B35)</f>
        <v>0</v>
      </c>
      <c r="E20" s="156">
        <f>IF(OR(Financing!$M$2=1,'Monthly CF'!E3&lt;='Construction Budget'!$H$28),0,-Expenses!C35)</f>
        <v>0</v>
      </c>
      <c r="F20" s="156">
        <f>IF(OR(Financing!$M$2=1,'Monthly CF'!F3&lt;='Construction Budget'!$H$28),0,-Expenses!D35)</f>
        <v>0</v>
      </c>
      <c r="G20" s="156">
        <f>IF(OR(Financing!$M$2=1,'Monthly CF'!G3&lt;='Construction Budget'!$H$28),0,-Expenses!E35)</f>
        <v>0</v>
      </c>
      <c r="H20" s="156">
        <f>IF(OR(Financing!$M$2=1,'Monthly CF'!H3&lt;='Construction Budget'!$H$28),0,-Expenses!F35)</f>
        <v>0</v>
      </c>
      <c r="I20" s="156">
        <f>IF(OR(Financing!$M$2=1,'Monthly CF'!I3&lt;='Construction Budget'!$H$28),0,-Expenses!G35)</f>
        <v>0</v>
      </c>
      <c r="J20" s="156">
        <f>IF(OR(Financing!$M$2=1,'Monthly CF'!J3&lt;='Construction Budget'!$H$28),0,-Expenses!H35)</f>
        <v>0</v>
      </c>
      <c r="K20" s="156">
        <f>IF(OR(Financing!$M$2=1,'Monthly CF'!K3&lt;='Construction Budget'!$H$28),0,-Expenses!I35)</f>
        <v>0</v>
      </c>
      <c r="L20" s="156">
        <f>IF(OR(Financing!$M$2=1,'Monthly CF'!L3&lt;='Construction Budget'!$H$28),0,-Expenses!J35)</f>
        <v>0</v>
      </c>
      <c r="M20" s="156">
        <f>IF(OR(Financing!$M$2=1,'Monthly CF'!M3&lt;='Construction Budget'!$H$28),0,-Expenses!K35)</f>
        <v>0</v>
      </c>
      <c r="N20" s="156">
        <f>IF(OR(Financing!$M$2=1,'Monthly CF'!N3&lt;='Construction Budget'!$H$28),0,-Expenses!L35)</f>
        <v>0</v>
      </c>
      <c r="O20" s="156">
        <f>IF(OR(Financing!$M$2=1,'Monthly CF'!O3&lt;='Construction Budget'!$H$28),0,-Expenses!M35)</f>
        <v>0</v>
      </c>
      <c r="P20" s="156">
        <f>IF(OR(Financing!$M$2=1,'Monthly CF'!P3&lt;='Construction Budget'!$H$28),0,-Expenses!N35)</f>
        <v>0</v>
      </c>
      <c r="Q20" s="156">
        <f>IF(OR(Financing!$M$2=1,'Monthly CF'!Q3&lt;='Construction Budget'!$H$28),0,-Expenses!O35)</f>
        <v>0</v>
      </c>
      <c r="R20" s="156">
        <f>IF(OR(Financing!$M$2=1,'Monthly CF'!R3&lt;='Construction Budget'!$H$28),0,-Expenses!P35)</f>
        <v>0</v>
      </c>
      <c r="S20" s="156">
        <f>IF(OR(Financing!$M$2=1,'Monthly CF'!S3&lt;='Construction Budget'!$H$28),0,-Expenses!Q35)</f>
        <v>0</v>
      </c>
      <c r="T20" s="156">
        <f>IF(OR(Financing!$M$2=1,'Monthly CF'!T3&lt;='Construction Budget'!$H$28),0,-Expenses!R35)</f>
        <v>0</v>
      </c>
      <c r="U20" s="156">
        <f>IF(OR(Financing!$M$2=1,'Monthly CF'!U3&lt;='Construction Budget'!$H$28),0,-Expenses!S35)</f>
        <v>0</v>
      </c>
      <c r="V20" s="156">
        <f>IF(OR(Financing!$M$2=1,'Monthly CF'!V3&lt;='Construction Budget'!$H$28),0,-Expenses!T35)</f>
        <v>0</v>
      </c>
      <c r="W20" s="156">
        <f>IF(OR(Financing!$M$2=1,'Monthly CF'!W3&lt;='Construction Budget'!$H$28),0,-Expenses!U35)</f>
        <v>0</v>
      </c>
      <c r="X20" s="156">
        <f>IF(OR(Financing!$M$2=1,'Monthly CF'!X3&lt;='Construction Budget'!$H$28),0,-Expenses!V35)</f>
        <v>-4812.5</v>
      </c>
      <c r="Y20" s="156">
        <f>IF(OR(Financing!$M$2=1,'Monthly CF'!Y3&lt;='Construction Budget'!$H$28),0,-Expenses!W35)</f>
        <v>-4812.5</v>
      </c>
      <c r="Z20" s="156">
        <f>IF(OR(Financing!$M$2=1,'Monthly CF'!Z3&lt;='Construction Budget'!$H$28),0,-Expenses!X35)</f>
        <v>-4812.5</v>
      </c>
      <c r="AA20" s="156">
        <f>IF(OR(Financing!$M$2=1,'Monthly CF'!AA3&lt;='Construction Budget'!$H$28),0,-Expenses!Y35)</f>
        <v>-4812.5</v>
      </c>
      <c r="AB20" s="156">
        <f>IF(OR(Financing!$M$2=1,'Monthly CF'!AB3&lt;='Construction Budget'!$H$28),0,-Expenses!Z35)</f>
        <v>-7218.75</v>
      </c>
      <c r="AC20" s="156">
        <f>IF(OR(Financing!$M$2=1,'Monthly CF'!AC3&lt;='Construction Budget'!$H$28),0,-Expenses!AA35)</f>
        <v>-7218.75</v>
      </c>
      <c r="AD20" s="156">
        <f>IF(OR(Financing!$M$2=1,'Monthly CF'!AD3&lt;='Construction Budget'!$H$28),0,-Expenses!AB35)</f>
        <v>-7218.75</v>
      </c>
      <c r="AE20" s="156">
        <f>IF(OR(Financing!$M$2=1,'Monthly CF'!AE3&lt;='Construction Budget'!$H$28),0,-Expenses!AC35)</f>
        <v>-7218.75</v>
      </c>
      <c r="AF20" s="156">
        <f>IF(OR(Financing!$M$2=1,'Monthly CF'!AF3&lt;='Construction Budget'!$H$28),0,-Expenses!AD35)</f>
        <v>-7218.75</v>
      </c>
      <c r="AG20" s="156">
        <f>IF(OR(Financing!$M$2=1,'Monthly CF'!AG3&lt;='Construction Budget'!$H$28),0,-Expenses!AE35)</f>
        <v>-7218.75</v>
      </c>
      <c r="AH20" s="156">
        <f>IF(OR(Financing!$M$2=1,'Monthly CF'!AH3&lt;='Construction Budget'!$H$28),0,-Expenses!AF35)</f>
        <v>-7218.75</v>
      </c>
      <c r="AI20" s="156">
        <f>IF(OR(Financing!$M$2=1,'Monthly CF'!AI3&lt;='Construction Budget'!$H$28),0,-Expenses!AG35)</f>
        <v>-7218.75</v>
      </c>
      <c r="AJ20" s="156">
        <f>IF(OR(Financing!$M$2=1,'Monthly CF'!AJ3&lt;='Construction Budget'!$H$28),0,-Expenses!AH35)</f>
        <v>-7218.75</v>
      </c>
      <c r="AK20" s="156">
        <f>IF(OR(Financing!$M$2=1,'Monthly CF'!AK3&lt;='Construction Budget'!$H$28),0,-Expenses!AI35)</f>
        <v>-7218.75</v>
      </c>
      <c r="AL20" s="156">
        <f>IF(OR(Financing!$M$2=1,'Monthly CF'!AL3&lt;='Construction Budget'!$H$28),0,-Expenses!AJ35)</f>
        <v>-7218.75</v>
      </c>
      <c r="AM20" s="156">
        <f>IF(OR(Financing!$M$2=1,'Monthly CF'!AM3&lt;='Construction Budget'!$H$28),0,-Expenses!AK35)</f>
        <v>-7218.75</v>
      </c>
      <c r="AN20" s="156">
        <f>IF(OR(Financing!$M$2=1,'Monthly CF'!AN3&lt;='Construction Budget'!$H$28),0,-Expenses!AL35)</f>
        <v>-10828.125</v>
      </c>
      <c r="AO20" s="156">
        <f>IF(OR(Financing!$M$2=1,'Monthly CF'!AO3&lt;='Construction Budget'!$H$28),0,-Expenses!AM35)</f>
        <v>-10828.125</v>
      </c>
      <c r="AP20" s="156">
        <f>IF(OR(Financing!$M$2=1,'Monthly CF'!AP3&lt;='Construction Budget'!$H$28),0,-Expenses!AN35)</f>
        <v>-10828.125</v>
      </c>
      <c r="AQ20" s="156">
        <f>IF(OR(Financing!$M$2=1,'Monthly CF'!AQ3&lt;='Construction Budget'!$H$28),0,-Expenses!AO35)</f>
        <v>-10828.125</v>
      </c>
      <c r="AR20" s="156">
        <f>IF(OR(Financing!$M$2=1,'Monthly CF'!AR3&lt;='Construction Budget'!$H$28),0,-Expenses!AP35)</f>
        <v>-10828.125</v>
      </c>
      <c r="AS20" s="156">
        <f>IF(OR(Financing!$M$2=1,'Monthly CF'!AS3&lt;='Construction Budget'!$H$28),0,-Expenses!AQ35)</f>
        <v>-10828.125</v>
      </c>
      <c r="AT20" s="156">
        <f>IF(OR(Financing!$M$2=1,'Monthly CF'!AT3&lt;='Construction Budget'!$H$28),0,-Expenses!AR35)</f>
        <v>-10828.125</v>
      </c>
      <c r="AU20" s="156">
        <f>IF(OR(Financing!$M$2=1,'Monthly CF'!AU3&lt;='Construction Budget'!$H$28),0,-Expenses!AS35)</f>
        <v>-10828.125</v>
      </c>
      <c r="AV20" s="156">
        <f>IF(OR(Financing!$M$2=1,'Monthly CF'!AV3&lt;='Construction Budget'!$H$28),0,-Expenses!AT35)</f>
        <v>-10828.125</v>
      </c>
      <c r="AW20" s="156">
        <f>IF(OR(Financing!$M$2=1,'Monthly CF'!AW3&lt;='Construction Budget'!$H$28),0,-Expenses!AU35)</f>
        <v>-10828.125</v>
      </c>
      <c r="AX20" s="156">
        <f>IF(OR(Financing!$M$2=1,'Monthly CF'!AX3&lt;='Construction Budget'!$H$28),0,-Expenses!AV35)</f>
        <v>-10828.125</v>
      </c>
      <c r="AY20" s="156">
        <f>IF(OR(Financing!$M$2=1,'Monthly CF'!AY3&lt;='Construction Budget'!$H$28),0,-Expenses!AW35)</f>
        <v>-10828.125</v>
      </c>
      <c r="AZ20" s="156">
        <f>IF(OR(Financing!$M$2=1,'Monthly CF'!AZ3&lt;='Construction Budget'!$H$28),0,-Expenses!AX35)</f>
        <v>-11044.6875</v>
      </c>
      <c r="BA20" s="156">
        <f>IF(OR(Financing!$M$2=1,'Monthly CF'!BA3&lt;='Construction Budget'!$H$28),0,-Expenses!AY35)</f>
        <v>-11044.6875</v>
      </c>
      <c r="BB20" s="156">
        <f>IF(OR(Financing!$M$2=1,'Monthly CF'!BB3&lt;='Construction Budget'!$H$28),0,-Expenses!AZ35)</f>
        <v>-11044.6875</v>
      </c>
      <c r="BC20" s="156">
        <f>IF(OR(Financing!$M$2=1,'Monthly CF'!BC3&lt;='Construction Budget'!$H$28),0,-Expenses!BA35)</f>
        <v>-11044.6875</v>
      </c>
      <c r="BD20" s="156">
        <f>IF(OR(Financing!$M$2=1,'Monthly CF'!BD3&lt;='Construction Budget'!$H$28),0,-Expenses!BB35)</f>
        <v>-11044.6875</v>
      </c>
      <c r="BE20" s="156">
        <f>IF(OR(Financing!$M$2=1,'Monthly CF'!BE3&lt;='Construction Budget'!$H$28),0,-Expenses!BC35)</f>
        <v>-11044.6875</v>
      </c>
      <c r="BF20" s="156">
        <f>IF(OR(Financing!$M$2=1,'Monthly CF'!BF3&lt;='Construction Budget'!$H$28),0,-Expenses!BD35)</f>
        <v>-11044.6875</v>
      </c>
      <c r="BG20" s="156">
        <f>IF(OR(Financing!$M$2=1,'Monthly CF'!BG3&lt;='Construction Budget'!$H$28),0,-Expenses!BE35)</f>
        <v>-11044.6875</v>
      </c>
      <c r="BH20" s="156">
        <f>IF(OR(Financing!$M$2=1,'Monthly CF'!BH3&lt;='Construction Budget'!$H$28),0,-Expenses!BF35)</f>
        <v>-11044.6875</v>
      </c>
      <c r="BI20" s="156">
        <f>IF(OR(Financing!$M$2=1,'Monthly CF'!BI3&lt;='Construction Budget'!$H$28),0,-Expenses!BG35)</f>
        <v>-11044.6875</v>
      </c>
      <c r="BJ20" s="156">
        <f>IF(OR(Financing!$M$2=1,'Monthly CF'!BJ3&lt;='Construction Budget'!$H$28),0,-Expenses!BH35)</f>
        <v>-11044.6875</v>
      </c>
      <c r="BK20" s="156">
        <f>IF(OR(Financing!$M$2=1,'Monthly CF'!BK3&lt;='Construction Budget'!$H$28),0,-Expenses!BI35)</f>
        <v>-11044.6875</v>
      </c>
      <c r="BL20" s="156">
        <f>IF(OR(Financing!$M$2=1,'Monthly CF'!BL3&lt;='Construction Budget'!$H$28),0,-Expenses!BJ35)</f>
        <v>-11265.581250000001</v>
      </c>
      <c r="BM20" s="156">
        <f>IF(OR(Financing!$M$2=1,'Monthly CF'!BM3&lt;='Construction Budget'!$H$28),0,-Expenses!BK35)</f>
        <v>-11265.581250000001</v>
      </c>
      <c r="BN20" s="156">
        <f>IF(OR(Financing!$M$2=1,'Monthly CF'!BN3&lt;='Construction Budget'!$H$28),0,-Expenses!BL35)</f>
        <v>-11265.581250000001</v>
      </c>
      <c r="BO20" s="156">
        <f>IF(OR(Financing!$M$2=1,'Monthly CF'!BO3&lt;='Construction Budget'!$H$28),0,-Expenses!BM35)</f>
        <v>-11265.581250000001</v>
      </c>
      <c r="BP20" s="156">
        <f>IF(OR(Financing!$M$2=1,'Monthly CF'!BP3&lt;='Construction Budget'!$H$28),0,-Expenses!BN35)</f>
        <v>-11265.581250000001</v>
      </c>
      <c r="BQ20" s="156">
        <f>IF(OR(Financing!$M$2=1,'Monthly CF'!BQ3&lt;='Construction Budget'!$H$28),0,-Expenses!BO35)</f>
        <v>-11265.581250000001</v>
      </c>
      <c r="BR20" s="156">
        <f>IF(OR(Financing!$M$2=1,'Monthly CF'!BR3&lt;='Construction Budget'!$H$28),0,-Expenses!BP35)</f>
        <v>-11265.581250000001</v>
      </c>
      <c r="BS20" s="156">
        <f>IF(OR(Financing!$M$2=1,'Monthly CF'!BS3&lt;='Construction Budget'!$H$28),0,-Expenses!BQ35)</f>
        <v>-11265.581250000001</v>
      </c>
      <c r="BT20" s="156">
        <f>IF(OR(Financing!$M$2=1,'Monthly CF'!BT3&lt;='Construction Budget'!$H$28),0,-Expenses!BR35)</f>
        <v>-11265.581250000001</v>
      </c>
      <c r="BU20" s="156">
        <f>IF(OR(Financing!$M$2=1,'Monthly CF'!BU3&lt;='Construction Budget'!$H$28),0,-Expenses!BS35)</f>
        <v>-11265.581250000001</v>
      </c>
      <c r="BV20" s="156">
        <f>IF(OR(Financing!$M$2=1,'Monthly CF'!BV3&lt;='Construction Budget'!$H$28),0,-Expenses!BT35)</f>
        <v>-11265.581250000001</v>
      </c>
      <c r="BW20" s="156">
        <f>IF(OR(Financing!$M$2=1,'Monthly CF'!BW3&lt;='Construction Budget'!$H$28),0,-Expenses!BU35)</f>
        <v>-11265.581250000001</v>
      </c>
      <c r="BX20" s="156">
        <f>IF(OR(Financing!$M$2=1,'Monthly CF'!BX3&lt;='Construction Budget'!$H$28),0,-Expenses!BV35)</f>
        <v>-11490.892875</v>
      </c>
      <c r="BY20" s="156">
        <f>IF(OR(Financing!$M$2=1,'Monthly CF'!BY3&lt;='Construction Budget'!$H$28),0,-Expenses!BW35)</f>
        <v>-11490.892875</v>
      </c>
      <c r="BZ20" s="156">
        <f>IF(OR(Financing!$M$2=1,'Monthly CF'!BZ3&lt;='Construction Budget'!$H$28),0,-Expenses!BX35)</f>
        <v>-11490.892875</v>
      </c>
      <c r="CA20" s="156">
        <f>IF(OR(Financing!$M$2=1,'Monthly CF'!CA3&lt;='Construction Budget'!$H$28),0,-Expenses!BY35)</f>
        <v>-11490.892875</v>
      </c>
      <c r="CB20" s="156">
        <f>IF(OR(Financing!$M$2=1,'Monthly CF'!CB3&lt;='Construction Budget'!$H$28),0,-Expenses!BZ35)</f>
        <v>-11490.892875</v>
      </c>
      <c r="CC20" s="156">
        <f>IF(OR(Financing!$M$2=1,'Monthly CF'!CC3&lt;='Construction Budget'!$H$28),0,-Expenses!CA35)</f>
        <v>-11490.892875</v>
      </c>
      <c r="CD20" s="156">
        <f>IF(OR(Financing!$M$2=1,'Monthly CF'!CD3&lt;='Construction Budget'!$H$28),0,-Expenses!CB35)</f>
        <v>-11490.892875</v>
      </c>
      <c r="CE20" s="156">
        <f>IF(OR(Financing!$M$2=1,'Monthly CF'!CE3&lt;='Construction Budget'!$H$28),0,-Expenses!CC35)</f>
        <v>-11490.892875</v>
      </c>
      <c r="CF20" s="156">
        <f>IF(OR(Financing!$M$2=1,'Monthly CF'!CF3&lt;='Construction Budget'!$H$28),0,-Expenses!CD35)</f>
        <v>-11490.892875</v>
      </c>
      <c r="CG20" s="156">
        <f>IF(OR(Financing!$M$2=1,'Monthly CF'!CG3&lt;='Construction Budget'!$H$28),0,-Expenses!CE35)</f>
        <v>-11490.892875</v>
      </c>
      <c r="CH20" s="156">
        <f>IF(OR(Financing!$M$2=1,'Monthly CF'!CH3&lt;='Construction Budget'!$H$28),0,-Expenses!CF35)</f>
        <v>-11490.892875</v>
      </c>
      <c r="CI20" s="156">
        <f>IF(OR(Financing!$M$2=1,'Monthly CF'!CI3&lt;='Construction Budget'!$H$28),0,-Expenses!CG35)</f>
        <v>-11490.892875</v>
      </c>
      <c r="CJ20" s="156">
        <f>IF(OR(Financing!$M$2=1,'Monthly CF'!CJ3&lt;='Construction Budget'!$H$28),0,-Expenses!CH35)</f>
        <v>-11720.710732500002</v>
      </c>
      <c r="CK20" s="156">
        <f>IF(OR(Financing!$M$2=1,'Monthly CF'!CK3&lt;='Construction Budget'!$H$28),0,-Expenses!CI35)</f>
        <v>-11720.710732500002</v>
      </c>
      <c r="CL20" s="156">
        <f>IF(OR(Financing!$M$2=1,'Monthly CF'!CL3&lt;='Construction Budget'!$H$28),0,-Expenses!CJ35)</f>
        <v>-11720.710732500002</v>
      </c>
      <c r="CM20" s="156">
        <f>IF(OR(Financing!$M$2=1,'Monthly CF'!CM3&lt;='Construction Budget'!$H$28),0,-Expenses!CK35)</f>
        <v>-11720.710732500002</v>
      </c>
      <c r="CN20" s="156">
        <f>IF(OR(Financing!$M$2=1,'Monthly CF'!CN3&lt;='Construction Budget'!$H$28),0,-Expenses!CL35)</f>
        <v>-11720.710732500002</v>
      </c>
      <c r="CO20" s="156">
        <f>IF(OR(Financing!$M$2=1,'Monthly CF'!CO3&lt;='Construction Budget'!$H$28),0,-Expenses!CM35)</f>
        <v>-11720.710732500002</v>
      </c>
      <c r="CP20" s="156">
        <f>IF(OR(Financing!$M$2=1,'Monthly CF'!CP3&lt;='Construction Budget'!$H$28),0,-Expenses!CN35)</f>
        <v>-11720.710732500002</v>
      </c>
      <c r="CQ20" s="156">
        <f>IF(OR(Financing!$M$2=1,'Monthly CF'!CQ3&lt;='Construction Budget'!$H$28),0,-Expenses!CO35)</f>
        <v>-11720.710732500002</v>
      </c>
      <c r="CR20" s="156">
        <f>IF(OR(Financing!$M$2=1,'Monthly CF'!CR3&lt;='Construction Budget'!$H$28),0,-Expenses!CP35)</f>
        <v>-11720.710732500002</v>
      </c>
      <c r="CS20" s="156">
        <f>IF(OR(Financing!$M$2=1,'Monthly CF'!CS3&lt;='Construction Budget'!$H$28),0,-Expenses!CQ35)</f>
        <v>-11720.710732500002</v>
      </c>
      <c r="CT20" s="156">
        <f>IF(OR(Financing!$M$2=1,'Monthly CF'!CT3&lt;='Construction Budget'!$H$28),0,-Expenses!CR35)</f>
        <v>-11720.710732500002</v>
      </c>
      <c r="CU20" s="156">
        <f>IF(OR(Financing!$M$2=1,'Monthly CF'!CU3&lt;='Construction Budget'!$H$28),0,-Expenses!CS35)</f>
        <v>-11720.710732500002</v>
      </c>
      <c r="CV20" s="156">
        <f>IF(OR(Financing!$M$2=1,'Monthly CF'!CV3&lt;='Construction Budget'!$H$28),0,-Expenses!CT35)</f>
        <v>-11955.12494715</v>
      </c>
      <c r="CW20" s="156">
        <f>IF(OR(Financing!$M$2=1,'Monthly CF'!CW3&lt;='Construction Budget'!$H$28),0,-Expenses!CU35)</f>
        <v>-11955.12494715</v>
      </c>
      <c r="CX20" s="156">
        <f>IF(OR(Financing!$M$2=1,'Monthly CF'!CX3&lt;='Construction Budget'!$H$28),0,-Expenses!CV35)</f>
        <v>-11955.12494715</v>
      </c>
      <c r="CY20" s="156">
        <f>IF(OR(Financing!$M$2=1,'Monthly CF'!CY3&lt;='Construction Budget'!$H$28),0,-Expenses!CW35)</f>
        <v>-11955.12494715</v>
      </c>
      <c r="CZ20" s="156">
        <f>IF(OR(Financing!$M$2=1,'Monthly CF'!CZ3&lt;='Construction Budget'!$H$28),0,-Expenses!CX35)</f>
        <v>-11955.12494715</v>
      </c>
      <c r="DA20" s="156">
        <f>IF(OR(Financing!$M$2=1,'Monthly CF'!DA3&lt;='Construction Budget'!$H$28),0,-Expenses!CY35)</f>
        <v>-11955.12494715</v>
      </c>
      <c r="DB20" s="156">
        <f>IF(OR(Financing!$M$2=1,'Monthly CF'!DB3&lt;='Construction Budget'!$H$28),0,-Expenses!CZ35)</f>
        <v>-11955.12494715</v>
      </c>
      <c r="DC20" s="156">
        <f>IF(OR(Financing!$M$2=1,'Monthly CF'!DC3&lt;='Construction Budget'!$H$28),0,-Expenses!DA35)</f>
        <v>-11955.12494715</v>
      </c>
      <c r="DD20" s="156">
        <f>IF(OR(Financing!$M$2=1,'Monthly CF'!DD3&lt;='Construction Budget'!$H$28),0,-Expenses!DB35)</f>
        <v>-11955.12494715</v>
      </c>
      <c r="DE20" s="156">
        <f>IF(OR(Financing!$M$2=1,'Monthly CF'!DE3&lt;='Construction Budget'!$H$28),0,-Expenses!DC35)</f>
        <v>-11955.12494715</v>
      </c>
      <c r="DF20" s="156">
        <f>IF(OR(Financing!$M$2=1,'Monthly CF'!DF3&lt;='Construction Budget'!$H$28),0,-Expenses!DD35)</f>
        <v>-11955.12494715</v>
      </c>
      <c r="DG20" s="156">
        <f>IF(OR(Financing!$M$2=1,'Monthly CF'!DG3&lt;='Construction Budget'!$H$28),0,-Expenses!DE35)</f>
        <v>-11955.12494715</v>
      </c>
      <c r="DH20" s="156">
        <f>IF(OR(Financing!$M$2=1,'Monthly CF'!DH3&lt;='Construction Budget'!$H$28),0,-Expenses!DF35)</f>
        <v>-12194.227446093</v>
      </c>
      <c r="DI20" s="156">
        <f>IF(OR(Financing!$M$2=1,'Monthly CF'!DI3&lt;='Construction Budget'!$H$28),0,-Expenses!DG35)</f>
        <v>-12194.227446093</v>
      </c>
      <c r="DJ20" s="156">
        <f>IF(OR(Financing!$M$2=1,'Monthly CF'!DJ3&lt;='Construction Budget'!$H$28),0,-Expenses!DH35)</f>
        <v>-12194.227446093</v>
      </c>
      <c r="DK20" s="156">
        <f>IF(OR(Financing!$M$2=1,'Monthly CF'!DK3&lt;='Construction Budget'!$H$28),0,-Expenses!DI35)</f>
        <v>-12194.227446093</v>
      </c>
      <c r="DL20" s="156">
        <f>IF(OR(Financing!$M$2=1,'Monthly CF'!DL3&lt;='Construction Budget'!$H$28),0,-Expenses!DJ35)</f>
        <v>-12194.227446093</v>
      </c>
      <c r="DM20" s="156">
        <f>IF(OR(Financing!$M$2=1,'Monthly CF'!DM3&lt;='Construction Budget'!$H$28),0,-Expenses!DK35)</f>
        <v>-12194.227446093</v>
      </c>
      <c r="DN20" s="156">
        <f>IF(OR(Financing!$M$2=1,'Monthly CF'!DN3&lt;='Construction Budget'!$H$28),0,-Expenses!DL35)</f>
        <v>-12194.227446093</v>
      </c>
      <c r="DO20" s="156">
        <f>IF(OR(Financing!$M$2=1,'Monthly CF'!DO3&lt;='Construction Budget'!$H$28),0,-Expenses!DM35)</f>
        <v>-12194.227446093</v>
      </c>
      <c r="DP20" s="156">
        <f>IF(OR(Financing!$M$2=1,'Monthly CF'!DP3&lt;='Construction Budget'!$H$28),0,-Expenses!DN35)</f>
        <v>-12194.227446093</v>
      </c>
      <c r="DQ20" s="156">
        <f>IF(OR(Financing!$M$2=1,'Monthly CF'!DQ3&lt;='Construction Budget'!$H$28),0,-Expenses!DO35)</f>
        <v>-12194.227446093</v>
      </c>
      <c r="DR20" s="156">
        <f>IF(OR(Financing!$M$2=1,'Monthly CF'!DR3&lt;='Construction Budget'!$H$28),0,-Expenses!DP35)</f>
        <v>-12194.227446093</v>
      </c>
      <c r="DS20" s="156">
        <f>IF(OR(Financing!$M$2=1,'Monthly CF'!DS3&lt;='Construction Budget'!$H$28),0,-Expenses!DQ35)</f>
        <v>-12194.227446093</v>
      </c>
      <c r="DT20" s="156">
        <f>IF(OR(Financing!$M$2=1,'Monthly CF'!DT3&lt;='Construction Budget'!$H$28),0,-Expenses!DR35)</f>
        <v>-12438.111995014862</v>
      </c>
      <c r="DU20" s="156">
        <f>IF(OR(Financing!$M$2=1,'Monthly CF'!DU3&lt;='Construction Budget'!$H$28),0,-Expenses!DS35)</f>
        <v>-12438.111995014862</v>
      </c>
      <c r="DV20" s="156">
        <f>IF(OR(Financing!$M$2=1,'Monthly CF'!DV3&lt;='Construction Budget'!$H$28),0,-Expenses!DT35)</f>
        <v>-12438.111995014862</v>
      </c>
      <c r="DW20" s="156">
        <f>IF(OR(Financing!$M$2=1,'Monthly CF'!DW3&lt;='Construction Budget'!$H$28),0,-Expenses!DU35)</f>
        <v>-12438.111995014862</v>
      </c>
      <c r="DX20" s="156">
        <f>IF(OR(Financing!$M$2=1,'Monthly CF'!DX3&lt;='Construction Budget'!$H$28),0,-Expenses!DV35)</f>
        <v>-12438.111995014862</v>
      </c>
      <c r="DY20" s="156">
        <f>IF(OR(Financing!$M$2=1,'Monthly CF'!DY3&lt;='Construction Budget'!$H$28),0,-Expenses!DW35)</f>
        <v>-12438.111995014862</v>
      </c>
      <c r="DZ20" s="156">
        <f>IF(OR(Financing!$M$2=1,'Monthly CF'!DZ3&lt;='Construction Budget'!$H$28),0,-Expenses!DX35)</f>
        <v>-12438.111995014862</v>
      </c>
      <c r="EA20" s="156">
        <f>IF(OR(Financing!$M$2=1,'Monthly CF'!EA3&lt;='Construction Budget'!$H$28),0,-Expenses!DY35)</f>
        <v>-12438.111995014862</v>
      </c>
      <c r="EB20" s="156">
        <f>IF(OR(Financing!$M$2=1,'Monthly CF'!EB3&lt;='Construction Budget'!$H$28),0,-Expenses!DZ35)</f>
        <v>-12438.111995014862</v>
      </c>
      <c r="EC20" s="156">
        <f>IF(OR(Financing!$M$2=1,'Monthly CF'!EC3&lt;='Construction Budget'!$H$28),0,-Expenses!EA35)</f>
        <v>-12438.111995014862</v>
      </c>
      <c r="ED20" s="156">
        <f>IF(OR(Financing!$M$2=1,'Monthly CF'!ED3&lt;='Construction Budget'!$H$28),0,-Expenses!EB35)</f>
        <v>-12438.111995014862</v>
      </c>
      <c r="EE20" s="158">
        <f>IF(OR(Financing!$M$2=1,'Monthly CF'!EE3&lt;='Construction Budget'!$H$28),0,-Expenses!EC35)</f>
        <v>-12438.111995014862</v>
      </c>
    </row>
    <row r="21" spans="1:135" x14ac:dyDescent="0.25">
      <c r="A21" s="156">
        <f>SUMIF($C$3:$EE$3,"&lt;="&amp;Summary!$B$19,'Monthly CF'!C21:EE21)</f>
        <v>-115894.99234106031</v>
      </c>
      <c r="B21" s="27" t="str">
        <f>Expenses!A4</f>
        <v>Insurance</v>
      </c>
      <c r="C21" s="156"/>
      <c r="D21" s="156">
        <f>IF(D3&lt;='Construction Budget'!$H$29,0,-Expenses!B36)</f>
        <v>0</v>
      </c>
      <c r="E21" s="156">
        <f>IF(E3&lt;='Construction Budget'!$H$29,0,-Expenses!C36)</f>
        <v>0</v>
      </c>
      <c r="F21" s="156">
        <f>IF(F3&lt;='Construction Budget'!$H$29,0,-Expenses!D36)</f>
        <v>0</v>
      </c>
      <c r="G21" s="156">
        <f>IF(G3&lt;='Construction Budget'!$H$29,0,-Expenses!E36)</f>
        <v>0</v>
      </c>
      <c r="H21" s="156">
        <f>IF(H3&lt;='Construction Budget'!$H$29,0,-Expenses!F36)</f>
        <v>0</v>
      </c>
      <c r="I21" s="156">
        <f>IF(I3&lt;='Construction Budget'!$H$29,0,-Expenses!G36)</f>
        <v>0</v>
      </c>
      <c r="J21" s="156">
        <f>IF(J3&lt;='Construction Budget'!$H$29,0,-Expenses!H36)</f>
        <v>0</v>
      </c>
      <c r="K21" s="156">
        <f>IF(K3&lt;='Construction Budget'!$H$29,0,-Expenses!I36)</f>
        <v>0</v>
      </c>
      <c r="L21" s="156">
        <f>IF(L3&lt;='Construction Budget'!$H$29,0,-Expenses!J36)</f>
        <v>0</v>
      </c>
      <c r="M21" s="156">
        <f>IF(M3&lt;='Construction Budget'!$H$29,0,-Expenses!K36)</f>
        <v>0</v>
      </c>
      <c r="N21" s="156">
        <f>IF(N3&lt;='Construction Budget'!$H$29,0,-Expenses!L36)</f>
        <v>0</v>
      </c>
      <c r="O21" s="156">
        <f>IF(O3&lt;='Construction Budget'!$H$29,0,-Expenses!M36)</f>
        <v>0</v>
      </c>
      <c r="P21" s="156">
        <f>IF(P3&lt;='Construction Budget'!$H$29,0,-Expenses!N36)</f>
        <v>0</v>
      </c>
      <c r="Q21" s="156">
        <f>IF(Q3&lt;='Construction Budget'!$H$29,0,-Expenses!O36)</f>
        <v>0</v>
      </c>
      <c r="R21" s="156">
        <f>IF(R3&lt;='Construction Budget'!$H$29,0,-Expenses!P36)</f>
        <v>0</v>
      </c>
      <c r="S21" s="156">
        <f>IF(S3&lt;='Construction Budget'!$H$29,0,-Expenses!Q36)</f>
        <v>0</v>
      </c>
      <c r="T21" s="156">
        <f>IF(T3&lt;='Construction Budget'!$H$29,0,-Expenses!R36)</f>
        <v>0</v>
      </c>
      <c r="U21" s="156">
        <f>IF(U3&lt;='Construction Budget'!$H$29,0,-Expenses!S36)</f>
        <v>0</v>
      </c>
      <c r="V21" s="156">
        <f>IF(V3&lt;='Construction Budget'!$H$29,0,-Expenses!T36)</f>
        <v>0</v>
      </c>
      <c r="W21" s="156">
        <f>IF(W3&lt;='Construction Budget'!$H$29,0,-Expenses!U36)</f>
        <v>0</v>
      </c>
      <c r="X21" s="156">
        <f>IF(X3&lt;='Construction Budget'!$H$29,0,-Expenses!V36)</f>
        <v>-1339.9115044247787</v>
      </c>
      <c r="Y21" s="156">
        <f>IF(Y3&lt;='Construction Budget'!$H$29,0,-Expenses!W36)</f>
        <v>-1370.2949852507375</v>
      </c>
      <c r="Z21" s="156">
        <f>IF(Z3&lt;='Construction Budget'!$H$29,0,-Expenses!X36)</f>
        <v>-1388.5250737463127</v>
      </c>
      <c r="AA21" s="156">
        <f>IF(AA3&lt;='Construction Budget'!$H$29,0,-Expenses!Y36)</f>
        <v>-1388.5250737463127</v>
      </c>
      <c r="AB21" s="156">
        <f>IF(AB3&lt;='Construction Budget'!$H$29,0,-Expenses!Z36)</f>
        <v>-1517.8067846607671</v>
      </c>
      <c r="AC21" s="156">
        <f>IF(AC3&lt;='Construction Budget'!$H$29,0,-Expenses!AA36)</f>
        <v>-1605.4327433628318</v>
      </c>
      <c r="AD21" s="156">
        <f>IF(AD3&lt;='Construction Budget'!$H$29,0,-Expenses!AB36)</f>
        <v>-1605.4327433628318</v>
      </c>
      <c r="AE21" s="156">
        <f>IF(AE3&lt;='Construction Budget'!$H$29,0,-Expenses!AC36)</f>
        <v>-1605.4327433628318</v>
      </c>
      <c r="AF21" s="156">
        <f>IF(AF3&lt;='Construction Budget'!$H$29,0,-Expenses!AD36)</f>
        <v>-1668.022713864307</v>
      </c>
      <c r="AG21" s="156">
        <f>IF(AG3&lt;='Construction Budget'!$H$29,0,-Expenses!AE36)</f>
        <v>-1768.166666666667</v>
      </c>
      <c r="AH21" s="156">
        <f>IF(AH3&lt;='Construction Budget'!$H$29,0,-Expenses!AF36)</f>
        <v>-1768.166666666667</v>
      </c>
      <c r="AI21" s="156">
        <f>IF(AI3&lt;='Construction Budget'!$H$29,0,-Expenses!AG36)</f>
        <v>-1768.166666666667</v>
      </c>
      <c r="AJ21" s="156">
        <f>IF(AJ3&lt;='Construction Budget'!$H$29,0,-Expenses!AH36)</f>
        <v>-1768.166666666667</v>
      </c>
      <c r="AK21" s="156">
        <f>IF(AK3&lt;='Construction Budget'!$H$29,0,-Expenses!AI36)</f>
        <v>-1768.166666666667</v>
      </c>
      <c r="AL21" s="156">
        <f>IF(AL3&lt;='Construction Budget'!$H$29,0,-Expenses!AJ36)</f>
        <v>-1768.166666666667</v>
      </c>
      <c r="AM21" s="156">
        <f>IF(AM3&lt;='Construction Budget'!$H$29,0,-Expenses!AK36)</f>
        <v>-1768.166666666667</v>
      </c>
      <c r="AN21" s="156">
        <f>IF(AN3&lt;='Construction Budget'!$H$29,0,-Expenses!AL36)</f>
        <v>-1821.2116666666668</v>
      </c>
      <c r="AO21" s="156">
        <f>IF(AO3&lt;='Construction Budget'!$H$29,0,-Expenses!AM36)</f>
        <v>-1821.2116666666668</v>
      </c>
      <c r="AP21" s="156">
        <f>IF(AP3&lt;='Construction Budget'!$H$29,0,-Expenses!AN36)</f>
        <v>-1821.2116666666668</v>
      </c>
      <c r="AQ21" s="156">
        <f>IF(AQ3&lt;='Construction Budget'!$H$29,0,-Expenses!AO36)</f>
        <v>-1821.2116666666668</v>
      </c>
      <c r="AR21" s="156">
        <f>IF(AR3&lt;='Construction Budget'!$H$29,0,-Expenses!AP36)</f>
        <v>-1821.2116666666668</v>
      </c>
      <c r="AS21" s="156">
        <f>IF(AS3&lt;='Construction Budget'!$H$29,0,-Expenses!AQ36)</f>
        <v>-1821.2116666666668</v>
      </c>
      <c r="AT21" s="156">
        <f>IF(AT3&lt;='Construction Budget'!$H$29,0,-Expenses!AR36)</f>
        <v>-1821.2116666666668</v>
      </c>
      <c r="AU21" s="156">
        <f>IF(AU3&lt;='Construction Budget'!$H$29,0,-Expenses!AS36)</f>
        <v>-1821.2116666666668</v>
      </c>
      <c r="AV21" s="156">
        <f>IF(AV3&lt;='Construction Budget'!$H$29,0,-Expenses!AT36)</f>
        <v>-1821.2116666666668</v>
      </c>
      <c r="AW21" s="156">
        <f>IF(AW3&lt;='Construction Budget'!$H$29,0,-Expenses!AU36)</f>
        <v>-1821.2116666666668</v>
      </c>
      <c r="AX21" s="156">
        <f>IF(AX3&lt;='Construction Budget'!$H$29,0,-Expenses!AV36)</f>
        <v>-1821.2116666666668</v>
      </c>
      <c r="AY21" s="156">
        <f>IF(AY3&lt;='Construction Budget'!$H$29,0,-Expenses!AW36)</f>
        <v>-1821.2116666666668</v>
      </c>
      <c r="AZ21" s="156">
        <f>IF(AZ3&lt;='Construction Budget'!$H$29,0,-Expenses!AX36)</f>
        <v>-1875.8480166666664</v>
      </c>
      <c r="BA21" s="156">
        <f>IF(BA3&lt;='Construction Budget'!$H$29,0,-Expenses!AY36)</f>
        <v>-1875.8480166666664</v>
      </c>
      <c r="BB21" s="156">
        <f>IF(BB3&lt;='Construction Budget'!$H$29,0,-Expenses!AZ36)</f>
        <v>-1875.8480166666664</v>
      </c>
      <c r="BC21" s="156">
        <f>IF(BC3&lt;='Construction Budget'!$H$29,0,-Expenses!BA36)</f>
        <v>-1875.8480166666664</v>
      </c>
      <c r="BD21" s="156">
        <f>IF(BD3&lt;='Construction Budget'!$H$29,0,-Expenses!BB36)</f>
        <v>-1875.8480166666664</v>
      </c>
      <c r="BE21" s="156">
        <f>IF(BE3&lt;='Construction Budget'!$H$29,0,-Expenses!BC36)</f>
        <v>-1875.8480166666664</v>
      </c>
      <c r="BF21" s="156">
        <f>IF(BF3&lt;='Construction Budget'!$H$29,0,-Expenses!BD36)</f>
        <v>-1875.8480166666664</v>
      </c>
      <c r="BG21" s="156">
        <f>IF(BG3&lt;='Construction Budget'!$H$29,0,-Expenses!BE36)</f>
        <v>-1875.8480166666664</v>
      </c>
      <c r="BH21" s="156">
        <f>IF(BH3&lt;='Construction Budget'!$H$29,0,-Expenses!BF36)</f>
        <v>-1537.1993481710913</v>
      </c>
      <c r="BI21" s="156">
        <f>IF(BI3&lt;='Construction Budget'!$H$29,0,-Expenses!BG36)</f>
        <v>-1503.9984983185839</v>
      </c>
      <c r="BJ21" s="156">
        <f>IF(BJ3&lt;='Construction Budget'!$H$29,0,-Expenses!BH36)</f>
        <v>-1503.9984983185839</v>
      </c>
      <c r="BK21" s="156">
        <f>IF(BK3&lt;='Construction Budget'!$H$29,0,-Expenses!BI36)</f>
        <v>-1842.6471668141592</v>
      </c>
      <c r="BL21" s="156">
        <f>IF(BL3&lt;='Construction Budget'!$H$29,0,-Expenses!BJ36)</f>
        <v>-1932.1234571666664</v>
      </c>
      <c r="BM21" s="156">
        <f>IF(BM3&lt;='Construction Budget'!$H$29,0,-Expenses!BK36)</f>
        <v>-1836.372206192035</v>
      </c>
      <c r="BN21" s="156">
        <f>IF(BN3&lt;='Construction Budget'!$H$29,0,-Expenses!BL36)</f>
        <v>-1836.372206192035</v>
      </c>
      <c r="BO21" s="156">
        <f>IF(BO3&lt;='Construction Budget'!$H$29,0,-Expenses!BM36)</f>
        <v>-1836.372206192035</v>
      </c>
      <c r="BP21" s="156">
        <f>IF(BP3&lt;='Construction Budget'!$H$29,0,-Expenses!BN36)</f>
        <v>-1932.1234571666664</v>
      </c>
      <c r="BQ21" s="156">
        <f>IF(BQ3&lt;='Construction Budget'!$H$29,0,-Expenses!BO36)</f>
        <v>-1932.1234571666664</v>
      </c>
      <c r="BR21" s="156">
        <f>IF(BR3&lt;='Construction Budget'!$H$29,0,-Expenses!BP36)</f>
        <v>-1932.1234571666664</v>
      </c>
      <c r="BS21" s="156">
        <f>IF(BS3&lt;='Construction Budget'!$H$29,0,-Expenses!BQ36)</f>
        <v>-1932.1234571666664</v>
      </c>
      <c r="BT21" s="156">
        <f>IF(BT3&lt;='Construction Budget'!$H$29,0,-Expenses!BR36)</f>
        <v>-1932.1234571666664</v>
      </c>
      <c r="BU21" s="156">
        <f>IF(BU3&lt;='Construction Budget'!$H$29,0,-Expenses!BS36)</f>
        <v>-1932.1234571666664</v>
      </c>
      <c r="BV21" s="156">
        <f>IF(BV3&lt;='Construction Budget'!$H$29,0,-Expenses!BT36)</f>
        <v>-1932.1234571666664</v>
      </c>
      <c r="BW21" s="156">
        <f>IF(BW3&lt;='Construction Budget'!$H$29,0,-Expenses!BU36)</f>
        <v>-1932.1234571666664</v>
      </c>
      <c r="BX21" s="156">
        <f>IF(BX3&lt;='Construction Budget'!$H$29,0,-Expenses!BV36)</f>
        <v>-1990.0871608816667</v>
      </c>
      <c r="BY21" s="156">
        <f>IF(BY3&lt;='Construction Budget'!$H$29,0,-Expenses!BW36)</f>
        <v>-1990.0871608816667</v>
      </c>
      <c r="BZ21" s="156">
        <f>IF(BZ3&lt;='Construction Budget'!$H$29,0,-Expenses!BX36)</f>
        <v>-1990.0871608816667</v>
      </c>
      <c r="CA21" s="156">
        <f>IF(CA3&lt;='Construction Budget'!$H$29,0,-Expenses!BY36)</f>
        <v>-1990.0871608816667</v>
      </c>
      <c r="CB21" s="156">
        <f>IF(CB3&lt;='Construction Budget'!$H$29,0,-Expenses!BZ36)</f>
        <v>-1990.0871608816667</v>
      </c>
      <c r="CC21" s="156">
        <f>IF(CC3&lt;='Construction Budget'!$H$29,0,-Expenses!CA36)</f>
        <v>-1990.0871608816667</v>
      </c>
      <c r="CD21" s="156">
        <f>IF(CD3&lt;='Construction Budget'!$H$29,0,-Expenses!CB36)</f>
        <v>-1990.0871608816667</v>
      </c>
      <c r="CE21" s="156">
        <f>IF(CE3&lt;='Construction Budget'!$H$29,0,-Expenses!CC36)</f>
        <v>-1990.0871608816667</v>
      </c>
      <c r="CF21" s="156">
        <f>IF(CF3&lt;='Construction Budget'!$H$29,0,-Expenses!CD36)</f>
        <v>-1990.0871608816667</v>
      </c>
      <c r="CG21" s="156">
        <f>IF(CG3&lt;='Construction Budget'!$H$29,0,-Expenses!CE36)</f>
        <v>-1990.0871608816667</v>
      </c>
      <c r="CH21" s="156">
        <f>IF(CH3&lt;='Construction Budget'!$H$29,0,-Expenses!CF36)</f>
        <v>-1990.0871608816667</v>
      </c>
      <c r="CI21" s="156">
        <f>IF(CI3&lt;='Construction Budget'!$H$29,0,-Expenses!CG36)</f>
        <v>-1990.0871608816667</v>
      </c>
      <c r="CJ21" s="156">
        <f>IF(CJ3&lt;='Construction Budget'!$H$29,0,-Expenses!CH36)</f>
        <v>-2049.7897757081168</v>
      </c>
      <c r="CK21" s="156">
        <f>IF(CK3&lt;='Construction Budget'!$H$29,0,-Expenses!CI36)</f>
        <v>-2049.7897757081168</v>
      </c>
      <c r="CL21" s="156">
        <f>IF(CL3&lt;='Construction Budget'!$H$29,0,-Expenses!CJ36)</f>
        <v>-2049.7897757081168</v>
      </c>
      <c r="CM21" s="156">
        <f>IF(CM3&lt;='Construction Budget'!$H$29,0,-Expenses!CK36)</f>
        <v>-2049.7897757081168</v>
      </c>
      <c r="CN21" s="156">
        <f>IF(CN3&lt;='Construction Budget'!$H$29,0,-Expenses!CL36)</f>
        <v>-2049.7897757081168</v>
      </c>
      <c r="CO21" s="156">
        <f>IF(CO3&lt;='Construction Budget'!$H$29,0,-Expenses!CM36)</f>
        <v>-2049.7897757081168</v>
      </c>
      <c r="CP21" s="156">
        <f>IF(CP3&lt;='Construction Budget'!$H$29,0,-Expenses!CN36)</f>
        <v>-2049.7897757081168</v>
      </c>
      <c r="CQ21" s="156">
        <f>IF(CQ3&lt;='Construction Budget'!$H$29,0,-Expenses!CO36)</f>
        <v>-2049.7897757081168</v>
      </c>
      <c r="CR21" s="156">
        <f>IF(CR3&lt;='Construction Budget'!$H$29,0,-Expenses!CP36)</f>
        <v>-2049.7897757081168</v>
      </c>
      <c r="CS21" s="156">
        <f>IF(CS3&lt;='Construction Budget'!$H$29,0,-Expenses!CQ36)</f>
        <v>-2049.7897757081168</v>
      </c>
      <c r="CT21" s="156">
        <f>IF(CT3&lt;='Construction Budget'!$H$29,0,-Expenses!CR36)</f>
        <v>-2028.0220966740483</v>
      </c>
      <c r="CU21" s="156">
        <f>IF(CU3&lt;='Construction Budget'!$H$29,0,-Expenses!CS36)</f>
        <v>-2028.0220966740483</v>
      </c>
      <c r="CV21" s="156">
        <f>IF(CV3&lt;='Construction Budget'!$H$29,0,-Expenses!CT36)</f>
        <v>-1984.2327823505134</v>
      </c>
      <c r="CW21" s="156">
        <f>IF(CW3&lt;='Construction Budget'!$H$29,0,-Expenses!CU36)</f>
        <v>-2006.6534917556041</v>
      </c>
      <c r="CX21" s="156">
        <f>IF(CX3&lt;='Construction Budget'!$H$29,0,-Expenses!CV36)</f>
        <v>-2006.6534917556041</v>
      </c>
      <c r="CY21" s="156">
        <f>IF(CY3&lt;='Construction Budget'!$H$29,0,-Expenses!CW36)</f>
        <v>-2111.2834689793599</v>
      </c>
      <c r="CZ21" s="156">
        <f>IF(CZ3&lt;='Construction Budget'!$H$29,0,-Expenses!CX36)</f>
        <v>-2111.2834689793599</v>
      </c>
      <c r="DA21" s="156">
        <f>IF(DA3&lt;='Construction Budget'!$H$29,0,-Expenses!CY36)</f>
        <v>-2111.2834689793599</v>
      </c>
      <c r="DB21" s="156">
        <f>IF(DB3&lt;='Construction Budget'!$H$29,0,-Expenses!CZ36)</f>
        <v>-2111.2834689793599</v>
      </c>
      <c r="DC21" s="156">
        <f>IF(DC3&lt;='Construction Budget'!$H$29,0,-Expenses!DA36)</f>
        <v>-2111.2834689793599</v>
      </c>
      <c r="DD21" s="156">
        <f>IF(DD3&lt;='Construction Budget'!$H$29,0,-Expenses!DB36)</f>
        <v>-2111.2834689793599</v>
      </c>
      <c r="DE21" s="156">
        <f>IF(DE3&lt;='Construction Budget'!$H$29,0,-Expenses!DC36)</f>
        <v>-2111.2834689793599</v>
      </c>
      <c r="DF21" s="156">
        <f>IF(DF3&lt;='Construction Budget'!$H$29,0,-Expenses!DD36)</f>
        <v>-2111.2834689793599</v>
      </c>
      <c r="DG21" s="156">
        <f>IF(DG3&lt;='Construction Budget'!$H$29,0,-Expenses!DE36)</f>
        <v>-2111.2834689793599</v>
      </c>
      <c r="DH21" s="156">
        <f>IF(DH3&lt;='Construction Budget'!$H$29,0,-Expenses!DF36)</f>
        <v>-2174.621973048741</v>
      </c>
      <c r="DI21" s="156">
        <f>IF(DI3&lt;='Construction Budget'!$H$29,0,-Expenses!DG36)</f>
        <v>-2174.621973048741</v>
      </c>
      <c r="DJ21" s="156">
        <f>IF(DJ3&lt;='Construction Budget'!$H$29,0,-Expenses!DH36)</f>
        <v>-2174.621973048741</v>
      </c>
      <c r="DK21" s="156">
        <f>IF(DK3&lt;='Construction Budget'!$H$29,0,-Expenses!DI36)</f>
        <v>-2174.621973048741</v>
      </c>
      <c r="DL21" s="156">
        <f>IF(DL3&lt;='Construction Budget'!$H$29,0,-Expenses!DJ36)</f>
        <v>-2174.621973048741</v>
      </c>
      <c r="DM21" s="156">
        <f>IF(DM3&lt;='Construction Budget'!$H$29,0,-Expenses!DK36)</f>
        <v>-2174.621973048741</v>
      </c>
      <c r="DN21" s="156">
        <f>IF(DN3&lt;='Construction Budget'!$H$29,0,-Expenses!DL36)</f>
        <v>-2174.621973048741</v>
      </c>
      <c r="DO21" s="156">
        <f>IF(DO3&lt;='Construction Budget'!$H$29,0,-Expenses!DM36)</f>
        <v>-2174.621973048741</v>
      </c>
      <c r="DP21" s="156">
        <f>IF(DP3&lt;='Construction Budget'!$H$29,0,-Expenses!DN36)</f>
        <v>-2174.621973048741</v>
      </c>
      <c r="DQ21" s="156">
        <f>IF(DQ3&lt;='Construction Budget'!$H$29,0,-Expenses!DO36)</f>
        <v>-2174.621973048741</v>
      </c>
      <c r="DR21" s="156">
        <f>IF(DR3&lt;='Construction Budget'!$H$29,0,-Expenses!DP36)</f>
        <v>-2174.621973048741</v>
      </c>
      <c r="DS21" s="156">
        <f>IF(DS3&lt;='Construction Budget'!$H$29,0,-Expenses!DQ36)</f>
        <v>-2174.621973048741</v>
      </c>
      <c r="DT21" s="156">
        <f>IF(DT3&lt;='Construction Budget'!$H$29,0,-Expenses!DR36)</f>
        <v>-2239.8606322402029</v>
      </c>
      <c r="DU21" s="156">
        <f>IF(DU3&lt;='Construction Budget'!$H$29,0,-Expenses!DS36)</f>
        <v>-2239.8606322402029</v>
      </c>
      <c r="DV21" s="156">
        <f>IF(DV3&lt;='Construction Budget'!$H$29,0,-Expenses!DT36)</f>
        <v>-2239.8606322402029</v>
      </c>
      <c r="DW21" s="156">
        <f>IF(DW3&lt;='Construction Budget'!$H$29,0,-Expenses!DU36)</f>
        <v>-2239.8606322402029</v>
      </c>
      <c r="DX21" s="156">
        <f>IF(DX3&lt;='Construction Budget'!$H$29,0,-Expenses!DV36)</f>
        <v>-2239.8606322402029</v>
      </c>
      <c r="DY21" s="156">
        <f>IF(DY3&lt;='Construction Budget'!$H$29,0,-Expenses!DW36)</f>
        <v>-2113.00126899828</v>
      </c>
      <c r="DZ21" s="156">
        <f>IF(DZ3&lt;='Construction Budget'!$H$29,0,-Expenses!DX36)</f>
        <v>-2113.00126899828</v>
      </c>
      <c r="EA21" s="156">
        <f>IF(EA3&lt;='Construction Budget'!$H$29,0,-Expenses!DY36)</f>
        <v>-2113.00126899828</v>
      </c>
      <c r="EB21" s="156">
        <f>IF(EB3&lt;='Construction Budget'!$H$29,0,-Expenses!DZ36)</f>
        <v>-2239.8606322402029</v>
      </c>
      <c r="EC21" s="156">
        <f>IF(EC3&lt;='Construction Budget'!$H$29,0,-Expenses!EA36)</f>
        <v>-2239.8606322402029</v>
      </c>
      <c r="ED21" s="156">
        <f>IF(ED3&lt;='Construction Budget'!$H$29,0,-Expenses!EB36)</f>
        <v>-2239.8606322402029</v>
      </c>
      <c r="EE21" s="158">
        <f>IF(EE3&lt;='Construction Budget'!$H$29,0,-Expenses!EC36)</f>
        <v>-2239.8606322402029</v>
      </c>
    </row>
    <row r="22" spans="1:135" x14ac:dyDescent="0.25">
      <c r="A22" s="156">
        <f>SUMIF($C$3:$EE$3,"&lt;="&amp;Summary!$B$19,'Monthly CF'!C22:EE22)</f>
        <v>-140358.47075555939</v>
      </c>
      <c r="B22" s="27" t="str">
        <f>Expenses!A5</f>
        <v>CAM</v>
      </c>
      <c r="C22" s="156"/>
      <c r="D22" s="156">
        <f>-Expenses!B37</f>
        <v>0</v>
      </c>
      <c r="E22" s="156">
        <f>-Expenses!C37</f>
        <v>0</v>
      </c>
      <c r="F22" s="156">
        <f>-Expenses!D37</f>
        <v>0</v>
      </c>
      <c r="G22" s="156">
        <f>-Expenses!E37</f>
        <v>0</v>
      </c>
      <c r="H22" s="156">
        <f>-Expenses!F37</f>
        <v>0</v>
      </c>
      <c r="I22" s="156">
        <f>-Expenses!G37</f>
        <v>0</v>
      </c>
      <c r="J22" s="156">
        <f>-Expenses!H37</f>
        <v>0</v>
      </c>
      <c r="K22" s="156">
        <f>-Expenses!I37</f>
        <v>0</v>
      </c>
      <c r="L22" s="156">
        <f>-Expenses!J37</f>
        <v>0</v>
      </c>
      <c r="M22" s="156">
        <f>-Expenses!K37</f>
        <v>0</v>
      </c>
      <c r="N22" s="156">
        <f>-Expenses!L37</f>
        <v>0</v>
      </c>
      <c r="O22" s="156">
        <f>-Expenses!M37</f>
        <v>0</v>
      </c>
      <c r="P22" s="156">
        <f>-Expenses!N37</f>
        <v>0</v>
      </c>
      <c r="Q22" s="156">
        <f>-Expenses!O37</f>
        <v>0</v>
      </c>
      <c r="R22" s="156">
        <f>-Expenses!P37</f>
        <v>0</v>
      </c>
      <c r="S22" s="156">
        <f>-Expenses!Q37</f>
        <v>0</v>
      </c>
      <c r="T22" s="156">
        <f>-Expenses!R37</f>
        <v>0</v>
      </c>
      <c r="U22" s="156">
        <f>-Expenses!S37</f>
        <v>0</v>
      </c>
      <c r="V22" s="156">
        <f>-Expenses!T37</f>
        <v>0</v>
      </c>
      <c r="W22" s="156">
        <f>-Expenses!U37</f>
        <v>0</v>
      </c>
      <c r="X22" s="156">
        <f>-Expenses!V37</f>
        <v>-990.18339356407284</v>
      </c>
      <c r="Y22" s="156">
        <f>-Expenses!W37</f>
        <v>-1089.9416738127998</v>
      </c>
      <c r="Z22" s="156">
        <f>-Expenses!X37</f>
        <v>-1151.1635013745249</v>
      </c>
      <c r="AA22" s="156">
        <f>-Expenses!Y37</f>
        <v>-1154.0025811209441</v>
      </c>
      <c r="AB22" s="156">
        <f>-Expenses!Z37</f>
        <v>-1431.3551251641759</v>
      </c>
      <c r="AC22" s="156">
        <f>-Expenses!AA37</f>
        <v>-1710.0687023934745</v>
      </c>
      <c r="AD22" s="156">
        <f>-Expenses!AB37</f>
        <v>-1714.2861931427494</v>
      </c>
      <c r="AE22" s="156">
        <f>-Expenses!AC37</f>
        <v>-1718.514085361975</v>
      </c>
      <c r="AF22" s="156">
        <f>-Expenses!AD37</f>
        <v>-1920.7699224860482</v>
      </c>
      <c r="AG22" s="156">
        <f>-Expenses!AE37</f>
        <v>-2243.11647112632</v>
      </c>
      <c r="AH22" s="156">
        <f>-Expenses!AF37</f>
        <v>-2248.6486014748152</v>
      </c>
      <c r="AI22" s="156">
        <f>-Expenses!AG37</f>
        <v>-2254.1943755491657</v>
      </c>
      <c r="AJ22" s="156">
        <f>-Expenses!AH37</f>
        <v>-2259.7538269984793</v>
      </c>
      <c r="AK22" s="156">
        <f>-Expenses!AI37</f>
        <v>-2265.3269895548528</v>
      </c>
      <c r="AL22" s="156">
        <f>-Expenses!AJ37</f>
        <v>-2270.9138970335757</v>
      </c>
      <c r="AM22" s="156">
        <f>-Expenses!AK37</f>
        <v>-2276.5145833333336</v>
      </c>
      <c r="AN22" s="156">
        <f>-Expenses!AL37</f>
        <v>-2282.1290824364169</v>
      </c>
      <c r="AO22" s="156">
        <f>-Expenses!AM37</f>
        <v>-2287.7574284089246</v>
      </c>
      <c r="AP22" s="156">
        <f>-Expenses!AN37</f>
        <v>-2293.3996554009727</v>
      </c>
      <c r="AQ22" s="156">
        <f>-Expenses!AO37</f>
        <v>-2299.0557976468999</v>
      </c>
      <c r="AR22" s="156">
        <f>-Expenses!AP37</f>
        <v>-2304.7258894654756</v>
      </c>
      <c r="AS22" s="156">
        <f>-Expenses!AQ37</f>
        <v>-2310.4099652601099</v>
      </c>
      <c r="AT22" s="156">
        <f>-Expenses!AR37</f>
        <v>-2316.1080595190597</v>
      </c>
      <c r="AU22" s="156">
        <f>-Expenses!AS37</f>
        <v>-2321.8202068156406</v>
      </c>
      <c r="AV22" s="156">
        <f>-Expenses!AT37</f>
        <v>-2327.5464418084339</v>
      </c>
      <c r="AW22" s="156">
        <f>-Expenses!AU37</f>
        <v>-2333.2867992414986</v>
      </c>
      <c r="AX22" s="156">
        <f>-Expenses!AV37</f>
        <v>-2339.0413139445832</v>
      </c>
      <c r="AY22" s="156">
        <f>-Expenses!AW37</f>
        <v>-2344.8100208333335</v>
      </c>
      <c r="AZ22" s="156">
        <f>-Expenses!AX37</f>
        <v>-2350.5929549095094</v>
      </c>
      <c r="BA22" s="156">
        <f>-Expenses!AY37</f>
        <v>-2356.3901512611924</v>
      </c>
      <c r="BB22" s="156">
        <f>-Expenses!AZ37</f>
        <v>-2362.2016450630022</v>
      </c>
      <c r="BC22" s="156">
        <f>-Expenses!BA37</f>
        <v>-2368.0274715763067</v>
      </c>
      <c r="BD22" s="156">
        <f>-Expenses!BB37</f>
        <v>-2373.8676661494396</v>
      </c>
      <c r="BE22" s="156">
        <f>-Expenses!BC37</f>
        <v>-2379.7222642179131</v>
      </c>
      <c r="BF22" s="156">
        <f>-Expenses!BD37</f>
        <v>-2385.5913013046315</v>
      </c>
      <c r="BG22" s="156">
        <f>-Expenses!BE37</f>
        <v>-2391.4748130201097</v>
      </c>
      <c r="BH22" s="156">
        <f>-Expenses!BF37</f>
        <v>-1315.3727059635978</v>
      </c>
      <c r="BI22" s="156">
        <f>-Expenses!BG37</f>
        <v>-1212.2767078183044</v>
      </c>
      <c r="BJ22" s="156">
        <f>-Expenses!BH37</f>
        <v>-1215.2665092184643</v>
      </c>
      <c r="BK22" s="156">
        <f>-Expenses!BI37</f>
        <v>-2308.2890859955751</v>
      </c>
      <c r="BL22" s="156">
        <f>-Expenses!BJ37</f>
        <v>-2421.1107435567951</v>
      </c>
      <c r="BM22" s="156">
        <f>-Expenses!BK37</f>
        <v>-2126.3814488858743</v>
      </c>
      <c r="BN22" s="156">
        <f>-Expenses!BL37</f>
        <v>-2131.6256791776491</v>
      </c>
      <c r="BO22" s="156">
        <f>-Expenses!BM37</f>
        <v>-2136.882843156071</v>
      </c>
      <c r="BP22" s="156">
        <f>-Expenses!BN37</f>
        <v>-2445.0836961339232</v>
      </c>
      <c r="BQ22" s="156">
        <f>-Expenses!BO37</f>
        <v>-2451.1139321444507</v>
      </c>
      <c r="BR22" s="156">
        <f>-Expenses!BP37</f>
        <v>-2457.1590403437708</v>
      </c>
      <c r="BS22" s="156">
        <f>-Expenses!BQ37</f>
        <v>-2463.219057410713</v>
      </c>
      <c r="BT22" s="156">
        <f>-Expenses!BR37</f>
        <v>-2469.294020114567</v>
      </c>
      <c r="BU22" s="156">
        <f>-Expenses!BS37</f>
        <v>-2475.3839653153059</v>
      </c>
      <c r="BV22" s="156">
        <f>-Expenses!BT37</f>
        <v>-2481.488929963808</v>
      </c>
      <c r="BW22" s="156">
        <f>-Expenses!BU37</f>
        <v>-2487.6089511020832</v>
      </c>
      <c r="BX22" s="156">
        <f>-Expenses!BV37</f>
        <v>-2493.7440658634987</v>
      </c>
      <c r="BY22" s="156">
        <f>-Expenses!BW37</f>
        <v>-2499.8943114729996</v>
      </c>
      <c r="BZ22" s="156">
        <f>-Expenses!BX37</f>
        <v>-2506.059725247339</v>
      </c>
      <c r="CA22" s="156">
        <f>-Expenses!BY37</f>
        <v>-2512.2403445953041</v>
      </c>
      <c r="CB22" s="156">
        <f>-Expenses!BZ37</f>
        <v>-2518.4362070179413</v>
      </c>
      <c r="CC22" s="156">
        <f>-Expenses!CA37</f>
        <v>-2524.6473501087844</v>
      </c>
      <c r="CD22" s="156">
        <f>-Expenses!CB37</f>
        <v>-2530.8738115540841</v>
      </c>
      <c r="CE22" s="156">
        <f>-Expenses!CC37</f>
        <v>-2537.1156291330349</v>
      </c>
      <c r="CF22" s="156">
        <f>-Expenses!CD37</f>
        <v>-2543.3728407180042</v>
      </c>
      <c r="CG22" s="156">
        <f>-Expenses!CE37</f>
        <v>-2549.6454842747653</v>
      </c>
      <c r="CH22" s="156">
        <f>-Expenses!CF37</f>
        <v>-2555.9335978627223</v>
      </c>
      <c r="CI22" s="156">
        <f>-Expenses!CG37</f>
        <v>-2562.2372196351462</v>
      </c>
      <c r="CJ22" s="156">
        <f>-Expenses!CH37</f>
        <v>-2568.5563878394041</v>
      </c>
      <c r="CK22" s="156">
        <f>-Expenses!CI37</f>
        <v>-2574.8911408171894</v>
      </c>
      <c r="CL22" s="156">
        <f>-Expenses!CJ37</f>
        <v>-2581.2415170047593</v>
      </c>
      <c r="CM22" s="156">
        <f>-Expenses!CK37</f>
        <v>-2587.6075549331631</v>
      </c>
      <c r="CN22" s="156">
        <f>-Expenses!CL37</f>
        <v>-2593.9892932284793</v>
      </c>
      <c r="CO22" s="156">
        <f>-Expenses!CM37</f>
        <v>-2600.3867706120477</v>
      </c>
      <c r="CP22" s="156">
        <f>-Expenses!CN37</f>
        <v>-2606.8000259007067</v>
      </c>
      <c r="CQ22" s="156">
        <f>-Expenses!CO37</f>
        <v>-2613.2290980070256</v>
      </c>
      <c r="CR22" s="156">
        <f>-Expenses!CP37</f>
        <v>-2619.6740259395447</v>
      </c>
      <c r="CS22" s="156">
        <f>-Expenses!CQ37</f>
        <v>-2626.134848803008</v>
      </c>
      <c r="CT22" s="156">
        <f>-Expenses!CR37</f>
        <v>-2562.719262281827</v>
      </c>
      <c r="CU22" s="156">
        <f>-Expenses!CS37</f>
        <v>-2569.0396193332917</v>
      </c>
      <c r="CV22" s="156">
        <f>-Expenses!CT37</f>
        <v>-2247.6004922969937</v>
      </c>
      <c r="CW22" s="156">
        <f>-Expenses!CU37</f>
        <v>-2323.5544214967153</v>
      </c>
      <c r="CX22" s="156">
        <f>-Expenses!CV37</f>
        <v>-2329.2849335307551</v>
      </c>
      <c r="CY22" s="156">
        <f>-Expenses!CW37</f>
        <v>-2665.2357815811583</v>
      </c>
      <c r="CZ22" s="156">
        <f>-Expenses!CX37</f>
        <v>-2671.8089720253338</v>
      </c>
      <c r="DA22" s="156">
        <f>-Expenses!CY37</f>
        <v>-2678.3983737304097</v>
      </c>
      <c r="DB22" s="156">
        <f>-Expenses!CZ37</f>
        <v>-2685.0040266777278</v>
      </c>
      <c r="DC22" s="156">
        <f>-Expenses!DA37</f>
        <v>-2691.6259709472365</v>
      </c>
      <c r="DD22" s="156">
        <f>-Expenses!DB37</f>
        <v>-2698.2642467177316</v>
      </c>
      <c r="DE22" s="156">
        <f>-Expenses!DC37</f>
        <v>-2704.9188942670985</v>
      </c>
      <c r="DF22" s="156">
        <f>-Expenses!DD37</f>
        <v>-2711.5899539725619</v>
      </c>
      <c r="DG22" s="156">
        <f>-Expenses!DE37</f>
        <v>-2718.2774663109262</v>
      </c>
      <c r="DH22" s="156">
        <f>-Expenses!DF37</f>
        <v>-2724.9814718588241</v>
      </c>
      <c r="DI22" s="156">
        <f>-Expenses!DG37</f>
        <v>-2731.7020112929563</v>
      </c>
      <c r="DJ22" s="156">
        <f>-Expenses!DH37</f>
        <v>-2738.4391253903491</v>
      </c>
      <c r="DK22" s="156">
        <f>-Expenses!DI37</f>
        <v>-2745.1928550285929</v>
      </c>
      <c r="DL22" s="156">
        <f>-Expenses!DJ37</f>
        <v>-2751.9632411860939</v>
      </c>
      <c r="DM22" s="156">
        <f>-Expenses!DK37</f>
        <v>-2758.7503249423221</v>
      </c>
      <c r="DN22" s="156">
        <f>-Expenses!DL37</f>
        <v>-2765.5541474780598</v>
      </c>
      <c r="DO22" s="156">
        <f>-Expenses!DM37</f>
        <v>-2772.374750075654</v>
      </c>
      <c r="DP22" s="156">
        <f>-Expenses!DN37</f>
        <v>-2779.2121741192632</v>
      </c>
      <c r="DQ22" s="156">
        <f>-Expenses!DO37</f>
        <v>-2786.0664610951117</v>
      </c>
      <c r="DR22" s="156">
        <f>-Expenses!DP37</f>
        <v>-2792.9376525917392</v>
      </c>
      <c r="DS22" s="156">
        <f>-Expenses!DQ37</f>
        <v>-2799.8257903002541</v>
      </c>
      <c r="DT22" s="156">
        <f>-Expenses!DR37</f>
        <v>-2806.7309160145887</v>
      </c>
      <c r="DU22" s="156">
        <f>-Expenses!DS37</f>
        <v>-2813.6530716317452</v>
      </c>
      <c r="DV22" s="156">
        <f>-Expenses!DT37</f>
        <v>-2820.5922991520597</v>
      </c>
      <c r="DW22" s="156">
        <f>-Expenses!DU37</f>
        <v>-2827.5486406794512</v>
      </c>
      <c r="DX22" s="156">
        <f>-Expenses!DV37</f>
        <v>-2834.5221384216766</v>
      </c>
      <c r="DY22" s="156">
        <f>-Expenses!DW37</f>
        <v>-2439.1747342034282</v>
      </c>
      <c r="DZ22" s="156">
        <f>-Expenses!DX37</f>
        <v>-2445.1903971197607</v>
      </c>
      <c r="EA22" s="156">
        <f>-Expenses!DY37</f>
        <v>-2451.220896283704</v>
      </c>
      <c r="EB22" s="156">
        <f>-Expenses!DZ37</f>
        <v>-2862.5885393428412</v>
      </c>
      <c r="EC22" s="156">
        <f>-Expenses!EA37</f>
        <v>-2869.6484549279648</v>
      </c>
      <c r="ED22" s="156">
        <f>-Expenses!EB37</f>
        <v>-2876.7257821694916</v>
      </c>
      <c r="EE22" s="158">
        <f>-Expenses!EC37</f>
        <v>-2883.8205640092615</v>
      </c>
    </row>
    <row r="23" spans="1:135" x14ac:dyDescent="0.25">
      <c r="A23" s="156">
        <f ca="1">SUMIF($C$3:$EE$3,"&lt;="&amp;Summary!$B$19,'Monthly CF'!C23:EE23)</f>
        <v>-161545.73877931677</v>
      </c>
      <c r="B23" s="27" t="str">
        <f>Expenses!A6</f>
        <v>Management Fee</v>
      </c>
      <c r="C23" s="156"/>
      <c r="D23" s="156">
        <f>-Expenses!B38</f>
        <v>0</v>
      </c>
      <c r="E23" s="156">
        <f>-Expenses!C38</f>
        <v>0</v>
      </c>
      <c r="F23" s="156">
        <f>-Expenses!D38</f>
        <v>0</v>
      </c>
      <c r="G23" s="156">
        <f>-Expenses!E38</f>
        <v>0</v>
      </c>
      <c r="H23" s="156">
        <f>-Expenses!F38</f>
        <v>0</v>
      </c>
      <c r="I23" s="156">
        <f>-Expenses!G38</f>
        <v>0</v>
      </c>
      <c r="J23" s="156">
        <f>-Expenses!H38</f>
        <v>0</v>
      </c>
      <c r="K23" s="156">
        <f>-Expenses!I38</f>
        <v>0</v>
      </c>
      <c r="L23" s="156">
        <f>-Expenses!J38</f>
        <v>0</v>
      </c>
      <c r="M23" s="156">
        <f>-Expenses!K38</f>
        <v>0</v>
      </c>
      <c r="N23" s="156">
        <f>-Expenses!L38</f>
        <v>0</v>
      </c>
      <c r="O23" s="156">
        <f>-Expenses!M38</f>
        <v>0</v>
      </c>
      <c r="P23" s="156">
        <f>-Expenses!N38</f>
        <v>0</v>
      </c>
      <c r="Q23" s="156">
        <f>-Expenses!O38</f>
        <v>0</v>
      </c>
      <c r="R23" s="156">
        <f>-Expenses!P38</f>
        <v>0</v>
      </c>
      <c r="S23" s="156">
        <f>-Expenses!Q38</f>
        <v>0</v>
      </c>
      <c r="T23" s="156">
        <f>-Expenses!R38</f>
        <v>0</v>
      </c>
      <c r="U23" s="156">
        <f>-Expenses!S38</f>
        <v>0</v>
      </c>
      <c r="V23" s="156">
        <f>-Expenses!T38</f>
        <v>0</v>
      </c>
      <c r="W23" s="156">
        <f>-Expenses!U38</f>
        <v>0</v>
      </c>
      <c r="X23" s="156">
        <f ca="1">-Expenses!V38</f>
        <v>-111.62779928299967</v>
      </c>
      <c r="Y23" s="156">
        <f ca="1">-Expenses!W38</f>
        <v>-126.20642830787141</v>
      </c>
      <c r="Z23" s="156">
        <f ca="1">-Expenses!X38</f>
        <v>-135.31361301264758</v>
      </c>
      <c r="AA23" s="156">
        <f ca="1">-Expenses!Y38</f>
        <v>-135.40396941202118</v>
      </c>
      <c r="AB23" s="156">
        <f ca="1">-Expenses!Z38</f>
        <v>-229.24280125102581</v>
      </c>
      <c r="AC23" s="156">
        <f ca="1">-Expenses!AA38</f>
        <v>-1282.0034136848531</v>
      </c>
      <c r="AD23" s="156">
        <f ca="1">-Expenses!AB38</f>
        <v>-1380.3766499536382</v>
      </c>
      <c r="AE23" s="156">
        <f ca="1">-Expenses!AC38</f>
        <v>-1435.6805800866609</v>
      </c>
      <c r="AF23" s="156">
        <f ca="1">-Expenses!AD38</f>
        <v>-1485.3520600982281</v>
      </c>
      <c r="AG23" s="156">
        <f ca="1">-Expenses!AE38</f>
        <v>-1883.1966373892567</v>
      </c>
      <c r="AH23" s="156">
        <f ca="1">-Expenses!AF38</f>
        <v>-2196.1032640087515</v>
      </c>
      <c r="AI23" s="156">
        <f ca="1">-Expenses!AG38</f>
        <v>-2196.4463015803608</v>
      </c>
      <c r="AJ23" s="156">
        <f ca="1">-Expenses!AH38</f>
        <v>-2226.777234144236</v>
      </c>
      <c r="AK23" s="156">
        <f ca="1">-Expenses!AI38</f>
        <v>-2408.6963859518464</v>
      </c>
      <c r="AL23" s="156">
        <f ca="1">-Expenses!AJ38</f>
        <v>-2747.5109755897056</v>
      </c>
      <c r="AM23" s="156">
        <f ca="1">-Expenses!AK38</f>
        <v>-2747.8574097938144</v>
      </c>
      <c r="AN23" s="156">
        <f ca="1">-Expenses!AL38</f>
        <v>-2870.8523530373041</v>
      </c>
      <c r="AO23" s="156">
        <f ca="1">-Expenses!AM38</f>
        <v>-2880.5774311386963</v>
      </c>
      <c r="AP23" s="156">
        <f ca="1">-Expenses!AN38</f>
        <v>-2880.9264348701631</v>
      </c>
      <c r="AQ23" s="156">
        <f ca="1">-Expenses!AO38</f>
        <v>-2881.2762993389833</v>
      </c>
      <c r="AR23" s="156">
        <f ca="1">-Expenses!AP38</f>
        <v>-2886.9852740906481</v>
      </c>
      <c r="AS23" s="156">
        <f ca="1">-Expenses!AQ38</f>
        <v>-2897.4409901191821</v>
      </c>
      <c r="AT23" s="156">
        <f ca="1">-Expenses!AR38</f>
        <v>-2897.7934495578802</v>
      </c>
      <c r="AU23" s="156">
        <f ca="1">-Expenses!AS38</f>
        <v>-2898.1467782566374</v>
      </c>
      <c r="AV23" s="156">
        <f ca="1">-Expenses!AT38</f>
        <v>-2929.3876387974287</v>
      </c>
      <c r="AW23" s="156">
        <f ca="1">-Expenses!AU38</f>
        <v>-2932.7978703139065</v>
      </c>
      <c r="AX23" s="156">
        <f ca="1">-Expenses!AV38</f>
        <v>-2934.8686502182218</v>
      </c>
      <c r="AY23" s="156">
        <f ca="1">-Expenses!AW38</f>
        <v>-2935.2254774484536</v>
      </c>
      <c r="AZ23" s="156">
        <f ca="1">-Expenses!AX38</f>
        <v>-2953.6290189892484</v>
      </c>
      <c r="BA23" s="156">
        <f ca="1">-Expenses!AY38</f>
        <v>-2963.6458494336825</v>
      </c>
      <c r="BB23" s="156">
        <f ca="1">-Expenses!AZ38</f>
        <v>-2964.0053232770933</v>
      </c>
      <c r="BC23" s="156">
        <f ca="1">-Expenses!BA38</f>
        <v>-2964.3656836799778</v>
      </c>
      <c r="BD23" s="156">
        <f ca="1">-Expenses!BB38</f>
        <v>-2970.2459276741924</v>
      </c>
      <c r="BE23" s="156">
        <f ca="1">-Expenses!BC38</f>
        <v>-2981.0153151835821</v>
      </c>
      <c r="BF23" s="156">
        <f ca="1">-Expenses!BD38</f>
        <v>-2981.3783484054411</v>
      </c>
      <c r="BG23" s="156">
        <f ca="1">-Expenses!BE38</f>
        <v>-2981.7422769651612</v>
      </c>
      <c r="BH23" s="156">
        <f ca="1">-Expenses!BF38</f>
        <v>-1609.4511769842793</v>
      </c>
      <c r="BI23" s="156">
        <f ca="1">-Expenses!BG38</f>
        <v>-1479.7892255682304</v>
      </c>
      <c r="BJ23" s="156">
        <f ca="1">-Expenses!BH38</f>
        <v>-1481.6207160317249</v>
      </c>
      <c r="BK23" s="156">
        <f ca="1">-Expenses!BI38</f>
        <v>-1785.602975275583</v>
      </c>
      <c r="BL23" s="156">
        <f ca="1">-Expenses!BJ38</f>
        <v>-1838.5261723810906</v>
      </c>
      <c r="BM23" s="156">
        <f ca="1">-Expenses!BK38</f>
        <v>-2616.0513415830551</v>
      </c>
      <c r="BN23" s="156">
        <f ca="1">-Expenses!BL38</f>
        <v>-2734.2004808825845</v>
      </c>
      <c r="BO23" s="156">
        <f ca="1">-Expenses!BM38</f>
        <v>-2734.4842903348408</v>
      </c>
      <c r="BP23" s="156">
        <f ca="1">-Expenses!BN38</f>
        <v>-2839.2518215960054</v>
      </c>
      <c r="BQ23" s="156">
        <f ca="1">-Expenses!BO38</f>
        <v>-2850.3442907306771</v>
      </c>
      <c r="BR23" s="156">
        <f ca="1">-Expenses!BP38</f>
        <v>-3182.0076720584289</v>
      </c>
      <c r="BS23" s="156">
        <f ca="1">-Expenses!BQ38</f>
        <v>-3182.3825184749408</v>
      </c>
      <c r="BT23" s="156">
        <f ca="1">-Expenses!BR38</f>
        <v>-3182.7582893638391</v>
      </c>
      <c r="BU23" s="156">
        <f ca="1">-Expenses!BS38</f>
        <v>-3183.1349870051217</v>
      </c>
      <c r="BV23" s="156">
        <f ca="1">-Expenses!BT38</f>
        <v>-3185.3318774056092</v>
      </c>
      <c r="BW23" s="156">
        <f ca="1">-Expenses!BU38</f>
        <v>-3185.7104354141625</v>
      </c>
      <c r="BX23" s="156">
        <f ca="1">-Expenses!BV38</f>
        <v>-3205.0974475445846</v>
      </c>
      <c r="BY23" s="156">
        <f ca="1">-Expenses!BW38</f>
        <v>-3255.1712936744443</v>
      </c>
      <c r="BZ23" s="156">
        <f ca="1">-Expenses!BX38</f>
        <v>-3255.5526594749194</v>
      </c>
      <c r="CA23" s="156">
        <f ca="1">-Expenses!BY38</f>
        <v>-3255.93496582634</v>
      </c>
      <c r="CB23" s="156">
        <f ca="1">-Expenses!BZ38</f>
        <v>-3262.1733166798026</v>
      </c>
      <c r="CC23" s="156">
        <f ca="1">-Expenses!CA38</f>
        <v>-3273.5985598885136</v>
      </c>
      <c r="CD23" s="156">
        <f ca="1">-Expenses!CB38</f>
        <v>-3273.9837018335834</v>
      </c>
      <c r="CE23" s="156">
        <f ca="1">-Expenses!CC38</f>
        <v>-3274.369793642591</v>
      </c>
      <c r="CF23" s="156">
        <f ca="1">-Expenses!CD38</f>
        <v>-3274.7568376581557</v>
      </c>
      <c r="CG23" s="156">
        <f ca="1">-Expenses!CE38</f>
        <v>-3275.1448362286774</v>
      </c>
      <c r="CH23" s="156">
        <f ca="1">-Expenses!CF38</f>
        <v>-3277.4076333411799</v>
      </c>
      <c r="CI23" s="156">
        <f ca="1">-Expenses!CG38</f>
        <v>-3277.7975480899895</v>
      </c>
      <c r="CJ23" s="156">
        <f ca="1">-Expenses!CH38</f>
        <v>-3297.6964865765931</v>
      </c>
      <c r="CK23" s="156">
        <f ca="1">-Expenses!CI38</f>
        <v>-3349.2725480903482</v>
      </c>
      <c r="CL23" s="156">
        <f ca="1">-Expenses!CJ38</f>
        <v>-3349.6653548648369</v>
      </c>
      <c r="CM23" s="156">
        <f ca="1">-Expenses!CK38</f>
        <v>-3350.0591304068003</v>
      </c>
      <c r="CN23" s="156">
        <f ca="1">-Expenses!CL38</f>
        <v>-3356.484631785866</v>
      </c>
      <c r="CO23" s="156">
        <f ca="1">-Expenses!CM38</f>
        <v>-3368.2526322908398</v>
      </c>
      <c r="CP23" s="156">
        <f ca="1">-Expenses!CN38</f>
        <v>-3368.6493284942617</v>
      </c>
      <c r="CQ23" s="156">
        <f ca="1">-Expenses!CO38</f>
        <v>-3369.0470030575393</v>
      </c>
      <c r="CR23" s="156">
        <f ca="1">-Expenses!CP38</f>
        <v>-3369.4456583935712</v>
      </c>
      <c r="CS23" s="156">
        <f ca="1">-Expenses!CQ38</f>
        <v>-3369.845296921208</v>
      </c>
      <c r="CT23" s="156">
        <f ca="1">-Expenses!CR38</f>
        <v>-3282.7213579880026</v>
      </c>
      <c r="CU23" s="156">
        <f ca="1">-Expenses!CS38</f>
        <v>-3283.1016164797043</v>
      </c>
      <c r="CV23" s="156">
        <f ca="1">-Expenses!CT38</f>
        <v>-2826.0474886590514</v>
      </c>
      <c r="CW23" s="156">
        <f ca="1">-Expenses!CU38</f>
        <v>-2900.6618843355091</v>
      </c>
      <c r="CX23" s="156">
        <f ca="1">-Expenses!CV38</f>
        <v>-2900.9712476135437</v>
      </c>
      <c r="CY23" s="156">
        <f ca="1">-Expenses!CW38</f>
        <v>-3085.0257200646338</v>
      </c>
      <c r="CZ23" s="156">
        <f ca="1">-Expenses!CX38</f>
        <v>-3091.6439864850722</v>
      </c>
      <c r="DA23" s="156">
        <f ca="1">-Expenses!CY38</f>
        <v>-3465.7739616037998</v>
      </c>
      <c r="DB23" s="156">
        <f ca="1">-Expenses!CZ38</f>
        <v>-3466.1825586933251</v>
      </c>
      <c r="DC23" s="156">
        <f ca="1">-Expenses!DA38</f>
        <v>-3466.5921634935007</v>
      </c>
      <c r="DD23" s="156">
        <f ca="1">-Expenses!DB38</f>
        <v>-3467.0027784896138</v>
      </c>
      <c r="DE23" s="156">
        <f ca="1">-Expenses!DC38</f>
        <v>-3467.4144061730799</v>
      </c>
      <c r="DF23" s="156">
        <f ca="1">-Expenses!DD38</f>
        <v>-3467.8270490414588</v>
      </c>
      <c r="DG23" s="156">
        <f ca="1">-Expenses!DE38</f>
        <v>-3468.2407095984713</v>
      </c>
      <c r="DH23" s="156">
        <f ca="1">-Expenses!DF38</f>
        <v>-3478.0092358080024</v>
      </c>
      <c r="DI23" s="156">
        <f ca="1">-Expenses!DG38</f>
        <v>-3545.9137477997524</v>
      </c>
      <c r="DJ23" s="156">
        <f ca="1">-Expenses!DH38</f>
        <v>-3546.3304765068078</v>
      </c>
      <c r="DK23" s="156">
        <f ca="1">-Expenses!DI38</f>
        <v>-3546.7482329792765</v>
      </c>
      <c r="DL23" s="156">
        <f ca="1">-Expenses!DJ38</f>
        <v>-3553.5650473923279</v>
      </c>
      <c r="DM23" s="156">
        <f ca="1">-Expenses!DK38</f>
        <v>-3566.0497191280533</v>
      </c>
      <c r="DN23" s="156">
        <f ca="1">-Expenses!DL38</f>
        <v>-3566.4705741302641</v>
      </c>
      <c r="DO23" s="156">
        <f ca="1">-Expenses!DM38</f>
        <v>-3566.892467074445</v>
      </c>
      <c r="DP23" s="156">
        <f ca="1">-Expenses!DN38</f>
        <v>-3567.3154005204419</v>
      </c>
      <c r="DQ23" s="156">
        <f ca="1">-Expenses!DO38</f>
        <v>-3567.739377034412</v>
      </c>
      <c r="DR23" s="156">
        <f ca="1">-Expenses!DP38</f>
        <v>-3568.1643991888423</v>
      </c>
      <c r="DS23" s="156">
        <f ca="1">-Expenses!DQ38</f>
        <v>-3568.5904695625645</v>
      </c>
      <c r="DT23" s="156">
        <f ca="1">-Expenses!DR38</f>
        <v>-3578.578102331905</v>
      </c>
      <c r="DU23" s="156">
        <f ca="1">-Expenses!DS38</f>
        <v>-3648.5197496834071</v>
      </c>
      <c r="DV23" s="156">
        <f ca="1">-Expenses!DT38</f>
        <v>-3648.9489802516737</v>
      </c>
      <c r="DW23" s="156">
        <f ca="1">-Expenses!DU38</f>
        <v>-3649.3792694183167</v>
      </c>
      <c r="DX23" s="156">
        <f ca="1">-Expenses!DV38</f>
        <v>-3656.4005882637589</v>
      </c>
      <c r="DY23" s="156">
        <f ca="1">-Expenses!DW38</f>
        <v>-3115.0698632824301</v>
      </c>
      <c r="DZ23" s="156">
        <f ca="1">-Expenses!DX38</f>
        <v>-3115.3878863378673</v>
      </c>
      <c r="EA23" s="156">
        <f ca="1">-Expenses!DY38</f>
        <v>-3115.7066937239524</v>
      </c>
      <c r="EB23" s="156">
        <f ca="1">-Expenses!DZ38</f>
        <v>-3243.9100647802175</v>
      </c>
      <c r="EC23" s="156">
        <f ca="1">-Expenses!EA38</f>
        <v>-3244.3467605896067</v>
      </c>
      <c r="ED23" s="156">
        <f ca="1">-Expenses!EB38</f>
        <v>-3683.7048519408527</v>
      </c>
      <c r="EE23" s="158">
        <f ca="1">-Expenses!EC38</f>
        <v>-3684.1437044257873</v>
      </c>
    </row>
    <row r="24" spans="1:135" x14ac:dyDescent="0.25">
      <c r="A24" s="156">
        <f>SUMIF($C$3:$EE$3,"&lt;="&amp;Summary!$B$19,'Monthly CF'!C24:EE24)</f>
        <v>-140358.47075555939</v>
      </c>
      <c r="B24" s="27" t="str">
        <f>Expenses!A7</f>
        <v>Other</v>
      </c>
      <c r="C24" s="156"/>
      <c r="D24" s="156">
        <f>-Expenses!B39</f>
        <v>0</v>
      </c>
      <c r="E24" s="156">
        <f>-Expenses!C39</f>
        <v>0</v>
      </c>
      <c r="F24" s="156">
        <f>-Expenses!D39</f>
        <v>0</v>
      </c>
      <c r="G24" s="156">
        <f>-Expenses!E39</f>
        <v>0</v>
      </c>
      <c r="H24" s="156">
        <f>-Expenses!F39</f>
        <v>0</v>
      </c>
      <c r="I24" s="156">
        <f>-Expenses!G39</f>
        <v>0</v>
      </c>
      <c r="J24" s="156">
        <f>-Expenses!H39</f>
        <v>0</v>
      </c>
      <c r="K24" s="156">
        <f>-Expenses!I39</f>
        <v>0</v>
      </c>
      <c r="L24" s="156">
        <f>-Expenses!J39</f>
        <v>0</v>
      </c>
      <c r="M24" s="156">
        <f>-Expenses!K39</f>
        <v>0</v>
      </c>
      <c r="N24" s="156">
        <f>-Expenses!L39</f>
        <v>0</v>
      </c>
      <c r="O24" s="156">
        <f>-Expenses!M39</f>
        <v>0</v>
      </c>
      <c r="P24" s="156">
        <f>-Expenses!N39</f>
        <v>0</v>
      </c>
      <c r="Q24" s="156">
        <f>-Expenses!O39</f>
        <v>0</v>
      </c>
      <c r="R24" s="156">
        <f>-Expenses!P39</f>
        <v>0</v>
      </c>
      <c r="S24" s="156">
        <f>-Expenses!Q39</f>
        <v>0</v>
      </c>
      <c r="T24" s="156">
        <f>-Expenses!R39</f>
        <v>0</v>
      </c>
      <c r="U24" s="156">
        <f>-Expenses!S39</f>
        <v>0</v>
      </c>
      <c r="V24" s="156">
        <f>-Expenses!T39</f>
        <v>0</v>
      </c>
      <c r="W24" s="156">
        <f>-Expenses!U39</f>
        <v>0</v>
      </c>
      <c r="X24" s="156">
        <f>-Expenses!V39</f>
        <v>-990.18339356407284</v>
      </c>
      <c r="Y24" s="156">
        <f>-Expenses!W39</f>
        <v>-1089.9416738127998</v>
      </c>
      <c r="Z24" s="156">
        <f>-Expenses!X39</f>
        <v>-1151.1635013745249</v>
      </c>
      <c r="AA24" s="156">
        <f>-Expenses!Y39</f>
        <v>-1154.0025811209441</v>
      </c>
      <c r="AB24" s="156">
        <f>-Expenses!Z39</f>
        <v>-1431.3551251641759</v>
      </c>
      <c r="AC24" s="156">
        <f>-Expenses!AA39</f>
        <v>-1710.0687023934745</v>
      </c>
      <c r="AD24" s="156">
        <f>-Expenses!AB39</f>
        <v>-1714.2861931427494</v>
      </c>
      <c r="AE24" s="156">
        <f>-Expenses!AC39</f>
        <v>-1718.514085361975</v>
      </c>
      <c r="AF24" s="156">
        <f>-Expenses!AD39</f>
        <v>-1920.7699224860482</v>
      </c>
      <c r="AG24" s="156">
        <f>-Expenses!AE39</f>
        <v>-2243.11647112632</v>
      </c>
      <c r="AH24" s="156">
        <f>-Expenses!AF39</f>
        <v>-2248.6486014748152</v>
      </c>
      <c r="AI24" s="156">
        <f>-Expenses!AG39</f>
        <v>-2254.1943755491657</v>
      </c>
      <c r="AJ24" s="156">
        <f>-Expenses!AH39</f>
        <v>-2259.7538269984793</v>
      </c>
      <c r="AK24" s="156">
        <f>-Expenses!AI39</f>
        <v>-2265.3269895548528</v>
      </c>
      <c r="AL24" s="156">
        <f>-Expenses!AJ39</f>
        <v>-2270.9138970335757</v>
      </c>
      <c r="AM24" s="156">
        <f>-Expenses!AK39</f>
        <v>-2276.5145833333336</v>
      </c>
      <c r="AN24" s="156">
        <f>-Expenses!AL39</f>
        <v>-2282.1290824364169</v>
      </c>
      <c r="AO24" s="156">
        <f>-Expenses!AM39</f>
        <v>-2287.7574284089246</v>
      </c>
      <c r="AP24" s="156">
        <f>-Expenses!AN39</f>
        <v>-2293.3996554009727</v>
      </c>
      <c r="AQ24" s="156">
        <f>-Expenses!AO39</f>
        <v>-2299.0557976468999</v>
      </c>
      <c r="AR24" s="156">
        <f>-Expenses!AP39</f>
        <v>-2304.7258894654756</v>
      </c>
      <c r="AS24" s="156">
        <f>-Expenses!AQ39</f>
        <v>-2310.4099652601099</v>
      </c>
      <c r="AT24" s="156">
        <f>-Expenses!AR39</f>
        <v>-2316.1080595190597</v>
      </c>
      <c r="AU24" s="156">
        <f>-Expenses!AS39</f>
        <v>-2321.8202068156406</v>
      </c>
      <c r="AV24" s="156">
        <f>-Expenses!AT39</f>
        <v>-2327.5464418084339</v>
      </c>
      <c r="AW24" s="156">
        <f>-Expenses!AU39</f>
        <v>-2333.2867992414986</v>
      </c>
      <c r="AX24" s="156">
        <f>-Expenses!AV39</f>
        <v>-2339.0413139445832</v>
      </c>
      <c r="AY24" s="156">
        <f>-Expenses!AW39</f>
        <v>-2344.8100208333335</v>
      </c>
      <c r="AZ24" s="156">
        <f>-Expenses!AX39</f>
        <v>-2350.5929549095094</v>
      </c>
      <c r="BA24" s="156">
        <f>-Expenses!AY39</f>
        <v>-2356.3901512611924</v>
      </c>
      <c r="BB24" s="156">
        <f>-Expenses!AZ39</f>
        <v>-2362.2016450630022</v>
      </c>
      <c r="BC24" s="156">
        <f>-Expenses!BA39</f>
        <v>-2368.0274715763067</v>
      </c>
      <c r="BD24" s="156">
        <f>-Expenses!BB39</f>
        <v>-2373.8676661494396</v>
      </c>
      <c r="BE24" s="156">
        <f>-Expenses!BC39</f>
        <v>-2379.7222642179131</v>
      </c>
      <c r="BF24" s="156">
        <f>-Expenses!BD39</f>
        <v>-2385.5913013046315</v>
      </c>
      <c r="BG24" s="156">
        <f>-Expenses!BE39</f>
        <v>-2391.4748130201097</v>
      </c>
      <c r="BH24" s="156">
        <f>-Expenses!BF39</f>
        <v>-1315.3727059635978</v>
      </c>
      <c r="BI24" s="156">
        <f>-Expenses!BG39</f>
        <v>-1212.2767078183044</v>
      </c>
      <c r="BJ24" s="156">
        <f>-Expenses!BH39</f>
        <v>-1215.2665092184643</v>
      </c>
      <c r="BK24" s="156">
        <f>-Expenses!BI39</f>
        <v>-2308.2890859955751</v>
      </c>
      <c r="BL24" s="156">
        <f>-Expenses!BJ39</f>
        <v>-2421.1107435567951</v>
      </c>
      <c r="BM24" s="156">
        <f>-Expenses!BK39</f>
        <v>-2126.3814488858743</v>
      </c>
      <c r="BN24" s="156">
        <f>-Expenses!BL39</f>
        <v>-2131.6256791776491</v>
      </c>
      <c r="BO24" s="156">
        <f>-Expenses!BM39</f>
        <v>-2136.882843156071</v>
      </c>
      <c r="BP24" s="156">
        <f>-Expenses!BN39</f>
        <v>-2445.0836961339232</v>
      </c>
      <c r="BQ24" s="156">
        <f>-Expenses!BO39</f>
        <v>-2451.1139321444507</v>
      </c>
      <c r="BR24" s="156">
        <f>-Expenses!BP39</f>
        <v>-2457.1590403437708</v>
      </c>
      <c r="BS24" s="156">
        <f>-Expenses!BQ39</f>
        <v>-2463.219057410713</v>
      </c>
      <c r="BT24" s="156">
        <f>-Expenses!BR39</f>
        <v>-2469.294020114567</v>
      </c>
      <c r="BU24" s="156">
        <f>-Expenses!BS39</f>
        <v>-2475.3839653153059</v>
      </c>
      <c r="BV24" s="156">
        <f>-Expenses!BT39</f>
        <v>-2481.488929963808</v>
      </c>
      <c r="BW24" s="156">
        <f>-Expenses!BU39</f>
        <v>-2487.6089511020832</v>
      </c>
      <c r="BX24" s="156">
        <f>-Expenses!BV39</f>
        <v>-2493.7440658634987</v>
      </c>
      <c r="BY24" s="156">
        <f>-Expenses!BW39</f>
        <v>-2499.8943114729996</v>
      </c>
      <c r="BZ24" s="156">
        <f>-Expenses!BX39</f>
        <v>-2506.059725247339</v>
      </c>
      <c r="CA24" s="156">
        <f>-Expenses!BY39</f>
        <v>-2512.2403445953041</v>
      </c>
      <c r="CB24" s="156">
        <f>-Expenses!BZ39</f>
        <v>-2518.4362070179413</v>
      </c>
      <c r="CC24" s="156">
        <f>-Expenses!CA39</f>
        <v>-2524.6473501087844</v>
      </c>
      <c r="CD24" s="156">
        <f>-Expenses!CB39</f>
        <v>-2530.8738115540841</v>
      </c>
      <c r="CE24" s="156">
        <f>-Expenses!CC39</f>
        <v>-2537.1156291330349</v>
      </c>
      <c r="CF24" s="156">
        <f>-Expenses!CD39</f>
        <v>-2543.3728407180042</v>
      </c>
      <c r="CG24" s="156">
        <f>-Expenses!CE39</f>
        <v>-2549.6454842747653</v>
      </c>
      <c r="CH24" s="156">
        <f>-Expenses!CF39</f>
        <v>-2555.9335978627223</v>
      </c>
      <c r="CI24" s="156">
        <f>-Expenses!CG39</f>
        <v>-2562.2372196351462</v>
      </c>
      <c r="CJ24" s="156">
        <f>-Expenses!CH39</f>
        <v>-2568.5563878394041</v>
      </c>
      <c r="CK24" s="156">
        <f>-Expenses!CI39</f>
        <v>-2574.8911408171894</v>
      </c>
      <c r="CL24" s="156">
        <f>-Expenses!CJ39</f>
        <v>-2581.2415170047593</v>
      </c>
      <c r="CM24" s="156">
        <f>-Expenses!CK39</f>
        <v>-2587.6075549331631</v>
      </c>
      <c r="CN24" s="156">
        <f>-Expenses!CL39</f>
        <v>-2593.9892932284793</v>
      </c>
      <c r="CO24" s="156">
        <f>-Expenses!CM39</f>
        <v>-2600.3867706120477</v>
      </c>
      <c r="CP24" s="156">
        <f>-Expenses!CN39</f>
        <v>-2606.8000259007067</v>
      </c>
      <c r="CQ24" s="156">
        <f>-Expenses!CO39</f>
        <v>-2613.2290980070256</v>
      </c>
      <c r="CR24" s="156">
        <f>-Expenses!CP39</f>
        <v>-2619.6740259395447</v>
      </c>
      <c r="CS24" s="156">
        <f>-Expenses!CQ39</f>
        <v>-2626.134848803008</v>
      </c>
      <c r="CT24" s="156">
        <f>-Expenses!CR39</f>
        <v>-2562.719262281827</v>
      </c>
      <c r="CU24" s="156">
        <f>-Expenses!CS39</f>
        <v>-2569.0396193332917</v>
      </c>
      <c r="CV24" s="156">
        <f>-Expenses!CT39</f>
        <v>-2247.6004922969937</v>
      </c>
      <c r="CW24" s="156">
        <f>-Expenses!CU39</f>
        <v>-2323.5544214967153</v>
      </c>
      <c r="CX24" s="156">
        <f>-Expenses!CV39</f>
        <v>-2329.2849335307551</v>
      </c>
      <c r="CY24" s="156">
        <f>-Expenses!CW39</f>
        <v>-2665.2357815811583</v>
      </c>
      <c r="CZ24" s="156">
        <f>-Expenses!CX39</f>
        <v>-2671.8089720253338</v>
      </c>
      <c r="DA24" s="156">
        <f>-Expenses!CY39</f>
        <v>-2678.3983737304097</v>
      </c>
      <c r="DB24" s="156">
        <f>-Expenses!CZ39</f>
        <v>-2685.0040266777278</v>
      </c>
      <c r="DC24" s="156">
        <f>-Expenses!DA39</f>
        <v>-2691.6259709472365</v>
      </c>
      <c r="DD24" s="156">
        <f>-Expenses!DB39</f>
        <v>-2698.2642467177316</v>
      </c>
      <c r="DE24" s="156">
        <f>-Expenses!DC39</f>
        <v>-2704.9188942670985</v>
      </c>
      <c r="DF24" s="156">
        <f>-Expenses!DD39</f>
        <v>-2711.5899539725619</v>
      </c>
      <c r="DG24" s="156">
        <f>-Expenses!DE39</f>
        <v>-2718.2774663109262</v>
      </c>
      <c r="DH24" s="156">
        <f>-Expenses!DF39</f>
        <v>-2724.9814718588241</v>
      </c>
      <c r="DI24" s="156">
        <f>-Expenses!DG39</f>
        <v>-2731.7020112929563</v>
      </c>
      <c r="DJ24" s="156">
        <f>-Expenses!DH39</f>
        <v>-2738.4391253903491</v>
      </c>
      <c r="DK24" s="156">
        <f>-Expenses!DI39</f>
        <v>-2745.1928550285929</v>
      </c>
      <c r="DL24" s="156">
        <f>-Expenses!DJ39</f>
        <v>-2751.9632411860939</v>
      </c>
      <c r="DM24" s="156">
        <f>-Expenses!DK39</f>
        <v>-2758.7503249423221</v>
      </c>
      <c r="DN24" s="156">
        <f>-Expenses!DL39</f>
        <v>-2765.5541474780598</v>
      </c>
      <c r="DO24" s="156">
        <f>-Expenses!DM39</f>
        <v>-2772.374750075654</v>
      </c>
      <c r="DP24" s="156">
        <f>-Expenses!DN39</f>
        <v>-2779.2121741192632</v>
      </c>
      <c r="DQ24" s="156">
        <f>-Expenses!DO39</f>
        <v>-2786.0664610951117</v>
      </c>
      <c r="DR24" s="156">
        <f>-Expenses!DP39</f>
        <v>-2792.9376525917392</v>
      </c>
      <c r="DS24" s="156">
        <f>-Expenses!DQ39</f>
        <v>-2799.8257903002541</v>
      </c>
      <c r="DT24" s="156">
        <f>-Expenses!DR39</f>
        <v>-2806.7309160145887</v>
      </c>
      <c r="DU24" s="156">
        <f>-Expenses!DS39</f>
        <v>-2813.6530716317452</v>
      </c>
      <c r="DV24" s="156">
        <f>-Expenses!DT39</f>
        <v>-2820.5922991520597</v>
      </c>
      <c r="DW24" s="156">
        <f>-Expenses!DU39</f>
        <v>-2827.5486406794512</v>
      </c>
      <c r="DX24" s="156">
        <f>-Expenses!DV39</f>
        <v>-2834.5221384216766</v>
      </c>
      <c r="DY24" s="156">
        <f>-Expenses!DW39</f>
        <v>-2439.1747342034282</v>
      </c>
      <c r="DZ24" s="156">
        <f>-Expenses!DX39</f>
        <v>-2445.1903971197607</v>
      </c>
      <c r="EA24" s="156">
        <f>-Expenses!DY39</f>
        <v>-2451.220896283704</v>
      </c>
      <c r="EB24" s="156">
        <f>-Expenses!DZ39</f>
        <v>-2862.5885393428412</v>
      </c>
      <c r="EC24" s="156">
        <f>-Expenses!EA39</f>
        <v>-2869.6484549279648</v>
      </c>
      <c r="ED24" s="156">
        <f>-Expenses!EB39</f>
        <v>-2876.7257821694916</v>
      </c>
      <c r="EE24" s="158">
        <f>-Expenses!EC39</f>
        <v>-2883.8205640092615</v>
      </c>
    </row>
    <row r="25" spans="1:135" x14ac:dyDescent="0.25">
      <c r="A25" s="156">
        <f ca="1">SUMIF($C$3:$EE$3,"&lt;="&amp;Summary!$B$19,'Monthly CF'!C25:EE25)</f>
        <v>-1199584.1121314962</v>
      </c>
      <c r="B25" s="87" t="s">
        <v>213</v>
      </c>
      <c r="C25" s="220"/>
      <c r="D25" s="162">
        <f>SUM(D20:D24)</f>
        <v>0</v>
      </c>
      <c r="E25" s="162">
        <f t="shared" ref="E25:BP25" si="20">SUM(E20:E24)</f>
        <v>0</v>
      </c>
      <c r="F25" s="162">
        <f t="shared" si="20"/>
        <v>0</v>
      </c>
      <c r="G25" s="162">
        <f t="shared" si="20"/>
        <v>0</v>
      </c>
      <c r="H25" s="162">
        <f t="shared" si="20"/>
        <v>0</v>
      </c>
      <c r="I25" s="162">
        <f t="shared" si="20"/>
        <v>0</v>
      </c>
      <c r="J25" s="162">
        <f t="shared" si="20"/>
        <v>0</v>
      </c>
      <c r="K25" s="162">
        <f t="shared" si="20"/>
        <v>0</v>
      </c>
      <c r="L25" s="162">
        <f t="shared" si="20"/>
        <v>0</v>
      </c>
      <c r="M25" s="162">
        <f t="shared" si="20"/>
        <v>0</v>
      </c>
      <c r="N25" s="162">
        <f t="shared" si="20"/>
        <v>0</v>
      </c>
      <c r="O25" s="162">
        <f t="shared" si="20"/>
        <v>0</v>
      </c>
      <c r="P25" s="162">
        <f t="shared" si="20"/>
        <v>0</v>
      </c>
      <c r="Q25" s="162">
        <f t="shared" si="20"/>
        <v>0</v>
      </c>
      <c r="R25" s="162">
        <f t="shared" si="20"/>
        <v>0</v>
      </c>
      <c r="S25" s="162">
        <f t="shared" si="20"/>
        <v>0</v>
      </c>
      <c r="T25" s="162">
        <f t="shared" si="20"/>
        <v>0</v>
      </c>
      <c r="U25" s="162">
        <f t="shared" si="20"/>
        <v>0</v>
      </c>
      <c r="V25" s="162">
        <f t="shared" si="20"/>
        <v>0</v>
      </c>
      <c r="W25" s="162">
        <f t="shared" si="20"/>
        <v>0</v>
      </c>
      <c r="X25" s="162">
        <f t="shared" ca="1" si="20"/>
        <v>-8244.4060908359243</v>
      </c>
      <c r="Y25" s="162">
        <f t="shared" ca="1" si="20"/>
        <v>-8488.8847611842084</v>
      </c>
      <c r="Z25" s="162">
        <f t="shared" ca="1" si="20"/>
        <v>-8638.6656895080105</v>
      </c>
      <c r="AA25" s="162">
        <f t="shared" ca="1" si="20"/>
        <v>-8644.4342054002227</v>
      </c>
      <c r="AB25" s="162">
        <f t="shared" ca="1" si="20"/>
        <v>-11828.509836240146</v>
      </c>
      <c r="AC25" s="162">
        <f t="shared" ca="1" si="20"/>
        <v>-13526.323561834635</v>
      </c>
      <c r="AD25" s="162">
        <f t="shared" ca="1" si="20"/>
        <v>-13633.131779601967</v>
      </c>
      <c r="AE25" s="162">
        <f t="shared" ca="1" si="20"/>
        <v>-13696.89149417344</v>
      </c>
      <c r="AF25" s="162">
        <f t="shared" ca="1" si="20"/>
        <v>-14213.664618934632</v>
      </c>
      <c r="AG25" s="162">
        <f t="shared" ca="1" si="20"/>
        <v>-15356.346246308563</v>
      </c>
      <c r="AH25" s="162">
        <f t="shared" ca="1" si="20"/>
        <v>-15680.317133625049</v>
      </c>
      <c r="AI25" s="162">
        <f t="shared" ca="1" si="20"/>
        <v>-15691.75171934536</v>
      </c>
      <c r="AJ25" s="162">
        <f t="shared" ca="1" si="20"/>
        <v>-15733.201554807863</v>
      </c>
      <c r="AK25" s="162">
        <f t="shared" ca="1" si="20"/>
        <v>-15926.267031728219</v>
      </c>
      <c r="AL25" s="162">
        <f t="shared" ca="1" si="20"/>
        <v>-16276.255436323523</v>
      </c>
      <c r="AM25" s="162">
        <f t="shared" ca="1" si="20"/>
        <v>-16287.803243127149</v>
      </c>
      <c r="AN25" s="162">
        <f t="shared" ca="1" si="20"/>
        <v>-20084.447184576806</v>
      </c>
      <c r="AO25" s="162">
        <f t="shared" ca="1" si="20"/>
        <v>-20105.42895462321</v>
      </c>
      <c r="AP25" s="162">
        <f t="shared" ca="1" si="20"/>
        <v>-20117.062412338772</v>
      </c>
      <c r="AQ25" s="162">
        <f t="shared" ca="1" si="20"/>
        <v>-20128.724561299448</v>
      </c>
      <c r="AR25" s="162">
        <f t="shared" ca="1" si="20"/>
        <v>-20145.773719688266</v>
      </c>
      <c r="AS25" s="162">
        <f t="shared" ca="1" si="20"/>
        <v>-20167.597587306071</v>
      </c>
      <c r="AT25" s="162">
        <f t="shared" ca="1" si="20"/>
        <v>-20179.346235262667</v>
      </c>
      <c r="AU25" s="162">
        <f t="shared" ca="1" si="20"/>
        <v>-20191.123858554587</v>
      </c>
      <c r="AV25" s="162">
        <f t="shared" ca="1" si="20"/>
        <v>-20233.817189080964</v>
      </c>
      <c r="AW25" s="162">
        <f t="shared" ca="1" si="20"/>
        <v>-20248.708135463567</v>
      </c>
      <c r="AX25" s="162">
        <f t="shared" ca="1" si="20"/>
        <v>-20262.287944774056</v>
      </c>
      <c r="AY25" s="162">
        <f t="shared" ca="1" si="20"/>
        <v>-20274.182185781789</v>
      </c>
      <c r="AZ25" s="162">
        <f t="shared" ca="1" si="20"/>
        <v>-20575.350445474935</v>
      </c>
      <c r="BA25" s="162">
        <f t="shared" ca="1" si="20"/>
        <v>-20596.961668622735</v>
      </c>
      <c r="BB25" s="162">
        <f t="shared" ca="1" si="20"/>
        <v>-20608.944130069765</v>
      </c>
      <c r="BC25" s="162">
        <f t="shared" ca="1" si="20"/>
        <v>-20620.956143499257</v>
      </c>
      <c r="BD25" s="162">
        <f t="shared" ca="1" si="20"/>
        <v>-20638.516776639739</v>
      </c>
      <c r="BE25" s="162">
        <f t="shared" ca="1" si="20"/>
        <v>-20660.995360286077</v>
      </c>
      <c r="BF25" s="162">
        <f t="shared" ca="1" si="20"/>
        <v>-20673.096467681371</v>
      </c>
      <c r="BG25" s="162">
        <f t="shared" ca="1" si="20"/>
        <v>-20685.227419672046</v>
      </c>
      <c r="BH25" s="162">
        <f t="shared" ca="1" si="20"/>
        <v>-16822.083437082565</v>
      </c>
      <c r="BI25" s="162">
        <f t="shared" ca="1" si="20"/>
        <v>-16453.028639523425</v>
      </c>
      <c r="BJ25" s="162">
        <f t="shared" ca="1" si="20"/>
        <v>-16460.839732787237</v>
      </c>
      <c r="BK25" s="162">
        <f t="shared" ca="1" si="20"/>
        <v>-19289.515814080893</v>
      </c>
      <c r="BL25" s="162">
        <f t="shared" ca="1" si="20"/>
        <v>-19878.452366661346</v>
      </c>
      <c r="BM25" s="162">
        <f t="shared" ca="1" si="20"/>
        <v>-19970.767695546838</v>
      </c>
      <c r="BN25" s="162">
        <f t="shared" ca="1" si="20"/>
        <v>-20099.405295429919</v>
      </c>
      <c r="BO25" s="162">
        <f t="shared" ca="1" si="20"/>
        <v>-20110.203432839018</v>
      </c>
      <c r="BP25" s="162">
        <f t="shared" ca="1" si="20"/>
        <v>-20927.123921030518</v>
      </c>
      <c r="BQ25" s="162">
        <f t="shared" ref="BQ25:EB25" ca="1" si="21">SUM(BQ20:BQ24)</f>
        <v>-20950.276862186245</v>
      </c>
      <c r="BR25" s="162">
        <f t="shared" ca="1" si="21"/>
        <v>-21294.030459912636</v>
      </c>
      <c r="BS25" s="162">
        <f t="shared" ca="1" si="21"/>
        <v>-21306.525340463035</v>
      </c>
      <c r="BT25" s="162">
        <f t="shared" ca="1" si="21"/>
        <v>-21319.051036759643</v>
      </c>
      <c r="BU25" s="162">
        <f t="shared" ca="1" si="21"/>
        <v>-21331.6076248024</v>
      </c>
      <c r="BV25" s="162">
        <f t="shared" ca="1" si="21"/>
        <v>-21346.014444499895</v>
      </c>
      <c r="BW25" s="162">
        <f t="shared" ca="1" si="21"/>
        <v>-21358.633044784998</v>
      </c>
      <c r="BX25" s="162">
        <f t="shared" ca="1" si="21"/>
        <v>-21673.565615153249</v>
      </c>
      <c r="BY25" s="162">
        <f t="shared" ca="1" si="21"/>
        <v>-21735.939952502107</v>
      </c>
      <c r="BZ25" s="162">
        <f t="shared" ca="1" si="21"/>
        <v>-21748.652145851265</v>
      </c>
      <c r="CA25" s="162">
        <f t="shared" ca="1" si="21"/>
        <v>-21761.395690898615</v>
      </c>
      <c r="CB25" s="162">
        <f t="shared" ca="1" si="21"/>
        <v>-21780.025766597351</v>
      </c>
      <c r="CC25" s="162">
        <f t="shared" ca="1" si="21"/>
        <v>-21803.873295987749</v>
      </c>
      <c r="CD25" s="162">
        <f t="shared" ca="1" si="21"/>
        <v>-21816.711360823418</v>
      </c>
      <c r="CE25" s="162">
        <f t="shared" ca="1" si="21"/>
        <v>-21829.581087790328</v>
      </c>
      <c r="CF25" s="162">
        <f t="shared" ca="1" si="21"/>
        <v>-21842.482554975832</v>
      </c>
      <c r="CG25" s="162">
        <f t="shared" ca="1" si="21"/>
        <v>-21855.415840659876</v>
      </c>
      <c r="CH25" s="162">
        <f t="shared" ca="1" si="21"/>
        <v>-21870.254864948292</v>
      </c>
      <c r="CI25" s="162">
        <f t="shared" ca="1" si="21"/>
        <v>-21883.252023241948</v>
      </c>
      <c r="CJ25" s="162">
        <f t="shared" ca="1" si="21"/>
        <v>-22205.309770463522</v>
      </c>
      <c r="CK25" s="162">
        <f t="shared" ca="1" si="21"/>
        <v>-22269.555337932845</v>
      </c>
      <c r="CL25" s="162">
        <f t="shared" ca="1" si="21"/>
        <v>-22282.648897082476</v>
      </c>
      <c r="CM25" s="162">
        <f t="shared" ca="1" si="21"/>
        <v>-22295.774748481246</v>
      </c>
      <c r="CN25" s="162">
        <f t="shared" ca="1" si="21"/>
        <v>-22314.96372645094</v>
      </c>
      <c r="CO25" s="162">
        <f t="shared" ca="1" si="21"/>
        <v>-22339.526681723055</v>
      </c>
      <c r="CP25" s="162">
        <f t="shared" ca="1" si="21"/>
        <v>-22352.749888503793</v>
      </c>
      <c r="CQ25" s="162">
        <f t="shared" ca="1" si="21"/>
        <v>-22366.005707279706</v>
      </c>
      <c r="CR25" s="162">
        <f t="shared" ca="1" si="21"/>
        <v>-22379.29421848078</v>
      </c>
      <c r="CS25" s="162">
        <f t="shared" ca="1" si="21"/>
        <v>-22392.615502735345</v>
      </c>
      <c r="CT25" s="162">
        <f t="shared" ca="1" si="21"/>
        <v>-22156.892711725704</v>
      </c>
      <c r="CU25" s="162">
        <f t="shared" ca="1" si="21"/>
        <v>-22169.913684320338</v>
      </c>
      <c r="CV25" s="162">
        <f t="shared" ca="1" si="21"/>
        <v>-21260.606202753552</v>
      </c>
      <c r="CW25" s="162">
        <f t="shared" ca="1" si="21"/>
        <v>-21509.549166234545</v>
      </c>
      <c r="CX25" s="162">
        <f t="shared" ca="1" si="21"/>
        <v>-21521.319553580655</v>
      </c>
      <c r="CY25" s="162">
        <f t="shared" ca="1" si="21"/>
        <v>-22481.90569935631</v>
      </c>
      <c r="CZ25" s="162">
        <f t="shared" ca="1" si="21"/>
        <v>-22501.670346665098</v>
      </c>
      <c r="DA25" s="162">
        <f t="shared" ca="1" si="21"/>
        <v>-22888.979125193975</v>
      </c>
      <c r="DB25" s="162">
        <f t="shared" ca="1" si="21"/>
        <v>-22902.599028178141</v>
      </c>
      <c r="DC25" s="162">
        <f t="shared" ca="1" si="21"/>
        <v>-22916.252521517334</v>
      </c>
      <c r="DD25" s="162">
        <f t="shared" ca="1" si="21"/>
        <v>-22929.939688054434</v>
      </c>
      <c r="DE25" s="162">
        <f t="shared" ca="1" si="21"/>
        <v>-22943.660610836636</v>
      </c>
      <c r="DF25" s="162">
        <f t="shared" ca="1" si="21"/>
        <v>-22957.415373115942</v>
      </c>
      <c r="DG25" s="162">
        <f t="shared" ca="1" si="21"/>
        <v>-22971.204058349682</v>
      </c>
      <c r="DH25" s="162">
        <f t="shared" ca="1" si="21"/>
        <v>-23296.821598667393</v>
      </c>
      <c r="DI25" s="162">
        <f t="shared" ca="1" si="21"/>
        <v>-23378.167189527408</v>
      </c>
      <c r="DJ25" s="162">
        <f t="shared" ca="1" si="21"/>
        <v>-23392.058146429245</v>
      </c>
      <c r="DK25" s="162">
        <f t="shared" ca="1" si="21"/>
        <v>-23405.983362178202</v>
      </c>
      <c r="DL25" s="162">
        <f t="shared" ca="1" si="21"/>
        <v>-23426.340948906258</v>
      </c>
      <c r="DM25" s="162">
        <f t="shared" ca="1" si="21"/>
        <v>-23452.399788154435</v>
      </c>
      <c r="DN25" s="162">
        <f t="shared" ca="1" si="21"/>
        <v>-23466.428288228122</v>
      </c>
      <c r="DO25" s="162">
        <f t="shared" ca="1" si="21"/>
        <v>-23480.491386367496</v>
      </c>
      <c r="DP25" s="162">
        <f t="shared" ca="1" si="21"/>
        <v>-23494.589167900711</v>
      </c>
      <c r="DQ25" s="162">
        <f t="shared" ca="1" si="21"/>
        <v>-23508.721718366382</v>
      </c>
      <c r="DR25" s="162">
        <f t="shared" ca="1" si="21"/>
        <v>-23522.889123514062</v>
      </c>
      <c r="DS25" s="162">
        <f t="shared" ca="1" si="21"/>
        <v>-23537.091469304811</v>
      </c>
      <c r="DT25" s="162">
        <f t="shared" ca="1" si="21"/>
        <v>-23870.012561616146</v>
      </c>
      <c r="DU25" s="162">
        <f t="shared" ca="1" si="21"/>
        <v>-23953.798520201966</v>
      </c>
      <c r="DV25" s="162">
        <f t="shared" ca="1" si="21"/>
        <v>-23968.106205810858</v>
      </c>
      <c r="DW25" s="162">
        <f t="shared" ca="1" si="21"/>
        <v>-23982.449178032286</v>
      </c>
      <c r="DX25" s="162">
        <f t="shared" ca="1" si="21"/>
        <v>-24003.417492362176</v>
      </c>
      <c r="DY25" s="162">
        <f t="shared" ca="1" si="21"/>
        <v>-22544.532595702429</v>
      </c>
      <c r="DZ25" s="162">
        <f t="shared" ca="1" si="21"/>
        <v>-22556.881944590528</v>
      </c>
      <c r="EA25" s="162">
        <f t="shared" ca="1" si="21"/>
        <v>-22569.261750304504</v>
      </c>
      <c r="EB25" s="162">
        <f t="shared" ca="1" si="21"/>
        <v>-23647.059770720964</v>
      </c>
      <c r="EC25" s="162">
        <f t="shared" ref="EC25:EE25" ca="1" si="22">SUM(EC20:EC24)</f>
        <v>-23661.616297700602</v>
      </c>
      <c r="ED25" s="162">
        <f t="shared" ca="1" si="22"/>
        <v>-24115.1290435349</v>
      </c>
      <c r="EE25" s="163">
        <f t="shared" ca="1" si="22"/>
        <v>-24129.757459699373</v>
      </c>
    </row>
    <row r="26" spans="1:135" x14ac:dyDescent="0.25">
      <c r="B26" s="27"/>
      <c r="C26" s="156"/>
      <c r="D26" s="156"/>
      <c r="E26" s="156"/>
      <c r="F26" s="156"/>
      <c r="G26" s="156"/>
      <c r="H26" s="156"/>
      <c r="I26" s="156"/>
      <c r="J26" s="156"/>
      <c r="K26" s="156"/>
      <c r="L26" s="156"/>
      <c r="M26" s="156"/>
      <c r="N26" s="156"/>
      <c r="O26" s="156"/>
      <c r="P26" s="156"/>
      <c r="Q26" s="156"/>
      <c r="R26" s="156"/>
      <c r="S26" s="156"/>
      <c r="T26" s="156"/>
      <c r="U26" s="156"/>
      <c r="V26" s="156"/>
      <c r="W26" s="156"/>
      <c r="X26" s="156"/>
      <c r="Y26" s="156"/>
      <c r="Z26" s="156"/>
      <c r="AA26" s="156"/>
      <c r="AB26" s="156"/>
      <c r="AC26" s="156"/>
      <c r="AD26" s="156"/>
      <c r="AE26" s="156"/>
      <c r="AF26" s="156"/>
      <c r="AG26" s="156"/>
      <c r="AH26" s="156"/>
      <c r="AI26" s="156"/>
      <c r="AJ26" s="156"/>
      <c r="AK26" s="156"/>
      <c r="AL26" s="156"/>
      <c r="AM26" s="156"/>
      <c r="AN26" s="156"/>
      <c r="AO26" s="156"/>
      <c r="AP26" s="156"/>
      <c r="AQ26" s="156"/>
      <c r="AR26" s="156"/>
      <c r="AS26" s="156"/>
      <c r="AT26" s="156"/>
      <c r="AU26" s="156"/>
      <c r="AV26" s="156"/>
      <c r="AW26" s="156"/>
      <c r="AX26" s="156"/>
      <c r="AY26" s="156"/>
      <c r="AZ26" s="156"/>
      <c r="BA26" s="156"/>
      <c r="BB26" s="156"/>
      <c r="BC26" s="156"/>
      <c r="BD26" s="156"/>
      <c r="BE26" s="156"/>
      <c r="BF26" s="156"/>
      <c r="BG26" s="156"/>
      <c r="BH26" s="156"/>
      <c r="BI26" s="156"/>
      <c r="BJ26" s="156"/>
      <c r="BK26" s="156"/>
      <c r="BL26" s="156"/>
      <c r="BM26" s="156"/>
      <c r="BN26" s="156"/>
      <c r="BO26" s="156"/>
      <c r="BP26" s="156"/>
      <c r="BQ26" s="156"/>
      <c r="BR26" s="156"/>
      <c r="BS26" s="156"/>
      <c r="BT26" s="156"/>
      <c r="BU26" s="156"/>
      <c r="BV26" s="156"/>
      <c r="BW26" s="156"/>
      <c r="BX26" s="156"/>
      <c r="BY26" s="156"/>
      <c r="BZ26" s="156"/>
      <c r="CA26" s="156"/>
      <c r="CB26" s="156"/>
      <c r="CC26" s="156"/>
      <c r="CD26" s="156"/>
      <c r="CE26" s="156"/>
      <c r="CF26" s="156"/>
      <c r="CG26" s="156"/>
      <c r="CH26" s="156"/>
      <c r="CI26" s="156"/>
      <c r="CJ26" s="156"/>
      <c r="CK26" s="156"/>
      <c r="CL26" s="156"/>
      <c r="CM26" s="156"/>
      <c r="CN26" s="156"/>
      <c r="CO26" s="156"/>
      <c r="CP26" s="156"/>
      <c r="CQ26" s="156"/>
      <c r="CR26" s="156"/>
      <c r="CS26" s="156"/>
      <c r="CT26" s="156"/>
      <c r="CU26" s="156"/>
      <c r="CV26" s="156"/>
      <c r="CW26" s="156"/>
      <c r="CX26" s="156"/>
      <c r="CY26" s="156"/>
      <c r="CZ26" s="156"/>
      <c r="DA26" s="156"/>
      <c r="DB26" s="156"/>
      <c r="DC26" s="156"/>
      <c r="DD26" s="156"/>
      <c r="DE26" s="156"/>
      <c r="DF26" s="156"/>
      <c r="DG26" s="156"/>
      <c r="DH26" s="156"/>
      <c r="DI26" s="156"/>
      <c r="DJ26" s="156"/>
      <c r="DK26" s="156"/>
      <c r="DL26" s="156"/>
      <c r="DM26" s="156"/>
      <c r="DN26" s="156"/>
      <c r="DO26" s="156"/>
      <c r="DP26" s="156"/>
      <c r="DQ26" s="156"/>
      <c r="DR26" s="156"/>
      <c r="DS26" s="156"/>
      <c r="DT26" s="156"/>
      <c r="DU26" s="156"/>
      <c r="DV26" s="156"/>
      <c r="DW26" s="156"/>
      <c r="DX26" s="156"/>
      <c r="DY26" s="156"/>
      <c r="DZ26" s="156"/>
      <c r="EA26" s="156"/>
      <c r="EB26" s="156"/>
      <c r="EC26" s="156"/>
      <c r="ED26" s="156"/>
      <c r="EE26" s="158"/>
    </row>
    <row r="27" spans="1:135" x14ac:dyDescent="0.25">
      <c r="A27" s="156">
        <f ca="1">SUMIF($C$3:$EE$3,"&lt;="&amp;Summary!$B$19,'Monthly CF'!C27:EE27)</f>
        <v>4185273.8471790641</v>
      </c>
      <c r="B27" s="87" t="s">
        <v>214</v>
      </c>
      <c r="C27" s="162"/>
      <c r="D27" s="162">
        <f>SUM(D17,D25)</f>
        <v>0</v>
      </c>
      <c r="E27" s="162">
        <f t="shared" ref="E27:BP27" si="23">SUM(E17,E25)</f>
        <v>0</v>
      </c>
      <c r="F27" s="162">
        <f t="shared" si="23"/>
        <v>0</v>
      </c>
      <c r="G27" s="162">
        <f t="shared" si="23"/>
        <v>0</v>
      </c>
      <c r="H27" s="162">
        <f t="shared" si="23"/>
        <v>0</v>
      </c>
      <c r="I27" s="162">
        <f t="shared" si="23"/>
        <v>0</v>
      </c>
      <c r="J27" s="162">
        <f t="shared" si="23"/>
        <v>0</v>
      </c>
      <c r="K27" s="162">
        <f t="shared" si="23"/>
        <v>0</v>
      </c>
      <c r="L27" s="162">
        <f t="shared" si="23"/>
        <v>0</v>
      </c>
      <c r="M27" s="162">
        <f t="shared" si="23"/>
        <v>0</v>
      </c>
      <c r="N27" s="162">
        <f t="shared" si="23"/>
        <v>0</v>
      </c>
      <c r="O27" s="162">
        <f t="shared" si="23"/>
        <v>0</v>
      </c>
      <c r="P27" s="162">
        <f t="shared" si="23"/>
        <v>0</v>
      </c>
      <c r="Q27" s="162">
        <f t="shared" si="23"/>
        <v>0</v>
      </c>
      <c r="R27" s="162">
        <f t="shared" si="23"/>
        <v>0</v>
      </c>
      <c r="S27" s="162">
        <f t="shared" si="23"/>
        <v>0</v>
      </c>
      <c r="T27" s="162">
        <f t="shared" si="23"/>
        <v>0</v>
      </c>
      <c r="U27" s="162">
        <f t="shared" si="23"/>
        <v>0</v>
      </c>
      <c r="V27" s="162">
        <f t="shared" si="23"/>
        <v>0</v>
      </c>
      <c r="W27" s="162">
        <f t="shared" si="23"/>
        <v>0</v>
      </c>
      <c r="X27" s="162">
        <f t="shared" ca="1" si="23"/>
        <v>-4523.4794480692681</v>
      </c>
      <c r="Y27" s="162">
        <f t="shared" ca="1" si="23"/>
        <v>-4282.0038175884947</v>
      </c>
      <c r="Z27" s="162">
        <f t="shared" ca="1" si="23"/>
        <v>-4128.2119224197577</v>
      </c>
      <c r="AA27" s="162">
        <f t="shared" ca="1" si="23"/>
        <v>-4130.9685583328501</v>
      </c>
      <c r="AB27" s="162">
        <f t="shared" ca="1" si="23"/>
        <v>-4187.0831278726182</v>
      </c>
      <c r="AC27" s="162">
        <f t="shared" ca="1" si="23"/>
        <v>29207.123560993801</v>
      </c>
      <c r="AD27" s="162">
        <f t="shared" ca="1" si="23"/>
        <v>32379.423218852644</v>
      </c>
      <c r="AE27" s="162">
        <f t="shared" ca="1" si="23"/>
        <v>34159.127842048591</v>
      </c>
      <c r="AF27" s="162">
        <f t="shared" ca="1" si="23"/>
        <v>35298.070717672977</v>
      </c>
      <c r="AG27" s="162">
        <f t="shared" ca="1" si="23"/>
        <v>47416.875</v>
      </c>
      <c r="AH27" s="162">
        <f t="shared" ca="1" si="23"/>
        <v>57523.125</v>
      </c>
      <c r="AI27" s="162">
        <f t="shared" ca="1" si="23"/>
        <v>57523.125000000007</v>
      </c>
      <c r="AJ27" s="162">
        <f t="shared" ca="1" si="23"/>
        <v>58492.706250000003</v>
      </c>
      <c r="AK27" s="162">
        <f t="shared" ca="1" si="23"/>
        <v>64363.612500000003</v>
      </c>
      <c r="AL27" s="162">
        <f t="shared" ca="1" si="23"/>
        <v>75307.443750000006</v>
      </c>
      <c r="AM27" s="162">
        <f t="shared" ca="1" si="23"/>
        <v>75307.443750000006</v>
      </c>
      <c r="AN27" s="162">
        <f t="shared" ca="1" si="23"/>
        <v>75610.631250000006</v>
      </c>
      <c r="AO27" s="162">
        <f t="shared" ca="1" si="23"/>
        <v>75913.818750000006</v>
      </c>
      <c r="AP27" s="162">
        <f t="shared" ca="1" si="23"/>
        <v>75913.818750000006</v>
      </c>
      <c r="AQ27" s="162">
        <f t="shared" ca="1" si="23"/>
        <v>75913.818750000006</v>
      </c>
      <c r="AR27" s="162">
        <f t="shared" ca="1" si="23"/>
        <v>76087.068750000006</v>
      </c>
      <c r="AS27" s="162">
        <f t="shared" ca="1" si="23"/>
        <v>76413.768750000003</v>
      </c>
      <c r="AT27" s="162">
        <f t="shared" ca="1" si="23"/>
        <v>76413.768750000003</v>
      </c>
      <c r="AU27" s="162">
        <f t="shared" ca="1" si="23"/>
        <v>76413.768749999988</v>
      </c>
      <c r="AV27" s="162">
        <f t="shared" ca="1" si="23"/>
        <v>77412.437437500004</v>
      </c>
      <c r="AW27" s="162">
        <f t="shared" ca="1" si="23"/>
        <v>77511.220874999999</v>
      </c>
      <c r="AX27" s="162">
        <f t="shared" ca="1" si="23"/>
        <v>77566.667062500012</v>
      </c>
      <c r="AY27" s="162">
        <f t="shared" ca="1" si="23"/>
        <v>77566.667062500012</v>
      </c>
      <c r="AZ27" s="162">
        <f t="shared" ca="1" si="23"/>
        <v>77878.950187500013</v>
      </c>
      <c r="BA27" s="162">
        <f t="shared" ca="1" si="23"/>
        <v>78191.233312500015</v>
      </c>
      <c r="BB27" s="162">
        <f t="shared" ca="1" si="23"/>
        <v>78191.233312500015</v>
      </c>
      <c r="BC27" s="162">
        <f t="shared" ca="1" si="23"/>
        <v>78191.2333125</v>
      </c>
      <c r="BD27" s="162">
        <f t="shared" ca="1" si="23"/>
        <v>78369.68081250001</v>
      </c>
      <c r="BE27" s="162">
        <f t="shared" ca="1" si="23"/>
        <v>78706.181812499999</v>
      </c>
      <c r="BF27" s="162">
        <f t="shared" ca="1" si="23"/>
        <v>78706.181812499999</v>
      </c>
      <c r="BG27" s="162">
        <f t="shared" ca="1" si="23"/>
        <v>78706.181812499999</v>
      </c>
      <c r="BH27" s="162">
        <f t="shared" ca="1" si="23"/>
        <v>36826.289129060082</v>
      </c>
      <c r="BI27" s="162">
        <f t="shared" ca="1" si="23"/>
        <v>32873.278879417587</v>
      </c>
      <c r="BJ27" s="162">
        <f t="shared" ca="1" si="23"/>
        <v>32926.517468270264</v>
      </c>
      <c r="BK27" s="162">
        <f t="shared" ca="1" si="23"/>
        <v>40230.583361771874</v>
      </c>
      <c r="BL27" s="162">
        <f t="shared" ca="1" si="23"/>
        <v>41405.753379375012</v>
      </c>
      <c r="BM27" s="162">
        <f t="shared" ca="1" si="23"/>
        <v>67230.94369055501</v>
      </c>
      <c r="BN27" s="162">
        <f t="shared" ca="1" si="23"/>
        <v>71040.610733989568</v>
      </c>
      <c r="BO27" s="162">
        <f t="shared" ca="1" si="23"/>
        <v>71039.272911655687</v>
      </c>
      <c r="BP27" s="162">
        <f t="shared" ca="1" si="23"/>
        <v>73714.603465502994</v>
      </c>
      <c r="BQ27" s="162">
        <f t="shared" ref="BQ27:EB27" ca="1" si="24">SUM(BQ17,BQ25)</f>
        <v>74061.199495502995</v>
      </c>
      <c r="BR27" s="162">
        <f t="shared" ca="1" si="24"/>
        <v>84772.891942034999</v>
      </c>
      <c r="BS27" s="162">
        <f t="shared" ca="1" si="24"/>
        <v>84772.891942034999</v>
      </c>
      <c r="BT27" s="162">
        <f t="shared" ca="1" si="24"/>
        <v>84772.891942034999</v>
      </c>
      <c r="BU27" s="162">
        <f t="shared" ca="1" si="24"/>
        <v>84772.891942034985</v>
      </c>
      <c r="BV27" s="162">
        <f t="shared" ca="1" si="24"/>
        <v>84831.714802353759</v>
      </c>
      <c r="BW27" s="162">
        <f t="shared" ca="1" si="24"/>
        <v>84831.714802353759</v>
      </c>
      <c r="BX27" s="162">
        <f t="shared" ca="1" si="24"/>
        <v>85163.015969666245</v>
      </c>
      <c r="BY27" s="162">
        <f t="shared" ca="1" si="24"/>
        <v>86769.769836646039</v>
      </c>
      <c r="BZ27" s="162">
        <f t="shared" ca="1" si="24"/>
        <v>86769.769836646068</v>
      </c>
      <c r="CA27" s="162">
        <f t="shared" ca="1" si="24"/>
        <v>86769.769836646054</v>
      </c>
      <c r="CB27" s="162">
        <f t="shared" ca="1" si="24"/>
        <v>86959.084789396074</v>
      </c>
      <c r="CC27" s="162">
        <f t="shared" ca="1" si="24"/>
        <v>87316.078700296042</v>
      </c>
      <c r="CD27" s="162">
        <f t="shared" ca="1" si="24"/>
        <v>87316.078700296028</v>
      </c>
      <c r="CE27" s="162">
        <f t="shared" ca="1" si="24"/>
        <v>87316.078700296042</v>
      </c>
      <c r="CF27" s="162">
        <f t="shared" ca="1" si="24"/>
        <v>87316.078700296028</v>
      </c>
      <c r="CG27" s="162">
        <f t="shared" ca="1" si="24"/>
        <v>87316.078700296042</v>
      </c>
      <c r="CH27" s="162">
        <f t="shared" ca="1" si="24"/>
        <v>87376.666246424371</v>
      </c>
      <c r="CI27" s="162">
        <f t="shared" ca="1" si="24"/>
        <v>87376.666246424371</v>
      </c>
      <c r="CJ27" s="162">
        <f t="shared" ca="1" si="24"/>
        <v>87717.906448756257</v>
      </c>
      <c r="CK27" s="162">
        <f t="shared" ca="1" si="24"/>
        <v>89372.862931745432</v>
      </c>
      <c r="CL27" s="162">
        <f t="shared" ca="1" si="24"/>
        <v>89372.862931745432</v>
      </c>
      <c r="CM27" s="162">
        <f t="shared" ca="1" si="24"/>
        <v>89372.862931745432</v>
      </c>
      <c r="CN27" s="162">
        <f t="shared" ca="1" si="24"/>
        <v>89567.857333077933</v>
      </c>
      <c r="CO27" s="162">
        <f t="shared" ca="1" si="24"/>
        <v>89935.561061304936</v>
      </c>
      <c r="CP27" s="162">
        <f t="shared" ca="1" si="24"/>
        <v>89935.561061304936</v>
      </c>
      <c r="CQ27" s="162">
        <f t="shared" ca="1" si="24"/>
        <v>89935.561061304936</v>
      </c>
      <c r="CR27" s="162">
        <f t="shared" ca="1" si="24"/>
        <v>89935.561061304936</v>
      </c>
      <c r="CS27" s="162">
        <f t="shared" ca="1" si="24"/>
        <v>89935.561061304936</v>
      </c>
      <c r="CT27" s="162">
        <f t="shared" ca="1" si="24"/>
        <v>87267.15255454104</v>
      </c>
      <c r="CU27" s="162">
        <f t="shared" ca="1" si="24"/>
        <v>87266.806865003135</v>
      </c>
      <c r="CV27" s="162">
        <f t="shared" ca="1" si="24"/>
        <v>72940.976752548158</v>
      </c>
      <c r="CW27" s="162">
        <f t="shared" ca="1" si="24"/>
        <v>75179.180311615753</v>
      </c>
      <c r="CX27" s="162">
        <f t="shared" ca="1" si="24"/>
        <v>75177.722033537473</v>
      </c>
      <c r="CY27" s="162">
        <f t="shared" ca="1" si="24"/>
        <v>80352.284969464818</v>
      </c>
      <c r="CZ27" s="162">
        <f t="shared" ca="1" si="24"/>
        <v>80553.129202837314</v>
      </c>
      <c r="DA27" s="162">
        <f t="shared" ca="1" si="24"/>
        <v>92636.819594932691</v>
      </c>
      <c r="DB27" s="162">
        <f t="shared" ca="1" si="24"/>
        <v>92636.819594932691</v>
      </c>
      <c r="DC27" s="162">
        <f t="shared" ca="1" si="24"/>
        <v>92636.819594932691</v>
      </c>
      <c r="DD27" s="162">
        <f t="shared" ca="1" si="24"/>
        <v>92636.819594932691</v>
      </c>
      <c r="DE27" s="162">
        <f t="shared" ca="1" si="24"/>
        <v>92636.819594932691</v>
      </c>
      <c r="DF27" s="162">
        <f t="shared" ca="1" si="24"/>
        <v>92636.819594932691</v>
      </c>
      <c r="DG27" s="162">
        <f t="shared" ca="1" si="24"/>
        <v>92636.819594932691</v>
      </c>
      <c r="DH27" s="162">
        <f t="shared" ca="1" si="24"/>
        <v>92636.819594932691</v>
      </c>
      <c r="DI27" s="162">
        <f t="shared" ca="1" si="24"/>
        <v>94818.957737131015</v>
      </c>
      <c r="DJ27" s="162">
        <f t="shared" ca="1" si="24"/>
        <v>94818.957737131015</v>
      </c>
      <c r="DK27" s="162">
        <f t="shared" ca="1" si="24"/>
        <v>94818.957737131015</v>
      </c>
      <c r="DL27" s="162">
        <f t="shared" ca="1" si="24"/>
        <v>95025.827297504671</v>
      </c>
      <c r="DM27" s="162">
        <f t="shared" ca="1" si="24"/>
        <v>95415.924182780684</v>
      </c>
      <c r="DN27" s="162">
        <f t="shared" ca="1" si="24"/>
        <v>95415.924182780684</v>
      </c>
      <c r="DO27" s="162">
        <f t="shared" ca="1" si="24"/>
        <v>95415.924182780669</v>
      </c>
      <c r="DP27" s="162">
        <f t="shared" ca="1" si="24"/>
        <v>95415.924182780698</v>
      </c>
      <c r="DQ27" s="162">
        <f t="shared" ca="1" si="24"/>
        <v>95415.924182780698</v>
      </c>
      <c r="DR27" s="162">
        <f t="shared" ca="1" si="24"/>
        <v>95415.924182780684</v>
      </c>
      <c r="DS27" s="162">
        <f t="shared" ca="1" si="24"/>
        <v>95415.924182780684</v>
      </c>
      <c r="DT27" s="162">
        <f t="shared" ca="1" si="24"/>
        <v>95415.924182780698</v>
      </c>
      <c r="DU27" s="162">
        <f t="shared" ca="1" si="24"/>
        <v>97663.526469244942</v>
      </c>
      <c r="DV27" s="162">
        <f t="shared" ca="1" si="24"/>
        <v>97663.526469244942</v>
      </c>
      <c r="DW27" s="162">
        <f t="shared" ca="1" si="24"/>
        <v>97663.526469244942</v>
      </c>
      <c r="DX27" s="162">
        <f t="shared" ca="1" si="24"/>
        <v>97876.602116429785</v>
      </c>
      <c r="DY27" s="162">
        <f t="shared" ca="1" si="24"/>
        <v>81291.129513711901</v>
      </c>
      <c r="DZ27" s="162">
        <f t="shared" ca="1" si="24"/>
        <v>81289.380933338383</v>
      </c>
      <c r="EA27" s="162">
        <f t="shared" ca="1" si="24"/>
        <v>81287.628040493917</v>
      </c>
      <c r="EB27" s="162">
        <f t="shared" ca="1" si="24"/>
        <v>84483.275721952945</v>
      </c>
      <c r="EC27" s="162">
        <f t="shared" ref="EC27:EE27" ca="1" si="25">SUM(EC17,EC25)</f>
        <v>84483.275721952959</v>
      </c>
      <c r="ED27" s="162">
        <f t="shared" ca="1" si="25"/>
        <v>98675.032687826868</v>
      </c>
      <c r="EE27" s="163">
        <f t="shared" ca="1" si="25"/>
        <v>98675.032687826868</v>
      </c>
    </row>
    <row r="28" spans="1:135" x14ac:dyDescent="0.25">
      <c r="B28" s="27"/>
      <c r="C28" s="156"/>
      <c r="D28" s="156"/>
      <c r="E28" s="156"/>
      <c r="F28" s="156"/>
      <c r="G28" s="156"/>
      <c r="H28" s="156"/>
      <c r="I28" s="156"/>
      <c r="J28" s="156"/>
      <c r="K28" s="156"/>
      <c r="L28" s="156"/>
      <c r="M28" s="156"/>
      <c r="N28" s="156"/>
      <c r="O28" s="156"/>
      <c r="P28" s="156"/>
      <c r="Q28" s="156"/>
      <c r="R28" s="156"/>
      <c r="S28" s="156"/>
      <c r="T28" s="156"/>
      <c r="U28" s="156"/>
      <c r="V28" s="156"/>
      <c r="W28" s="156"/>
      <c r="X28" s="156"/>
      <c r="Y28" s="156"/>
      <c r="Z28" s="156"/>
      <c r="AA28" s="156"/>
      <c r="AB28" s="156"/>
      <c r="AC28" s="156"/>
      <c r="AD28" s="156"/>
      <c r="AE28" s="156"/>
      <c r="AF28" s="156"/>
      <c r="AG28" s="156"/>
      <c r="AH28" s="156"/>
      <c r="AI28" s="156"/>
      <c r="AJ28" s="156"/>
      <c r="AK28" s="156"/>
      <c r="AL28" s="156"/>
      <c r="AM28" s="156"/>
      <c r="AN28" s="156"/>
      <c r="AO28" s="156"/>
      <c r="AP28" s="156"/>
      <c r="AQ28" s="156"/>
      <c r="AR28" s="156"/>
      <c r="AS28" s="156"/>
      <c r="AT28" s="156"/>
      <c r="AU28" s="156"/>
      <c r="AV28" s="156"/>
      <c r="AW28" s="156"/>
      <c r="AX28" s="156"/>
      <c r="AY28" s="156"/>
      <c r="AZ28" s="156"/>
      <c r="BA28" s="156"/>
      <c r="BB28" s="156"/>
      <c r="BC28" s="156"/>
      <c r="BD28" s="156"/>
      <c r="BE28" s="156"/>
      <c r="BF28" s="156"/>
      <c r="BG28" s="156"/>
      <c r="BH28" s="156"/>
      <c r="BI28" s="156"/>
      <c r="BJ28" s="156"/>
      <c r="BK28" s="156"/>
      <c r="BL28" s="156"/>
      <c r="BM28" s="156"/>
      <c r="BN28" s="156"/>
      <c r="BO28" s="156"/>
      <c r="BP28" s="156"/>
      <c r="BQ28" s="156"/>
      <c r="BR28" s="156"/>
      <c r="BS28" s="156"/>
      <c r="BT28" s="156"/>
      <c r="BU28" s="156"/>
      <c r="BV28" s="156"/>
      <c r="BW28" s="156"/>
      <c r="BX28" s="156"/>
      <c r="BY28" s="156"/>
      <c r="BZ28" s="156"/>
      <c r="CA28" s="156"/>
      <c r="CB28" s="156"/>
      <c r="CC28" s="156"/>
      <c r="CD28" s="156"/>
      <c r="CE28" s="156"/>
      <c r="CF28" s="156"/>
      <c r="CG28" s="156"/>
      <c r="CH28" s="156"/>
      <c r="CI28" s="156"/>
      <c r="CJ28" s="156"/>
      <c r="CK28" s="156"/>
      <c r="CL28" s="156"/>
      <c r="CM28" s="156"/>
      <c r="CN28" s="156"/>
      <c r="CO28" s="156"/>
      <c r="CP28" s="156"/>
      <c r="CQ28" s="156"/>
      <c r="CR28" s="156"/>
      <c r="CS28" s="156"/>
      <c r="CT28" s="156"/>
      <c r="CU28" s="156"/>
      <c r="CV28" s="156"/>
      <c r="CW28" s="156"/>
      <c r="CX28" s="156"/>
      <c r="CY28" s="156"/>
      <c r="CZ28" s="156"/>
      <c r="DA28" s="156"/>
      <c r="DB28" s="156"/>
      <c r="DC28" s="156"/>
      <c r="DD28" s="156"/>
      <c r="DE28" s="156"/>
      <c r="DF28" s="156"/>
      <c r="DG28" s="156"/>
      <c r="DH28" s="156"/>
      <c r="DI28" s="156"/>
      <c r="DJ28" s="156"/>
      <c r="DK28" s="156"/>
      <c r="DL28" s="156"/>
      <c r="DM28" s="156"/>
      <c r="DN28" s="156"/>
      <c r="DO28" s="156"/>
      <c r="DP28" s="156"/>
      <c r="DQ28" s="156"/>
      <c r="DR28" s="156"/>
      <c r="DS28" s="156"/>
      <c r="DT28" s="156"/>
      <c r="DU28" s="156"/>
      <c r="DV28" s="156"/>
      <c r="DW28" s="156"/>
      <c r="DX28" s="156"/>
      <c r="DY28" s="156"/>
      <c r="DZ28" s="156"/>
      <c r="EA28" s="156"/>
      <c r="EB28" s="156"/>
      <c r="EC28" s="156"/>
      <c r="ED28" s="156"/>
      <c r="EE28" s="158"/>
    </row>
    <row r="29" spans="1:135" x14ac:dyDescent="0.25">
      <c r="B29" s="219" t="s">
        <v>215</v>
      </c>
      <c r="C29" s="156"/>
      <c r="D29" s="156"/>
      <c r="E29" s="156"/>
      <c r="F29" s="156"/>
      <c r="G29" s="156"/>
      <c r="H29" s="156"/>
      <c r="I29" s="156"/>
      <c r="J29" s="156"/>
      <c r="K29" s="156"/>
      <c r="L29" s="156"/>
      <c r="M29" s="156"/>
      <c r="N29" s="156"/>
      <c r="O29" s="156"/>
      <c r="P29" s="156"/>
      <c r="Q29" s="156"/>
      <c r="R29" s="156"/>
      <c r="S29" s="156"/>
      <c r="T29" s="156"/>
      <c r="U29" s="156"/>
      <c r="V29" s="156"/>
      <c r="W29" s="156"/>
      <c r="X29" s="156"/>
      <c r="Y29" s="156"/>
      <c r="Z29" s="156"/>
      <c r="AA29" s="156"/>
      <c r="AB29" s="156"/>
      <c r="AC29" s="156"/>
      <c r="AD29" s="156"/>
      <c r="AE29" s="156"/>
      <c r="AF29" s="156"/>
      <c r="AG29" s="156"/>
      <c r="AH29" s="156"/>
      <c r="AI29" s="156"/>
      <c r="AJ29" s="156"/>
      <c r="AK29" s="156"/>
      <c r="AL29" s="156"/>
      <c r="AM29" s="156"/>
      <c r="AN29" s="156"/>
      <c r="AO29" s="156"/>
      <c r="AP29" s="156"/>
      <c r="AQ29" s="156"/>
      <c r="AR29" s="156"/>
      <c r="AS29" s="156"/>
      <c r="AT29" s="156"/>
      <c r="AU29" s="156"/>
      <c r="AV29" s="156"/>
      <c r="AW29" s="156"/>
      <c r="AX29" s="156"/>
      <c r="AY29" s="156"/>
      <c r="AZ29" s="156"/>
      <c r="BA29" s="156"/>
      <c r="BB29" s="156"/>
      <c r="BC29" s="156"/>
      <c r="BD29" s="156"/>
      <c r="BE29" s="156"/>
      <c r="BF29" s="156"/>
      <c r="BG29" s="156"/>
      <c r="BH29" s="156"/>
      <c r="BI29" s="156"/>
      <c r="BJ29" s="156"/>
      <c r="BK29" s="156"/>
      <c r="BL29" s="156"/>
      <c r="BM29" s="156"/>
      <c r="BN29" s="156"/>
      <c r="BO29" s="156"/>
      <c r="BP29" s="156"/>
      <c r="BQ29" s="156"/>
      <c r="BR29" s="156"/>
      <c r="BS29" s="156"/>
      <c r="BT29" s="156"/>
      <c r="BU29" s="156"/>
      <c r="BV29" s="156"/>
      <c r="BW29" s="156"/>
      <c r="BX29" s="156"/>
      <c r="BY29" s="156"/>
      <c r="BZ29" s="156"/>
      <c r="CA29" s="156"/>
      <c r="CB29" s="156"/>
      <c r="CC29" s="156"/>
      <c r="CD29" s="156"/>
      <c r="CE29" s="156"/>
      <c r="CF29" s="156"/>
      <c r="CG29" s="156"/>
      <c r="CH29" s="156"/>
      <c r="CI29" s="156"/>
      <c r="CJ29" s="156"/>
      <c r="CK29" s="156"/>
      <c r="CL29" s="156"/>
      <c r="CM29" s="156"/>
      <c r="CN29" s="156"/>
      <c r="CO29" s="156"/>
      <c r="CP29" s="156"/>
      <c r="CQ29" s="156"/>
      <c r="CR29" s="156"/>
      <c r="CS29" s="156"/>
      <c r="CT29" s="156"/>
      <c r="CU29" s="156"/>
      <c r="CV29" s="156"/>
      <c r="CW29" s="156"/>
      <c r="CX29" s="156"/>
      <c r="CY29" s="156"/>
      <c r="CZ29" s="156"/>
      <c r="DA29" s="156"/>
      <c r="DB29" s="156"/>
      <c r="DC29" s="156"/>
      <c r="DD29" s="156"/>
      <c r="DE29" s="156"/>
      <c r="DF29" s="156"/>
      <c r="DG29" s="156"/>
      <c r="DH29" s="156"/>
      <c r="DI29" s="156"/>
      <c r="DJ29" s="156"/>
      <c r="DK29" s="156"/>
      <c r="DL29" s="156"/>
      <c r="DM29" s="156"/>
      <c r="DN29" s="156"/>
      <c r="DO29" s="156"/>
      <c r="DP29" s="156"/>
      <c r="DQ29" s="156"/>
      <c r="DR29" s="156"/>
      <c r="DS29" s="156"/>
      <c r="DT29" s="156"/>
      <c r="DU29" s="156"/>
      <c r="DV29" s="156"/>
      <c r="DW29" s="156"/>
      <c r="DX29" s="156"/>
      <c r="DY29" s="156"/>
      <c r="DZ29" s="156"/>
      <c r="EA29" s="156"/>
      <c r="EB29" s="156"/>
      <c r="EC29" s="156"/>
      <c r="ED29" s="156"/>
      <c r="EE29" s="158"/>
    </row>
    <row r="30" spans="1:135" x14ac:dyDescent="0.25">
      <c r="A30" s="156">
        <f>SUMIF($C$3:$EE$3,"&lt;="&amp;Summary!$B$19,'Monthly CF'!C30:EE30)</f>
        <v>-5524463.9999999991</v>
      </c>
      <c r="B30" s="27" t="s">
        <v>216</v>
      </c>
      <c r="C30" s="156"/>
      <c r="D30" s="156">
        <f>-'Construction Budget'!J47</f>
        <v>-174212.5</v>
      </c>
      <c r="E30" s="156">
        <f>-'Construction Budget'!K47</f>
        <v>-174212.5</v>
      </c>
      <c r="F30" s="156">
        <f>-'Construction Budget'!L47</f>
        <v>-174212.50000576916</v>
      </c>
      <c r="G30" s="156">
        <f>-'Construction Budget'!M47</f>
        <v>-137545.83777707166</v>
      </c>
      <c r="H30" s="156">
        <f>-'Construction Budget'!N47</f>
        <v>-137547.12168241222</v>
      </c>
      <c r="I30" s="156">
        <f>-'Construction Budget'!O47</f>
        <v>-137687.37783541152</v>
      </c>
      <c r="J30" s="156">
        <f>-'Construction Budget'!P47</f>
        <v>-10574.369488651024</v>
      </c>
      <c r="K30" s="156">
        <f>-'Construction Budget'!Q47</f>
        <v>-101144.22163030322</v>
      </c>
      <c r="L30" s="156">
        <f>-'Construction Budget'!R47</f>
        <v>-617561.26681125048</v>
      </c>
      <c r="M30" s="156">
        <f>-'Construction Budget'!S47</f>
        <v>-1544093.9714357976</v>
      </c>
      <c r="N30" s="156">
        <f>-'Construction Budget'!T47</f>
        <v>-1544093.9714357976</v>
      </c>
      <c r="O30" s="156">
        <f>-'Construction Budget'!U47</f>
        <v>-617561.26681125024</v>
      </c>
      <c r="P30" s="156">
        <f>-'Construction Budget'!V47</f>
        <v>-102941.80496363659</v>
      </c>
      <c r="Q30" s="156">
        <f>-'Construction Budget'!W47</f>
        <v>-12371.952821984401</v>
      </c>
      <c r="R30" s="156">
        <f>-'Construction Budget'!X47</f>
        <v>-6568.2945020779962</v>
      </c>
      <c r="S30" s="156">
        <f>-'Construction Budget'!Y47</f>
        <v>-6428.0383490788463</v>
      </c>
      <c r="T30" s="156">
        <f>-'Construction Budget'!Z47</f>
        <v>-6426.7544437383376</v>
      </c>
      <c r="U30" s="156">
        <f>-'Construction Budget'!AA47</f>
        <v>-6426.7500057691877</v>
      </c>
      <c r="V30" s="156">
        <f>-'Construction Budget'!AB47</f>
        <v>-6426.75</v>
      </c>
      <c r="W30" s="156">
        <f>-'Construction Budget'!AC47</f>
        <v>-6426.75</v>
      </c>
      <c r="X30" s="156">
        <f>-'Construction Budget'!AD47</f>
        <v>0</v>
      </c>
      <c r="Y30" s="156">
        <f>-'Construction Budget'!AE47</f>
        <v>0</v>
      </c>
      <c r="Z30" s="156">
        <f>-'Construction Budget'!AF47</f>
        <v>0</v>
      </c>
      <c r="AA30" s="156">
        <f>-'Construction Budget'!AG47</f>
        <v>0</v>
      </c>
      <c r="AB30" s="156">
        <f>-'Construction Budget'!AH47</f>
        <v>0</v>
      </c>
      <c r="AC30" s="156">
        <f>-'Construction Budget'!AI47</f>
        <v>0</v>
      </c>
      <c r="AD30" s="156">
        <f>-'Construction Budget'!AJ47</f>
        <v>0</v>
      </c>
      <c r="AE30" s="156">
        <f>-'Construction Budget'!AK47</f>
        <v>0</v>
      </c>
      <c r="AF30" s="156">
        <f>-'Construction Budget'!AL47</f>
        <v>0</v>
      </c>
      <c r="AG30" s="156">
        <f>-'Construction Budget'!AM47</f>
        <v>0</v>
      </c>
      <c r="AH30" s="156">
        <f>-'Construction Budget'!AN47</f>
        <v>0</v>
      </c>
      <c r="AI30" s="156">
        <f>-'Construction Budget'!AO47</f>
        <v>0</v>
      </c>
      <c r="AJ30" s="156">
        <f>-'Construction Budget'!AP47</f>
        <v>0</v>
      </c>
      <c r="AK30" s="156">
        <f>-'Construction Budget'!AQ47</f>
        <v>0</v>
      </c>
      <c r="AL30" s="156">
        <f>-'Construction Budget'!AR47</f>
        <v>0</v>
      </c>
      <c r="AM30" s="156">
        <f>-'Construction Budget'!AS47</f>
        <v>0</v>
      </c>
      <c r="AN30" s="156">
        <f>-'Construction Budget'!AT47</f>
        <v>0</v>
      </c>
      <c r="AO30" s="156">
        <f>-'Construction Budget'!AU47</f>
        <v>0</v>
      </c>
      <c r="AP30" s="156">
        <f>-'Construction Budget'!AV47</f>
        <v>0</v>
      </c>
      <c r="AQ30" s="156">
        <f>-'Construction Budget'!AW47</f>
        <v>0</v>
      </c>
      <c r="AR30" s="156">
        <f>-'Construction Budget'!AX47</f>
        <v>0</v>
      </c>
      <c r="AS30" s="156">
        <f>-'Construction Budget'!AY47</f>
        <v>0</v>
      </c>
      <c r="AT30" s="156">
        <f>-'Construction Budget'!AZ47</f>
        <v>0</v>
      </c>
      <c r="AU30" s="156">
        <f>-'Construction Budget'!BA47</f>
        <v>0</v>
      </c>
      <c r="AV30" s="156">
        <f>-'Construction Budget'!BB47</f>
        <v>0</v>
      </c>
      <c r="AW30" s="156">
        <f>-'Construction Budget'!BC47</f>
        <v>0</v>
      </c>
      <c r="AX30" s="156">
        <f>-'Construction Budget'!BD47</f>
        <v>0</v>
      </c>
      <c r="AY30" s="156">
        <f>-'Construction Budget'!BE47</f>
        <v>0</v>
      </c>
      <c r="AZ30" s="156">
        <f>-'Construction Budget'!BF47</f>
        <v>0</v>
      </c>
      <c r="BA30" s="156">
        <f>-'Construction Budget'!BG47</f>
        <v>0</v>
      </c>
      <c r="BB30" s="156">
        <f>-'Construction Budget'!BH47</f>
        <v>0</v>
      </c>
      <c r="BC30" s="156">
        <f>-'Construction Budget'!BI47</f>
        <v>0</v>
      </c>
      <c r="BD30" s="156">
        <f>-'Construction Budget'!BJ47</f>
        <v>0</v>
      </c>
      <c r="BE30" s="156">
        <f>-'Construction Budget'!BK47</f>
        <v>0</v>
      </c>
      <c r="BF30" s="156">
        <f>-'Construction Budget'!BL47</f>
        <v>0</v>
      </c>
      <c r="BG30" s="156">
        <f>-'Construction Budget'!BM47</f>
        <v>0</v>
      </c>
      <c r="BH30" s="156">
        <f>-'Construction Budget'!BN47</f>
        <v>0</v>
      </c>
      <c r="BI30" s="156">
        <f>-'Construction Budget'!BO47</f>
        <v>0</v>
      </c>
      <c r="BJ30" s="156">
        <f>-'Construction Budget'!BP47</f>
        <v>0</v>
      </c>
      <c r="BK30" s="156">
        <f>-'Construction Budget'!BQ47</f>
        <v>0</v>
      </c>
      <c r="BL30" s="156">
        <f>-'Construction Budget'!BR47</f>
        <v>0</v>
      </c>
      <c r="BM30" s="156">
        <f>-'Construction Budget'!BS47</f>
        <v>0</v>
      </c>
      <c r="BN30" s="156">
        <f>-'Construction Budget'!BT47</f>
        <v>0</v>
      </c>
      <c r="BO30" s="156">
        <f>-'Construction Budget'!BU47</f>
        <v>0</v>
      </c>
      <c r="BP30" s="156">
        <f>-'Construction Budget'!BV47</f>
        <v>0</v>
      </c>
      <c r="BQ30" s="156">
        <f>-'Construction Budget'!BW47</f>
        <v>0</v>
      </c>
      <c r="BR30" s="156">
        <f>-'Construction Budget'!BX47</f>
        <v>0</v>
      </c>
      <c r="BS30" s="156">
        <f>-'Construction Budget'!BY47</f>
        <v>0</v>
      </c>
      <c r="BT30" s="156">
        <f>-'Construction Budget'!BZ47</f>
        <v>0</v>
      </c>
      <c r="BU30" s="156">
        <f>-'Construction Budget'!CA47</f>
        <v>0</v>
      </c>
      <c r="BV30" s="156">
        <f>-'Construction Budget'!CB47</f>
        <v>0</v>
      </c>
      <c r="BW30" s="156">
        <f>-'Construction Budget'!CC47</f>
        <v>0</v>
      </c>
      <c r="BX30" s="156">
        <f>-'Construction Budget'!CD47</f>
        <v>0</v>
      </c>
      <c r="BY30" s="156">
        <f>-'Construction Budget'!CE47</f>
        <v>0</v>
      </c>
      <c r="BZ30" s="156">
        <f>-'Construction Budget'!CF47</f>
        <v>0</v>
      </c>
      <c r="CA30" s="156">
        <f>-'Construction Budget'!CG47</f>
        <v>0</v>
      </c>
      <c r="CB30" s="156">
        <f>-'Construction Budget'!CH47</f>
        <v>0</v>
      </c>
      <c r="CC30" s="156">
        <f>-'Construction Budget'!CI47</f>
        <v>0</v>
      </c>
      <c r="CD30" s="156">
        <f>-'Construction Budget'!CJ47</f>
        <v>0</v>
      </c>
      <c r="CE30" s="156">
        <f>-'Construction Budget'!CK47</f>
        <v>0</v>
      </c>
      <c r="CF30" s="156">
        <f>-'Construction Budget'!CL47</f>
        <v>0</v>
      </c>
      <c r="CG30" s="156">
        <f>-'Construction Budget'!CM47</f>
        <v>0</v>
      </c>
      <c r="CH30" s="156">
        <f>-'Construction Budget'!CN47</f>
        <v>0</v>
      </c>
      <c r="CI30" s="156">
        <f>-'Construction Budget'!CO47</f>
        <v>0</v>
      </c>
      <c r="CJ30" s="156">
        <f>-'Construction Budget'!CP47</f>
        <v>0</v>
      </c>
      <c r="CK30" s="156">
        <f>-'Construction Budget'!CQ47</f>
        <v>0</v>
      </c>
      <c r="CL30" s="156">
        <f>-'Construction Budget'!CR47</f>
        <v>0</v>
      </c>
      <c r="CM30" s="156">
        <f>-'Construction Budget'!CS47</f>
        <v>0</v>
      </c>
      <c r="CN30" s="156">
        <f>-'Construction Budget'!CT47</f>
        <v>0</v>
      </c>
      <c r="CO30" s="156">
        <f>-'Construction Budget'!CU47</f>
        <v>0</v>
      </c>
      <c r="CP30" s="156">
        <f>-'Construction Budget'!CV47</f>
        <v>0</v>
      </c>
      <c r="CQ30" s="156">
        <f>-'Construction Budget'!CW47</f>
        <v>0</v>
      </c>
      <c r="CR30" s="156">
        <f>-'Construction Budget'!CX47</f>
        <v>0</v>
      </c>
      <c r="CS30" s="156">
        <f>-'Construction Budget'!CY47</f>
        <v>0</v>
      </c>
      <c r="CT30" s="156">
        <f>-'Construction Budget'!CZ47</f>
        <v>0</v>
      </c>
      <c r="CU30" s="156">
        <f>-'Construction Budget'!DA47</f>
        <v>0</v>
      </c>
      <c r="CV30" s="156">
        <f>-'Construction Budget'!DB47</f>
        <v>0</v>
      </c>
      <c r="CW30" s="156">
        <f>-'Construction Budget'!DC47</f>
        <v>0</v>
      </c>
      <c r="CX30" s="156">
        <f>-'Construction Budget'!DD47</f>
        <v>0</v>
      </c>
      <c r="CY30" s="156">
        <f>-'Construction Budget'!DE47</f>
        <v>0</v>
      </c>
      <c r="CZ30" s="156">
        <f>-'Construction Budget'!DF47</f>
        <v>0</v>
      </c>
      <c r="DA30" s="156">
        <f>-'Construction Budget'!DG47</f>
        <v>0</v>
      </c>
      <c r="DB30" s="156">
        <f>-'Construction Budget'!DH47</f>
        <v>0</v>
      </c>
      <c r="DC30" s="156">
        <f>-'Construction Budget'!DI47</f>
        <v>0</v>
      </c>
      <c r="DD30" s="156">
        <f>-'Construction Budget'!DJ47</f>
        <v>0</v>
      </c>
      <c r="DE30" s="156">
        <f>-'Construction Budget'!DK47</f>
        <v>0</v>
      </c>
      <c r="DF30" s="156">
        <f>-'Construction Budget'!DL47</f>
        <v>0</v>
      </c>
      <c r="DG30" s="156">
        <f>-'Construction Budget'!DM47</f>
        <v>0</v>
      </c>
      <c r="DH30" s="156">
        <f>-'Construction Budget'!DN47</f>
        <v>0</v>
      </c>
      <c r="DI30" s="156">
        <f>-'Construction Budget'!DO47</f>
        <v>0</v>
      </c>
      <c r="DJ30" s="156">
        <f>-'Construction Budget'!DP47</f>
        <v>0</v>
      </c>
      <c r="DK30" s="156">
        <f>-'Construction Budget'!DQ47</f>
        <v>0</v>
      </c>
      <c r="DL30" s="156">
        <f>-'Construction Budget'!DR47</f>
        <v>0</v>
      </c>
      <c r="DM30" s="156">
        <f>-'Construction Budget'!DS47</f>
        <v>0</v>
      </c>
      <c r="DN30" s="156">
        <f>-'Construction Budget'!DT47</f>
        <v>0</v>
      </c>
      <c r="DO30" s="156">
        <f>-'Construction Budget'!DU47</f>
        <v>0</v>
      </c>
      <c r="DP30" s="156">
        <f>-'Construction Budget'!DV47</f>
        <v>0</v>
      </c>
      <c r="DQ30" s="156">
        <f>-'Construction Budget'!DW47</f>
        <v>0</v>
      </c>
      <c r="DR30" s="156">
        <f>-'Construction Budget'!DX47</f>
        <v>0</v>
      </c>
      <c r="DS30" s="156">
        <f>-'Construction Budget'!DY47</f>
        <v>0</v>
      </c>
      <c r="DT30" s="156">
        <f>-'Construction Budget'!DZ47</f>
        <v>0</v>
      </c>
      <c r="DU30" s="156">
        <f>-'Construction Budget'!EA47</f>
        <v>0</v>
      </c>
      <c r="DV30" s="156">
        <f>-'Construction Budget'!EB47</f>
        <v>0</v>
      </c>
      <c r="DW30" s="156">
        <f>-'Construction Budget'!EC47</f>
        <v>0</v>
      </c>
      <c r="DX30" s="156">
        <f>-'Construction Budget'!ED47</f>
        <v>0</v>
      </c>
      <c r="DY30" s="156">
        <f>-'Construction Budget'!EE47</f>
        <v>0</v>
      </c>
      <c r="DZ30" s="156">
        <f>-'Construction Budget'!EF47</f>
        <v>0</v>
      </c>
      <c r="EA30" s="156">
        <f>-'Construction Budget'!EG47</f>
        <v>0</v>
      </c>
      <c r="EB30" s="156">
        <f>-'Construction Budget'!EH47</f>
        <v>0</v>
      </c>
      <c r="EC30" s="156">
        <f>-'Construction Budget'!EI47</f>
        <v>0</v>
      </c>
      <c r="ED30" s="156">
        <f>-'Construction Budget'!EJ47</f>
        <v>0</v>
      </c>
      <c r="EE30" s="158">
        <f>-'Construction Budget'!EK47</f>
        <v>0</v>
      </c>
    </row>
    <row r="31" spans="1:135" x14ac:dyDescent="0.25">
      <c r="A31" s="156">
        <f>SUMIF($C$3:$EE$3,"&lt;="&amp;Summary!$B$19,'Monthly CF'!C31:EE31)</f>
        <v>-1128750.402001</v>
      </c>
      <c r="B31" s="27" t="s">
        <v>41</v>
      </c>
      <c r="C31" s="156"/>
      <c r="D31" s="156">
        <f>SUMIF(Leases!$B:$B,"TI",Leases!D:D)</f>
        <v>0</v>
      </c>
      <c r="E31" s="156">
        <f>SUMIF(Leases!$B:$B,"TI",Leases!E:E)</f>
        <v>0</v>
      </c>
      <c r="F31" s="156">
        <f>SUMIF(Leases!$B:$B,"TI",Leases!F:F)</f>
        <v>0</v>
      </c>
      <c r="G31" s="156">
        <f>SUMIF(Leases!$B:$B,"TI",Leases!G:G)</f>
        <v>0</v>
      </c>
      <c r="H31" s="156">
        <f>SUMIF(Leases!$B:$B,"TI",Leases!H:H)</f>
        <v>0</v>
      </c>
      <c r="I31" s="156">
        <f>SUMIF(Leases!$B:$B,"TI",Leases!I:I)</f>
        <v>0</v>
      </c>
      <c r="J31" s="156">
        <f>SUMIF(Leases!$B:$B,"TI",Leases!J:J)</f>
        <v>0</v>
      </c>
      <c r="K31" s="156">
        <f>SUMIF(Leases!$B:$B,"TI",Leases!K:K)</f>
        <v>0</v>
      </c>
      <c r="L31" s="156">
        <f>SUMIF(Leases!$B:$B,"TI",Leases!L:L)</f>
        <v>0</v>
      </c>
      <c r="M31" s="156">
        <f>SUMIF(Leases!$B:$B,"TI",Leases!M:M)</f>
        <v>0</v>
      </c>
      <c r="N31" s="156">
        <f>SUMIF(Leases!$B:$B,"TI",Leases!N:N)</f>
        <v>0</v>
      </c>
      <c r="O31" s="156">
        <f>SUMIF(Leases!$B:$B,"TI",Leases!O:O)</f>
        <v>0</v>
      </c>
      <c r="P31" s="156">
        <f>SUMIF(Leases!$B:$B,"TI",Leases!P:P)</f>
        <v>0</v>
      </c>
      <c r="Q31" s="156">
        <f>SUMIF(Leases!$B:$B,"TI",Leases!Q:Q)</f>
        <v>0</v>
      </c>
      <c r="R31" s="156">
        <f>SUMIF(Leases!$B:$B,"TI",Leases!R:R)</f>
        <v>0</v>
      </c>
      <c r="S31" s="156">
        <f>SUMIF(Leases!$B:$B,"TI",Leases!S:S)</f>
        <v>0</v>
      </c>
      <c r="T31" s="156">
        <f>SUMIF(Leases!$B:$B,"TI",Leases!T:T)</f>
        <v>0</v>
      </c>
      <c r="U31" s="156">
        <f>SUMIF(Leases!$B:$B,"TI",Leases!U:U)</f>
        <v>0</v>
      </c>
      <c r="V31" s="156">
        <f>SUMIF(Leases!$B:$B,"TI",Leases!V:V)</f>
        <v>0</v>
      </c>
      <c r="W31" s="156">
        <f>SUMIF(Leases!$B:$B,"TI",Leases!W:W)</f>
        <v>-328312.5</v>
      </c>
      <c r="X31" s="156">
        <f>SUMIF(Leases!$B:$B,"TI",Leases!X:X)</f>
        <v>-32187.5</v>
      </c>
      <c r="Y31" s="156">
        <f>SUMIF(Leases!$B:$B,"TI",Leases!Y:Y)</f>
        <v>-19312.5</v>
      </c>
      <c r="Z31" s="156">
        <f>SUMIF(Leases!$B:$B,"TI",Leases!Z:Z)</f>
        <v>0</v>
      </c>
      <c r="AA31" s="156">
        <f>SUMIF(Leases!$B:$B,"TI",Leases!AA:AA)</f>
        <v>-90125</v>
      </c>
      <c r="AB31" s="156">
        <f>SUMIF(Leases!$B:$B,"TI",Leases!AB:AB)</f>
        <v>-90125</v>
      </c>
      <c r="AC31" s="156">
        <f>SUMIF(Leases!$B:$B,"TI",Leases!AC:AC)</f>
        <v>0</v>
      </c>
      <c r="AD31" s="156">
        <f>SUMIF(Leases!$B:$B,"TI",Leases!AD:AD)</f>
        <v>0</v>
      </c>
      <c r="AE31" s="156">
        <f>SUMIF(Leases!$B:$B,"TI",Leases!AE:AE)</f>
        <v>-66306.25</v>
      </c>
      <c r="AF31" s="156">
        <f>SUMIF(Leases!$B:$B,"TI",Leases!AF:AF)</f>
        <v>-106090</v>
      </c>
      <c r="AG31" s="156">
        <f>SUMIF(Leases!$B:$B,"TI",Leases!AG:AG)</f>
        <v>0</v>
      </c>
      <c r="AH31" s="156">
        <f>SUMIF(Leases!$B:$B,"TI",Leases!AH:AH)</f>
        <v>0</v>
      </c>
      <c r="AI31" s="156">
        <f>SUMIF(Leases!$B:$B,"TI",Leases!AI:AI)</f>
        <v>0</v>
      </c>
      <c r="AJ31" s="156">
        <f>SUMIF(Leases!$B:$B,"TI",Leases!AJ:AJ)</f>
        <v>0</v>
      </c>
      <c r="AK31" s="156">
        <f>SUMIF(Leases!$B:$B,"TI",Leases!AK:AK)</f>
        <v>0</v>
      </c>
      <c r="AL31" s="156">
        <f>SUMIF(Leases!$B:$B,"TI",Leases!AL:AL)</f>
        <v>0</v>
      </c>
      <c r="AM31" s="156">
        <f>SUMIF(Leases!$B:$B,"TI",Leases!AM:AM)</f>
        <v>0</v>
      </c>
      <c r="AN31" s="156">
        <f>SUMIF(Leases!$B:$B,"TI",Leases!AN:AN)</f>
        <v>0</v>
      </c>
      <c r="AO31" s="156">
        <f>SUMIF(Leases!$B:$B,"TI",Leases!AO:AO)</f>
        <v>0</v>
      </c>
      <c r="AP31" s="156">
        <f>SUMIF(Leases!$B:$B,"TI",Leases!AP:AP)</f>
        <v>0</v>
      </c>
      <c r="AQ31" s="156">
        <f>SUMIF(Leases!$B:$B,"TI",Leases!AQ:AQ)</f>
        <v>0</v>
      </c>
      <c r="AR31" s="156">
        <f>SUMIF(Leases!$B:$B,"TI",Leases!AR:AR)</f>
        <v>0</v>
      </c>
      <c r="AS31" s="156">
        <f>SUMIF(Leases!$B:$B,"TI",Leases!AS:AS)</f>
        <v>0</v>
      </c>
      <c r="AT31" s="156">
        <f>SUMIF(Leases!$B:$B,"TI",Leases!AT:AT)</f>
        <v>0</v>
      </c>
      <c r="AU31" s="156">
        <f>SUMIF(Leases!$B:$B,"TI",Leases!AU:AU)</f>
        <v>0</v>
      </c>
      <c r="AV31" s="156">
        <f>SUMIF(Leases!$B:$B,"TI",Leases!AV:AV)</f>
        <v>0</v>
      </c>
      <c r="AW31" s="156">
        <f>SUMIF(Leases!$B:$B,"TI",Leases!AW:AW)</f>
        <v>0</v>
      </c>
      <c r="AX31" s="156">
        <f>SUMIF(Leases!$B:$B,"TI",Leases!AX:AX)</f>
        <v>0</v>
      </c>
      <c r="AY31" s="156">
        <f>SUMIF(Leases!$B:$B,"TI",Leases!AY:AY)</f>
        <v>0</v>
      </c>
      <c r="AZ31" s="156">
        <f>SUMIF(Leases!$B:$B,"TI",Leases!AZ:AZ)</f>
        <v>0</v>
      </c>
      <c r="BA31" s="156">
        <f>SUMIF(Leases!$B:$B,"TI",Leases!BA:BA)</f>
        <v>0</v>
      </c>
      <c r="BB31" s="156">
        <f>SUMIF(Leases!$B:$B,"TI",Leases!BB:BB)</f>
        <v>0</v>
      </c>
      <c r="BC31" s="156">
        <f>SUMIF(Leases!$B:$B,"TI",Leases!BC:BC)</f>
        <v>0</v>
      </c>
      <c r="BD31" s="156">
        <f>SUMIF(Leases!$B:$B,"TI",Leases!BD:BD)</f>
        <v>0</v>
      </c>
      <c r="BE31" s="156">
        <f>SUMIF(Leases!$B:$B,"TI",Leases!BE:BE)</f>
        <v>0</v>
      </c>
      <c r="BF31" s="156">
        <f>SUMIF(Leases!$B:$B,"TI",Leases!BF:BF)</f>
        <v>0</v>
      </c>
      <c r="BG31" s="156">
        <f>SUMIF(Leases!$B:$B,"TI",Leases!BG:BG)</f>
        <v>0</v>
      </c>
      <c r="BH31" s="156">
        <f>SUMIF(Leases!$B:$B,"TI",Leases!BH:BH)</f>
        <v>0</v>
      </c>
      <c r="BI31" s="156">
        <f>SUMIF(Leases!$B:$B,"TI",Leases!BI:BI)</f>
        <v>0</v>
      </c>
      <c r="BJ31" s="156">
        <f>SUMIF(Leases!$B:$B,"TI",Leases!BJ:BJ)</f>
        <v>-287004.74654999998</v>
      </c>
      <c r="BK31" s="156">
        <f>SUMIF(Leases!$B:$B,"TI",Leases!BK:BK)</f>
        <v>-28137.720249999998</v>
      </c>
      <c r="BL31" s="156">
        <f>SUMIF(Leases!$B:$B,"TI",Leases!BL:BL)</f>
        <v>0</v>
      </c>
      <c r="BM31" s="156">
        <f>SUMIF(Leases!$B:$B,"TI",Leases!BM:BM)</f>
        <v>0</v>
      </c>
      <c r="BN31" s="156">
        <f>SUMIF(Leases!$B:$B,"TI",Leases!BN:BN)</f>
        <v>0</v>
      </c>
      <c r="BO31" s="156">
        <f>SUMIF(Leases!$B:$B,"TI",Leases!BO:BO)</f>
        <v>-81149.185200999986</v>
      </c>
      <c r="BP31" s="156">
        <f>SUMIF(Leases!$B:$B,"TI",Leases!BP:BP)</f>
        <v>0</v>
      </c>
      <c r="BQ31" s="156">
        <f>SUMIF(Leases!$B:$B,"TI",Leases!BQ:BQ)</f>
        <v>0</v>
      </c>
      <c r="BR31" s="156">
        <f>SUMIF(Leases!$B:$B,"TI",Leases!BR:BR)</f>
        <v>0</v>
      </c>
      <c r="BS31" s="156">
        <f>SUMIF(Leases!$B:$B,"TI",Leases!BS:BS)</f>
        <v>0</v>
      </c>
      <c r="BT31" s="156">
        <f>SUMIF(Leases!$B:$B,"TI",Leases!BT:BT)</f>
        <v>0</v>
      </c>
      <c r="BU31" s="156">
        <f>SUMIF(Leases!$B:$B,"TI",Leases!BU:BU)</f>
        <v>0</v>
      </c>
      <c r="BV31" s="156">
        <f>SUMIF(Leases!$B:$B,"TI",Leases!BV:BV)</f>
        <v>0</v>
      </c>
      <c r="BW31" s="156">
        <f>SUMIF(Leases!$B:$B,"TI",Leases!BW:BW)</f>
        <v>0</v>
      </c>
      <c r="BX31" s="156">
        <f>SUMIF(Leases!$B:$B,"TI",Leases!BX:BX)</f>
        <v>0</v>
      </c>
      <c r="BY31" s="156">
        <f>SUMIF(Leases!$B:$B,"TI",Leases!BY:BY)</f>
        <v>0</v>
      </c>
      <c r="BZ31" s="156">
        <f>SUMIF(Leases!$B:$B,"TI",Leases!BZ:BZ)</f>
        <v>0</v>
      </c>
      <c r="CA31" s="156">
        <f>SUMIF(Leases!$B:$B,"TI",Leases!CA:CA)</f>
        <v>0</v>
      </c>
      <c r="CB31" s="156">
        <f>SUMIF(Leases!$B:$B,"TI",Leases!CB:CB)</f>
        <v>0</v>
      </c>
      <c r="CC31" s="156">
        <f>SUMIF(Leases!$B:$B,"TI",Leases!CC:CC)</f>
        <v>0</v>
      </c>
      <c r="CD31" s="156">
        <f>SUMIF(Leases!$B:$B,"TI",Leases!CD:CD)</f>
        <v>0</v>
      </c>
      <c r="CE31" s="156">
        <f>SUMIF(Leases!$B:$B,"TI",Leases!CE:CE)</f>
        <v>0</v>
      </c>
      <c r="CF31" s="156">
        <f>SUMIF(Leases!$B:$B,"TI",Leases!CF:CF)</f>
        <v>0</v>
      </c>
      <c r="CG31" s="156">
        <f>SUMIF(Leases!$B:$B,"TI",Leases!CG:CG)</f>
        <v>0</v>
      </c>
      <c r="CH31" s="156">
        <f>SUMIF(Leases!$B:$B,"TI",Leases!CH:CH)</f>
        <v>0</v>
      </c>
      <c r="CI31" s="156">
        <f>SUMIF(Leases!$B:$B,"TI",Leases!CI:CI)</f>
        <v>0</v>
      </c>
      <c r="CJ31" s="156">
        <f>SUMIF(Leases!$B:$B,"TI",Leases!CJ:CJ)</f>
        <v>0</v>
      </c>
      <c r="CK31" s="156">
        <f>SUMIF(Leases!$B:$B,"TI",Leases!CK:CK)</f>
        <v>0</v>
      </c>
      <c r="CL31" s="156">
        <f>SUMIF(Leases!$B:$B,"TI",Leases!CL:CL)</f>
        <v>0</v>
      </c>
      <c r="CM31" s="156">
        <f>SUMIF(Leases!$B:$B,"TI",Leases!CM:CM)</f>
        <v>0</v>
      </c>
      <c r="CN31" s="156">
        <f>SUMIF(Leases!$B:$B,"TI",Leases!CN:CN)</f>
        <v>0</v>
      </c>
      <c r="CO31" s="156">
        <f>SUMIF(Leases!$B:$B,"TI",Leases!CO:CO)</f>
        <v>0</v>
      </c>
      <c r="CP31" s="156">
        <f>SUMIF(Leases!$B:$B,"TI",Leases!CP:CP)</f>
        <v>0</v>
      </c>
      <c r="CQ31" s="156">
        <f>SUMIF(Leases!$B:$B,"TI",Leases!CQ:CQ)</f>
        <v>0</v>
      </c>
      <c r="CR31" s="156">
        <f>SUMIF(Leases!$B:$B,"TI",Leases!CR:CR)</f>
        <v>0</v>
      </c>
      <c r="CS31" s="156">
        <f>SUMIF(Leases!$B:$B,"TI",Leases!CS:CS)</f>
        <v>0</v>
      </c>
      <c r="CT31" s="156">
        <f>SUMIF(Leases!$B:$B,"TI",Leases!CT:CT)</f>
        <v>0</v>
      </c>
      <c r="CU31" s="156">
        <f>SUMIF(Leases!$B:$B,"TI",Leases!CU:CU)</f>
        <v>0</v>
      </c>
      <c r="CV31" s="156">
        <f>SUMIF(Leases!$B:$B,"TI",Leases!CV:CV)</f>
        <v>-18448.10798137305</v>
      </c>
      <c r="CW31" s="156">
        <f>SUMIF(Leases!$B:$B,"TI",Leases!CW:CW)</f>
        <v>0</v>
      </c>
      <c r="CX31" s="156">
        <f>SUMIF(Leases!$B:$B,"TI",Leases!CX:CX)</f>
        <v>-88673.905697133116</v>
      </c>
      <c r="CY31" s="156">
        <f>SUMIF(Leases!$B:$B,"TI",Leases!CY:CY)</f>
        <v>0</v>
      </c>
      <c r="CZ31" s="156">
        <f>SUMIF(Leases!$B:$B,"TI",Leases!CZ:CZ)</f>
        <v>0</v>
      </c>
      <c r="DA31" s="156">
        <f>SUMIF(Leases!$B:$B,"TI",Leases!DA:DA)</f>
        <v>0</v>
      </c>
      <c r="DB31" s="156">
        <f>SUMIF(Leases!$B:$B,"TI",Leases!DB:DB)</f>
        <v>0</v>
      </c>
      <c r="DC31" s="156">
        <f>SUMIF(Leases!$B:$B,"TI",Leases!DC:DC)</f>
        <v>0</v>
      </c>
      <c r="DD31" s="156">
        <f>SUMIF(Leases!$B:$B,"TI",Leases!DD:DD)</f>
        <v>0</v>
      </c>
      <c r="DE31" s="156">
        <f>SUMIF(Leases!$B:$B,"TI",Leases!DE:DE)</f>
        <v>0</v>
      </c>
      <c r="DF31" s="156">
        <f>SUMIF(Leases!$B:$B,"TI",Leases!DF:DF)</f>
        <v>0</v>
      </c>
      <c r="DG31" s="156">
        <f>SUMIF(Leases!$B:$B,"TI",Leases!DG:DG)</f>
        <v>0</v>
      </c>
      <c r="DH31" s="156">
        <f>SUMIF(Leases!$B:$B,"TI",Leases!DH:DH)</f>
        <v>0</v>
      </c>
      <c r="DI31" s="156">
        <f>SUMIF(Leases!$B:$B,"TI",Leases!DI:DI)</f>
        <v>0</v>
      </c>
      <c r="DJ31" s="156">
        <f>SUMIF(Leases!$B:$B,"TI",Leases!DJ:DJ)</f>
        <v>0</v>
      </c>
      <c r="DK31" s="156">
        <f>SUMIF(Leases!$B:$B,"TI",Leases!DK:DK)</f>
        <v>0</v>
      </c>
      <c r="DL31" s="156">
        <f>SUMIF(Leases!$B:$B,"TI",Leases!DL:DL)</f>
        <v>0</v>
      </c>
      <c r="DM31" s="156">
        <f>SUMIF(Leases!$B:$B,"TI",Leases!DM:DM)</f>
        <v>0</v>
      </c>
      <c r="DN31" s="156">
        <f>SUMIF(Leases!$B:$B,"TI",Leases!DN:DN)</f>
        <v>0</v>
      </c>
      <c r="DO31" s="156">
        <f>SUMIF(Leases!$B:$B,"TI",Leases!DO:DO)</f>
        <v>0</v>
      </c>
      <c r="DP31" s="156">
        <f>SUMIF(Leases!$B:$B,"TI",Leases!DP:DP)</f>
        <v>0</v>
      </c>
      <c r="DQ31" s="156">
        <f>SUMIF(Leases!$B:$B,"TI",Leases!DQ:DQ)</f>
        <v>0</v>
      </c>
      <c r="DR31" s="156">
        <f>SUMIF(Leases!$B:$B,"TI",Leases!DR:DR)</f>
        <v>0</v>
      </c>
      <c r="DS31" s="156">
        <f>SUMIF(Leases!$B:$B,"TI",Leases!DS:DS)</f>
        <v>0</v>
      </c>
      <c r="DT31" s="156">
        <f>SUMIF(Leases!$B:$B,"TI",Leases!DT:DT)</f>
        <v>0</v>
      </c>
      <c r="DU31" s="156">
        <f>SUMIF(Leases!$B:$B,"TI",Leases!DU:DU)</f>
        <v>0</v>
      </c>
      <c r="DV31" s="156">
        <f>SUMIF(Leases!$B:$B,"TI",Leases!DV:DV)</f>
        <v>0</v>
      </c>
      <c r="DW31" s="156">
        <f>SUMIF(Leases!$B:$B,"TI",Leases!DW:DW)</f>
        <v>0</v>
      </c>
      <c r="DX31" s="156">
        <f>SUMIF(Leases!$B:$B,"TI",Leases!DX:DX)</f>
        <v>0</v>
      </c>
      <c r="DY31" s="156">
        <f>SUMIF(Leases!$B:$B,"TI",Leases!DY:DY)</f>
        <v>0</v>
      </c>
      <c r="DZ31" s="156">
        <f>SUMIF(Leases!$B:$B,"TI",Leases!DZ:DZ)</f>
        <v>0</v>
      </c>
      <c r="EA31" s="156">
        <f>SUMIF(Leases!$B:$B,"TI",Leases!EA:EA)</f>
        <v>-107513.31034752974</v>
      </c>
      <c r="EB31" s="156">
        <f>SUMIF(Leases!$B:$B,"TI",Leases!EB:EB)</f>
        <v>0</v>
      </c>
      <c r="EC31" s="156">
        <f>SUMIF(Leases!$B:$B,"TI",Leases!EC:EC)</f>
        <v>0</v>
      </c>
      <c r="ED31" s="156">
        <f>SUMIF(Leases!$B:$B,"TI",Leases!ED:ED)</f>
        <v>0</v>
      </c>
      <c r="EE31" s="158">
        <f>SUMIF(Leases!$B:$B,"TI",Leases!EE:EE)</f>
        <v>0</v>
      </c>
    </row>
    <row r="32" spans="1:135" x14ac:dyDescent="0.25">
      <c r="A32" s="156">
        <f>SUMIF($C$3:$EE$3,"&lt;="&amp;Summary!$B$19,'Monthly CF'!C32:EE32)</f>
        <v>-442910.80104769004</v>
      </c>
      <c r="B32" s="27" t="s">
        <v>42</v>
      </c>
      <c r="C32" s="156"/>
      <c r="D32" s="156">
        <f>SUMIF(Leases!$B:$B,"LC",Leases!D:D)</f>
        <v>0</v>
      </c>
      <c r="E32" s="156">
        <f>SUMIF(Leases!$B:$B,"LC",Leases!E:E)</f>
        <v>0</v>
      </c>
      <c r="F32" s="156">
        <f>SUMIF(Leases!$B:$B,"LC",Leases!F:F)</f>
        <v>0</v>
      </c>
      <c r="G32" s="156">
        <f>SUMIF(Leases!$B:$B,"LC",Leases!G:G)</f>
        <v>0</v>
      </c>
      <c r="H32" s="156">
        <f>SUMIF(Leases!$B:$B,"LC",Leases!H:H)</f>
        <v>0</v>
      </c>
      <c r="I32" s="156">
        <f>SUMIF(Leases!$B:$B,"LC",Leases!I:I)</f>
        <v>0</v>
      </c>
      <c r="J32" s="156">
        <f>SUMIF(Leases!$B:$B,"LC",Leases!J:J)</f>
        <v>0</v>
      </c>
      <c r="K32" s="156">
        <f>SUMIF(Leases!$B:$B,"LC",Leases!K:K)</f>
        <v>0</v>
      </c>
      <c r="L32" s="156">
        <f>SUMIF(Leases!$B:$B,"LC",Leases!L:L)</f>
        <v>0</v>
      </c>
      <c r="M32" s="156">
        <f>SUMIF(Leases!$B:$B,"LC",Leases!M:M)</f>
        <v>0</v>
      </c>
      <c r="N32" s="156">
        <f>SUMIF(Leases!$B:$B,"LC",Leases!N:N)</f>
        <v>0</v>
      </c>
      <c r="O32" s="156">
        <f>SUMIF(Leases!$B:$B,"LC",Leases!O:O)</f>
        <v>0</v>
      </c>
      <c r="P32" s="156">
        <f>SUMIF(Leases!$B:$B,"LC",Leases!P:P)</f>
        <v>0</v>
      </c>
      <c r="Q32" s="156">
        <f>SUMIF(Leases!$B:$B,"LC",Leases!Q:Q)</f>
        <v>0</v>
      </c>
      <c r="R32" s="156">
        <f>SUMIF(Leases!$B:$B,"LC",Leases!R:R)</f>
        <v>0</v>
      </c>
      <c r="S32" s="156">
        <f>SUMIF(Leases!$B:$B,"LC",Leases!S:S)</f>
        <v>0</v>
      </c>
      <c r="T32" s="156">
        <f>SUMIF(Leases!$B:$B,"LC",Leases!T:T)</f>
        <v>0</v>
      </c>
      <c r="U32" s="156">
        <f>SUMIF(Leases!$B:$B,"LC",Leases!U:U)</f>
        <v>0</v>
      </c>
      <c r="V32" s="156">
        <f>SUMIF(Leases!$B:$B,"LC",Leases!V:V)</f>
        <v>0</v>
      </c>
      <c r="W32" s="156">
        <f>SUMIF(Leases!$B:$B,"LC",Leases!W:W)</f>
        <v>-62857.854499999994</v>
      </c>
      <c r="X32" s="156">
        <f>SUMIF(Leases!$B:$B,"LC",Leases!X:X)</f>
        <v>-6217.5925000000016</v>
      </c>
      <c r="Y32" s="156">
        <f>SUMIF(Leases!$B:$B,"LC",Leases!Y:Y)</f>
        <v>-7141.0985655307468</v>
      </c>
      <c r="Z32" s="156">
        <f>SUMIF(Leases!$B:$B,"LC",Leases!Z:Z)</f>
        <v>0</v>
      </c>
      <c r="AA32" s="156">
        <f>SUMIF(Leases!$B:$B,"LC",Leases!AA:AA)</f>
        <v>-40219.980426552494</v>
      </c>
      <c r="AB32" s="156">
        <f>SUMIF(Leases!$B:$B,"LC",Leases!AB:AB)</f>
        <v>-19655.614999999998</v>
      </c>
      <c r="AC32" s="156">
        <f>SUMIF(Leases!$B:$B,"LC",Leases!AC:AC)</f>
        <v>0</v>
      </c>
      <c r="AD32" s="156">
        <f>SUMIF(Leases!$B:$B,"LC",Leases!AD:AD)</f>
        <v>0</v>
      </c>
      <c r="AE32" s="156">
        <f>SUMIF(Leases!$B:$B,"LC",Leases!AE:AE)</f>
        <v>-39202.447280232562</v>
      </c>
      <c r="AF32" s="156">
        <f>SUMIF(Leases!$B:$B,"LC",Leases!AF:AF)</f>
        <v>-52937.828550765305</v>
      </c>
      <c r="AG32" s="156">
        <f>SUMIF(Leases!$B:$B,"LC",Leases!AG:AG)</f>
        <v>0</v>
      </c>
      <c r="AH32" s="156">
        <f>SUMIF(Leases!$B:$B,"LC",Leases!AH:AH)</f>
        <v>0</v>
      </c>
      <c r="AI32" s="156">
        <f>SUMIF(Leases!$B:$B,"LC",Leases!AI:AI)</f>
        <v>0</v>
      </c>
      <c r="AJ32" s="156">
        <f>SUMIF(Leases!$B:$B,"LC",Leases!AJ:AJ)</f>
        <v>0</v>
      </c>
      <c r="AK32" s="156">
        <f>SUMIF(Leases!$B:$B,"LC",Leases!AK:AK)</f>
        <v>0</v>
      </c>
      <c r="AL32" s="156">
        <f>SUMIF(Leases!$B:$B,"LC",Leases!AL:AL)</f>
        <v>0</v>
      </c>
      <c r="AM32" s="156">
        <f>SUMIF(Leases!$B:$B,"LC",Leases!AM:AM)</f>
        <v>0</v>
      </c>
      <c r="AN32" s="156">
        <f>SUMIF(Leases!$B:$B,"LC",Leases!AN:AN)</f>
        <v>0</v>
      </c>
      <c r="AO32" s="156">
        <f>SUMIF(Leases!$B:$B,"LC",Leases!AO:AO)</f>
        <v>0</v>
      </c>
      <c r="AP32" s="156">
        <f>SUMIF(Leases!$B:$B,"LC",Leases!AP:AP)</f>
        <v>0</v>
      </c>
      <c r="AQ32" s="156">
        <f>SUMIF(Leases!$B:$B,"LC",Leases!AQ:AQ)</f>
        <v>0</v>
      </c>
      <c r="AR32" s="156">
        <f>SUMIF(Leases!$B:$B,"LC",Leases!AR:AR)</f>
        <v>0</v>
      </c>
      <c r="AS32" s="156">
        <f>SUMIF(Leases!$B:$B,"LC",Leases!AS:AS)</f>
        <v>0</v>
      </c>
      <c r="AT32" s="156">
        <f>SUMIF(Leases!$B:$B,"LC",Leases!AT:AT)</f>
        <v>0</v>
      </c>
      <c r="AU32" s="156">
        <f>SUMIF(Leases!$B:$B,"LC",Leases!AU:AU)</f>
        <v>0</v>
      </c>
      <c r="AV32" s="156">
        <f>SUMIF(Leases!$B:$B,"LC",Leases!AV:AV)</f>
        <v>0</v>
      </c>
      <c r="AW32" s="156">
        <f>SUMIF(Leases!$B:$B,"LC",Leases!AW:AW)</f>
        <v>0</v>
      </c>
      <c r="AX32" s="156">
        <f>SUMIF(Leases!$B:$B,"LC",Leases!AX:AX)</f>
        <v>0</v>
      </c>
      <c r="AY32" s="156">
        <f>SUMIF(Leases!$B:$B,"LC",Leases!AY:AY)</f>
        <v>0</v>
      </c>
      <c r="AZ32" s="156">
        <f>SUMIF(Leases!$B:$B,"LC",Leases!AZ:AZ)</f>
        <v>0</v>
      </c>
      <c r="BA32" s="156">
        <f>SUMIF(Leases!$B:$B,"LC",Leases!BA:BA)</f>
        <v>0</v>
      </c>
      <c r="BB32" s="156">
        <f>SUMIF(Leases!$B:$B,"LC",Leases!BB:BB)</f>
        <v>0</v>
      </c>
      <c r="BC32" s="156">
        <f>SUMIF(Leases!$B:$B,"LC",Leases!BC:BC)</f>
        <v>0</v>
      </c>
      <c r="BD32" s="156">
        <f>SUMIF(Leases!$B:$B,"LC",Leases!BD:BD)</f>
        <v>0</v>
      </c>
      <c r="BE32" s="156">
        <f>SUMIF(Leases!$B:$B,"LC",Leases!BE:BE)</f>
        <v>0</v>
      </c>
      <c r="BF32" s="156">
        <f>SUMIF(Leases!$B:$B,"LC",Leases!BF:BF)</f>
        <v>0</v>
      </c>
      <c r="BG32" s="156">
        <f>SUMIF(Leases!$B:$B,"LC",Leases!BG:BG)</f>
        <v>0</v>
      </c>
      <c r="BH32" s="156">
        <f>SUMIF(Leases!$B:$B,"LC",Leases!BH:BH)</f>
        <v>0</v>
      </c>
      <c r="BI32" s="156">
        <f>SUMIF(Leases!$B:$B,"LC",Leases!BI:BI)</f>
        <v>0</v>
      </c>
      <c r="BJ32" s="156">
        <f>SUMIF(Leases!$B:$B,"LC",Leases!BJ:BJ)</f>
        <v>-156013.37258346955</v>
      </c>
      <c r="BK32" s="156">
        <f>SUMIF(Leases!$B:$B,"LC",Leases!BK:BK)</f>
        <v>-15329.760844826822</v>
      </c>
      <c r="BL32" s="156">
        <f>SUMIF(Leases!$B:$B,"LC",Leases!BL:BL)</f>
        <v>0</v>
      </c>
      <c r="BM32" s="156">
        <f>SUMIF(Leases!$B:$B,"LC",Leases!BM:BM)</f>
        <v>0</v>
      </c>
      <c r="BN32" s="156">
        <f>SUMIF(Leases!$B:$B,"LC",Leases!BN:BN)</f>
        <v>0</v>
      </c>
      <c r="BO32" s="156">
        <f>SUMIF(Leases!$B:$B,"LC",Leases!BO:BO)</f>
        <v>-43335.250796312597</v>
      </c>
      <c r="BP32" s="156">
        <f>SUMIF(Leases!$B:$B,"LC",Leases!BP:BP)</f>
        <v>0</v>
      </c>
      <c r="BQ32" s="156">
        <f>SUMIF(Leases!$B:$B,"LC",Leases!BQ:BQ)</f>
        <v>0</v>
      </c>
      <c r="BR32" s="156">
        <f>SUMIF(Leases!$B:$B,"LC",Leases!BR:BR)</f>
        <v>0</v>
      </c>
      <c r="BS32" s="156">
        <f>SUMIF(Leases!$B:$B,"LC",Leases!BS:BS)</f>
        <v>0</v>
      </c>
      <c r="BT32" s="156">
        <f>SUMIF(Leases!$B:$B,"LC",Leases!BT:BT)</f>
        <v>0</v>
      </c>
      <c r="BU32" s="156">
        <f>SUMIF(Leases!$B:$B,"LC",Leases!BU:BU)</f>
        <v>0</v>
      </c>
      <c r="BV32" s="156">
        <f>SUMIF(Leases!$B:$B,"LC",Leases!BV:BV)</f>
        <v>0</v>
      </c>
      <c r="BW32" s="156">
        <f>SUMIF(Leases!$B:$B,"LC",Leases!BW:BW)</f>
        <v>0</v>
      </c>
      <c r="BX32" s="156">
        <f>SUMIF(Leases!$B:$B,"LC",Leases!BX:BX)</f>
        <v>0</v>
      </c>
      <c r="BY32" s="156">
        <f>SUMIF(Leases!$B:$B,"LC",Leases!BY:BY)</f>
        <v>0</v>
      </c>
      <c r="BZ32" s="156">
        <f>SUMIF(Leases!$B:$B,"LC",Leases!BZ:BZ)</f>
        <v>0</v>
      </c>
      <c r="CA32" s="156">
        <f>SUMIF(Leases!$B:$B,"LC",Leases!CA:CA)</f>
        <v>0</v>
      </c>
      <c r="CB32" s="156">
        <f>SUMIF(Leases!$B:$B,"LC",Leases!CB:CB)</f>
        <v>0</v>
      </c>
      <c r="CC32" s="156">
        <f>SUMIF(Leases!$B:$B,"LC",Leases!CC:CC)</f>
        <v>0</v>
      </c>
      <c r="CD32" s="156">
        <f>SUMIF(Leases!$B:$B,"LC",Leases!CD:CD)</f>
        <v>0</v>
      </c>
      <c r="CE32" s="156">
        <f>SUMIF(Leases!$B:$B,"LC",Leases!CE:CE)</f>
        <v>0</v>
      </c>
      <c r="CF32" s="156">
        <f>SUMIF(Leases!$B:$B,"LC",Leases!CF:CF)</f>
        <v>0</v>
      </c>
      <c r="CG32" s="156">
        <f>SUMIF(Leases!$B:$B,"LC",Leases!CG:CG)</f>
        <v>0</v>
      </c>
      <c r="CH32" s="156">
        <f>SUMIF(Leases!$B:$B,"LC",Leases!CH:CH)</f>
        <v>0</v>
      </c>
      <c r="CI32" s="156">
        <f>SUMIF(Leases!$B:$B,"LC",Leases!CI:CI)</f>
        <v>0</v>
      </c>
      <c r="CJ32" s="156">
        <f>SUMIF(Leases!$B:$B,"LC",Leases!CJ:CJ)</f>
        <v>0</v>
      </c>
      <c r="CK32" s="156">
        <f>SUMIF(Leases!$B:$B,"LC",Leases!CK:CK)</f>
        <v>0</v>
      </c>
      <c r="CL32" s="156">
        <f>SUMIF(Leases!$B:$B,"LC",Leases!CL:CL)</f>
        <v>0</v>
      </c>
      <c r="CM32" s="156">
        <f>SUMIF(Leases!$B:$B,"LC",Leases!CM:CM)</f>
        <v>0</v>
      </c>
      <c r="CN32" s="156">
        <f>SUMIF(Leases!$B:$B,"LC",Leases!CN:CN)</f>
        <v>0</v>
      </c>
      <c r="CO32" s="156">
        <f>SUMIF(Leases!$B:$B,"LC",Leases!CO:CO)</f>
        <v>0</v>
      </c>
      <c r="CP32" s="156">
        <f>SUMIF(Leases!$B:$B,"LC",Leases!CP:CP)</f>
        <v>0</v>
      </c>
      <c r="CQ32" s="156">
        <f>SUMIF(Leases!$B:$B,"LC",Leases!CQ:CQ)</f>
        <v>0</v>
      </c>
      <c r="CR32" s="156">
        <f>SUMIF(Leases!$B:$B,"LC",Leases!CR:CR)</f>
        <v>0</v>
      </c>
      <c r="CS32" s="156">
        <f>SUMIF(Leases!$B:$B,"LC",Leases!CS:CS)</f>
        <v>0</v>
      </c>
      <c r="CT32" s="156">
        <f>SUMIF(Leases!$B:$B,"LC",Leases!CT:CT)</f>
        <v>0</v>
      </c>
      <c r="CU32" s="156">
        <f>SUMIF(Leases!$B:$B,"LC",Leases!CU:CU)</f>
        <v>0</v>
      </c>
      <c r="CV32" s="156">
        <f>SUMIF(Leases!$B:$B,"LC",Leases!CV:CV)</f>
        <v>-10073.255554244644</v>
      </c>
      <c r="CW32" s="156">
        <f>SUMIF(Leases!$B:$B,"LC",Leases!CW:CW)</f>
        <v>0</v>
      </c>
      <c r="CX32" s="156">
        <f>SUMIF(Leases!$B:$B,"LC",Leases!CX:CX)</f>
        <v>-47238.574371204275</v>
      </c>
      <c r="CY32" s="156">
        <f>SUMIF(Leases!$B:$B,"LC",Leases!CY:CY)</f>
        <v>0</v>
      </c>
      <c r="CZ32" s="156">
        <f>SUMIF(Leases!$B:$B,"LC",Leases!CZ:CZ)</f>
        <v>0</v>
      </c>
      <c r="DA32" s="156">
        <f>SUMIF(Leases!$B:$B,"LC",Leases!DA:DA)</f>
        <v>0</v>
      </c>
      <c r="DB32" s="156">
        <f>SUMIF(Leases!$B:$B,"LC",Leases!DB:DB)</f>
        <v>0</v>
      </c>
      <c r="DC32" s="156">
        <f>SUMIF(Leases!$B:$B,"LC",Leases!DC:DC)</f>
        <v>0</v>
      </c>
      <c r="DD32" s="156">
        <f>SUMIF(Leases!$B:$B,"LC",Leases!DD:DD)</f>
        <v>0</v>
      </c>
      <c r="DE32" s="156">
        <f>SUMIF(Leases!$B:$B,"LC",Leases!DE:DE)</f>
        <v>0</v>
      </c>
      <c r="DF32" s="156">
        <f>SUMIF(Leases!$B:$B,"LC",Leases!DF:DF)</f>
        <v>0</v>
      </c>
      <c r="DG32" s="156">
        <f>SUMIF(Leases!$B:$B,"LC",Leases!DG:DG)</f>
        <v>0</v>
      </c>
      <c r="DH32" s="156">
        <f>SUMIF(Leases!$B:$B,"LC",Leases!DH:DH)</f>
        <v>0</v>
      </c>
      <c r="DI32" s="156">
        <f>SUMIF(Leases!$B:$B,"LC",Leases!DI:DI)</f>
        <v>0</v>
      </c>
      <c r="DJ32" s="156">
        <f>SUMIF(Leases!$B:$B,"LC",Leases!DJ:DJ)</f>
        <v>0</v>
      </c>
      <c r="DK32" s="156">
        <f>SUMIF(Leases!$B:$B,"LC",Leases!DK:DK)</f>
        <v>0</v>
      </c>
      <c r="DL32" s="156">
        <f>SUMIF(Leases!$B:$B,"LC",Leases!DL:DL)</f>
        <v>0</v>
      </c>
      <c r="DM32" s="156">
        <f>SUMIF(Leases!$B:$B,"LC",Leases!DM:DM)</f>
        <v>0</v>
      </c>
      <c r="DN32" s="156">
        <f>SUMIF(Leases!$B:$B,"LC",Leases!DN:DN)</f>
        <v>0</v>
      </c>
      <c r="DO32" s="156">
        <f>SUMIF(Leases!$B:$B,"LC",Leases!DO:DO)</f>
        <v>0</v>
      </c>
      <c r="DP32" s="156">
        <f>SUMIF(Leases!$B:$B,"LC",Leases!DP:DP)</f>
        <v>0</v>
      </c>
      <c r="DQ32" s="156">
        <f>SUMIF(Leases!$B:$B,"LC",Leases!DQ:DQ)</f>
        <v>0</v>
      </c>
      <c r="DR32" s="156">
        <f>SUMIF(Leases!$B:$B,"LC",Leases!DR:DR)</f>
        <v>0</v>
      </c>
      <c r="DS32" s="156">
        <f>SUMIF(Leases!$B:$B,"LC",Leases!DS:DS)</f>
        <v>0</v>
      </c>
      <c r="DT32" s="156">
        <f>SUMIF(Leases!$B:$B,"LC",Leases!DT:DT)</f>
        <v>0</v>
      </c>
      <c r="DU32" s="156">
        <f>SUMIF(Leases!$B:$B,"LC",Leases!DU:DU)</f>
        <v>0</v>
      </c>
      <c r="DV32" s="156">
        <f>SUMIF(Leases!$B:$B,"LC",Leases!DV:DV)</f>
        <v>0</v>
      </c>
      <c r="DW32" s="156">
        <f>SUMIF(Leases!$B:$B,"LC",Leases!DW:DW)</f>
        <v>0</v>
      </c>
      <c r="DX32" s="156">
        <f>SUMIF(Leases!$B:$B,"LC",Leases!DX:DX)</f>
        <v>0</v>
      </c>
      <c r="DY32" s="156">
        <f>SUMIF(Leases!$B:$B,"LC",Leases!DY:DY)</f>
        <v>0</v>
      </c>
      <c r="DZ32" s="156">
        <f>SUMIF(Leases!$B:$B,"LC",Leases!DZ:DZ)</f>
        <v>0</v>
      </c>
      <c r="EA32" s="156">
        <f>SUMIF(Leases!$B:$B,"LC",Leases!EA:EA)</f>
        <v>-57985.279416058889</v>
      </c>
      <c r="EB32" s="156">
        <f>SUMIF(Leases!$B:$B,"LC",Leases!EB:EB)</f>
        <v>0</v>
      </c>
      <c r="EC32" s="156">
        <f>SUMIF(Leases!$B:$B,"LC",Leases!EC:EC)</f>
        <v>0</v>
      </c>
      <c r="ED32" s="156">
        <f>SUMIF(Leases!$B:$B,"LC",Leases!ED:ED)</f>
        <v>0</v>
      </c>
      <c r="EE32" s="158">
        <f>SUMIF(Leases!$B:$B,"LC",Leases!EE:EE)</f>
        <v>0</v>
      </c>
    </row>
    <row r="33" spans="1:135" x14ac:dyDescent="0.25">
      <c r="A33" s="156">
        <f>SUMIF($C$3:$EE$3,"&lt;="&amp;Summary!$B$19,'Monthly CF'!C33:EE33)</f>
        <v>-84408.111637543028</v>
      </c>
      <c r="B33" s="27" t="s">
        <v>217</v>
      </c>
      <c r="C33" s="156"/>
      <c r="D33" s="156">
        <f>IF(AND(D3&lt;=Summary!$B$19,D3&gt;=Summary!$B$31),-Expenses!$B$13*Summary!$B$2/12*((1+Expenses!$B$11)^('Monthly CF'!D1-1)),0)</f>
        <v>0</v>
      </c>
      <c r="E33" s="156">
        <f>IF(AND(E3&lt;=Summary!$B$19,E3&gt;=Summary!$B$31),-Expenses!$B$13*Summary!$B$2/12*((1+Expenses!$B$11)^('Monthly CF'!E1-1)),0)</f>
        <v>0</v>
      </c>
      <c r="F33" s="156">
        <f>IF(AND(F3&lt;=Summary!$B$19,F3&gt;=Summary!$B$31),-Expenses!$B$13*Summary!$B$2/12*((1+Expenses!$B$11)^('Monthly CF'!F1-1)),0)</f>
        <v>0</v>
      </c>
      <c r="G33" s="156">
        <f>IF(AND(G3&lt;=Summary!$B$19,G3&gt;=Summary!$B$31),-Expenses!$B$13*Summary!$B$2/12*((1+Expenses!$B$11)^('Monthly CF'!G1-1)),0)</f>
        <v>0</v>
      </c>
      <c r="H33" s="156">
        <f>IF(AND(H3&lt;=Summary!$B$19,H3&gt;=Summary!$B$31),-Expenses!$B$13*Summary!$B$2/12*((1+Expenses!$B$11)^('Monthly CF'!H1-1)),0)</f>
        <v>0</v>
      </c>
      <c r="I33" s="156">
        <f>IF(AND(I3&lt;=Summary!$B$19,I3&gt;=Summary!$B$31),-Expenses!$B$13*Summary!$B$2/12*((1+Expenses!$B$11)^('Monthly CF'!I1-1)),0)</f>
        <v>0</v>
      </c>
      <c r="J33" s="156">
        <f>IF(AND(J3&lt;=Summary!$B$19,J3&gt;=Summary!$B$31),-Expenses!$B$13*Summary!$B$2/12*((1+Expenses!$B$11)^('Monthly CF'!J1-1)),0)</f>
        <v>0</v>
      </c>
      <c r="K33" s="156">
        <f>IF(AND(K3&lt;=Summary!$B$19,K3&gt;=Summary!$B$31),-Expenses!$B$13*Summary!$B$2/12*((1+Expenses!$B$11)^('Monthly CF'!K1-1)),0)</f>
        <v>0</v>
      </c>
      <c r="L33" s="156">
        <f>IF(AND(L3&lt;=Summary!$B$19,L3&gt;=Summary!$B$31),-Expenses!$B$13*Summary!$B$2/12*((1+Expenses!$B$11)^('Monthly CF'!L1-1)),0)</f>
        <v>0</v>
      </c>
      <c r="M33" s="156">
        <f>IF(AND(M3&lt;=Summary!$B$19,M3&gt;=Summary!$B$31),-Expenses!$B$13*Summary!$B$2/12*((1+Expenses!$B$11)^('Monthly CF'!M1-1)),0)</f>
        <v>0</v>
      </c>
      <c r="N33" s="156">
        <f>IF(AND(N3&lt;=Summary!$B$19,N3&gt;=Summary!$B$31),-Expenses!$B$13*Summary!$B$2/12*((1+Expenses!$B$11)^('Monthly CF'!N1-1)),0)</f>
        <v>0</v>
      </c>
      <c r="O33" s="156">
        <f>IF(AND(O3&lt;=Summary!$B$19,O3&gt;=Summary!$B$31),-Expenses!$B$13*Summary!$B$2/12*((1+Expenses!$B$11)^('Monthly CF'!O1-1)),0)</f>
        <v>0</v>
      </c>
      <c r="P33" s="156">
        <f>IF(AND(P3&lt;=Summary!$B$19,P3&gt;=Summary!$B$31),-Expenses!$B$13*Summary!$B$2/12*((1+Expenses!$B$11)^('Monthly CF'!P1-1)),0)</f>
        <v>0</v>
      </c>
      <c r="Q33" s="156">
        <f>IF(AND(Q3&lt;=Summary!$B$19,Q3&gt;=Summary!$B$31),-Expenses!$B$13*Summary!$B$2/12*((1+Expenses!$B$11)^('Monthly CF'!Q1-1)),0)</f>
        <v>0</v>
      </c>
      <c r="R33" s="156">
        <f>IF(AND(R3&lt;=Summary!$B$19,R3&gt;=Summary!$B$31),-Expenses!$B$13*Summary!$B$2/12*((1+Expenses!$B$11)^('Monthly CF'!R1-1)),0)</f>
        <v>0</v>
      </c>
      <c r="S33" s="156">
        <f>IF(AND(S3&lt;=Summary!$B$19,S3&gt;=Summary!$B$31),-Expenses!$B$13*Summary!$B$2/12*((1+Expenses!$B$11)^('Monthly CF'!S1-1)),0)</f>
        <v>0</v>
      </c>
      <c r="T33" s="156">
        <f>IF(AND(T3&lt;=Summary!$B$19,T3&gt;=Summary!$B$31),-Expenses!$B$13*Summary!$B$2/12*((1+Expenses!$B$11)^('Monthly CF'!T1-1)),0)</f>
        <v>0</v>
      </c>
      <c r="U33" s="156">
        <f>IF(AND(U3&lt;=Summary!$B$19,U3&gt;=Summary!$B$31),-Expenses!$B$13*Summary!$B$2/12*((1+Expenses!$B$11)^('Monthly CF'!U1-1)),0)</f>
        <v>0</v>
      </c>
      <c r="V33" s="156">
        <f>IF(AND(V3&lt;=Summary!$B$19,V3&gt;=Summary!$B$31),-Expenses!$B$13*Summary!$B$2/12*((1+Expenses!$B$11)^('Monthly CF'!V1-1)),0)</f>
        <v>0</v>
      </c>
      <c r="W33" s="156">
        <f>IF(AND(W3&lt;=Summary!$B$19,W3&gt;=Summary!$B$31),-Expenses!$B$13*Summary!$B$2/12*((1+Expenses!$B$11)^('Monthly CF'!W1-1)),0)</f>
        <v>0</v>
      </c>
      <c r="X33" s="156">
        <f>IF(AND(X3&lt;=Summary!$B$19,X3&gt;=Summary!$B$31),-Expenses!$B$13*Summary!$B$2/12*((1+Expenses!$B$11)^('Monthly CF'!X1-1)),0)</f>
        <v>-1212.3958333333333</v>
      </c>
      <c r="Y33" s="156">
        <f>IF(AND(Y3&lt;=Summary!$B$19,Y3&gt;=Summary!$B$31),-Expenses!$B$13*Summary!$B$2/12*((1+Expenses!$B$11)^('Monthly CF'!Y1-1)),0)</f>
        <v>-1212.3958333333333</v>
      </c>
      <c r="Z33" s="156">
        <f>IF(AND(Z3&lt;=Summary!$B$19,Z3&gt;=Summary!$B$31),-Expenses!$B$13*Summary!$B$2/12*((1+Expenses!$B$11)^('Monthly CF'!Z1-1)),0)</f>
        <v>-1212.3958333333333</v>
      </c>
      <c r="AA33" s="156">
        <f>IF(AND(AA3&lt;=Summary!$B$19,AA3&gt;=Summary!$B$31),-Expenses!$B$13*Summary!$B$2/12*((1+Expenses!$B$11)^('Monthly CF'!AA1-1)),0)</f>
        <v>-1212.3958333333333</v>
      </c>
      <c r="AB33" s="156">
        <f>IF(AND(AB3&lt;=Summary!$B$19,AB3&gt;=Summary!$B$31),-Expenses!$B$13*Summary!$B$2/12*((1+Expenses!$B$11)^('Monthly CF'!AB1-1)),0)</f>
        <v>-1248.7677083333333</v>
      </c>
      <c r="AC33" s="156">
        <f>IF(AND(AC3&lt;=Summary!$B$19,AC3&gt;=Summary!$B$31),-Expenses!$B$13*Summary!$B$2/12*((1+Expenses!$B$11)^('Monthly CF'!AC1-1)),0)</f>
        <v>-1248.7677083333333</v>
      </c>
      <c r="AD33" s="156">
        <f>IF(AND(AD3&lt;=Summary!$B$19,AD3&gt;=Summary!$B$31),-Expenses!$B$13*Summary!$B$2/12*((1+Expenses!$B$11)^('Monthly CF'!AD1-1)),0)</f>
        <v>-1248.7677083333333</v>
      </c>
      <c r="AE33" s="156">
        <f>IF(AND(AE3&lt;=Summary!$B$19,AE3&gt;=Summary!$B$31),-Expenses!$B$13*Summary!$B$2/12*((1+Expenses!$B$11)^('Monthly CF'!AE1-1)),0)</f>
        <v>-1248.7677083333333</v>
      </c>
      <c r="AF33" s="156">
        <f>IF(AND(AF3&lt;=Summary!$B$19,AF3&gt;=Summary!$B$31),-Expenses!$B$13*Summary!$B$2/12*((1+Expenses!$B$11)^('Monthly CF'!AF1-1)),0)</f>
        <v>-1248.7677083333333</v>
      </c>
      <c r="AG33" s="156">
        <f>IF(AND(AG3&lt;=Summary!$B$19,AG3&gt;=Summary!$B$31),-Expenses!$B$13*Summary!$B$2/12*((1+Expenses!$B$11)^('Monthly CF'!AG1-1)),0)</f>
        <v>-1248.7677083333333</v>
      </c>
      <c r="AH33" s="156">
        <f>IF(AND(AH3&lt;=Summary!$B$19,AH3&gt;=Summary!$B$31),-Expenses!$B$13*Summary!$B$2/12*((1+Expenses!$B$11)^('Monthly CF'!AH1-1)),0)</f>
        <v>-1248.7677083333333</v>
      </c>
      <c r="AI33" s="156">
        <f>IF(AND(AI3&lt;=Summary!$B$19,AI3&gt;=Summary!$B$31),-Expenses!$B$13*Summary!$B$2/12*((1+Expenses!$B$11)^('Monthly CF'!AI1-1)),0)</f>
        <v>-1248.7677083333333</v>
      </c>
      <c r="AJ33" s="156">
        <f>IF(AND(AJ3&lt;=Summary!$B$19,AJ3&gt;=Summary!$B$31),-Expenses!$B$13*Summary!$B$2/12*((1+Expenses!$B$11)^('Monthly CF'!AJ1-1)),0)</f>
        <v>-1248.7677083333333</v>
      </c>
      <c r="AK33" s="156">
        <f>IF(AND(AK3&lt;=Summary!$B$19,AK3&gt;=Summary!$B$31),-Expenses!$B$13*Summary!$B$2/12*((1+Expenses!$B$11)^('Monthly CF'!AK1-1)),0)</f>
        <v>-1248.7677083333333</v>
      </c>
      <c r="AL33" s="156">
        <f>IF(AND(AL3&lt;=Summary!$B$19,AL3&gt;=Summary!$B$31),-Expenses!$B$13*Summary!$B$2/12*((1+Expenses!$B$11)^('Monthly CF'!AL1-1)),0)</f>
        <v>-1248.7677083333333</v>
      </c>
      <c r="AM33" s="156">
        <f>IF(AND(AM3&lt;=Summary!$B$19,AM3&gt;=Summary!$B$31),-Expenses!$B$13*Summary!$B$2/12*((1+Expenses!$B$11)^('Monthly CF'!AM1-1)),0)</f>
        <v>-1248.7677083333333</v>
      </c>
      <c r="AN33" s="156">
        <f>IF(AND(AN3&lt;=Summary!$B$19,AN3&gt;=Summary!$B$31),-Expenses!$B$13*Summary!$B$2/12*((1+Expenses!$B$11)^('Monthly CF'!AN1-1)),0)</f>
        <v>-1286.2307395833332</v>
      </c>
      <c r="AO33" s="156">
        <f>IF(AND(AO3&lt;=Summary!$B$19,AO3&gt;=Summary!$B$31),-Expenses!$B$13*Summary!$B$2/12*((1+Expenses!$B$11)^('Monthly CF'!AO1-1)),0)</f>
        <v>-1286.2307395833332</v>
      </c>
      <c r="AP33" s="156">
        <f>IF(AND(AP3&lt;=Summary!$B$19,AP3&gt;=Summary!$B$31),-Expenses!$B$13*Summary!$B$2/12*((1+Expenses!$B$11)^('Monthly CF'!AP1-1)),0)</f>
        <v>-1286.2307395833332</v>
      </c>
      <c r="AQ33" s="156">
        <f>IF(AND(AQ3&lt;=Summary!$B$19,AQ3&gt;=Summary!$B$31),-Expenses!$B$13*Summary!$B$2/12*((1+Expenses!$B$11)^('Monthly CF'!AQ1-1)),0)</f>
        <v>-1286.2307395833332</v>
      </c>
      <c r="AR33" s="156">
        <f>IF(AND(AR3&lt;=Summary!$B$19,AR3&gt;=Summary!$B$31),-Expenses!$B$13*Summary!$B$2/12*((1+Expenses!$B$11)^('Monthly CF'!AR1-1)),0)</f>
        <v>-1286.2307395833332</v>
      </c>
      <c r="AS33" s="156">
        <f>IF(AND(AS3&lt;=Summary!$B$19,AS3&gt;=Summary!$B$31),-Expenses!$B$13*Summary!$B$2/12*((1+Expenses!$B$11)^('Monthly CF'!AS1-1)),0)</f>
        <v>-1286.2307395833332</v>
      </c>
      <c r="AT33" s="156">
        <f>IF(AND(AT3&lt;=Summary!$B$19,AT3&gt;=Summary!$B$31),-Expenses!$B$13*Summary!$B$2/12*((1+Expenses!$B$11)^('Monthly CF'!AT1-1)),0)</f>
        <v>-1286.2307395833332</v>
      </c>
      <c r="AU33" s="156">
        <f>IF(AND(AU3&lt;=Summary!$B$19,AU3&gt;=Summary!$B$31),-Expenses!$B$13*Summary!$B$2/12*((1+Expenses!$B$11)^('Monthly CF'!AU1-1)),0)</f>
        <v>-1286.2307395833332</v>
      </c>
      <c r="AV33" s="156">
        <f>IF(AND(AV3&lt;=Summary!$B$19,AV3&gt;=Summary!$B$31),-Expenses!$B$13*Summary!$B$2/12*((1+Expenses!$B$11)^('Monthly CF'!AV1-1)),0)</f>
        <v>-1286.2307395833332</v>
      </c>
      <c r="AW33" s="156">
        <f>IF(AND(AW3&lt;=Summary!$B$19,AW3&gt;=Summary!$B$31),-Expenses!$B$13*Summary!$B$2/12*((1+Expenses!$B$11)^('Monthly CF'!AW1-1)),0)</f>
        <v>-1286.2307395833332</v>
      </c>
      <c r="AX33" s="156">
        <f>IF(AND(AX3&lt;=Summary!$B$19,AX3&gt;=Summary!$B$31),-Expenses!$B$13*Summary!$B$2/12*((1+Expenses!$B$11)^('Monthly CF'!AX1-1)),0)</f>
        <v>-1286.2307395833332</v>
      </c>
      <c r="AY33" s="156">
        <f>IF(AND(AY3&lt;=Summary!$B$19,AY3&gt;=Summary!$B$31),-Expenses!$B$13*Summary!$B$2/12*((1+Expenses!$B$11)^('Monthly CF'!AY1-1)),0)</f>
        <v>-1286.2307395833332</v>
      </c>
      <c r="AZ33" s="156">
        <f>IF(AND(AZ3&lt;=Summary!$B$19,AZ3&gt;=Summary!$B$31),-Expenses!$B$13*Summary!$B$2/12*((1+Expenses!$B$11)^('Monthly CF'!AZ1-1)),0)</f>
        <v>-1324.8176617708332</v>
      </c>
      <c r="BA33" s="156">
        <f>IF(AND(BA3&lt;=Summary!$B$19,BA3&gt;=Summary!$B$31),-Expenses!$B$13*Summary!$B$2/12*((1+Expenses!$B$11)^('Monthly CF'!BA1-1)),0)</f>
        <v>-1324.8176617708332</v>
      </c>
      <c r="BB33" s="156">
        <f>IF(AND(BB3&lt;=Summary!$B$19,BB3&gt;=Summary!$B$31),-Expenses!$B$13*Summary!$B$2/12*((1+Expenses!$B$11)^('Monthly CF'!BB1-1)),0)</f>
        <v>-1324.8176617708332</v>
      </c>
      <c r="BC33" s="156">
        <f>IF(AND(BC3&lt;=Summary!$B$19,BC3&gt;=Summary!$B$31),-Expenses!$B$13*Summary!$B$2/12*((1+Expenses!$B$11)^('Monthly CF'!BC1-1)),0)</f>
        <v>-1324.8176617708332</v>
      </c>
      <c r="BD33" s="156">
        <f>IF(AND(BD3&lt;=Summary!$B$19,BD3&gt;=Summary!$B$31),-Expenses!$B$13*Summary!$B$2/12*((1+Expenses!$B$11)^('Monthly CF'!BD1-1)),0)</f>
        <v>-1324.8176617708332</v>
      </c>
      <c r="BE33" s="156">
        <f>IF(AND(BE3&lt;=Summary!$B$19,BE3&gt;=Summary!$B$31),-Expenses!$B$13*Summary!$B$2/12*((1+Expenses!$B$11)^('Monthly CF'!BE1-1)),0)</f>
        <v>-1324.8176617708332</v>
      </c>
      <c r="BF33" s="156">
        <f>IF(AND(BF3&lt;=Summary!$B$19,BF3&gt;=Summary!$B$31),-Expenses!$B$13*Summary!$B$2/12*((1+Expenses!$B$11)^('Monthly CF'!BF1-1)),0)</f>
        <v>-1324.8176617708332</v>
      </c>
      <c r="BG33" s="156">
        <f>IF(AND(BG3&lt;=Summary!$B$19,BG3&gt;=Summary!$B$31),-Expenses!$B$13*Summary!$B$2/12*((1+Expenses!$B$11)^('Monthly CF'!BG1-1)),0)</f>
        <v>-1324.8176617708332</v>
      </c>
      <c r="BH33" s="156">
        <f>IF(AND(BH3&lt;=Summary!$B$19,BH3&gt;=Summary!$B$31),-Expenses!$B$13*Summary!$B$2/12*((1+Expenses!$B$11)^('Monthly CF'!BH1-1)),0)</f>
        <v>-1324.8176617708332</v>
      </c>
      <c r="BI33" s="156">
        <f>IF(AND(BI3&lt;=Summary!$B$19,BI3&gt;=Summary!$B$31),-Expenses!$B$13*Summary!$B$2/12*((1+Expenses!$B$11)^('Monthly CF'!BI1-1)),0)</f>
        <v>-1324.8176617708332</v>
      </c>
      <c r="BJ33" s="156">
        <f>IF(AND(BJ3&lt;=Summary!$B$19,BJ3&gt;=Summary!$B$31),-Expenses!$B$13*Summary!$B$2/12*((1+Expenses!$B$11)^('Monthly CF'!BJ1-1)),0)</f>
        <v>-1324.8176617708332</v>
      </c>
      <c r="BK33" s="156">
        <f>IF(AND(BK3&lt;=Summary!$B$19,BK3&gt;=Summary!$B$31),-Expenses!$B$13*Summary!$B$2/12*((1+Expenses!$B$11)^('Monthly CF'!BK1-1)),0)</f>
        <v>-1324.8176617708332</v>
      </c>
      <c r="BL33" s="156">
        <f>IF(AND(BL3&lt;=Summary!$B$19,BL3&gt;=Summary!$B$31),-Expenses!$B$13*Summary!$B$2/12*((1+Expenses!$B$11)^('Monthly CF'!BL1-1)),0)</f>
        <v>-1364.5621916239581</v>
      </c>
      <c r="BM33" s="156">
        <f>IF(AND(BM3&lt;=Summary!$B$19,BM3&gt;=Summary!$B$31),-Expenses!$B$13*Summary!$B$2/12*((1+Expenses!$B$11)^('Monthly CF'!BM1-1)),0)</f>
        <v>-1364.5621916239581</v>
      </c>
      <c r="BN33" s="156">
        <f>IF(AND(BN3&lt;=Summary!$B$19,BN3&gt;=Summary!$B$31),-Expenses!$B$13*Summary!$B$2/12*((1+Expenses!$B$11)^('Monthly CF'!BN1-1)),0)</f>
        <v>-1364.5621916239581</v>
      </c>
      <c r="BO33" s="156">
        <f>IF(AND(BO3&lt;=Summary!$B$19,BO3&gt;=Summary!$B$31),-Expenses!$B$13*Summary!$B$2/12*((1+Expenses!$B$11)^('Monthly CF'!BO1-1)),0)</f>
        <v>-1364.5621916239581</v>
      </c>
      <c r="BP33" s="156">
        <f>IF(AND(BP3&lt;=Summary!$B$19,BP3&gt;=Summary!$B$31),-Expenses!$B$13*Summary!$B$2/12*((1+Expenses!$B$11)^('Monthly CF'!BP1-1)),0)</f>
        <v>-1364.5621916239581</v>
      </c>
      <c r="BQ33" s="156">
        <f>IF(AND(BQ3&lt;=Summary!$B$19,BQ3&gt;=Summary!$B$31),-Expenses!$B$13*Summary!$B$2/12*((1+Expenses!$B$11)^('Monthly CF'!BQ1-1)),0)</f>
        <v>-1364.5621916239581</v>
      </c>
      <c r="BR33" s="156">
        <f>IF(AND(BR3&lt;=Summary!$B$19,BR3&gt;=Summary!$B$31),-Expenses!$B$13*Summary!$B$2/12*((1+Expenses!$B$11)^('Monthly CF'!BR1-1)),0)</f>
        <v>-1364.5621916239581</v>
      </c>
      <c r="BS33" s="156">
        <f>IF(AND(BS3&lt;=Summary!$B$19,BS3&gt;=Summary!$B$31),-Expenses!$B$13*Summary!$B$2/12*((1+Expenses!$B$11)^('Monthly CF'!BS1-1)),0)</f>
        <v>-1364.5621916239581</v>
      </c>
      <c r="BT33" s="156">
        <f>IF(AND(BT3&lt;=Summary!$B$19,BT3&gt;=Summary!$B$31),-Expenses!$B$13*Summary!$B$2/12*((1+Expenses!$B$11)^('Monthly CF'!BT1-1)),0)</f>
        <v>-1364.5621916239581</v>
      </c>
      <c r="BU33" s="156">
        <f>IF(AND(BU3&lt;=Summary!$B$19,BU3&gt;=Summary!$B$31),-Expenses!$B$13*Summary!$B$2/12*((1+Expenses!$B$11)^('Monthly CF'!BU1-1)),0)</f>
        <v>-1364.5621916239581</v>
      </c>
      <c r="BV33" s="156">
        <f>IF(AND(BV3&lt;=Summary!$B$19,BV3&gt;=Summary!$B$31),-Expenses!$B$13*Summary!$B$2/12*((1+Expenses!$B$11)^('Monthly CF'!BV1-1)),0)</f>
        <v>-1364.5621916239581</v>
      </c>
      <c r="BW33" s="156">
        <f>IF(AND(BW3&lt;=Summary!$B$19,BW3&gt;=Summary!$B$31),-Expenses!$B$13*Summary!$B$2/12*((1+Expenses!$B$11)^('Monthly CF'!BW1-1)),0)</f>
        <v>-1364.5621916239581</v>
      </c>
      <c r="BX33" s="156">
        <f>IF(AND(BX3&lt;=Summary!$B$19,BX3&gt;=Summary!$B$31),-Expenses!$B$13*Summary!$B$2/12*((1+Expenses!$B$11)^('Monthly CF'!BX1-1)),0)</f>
        <v>-1405.4990573726768</v>
      </c>
      <c r="BY33" s="156">
        <f>IF(AND(BY3&lt;=Summary!$B$19,BY3&gt;=Summary!$B$31),-Expenses!$B$13*Summary!$B$2/12*((1+Expenses!$B$11)^('Monthly CF'!BY1-1)),0)</f>
        <v>-1405.4990573726768</v>
      </c>
      <c r="BZ33" s="156">
        <f>IF(AND(BZ3&lt;=Summary!$B$19,BZ3&gt;=Summary!$B$31),-Expenses!$B$13*Summary!$B$2/12*((1+Expenses!$B$11)^('Monthly CF'!BZ1-1)),0)</f>
        <v>-1405.4990573726768</v>
      </c>
      <c r="CA33" s="156">
        <f>IF(AND(CA3&lt;=Summary!$B$19,CA3&gt;=Summary!$B$31),-Expenses!$B$13*Summary!$B$2/12*((1+Expenses!$B$11)^('Monthly CF'!CA1-1)),0)</f>
        <v>-1405.4990573726768</v>
      </c>
      <c r="CB33" s="156">
        <f>IF(AND(CB3&lt;=Summary!$B$19,CB3&gt;=Summary!$B$31),-Expenses!$B$13*Summary!$B$2/12*((1+Expenses!$B$11)^('Monthly CF'!CB1-1)),0)</f>
        <v>-1405.4990573726768</v>
      </c>
      <c r="CC33" s="156">
        <f>IF(AND(CC3&lt;=Summary!$B$19,CC3&gt;=Summary!$B$31),-Expenses!$B$13*Summary!$B$2/12*((1+Expenses!$B$11)^('Monthly CF'!CC1-1)),0)</f>
        <v>-1405.4990573726768</v>
      </c>
      <c r="CD33" s="156">
        <f>IF(AND(CD3&lt;=Summary!$B$19,CD3&gt;=Summary!$B$31),-Expenses!$B$13*Summary!$B$2/12*((1+Expenses!$B$11)^('Monthly CF'!CD1-1)),0)</f>
        <v>-1405.4990573726768</v>
      </c>
      <c r="CE33" s="156">
        <f>IF(AND(CE3&lt;=Summary!$B$19,CE3&gt;=Summary!$B$31),-Expenses!$B$13*Summary!$B$2/12*((1+Expenses!$B$11)^('Monthly CF'!CE1-1)),0)</f>
        <v>-1405.4990573726768</v>
      </c>
      <c r="CF33" s="156">
        <f>IF(AND(CF3&lt;=Summary!$B$19,CF3&gt;=Summary!$B$31),-Expenses!$B$13*Summary!$B$2/12*((1+Expenses!$B$11)^('Monthly CF'!CF1-1)),0)</f>
        <v>-1405.4990573726768</v>
      </c>
      <c r="CG33" s="156">
        <f>IF(AND(CG3&lt;=Summary!$B$19,CG3&gt;=Summary!$B$31),-Expenses!$B$13*Summary!$B$2/12*((1+Expenses!$B$11)^('Monthly CF'!CG1-1)),0)</f>
        <v>-1405.4990573726768</v>
      </c>
      <c r="CH33" s="156">
        <f>IF(AND(CH3&lt;=Summary!$B$19,CH3&gt;=Summary!$B$31),-Expenses!$B$13*Summary!$B$2/12*((1+Expenses!$B$11)^('Monthly CF'!CH1-1)),0)</f>
        <v>-1405.4990573726768</v>
      </c>
      <c r="CI33" s="156">
        <f>IF(AND(CI3&lt;=Summary!$B$19,CI3&gt;=Summary!$B$31),-Expenses!$B$13*Summary!$B$2/12*((1+Expenses!$B$11)^('Monthly CF'!CI1-1)),0)</f>
        <v>-1405.4990573726768</v>
      </c>
      <c r="CJ33" s="156">
        <f>IF(AND(CJ3&lt;=Summary!$B$19,CJ3&gt;=Summary!$B$31),-Expenses!$B$13*Summary!$B$2/12*((1+Expenses!$B$11)^('Monthly CF'!CJ1-1)),0)</f>
        <v>0</v>
      </c>
      <c r="CK33" s="156">
        <f>IF(AND(CK3&lt;=Summary!$B$19,CK3&gt;=Summary!$B$31),-Expenses!$B$13*Summary!$B$2/12*((1+Expenses!$B$11)^('Monthly CF'!CK1-1)),0)</f>
        <v>0</v>
      </c>
      <c r="CL33" s="156">
        <f>IF(AND(CL3&lt;=Summary!$B$19,CL3&gt;=Summary!$B$31),-Expenses!$B$13*Summary!$B$2/12*((1+Expenses!$B$11)^('Monthly CF'!CL1-1)),0)</f>
        <v>0</v>
      </c>
      <c r="CM33" s="156">
        <f>IF(AND(CM3&lt;=Summary!$B$19,CM3&gt;=Summary!$B$31),-Expenses!$B$13*Summary!$B$2/12*((1+Expenses!$B$11)^('Monthly CF'!CM1-1)),0)</f>
        <v>0</v>
      </c>
      <c r="CN33" s="156">
        <f>IF(AND(CN3&lt;=Summary!$B$19,CN3&gt;=Summary!$B$31),-Expenses!$B$13*Summary!$B$2/12*((1+Expenses!$B$11)^('Monthly CF'!CN1-1)),0)</f>
        <v>0</v>
      </c>
      <c r="CO33" s="156">
        <f>IF(AND(CO3&lt;=Summary!$B$19,CO3&gt;=Summary!$B$31),-Expenses!$B$13*Summary!$B$2/12*((1+Expenses!$B$11)^('Monthly CF'!CO1-1)),0)</f>
        <v>0</v>
      </c>
      <c r="CP33" s="156">
        <f>IF(AND(CP3&lt;=Summary!$B$19,CP3&gt;=Summary!$B$31),-Expenses!$B$13*Summary!$B$2/12*((1+Expenses!$B$11)^('Monthly CF'!CP1-1)),0)</f>
        <v>0</v>
      </c>
      <c r="CQ33" s="156">
        <f>IF(AND(CQ3&lt;=Summary!$B$19,CQ3&gt;=Summary!$B$31),-Expenses!$B$13*Summary!$B$2/12*((1+Expenses!$B$11)^('Monthly CF'!CQ1-1)),0)</f>
        <v>0</v>
      </c>
      <c r="CR33" s="156">
        <f>IF(AND(CR3&lt;=Summary!$B$19,CR3&gt;=Summary!$B$31),-Expenses!$B$13*Summary!$B$2/12*((1+Expenses!$B$11)^('Monthly CF'!CR1-1)),0)</f>
        <v>0</v>
      </c>
      <c r="CS33" s="156">
        <f>IF(AND(CS3&lt;=Summary!$B$19,CS3&gt;=Summary!$B$31),-Expenses!$B$13*Summary!$B$2/12*((1+Expenses!$B$11)^('Monthly CF'!CS1-1)),0)</f>
        <v>0</v>
      </c>
      <c r="CT33" s="156">
        <f>IF(AND(CT3&lt;=Summary!$B$19,CT3&gt;=Summary!$B$31),-Expenses!$B$13*Summary!$B$2/12*((1+Expenses!$B$11)^('Monthly CF'!CT1-1)),0)</f>
        <v>0</v>
      </c>
      <c r="CU33" s="156">
        <f>IF(AND(CU3&lt;=Summary!$B$19,CU3&gt;=Summary!$B$31),-Expenses!$B$13*Summary!$B$2/12*((1+Expenses!$B$11)^('Monthly CF'!CU1-1)),0)</f>
        <v>0</v>
      </c>
      <c r="CV33" s="156">
        <f>IF(AND(CV3&lt;=Summary!$B$19,CV3&gt;=Summary!$B$31),-Expenses!$B$13*Summary!$B$2/12*((1+Expenses!$B$11)^('Monthly CF'!CV1-1)),0)</f>
        <v>0</v>
      </c>
      <c r="CW33" s="156">
        <f>IF(AND(CW3&lt;=Summary!$B$19,CW3&gt;=Summary!$B$31),-Expenses!$B$13*Summary!$B$2/12*((1+Expenses!$B$11)^('Monthly CF'!CW1-1)),0)</f>
        <v>0</v>
      </c>
      <c r="CX33" s="156">
        <f>IF(AND(CX3&lt;=Summary!$B$19,CX3&gt;=Summary!$B$31),-Expenses!$B$13*Summary!$B$2/12*((1+Expenses!$B$11)^('Monthly CF'!CX1-1)),0)</f>
        <v>0</v>
      </c>
      <c r="CY33" s="156">
        <f>IF(AND(CY3&lt;=Summary!$B$19,CY3&gt;=Summary!$B$31),-Expenses!$B$13*Summary!$B$2/12*((1+Expenses!$B$11)^('Monthly CF'!CY1-1)),0)</f>
        <v>0</v>
      </c>
      <c r="CZ33" s="156">
        <f>IF(AND(CZ3&lt;=Summary!$B$19,CZ3&gt;=Summary!$B$31),-Expenses!$B$13*Summary!$B$2/12*((1+Expenses!$B$11)^('Monthly CF'!CZ1-1)),0)</f>
        <v>0</v>
      </c>
      <c r="DA33" s="156">
        <f>IF(AND(DA3&lt;=Summary!$B$19,DA3&gt;=Summary!$B$31),-Expenses!$B$13*Summary!$B$2/12*((1+Expenses!$B$11)^('Monthly CF'!DA1-1)),0)</f>
        <v>0</v>
      </c>
      <c r="DB33" s="156">
        <f>IF(AND(DB3&lt;=Summary!$B$19,DB3&gt;=Summary!$B$31),-Expenses!$B$13*Summary!$B$2/12*((1+Expenses!$B$11)^('Monthly CF'!DB1-1)),0)</f>
        <v>0</v>
      </c>
      <c r="DC33" s="156">
        <f>IF(AND(DC3&lt;=Summary!$B$19,DC3&gt;=Summary!$B$31),-Expenses!$B$13*Summary!$B$2/12*((1+Expenses!$B$11)^('Monthly CF'!DC1-1)),0)</f>
        <v>0</v>
      </c>
      <c r="DD33" s="156">
        <f>IF(AND(DD3&lt;=Summary!$B$19,DD3&gt;=Summary!$B$31),-Expenses!$B$13*Summary!$B$2/12*((1+Expenses!$B$11)^('Monthly CF'!DD1-1)),0)</f>
        <v>0</v>
      </c>
      <c r="DE33" s="156">
        <f>IF(AND(DE3&lt;=Summary!$B$19,DE3&gt;=Summary!$B$31),-Expenses!$B$13*Summary!$B$2/12*((1+Expenses!$B$11)^('Monthly CF'!DE1-1)),0)</f>
        <v>0</v>
      </c>
      <c r="DF33" s="156">
        <f>IF(AND(DF3&lt;=Summary!$B$19,DF3&gt;=Summary!$B$31),-Expenses!$B$13*Summary!$B$2/12*((1+Expenses!$B$11)^('Monthly CF'!DF1-1)),0)</f>
        <v>0</v>
      </c>
      <c r="DG33" s="156">
        <f>IF(AND(DG3&lt;=Summary!$B$19,DG3&gt;=Summary!$B$31),-Expenses!$B$13*Summary!$B$2/12*((1+Expenses!$B$11)^('Monthly CF'!DG1-1)),0)</f>
        <v>0</v>
      </c>
      <c r="DH33" s="156">
        <f>IF(AND(DH3&lt;=Summary!$B$19,DH3&gt;=Summary!$B$31),-Expenses!$B$13*Summary!$B$2/12*((1+Expenses!$B$11)^('Monthly CF'!DH1-1)),0)</f>
        <v>0</v>
      </c>
      <c r="DI33" s="156">
        <f>IF(AND(DI3&lt;=Summary!$B$19,DI3&gt;=Summary!$B$31),-Expenses!$B$13*Summary!$B$2/12*((1+Expenses!$B$11)^('Monthly CF'!DI1-1)),0)</f>
        <v>0</v>
      </c>
      <c r="DJ33" s="156">
        <f>IF(AND(DJ3&lt;=Summary!$B$19,DJ3&gt;=Summary!$B$31),-Expenses!$B$13*Summary!$B$2/12*((1+Expenses!$B$11)^('Monthly CF'!DJ1-1)),0)</f>
        <v>0</v>
      </c>
      <c r="DK33" s="156">
        <f>IF(AND(DK3&lt;=Summary!$B$19,DK3&gt;=Summary!$B$31),-Expenses!$B$13*Summary!$B$2/12*((1+Expenses!$B$11)^('Monthly CF'!DK1-1)),0)</f>
        <v>0</v>
      </c>
      <c r="DL33" s="156">
        <f>IF(AND(DL3&lt;=Summary!$B$19,DL3&gt;=Summary!$B$31),-Expenses!$B$13*Summary!$B$2/12*((1+Expenses!$B$11)^('Monthly CF'!DL1-1)),0)</f>
        <v>0</v>
      </c>
      <c r="DM33" s="156">
        <f>IF(AND(DM3&lt;=Summary!$B$19,DM3&gt;=Summary!$B$31),-Expenses!$B$13*Summary!$B$2/12*((1+Expenses!$B$11)^('Monthly CF'!DM1-1)),0)</f>
        <v>0</v>
      </c>
      <c r="DN33" s="156">
        <f>IF(AND(DN3&lt;=Summary!$B$19,DN3&gt;=Summary!$B$31),-Expenses!$B$13*Summary!$B$2/12*((1+Expenses!$B$11)^('Monthly CF'!DN1-1)),0)</f>
        <v>0</v>
      </c>
      <c r="DO33" s="156">
        <f>IF(AND(DO3&lt;=Summary!$B$19,DO3&gt;=Summary!$B$31),-Expenses!$B$13*Summary!$B$2/12*((1+Expenses!$B$11)^('Monthly CF'!DO1-1)),0)</f>
        <v>0</v>
      </c>
      <c r="DP33" s="156">
        <f>IF(AND(DP3&lt;=Summary!$B$19,DP3&gt;=Summary!$B$31),-Expenses!$B$13*Summary!$B$2/12*((1+Expenses!$B$11)^('Monthly CF'!DP1-1)),0)</f>
        <v>0</v>
      </c>
      <c r="DQ33" s="156">
        <f>IF(AND(DQ3&lt;=Summary!$B$19,DQ3&gt;=Summary!$B$31),-Expenses!$B$13*Summary!$B$2/12*((1+Expenses!$B$11)^('Monthly CF'!DQ1-1)),0)</f>
        <v>0</v>
      </c>
      <c r="DR33" s="156">
        <f>IF(AND(DR3&lt;=Summary!$B$19,DR3&gt;=Summary!$B$31),-Expenses!$B$13*Summary!$B$2/12*((1+Expenses!$B$11)^('Monthly CF'!DR1-1)),0)</f>
        <v>0</v>
      </c>
      <c r="DS33" s="156">
        <f>IF(AND(DS3&lt;=Summary!$B$19,DS3&gt;=Summary!$B$31),-Expenses!$B$13*Summary!$B$2/12*((1+Expenses!$B$11)^('Monthly CF'!DS1-1)),0)</f>
        <v>0</v>
      </c>
      <c r="DT33" s="156">
        <f>IF(AND(DT3&lt;=Summary!$B$19,DT3&gt;=Summary!$B$31),-Expenses!$B$13*Summary!$B$2/12*((1+Expenses!$B$11)^('Monthly CF'!DT1-1)),0)</f>
        <v>0</v>
      </c>
      <c r="DU33" s="156">
        <f>IF(AND(DU3&lt;=Summary!$B$19,DU3&gt;=Summary!$B$31),-Expenses!$B$13*Summary!$B$2/12*((1+Expenses!$B$11)^('Monthly CF'!DU1-1)),0)</f>
        <v>0</v>
      </c>
      <c r="DV33" s="156">
        <f>IF(AND(DV3&lt;=Summary!$B$19,DV3&gt;=Summary!$B$31),-Expenses!$B$13*Summary!$B$2/12*((1+Expenses!$B$11)^('Monthly CF'!DV1-1)),0)</f>
        <v>0</v>
      </c>
      <c r="DW33" s="156">
        <f>IF(AND(DW3&lt;=Summary!$B$19,DW3&gt;=Summary!$B$31),-Expenses!$B$13*Summary!$B$2/12*((1+Expenses!$B$11)^('Monthly CF'!DW1-1)),0)</f>
        <v>0</v>
      </c>
      <c r="DX33" s="156">
        <f>IF(AND(DX3&lt;=Summary!$B$19,DX3&gt;=Summary!$B$31),-Expenses!$B$13*Summary!$B$2/12*((1+Expenses!$B$11)^('Monthly CF'!DX1-1)),0)</f>
        <v>0</v>
      </c>
      <c r="DY33" s="156">
        <f>IF(AND(DY3&lt;=Summary!$B$19,DY3&gt;=Summary!$B$31),-Expenses!$B$13*Summary!$B$2/12*((1+Expenses!$B$11)^('Monthly CF'!DY1-1)),0)</f>
        <v>0</v>
      </c>
      <c r="DZ33" s="156">
        <f>IF(AND(DZ3&lt;=Summary!$B$19,DZ3&gt;=Summary!$B$31),-Expenses!$B$13*Summary!$B$2/12*((1+Expenses!$B$11)^('Monthly CF'!DZ1-1)),0)</f>
        <v>0</v>
      </c>
      <c r="EA33" s="156">
        <f>IF(AND(EA3&lt;=Summary!$B$19,EA3&gt;=Summary!$B$31),-Expenses!$B$13*Summary!$B$2/12*((1+Expenses!$B$11)^('Monthly CF'!EA1-1)),0)</f>
        <v>0</v>
      </c>
      <c r="EB33" s="156">
        <f>IF(AND(EB3&lt;=Summary!$B$19,EB3&gt;=Summary!$B$31),-Expenses!$B$13*Summary!$B$2/12*((1+Expenses!$B$11)^('Monthly CF'!EB1-1)),0)</f>
        <v>0</v>
      </c>
      <c r="EC33" s="156">
        <f>IF(AND(EC3&lt;=Summary!$B$19,EC3&gt;=Summary!$B$31),-Expenses!$B$13*Summary!$B$2/12*((1+Expenses!$B$11)^('Monthly CF'!EC1-1)),0)</f>
        <v>0</v>
      </c>
      <c r="ED33" s="156">
        <f>IF(AND(ED3&lt;=Summary!$B$19,ED3&gt;=Summary!$B$31),-Expenses!$B$13*Summary!$B$2/12*((1+Expenses!$B$11)^('Monthly CF'!ED1-1)),0)</f>
        <v>0</v>
      </c>
      <c r="EE33" s="158">
        <f>IF(AND(EE3&lt;=Summary!$B$19,EE3&gt;=Summary!$B$31),-Expenses!$B$13*Summary!$B$2/12*((1+Expenses!$B$11)^('Monthly CF'!EE1-1)),0)</f>
        <v>0</v>
      </c>
    </row>
    <row r="34" spans="1:135" x14ac:dyDescent="0.25">
      <c r="A34" s="156">
        <f>SUMIF($C$3:$EE$3,"&lt;="&amp;Summary!$B$19,'Monthly CF'!C34:EE34)</f>
        <v>-7180533.3146862341</v>
      </c>
      <c r="B34" s="87" t="s">
        <v>218</v>
      </c>
      <c r="C34" s="220"/>
      <c r="D34" s="162">
        <f>SUM(D30:D33)</f>
        <v>-174212.5</v>
      </c>
      <c r="E34" s="162">
        <f t="shared" ref="E34:BP34" si="26">SUM(E30:E33)</f>
        <v>-174212.5</v>
      </c>
      <c r="F34" s="162">
        <f t="shared" si="26"/>
        <v>-174212.50000576916</v>
      </c>
      <c r="G34" s="162">
        <f t="shared" si="26"/>
        <v>-137545.83777707166</v>
      </c>
      <c r="H34" s="162">
        <f t="shared" si="26"/>
        <v>-137547.12168241222</v>
      </c>
      <c r="I34" s="162">
        <f t="shared" si="26"/>
        <v>-137687.37783541152</v>
      </c>
      <c r="J34" s="162">
        <f t="shared" si="26"/>
        <v>-10574.369488651024</v>
      </c>
      <c r="K34" s="162">
        <f t="shared" si="26"/>
        <v>-101144.22163030322</v>
      </c>
      <c r="L34" s="162">
        <f t="shared" si="26"/>
        <v>-617561.26681125048</v>
      </c>
      <c r="M34" s="162">
        <f t="shared" si="26"/>
        <v>-1544093.9714357976</v>
      </c>
      <c r="N34" s="162">
        <f t="shared" si="26"/>
        <v>-1544093.9714357976</v>
      </c>
      <c r="O34" s="162">
        <f t="shared" si="26"/>
        <v>-617561.26681125024</v>
      </c>
      <c r="P34" s="162">
        <f t="shared" si="26"/>
        <v>-102941.80496363659</v>
      </c>
      <c r="Q34" s="162">
        <f t="shared" si="26"/>
        <v>-12371.952821984401</v>
      </c>
      <c r="R34" s="162">
        <f t="shared" si="26"/>
        <v>-6568.2945020779962</v>
      </c>
      <c r="S34" s="162">
        <f t="shared" si="26"/>
        <v>-6428.0383490788463</v>
      </c>
      <c r="T34" s="162">
        <f t="shared" si="26"/>
        <v>-6426.7544437383376</v>
      </c>
      <c r="U34" s="162">
        <f t="shared" si="26"/>
        <v>-6426.7500057691877</v>
      </c>
      <c r="V34" s="162">
        <f t="shared" si="26"/>
        <v>-6426.75</v>
      </c>
      <c r="W34" s="162">
        <f t="shared" si="26"/>
        <v>-397597.10450000002</v>
      </c>
      <c r="X34" s="162">
        <f t="shared" si="26"/>
        <v>-39617.488333333335</v>
      </c>
      <c r="Y34" s="162">
        <f t="shared" si="26"/>
        <v>-27665.994398864077</v>
      </c>
      <c r="Z34" s="162">
        <f t="shared" si="26"/>
        <v>-1212.3958333333333</v>
      </c>
      <c r="AA34" s="162">
        <f t="shared" si="26"/>
        <v>-131557.37625988584</v>
      </c>
      <c r="AB34" s="162">
        <f t="shared" si="26"/>
        <v>-111029.38270833333</v>
      </c>
      <c r="AC34" s="162">
        <f t="shared" si="26"/>
        <v>-1248.7677083333333</v>
      </c>
      <c r="AD34" s="162">
        <f t="shared" si="26"/>
        <v>-1248.7677083333333</v>
      </c>
      <c r="AE34" s="162">
        <f t="shared" si="26"/>
        <v>-106757.4649885659</v>
      </c>
      <c r="AF34" s="162">
        <f t="shared" si="26"/>
        <v>-160276.59625909862</v>
      </c>
      <c r="AG34" s="162">
        <f t="shared" si="26"/>
        <v>-1248.7677083333333</v>
      </c>
      <c r="AH34" s="162">
        <f t="shared" si="26"/>
        <v>-1248.7677083333333</v>
      </c>
      <c r="AI34" s="162">
        <f t="shared" si="26"/>
        <v>-1248.7677083333333</v>
      </c>
      <c r="AJ34" s="162">
        <f t="shared" si="26"/>
        <v>-1248.7677083333333</v>
      </c>
      <c r="AK34" s="162">
        <f t="shared" si="26"/>
        <v>-1248.7677083333333</v>
      </c>
      <c r="AL34" s="162">
        <f t="shared" si="26"/>
        <v>-1248.7677083333333</v>
      </c>
      <c r="AM34" s="162">
        <f t="shared" si="26"/>
        <v>-1248.7677083333333</v>
      </c>
      <c r="AN34" s="162">
        <f t="shared" si="26"/>
        <v>-1286.2307395833332</v>
      </c>
      <c r="AO34" s="162">
        <f t="shared" si="26"/>
        <v>-1286.2307395833332</v>
      </c>
      <c r="AP34" s="162">
        <f t="shared" si="26"/>
        <v>-1286.2307395833332</v>
      </c>
      <c r="AQ34" s="162">
        <f t="shared" si="26"/>
        <v>-1286.2307395833332</v>
      </c>
      <c r="AR34" s="162">
        <f t="shared" si="26"/>
        <v>-1286.2307395833332</v>
      </c>
      <c r="AS34" s="162">
        <f t="shared" si="26"/>
        <v>-1286.2307395833332</v>
      </c>
      <c r="AT34" s="162">
        <f t="shared" si="26"/>
        <v>-1286.2307395833332</v>
      </c>
      <c r="AU34" s="162">
        <f t="shared" si="26"/>
        <v>-1286.2307395833332</v>
      </c>
      <c r="AV34" s="162">
        <f t="shared" si="26"/>
        <v>-1286.2307395833332</v>
      </c>
      <c r="AW34" s="162">
        <f t="shared" si="26"/>
        <v>-1286.2307395833332</v>
      </c>
      <c r="AX34" s="162">
        <f t="shared" si="26"/>
        <v>-1286.2307395833332</v>
      </c>
      <c r="AY34" s="162">
        <f t="shared" si="26"/>
        <v>-1286.2307395833332</v>
      </c>
      <c r="AZ34" s="162">
        <f t="shared" si="26"/>
        <v>-1324.8176617708332</v>
      </c>
      <c r="BA34" s="162">
        <f t="shared" si="26"/>
        <v>-1324.8176617708332</v>
      </c>
      <c r="BB34" s="162">
        <f t="shared" si="26"/>
        <v>-1324.8176617708332</v>
      </c>
      <c r="BC34" s="162">
        <f t="shared" si="26"/>
        <v>-1324.8176617708332</v>
      </c>
      <c r="BD34" s="162">
        <f t="shared" si="26"/>
        <v>-1324.8176617708332</v>
      </c>
      <c r="BE34" s="162">
        <f t="shared" si="26"/>
        <v>-1324.8176617708332</v>
      </c>
      <c r="BF34" s="162">
        <f t="shared" si="26"/>
        <v>-1324.8176617708332</v>
      </c>
      <c r="BG34" s="162">
        <f t="shared" si="26"/>
        <v>-1324.8176617708332</v>
      </c>
      <c r="BH34" s="162">
        <f t="shared" si="26"/>
        <v>-1324.8176617708332</v>
      </c>
      <c r="BI34" s="162">
        <f t="shared" si="26"/>
        <v>-1324.8176617708332</v>
      </c>
      <c r="BJ34" s="162">
        <f t="shared" si="26"/>
        <v>-444342.93679524038</v>
      </c>
      <c r="BK34" s="162">
        <f t="shared" si="26"/>
        <v>-44792.298756597651</v>
      </c>
      <c r="BL34" s="162">
        <f t="shared" si="26"/>
        <v>-1364.5621916239581</v>
      </c>
      <c r="BM34" s="162">
        <f t="shared" si="26"/>
        <v>-1364.5621916239581</v>
      </c>
      <c r="BN34" s="162">
        <f t="shared" si="26"/>
        <v>-1364.5621916239581</v>
      </c>
      <c r="BO34" s="162">
        <f t="shared" si="26"/>
        <v>-125848.99818893654</v>
      </c>
      <c r="BP34" s="162">
        <f t="shared" si="26"/>
        <v>-1364.5621916239581</v>
      </c>
      <c r="BQ34" s="162">
        <f t="shared" ref="BQ34:EB34" si="27">SUM(BQ30:BQ33)</f>
        <v>-1364.5621916239581</v>
      </c>
      <c r="BR34" s="162">
        <f t="shared" si="27"/>
        <v>-1364.5621916239581</v>
      </c>
      <c r="BS34" s="162">
        <f t="shared" si="27"/>
        <v>-1364.5621916239581</v>
      </c>
      <c r="BT34" s="162">
        <f t="shared" si="27"/>
        <v>-1364.5621916239581</v>
      </c>
      <c r="BU34" s="162">
        <f t="shared" si="27"/>
        <v>-1364.5621916239581</v>
      </c>
      <c r="BV34" s="162">
        <f t="shared" si="27"/>
        <v>-1364.5621916239581</v>
      </c>
      <c r="BW34" s="162">
        <f t="shared" si="27"/>
        <v>-1364.5621916239581</v>
      </c>
      <c r="BX34" s="162">
        <f t="shared" si="27"/>
        <v>-1405.4990573726768</v>
      </c>
      <c r="BY34" s="162">
        <f t="shared" si="27"/>
        <v>-1405.4990573726768</v>
      </c>
      <c r="BZ34" s="162">
        <f t="shared" si="27"/>
        <v>-1405.4990573726768</v>
      </c>
      <c r="CA34" s="162">
        <f t="shared" si="27"/>
        <v>-1405.4990573726768</v>
      </c>
      <c r="CB34" s="162">
        <f t="shared" si="27"/>
        <v>-1405.4990573726768</v>
      </c>
      <c r="CC34" s="162">
        <f t="shared" si="27"/>
        <v>-1405.4990573726768</v>
      </c>
      <c r="CD34" s="162">
        <f t="shared" si="27"/>
        <v>-1405.4990573726768</v>
      </c>
      <c r="CE34" s="162">
        <f t="shared" si="27"/>
        <v>-1405.4990573726768</v>
      </c>
      <c r="CF34" s="162">
        <f t="shared" si="27"/>
        <v>-1405.4990573726768</v>
      </c>
      <c r="CG34" s="162">
        <f t="shared" si="27"/>
        <v>-1405.4990573726768</v>
      </c>
      <c r="CH34" s="162">
        <f t="shared" si="27"/>
        <v>-1405.4990573726768</v>
      </c>
      <c r="CI34" s="162">
        <f t="shared" si="27"/>
        <v>-1405.4990573726768</v>
      </c>
      <c r="CJ34" s="162">
        <f t="shared" si="27"/>
        <v>0</v>
      </c>
      <c r="CK34" s="162">
        <f t="shared" si="27"/>
        <v>0</v>
      </c>
      <c r="CL34" s="162">
        <f t="shared" si="27"/>
        <v>0</v>
      </c>
      <c r="CM34" s="162">
        <f t="shared" si="27"/>
        <v>0</v>
      </c>
      <c r="CN34" s="162">
        <f t="shared" si="27"/>
        <v>0</v>
      </c>
      <c r="CO34" s="162">
        <f t="shared" si="27"/>
        <v>0</v>
      </c>
      <c r="CP34" s="162">
        <f t="shared" si="27"/>
        <v>0</v>
      </c>
      <c r="CQ34" s="162">
        <f t="shared" si="27"/>
        <v>0</v>
      </c>
      <c r="CR34" s="162">
        <f t="shared" si="27"/>
        <v>0</v>
      </c>
      <c r="CS34" s="162">
        <f t="shared" si="27"/>
        <v>0</v>
      </c>
      <c r="CT34" s="162">
        <f t="shared" si="27"/>
        <v>0</v>
      </c>
      <c r="CU34" s="162">
        <f t="shared" si="27"/>
        <v>0</v>
      </c>
      <c r="CV34" s="162">
        <f t="shared" si="27"/>
        <v>-28521.363535617696</v>
      </c>
      <c r="CW34" s="162">
        <f t="shared" si="27"/>
        <v>0</v>
      </c>
      <c r="CX34" s="162">
        <f t="shared" si="27"/>
        <v>-135912.48006833741</v>
      </c>
      <c r="CY34" s="162">
        <f t="shared" si="27"/>
        <v>0</v>
      </c>
      <c r="CZ34" s="162">
        <f t="shared" si="27"/>
        <v>0</v>
      </c>
      <c r="DA34" s="162">
        <f t="shared" si="27"/>
        <v>0</v>
      </c>
      <c r="DB34" s="162">
        <f t="shared" si="27"/>
        <v>0</v>
      </c>
      <c r="DC34" s="162">
        <f t="shared" si="27"/>
        <v>0</v>
      </c>
      <c r="DD34" s="162">
        <f t="shared" si="27"/>
        <v>0</v>
      </c>
      <c r="DE34" s="162">
        <f t="shared" si="27"/>
        <v>0</v>
      </c>
      <c r="DF34" s="162">
        <f t="shared" si="27"/>
        <v>0</v>
      </c>
      <c r="DG34" s="162">
        <f t="shared" si="27"/>
        <v>0</v>
      </c>
      <c r="DH34" s="162">
        <f t="shared" si="27"/>
        <v>0</v>
      </c>
      <c r="DI34" s="162">
        <f t="shared" si="27"/>
        <v>0</v>
      </c>
      <c r="DJ34" s="162">
        <f t="shared" si="27"/>
        <v>0</v>
      </c>
      <c r="DK34" s="162">
        <f t="shared" si="27"/>
        <v>0</v>
      </c>
      <c r="DL34" s="162">
        <f t="shared" si="27"/>
        <v>0</v>
      </c>
      <c r="DM34" s="162">
        <f t="shared" si="27"/>
        <v>0</v>
      </c>
      <c r="DN34" s="162">
        <f t="shared" si="27"/>
        <v>0</v>
      </c>
      <c r="DO34" s="162">
        <f t="shared" si="27"/>
        <v>0</v>
      </c>
      <c r="DP34" s="162">
        <f t="shared" si="27"/>
        <v>0</v>
      </c>
      <c r="DQ34" s="162">
        <f t="shared" si="27"/>
        <v>0</v>
      </c>
      <c r="DR34" s="162">
        <f t="shared" si="27"/>
        <v>0</v>
      </c>
      <c r="DS34" s="162">
        <f t="shared" si="27"/>
        <v>0</v>
      </c>
      <c r="DT34" s="162">
        <f t="shared" si="27"/>
        <v>0</v>
      </c>
      <c r="DU34" s="162">
        <f t="shared" si="27"/>
        <v>0</v>
      </c>
      <c r="DV34" s="162">
        <f t="shared" si="27"/>
        <v>0</v>
      </c>
      <c r="DW34" s="162">
        <f t="shared" si="27"/>
        <v>0</v>
      </c>
      <c r="DX34" s="162">
        <f t="shared" si="27"/>
        <v>0</v>
      </c>
      <c r="DY34" s="162">
        <f t="shared" si="27"/>
        <v>0</v>
      </c>
      <c r="DZ34" s="162">
        <f t="shared" si="27"/>
        <v>0</v>
      </c>
      <c r="EA34" s="162">
        <f t="shared" si="27"/>
        <v>-165498.58976358862</v>
      </c>
      <c r="EB34" s="162">
        <f t="shared" si="27"/>
        <v>0</v>
      </c>
      <c r="EC34" s="162">
        <f t="shared" ref="EC34:EE34" si="28">SUM(EC30:EC33)</f>
        <v>0</v>
      </c>
      <c r="ED34" s="162">
        <f t="shared" si="28"/>
        <v>0</v>
      </c>
      <c r="EE34" s="163">
        <f t="shared" si="28"/>
        <v>0</v>
      </c>
    </row>
    <row r="35" spans="1:135" x14ac:dyDescent="0.25">
      <c r="B35" s="27"/>
      <c r="C35" s="156"/>
      <c r="D35" s="156"/>
      <c r="E35" s="156"/>
      <c r="F35" s="156"/>
      <c r="G35" s="156"/>
      <c r="H35" s="156"/>
      <c r="I35" s="156"/>
      <c r="J35" s="156"/>
      <c r="K35" s="156"/>
      <c r="L35" s="156"/>
      <c r="M35" s="156"/>
      <c r="N35" s="156"/>
      <c r="O35" s="156"/>
      <c r="P35" s="156"/>
      <c r="Q35" s="156"/>
      <c r="R35" s="156"/>
      <c r="S35" s="156"/>
      <c r="T35" s="156"/>
      <c r="U35" s="156"/>
      <c r="V35" s="156"/>
      <c r="W35" s="156"/>
      <c r="X35" s="156"/>
      <c r="Y35" s="156"/>
      <c r="Z35" s="156"/>
      <c r="AA35" s="156"/>
      <c r="AB35" s="156"/>
      <c r="AC35" s="156"/>
      <c r="AD35" s="156"/>
      <c r="AE35" s="156"/>
      <c r="AF35" s="156"/>
      <c r="AG35" s="156"/>
      <c r="AH35" s="156"/>
      <c r="AI35" s="156"/>
      <c r="AJ35" s="156"/>
      <c r="AK35" s="156"/>
      <c r="AL35" s="156"/>
      <c r="AM35" s="156"/>
      <c r="AN35" s="156"/>
      <c r="AO35" s="156"/>
      <c r="AP35" s="156"/>
      <c r="AQ35" s="156"/>
      <c r="AR35" s="156"/>
      <c r="AS35" s="156"/>
      <c r="AT35" s="156"/>
      <c r="AU35" s="156"/>
      <c r="AV35" s="156"/>
      <c r="AW35" s="156"/>
      <c r="AX35" s="156"/>
      <c r="AY35" s="156"/>
      <c r="AZ35" s="156"/>
      <c r="BA35" s="156"/>
      <c r="BB35" s="156"/>
      <c r="BC35" s="156"/>
      <c r="BD35" s="156"/>
      <c r="BE35" s="156"/>
      <c r="BF35" s="156"/>
      <c r="BG35" s="156"/>
      <c r="BH35" s="156"/>
      <c r="BI35" s="156"/>
      <c r="BJ35" s="156"/>
      <c r="BK35" s="156"/>
      <c r="BL35" s="156"/>
      <c r="BM35" s="156"/>
      <c r="BN35" s="156"/>
      <c r="BO35" s="156"/>
      <c r="BP35" s="156"/>
      <c r="BQ35" s="156"/>
      <c r="BR35" s="156"/>
      <c r="BS35" s="156"/>
      <c r="BT35" s="156"/>
      <c r="BU35" s="156"/>
      <c r="BV35" s="156"/>
      <c r="BW35" s="156"/>
      <c r="BX35" s="156"/>
      <c r="BY35" s="156"/>
      <c r="BZ35" s="156"/>
      <c r="CA35" s="156"/>
      <c r="CB35" s="156"/>
      <c r="CC35" s="156"/>
      <c r="CD35" s="156"/>
      <c r="CE35" s="156"/>
      <c r="CF35" s="156"/>
      <c r="CG35" s="156"/>
      <c r="CH35" s="156"/>
      <c r="CI35" s="156"/>
      <c r="CJ35" s="156"/>
      <c r="CK35" s="156"/>
      <c r="CL35" s="156"/>
      <c r="CM35" s="156"/>
      <c r="CN35" s="156"/>
      <c r="CO35" s="156"/>
      <c r="CP35" s="156"/>
      <c r="CQ35" s="156"/>
      <c r="CR35" s="156"/>
      <c r="CS35" s="156"/>
      <c r="CT35" s="156"/>
      <c r="CU35" s="156"/>
      <c r="CV35" s="156"/>
      <c r="CW35" s="156"/>
      <c r="CX35" s="156"/>
      <c r="CY35" s="156"/>
      <c r="CZ35" s="156"/>
      <c r="DA35" s="156"/>
      <c r="DB35" s="156"/>
      <c r="DC35" s="156"/>
      <c r="DD35" s="156"/>
      <c r="DE35" s="156"/>
      <c r="DF35" s="156"/>
      <c r="DG35" s="156"/>
      <c r="DH35" s="156"/>
      <c r="DI35" s="156"/>
      <c r="DJ35" s="156"/>
      <c r="DK35" s="156"/>
      <c r="DL35" s="156"/>
      <c r="DM35" s="156"/>
      <c r="DN35" s="156"/>
      <c r="DO35" s="156"/>
      <c r="DP35" s="156"/>
      <c r="DQ35" s="156"/>
      <c r="DR35" s="156"/>
      <c r="DS35" s="156"/>
      <c r="DT35" s="156"/>
      <c r="DU35" s="156"/>
      <c r="DV35" s="156"/>
      <c r="DW35" s="156"/>
      <c r="DX35" s="156"/>
      <c r="DY35" s="156"/>
      <c r="DZ35" s="156"/>
      <c r="EA35" s="156"/>
      <c r="EB35" s="156"/>
      <c r="EC35" s="156"/>
      <c r="ED35" s="156"/>
      <c r="EE35" s="158"/>
    </row>
    <row r="36" spans="1:135" x14ac:dyDescent="0.25">
      <c r="A36" s="156">
        <f ca="1">SUMIF($C$3:$EE$3,"&lt;="&amp;Summary!$B$19,'Monthly CF'!C36:EE36)</f>
        <v>-2995259.4675071696</v>
      </c>
      <c r="B36" s="87" t="s">
        <v>219</v>
      </c>
      <c r="C36" s="220"/>
      <c r="D36" s="162">
        <f>SUM(D27,D34)</f>
        <v>-174212.5</v>
      </c>
      <c r="E36" s="162">
        <f t="shared" ref="E36:BP36" si="29">SUM(E27,E34)</f>
        <v>-174212.5</v>
      </c>
      <c r="F36" s="162">
        <f t="shared" si="29"/>
        <v>-174212.50000576916</v>
      </c>
      <c r="G36" s="162">
        <f t="shared" si="29"/>
        <v>-137545.83777707166</v>
      </c>
      <c r="H36" s="162">
        <f t="shared" si="29"/>
        <v>-137547.12168241222</v>
      </c>
      <c r="I36" s="162">
        <f t="shared" si="29"/>
        <v>-137687.37783541152</v>
      </c>
      <c r="J36" s="162">
        <f t="shared" si="29"/>
        <v>-10574.369488651024</v>
      </c>
      <c r="K36" s="162">
        <f t="shared" si="29"/>
        <v>-101144.22163030322</v>
      </c>
      <c r="L36" s="162">
        <f t="shared" si="29"/>
        <v>-617561.26681125048</v>
      </c>
      <c r="M36" s="162">
        <f t="shared" si="29"/>
        <v>-1544093.9714357976</v>
      </c>
      <c r="N36" s="162">
        <f t="shared" si="29"/>
        <v>-1544093.9714357976</v>
      </c>
      <c r="O36" s="162">
        <f t="shared" si="29"/>
        <v>-617561.26681125024</v>
      </c>
      <c r="P36" s="162">
        <f t="shared" si="29"/>
        <v>-102941.80496363659</v>
      </c>
      <c r="Q36" s="162">
        <f t="shared" si="29"/>
        <v>-12371.952821984401</v>
      </c>
      <c r="R36" s="162">
        <f t="shared" si="29"/>
        <v>-6568.2945020779962</v>
      </c>
      <c r="S36" s="162">
        <f t="shared" si="29"/>
        <v>-6428.0383490788463</v>
      </c>
      <c r="T36" s="162">
        <f t="shared" si="29"/>
        <v>-6426.7544437383376</v>
      </c>
      <c r="U36" s="162">
        <f t="shared" si="29"/>
        <v>-6426.7500057691877</v>
      </c>
      <c r="V36" s="162">
        <f t="shared" si="29"/>
        <v>-6426.75</v>
      </c>
      <c r="W36" s="162">
        <f t="shared" si="29"/>
        <v>-397597.10450000002</v>
      </c>
      <c r="X36" s="162">
        <f t="shared" ca="1" si="29"/>
        <v>-44140.9677814026</v>
      </c>
      <c r="Y36" s="162">
        <f t="shared" ca="1" si="29"/>
        <v>-31947.998216452572</v>
      </c>
      <c r="Z36" s="162">
        <f t="shared" ca="1" si="29"/>
        <v>-5340.6077557530907</v>
      </c>
      <c r="AA36" s="162">
        <f t="shared" ca="1" si="29"/>
        <v>-135688.3448182187</v>
      </c>
      <c r="AB36" s="162">
        <f t="shared" ca="1" si="29"/>
        <v>-115216.46583620596</v>
      </c>
      <c r="AC36" s="162">
        <f t="shared" ca="1" si="29"/>
        <v>27958.355852660468</v>
      </c>
      <c r="AD36" s="162">
        <f t="shared" ca="1" si="29"/>
        <v>31130.655510519311</v>
      </c>
      <c r="AE36" s="162">
        <f t="shared" ca="1" si="29"/>
        <v>-72598.337146517311</v>
      </c>
      <c r="AF36" s="162">
        <f t="shared" ca="1" si="29"/>
        <v>-124978.52554142564</v>
      </c>
      <c r="AG36" s="162">
        <f t="shared" ca="1" si="29"/>
        <v>46168.107291666667</v>
      </c>
      <c r="AH36" s="162">
        <f t="shared" ca="1" si="29"/>
        <v>56274.357291666667</v>
      </c>
      <c r="AI36" s="162">
        <f t="shared" ca="1" si="29"/>
        <v>56274.357291666674</v>
      </c>
      <c r="AJ36" s="162">
        <f t="shared" ca="1" si="29"/>
        <v>57243.93854166667</v>
      </c>
      <c r="AK36" s="162">
        <f t="shared" ca="1" si="29"/>
        <v>63114.84479166667</v>
      </c>
      <c r="AL36" s="162">
        <f t="shared" ca="1" si="29"/>
        <v>74058.676041666666</v>
      </c>
      <c r="AM36" s="162">
        <f t="shared" ca="1" si="29"/>
        <v>74058.676041666666</v>
      </c>
      <c r="AN36" s="162">
        <f t="shared" ca="1" si="29"/>
        <v>74324.400510416672</v>
      </c>
      <c r="AO36" s="162">
        <f t="shared" ca="1" si="29"/>
        <v>74627.588010416672</v>
      </c>
      <c r="AP36" s="162">
        <f t="shared" ca="1" si="29"/>
        <v>74627.588010416672</v>
      </c>
      <c r="AQ36" s="162">
        <f t="shared" ca="1" si="29"/>
        <v>74627.588010416672</v>
      </c>
      <c r="AR36" s="162">
        <f t="shared" ca="1" si="29"/>
        <v>74800.838010416672</v>
      </c>
      <c r="AS36" s="162">
        <f t="shared" ca="1" si="29"/>
        <v>75127.538010416669</v>
      </c>
      <c r="AT36" s="162">
        <f t="shared" ca="1" si="29"/>
        <v>75127.538010416669</v>
      </c>
      <c r="AU36" s="162">
        <f t="shared" ca="1" si="29"/>
        <v>75127.538010416654</v>
      </c>
      <c r="AV36" s="162">
        <f t="shared" ca="1" si="29"/>
        <v>76126.20669791667</v>
      </c>
      <c r="AW36" s="162">
        <f t="shared" ca="1" si="29"/>
        <v>76224.990135416665</v>
      </c>
      <c r="AX36" s="162">
        <f t="shared" ca="1" si="29"/>
        <v>76280.436322916677</v>
      </c>
      <c r="AY36" s="162">
        <f t="shared" ca="1" si="29"/>
        <v>76280.436322916677</v>
      </c>
      <c r="AZ36" s="162">
        <f t="shared" ca="1" si="29"/>
        <v>76554.132525729176</v>
      </c>
      <c r="BA36" s="162">
        <f t="shared" ca="1" si="29"/>
        <v>76866.415650729177</v>
      </c>
      <c r="BB36" s="162">
        <f t="shared" ca="1" si="29"/>
        <v>76866.415650729177</v>
      </c>
      <c r="BC36" s="162">
        <f t="shared" ca="1" si="29"/>
        <v>76866.415650729163</v>
      </c>
      <c r="BD36" s="162">
        <f t="shared" ca="1" si="29"/>
        <v>77044.863150729172</v>
      </c>
      <c r="BE36" s="162">
        <f t="shared" ca="1" si="29"/>
        <v>77381.364150729161</v>
      </c>
      <c r="BF36" s="162">
        <f t="shared" ca="1" si="29"/>
        <v>77381.364150729161</v>
      </c>
      <c r="BG36" s="162">
        <f t="shared" ca="1" si="29"/>
        <v>77381.364150729161</v>
      </c>
      <c r="BH36" s="162">
        <f t="shared" ca="1" si="29"/>
        <v>35501.471467289251</v>
      </c>
      <c r="BI36" s="162">
        <f t="shared" ca="1" si="29"/>
        <v>31548.461217646753</v>
      </c>
      <c r="BJ36" s="162">
        <f t="shared" ca="1" si="29"/>
        <v>-411416.41932697012</v>
      </c>
      <c r="BK36" s="162">
        <f t="shared" ca="1" si="29"/>
        <v>-4561.7153948257765</v>
      </c>
      <c r="BL36" s="162">
        <f t="shared" ca="1" si="29"/>
        <v>40041.19118775105</v>
      </c>
      <c r="BM36" s="162">
        <f t="shared" ca="1" si="29"/>
        <v>65866.381498931049</v>
      </c>
      <c r="BN36" s="162">
        <f t="shared" ca="1" si="29"/>
        <v>69676.048542365606</v>
      </c>
      <c r="BO36" s="162">
        <f t="shared" ca="1" si="29"/>
        <v>-54809.725277280857</v>
      </c>
      <c r="BP36" s="162">
        <f t="shared" ca="1" si="29"/>
        <v>72350.041273879033</v>
      </c>
      <c r="BQ36" s="162">
        <f t="shared" ref="BQ36:EB36" ca="1" si="30">SUM(BQ27,BQ34)</f>
        <v>72696.637303879033</v>
      </c>
      <c r="BR36" s="162">
        <f t="shared" ca="1" si="30"/>
        <v>83408.329750411038</v>
      </c>
      <c r="BS36" s="162">
        <f t="shared" ca="1" si="30"/>
        <v>83408.329750411038</v>
      </c>
      <c r="BT36" s="162">
        <f t="shared" ca="1" si="30"/>
        <v>83408.329750411038</v>
      </c>
      <c r="BU36" s="162">
        <f t="shared" ca="1" si="30"/>
        <v>83408.329750411023</v>
      </c>
      <c r="BV36" s="162">
        <f t="shared" ca="1" si="30"/>
        <v>83467.152610729798</v>
      </c>
      <c r="BW36" s="162">
        <f t="shared" ca="1" si="30"/>
        <v>83467.152610729798</v>
      </c>
      <c r="BX36" s="162">
        <f t="shared" ca="1" si="30"/>
        <v>83757.516912293562</v>
      </c>
      <c r="BY36" s="162">
        <f t="shared" ca="1" si="30"/>
        <v>85364.270779273356</v>
      </c>
      <c r="BZ36" s="162">
        <f t="shared" ca="1" si="30"/>
        <v>85364.270779273385</v>
      </c>
      <c r="CA36" s="162">
        <f t="shared" ca="1" si="30"/>
        <v>85364.270779273371</v>
      </c>
      <c r="CB36" s="162">
        <f t="shared" ca="1" si="30"/>
        <v>85553.585732023392</v>
      </c>
      <c r="CC36" s="162">
        <f t="shared" ca="1" si="30"/>
        <v>85910.57964292336</v>
      </c>
      <c r="CD36" s="162">
        <f t="shared" ca="1" si="30"/>
        <v>85910.579642923345</v>
      </c>
      <c r="CE36" s="162">
        <f t="shared" ca="1" si="30"/>
        <v>85910.57964292336</v>
      </c>
      <c r="CF36" s="162">
        <f t="shared" ca="1" si="30"/>
        <v>85910.579642923345</v>
      </c>
      <c r="CG36" s="162">
        <f t="shared" ca="1" si="30"/>
        <v>85910.57964292336</v>
      </c>
      <c r="CH36" s="162">
        <f t="shared" ca="1" si="30"/>
        <v>85971.167189051688</v>
      </c>
      <c r="CI36" s="162">
        <f t="shared" ca="1" si="30"/>
        <v>85971.167189051688</v>
      </c>
      <c r="CJ36" s="162">
        <f t="shared" ca="1" si="30"/>
        <v>87717.906448756257</v>
      </c>
      <c r="CK36" s="162">
        <f t="shared" ca="1" si="30"/>
        <v>89372.862931745432</v>
      </c>
      <c r="CL36" s="162">
        <f t="shared" ca="1" si="30"/>
        <v>89372.862931745432</v>
      </c>
      <c r="CM36" s="162">
        <f t="shared" ca="1" si="30"/>
        <v>89372.862931745432</v>
      </c>
      <c r="CN36" s="162">
        <f t="shared" ca="1" si="30"/>
        <v>89567.857333077933</v>
      </c>
      <c r="CO36" s="162">
        <f t="shared" ca="1" si="30"/>
        <v>89935.561061304936</v>
      </c>
      <c r="CP36" s="162">
        <f t="shared" ca="1" si="30"/>
        <v>89935.561061304936</v>
      </c>
      <c r="CQ36" s="162">
        <f t="shared" ca="1" si="30"/>
        <v>89935.561061304936</v>
      </c>
      <c r="CR36" s="162">
        <f t="shared" ca="1" si="30"/>
        <v>89935.561061304936</v>
      </c>
      <c r="CS36" s="162">
        <f t="shared" ca="1" si="30"/>
        <v>89935.561061304936</v>
      </c>
      <c r="CT36" s="162">
        <f t="shared" ca="1" si="30"/>
        <v>87267.15255454104</v>
      </c>
      <c r="CU36" s="162">
        <f t="shared" ca="1" si="30"/>
        <v>87266.806865003135</v>
      </c>
      <c r="CV36" s="162">
        <f t="shared" ca="1" si="30"/>
        <v>44419.613216930462</v>
      </c>
      <c r="CW36" s="162">
        <f t="shared" ca="1" si="30"/>
        <v>75179.180311615753</v>
      </c>
      <c r="CX36" s="162">
        <f t="shared" ca="1" si="30"/>
        <v>-60734.758034799932</v>
      </c>
      <c r="CY36" s="162">
        <f t="shared" ca="1" si="30"/>
        <v>80352.284969464818</v>
      </c>
      <c r="CZ36" s="162">
        <f t="shared" ca="1" si="30"/>
        <v>80553.129202837314</v>
      </c>
      <c r="DA36" s="162">
        <f t="shared" ca="1" si="30"/>
        <v>92636.819594932691</v>
      </c>
      <c r="DB36" s="162">
        <f t="shared" ca="1" si="30"/>
        <v>92636.819594932691</v>
      </c>
      <c r="DC36" s="162">
        <f t="shared" ca="1" si="30"/>
        <v>92636.819594932691</v>
      </c>
      <c r="DD36" s="162">
        <f t="shared" ca="1" si="30"/>
        <v>92636.819594932691</v>
      </c>
      <c r="DE36" s="162">
        <f t="shared" ca="1" si="30"/>
        <v>92636.819594932691</v>
      </c>
      <c r="DF36" s="162">
        <f t="shared" ca="1" si="30"/>
        <v>92636.819594932691</v>
      </c>
      <c r="DG36" s="162">
        <f t="shared" ca="1" si="30"/>
        <v>92636.819594932691</v>
      </c>
      <c r="DH36" s="162">
        <f t="shared" ca="1" si="30"/>
        <v>92636.819594932691</v>
      </c>
      <c r="DI36" s="162">
        <f t="shared" ca="1" si="30"/>
        <v>94818.957737131015</v>
      </c>
      <c r="DJ36" s="162">
        <f t="shared" ca="1" si="30"/>
        <v>94818.957737131015</v>
      </c>
      <c r="DK36" s="162">
        <f t="shared" ca="1" si="30"/>
        <v>94818.957737131015</v>
      </c>
      <c r="DL36" s="162">
        <f t="shared" ca="1" si="30"/>
        <v>95025.827297504671</v>
      </c>
      <c r="DM36" s="162">
        <f t="shared" ca="1" si="30"/>
        <v>95415.924182780684</v>
      </c>
      <c r="DN36" s="162">
        <f t="shared" ca="1" si="30"/>
        <v>95415.924182780684</v>
      </c>
      <c r="DO36" s="162">
        <f t="shared" ca="1" si="30"/>
        <v>95415.924182780669</v>
      </c>
      <c r="DP36" s="162">
        <f t="shared" ca="1" si="30"/>
        <v>95415.924182780698</v>
      </c>
      <c r="DQ36" s="162">
        <f t="shared" ca="1" si="30"/>
        <v>95415.924182780698</v>
      </c>
      <c r="DR36" s="162">
        <f t="shared" ca="1" si="30"/>
        <v>95415.924182780684</v>
      </c>
      <c r="DS36" s="162">
        <f t="shared" ca="1" si="30"/>
        <v>95415.924182780684</v>
      </c>
      <c r="DT36" s="162">
        <f t="shared" ca="1" si="30"/>
        <v>95415.924182780698</v>
      </c>
      <c r="DU36" s="162">
        <f t="shared" ca="1" si="30"/>
        <v>97663.526469244942</v>
      </c>
      <c r="DV36" s="162">
        <f t="shared" ca="1" si="30"/>
        <v>97663.526469244942</v>
      </c>
      <c r="DW36" s="162">
        <f t="shared" ca="1" si="30"/>
        <v>97663.526469244942</v>
      </c>
      <c r="DX36" s="162">
        <f t="shared" ca="1" si="30"/>
        <v>97876.602116429785</v>
      </c>
      <c r="DY36" s="162">
        <f t="shared" ca="1" si="30"/>
        <v>81291.129513711901</v>
      </c>
      <c r="DZ36" s="162">
        <f t="shared" ca="1" si="30"/>
        <v>81289.380933338383</v>
      </c>
      <c r="EA36" s="162">
        <f t="shared" ca="1" si="30"/>
        <v>-84210.961723094704</v>
      </c>
      <c r="EB36" s="162">
        <f t="shared" ca="1" si="30"/>
        <v>84483.275721952945</v>
      </c>
      <c r="EC36" s="162">
        <f t="shared" ref="EC36:EE36" ca="1" si="31">SUM(EC27,EC34)</f>
        <v>84483.275721952959</v>
      </c>
      <c r="ED36" s="162">
        <f t="shared" ca="1" si="31"/>
        <v>98675.032687826868</v>
      </c>
      <c r="EE36" s="163">
        <f t="shared" ca="1" si="31"/>
        <v>98675.032687826868</v>
      </c>
    </row>
    <row r="37" spans="1:135" x14ac:dyDescent="0.25">
      <c r="B37" s="27"/>
      <c r="C37" s="156"/>
      <c r="D37" s="156"/>
      <c r="E37" s="156"/>
      <c r="F37" s="156"/>
      <c r="G37" s="156"/>
      <c r="H37" s="156"/>
      <c r="I37" s="156"/>
      <c r="J37" s="156"/>
      <c r="K37" s="156"/>
      <c r="L37" s="156"/>
      <c r="M37" s="156"/>
      <c r="N37" s="156"/>
      <c r="O37" s="156"/>
      <c r="P37" s="156"/>
      <c r="Q37" s="156"/>
      <c r="R37" s="156"/>
      <c r="S37" s="156"/>
      <c r="T37" s="156"/>
      <c r="U37" s="156"/>
      <c r="V37" s="156"/>
      <c r="W37" s="156"/>
      <c r="X37" s="156"/>
      <c r="Y37" s="156"/>
      <c r="Z37" s="156"/>
      <c r="AA37" s="156"/>
      <c r="AB37" s="156"/>
      <c r="AC37" s="156"/>
      <c r="AD37" s="156"/>
      <c r="AE37" s="156"/>
      <c r="AF37" s="156"/>
      <c r="AG37" s="156"/>
      <c r="AH37" s="156"/>
      <c r="AI37" s="156"/>
      <c r="AJ37" s="156"/>
      <c r="AK37" s="156"/>
      <c r="AL37" s="156"/>
      <c r="AM37" s="156"/>
      <c r="AN37" s="156"/>
      <c r="AO37" s="156"/>
      <c r="AP37" s="156"/>
      <c r="AQ37" s="156"/>
      <c r="AR37" s="156"/>
      <c r="AS37" s="156"/>
      <c r="AT37" s="156"/>
      <c r="AU37" s="156"/>
      <c r="AV37" s="156"/>
      <c r="AW37" s="156"/>
      <c r="AX37" s="156"/>
      <c r="AY37" s="156"/>
      <c r="AZ37" s="156"/>
      <c r="BA37" s="156"/>
      <c r="BB37" s="156"/>
      <c r="BC37" s="156"/>
      <c r="BD37" s="156"/>
      <c r="BE37" s="156"/>
      <c r="BF37" s="156"/>
      <c r="BG37" s="156"/>
      <c r="BH37" s="156"/>
      <c r="BI37" s="156"/>
      <c r="BJ37" s="156"/>
      <c r="BK37" s="156"/>
      <c r="BL37" s="156"/>
      <c r="BM37" s="156"/>
      <c r="BN37" s="156"/>
      <c r="BO37" s="156"/>
      <c r="BP37" s="156"/>
      <c r="BQ37" s="156"/>
      <c r="BR37" s="156"/>
      <c r="BS37" s="156"/>
      <c r="BT37" s="156"/>
      <c r="BU37" s="156"/>
      <c r="BV37" s="156"/>
      <c r="BW37" s="156"/>
      <c r="BX37" s="156"/>
      <c r="BY37" s="156"/>
      <c r="BZ37" s="156"/>
      <c r="CA37" s="156"/>
      <c r="CB37" s="156"/>
      <c r="CC37" s="156"/>
      <c r="CD37" s="156"/>
      <c r="CE37" s="156"/>
      <c r="CF37" s="156"/>
      <c r="CG37" s="156"/>
      <c r="CH37" s="156"/>
      <c r="CI37" s="156"/>
      <c r="CJ37" s="156"/>
      <c r="CK37" s="156"/>
      <c r="CL37" s="156"/>
      <c r="CM37" s="156"/>
      <c r="CN37" s="156"/>
      <c r="CO37" s="156"/>
      <c r="CP37" s="156"/>
      <c r="CQ37" s="156"/>
      <c r="CR37" s="156"/>
      <c r="CS37" s="156"/>
      <c r="CT37" s="156"/>
      <c r="CU37" s="156"/>
      <c r="CV37" s="156"/>
      <c r="CW37" s="156"/>
      <c r="CX37" s="156"/>
      <c r="CY37" s="156"/>
      <c r="CZ37" s="156"/>
      <c r="DA37" s="156"/>
      <c r="DB37" s="156"/>
      <c r="DC37" s="156"/>
      <c r="DD37" s="156"/>
      <c r="DE37" s="156"/>
      <c r="DF37" s="156"/>
      <c r="DG37" s="156"/>
      <c r="DH37" s="156"/>
      <c r="DI37" s="156"/>
      <c r="DJ37" s="156"/>
      <c r="DK37" s="156"/>
      <c r="DL37" s="156"/>
      <c r="DM37" s="156"/>
      <c r="DN37" s="156"/>
      <c r="DO37" s="156"/>
      <c r="DP37" s="156"/>
      <c r="DQ37" s="156"/>
      <c r="DR37" s="156"/>
      <c r="DS37" s="156"/>
      <c r="DT37" s="156"/>
      <c r="DU37" s="156"/>
      <c r="DV37" s="156"/>
      <c r="DW37" s="156"/>
      <c r="DX37" s="156"/>
      <c r="DY37" s="156"/>
      <c r="DZ37" s="156"/>
      <c r="EA37" s="156"/>
      <c r="EB37" s="156"/>
      <c r="EC37" s="156"/>
      <c r="ED37" s="156"/>
      <c r="EE37" s="158"/>
    </row>
    <row r="38" spans="1:135" x14ac:dyDescent="0.25">
      <c r="B38" s="219" t="s">
        <v>220</v>
      </c>
      <c r="C38" s="156"/>
      <c r="D38" s="156"/>
      <c r="E38" s="156"/>
      <c r="F38" s="156"/>
      <c r="G38" s="156"/>
      <c r="H38" s="156"/>
      <c r="I38" s="156"/>
      <c r="J38" s="156"/>
      <c r="K38" s="156"/>
      <c r="L38" s="156"/>
      <c r="M38" s="156"/>
      <c r="N38" s="156"/>
      <c r="O38" s="156"/>
      <c r="P38" s="156"/>
      <c r="Q38" s="156"/>
      <c r="R38" s="156"/>
      <c r="S38" s="156"/>
      <c r="T38" s="156"/>
      <c r="U38" s="156"/>
      <c r="V38" s="156"/>
      <c r="W38" s="156"/>
      <c r="X38" s="156"/>
      <c r="Y38" s="156"/>
      <c r="Z38" s="156"/>
      <c r="AA38" s="156"/>
      <c r="AB38" s="156"/>
      <c r="AC38" s="156"/>
      <c r="AD38" s="156"/>
      <c r="AE38" s="156"/>
      <c r="AF38" s="156"/>
      <c r="AG38" s="156"/>
      <c r="AH38" s="156"/>
      <c r="AI38" s="156"/>
      <c r="AJ38" s="156"/>
      <c r="AK38" s="156"/>
      <c r="AL38" s="156"/>
      <c r="AM38" s="156"/>
      <c r="AN38" s="156"/>
      <c r="AO38" s="156"/>
      <c r="AP38" s="156"/>
      <c r="AQ38" s="156"/>
      <c r="AR38" s="156"/>
      <c r="AS38" s="156"/>
      <c r="AT38" s="156"/>
      <c r="AU38" s="156"/>
      <c r="AV38" s="156"/>
      <c r="AW38" s="156"/>
      <c r="AX38" s="156"/>
      <c r="AY38" s="156"/>
      <c r="AZ38" s="156"/>
      <c r="BA38" s="156"/>
      <c r="BB38" s="156"/>
      <c r="BC38" s="156"/>
      <c r="BD38" s="156"/>
      <c r="BE38" s="156"/>
      <c r="BF38" s="156"/>
      <c r="BG38" s="156"/>
      <c r="BH38" s="156"/>
      <c r="BI38" s="156"/>
      <c r="BJ38" s="156"/>
      <c r="BK38" s="156"/>
      <c r="BL38" s="156"/>
      <c r="BM38" s="156"/>
      <c r="BN38" s="156"/>
      <c r="BO38" s="156"/>
      <c r="BP38" s="156"/>
      <c r="BQ38" s="156"/>
      <c r="BR38" s="156"/>
      <c r="BS38" s="156"/>
      <c r="BT38" s="156"/>
      <c r="BU38" s="156"/>
      <c r="BV38" s="156"/>
      <c r="BW38" s="156"/>
      <c r="BX38" s="156"/>
      <c r="BY38" s="156"/>
      <c r="BZ38" s="156"/>
      <c r="CA38" s="156"/>
      <c r="CB38" s="156"/>
      <c r="CC38" s="156"/>
      <c r="CD38" s="156"/>
      <c r="CE38" s="156"/>
      <c r="CF38" s="156"/>
      <c r="CG38" s="156"/>
      <c r="CH38" s="156"/>
      <c r="CI38" s="156"/>
      <c r="CJ38" s="156"/>
      <c r="CK38" s="156"/>
      <c r="CL38" s="156"/>
      <c r="CM38" s="156"/>
      <c r="CN38" s="156"/>
      <c r="CO38" s="156"/>
      <c r="CP38" s="156"/>
      <c r="CQ38" s="156"/>
      <c r="CR38" s="156"/>
      <c r="CS38" s="156"/>
      <c r="CT38" s="156"/>
      <c r="CU38" s="156"/>
      <c r="CV38" s="156"/>
      <c r="CW38" s="156"/>
      <c r="CX38" s="156"/>
      <c r="CY38" s="156"/>
      <c r="CZ38" s="156"/>
      <c r="DA38" s="156"/>
      <c r="DB38" s="156"/>
      <c r="DC38" s="156"/>
      <c r="DD38" s="156"/>
      <c r="DE38" s="156"/>
      <c r="DF38" s="156"/>
      <c r="DG38" s="156"/>
      <c r="DH38" s="156"/>
      <c r="DI38" s="156"/>
      <c r="DJ38" s="156"/>
      <c r="DK38" s="156"/>
      <c r="DL38" s="156"/>
      <c r="DM38" s="156"/>
      <c r="DN38" s="156"/>
      <c r="DO38" s="156"/>
      <c r="DP38" s="156"/>
      <c r="DQ38" s="156"/>
      <c r="DR38" s="156"/>
      <c r="DS38" s="156"/>
      <c r="DT38" s="156"/>
      <c r="DU38" s="156"/>
      <c r="DV38" s="156"/>
      <c r="DW38" s="156"/>
      <c r="DX38" s="156"/>
      <c r="DY38" s="156"/>
      <c r="DZ38" s="156"/>
      <c r="EA38" s="156"/>
      <c r="EB38" s="156"/>
      <c r="EC38" s="156"/>
      <c r="ED38" s="156"/>
      <c r="EE38" s="158"/>
    </row>
    <row r="39" spans="1:135" x14ac:dyDescent="0.25">
      <c r="A39" s="156">
        <f ca="1">SUMIF($C$3:$EE$3,"&lt;="&amp;Summary!$B$19,'Monthly CF'!C39:EE39)</f>
        <v>-53848.579593105562</v>
      </c>
      <c r="B39" s="27" t="s">
        <v>25</v>
      </c>
      <c r="C39" s="156"/>
      <c r="D39" s="156">
        <f>IF(D3&gt;Summary!$B$19,0,D17*-Summary!$B$26)</f>
        <v>0</v>
      </c>
      <c r="E39" s="156">
        <f>IF(E3&gt;Summary!$B$19,0,E17*-Summary!$B$26)</f>
        <v>0</v>
      </c>
      <c r="F39" s="156">
        <f>IF(F3&gt;Summary!$B$19,0,F17*-Summary!$B$26)</f>
        <v>0</v>
      </c>
      <c r="G39" s="156">
        <f>IF(G3&gt;Summary!$B$19,0,G17*-Summary!$B$26)</f>
        <v>0</v>
      </c>
      <c r="H39" s="156">
        <f>IF(H3&gt;Summary!$B$19,0,H17*-Summary!$B$26)</f>
        <v>0</v>
      </c>
      <c r="I39" s="156">
        <f>IF(I3&gt;Summary!$B$19,0,I17*-Summary!$B$26)</f>
        <v>0</v>
      </c>
      <c r="J39" s="156">
        <f>IF(J3&gt;Summary!$B$19,0,J17*-Summary!$B$26)</f>
        <v>0</v>
      </c>
      <c r="K39" s="156">
        <f>IF(K3&gt;Summary!$B$19,0,K17*-Summary!$B$26)</f>
        <v>0</v>
      </c>
      <c r="L39" s="156">
        <f>IF(L3&gt;Summary!$B$19,0,L17*-Summary!$B$26)</f>
        <v>0</v>
      </c>
      <c r="M39" s="156">
        <f>IF(M3&gt;Summary!$B$19,0,M17*-Summary!$B$26)</f>
        <v>0</v>
      </c>
      <c r="N39" s="156">
        <f>IF(N3&gt;Summary!$B$19,0,N17*-Summary!$B$26)</f>
        <v>0</v>
      </c>
      <c r="O39" s="156">
        <f>IF(O3&gt;Summary!$B$19,0,O17*-Summary!$B$26)</f>
        <v>0</v>
      </c>
      <c r="P39" s="156">
        <f>IF(P3&gt;Summary!$B$19,0,P17*-Summary!$B$26)</f>
        <v>0</v>
      </c>
      <c r="Q39" s="156">
        <f>IF(Q3&gt;Summary!$B$19,0,Q17*-Summary!$B$26)</f>
        <v>0</v>
      </c>
      <c r="R39" s="156">
        <f>IF(R3&gt;Summary!$B$19,0,R17*-Summary!$B$26)</f>
        <v>0</v>
      </c>
      <c r="S39" s="156">
        <f>IF(S3&gt;Summary!$B$19,0,S17*-Summary!$B$26)</f>
        <v>0</v>
      </c>
      <c r="T39" s="156">
        <f>IF(T3&gt;Summary!$B$19,0,T17*-Summary!$B$26)</f>
        <v>0</v>
      </c>
      <c r="U39" s="156">
        <f>IF(U3&gt;Summary!$B$19,0,U17*-Summary!$B$26)</f>
        <v>0</v>
      </c>
      <c r="V39" s="156">
        <f>IF(V3&gt;Summary!$B$19,0,V17*-Summary!$B$26)</f>
        <v>0</v>
      </c>
      <c r="W39" s="156">
        <f>IF(W3&gt;Summary!$B$19,0,W17*-Summary!$B$26)</f>
        <v>0</v>
      </c>
      <c r="X39" s="156">
        <f ca="1">IF(X3&gt;Summary!$B$19,0,X17*-Summary!$B$26)</f>
        <v>-37.209266427666563</v>
      </c>
      <c r="Y39" s="156">
        <f ca="1">IF(Y3&gt;Summary!$B$19,0,Y17*-Summary!$B$26)</f>
        <v>-42.068809435957135</v>
      </c>
      <c r="Z39" s="156">
        <f ca="1">IF(Z3&gt;Summary!$B$19,0,Z17*-Summary!$B$26)</f>
        <v>-45.104537670882529</v>
      </c>
      <c r="AA39" s="156">
        <f ca="1">IF(AA3&gt;Summary!$B$19,0,AA17*-Summary!$B$26)</f>
        <v>-45.134656470673725</v>
      </c>
      <c r="AB39" s="156">
        <f ca="1">IF(AB3&gt;Summary!$B$19,0,AB17*-Summary!$B$26)</f>
        <v>-76.414267083675284</v>
      </c>
      <c r="AC39" s="156">
        <f ca="1">IF(AC3&gt;Summary!$B$19,0,AC17*-Summary!$B$26)</f>
        <v>-427.33447122828437</v>
      </c>
      <c r="AD39" s="156">
        <f ca="1">IF(AD3&gt;Summary!$B$19,0,AD17*-Summary!$B$26)</f>
        <v>-460.12554998454607</v>
      </c>
      <c r="AE39" s="156">
        <f ca="1">IF(AE3&gt;Summary!$B$19,0,AE17*-Summary!$B$26)</f>
        <v>-478.56019336222033</v>
      </c>
      <c r="AF39" s="156">
        <f ca="1">IF(AF3&gt;Summary!$B$19,0,AF17*-Summary!$B$26)</f>
        <v>-495.11735336607609</v>
      </c>
      <c r="AG39" s="156">
        <f ca="1">IF(AG3&gt;Summary!$B$19,0,AG17*-Summary!$B$26)</f>
        <v>-627.7322124630856</v>
      </c>
      <c r="AH39" s="156">
        <f ca="1">IF(AH3&gt;Summary!$B$19,0,AH17*-Summary!$B$26)</f>
        <v>-732.03442133625049</v>
      </c>
      <c r="AI39" s="156">
        <f ca="1">IF(AI3&gt;Summary!$B$19,0,AI17*-Summary!$B$26)</f>
        <v>-732.14876719345364</v>
      </c>
      <c r="AJ39" s="156">
        <f ca="1">IF(AJ3&gt;Summary!$B$19,0,AJ17*-Summary!$B$26)</f>
        <v>-742.25907804807866</v>
      </c>
      <c r="AK39" s="156">
        <f ca="1">IF(AK3&gt;Summary!$B$19,0,AK17*-Summary!$B$26)</f>
        <v>-802.89879531728218</v>
      </c>
      <c r="AL39" s="156">
        <f ca="1">IF(AL3&gt;Summary!$B$19,0,AL17*-Summary!$B$26)</f>
        <v>-915.83699186323531</v>
      </c>
      <c r="AM39" s="156">
        <f ca="1">IF(AM3&gt;Summary!$B$19,0,AM17*-Summary!$B$26)</f>
        <v>-915.95246993127148</v>
      </c>
      <c r="AN39" s="156">
        <f ca="1">IF(AN3&gt;Summary!$B$19,0,AN17*-Summary!$B$26)</f>
        <v>-956.95078434576806</v>
      </c>
      <c r="AO39" s="156">
        <f ca="1">IF(AO3&gt;Summary!$B$19,0,AO17*-Summary!$B$26)</f>
        <v>-960.19247704623206</v>
      </c>
      <c r="AP39" s="156">
        <f ca="1">IF(AP3&gt;Summary!$B$19,0,AP17*-Summary!$B$26)</f>
        <v>-960.30881162338778</v>
      </c>
      <c r="AQ39" s="156">
        <f ca="1">IF(AQ3&gt;Summary!$B$19,0,AQ17*-Summary!$B$26)</f>
        <v>-960.42543311299448</v>
      </c>
      <c r="AR39" s="156">
        <f ca="1">IF(AR3&gt;Summary!$B$19,0,AR17*-Summary!$B$26)</f>
        <v>-962.32842469688273</v>
      </c>
      <c r="AS39" s="156">
        <f ca="1">IF(AS3&gt;Summary!$B$19,0,AS17*-Summary!$B$26)</f>
        <v>-965.81366337306076</v>
      </c>
      <c r="AT39" s="156">
        <f ca="1">IF(AT3&gt;Summary!$B$19,0,AT17*-Summary!$B$26)</f>
        <v>-965.93114985262673</v>
      </c>
      <c r="AU39" s="156">
        <f ca="1">IF(AU3&gt;Summary!$B$19,0,AU17*-Summary!$B$26)</f>
        <v>-966.04892608554587</v>
      </c>
      <c r="AV39" s="156">
        <f ca="1">IF(AV3&gt;Summary!$B$19,0,AV17*-Summary!$B$26)</f>
        <v>-976.46254626580969</v>
      </c>
      <c r="AW39" s="156">
        <f ca="1">IF(AW3&gt;Summary!$B$19,0,AW17*-Summary!$B$26)</f>
        <v>-977.59929010463566</v>
      </c>
      <c r="AX39" s="156">
        <f ca="1">IF(AX3&gt;Summary!$B$19,0,AX17*-Summary!$B$26)</f>
        <v>-978.28955007274067</v>
      </c>
      <c r="AY39" s="156">
        <f ca="1">IF(AY3&gt;Summary!$B$19,0,AY17*-Summary!$B$26)</f>
        <v>-978.40849248281802</v>
      </c>
      <c r="AZ39" s="156">
        <f ca="1">IF(AZ3&gt;Summary!$B$19,0,AZ17*-Summary!$B$26)</f>
        <v>-984.54300632974946</v>
      </c>
      <c r="BA39" s="156">
        <f ca="1">IF(BA3&gt;Summary!$B$19,0,BA17*-Summary!$B$26)</f>
        <v>-987.88194981122751</v>
      </c>
      <c r="BB39" s="156">
        <f ca="1">IF(BB3&gt;Summary!$B$19,0,BB17*-Summary!$B$26)</f>
        <v>-988.00177442569782</v>
      </c>
      <c r="BC39" s="156">
        <f ca="1">IF(BC3&gt;Summary!$B$19,0,BC17*-Summary!$B$26)</f>
        <v>-988.12189455999271</v>
      </c>
      <c r="BD39" s="156">
        <f ca="1">IF(BD3&gt;Summary!$B$19,0,BD17*-Summary!$B$26)</f>
        <v>-990.08197589139752</v>
      </c>
      <c r="BE39" s="156">
        <f ca="1">IF(BE3&gt;Summary!$B$19,0,BE17*-Summary!$B$26)</f>
        <v>-993.6717717278608</v>
      </c>
      <c r="BF39" s="156">
        <f ca="1">IF(BF3&gt;Summary!$B$19,0,BF17*-Summary!$B$26)</f>
        <v>-993.79278280181381</v>
      </c>
      <c r="BG39" s="156">
        <f ca="1">IF(BG3&gt;Summary!$B$19,0,BG17*-Summary!$B$26)</f>
        <v>-993.91409232172043</v>
      </c>
      <c r="BH39" s="156">
        <f ca="1">IF(BH3&gt;Summary!$B$19,0,BH17*-Summary!$B$26)</f>
        <v>-536.48372566142643</v>
      </c>
      <c r="BI39" s="156">
        <f ca="1">IF(BI3&gt;Summary!$B$19,0,BI17*-Summary!$B$26)</f>
        <v>-493.26307518941019</v>
      </c>
      <c r="BJ39" s="156">
        <f ca="1">IF(BJ3&gt;Summary!$B$19,0,BJ17*-Summary!$B$26)</f>
        <v>-493.873572010575</v>
      </c>
      <c r="BK39" s="156">
        <f ca="1">IF(BK3&gt;Summary!$B$19,0,BK17*-Summary!$B$26)</f>
        <v>-595.20099175852772</v>
      </c>
      <c r="BL39" s="156">
        <f ca="1">IF(BL3&gt;Summary!$B$19,0,BL17*-Summary!$B$26)</f>
        <v>-612.84205746036355</v>
      </c>
      <c r="BM39" s="156">
        <f ca="1">IF(BM3&gt;Summary!$B$19,0,BM17*-Summary!$B$26)</f>
        <v>-872.01711386101852</v>
      </c>
      <c r="BN39" s="156">
        <f ca="1">IF(BN3&gt;Summary!$B$19,0,BN17*-Summary!$B$26)</f>
        <v>-911.40016029419496</v>
      </c>
      <c r="BO39" s="156">
        <f ca="1">IF(BO3&gt;Summary!$B$19,0,BO17*-Summary!$B$26)</f>
        <v>-911.49476344494701</v>
      </c>
      <c r="BP39" s="156">
        <f ca="1">IF(BP3&gt;Summary!$B$19,0,BP17*-Summary!$B$26)</f>
        <v>-946.41727386533512</v>
      </c>
      <c r="BQ39" s="156">
        <f ca="1">IF(BQ3&gt;Summary!$B$19,0,BQ17*-Summary!$B$26)</f>
        <v>-950.11476357689241</v>
      </c>
      <c r="BR39" s="156">
        <f ca="1">IF(BR3&gt;Summary!$B$19,0,BR17*-Summary!$B$26)</f>
        <v>-1060.6692240194764</v>
      </c>
      <c r="BS39" s="156">
        <f ca="1">IF(BS3&gt;Summary!$B$19,0,BS17*-Summary!$B$26)</f>
        <v>-1060.7941728249803</v>
      </c>
      <c r="BT39" s="156">
        <f ca="1">IF(BT3&gt;Summary!$B$19,0,BT17*-Summary!$B$26)</f>
        <v>-1060.9194297879465</v>
      </c>
      <c r="BU39" s="156">
        <f ca="1">IF(BU3&gt;Summary!$B$19,0,BU17*-Summary!$B$26)</f>
        <v>-1061.044995668374</v>
      </c>
      <c r="BV39" s="156">
        <f ca="1">IF(BV3&gt;Summary!$B$19,0,BV17*-Summary!$B$26)</f>
        <v>-1061.7772924685364</v>
      </c>
      <c r="BW39" s="156">
        <f ca="1">IF(BW3&gt;Summary!$B$19,0,BW17*-Summary!$B$26)</f>
        <v>-1061.9034784713874</v>
      </c>
      <c r="BX39" s="156">
        <f ca="1">IF(BX3&gt;Summary!$B$19,0,BX17*-Summary!$B$26)</f>
        <v>-1068.3658158481949</v>
      </c>
      <c r="BY39" s="156">
        <f ca="1">IF(BY3&gt;Summary!$B$19,0,BY17*-Summary!$B$26)</f>
        <v>-1085.0570978914816</v>
      </c>
      <c r="BZ39" s="156">
        <f ca="1">IF(BZ3&gt;Summary!$B$19,0,BZ17*-Summary!$B$26)</f>
        <v>-1085.1842198249733</v>
      </c>
      <c r="CA39" s="156">
        <f ca="1">IF(CA3&gt;Summary!$B$19,0,CA17*-Summary!$B$26)</f>
        <v>-1085.3116552754468</v>
      </c>
      <c r="CB39" s="156">
        <f ca="1">IF(CB3&gt;Summary!$B$19,0,CB17*-Summary!$B$26)</f>
        <v>-1087.3911055599342</v>
      </c>
      <c r="CC39" s="156">
        <f ca="1">IF(CC3&gt;Summary!$B$19,0,CC17*-Summary!$B$26)</f>
        <v>-1091.1995199628379</v>
      </c>
      <c r="CD39" s="156">
        <f ca="1">IF(CD3&gt;Summary!$B$19,0,CD17*-Summary!$B$26)</f>
        <v>-1091.3279006111945</v>
      </c>
      <c r="CE39" s="156">
        <f ca="1">IF(CE3&gt;Summary!$B$19,0,CE17*-Summary!$B$26)</f>
        <v>-1091.4565978808637</v>
      </c>
      <c r="CF39" s="156">
        <f ca="1">IF(CF3&gt;Summary!$B$19,0,CF17*-Summary!$B$26)</f>
        <v>-1091.5856125527187</v>
      </c>
      <c r="CG39" s="156">
        <f ca="1">IF(CG3&gt;Summary!$B$19,0,CG17*-Summary!$B$26)</f>
        <v>-1091.7149454095593</v>
      </c>
      <c r="CH39" s="156">
        <f ca="1">IF(CH3&gt;Summary!$B$19,0,CH17*-Summary!$B$26)</f>
        <v>-1092.4692111137267</v>
      </c>
      <c r="CI39" s="156">
        <f ca="1">IF(CI3&gt;Summary!$B$19,0,CI17*-Summary!$B$26)</f>
        <v>-1092.5991826966633</v>
      </c>
      <c r="CJ39" s="156">
        <f>IF(CJ3&gt;Summary!$B$19,0,CJ17*-Summary!$B$26)</f>
        <v>0</v>
      </c>
      <c r="CK39" s="156">
        <f>IF(CK3&gt;Summary!$B$19,0,CK17*-Summary!$B$26)</f>
        <v>0</v>
      </c>
      <c r="CL39" s="156">
        <f>IF(CL3&gt;Summary!$B$19,0,CL17*-Summary!$B$26)</f>
        <v>0</v>
      </c>
      <c r="CM39" s="156">
        <f>IF(CM3&gt;Summary!$B$19,0,CM17*-Summary!$B$26)</f>
        <v>0</v>
      </c>
      <c r="CN39" s="156">
        <f>IF(CN3&gt;Summary!$B$19,0,CN17*-Summary!$B$26)</f>
        <v>0</v>
      </c>
      <c r="CO39" s="156">
        <f>IF(CO3&gt;Summary!$B$19,0,CO17*-Summary!$B$26)</f>
        <v>0</v>
      </c>
      <c r="CP39" s="156">
        <f>IF(CP3&gt;Summary!$B$19,0,CP17*-Summary!$B$26)</f>
        <v>0</v>
      </c>
      <c r="CQ39" s="156">
        <f>IF(CQ3&gt;Summary!$B$19,0,CQ17*-Summary!$B$26)</f>
        <v>0</v>
      </c>
      <c r="CR39" s="156">
        <f>IF(CR3&gt;Summary!$B$19,0,CR17*-Summary!$B$26)</f>
        <v>0</v>
      </c>
      <c r="CS39" s="156">
        <f>IF(CS3&gt;Summary!$B$19,0,CS17*-Summary!$B$26)</f>
        <v>0</v>
      </c>
      <c r="CT39" s="156">
        <f>IF(CT3&gt;Summary!$B$19,0,CT17*-Summary!$B$26)</f>
        <v>0</v>
      </c>
      <c r="CU39" s="156">
        <f>IF(CU3&gt;Summary!$B$19,0,CU17*-Summary!$B$26)</f>
        <v>0</v>
      </c>
      <c r="CV39" s="156">
        <f>IF(CV3&gt;Summary!$B$19,0,CV17*-Summary!$B$26)</f>
        <v>0</v>
      </c>
      <c r="CW39" s="156">
        <f>IF(CW3&gt;Summary!$B$19,0,CW17*-Summary!$B$26)</f>
        <v>0</v>
      </c>
      <c r="CX39" s="156">
        <f>IF(CX3&gt;Summary!$B$19,0,CX17*-Summary!$B$26)</f>
        <v>0</v>
      </c>
      <c r="CY39" s="156">
        <f>IF(CY3&gt;Summary!$B$19,0,CY17*-Summary!$B$26)</f>
        <v>0</v>
      </c>
      <c r="CZ39" s="156">
        <f>IF(CZ3&gt;Summary!$B$19,0,CZ17*-Summary!$B$26)</f>
        <v>0</v>
      </c>
      <c r="DA39" s="156">
        <f>IF(DA3&gt;Summary!$B$19,0,DA17*-Summary!$B$26)</f>
        <v>0</v>
      </c>
      <c r="DB39" s="156">
        <f>IF(DB3&gt;Summary!$B$19,0,DB17*-Summary!$B$26)</f>
        <v>0</v>
      </c>
      <c r="DC39" s="156">
        <f>IF(DC3&gt;Summary!$B$19,0,DC17*-Summary!$B$26)</f>
        <v>0</v>
      </c>
      <c r="DD39" s="156">
        <f>IF(DD3&gt;Summary!$B$19,0,DD17*-Summary!$B$26)</f>
        <v>0</v>
      </c>
      <c r="DE39" s="156">
        <f>IF(DE3&gt;Summary!$B$19,0,DE17*-Summary!$B$26)</f>
        <v>0</v>
      </c>
      <c r="DF39" s="156">
        <f>IF(DF3&gt;Summary!$B$19,0,DF17*-Summary!$B$26)</f>
        <v>0</v>
      </c>
      <c r="DG39" s="156">
        <f>IF(DG3&gt;Summary!$B$19,0,DG17*-Summary!$B$26)</f>
        <v>0</v>
      </c>
      <c r="DH39" s="156">
        <f>IF(DH3&gt;Summary!$B$19,0,DH17*-Summary!$B$26)</f>
        <v>0</v>
      </c>
      <c r="DI39" s="156">
        <f>IF(DI3&gt;Summary!$B$19,0,DI17*-Summary!$B$26)</f>
        <v>0</v>
      </c>
      <c r="DJ39" s="156">
        <f>IF(DJ3&gt;Summary!$B$19,0,DJ17*-Summary!$B$26)</f>
        <v>0</v>
      </c>
      <c r="DK39" s="156">
        <f>IF(DK3&gt;Summary!$B$19,0,DK17*-Summary!$B$26)</f>
        <v>0</v>
      </c>
      <c r="DL39" s="156">
        <f>IF(DL3&gt;Summary!$B$19,0,DL17*-Summary!$B$26)</f>
        <v>0</v>
      </c>
      <c r="DM39" s="156">
        <f>IF(DM3&gt;Summary!$B$19,0,DM17*-Summary!$B$26)</f>
        <v>0</v>
      </c>
      <c r="DN39" s="156">
        <f>IF(DN3&gt;Summary!$B$19,0,DN17*-Summary!$B$26)</f>
        <v>0</v>
      </c>
      <c r="DO39" s="156">
        <f>IF(DO3&gt;Summary!$B$19,0,DO17*-Summary!$B$26)</f>
        <v>0</v>
      </c>
      <c r="DP39" s="156">
        <f>IF(DP3&gt;Summary!$B$19,0,DP17*-Summary!$B$26)</f>
        <v>0</v>
      </c>
      <c r="DQ39" s="156">
        <f>IF(DQ3&gt;Summary!$B$19,0,DQ17*-Summary!$B$26)</f>
        <v>0</v>
      </c>
      <c r="DR39" s="156">
        <f>IF(DR3&gt;Summary!$B$19,0,DR17*-Summary!$B$26)</f>
        <v>0</v>
      </c>
      <c r="DS39" s="156">
        <f>IF(DS3&gt;Summary!$B$19,0,DS17*-Summary!$B$26)</f>
        <v>0</v>
      </c>
      <c r="DT39" s="156">
        <f>IF(DT3&gt;Summary!$B$19,0,DT17*-Summary!$B$26)</f>
        <v>0</v>
      </c>
      <c r="DU39" s="156">
        <f>IF(DU3&gt;Summary!$B$19,0,DU17*-Summary!$B$26)</f>
        <v>0</v>
      </c>
      <c r="DV39" s="156">
        <f>IF(DV3&gt;Summary!$B$19,0,DV17*-Summary!$B$26)</f>
        <v>0</v>
      </c>
      <c r="DW39" s="156">
        <f>IF(DW3&gt;Summary!$B$19,0,DW17*-Summary!$B$26)</f>
        <v>0</v>
      </c>
      <c r="DX39" s="156">
        <f>IF(DX3&gt;Summary!$B$19,0,DX17*-Summary!$B$26)</f>
        <v>0</v>
      </c>
      <c r="DY39" s="156">
        <f>IF(DY3&gt;Summary!$B$19,0,DY17*-Summary!$B$26)</f>
        <v>0</v>
      </c>
      <c r="DZ39" s="156">
        <f>IF(DZ3&gt;Summary!$B$19,0,DZ17*-Summary!$B$26)</f>
        <v>0</v>
      </c>
      <c r="EA39" s="156">
        <f>IF(EA3&gt;Summary!$B$19,0,EA17*-Summary!$B$26)</f>
        <v>0</v>
      </c>
      <c r="EB39" s="156">
        <f>IF(EB3&gt;Summary!$B$19,0,EB17*-Summary!$B$26)</f>
        <v>0</v>
      </c>
      <c r="EC39" s="156">
        <f>IF(EC3&gt;Summary!$B$19,0,EC17*-Summary!$B$26)</f>
        <v>0</v>
      </c>
      <c r="ED39" s="156">
        <f>IF(ED3&gt;Summary!$B$19,0,ED17*-Summary!$B$26)</f>
        <v>0</v>
      </c>
      <c r="EE39" s="158">
        <f>IF(EE3&gt;Summary!$B$19,0,EE17*-Summary!$B$26)</f>
        <v>0</v>
      </c>
    </row>
    <row r="40" spans="1:135" x14ac:dyDescent="0.25">
      <c r="A40" s="156">
        <f>SUMIF($C$3:$EE$3,"&lt;="&amp;Summary!$B$19,'Monthly CF'!C40:EE40)</f>
        <v>-386712.4800000001</v>
      </c>
      <c r="B40" s="27" t="s">
        <v>27</v>
      </c>
      <c r="C40" s="156"/>
      <c r="D40" s="156">
        <f>D30*Summary!$B$28</f>
        <v>-12194.875000000002</v>
      </c>
      <c r="E40" s="156">
        <f>E30*Summary!$B$28</f>
        <v>-12194.875000000002</v>
      </c>
      <c r="F40" s="156">
        <f>F30*Summary!$B$28</f>
        <v>-12194.875000403843</v>
      </c>
      <c r="G40" s="156">
        <f>G30*Summary!$B$28</f>
        <v>-9628.2086443950175</v>
      </c>
      <c r="H40" s="156">
        <f>H30*Summary!$B$28</f>
        <v>-9628.298517768857</v>
      </c>
      <c r="I40" s="156">
        <f>I30*Summary!$B$28</f>
        <v>-9638.1164484788078</v>
      </c>
      <c r="J40" s="156">
        <f>J30*Summary!$B$28</f>
        <v>-740.20586420557174</v>
      </c>
      <c r="K40" s="156">
        <f>K30*Summary!$B$28</f>
        <v>-7080.0955141212262</v>
      </c>
      <c r="L40" s="156">
        <f>L30*Summary!$B$28</f>
        <v>-43229.288676787539</v>
      </c>
      <c r="M40" s="156">
        <f>M30*Summary!$B$28</f>
        <v>-108086.57800050585</v>
      </c>
      <c r="N40" s="156">
        <f>N30*Summary!$B$28</f>
        <v>-108086.57800050585</v>
      </c>
      <c r="O40" s="156">
        <f>O30*Summary!$B$28</f>
        <v>-43229.288676787524</v>
      </c>
      <c r="P40" s="156">
        <f>P30*Summary!$B$28</f>
        <v>-7205.9263474545623</v>
      </c>
      <c r="Q40" s="156">
        <f>Q30*Summary!$B$28</f>
        <v>-866.03669753890813</v>
      </c>
      <c r="R40" s="156">
        <f>R30*Summary!$B$28</f>
        <v>-459.78061514545976</v>
      </c>
      <c r="S40" s="156">
        <f>S30*Summary!$B$28</f>
        <v>-449.96268443551929</v>
      </c>
      <c r="T40" s="156">
        <f>T30*Summary!$B$28</f>
        <v>-449.87281106168365</v>
      </c>
      <c r="U40" s="156">
        <f>U30*Summary!$B$28</f>
        <v>-449.87250040384316</v>
      </c>
      <c r="V40" s="156">
        <f>V30*Summary!$B$28</f>
        <v>-449.87250000000006</v>
      </c>
      <c r="W40" s="156">
        <f>W30*Summary!$B$28</f>
        <v>-449.87250000000006</v>
      </c>
      <c r="X40" s="156">
        <f>X30*Summary!$B$28</f>
        <v>0</v>
      </c>
      <c r="Y40" s="156">
        <f>Y30*Summary!$B$28</f>
        <v>0</v>
      </c>
      <c r="Z40" s="156">
        <f>Z30*Summary!$B$28</f>
        <v>0</v>
      </c>
      <c r="AA40" s="156">
        <f>AA30*Summary!$B$28</f>
        <v>0</v>
      </c>
      <c r="AB40" s="156">
        <f>AB30*Summary!$B$28</f>
        <v>0</v>
      </c>
      <c r="AC40" s="156">
        <f>AC30*Summary!$B$28</f>
        <v>0</v>
      </c>
      <c r="AD40" s="156">
        <f>AD30*Summary!$B$28</f>
        <v>0</v>
      </c>
      <c r="AE40" s="156">
        <f>AE30*Summary!$B$28</f>
        <v>0</v>
      </c>
      <c r="AF40" s="156">
        <f>AF30*Summary!$B$28</f>
        <v>0</v>
      </c>
      <c r="AG40" s="156">
        <f>AG30*Summary!$B$28</f>
        <v>0</v>
      </c>
      <c r="AH40" s="156">
        <f>AH30*Summary!$B$28</f>
        <v>0</v>
      </c>
      <c r="AI40" s="156">
        <f>AI30*Summary!$B$28</f>
        <v>0</v>
      </c>
      <c r="AJ40" s="156">
        <f>AJ30*Summary!$B$28</f>
        <v>0</v>
      </c>
      <c r="AK40" s="156">
        <f>AK30*Summary!$B$28</f>
        <v>0</v>
      </c>
      <c r="AL40" s="156">
        <f>AL30*Summary!$B$28</f>
        <v>0</v>
      </c>
      <c r="AM40" s="156">
        <f>AM30*Summary!$B$28</f>
        <v>0</v>
      </c>
      <c r="AN40" s="156">
        <f>AN30*Summary!$B$28</f>
        <v>0</v>
      </c>
      <c r="AO40" s="156">
        <f>AO30*Summary!$B$28</f>
        <v>0</v>
      </c>
      <c r="AP40" s="156">
        <f>AP30*Summary!$B$28</f>
        <v>0</v>
      </c>
      <c r="AQ40" s="156">
        <f>AQ30*Summary!$B$28</f>
        <v>0</v>
      </c>
      <c r="AR40" s="156">
        <f>AR30*Summary!$B$28</f>
        <v>0</v>
      </c>
      <c r="AS40" s="156">
        <f>AS30*Summary!$B$28</f>
        <v>0</v>
      </c>
      <c r="AT40" s="156">
        <f>AT30*Summary!$B$28</f>
        <v>0</v>
      </c>
      <c r="AU40" s="156">
        <f>AU30*Summary!$B$28</f>
        <v>0</v>
      </c>
      <c r="AV40" s="156">
        <f>AV30*Summary!$B$28</f>
        <v>0</v>
      </c>
      <c r="AW40" s="156">
        <f>AW30*Summary!$B$28</f>
        <v>0</v>
      </c>
      <c r="AX40" s="156">
        <f>AX30*Summary!$B$28</f>
        <v>0</v>
      </c>
      <c r="AY40" s="156">
        <f>AY30*Summary!$B$28</f>
        <v>0</v>
      </c>
      <c r="AZ40" s="156">
        <f>AZ30*Summary!$B$28</f>
        <v>0</v>
      </c>
      <c r="BA40" s="156">
        <f>BA30*Summary!$B$28</f>
        <v>0</v>
      </c>
      <c r="BB40" s="156">
        <f>BB30*Summary!$B$28</f>
        <v>0</v>
      </c>
      <c r="BC40" s="156">
        <f>BC30*Summary!$B$28</f>
        <v>0</v>
      </c>
      <c r="BD40" s="156">
        <f>BD30*Summary!$B$28</f>
        <v>0</v>
      </c>
      <c r="BE40" s="156">
        <f>BE30*Summary!$B$28</f>
        <v>0</v>
      </c>
      <c r="BF40" s="156">
        <f>BF30*Summary!$B$28</f>
        <v>0</v>
      </c>
      <c r="BG40" s="156">
        <f>BG30*Summary!$B$28</f>
        <v>0</v>
      </c>
      <c r="BH40" s="156">
        <f>BH30*Summary!$B$28</f>
        <v>0</v>
      </c>
      <c r="BI40" s="156">
        <f>BI30*Summary!$B$28</f>
        <v>0</v>
      </c>
      <c r="BJ40" s="156">
        <f>BJ30*Summary!$B$28</f>
        <v>0</v>
      </c>
      <c r="BK40" s="156">
        <f>BK30*Summary!$B$28</f>
        <v>0</v>
      </c>
      <c r="BL40" s="156">
        <f>BL30*Summary!$B$28</f>
        <v>0</v>
      </c>
      <c r="BM40" s="156">
        <f>BM30*Summary!$B$28</f>
        <v>0</v>
      </c>
      <c r="BN40" s="156">
        <f>BN30*Summary!$B$28</f>
        <v>0</v>
      </c>
      <c r="BO40" s="156">
        <f>BO30*Summary!$B$28</f>
        <v>0</v>
      </c>
      <c r="BP40" s="156">
        <f>BP30*Summary!$B$28</f>
        <v>0</v>
      </c>
      <c r="BQ40" s="156">
        <f>BQ30*Summary!$B$28</f>
        <v>0</v>
      </c>
      <c r="BR40" s="156">
        <f>BR30*Summary!$B$28</f>
        <v>0</v>
      </c>
      <c r="BS40" s="156">
        <f>BS30*Summary!$B$28</f>
        <v>0</v>
      </c>
      <c r="BT40" s="156">
        <f>BT30*Summary!$B$28</f>
        <v>0</v>
      </c>
      <c r="BU40" s="156">
        <f>BU30*Summary!$B$28</f>
        <v>0</v>
      </c>
      <c r="BV40" s="156">
        <f>BV30*Summary!$B$28</f>
        <v>0</v>
      </c>
      <c r="BW40" s="156">
        <f>BW30*Summary!$B$28</f>
        <v>0</v>
      </c>
      <c r="BX40" s="156">
        <f>BX30*Summary!$B$28</f>
        <v>0</v>
      </c>
      <c r="BY40" s="156">
        <f>BY30*Summary!$B$28</f>
        <v>0</v>
      </c>
      <c r="BZ40" s="156">
        <f>BZ30*Summary!$B$28</f>
        <v>0</v>
      </c>
      <c r="CA40" s="156">
        <f>CA30*Summary!$B$28</f>
        <v>0</v>
      </c>
      <c r="CB40" s="156">
        <f>CB30*Summary!$B$28</f>
        <v>0</v>
      </c>
      <c r="CC40" s="156">
        <f>CC30*Summary!$B$28</f>
        <v>0</v>
      </c>
      <c r="CD40" s="156">
        <f>CD30*Summary!$B$28</f>
        <v>0</v>
      </c>
      <c r="CE40" s="156">
        <f>CE30*Summary!$B$28</f>
        <v>0</v>
      </c>
      <c r="CF40" s="156">
        <f>CF30*Summary!$B$28</f>
        <v>0</v>
      </c>
      <c r="CG40" s="156">
        <f>CG30*Summary!$B$28</f>
        <v>0</v>
      </c>
      <c r="CH40" s="156">
        <f>CH30*Summary!$B$28</f>
        <v>0</v>
      </c>
      <c r="CI40" s="156">
        <f>CI30*Summary!$B$28</f>
        <v>0</v>
      </c>
      <c r="CJ40" s="156">
        <f>CJ30*Summary!$B$28</f>
        <v>0</v>
      </c>
      <c r="CK40" s="156">
        <f>CK30*Summary!$B$28</f>
        <v>0</v>
      </c>
      <c r="CL40" s="156">
        <f>CL30*Summary!$B$28</f>
        <v>0</v>
      </c>
      <c r="CM40" s="156">
        <f>CM30*Summary!$B$28</f>
        <v>0</v>
      </c>
      <c r="CN40" s="156">
        <f>CN30*Summary!$B$28</f>
        <v>0</v>
      </c>
      <c r="CO40" s="156">
        <f>CO30*Summary!$B$28</f>
        <v>0</v>
      </c>
      <c r="CP40" s="156">
        <f>CP30*Summary!$B$28</f>
        <v>0</v>
      </c>
      <c r="CQ40" s="156">
        <f>CQ30*Summary!$B$28</f>
        <v>0</v>
      </c>
      <c r="CR40" s="156">
        <f>CR30*Summary!$B$28</f>
        <v>0</v>
      </c>
      <c r="CS40" s="156">
        <f>CS30*Summary!$B$28</f>
        <v>0</v>
      </c>
      <c r="CT40" s="156">
        <f>CT30*Summary!$B$28</f>
        <v>0</v>
      </c>
      <c r="CU40" s="156">
        <f>CU30*Summary!$B$28</f>
        <v>0</v>
      </c>
      <c r="CV40" s="156">
        <f>CV30*Summary!$B$28</f>
        <v>0</v>
      </c>
      <c r="CW40" s="156">
        <f>CW30*Summary!$B$28</f>
        <v>0</v>
      </c>
      <c r="CX40" s="156">
        <f>CX30*Summary!$B$28</f>
        <v>0</v>
      </c>
      <c r="CY40" s="156">
        <f>CY30*Summary!$B$28</f>
        <v>0</v>
      </c>
      <c r="CZ40" s="156">
        <f>CZ30*Summary!$B$28</f>
        <v>0</v>
      </c>
      <c r="DA40" s="156">
        <f>DA30*Summary!$B$28</f>
        <v>0</v>
      </c>
      <c r="DB40" s="156">
        <f>DB30*Summary!$B$28</f>
        <v>0</v>
      </c>
      <c r="DC40" s="156">
        <f>DC30*Summary!$B$28</f>
        <v>0</v>
      </c>
      <c r="DD40" s="156">
        <f>DD30*Summary!$B$28</f>
        <v>0</v>
      </c>
      <c r="DE40" s="156">
        <f>DE30*Summary!$B$28</f>
        <v>0</v>
      </c>
      <c r="DF40" s="156">
        <f>DF30*Summary!$B$28</f>
        <v>0</v>
      </c>
      <c r="DG40" s="156">
        <f>DG30*Summary!$B$28</f>
        <v>0</v>
      </c>
      <c r="DH40" s="156">
        <f>DH30*Summary!$B$28</f>
        <v>0</v>
      </c>
      <c r="DI40" s="156">
        <f>DI30*Summary!$B$28</f>
        <v>0</v>
      </c>
      <c r="DJ40" s="156">
        <f>DJ30*Summary!$B$28</f>
        <v>0</v>
      </c>
      <c r="DK40" s="156">
        <f>DK30*Summary!$B$28</f>
        <v>0</v>
      </c>
      <c r="DL40" s="156">
        <f>DL30*Summary!$B$28</f>
        <v>0</v>
      </c>
      <c r="DM40" s="156">
        <f>DM30*Summary!$B$28</f>
        <v>0</v>
      </c>
      <c r="DN40" s="156">
        <f>DN30*Summary!$B$28</f>
        <v>0</v>
      </c>
      <c r="DO40" s="156">
        <f>DO30*Summary!$B$28</f>
        <v>0</v>
      </c>
      <c r="DP40" s="156">
        <f>DP30*Summary!$B$28</f>
        <v>0</v>
      </c>
      <c r="DQ40" s="156">
        <f>DQ30*Summary!$B$28</f>
        <v>0</v>
      </c>
      <c r="DR40" s="156">
        <f>DR30*Summary!$B$28</f>
        <v>0</v>
      </c>
      <c r="DS40" s="156">
        <f>DS30*Summary!$B$28</f>
        <v>0</v>
      </c>
      <c r="DT40" s="156">
        <f>DT30*Summary!$B$28</f>
        <v>0</v>
      </c>
      <c r="DU40" s="156">
        <f>DU30*Summary!$B$28</f>
        <v>0</v>
      </c>
      <c r="DV40" s="156">
        <f>DV30*Summary!$B$28</f>
        <v>0</v>
      </c>
      <c r="DW40" s="156">
        <f>DW30*Summary!$B$28</f>
        <v>0</v>
      </c>
      <c r="DX40" s="156">
        <f>DX30*Summary!$B$28</f>
        <v>0</v>
      </c>
      <c r="DY40" s="156">
        <f>DY30*Summary!$B$28</f>
        <v>0</v>
      </c>
      <c r="DZ40" s="156">
        <f>DZ30*Summary!$B$28</f>
        <v>0</v>
      </c>
      <c r="EA40" s="156">
        <f>EA30*Summary!$B$28</f>
        <v>0</v>
      </c>
      <c r="EB40" s="156">
        <f>EB30*Summary!$B$28</f>
        <v>0</v>
      </c>
      <c r="EC40" s="156">
        <f>EC30*Summary!$B$28</f>
        <v>0</v>
      </c>
      <c r="ED40" s="156">
        <f>ED30*Summary!$B$28</f>
        <v>0</v>
      </c>
      <c r="EE40" s="158">
        <f>EE30*Summary!$B$28</f>
        <v>0</v>
      </c>
    </row>
    <row r="41" spans="1:135" x14ac:dyDescent="0.25">
      <c r="B41" s="27"/>
      <c r="C41" s="156"/>
      <c r="D41" s="156"/>
      <c r="E41" s="156"/>
      <c r="F41" s="156"/>
      <c r="G41" s="156"/>
      <c r="H41" s="156"/>
      <c r="I41" s="156"/>
      <c r="J41" s="156"/>
      <c r="K41" s="156"/>
      <c r="L41" s="156"/>
      <c r="M41" s="156"/>
      <c r="N41" s="156"/>
      <c r="O41" s="156"/>
      <c r="P41" s="156"/>
      <c r="Q41" s="156"/>
      <c r="R41" s="156"/>
      <c r="S41" s="156"/>
      <c r="T41" s="156"/>
      <c r="U41" s="156"/>
      <c r="V41" s="156"/>
      <c r="W41" s="156"/>
      <c r="X41" s="156"/>
      <c r="Y41" s="156"/>
      <c r="Z41" s="156"/>
      <c r="AA41" s="156"/>
      <c r="AB41" s="156"/>
      <c r="AC41" s="156"/>
      <c r="AD41" s="156"/>
      <c r="AE41" s="156"/>
      <c r="AF41" s="156"/>
      <c r="AG41" s="156"/>
      <c r="AH41" s="156"/>
      <c r="AI41" s="156"/>
      <c r="AJ41" s="156"/>
      <c r="AK41" s="156"/>
      <c r="AL41" s="156"/>
      <c r="AM41" s="156"/>
      <c r="AN41" s="156"/>
      <c r="AO41" s="156"/>
      <c r="AP41" s="156"/>
      <c r="AQ41" s="156"/>
      <c r="AR41" s="156"/>
      <c r="AS41" s="156"/>
      <c r="AT41" s="156"/>
      <c r="AU41" s="156"/>
      <c r="AV41" s="156"/>
      <c r="AW41" s="156"/>
      <c r="AX41" s="156"/>
      <c r="AY41" s="156"/>
      <c r="AZ41" s="156"/>
      <c r="BA41" s="156"/>
      <c r="BB41" s="156"/>
      <c r="BC41" s="156"/>
      <c r="BD41" s="156"/>
      <c r="BE41" s="156"/>
      <c r="BF41" s="156"/>
      <c r="BG41" s="156"/>
      <c r="BH41" s="156"/>
      <c r="BI41" s="156"/>
      <c r="BJ41" s="156"/>
      <c r="BK41" s="156"/>
      <c r="BL41" s="156"/>
      <c r="BM41" s="156"/>
      <c r="BN41" s="156"/>
      <c r="BO41" s="156"/>
      <c r="BP41" s="156"/>
      <c r="BQ41" s="156"/>
      <c r="BR41" s="156"/>
      <c r="BS41" s="156"/>
      <c r="BT41" s="156"/>
      <c r="BU41" s="156"/>
      <c r="BV41" s="156"/>
      <c r="BW41" s="156"/>
      <c r="BX41" s="156"/>
      <c r="BY41" s="156"/>
      <c r="BZ41" s="156"/>
      <c r="CA41" s="156"/>
      <c r="CB41" s="156"/>
      <c r="CC41" s="156"/>
      <c r="CD41" s="156"/>
      <c r="CE41" s="156"/>
      <c r="CF41" s="156"/>
      <c r="CG41" s="156"/>
      <c r="CH41" s="156"/>
      <c r="CI41" s="156"/>
      <c r="CJ41" s="156"/>
      <c r="CK41" s="156"/>
      <c r="CL41" s="156"/>
      <c r="CM41" s="156"/>
      <c r="CN41" s="156"/>
      <c r="CO41" s="156"/>
      <c r="CP41" s="156"/>
      <c r="CQ41" s="156"/>
      <c r="CR41" s="156"/>
      <c r="CS41" s="156"/>
      <c r="CT41" s="156"/>
      <c r="CU41" s="156"/>
      <c r="CV41" s="156"/>
      <c r="CW41" s="156"/>
      <c r="CX41" s="156"/>
      <c r="CY41" s="156"/>
      <c r="CZ41" s="156"/>
      <c r="DA41" s="156"/>
      <c r="DB41" s="156"/>
      <c r="DC41" s="156"/>
      <c r="DD41" s="156"/>
      <c r="DE41" s="156"/>
      <c r="DF41" s="156"/>
      <c r="DG41" s="156"/>
      <c r="DH41" s="156"/>
      <c r="DI41" s="156"/>
      <c r="DJ41" s="156"/>
      <c r="DK41" s="156"/>
      <c r="DL41" s="156"/>
      <c r="DM41" s="156"/>
      <c r="DN41" s="156"/>
      <c r="DO41" s="156"/>
      <c r="DP41" s="156"/>
      <c r="DQ41" s="156"/>
      <c r="DR41" s="156"/>
      <c r="DS41" s="156"/>
      <c r="DT41" s="156"/>
      <c r="DU41" s="156"/>
      <c r="DV41" s="156"/>
      <c r="DW41" s="156"/>
      <c r="DX41" s="156"/>
      <c r="DY41" s="156"/>
      <c r="DZ41" s="156"/>
      <c r="EA41" s="156"/>
      <c r="EB41" s="156"/>
      <c r="EC41" s="156"/>
      <c r="ED41" s="156"/>
      <c r="EE41" s="158"/>
    </row>
    <row r="42" spans="1:135" x14ac:dyDescent="0.25">
      <c r="B42" s="219" t="s">
        <v>221</v>
      </c>
      <c r="C42" s="156"/>
      <c r="D42" s="156"/>
      <c r="E42" s="156"/>
      <c r="F42" s="156"/>
      <c r="G42" s="156"/>
      <c r="H42" s="156"/>
      <c r="I42" s="156"/>
      <c r="J42" s="156"/>
      <c r="K42" s="156"/>
      <c r="L42" s="156"/>
      <c r="M42" s="156"/>
      <c r="N42" s="156"/>
      <c r="O42" s="156"/>
      <c r="P42" s="156"/>
      <c r="Q42" s="156"/>
      <c r="R42" s="156"/>
      <c r="S42" s="156"/>
      <c r="T42" s="156"/>
      <c r="U42" s="156"/>
      <c r="V42" s="156"/>
      <c r="W42" s="156"/>
      <c r="X42" s="156"/>
      <c r="Y42" s="156"/>
      <c r="Z42" s="156"/>
      <c r="AA42" s="156"/>
      <c r="AB42" s="156"/>
      <c r="AC42" s="156"/>
      <c r="AD42" s="156"/>
      <c r="AE42" s="156"/>
      <c r="AF42" s="156"/>
      <c r="AG42" s="156"/>
      <c r="AH42" s="156"/>
      <c r="AI42" s="156"/>
      <c r="AJ42" s="156"/>
      <c r="AK42" s="156"/>
      <c r="AL42" s="156"/>
      <c r="AM42" s="156"/>
      <c r="AN42" s="156"/>
      <c r="AO42" s="156"/>
      <c r="AP42" s="156"/>
      <c r="AQ42" s="156"/>
      <c r="AR42" s="156"/>
      <c r="AS42" s="156"/>
      <c r="AT42" s="156"/>
      <c r="AU42" s="156"/>
      <c r="AV42" s="156"/>
      <c r="AW42" s="156"/>
      <c r="AX42" s="156"/>
      <c r="AY42" s="156"/>
      <c r="AZ42" s="156"/>
      <c r="BA42" s="156"/>
      <c r="BB42" s="156"/>
      <c r="BC42" s="156"/>
      <c r="BD42" s="156"/>
      <c r="BE42" s="156"/>
      <c r="BF42" s="156"/>
      <c r="BG42" s="156"/>
      <c r="BH42" s="156"/>
      <c r="BI42" s="156"/>
      <c r="BJ42" s="156"/>
      <c r="BK42" s="156"/>
      <c r="BL42" s="156"/>
      <c r="BM42" s="156"/>
      <c r="BN42" s="156"/>
      <c r="BO42" s="156"/>
      <c r="BP42" s="156"/>
      <c r="BQ42" s="156"/>
      <c r="BR42" s="156"/>
      <c r="BS42" s="156"/>
      <c r="BT42" s="156"/>
      <c r="BU42" s="156"/>
      <c r="BV42" s="156"/>
      <c r="BW42" s="156"/>
      <c r="BX42" s="156"/>
      <c r="BY42" s="156"/>
      <c r="BZ42" s="156"/>
      <c r="CA42" s="156"/>
      <c r="CB42" s="156"/>
      <c r="CC42" s="156"/>
      <c r="CD42" s="156"/>
      <c r="CE42" s="156"/>
      <c r="CF42" s="156"/>
      <c r="CG42" s="156"/>
      <c r="CH42" s="156"/>
      <c r="CI42" s="156"/>
      <c r="CJ42" s="156"/>
      <c r="CK42" s="156"/>
      <c r="CL42" s="156"/>
      <c r="CM42" s="156"/>
      <c r="CN42" s="156"/>
      <c r="CO42" s="156"/>
      <c r="CP42" s="156"/>
      <c r="CQ42" s="156"/>
      <c r="CR42" s="156"/>
      <c r="CS42" s="156"/>
      <c r="CT42" s="156"/>
      <c r="CU42" s="156"/>
      <c r="CV42" s="156"/>
      <c r="CW42" s="156"/>
      <c r="CX42" s="156"/>
      <c r="CY42" s="156"/>
      <c r="CZ42" s="156"/>
      <c r="DA42" s="156"/>
      <c r="DB42" s="156"/>
      <c r="DC42" s="156"/>
      <c r="DD42" s="156"/>
      <c r="DE42" s="156"/>
      <c r="DF42" s="156"/>
      <c r="DG42" s="156"/>
      <c r="DH42" s="156"/>
      <c r="DI42" s="156"/>
      <c r="DJ42" s="156"/>
      <c r="DK42" s="156"/>
      <c r="DL42" s="156"/>
      <c r="DM42" s="156"/>
      <c r="DN42" s="156"/>
      <c r="DO42" s="156"/>
      <c r="DP42" s="156"/>
      <c r="DQ42" s="156"/>
      <c r="DR42" s="156"/>
      <c r="DS42" s="156"/>
      <c r="DT42" s="156"/>
      <c r="DU42" s="156"/>
      <c r="DV42" s="156"/>
      <c r="DW42" s="156"/>
      <c r="DX42" s="156"/>
      <c r="DY42" s="156"/>
      <c r="DZ42" s="156"/>
      <c r="EA42" s="156"/>
      <c r="EB42" s="156"/>
      <c r="EC42" s="156"/>
      <c r="ED42" s="156"/>
      <c r="EE42" s="158"/>
    </row>
    <row r="43" spans="1:135" x14ac:dyDescent="0.25">
      <c r="A43" s="156">
        <f>SUMIF($C$3:$EE$3,"&lt;="&amp;Summary!$B$19,'Monthly CF'!C43:EE43)</f>
        <v>-4000000</v>
      </c>
      <c r="B43" s="27" t="s">
        <v>9</v>
      </c>
      <c r="C43" s="156">
        <f>-Summary!B9</f>
        <v>-4000000</v>
      </c>
      <c r="D43" s="156"/>
      <c r="E43" s="156"/>
      <c r="F43" s="156"/>
      <c r="G43" s="156"/>
      <c r="H43" s="156"/>
      <c r="I43" s="156"/>
      <c r="J43" s="156"/>
      <c r="K43" s="156"/>
      <c r="L43" s="156"/>
      <c r="M43" s="156"/>
      <c r="N43" s="156"/>
      <c r="O43" s="156"/>
      <c r="P43" s="156"/>
      <c r="Q43" s="156"/>
      <c r="R43" s="156"/>
      <c r="S43" s="156"/>
      <c r="T43" s="156"/>
      <c r="U43" s="156"/>
      <c r="V43" s="156"/>
      <c r="W43" s="156"/>
      <c r="X43" s="156"/>
      <c r="Y43" s="156"/>
      <c r="Z43" s="156"/>
      <c r="AA43" s="156"/>
      <c r="AB43" s="156"/>
      <c r="AC43" s="156"/>
      <c r="AD43" s="156"/>
      <c r="AE43" s="156"/>
      <c r="AF43" s="156"/>
      <c r="AG43" s="156"/>
      <c r="AH43" s="156"/>
      <c r="AI43" s="156"/>
      <c r="AJ43" s="156"/>
      <c r="AK43" s="156"/>
      <c r="AL43" s="156"/>
      <c r="AM43" s="156"/>
      <c r="AN43" s="156"/>
      <c r="AO43" s="156"/>
      <c r="AP43" s="156"/>
      <c r="AQ43" s="156"/>
      <c r="AR43" s="156"/>
      <c r="AS43" s="156"/>
      <c r="AT43" s="156"/>
      <c r="AU43" s="156"/>
      <c r="AV43" s="156"/>
      <c r="AW43" s="156"/>
      <c r="AX43" s="156"/>
      <c r="AY43" s="156"/>
      <c r="AZ43" s="156"/>
      <c r="BA43" s="156"/>
      <c r="BB43" s="156"/>
      <c r="BC43" s="156"/>
      <c r="BD43" s="156"/>
      <c r="BE43" s="156"/>
      <c r="BF43" s="156"/>
      <c r="BG43" s="156"/>
      <c r="BH43" s="156"/>
      <c r="BI43" s="156"/>
      <c r="BJ43" s="156"/>
      <c r="BK43" s="156"/>
      <c r="BL43" s="156"/>
      <c r="BM43" s="156"/>
      <c r="BN43" s="156"/>
      <c r="BO43" s="156"/>
      <c r="BP43" s="156"/>
      <c r="BQ43" s="156"/>
      <c r="BR43" s="156"/>
      <c r="BS43" s="156"/>
      <c r="BT43" s="156"/>
      <c r="BU43" s="156"/>
      <c r="BV43" s="156"/>
      <c r="BW43" s="156"/>
      <c r="BX43" s="156"/>
      <c r="BY43" s="156"/>
      <c r="BZ43" s="156"/>
      <c r="CA43" s="156"/>
      <c r="CB43" s="156"/>
      <c r="CC43" s="156"/>
      <c r="CD43" s="156"/>
      <c r="CE43" s="156"/>
      <c r="CF43" s="156"/>
      <c r="CG43" s="156"/>
      <c r="CH43" s="156"/>
      <c r="CI43" s="156"/>
      <c r="CJ43" s="156"/>
      <c r="CK43" s="156"/>
      <c r="CL43" s="156"/>
      <c r="CM43" s="156"/>
      <c r="CN43" s="156"/>
      <c r="CO43" s="156"/>
      <c r="CP43" s="156"/>
      <c r="CQ43" s="156"/>
      <c r="CR43" s="156"/>
      <c r="CS43" s="156"/>
      <c r="CT43" s="156"/>
      <c r="CU43" s="156"/>
      <c r="CV43" s="156"/>
      <c r="CW43" s="156"/>
      <c r="CX43" s="156"/>
      <c r="CY43" s="156"/>
      <c r="CZ43" s="156"/>
      <c r="DA43" s="156"/>
      <c r="DB43" s="156"/>
      <c r="DC43" s="156"/>
      <c r="DD43" s="156"/>
      <c r="DE43" s="156"/>
      <c r="DF43" s="156"/>
      <c r="DG43" s="156"/>
      <c r="DH43" s="156"/>
      <c r="DI43" s="156"/>
      <c r="DJ43" s="156"/>
      <c r="DK43" s="156"/>
      <c r="DL43" s="156"/>
      <c r="DM43" s="156"/>
      <c r="DN43" s="156"/>
      <c r="DO43" s="156"/>
      <c r="DP43" s="156"/>
      <c r="DQ43" s="156"/>
      <c r="DR43" s="156"/>
      <c r="DS43" s="156"/>
      <c r="DT43" s="156"/>
      <c r="DU43" s="156"/>
      <c r="DV43" s="156"/>
      <c r="DW43" s="156"/>
      <c r="DX43" s="156"/>
      <c r="DY43" s="156"/>
      <c r="DZ43" s="156"/>
      <c r="EA43" s="156"/>
      <c r="EB43" s="156"/>
      <c r="EC43" s="156"/>
      <c r="ED43" s="156"/>
      <c r="EE43" s="158"/>
    </row>
    <row r="44" spans="1:135" x14ac:dyDescent="0.25">
      <c r="A44" s="156">
        <f>SUMIF($C$3:$EE$3,"&lt;="&amp;Summary!$B$19,'Monthly CF'!C44:EE44)</f>
        <v>-40000</v>
      </c>
      <c r="B44" s="27" t="s">
        <v>12</v>
      </c>
      <c r="C44" s="156">
        <f>C43*Summary!$B$25</f>
        <v>-40000</v>
      </c>
      <c r="D44" s="156"/>
      <c r="E44" s="156"/>
      <c r="F44" s="156"/>
      <c r="G44" s="156"/>
      <c r="H44" s="156"/>
      <c r="I44" s="156"/>
      <c r="J44" s="156"/>
      <c r="K44" s="156"/>
      <c r="L44" s="156"/>
      <c r="M44" s="156"/>
      <c r="N44" s="156"/>
      <c r="O44" s="156"/>
      <c r="P44" s="156"/>
      <c r="Q44" s="156"/>
      <c r="R44" s="156"/>
      <c r="S44" s="156"/>
      <c r="T44" s="156"/>
      <c r="U44" s="156"/>
      <c r="V44" s="156"/>
      <c r="W44" s="156"/>
      <c r="X44" s="156"/>
      <c r="Y44" s="156"/>
      <c r="Z44" s="156"/>
      <c r="AA44" s="156"/>
      <c r="AB44" s="156"/>
      <c r="AC44" s="156"/>
      <c r="AD44" s="156"/>
      <c r="AE44" s="156"/>
      <c r="AF44" s="156"/>
      <c r="AG44" s="156"/>
      <c r="AH44" s="156"/>
      <c r="AI44" s="156"/>
      <c r="AJ44" s="156"/>
      <c r="AK44" s="156"/>
      <c r="AL44" s="156"/>
      <c r="AM44" s="156"/>
      <c r="AN44" s="156"/>
      <c r="AO44" s="156"/>
      <c r="AP44" s="156"/>
      <c r="AQ44" s="156"/>
      <c r="AR44" s="156"/>
      <c r="AS44" s="156"/>
      <c r="AT44" s="156"/>
      <c r="AU44" s="156"/>
      <c r="AV44" s="156"/>
      <c r="AW44" s="156"/>
      <c r="AX44" s="156"/>
      <c r="AY44" s="156"/>
      <c r="AZ44" s="156"/>
      <c r="BA44" s="156"/>
      <c r="BB44" s="156"/>
      <c r="BC44" s="156"/>
      <c r="BD44" s="156"/>
      <c r="BE44" s="156"/>
      <c r="BF44" s="156"/>
      <c r="BG44" s="156"/>
      <c r="BH44" s="156"/>
      <c r="BI44" s="156"/>
      <c r="BJ44" s="156"/>
      <c r="BK44" s="156"/>
      <c r="BL44" s="156"/>
      <c r="BM44" s="156"/>
      <c r="BN44" s="156"/>
      <c r="BO44" s="156"/>
      <c r="BP44" s="156"/>
      <c r="BQ44" s="156"/>
      <c r="BR44" s="156"/>
      <c r="BS44" s="156"/>
      <c r="BT44" s="156"/>
      <c r="BU44" s="156"/>
      <c r="BV44" s="156"/>
      <c r="BW44" s="156"/>
      <c r="BX44" s="156"/>
      <c r="BY44" s="156"/>
      <c r="BZ44" s="156"/>
      <c r="CA44" s="156"/>
      <c r="CB44" s="156"/>
      <c r="CC44" s="156"/>
      <c r="CD44" s="156"/>
      <c r="CE44" s="156"/>
      <c r="CF44" s="156"/>
      <c r="CG44" s="156"/>
      <c r="CH44" s="156"/>
      <c r="CI44" s="156"/>
      <c r="CJ44" s="156"/>
      <c r="CK44" s="156"/>
      <c r="CL44" s="156"/>
      <c r="CM44" s="156"/>
      <c r="CN44" s="156"/>
      <c r="CO44" s="156"/>
      <c r="CP44" s="156"/>
      <c r="CQ44" s="156"/>
      <c r="CR44" s="156"/>
      <c r="CS44" s="156"/>
      <c r="CT44" s="156"/>
      <c r="CU44" s="156"/>
      <c r="CV44" s="156"/>
      <c r="CW44" s="156"/>
      <c r="CX44" s="156"/>
      <c r="CY44" s="156"/>
      <c r="CZ44" s="156"/>
      <c r="DA44" s="156"/>
      <c r="DB44" s="156"/>
      <c r="DC44" s="156"/>
      <c r="DD44" s="156"/>
      <c r="DE44" s="156"/>
      <c r="DF44" s="156"/>
      <c r="DG44" s="156"/>
      <c r="DH44" s="156"/>
      <c r="DI44" s="156"/>
      <c r="DJ44" s="156"/>
      <c r="DK44" s="156"/>
      <c r="DL44" s="156"/>
      <c r="DM44" s="156"/>
      <c r="DN44" s="156"/>
      <c r="DO44" s="156"/>
      <c r="DP44" s="156"/>
      <c r="DQ44" s="156"/>
      <c r="DR44" s="156"/>
      <c r="DS44" s="156"/>
      <c r="DT44" s="156"/>
      <c r="DU44" s="156"/>
      <c r="DV44" s="156"/>
      <c r="DW44" s="156"/>
      <c r="DX44" s="156"/>
      <c r="DY44" s="156"/>
      <c r="DZ44" s="156"/>
      <c r="EA44" s="156"/>
      <c r="EB44" s="156"/>
      <c r="EC44" s="156"/>
      <c r="ED44" s="156"/>
      <c r="EE44" s="158"/>
    </row>
    <row r="45" spans="1:135" x14ac:dyDescent="0.25">
      <c r="A45" s="156">
        <f>SUMIF($C$3:$EE$3,"&lt;="&amp;Summary!$B$19,'Monthly CF'!C45:EE45)</f>
        <v>-75000</v>
      </c>
      <c r="B45" s="27" t="s">
        <v>13</v>
      </c>
      <c r="C45" s="156">
        <f>-Summary!B13</f>
        <v>-75000</v>
      </c>
      <c r="D45" s="156"/>
      <c r="E45" s="156"/>
      <c r="F45" s="156"/>
      <c r="G45" s="156"/>
      <c r="H45" s="156"/>
      <c r="I45" s="156"/>
      <c r="J45" s="156"/>
      <c r="K45" s="156"/>
      <c r="L45" s="156"/>
      <c r="M45" s="156"/>
      <c r="N45" s="156"/>
      <c r="O45" s="156"/>
      <c r="P45" s="156"/>
      <c r="Q45" s="156"/>
      <c r="R45" s="156"/>
      <c r="S45" s="156"/>
      <c r="T45" s="156"/>
      <c r="U45" s="156"/>
      <c r="V45" s="156"/>
      <c r="W45" s="156"/>
      <c r="X45" s="156"/>
      <c r="Y45" s="156"/>
      <c r="Z45" s="156"/>
      <c r="AA45" s="156"/>
      <c r="AB45" s="156"/>
      <c r="AC45" s="156"/>
      <c r="AD45" s="156"/>
      <c r="AE45" s="156"/>
      <c r="AF45" s="156"/>
      <c r="AG45" s="156"/>
      <c r="AH45" s="156"/>
      <c r="AI45" s="156"/>
      <c r="AJ45" s="156"/>
      <c r="AK45" s="156"/>
      <c r="AL45" s="156"/>
      <c r="AM45" s="156"/>
      <c r="AN45" s="156"/>
      <c r="AO45" s="156"/>
      <c r="AP45" s="156"/>
      <c r="AQ45" s="156"/>
      <c r="AR45" s="156"/>
      <c r="AS45" s="156"/>
      <c r="AT45" s="156"/>
      <c r="AU45" s="156"/>
      <c r="AV45" s="156"/>
      <c r="AW45" s="156"/>
      <c r="AX45" s="156"/>
      <c r="AY45" s="156"/>
      <c r="AZ45" s="156"/>
      <c r="BA45" s="156"/>
      <c r="BB45" s="156"/>
      <c r="BC45" s="156"/>
      <c r="BD45" s="156"/>
      <c r="BE45" s="156"/>
      <c r="BF45" s="156"/>
      <c r="BG45" s="156"/>
      <c r="BH45" s="156"/>
      <c r="BI45" s="156"/>
      <c r="BJ45" s="156"/>
      <c r="BK45" s="156"/>
      <c r="BL45" s="156"/>
      <c r="BM45" s="156"/>
      <c r="BN45" s="156"/>
      <c r="BO45" s="156"/>
      <c r="BP45" s="156"/>
      <c r="BQ45" s="156"/>
      <c r="BR45" s="156"/>
      <c r="BS45" s="156"/>
      <c r="BT45" s="156"/>
      <c r="BU45" s="156"/>
      <c r="BV45" s="156"/>
      <c r="BW45" s="156"/>
      <c r="BX45" s="156"/>
      <c r="BY45" s="156"/>
      <c r="BZ45" s="156"/>
      <c r="CA45" s="156"/>
      <c r="CB45" s="156"/>
      <c r="CC45" s="156"/>
      <c r="CD45" s="156"/>
      <c r="CE45" s="156"/>
      <c r="CF45" s="156"/>
      <c r="CG45" s="156"/>
      <c r="CH45" s="156"/>
      <c r="CI45" s="156"/>
      <c r="CJ45" s="156"/>
      <c r="CK45" s="156"/>
      <c r="CL45" s="156"/>
      <c r="CM45" s="156"/>
      <c r="CN45" s="156"/>
      <c r="CO45" s="156"/>
      <c r="CP45" s="156"/>
      <c r="CQ45" s="156"/>
      <c r="CR45" s="156"/>
      <c r="CS45" s="156"/>
      <c r="CT45" s="156"/>
      <c r="CU45" s="156"/>
      <c r="CV45" s="156"/>
      <c r="CW45" s="156"/>
      <c r="CX45" s="156"/>
      <c r="CY45" s="156"/>
      <c r="CZ45" s="156"/>
      <c r="DA45" s="156"/>
      <c r="DB45" s="156"/>
      <c r="DC45" s="156"/>
      <c r="DD45" s="156"/>
      <c r="DE45" s="156"/>
      <c r="DF45" s="156"/>
      <c r="DG45" s="156"/>
      <c r="DH45" s="156"/>
      <c r="DI45" s="156"/>
      <c r="DJ45" s="156"/>
      <c r="DK45" s="156"/>
      <c r="DL45" s="156"/>
      <c r="DM45" s="156"/>
      <c r="DN45" s="156"/>
      <c r="DO45" s="156"/>
      <c r="DP45" s="156"/>
      <c r="DQ45" s="156"/>
      <c r="DR45" s="156"/>
      <c r="DS45" s="156"/>
      <c r="DT45" s="156"/>
      <c r="DU45" s="156"/>
      <c r="DV45" s="156"/>
      <c r="DW45" s="156"/>
      <c r="DX45" s="156"/>
      <c r="DY45" s="156"/>
      <c r="DZ45" s="156"/>
      <c r="EA45" s="156"/>
      <c r="EB45" s="156"/>
      <c r="EC45" s="156"/>
      <c r="ED45" s="156"/>
      <c r="EE45" s="158"/>
    </row>
    <row r="46" spans="1:135" x14ac:dyDescent="0.25">
      <c r="B46" s="27"/>
      <c r="C46" s="156"/>
      <c r="D46" s="156"/>
      <c r="E46" s="156"/>
      <c r="F46" s="156"/>
      <c r="G46" s="156"/>
      <c r="H46" s="156"/>
      <c r="I46" s="156"/>
      <c r="J46" s="156"/>
      <c r="K46" s="156"/>
      <c r="L46" s="156"/>
      <c r="M46" s="156"/>
      <c r="N46" s="156"/>
      <c r="O46" s="156"/>
      <c r="P46" s="156"/>
      <c r="Q46" s="156"/>
      <c r="R46" s="156"/>
      <c r="S46" s="156"/>
      <c r="T46" s="156"/>
      <c r="U46" s="156"/>
      <c r="V46" s="156"/>
      <c r="W46" s="156"/>
      <c r="X46" s="156"/>
      <c r="Y46" s="156"/>
      <c r="Z46" s="156"/>
      <c r="AA46" s="156"/>
      <c r="AB46" s="156"/>
      <c r="AC46" s="156"/>
      <c r="AD46" s="156"/>
      <c r="AE46" s="156"/>
      <c r="AF46" s="156"/>
      <c r="AG46" s="156"/>
      <c r="AH46" s="156"/>
      <c r="AI46" s="156"/>
      <c r="AJ46" s="156"/>
      <c r="AK46" s="156"/>
      <c r="AL46" s="156"/>
      <c r="AM46" s="156"/>
      <c r="AN46" s="156"/>
      <c r="AO46" s="156"/>
      <c r="AP46" s="156"/>
      <c r="AQ46" s="156"/>
      <c r="AR46" s="156"/>
      <c r="AS46" s="156"/>
      <c r="AT46" s="156"/>
      <c r="AU46" s="156"/>
      <c r="AV46" s="156"/>
      <c r="AW46" s="156"/>
      <c r="AX46" s="156"/>
      <c r="AY46" s="156"/>
      <c r="AZ46" s="156"/>
      <c r="BA46" s="156"/>
      <c r="BB46" s="156"/>
      <c r="BC46" s="156"/>
      <c r="BD46" s="156"/>
      <c r="BE46" s="156"/>
      <c r="BF46" s="156"/>
      <c r="BG46" s="156"/>
      <c r="BH46" s="156"/>
      <c r="BI46" s="156"/>
      <c r="BJ46" s="156"/>
      <c r="BK46" s="156"/>
      <c r="BL46" s="156"/>
      <c r="BM46" s="156"/>
      <c r="BN46" s="156"/>
      <c r="BO46" s="156"/>
      <c r="BP46" s="156"/>
      <c r="BQ46" s="156"/>
      <c r="BR46" s="156"/>
      <c r="BS46" s="156"/>
      <c r="BT46" s="156"/>
      <c r="BU46" s="156"/>
      <c r="BV46" s="156"/>
      <c r="BW46" s="156"/>
      <c r="BX46" s="156"/>
      <c r="BY46" s="156"/>
      <c r="BZ46" s="156"/>
      <c r="CA46" s="156"/>
      <c r="CB46" s="156"/>
      <c r="CC46" s="156"/>
      <c r="CD46" s="156"/>
      <c r="CE46" s="156"/>
      <c r="CF46" s="156"/>
      <c r="CG46" s="156"/>
      <c r="CH46" s="156"/>
      <c r="CI46" s="156"/>
      <c r="CJ46" s="156"/>
      <c r="CK46" s="156"/>
      <c r="CL46" s="156"/>
      <c r="CM46" s="156"/>
      <c r="CN46" s="156"/>
      <c r="CO46" s="156"/>
      <c r="CP46" s="156"/>
      <c r="CQ46" s="156"/>
      <c r="CR46" s="156"/>
      <c r="CS46" s="156"/>
      <c r="CT46" s="156"/>
      <c r="CU46" s="156"/>
      <c r="CV46" s="156"/>
      <c r="CW46" s="156"/>
      <c r="CX46" s="156"/>
      <c r="CY46" s="156"/>
      <c r="CZ46" s="156"/>
      <c r="DA46" s="156"/>
      <c r="DB46" s="156"/>
      <c r="DC46" s="156"/>
      <c r="DD46" s="156"/>
      <c r="DE46" s="156"/>
      <c r="DF46" s="156"/>
      <c r="DG46" s="156"/>
      <c r="DH46" s="156"/>
      <c r="DI46" s="156"/>
      <c r="DJ46" s="156"/>
      <c r="DK46" s="156"/>
      <c r="DL46" s="156"/>
      <c r="DM46" s="156"/>
      <c r="DN46" s="156"/>
      <c r="DO46" s="156"/>
      <c r="DP46" s="156"/>
      <c r="DQ46" s="156"/>
      <c r="DR46" s="156"/>
      <c r="DS46" s="156"/>
      <c r="DT46" s="156"/>
      <c r="DU46" s="156"/>
      <c r="DV46" s="156"/>
      <c r="DW46" s="156"/>
      <c r="DX46" s="156"/>
      <c r="DY46" s="156"/>
      <c r="DZ46" s="156"/>
      <c r="EA46" s="156"/>
      <c r="EB46" s="156"/>
      <c r="EC46" s="156"/>
      <c r="ED46" s="156"/>
      <c r="EE46" s="158"/>
    </row>
    <row r="47" spans="1:135" x14ac:dyDescent="0.25">
      <c r="B47" s="219" t="s">
        <v>15</v>
      </c>
      <c r="C47" s="156"/>
      <c r="D47" s="156"/>
      <c r="E47" s="156"/>
      <c r="F47" s="156"/>
      <c r="G47" s="156"/>
      <c r="H47" s="156"/>
      <c r="I47" s="156"/>
      <c r="J47" s="156"/>
      <c r="K47" s="156"/>
      <c r="L47" s="156"/>
      <c r="M47" s="156"/>
      <c r="N47" s="156"/>
      <c r="O47" s="156"/>
      <c r="P47" s="156"/>
      <c r="Q47" s="156"/>
      <c r="R47" s="156"/>
      <c r="S47" s="156"/>
      <c r="T47" s="156"/>
      <c r="U47" s="156"/>
      <c r="V47" s="156"/>
      <c r="W47" s="156"/>
      <c r="X47" s="156"/>
      <c r="Y47" s="156"/>
      <c r="Z47" s="156"/>
      <c r="AA47" s="156"/>
      <c r="AB47" s="156"/>
      <c r="AC47" s="156"/>
      <c r="AD47" s="156"/>
      <c r="AE47" s="156"/>
      <c r="AF47" s="156"/>
      <c r="AG47" s="156"/>
      <c r="AH47" s="156"/>
      <c r="AI47" s="156"/>
      <c r="AJ47" s="156"/>
      <c r="AK47" s="156"/>
      <c r="AL47" s="156"/>
      <c r="AM47" s="156"/>
      <c r="AN47" s="156"/>
      <c r="AO47" s="156"/>
      <c r="AP47" s="156"/>
      <c r="AQ47" s="156"/>
      <c r="AR47" s="156"/>
      <c r="AS47" s="156"/>
      <c r="AT47" s="156"/>
      <c r="AU47" s="156"/>
      <c r="AV47" s="156"/>
      <c r="AW47" s="156"/>
      <c r="AX47" s="156"/>
      <c r="AY47" s="156"/>
      <c r="AZ47" s="156"/>
      <c r="BA47" s="156"/>
      <c r="BB47" s="156"/>
      <c r="BC47" s="156"/>
      <c r="BD47" s="156"/>
      <c r="BE47" s="156"/>
      <c r="BF47" s="156"/>
      <c r="BG47" s="156"/>
      <c r="BH47" s="156"/>
      <c r="BI47" s="156"/>
      <c r="BJ47" s="156"/>
      <c r="BK47" s="156"/>
      <c r="BL47" s="156"/>
      <c r="BM47" s="156"/>
      <c r="BN47" s="156"/>
      <c r="BO47" s="156"/>
      <c r="BP47" s="156"/>
      <c r="BQ47" s="156"/>
      <c r="BR47" s="156"/>
      <c r="BS47" s="156"/>
      <c r="BT47" s="156"/>
      <c r="BU47" s="156"/>
      <c r="BV47" s="156"/>
      <c r="BW47" s="156"/>
      <c r="BX47" s="156"/>
      <c r="BY47" s="156"/>
      <c r="BZ47" s="156"/>
      <c r="CA47" s="156"/>
      <c r="CB47" s="156"/>
      <c r="CC47" s="156"/>
      <c r="CD47" s="156"/>
      <c r="CE47" s="156"/>
      <c r="CF47" s="156"/>
      <c r="CG47" s="156"/>
      <c r="CH47" s="156"/>
      <c r="CI47" s="156"/>
      <c r="CJ47" s="156"/>
      <c r="CK47" s="156"/>
      <c r="CL47" s="156"/>
      <c r="CM47" s="156"/>
      <c r="CN47" s="156"/>
      <c r="CO47" s="156"/>
      <c r="CP47" s="156"/>
      <c r="CQ47" s="156"/>
      <c r="CR47" s="156"/>
      <c r="CS47" s="156"/>
      <c r="CT47" s="156"/>
      <c r="CU47" s="156"/>
      <c r="CV47" s="156"/>
      <c r="CW47" s="156"/>
      <c r="CX47" s="156"/>
      <c r="CY47" s="156"/>
      <c r="CZ47" s="156"/>
      <c r="DA47" s="156"/>
      <c r="DB47" s="156"/>
      <c r="DC47" s="156"/>
      <c r="DD47" s="156"/>
      <c r="DE47" s="156"/>
      <c r="DF47" s="156"/>
      <c r="DG47" s="156"/>
      <c r="DH47" s="156"/>
      <c r="DI47" s="156"/>
      <c r="DJ47" s="156"/>
      <c r="DK47" s="156"/>
      <c r="DL47" s="156"/>
      <c r="DM47" s="156"/>
      <c r="DN47" s="156"/>
      <c r="DO47" s="156"/>
      <c r="DP47" s="156"/>
      <c r="DQ47" s="156"/>
      <c r="DR47" s="156"/>
      <c r="DS47" s="156"/>
      <c r="DT47" s="156"/>
      <c r="DU47" s="156"/>
      <c r="DV47" s="156"/>
      <c r="DW47" s="156"/>
      <c r="DX47" s="156"/>
      <c r="DY47" s="156"/>
      <c r="DZ47" s="156"/>
      <c r="EA47" s="156"/>
      <c r="EB47" s="156"/>
      <c r="EC47" s="156"/>
      <c r="ED47" s="156"/>
      <c r="EE47" s="158"/>
    </row>
    <row r="48" spans="1:135" x14ac:dyDescent="0.25">
      <c r="A48" s="156">
        <f ca="1">SUMIF($C$3:$EE$3,"&lt;="&amp;Summary!$B$19,'Monthly CF'!C48:EE48)</f>
        <v>17826935.288385659</v>
      </c>
      <c r="B48" s="27" t="s">
        <v>222</v>
      </c>
      <c r="C48" s="156"/>
      <c r="D48" s="156">
        <f>IF(D3=Summary!$B$19,SUM('Monthly CF'!E27:P27)/Summary!$B$18,0)</f>
        <v>0</v>
      </c>
      <c r="E48" s="156">
        <f>IF(E3=Summary!$B$19,SUM('Monthly CF'!F27:Q27)/Summary!$B$18,0)</f>
        <v>0</v>
      </c>
      <c r="F48" s="156">
        <f>IF(F3=Summary!$B$19,SUM('Monthly CF'!G27:R27)/Summary!$B$18,0)</f>
        <v>0</v>
      </c>
      <c r="G48" s="156">
        <f>IF(G3=Summary!$B$19,SUM('Monthly CF'!H27:S27)/Summary!$B$18,0)</f>
        <v>0</v>
      </c>
      <c r="H48" s="156">
        <f>IF(H3=Summary!$B$19,SUM('Monthly CF'!I27:T27)/Summary!$B$18,0)</f>
        <v>0</v>
      </c>
      <c r="I48" s="156">
        <f>IF(I3=Summary!$B$19,SUM('Monthly CF'!J27:U27)/Summary!$B$18,0)</f>
        <v>0</v>
      </c>
      <c r="J48" s="156">
        <f>IF(J3=Summary!$B$19,SUM('Monthly CF'!K27:V27)/Summary!$B$18,0)</f>
        <v>0</v>
      </c>
      <c r="K48" s="156">
        <f>IF(K3=Summary!$B$19,SUM('Monthly CF'!L27:W27)/Summary!$B$18,0)</f>
        <v>0</v>
      </c>
      <c r="L48" s="156">
        <f>IF(L3=Summary!$B$19,SUM('Monthly CF'!M27:X27)/Summary!$B$18,0)</f>
        <v>0</v>
      </c>
      <c r="M48" s="156">
        <f>IF(M3=Summary!$B$19,SUM('Monthly CF'!N27:Y27)/Summary!$B$18,0)</f>
        <v>0</v>
      </c>
      <c r="N48" s="156">
        <f>IF(N3=Summary!$B$19,SUM('Monthly CF'!O27:Z27)/Summary!$B$18,0)</f>
        <v>0</v>
      </c>
      <c r="O48" s="156">
        <f>IF(O3=Summary!$B$19,SUM('Monthly CF'!P27:AA27)/Summary!$B$18,0)</f>
        <v>0</v>
      </c>
      <c r="P48" s="156">
        <f>IF(P3=Summary!$B$19,SUM('Monthly CF'!Q27:AB27)/Summary!$B$18,0)</f>
        <v>0</v>
      </c>
      <c r="Q48" s="156">
        <f>IF(Q3=Summary!$B$19,SUM('Monthly CF'!R27:AC27)/Summary!$B$18,0)</f>
        <v>0</v>
      </c>
      <c r="R48" s="156">
        <f>IF(R3=Summary!$B$19,SUM('Monthly CF'!S27:AD27)/Summary!$B$18,0)</f>
        <v>0</v>
      </c>
      <c r="S48" s="156">
        <f>IF(S3=Summary!$B$19,SUM('Monthly CF'!T27:AE27)/Summary!$B$18,0)</f>
        <v>0</v>
      </c>
      <c r="T48" s="156">
        <f>IF(T3=Summary!$B$19,SUM('Monthly CF'!U27:AF27)/Summary!$B$18,0)</f>
        <v>0</v>
      </c>
      <c r="U48" s="156">
        <f>IF(U3=Summary!$B$19,SUM('Monthly CF'!V27:AG27)/Summary!$B$18,0)</f>
        <v>0</v>
      </c>
      <c r="V48" s="156">
        <f>IF(V3=Summary!$B$19,SUM('Monthly CF'!W27:AH27)/Summary!$B$18,0)</f>
        <v>0</v>
      </c>
      <c r="W48" s="156">
        <f>IF(W3=Summary!$B$19,SUM('Monthly CF'!X27:AI27)/Summary!$B$18,0)</f>
        <v>0</v>
      </c>
      <c r="X48" s="156">
        <f>IF(X3=Summary!$B$19,SUM('Monthly CF'!Y27:AJ27)/Summary!$B$18,0)</f>
        <v>0</v>
      </c>
      <c r="Y48" s="156">
        <f>IF(Y3=Summary!$B$19,SUM('Monthly CF'!Z27:AK27)/Summary!$B$18,0)</f>
        <v>0</v>
      </c>
      <c r="Z48" s="156">
        <f>IF(Z3=Summary!$B$19,SUM('Monthly CF'!AA27:AL27)/Summary!$B$18,0)</f>
        <v>0</v>
      </c>
      <c r="AA48" s="156">
        <f>IF(AA3=Summary!$B$19,SUM('Monthly CF'!AB27:AM27)/Summary!$B$18,0)</f>
        <v>0</v>
      </c>
      <c r="AB48" s="156">
        <f>IF(AB3=Summary!$B$19,SUM('Monthly CF'!AC27:AN27)/Summary!$B$18,0)</f>
        <v>0</v>
      </c>
      <c r="AC48" s="156">
        <f>IF(AC3=Summary!$B$19,SUM('Monthly CF'!AD27:AO27)/Summary!$B$18,0)</f>
        <v>0</v>
      </c>
      <c r="AD48" s="156">
        <f>IF(AD3=Summary!$B$19,SUM('Monthly CF'!AE27:AP27)/Summary!$B$18,0)</f>
        <v>0</v>
      </c>
      <c r="AE48" s="156">
        <f>IF(AE3=Summary!$B$19,SUM('Monthly CF'!AF27:AQ27)/Summary!$B$18,0)</f>
        <v>0</v>
      </c>
      <c r="AF48" s="156">
        <f>IF(AF3=Summary!$B$19,SUM('Monthly CF'!AG27:AR27)/Summary!$B$18,0)</f>
        <v>0</v>
      </c>
      <c r="AG48" s="156">
        <f>IF(AG3=Summary!$B$19,SUM('Monthly CF'!AH27:AS27)/Summary!$B$18,0)</f>
        <v>0</v>
      </c>
      <c r="AH48" s="156">
        <f>IF(AH3=Summary!$B$19,SUM('Monthly CF'!AI27:AT27)/Summary!$B$18,0)</f>
        <v>0</v>
      </c>
      <c r="AI48" s="156">
        <f>IF(AI3=Summary!$B$19,SUM('Monthly CF'!AJ27:AU27)/Summary!$B$18,0)</f>
        <v>0</v>
      </c>
      <c r="AJ48" s="156">
        <f>IF(AJ3=Summary!$B$19,SUM('Monthly CF'!AK27:AV27)/Summary!$B$18,0)</f>
        <v>0</v>
      </c>
      <c r="AK48" s="156">
        <f>IF(AK3=Summary!$B$19,SUM('Monthly CF'!AL27:AW27)/Summary!$B$18,0)</f>
        <v>0</v>
      </c>
      <c r="AL48" s="156">
        <f>IF(AL3=Summary!$B$19,SUM('Monthly CF'!AM27:AX27)/Summary!$B$18,0)</f>
        <v>0</v>
      </c>
      <c r="AM48" s="156">
        <f>IF(AM3=Summary!$B$19,SUM('Monthly CF'!AN27:AY27)/Summary!$B$18,0)</f>
        <v>0</v>
      </c>
      <c r="AN48" s="156">
        <f>IF(AN3=Summary!$B$19,SUM('Monthly CF'!AO27:AZ27)/Summary!$B$18,0)</f>
        <v>0</v>
      </c>
      <c r="AO48" s="156">
        <f>IF(AO3=Summary!$B$19,SUM('Monthly CF'!AP27:BA27)/Summary!$B$18,0)</f>
        <v>0</v>
      </c>
      <c r="AP48" s="156">
        <f>IF(AP3=Summary!$B$19,SUM('Monthly CF'!AQ27:BB27)/Summary!$B$18,0)</f>
        <v>0</v>
      </c>
      <c r="AQ48" s="156">
        <f>IF(AQ3=Summary!$B$19,SUM('Monthly CF'!AR27:BC27)/Summary!$B$18,0)</f>
        <v>0</v>
      </c>
      <c r="AR48" s="156">
        <f>IF(AR3=Summary!$B$19,SUM('Monthly CF'!AS27:BD27)/Summary!$B$18,0)</f>
        <v>0</v>
      </c>
      <c r="AS48" s="156">
        <f>IF(AS3=Summary!$B$19,SUM('Monthly CF'!AT27:BE27)/Summary!$B$18,0)</f>
        <v>0</v>
      </c>
      <c r="AT48" s="156">
        <f>IF(AT3=Summary!$B$19,SUM('Monthly CF'!AU27:BF27)/Summary!$B$18,0)</f>
        <v>0</v>
      </c>
      <c r="AU48" s="156">
        <f>IF(AU3=Summary!$B$19,SUM('Monthly CF'!AV27:BG27)/Summary!$B$18,0)</f>
        <v>0</v>
      </c>
      <c r="AV48" s="156">
        <f>IF(AV3=Summary!$B$19,SUM('Monthly CF'!AW27:BH27)/Summary!$B$18,0)</f>
        <v>0</v>
      </c>
      <c r="AW48" s="156">
        <f>IF(AW3=Summary!$B$19,SUM('Monthly CF'!AX27:BI27)/Summary!$B$18,0)</f>
        <v>0</v>
      </c>
      <c r="AX48" s="156">
        <f>IF(AX3=Summary!$B$19,SUM('Monthly CF'!AY27:BJ27)/Summary!$B$18,0)</f>
        <v>0</v>
      </c>
      <c r="AY48" s="156">
        <f>IF(AY3=Summary!$B$19,SUM('Monthly CF'!AZ27:BK27)/Summary!$B$18,0)</f>
        <v>0</v>
      </c>
      <c r="AZ48" s="156">
        <f>IF(AZ3=Summary!$B$19,SUM('Monthly CF'!BA27:BL27)/Summary!$B$18,0)</f>
        <v>0</v>
      </c>
      <c r="BA48" s="156">
        <f>IF(BA3=Summary!$B$19,SUM('Monthly CF'!BB27:BM27)/Summary!$B$18,0)</f>
        <v>0</v>
      </c>
      <c r="BB48" s="156">
        <f>IF(BB3=Summary!$B$19,SUM('Monthly CF'!BC27:BN27)/Summary!$B$18,0)</f>
        <v>0</v>
      </c>
      <c r="BC48" s="156">
        <f>IF(BC3=Summary!$B$19,SUM('Monthly CF'!BD27:BO27)/Summary!$B$18,0)</f>
        <v>0</v>
      </c>
      <c r="BD48" s="156">
        <f>IF(BD3=Summary!$B$19,SUM('Monthly CF'!BE27:BP27)/Summary!$B$18,0)</f>
        <v>0</v>
      </c>
      <c r="BE48" s="156">
        <f>IF(BE3=Summary!$B$19,SUM('Monthly CF'!BF27:BQ27)/Summary!$B$18,0)</f>
        <v>0</v>
      </c>
      <c r="BF48" s="156">
        <f>IF(BF3=Summary!$B$19,SUM('Monthly CF'!BG27:BR27)/Summary!$B$18,0)</f>
        <v>0</v>
      </c>
      <c r="BG48" s="156">
        <f>IF(BG3=Summary!$B$19,SUM('Monthly CF'!BH27:BS27)/Summary!$B$18,0)</f>
        <v>0</v>
      </c>
      <c r="BH48" s="156">
        <f>IF(BH3=Summary!$B$19,SUM('Monthly CF'!BI27:BT27)/Summary!$B$18,0)</f>
        <v>0</v>
      </c>
      <c r="BI48" s="156">
        <f>IF(BI3=Summary!$B$19,SUM('Monthly CF'!BJ27:BU27)/Summary!$B$18,0)</f>
        <v>0</v>
      </c>
      <c r="BJ48" s="156">
        <f>IF(BJ3=Summary!$B$19,SUM('Monthly CF'!BK27:BV27)/Summary!$B$18,0)</f>
        <v>0</v>
      </c>
      <c r="BK48" s="156">
        <f>IF(BK3=Summary!$B$19,SUM('Monthly CF'!BL27:BW27)/Summary!$B$18,0)</f>
        <v>0</v>
      </c>
      <c r="BL48" s="156">
        <f>IF(BL3=Summary!$B$19,SUM('Monthly CF'!BM27:BX27)/Summary!$B$18,0)</f>
        <v>0</v>
      </c>
      <c r="BM48" s="156">
        <f>IF(BM3=Summary!$B$19,SUM('Monthly CF'!BN27:BY27)/Summary!$B$18,0)</f>
        <v>0</v>
      </c>
      <c r="BN48" s="156">
        <f>IF(BN3=Summary!$B$19,SUM('Monthly CF'!BO27:BZ27)/Summary!$B$18,0)</f>
        <v>0</v>
      </c>
      <c r="BO48" s="156">
        <f>IF(BO3=Summary!$B$19,SUM('Monthly CF'!BP27:CA27)/Summary!$B$18,0)</f>
        <v>0</v>
      </c>
      <c r="BP48" s="156">
        <f>IF(BP3=Summary!$B$19,SUM('Monthly CF'!BQ27:CB27)/Summary!$B$18,0)</f>
        <v>0</v>
      </c>
      <c r="BQ48" s="156">
        <f>IF(BQ3=Summary!$B$19,SUM('Monthly CF'!BR27:CC27)/Summary!$B$18,0)</f>
        <v>0</v>
      </c>
      <c r="BR48" s="156">
        <f>IF(BR3=Summary!$B$19,SUM('Monthly CF'!BS27:CD27)/Summary!$B$18,0)</f>
        <v>0</v>
      </c>
      <c r="BS48" s="156">
        <f>IF(BS3=Summary!$B$19,SUM('Monthly CF'!BT27:CE27)/Summary!$B$18,0)</f>
        <v>0</v>
      </c>
      <c r="BT48" s="156">
        <f>IF(BT3=Summary!$B$19,SUM('Monthly CF'!BU27:CF27)/Summary!$B$18,0)</f>
        <v>0</v>
      </c>
      <c r="BU48" s="156">
        <f>IF(BU3=Summary!$B$19,SUM('Monthly CF'!BV27:CG27)/Summary!$B$18,0)</f>
        <v>0</v>
      </c>
      <c r="BV48" s="156">
        <f>IF(BV3=Summary!$B$19,SUM('Monthly CF'!BW27:CH27)/Summary!$B$18,0)</f>
        <v>0</v>
      </c>
      <c r="BW48" s="156">
        <f>IF(BW3=Summary!$B$19,SUM('Monthly CF'!BX27:CI27)/Summary!$B$18,0)</f>
        <v>0</v>
      </c>
      <c r="BX48" s="156">
        <f>IF(BX3=Summary!$B$19,SUM('Monthly CF'!BY27:CJ27)/Summary!$B$18,0)</f>
        <v>0</v>
      </c>
      <c r="BY48" s="156">
        <f>IF(BY3=Summary!$B$19,SUM('Monthly CF'!BZ27:CK27)/Summary!$B$18,0)</f>
        <v>0</v>
      </c>
      <c r="BZ48" s="156">
        <f>IF(BZ3=Summary!$B$19,SUM('Monthly CF'!CA27:CL27)/Summary!$B$18,0)</f>
        <v>0</v>
      </c>
      <c r="CA48" s="156">
        <f>IF(CA3=Summary!$B$19,SUM('Monthly CF'!CB27:CM27)/Summary!$B$18,0)</f>
        <v>0</v>
      </c>
      <c r="CB48" s="156">
        <f>IF(CB3=Summary!$B$19,SUM('Monthly CF'!CC27:CN27)/Summary!$B$18,0)</f>
        <v>0</v>
      </c>
      <c r="CC48" s="156">
        <f>IF(CC3=Summary!$B$19,SUM('Monthly CF'!CD27:CO27)/Summary!$B$18,0)</f>
        <v>0</v>
      </c>
      <c r="CD48" s="156">
        <f>IF(CD3=Summary!$B$19,SUM('Monthly CF'!CE27:CP27)/Summary!$B$18,0)</f>
        <v>0</v>
      </c>
      <c r="CE48" s="156">
        <f>IF(CE3=Summary!$B$19,SUM('Monthly CF'!CF27:CQ27)/Summary!$B$18,0)</f>
        <v>0</v>
      </c>
      <c r="CF48" s="156">
        <f>IF(CF3=Summary!$B$19,SUM('Monthly CF'!CG27:CR27)/Summary!$B$18,0)</f>
        <v>0</v>
      </c>
      <c r="CG48" s="156">
        <f>IF(CG3=Summary!$B$19,SUM('Monthly CF'!CH27:CS27)/Summary!$B$18,0)</f>
        <v>0</v>
      </c>
      <c r="CH48" s="156">
        <f>IF(CH3=Summary!$B$19,SUM('Monthly CF'!CI27:CT27)/Summary!$B$18,0)</f>
        <v>0</v>
      </c>
      <c r="CI48" s="156">
        <f ca="1">IF(CI3=Summary!$B$19,SUM('Monthly CF'!CJ27:CU27)/Summary!$B$18,0)</f>
        <v>17826935.288385659</v>
      </c>
      <c r="CJ48" s="156">
        <f>IF(CJ3=Summary!$B$19,SUM('Monthly CF'!CK27:CV27)/Summary!$B$18,0)</f>
        <v>0</v>
      </c>
      <c r="CK48" s="156">
        <f>IF(CK3=Summary!$B$19,SUM('Monthly CF'!CL27:CW27)/Summary!$B$18,0)</f>
        <v>0</v>
      </c>
      <c r="CL48" s="156">
        <f>IF(CL3=Summary!$B$19,SUM('Monthly CF'!CM27:CX27)/Summary!$B$18,0)</f>
        <v>0</v>
      </c>
      <c r="CM48" s="156">
        <f>IF(CM3=Summary!$B$19,SUM('Monthly CF'!CN27:CY27)/Summary!$B$18,0)</f>
        <v>0</v>
      </c>
      <c r="CN48" s="156">
        <f>IF(CN3=Summary!$B$19,SUM('Monthly CF'!CO27:CZ27)/Summary!$B$18,0)</f>
        <v>0</v>
      </c>
      <c r="CO48" s="156">
        <f>IF(CO3=Summary!$B$19,SUM('Monthly CF'!CP27:DA27)/Summary!$B$18,0)</f>
        <v>0</v>
      </c>
      <c r="CP48" s="156">
        <f>IF(CP3=Summary!$B$19,SUM('Monthly CF'!CQ27:DB27)/Summary!$B$18,0)</f>
        <v>0</v>
      </c>
      <c r="CQ48" s="156">
        <f>IF(CQ3=Summary!$B$19,SUM('Monthly CF'!CR27:DC27)/Summary!$B$18,0)</f>
        <v>0</v>
      </c>
      <c r="CR48" s="156">
        <f>IF(CR3=Summary!$B$19,SUM('Monthly CF'!CS27:DD27)/Summary!$B$18,0)</f>
        <v>0</v>
      </c>
      <c r="CS48" s="156">
        <f>IF(CS3=Summary!$B$19,SUM('Monthly CF'!CT27:DE27)/Summary!$B$18,0)</f>
        <v>0</v>
      </c>
      <c r="CT48" s="156">
        <f>IF(CT3=Summary!$B$19,SUM('Monthly CF'!CU27:DF27)/Summary!$B$18,0)</f>
        <v>0</v>
      </c>
      <c r="CU48" s="156">
        <f>IF(CU3=Summary!$B$19,SUM('Monthly CF'!CV27:DG27)/Summary!$B$18,0)</f>
        <v>0</v>
      </c>
      <c r="CV48" s="156">
        <f>IF(CV3=Summary!$B$19,SUM('Monthly CF'!CW27:DH27)/Summary!$B$18,0)</f>
        <v>0</v>
      </c>
      <c r="CW48" s="156">
        <f>IF(CW3=Summary!$B$19,SUM('Monthly CF'!CX27:DI27)/Summary!$B$18,0)</f>
        <v>0</v>
      </c>
      <c r="CX48" s="156">
        <f>IF(CX3=Summary!$B$19,SUM('Monthly CF'!CY27:DJ27)/Summary!$B$18,0)</f>
        <v>0</v>
      </c>
      <c r="CY48" s="156">
        <f>IF(CY3=Summary!$B$19,SUM('Monthly CF'!CZ27:DK27)/Summary!$B$18,0)</f>
        <v>0</v>
      </c>
      <c r="CZ48" s="156">
        <f>IF(CZ3=Summary!$B$19,SUM('Monthly CF'!DA27:DL27)/Summary!$B$18,0)</f>
        <v>0</v>
      </c>
      <c r="DA48" s="156">
        <f>IF(DA3=Summary!$B$19,SUM('Monthly CF'!DB27:DM27)/Summary!$B$18,0)</f>
        <v>0</v>
      </c>
      <c r="DB48" s="156">
        <f>IF(DB3=Summary!$B$19,SUM('Monthly CF'!DC27:DN27)/Summary!$B$18,0)</f>
        <v>0</v>
      </c>
      <c r="DC48" s="156">
        <f>IF(DC3=Summary!$B$19,SUM('Monthly CF'!DD27:DO27)/Summary!$B$18,0)</f>
        <v>0</v>
      </c>
      <c r="DD48" s="156">
        <f>IF(DD3=Summary!$B$19,SUM('Monthly CF'!DE27:DP27)/Summary!$B$18,0)</f>
        <v>0</v>
      </c>
      <c r="DE48" s="156">
        <f>IF(DE3=Summary!$B$19,SUM('Monthly CF'!DF27:DQ27)/Summary!$B$18,0)</f>
        <v>0</v>
      </c>
      <c r="DF48" s="156">
        <f>IF(DF3=Summary!$B$19,SUM('Monthly CF'!DG27:DR27)/Summary!$B$18,0)</f>
        <v>0</v>
      </c>
      <c r="DG48" s="156">
        <f>IF(DG3=Summary!$B$19,SUM('Monthly CF'!DH27:DS27)/Summary!$B$18,0)</f>
        <v>0</v>
      </c>
      <c r="DH48" s="156">
        <f>IF(DH3=Summary!$B$19,SUM('Monthly CF'!DI27:DT27)/Summary!$B$18,0)</f>
        <v>0</v>
      </c>
      <c r="DI48" s="156">
        <f>IF(DI3=Summary!$B$19,SUM('Monthly CF'!DJ27:DU27)/Summary!$B$18,0)</f>
        <v>0</v>
      </c>
      <c r="DJ48" s="156">
        <f>IF(DJ3=Summary!$B$19,SUM('Monthly CF'!DK27:DV27)/Summary!$B$18,0)</f>
        <v>0</v>
      </c>
      <c r="DK48" s="156">
        <f>IF(DK3=Summary!$B$19,SUM('Monthly CF'!DL27:DW27)/Summary!$B$18,0)</f>
        <v>0</v>
      </c>
      <c r="DL48" s="156">
        <f>IF(DL3=Summary!$B$19,SUM('Monthly CF'!DM27:DX27)/Summary!$B$18,0)</f>
        <v>0</v>
      </c>
      <c r="DM48" s="156">
        <f>IF(DM3=Summary!$B$19,SUM('Monthly CF'!DN27:DY27)/Summary!$B$18,0)</f>
        <v>0</v>
      </c>
      <c r="DN48" s="156">
        <f>IF(DN3=Summary!$B$19,SUM('Monthly CF'!DO27:DZ27)/Summary!$B$18,0)</f>
        <v>0</v>
      </c>
      <c r="DO48" s="156">
        <f>IF(DO3=Summary!$B$19,SUM('Monthly CF'!DP27:EA27)/Summary!$B$18,0)</f>
        <v>0</v>
      </c>
      <c r="DP48" s="156">
        <f>IF(DP3=Summary!$B$19,SUM('Monthly CF'!DQ27:EB27)/Summary!$B$18,0)</f>
        <v>0</v>
      </c>
      <c r="DQ48" s="156">
        <f>IF(DQ3=Summary!$B$19,SUM('Monthly CF'!DR27:EC27)/Summary!$B$18,0)</f>
        <v>0</v>
      </c>
      <c r="DR48" s="156">
        <f>IF(DR3=Summary!$B$19,SUM('Monthly CF'!DS27:ED27)/Summary!$B$18,0)</f>
        <v>0</v>
      </c>
      <c r="DS48" s="156">
        <f>IF(DS3=Summary!$B$19,SUM('Monthly CF'!DT27:EE27)/Summary!$B$18,0)</f>
        <v>0</v>
      </c>
      <c r="DT48" s="156">
        <f>IF(DT3=Summary!$B$19,SUM('Monthly CF'!DU27:EF27)/Summary!$B$18,0)</f>
        <v>0</v>
      </c>
      <c r="DU48" s="156">
        <f>IF(DU3=Summary!$B$19,SUM('Monthly CF'!DV27:EG27)/Summary!$B$18,0)</f>
        <v>0</v>
      </c>
      <c r="DV48" s="156">
        <f>IF(DV3=Summary!$B$19,SUM('Monthly CF'!DW27:EH27)/Summary!$B$18,0)</f>
        <v>0</v>
      </c>
      <c r="DW48" s="156">
        <f>IF(DW3=Summary!$B$19,SUM('Monthly CF'!DX27:EI27)/Summary!$B$18,0)</f>
        <v>0</v>
      </c>
      <c r="DX48" s="156">
        <f>IF(DX3=Summary!$B$19,SUM('Monthly CF'!DY27:EJ27)/Summary!$B$18,0)</f>
        <v>0</v>
      </c>
      <c r="DY48" s="156">
        <f>IF(DY3=Summary!$B$19,SUM('Monthly CF'!DZ27:EK27)/Summary!$B$18,0)</f>
        <v>0</v>
      </c>
      <c r="DZ48" s="156">
        <f>IF(DZ3=Summary!$B$19,SUM('Monthly CF'!EA27:EL27)/Summary!$B$18,0)</f>
        <v>0</v>
      </c>
      <c r="EA48" s="156">
        <f>IF(EA3=Summary!$B$19,SUM('Monthly CF'!EB27:EM27)/Summary!$B$18,0)</f>
        <v>0</v>
      </c>
      <c r="EB48" s="156">
        <f>IF(EB3=Summary!$B$19,SUM('Monthly CF'!EC27:EN27)/Summary!$B$18,0)</f>
        <v>0</v>
      </c>
      <c r="EC48" s="156">
        <f>IF(EC3=Summary!$B$19,SUM('Monthly CF'!ED27:EO27)/Summary!$B$18,0)</f>
        <v>0</v>
      </c>
      <c r="ED48" s="156">
        <f>IF(ED3=Summary!$B$19,SUM('Monthly CF'!EE27:EP27)/Summary!$B$18,0)</f>
        <v>0</v>
      </c>
      <c r="EE48" s="158">
        <f>IF(EE3=Summary!$B$19,SUM('Monthly CF'!EF27:EQ27)/Summary!$B$18,0)</f>
        <v>0</v>
      </c>
    </row>
    <row r="49" spans="1:135" x14ac:dyDescent="0.25">
      <c r="A49" s="156">
        <f ca="1">SUMIF($C$3:$EE$3,"&lt;="&amp;Summary!$B$19,'Monthly CF'!C49:EE49)</f>
        <v>-534808.05865156977</v>
      </c>
      <c r="B49" s="27" t="s">
        <v>79</v>
      </c>
      <c r="C49" s="156"/>
      <c r="D49" s="156">
        <f>D48*-Summary!$B$17</f>
        <v>0</v>
      </c>
      <c r="E49" s="156">
        <f>E48*-Summary!$B$17</f>
        <v>0</v>
      </c>
      <c r="F49" s="156">
        <f>F48*-Summary!$B$17</f>
        <v>0</v>
      </c>
      <c r="G49" s="156">
        <f>G48*-Summary!$B$17</f>
        <v>0</v>
      </c>
      <c r="H49" s="156">
        <f>H48*-Summary!$B$17</f>
        <v>0</v>
      </c>
      <c r="I49" s="156">
        <f>I48*-Summary!$B$17</f>
        <v>0</v>
      </c>
      <c r="J49" s="156">
        <f>J48*-Summary!$B$17</f>
        <v>0</v>
      </c>
      <c r="K49" s="156">
        <f>K48*-Summary!$B$17</f>
        <v>0</v>
      </c>
      <c r="L49" s="156">
        <f>L48*-Summary!$B$17</f>
        <v>0</v>
      </c>
      <c r="M49" s="156">
        <f>M48*-Summary!$B$17</f>
        <v>0</v>
      </c>
      <c r="N49" s="156">
        <f>N48*-Summary!$B$17</f>
        <v>0</v>
      </c>
      <c r="O49" s="156">
        <f>O48*-Summary!$B$17</f>
        <v>0</v>
      </c>
      <c r="P49" s="156">
        <f>P48*-Summary!$B$17</f>
        <v>0</v>
      </c>
      <c r="Q49" s="156">
        <f>Q48*-Summary!$B$17</f>
        <v>0</v>
      </c>
      <c r="R49" s="156">
        <f>R48*-Summary!$B$17</f>
        <v>0</v>
      </c>
      <c r="S49" s="156">
        <f>S48*-Summary!$B$17</f>
        <v>0</v>
      </c>
      <c r="T49" s="156">
        <f>T48*-Summary!$B$17</f>
        <v>0</v>
      </c>
      <c r="U49" s="156">
        <f>U48*-Summary!$B$17</f>
        <v>0</v>
      </c>
      <c r="V49" s="156">
        <f>V48*-Summary!$B$17</f>
        <v>0</v>
      </c>
      <c r="W49" s="156">
        <f>W48*-Summary!$B$17</f>
        <v>0</v>
      </c>
      <c r="X49" s="156">
        <f>X48*-Summary!$B$17</f>
        <v>0</v>
      </c>
      <c r="Y49" s="156">
        <f>Y48*-Summary!$B$17</f>
        <v>0</v>
      </c>
      <c r="Z49" s="156">
        <f>Z48*-Summary!$B$17</f>
        <v>0</v>
      </c>
      <c r="AA49" s="156">
        <f>AA48*-Summary!$B$17</f>
        <v>0</v>
      </c>
      <c r="AB49" s="156">
        <f>AB48*-Summary!$B$17</f>
        <v>0</v>
      </c>
      <c r="AC49" s="156">
        <f>AC48*-Summary!$B$17</f>
        <v>0</v>
      </c>
      <c r="AD49" s="156">
        <f>AD48*-Summary!$B$17</f>
        <v>0</v>
      </c>
      <c r="AE49" s="156">
        <f>AE48*-Summary!$B$17</f>
        <v>0</v>
      </c>
      <c r="AF49" s="156">
        <f>AF48*-Summary!$B$17</f>
        <v>0</v>
      </c>
      <c r="AG49" s="156">
        <f>AG48*-Summary!$B$17</f>
        <v>0</v>
      </c>
      <c r="AH49" s="156">
        <f>AH48*-Summary!$B$17</f>
        <v>0</v>
      </c>
      <c r="AI49" s="156">
        <f>AI48*-Summary!$B$17</f>
        <v>0</v>
      </c>
      <c r="AJ49" s="156">
        <f>AJ48*-Summary!$B$17</f>
        <v>0</v>
      </c>
      <c r="AK49" s="156">
        <f>AK48*-Summary!$B$17</f>
        <v>0</v>
      </c>
      <c r="AL49" s="156">
        <f>AL48*-Summary!$B$17</f>
        <v>0</v>
      </c>
      <c r="AM49" s="156">
        <f>AM48*-Summary!$B$17</f>
        <v>0</v>
      </c>
      <c r="AN49" s="156">
        <f>AN48*-Summary!$B$17</f>
        <v>0</v>
      </c>
      <c r="AO49" s="156">
        <f>AO48*-Summary!$B$17</f>
        <v>0</v>
      </c>
      <c r="AP49" s="156">
        <f>AP48*-Summary!$B$17</f>
        <v>0</v>
      </c>
      <c r="AQ49" s="156">
        <f>AQ48*-Summary!$B$17</f>
        <v>0</v>
      </c>
      <c r="AR49" s="156">
        <f>AR48*-Summary!$B$17</f>
        <v>0</v>
      </c>
      <c r="AS49" s="156">
        <f>AS48*-Summary!$B$17</f>
        <v>0</v>
      </c>
      <c r="AT49" s="156">
        <f>AT48*-Summary!$B$17</f>
        <v>0</v>
      </c>
      <c r="AU49" s="156">
        <f>AU48*-Summary!$B$17</f>
        <v>0</v>
      </c>
      <c r="AV49" s="156">
        <f>AV48*-Summary!$B$17</f>
        <v>0</v>
      </c>
      <c r="AW49" s="156">
        <f>AW48*-Summary!$B$17</f>
        <v>0</v>
      </c>
      <c r="AX49" s="156">
        <f>AX48*-Summary!$B$17</f>
        <v>0</v>
      </c>
      <c r="AY49" s="156">
        <f>AY48*-Summary!$B$17</f>
        <v>0</v>
      </c>
      <c r="AZ49" s="156">
        <f>AZ48*-Summary!$B$17</f>
        <v>0</v>
      </c>
      <c r="BA49" s="156">
        <f>BA48*-Summary!$B$17</f>
        <v>0</v>
      </c>
      <c r="BB49" s="156">
        <f>BB48*-Summary!$B$17</f>
        <v>0</v>
      </c>
      <c r="BC49" s="156">
        <f>BC48*-Summary!$B$17</f>
        <v>0</v>
      </c>
      <c r="BD49" s="156">
        <f>BD48*-Summary!$B$17</f>
        <v>0</v>
      </c>
      <c r="BE49" s="156">
        <f>BE48*-Summary!$B$17</f>
        <v>0</v>
      </c>
      <c r="BF49" s="156">
        <f>BF48*-Summary!$B$17</f>
        <v>0</v>
      </c>
      <c r="BG49" s="156">
        <f>BG48*-Summary!$B$17</f>
        <v>0</v>
      </c>
      <c r="BH49" s="156">
        <f>BH48*-Summary!$B$17</f>
        <v>0</v>
      </c>
      <c r="BI49" s="156">
        <f>BI48*-Summary!$B$17</f>
        <v>0</v>
      </c>
      <c r="BJ49" s="156">
        <f>BJ48*-Summary!$B$17</f>
        <v>0</v>
      </c>
      <c r="BK49" s="156">
        <f>BK48*-Summary!$B$17</f>
        <v>0</v>
      </c>
      <c r="BL49" s="156">
        <f>BL48*-Summary!$B$17</f>
        <v>0</v>
      </c>
      <c r="BM49" s="156">
        <f>BM48*-Summary!$B$17</f>
        <v>0</v>
      </c>
      <c r="BN49" s="156">
        <f>BN48*-Summary!$B$17</f>
        <v>0</v>
      </c>
      <c r="BO49" s="156">
        <f>BO48*-Summary!$B$17</f>
        <v>0</v>
      </c>
      <c r="BP49" s="156">
        <f>BP48*-Summary!$B$17</f>
        <v>0</v>
      </c>
      <c r="BQ49" s="156">
        <f>BQ48*-Summary!$B$17</f>
        <v>0</v>
      </c>
      <c r="BR49" s="156">
        <f>BR48*-Summary!$B$17</f>
        <v>0</v>
      </c>
      <c r="BS49" s="156">
        <f>BS48*-Summary!$B$17</f>
        <v>0</v>
      </c>
      <c r="BT49" s="156">
        <f>BT48*-Summary!$B$17</f>
        <v>0</v>
      </c>
      <c r="BU49" s="156">
        <f>BU48*-Summary!$B$17</f>
        <v>0</v>
      </c>
      <c r="BV49" s="156">
        <f>BV48*-Summary!$B$17</f>
        <v>0</v>
      </c>
      <c r="BW49" s="156">
        <f>BW48*-Summary!$B$17</f>
        <v>0</v>
      </c>
      <c r="BX49" s="156">
        <f>BX48*-Summary!$B$17</f>
        <v>0</v>
      </c>
      <c r="BY49" s="156">
        <f>BY48*-Summary!$B$17</f>
        <v>0</v>
      </c>
      <c r="BZ49" s="156">
        <f>BZ48*-Summary!$B$17</f>
        <v>0</v>
      </c>
      <c r="CA49" s="156">
        <f>CA48*-Summary!$B$17</f>
        <v>0</v>
      </c>
      <c r="CB49" s="156">
        <f>CB48*-Summary!$B$17</f>
        <v>0</v>
      </c>
      <c r="CC49" s="156">
        <f>CC48*-Summary!$B$17</f>
        <v>0</v>
      </c>
      <c r="CD49" s="156">
        <f>CD48*-Summary!$B$17</f>
        <v>0</v>
      </c>
      <c r="CE49" s="156">
        <f>CE48*-Summary!$B$17</f>
        <v>0</v>
      </c>
      <c r="CF49" s="156">
        <f>CF48*-Summary!$B$17</f>
        <v>0</v>
      </c>
      <c r="CG49" s="156">
        <f>CG48*-Summary!$B$17</f>
        <v>0</v>
      </c>
      <c r="CH49" s="156">
        <f>CH48*-Summary!$B$17</f>
        <v>0</v>
      </c>
      <c r="CI49" s="156">
        <f ca="1">CI48*-Summary!$B$17</f>
        <v>-534808.05865156977</v>
      </c>
      <c r="CJ49" s="156">
        <f>CJ48*-Summary!$B$17</f>
        <v>0</v>
      </c>
      <c r="CK49" s="156">
        <f>CK48*-Summary!$B$17</f>
        <v>0</v>
      </c>
      <c r="CL49" s="156">
        <f>CL48*-Summary!$B$17</f>
        <v>0</v>
      </c>
      <c r="CM49" s="156">
        <f>CM48*-Summary!$B$17</f>
        <v>0</v>
      </c>
      <c r="CN49" s="156">
        <f>CN48*-Summary!$B$17</f>
        <v>0</v>
      </c>
      <c r="CO49" s="156">
        <f>CO48*-Summary!$B$17</f>
        <v>0</v>
      </c>
      <c r="CP49" s="156">
        <f>CP48*-Summary!$B$17</f>
        <v>0</v>
      </c>
      <c r="CQ49" s="156">
        <f>CQ48*-Summary!$B$17</f>
        <v>0</v>
      </c>
      <c r="CR49" s="156">
        <f>CR48*-Summary!$B$17</f>
        <v>0</v>
      </c>
      <c r="CS49" s="156">
        <f>CS48*-Summary!$B$17</f>
        <v>0</v>
      </c>
      <c r="CT49" s="156">
        <f>CT48*-Summary!$B$17</f>
        <v>0</v>
      </c>
      <c r="CU49" s="156">
        <f>CU48*-Summary!$B$17</f>
        <v>0</v>
      </c>
      <c r="CV49" s="156">
        <f>CV48*-Summary!$B$17</f>
        <v>0</v>
      </c>
      <c r="CW49" s="156">
        <f>CW48*-Summary!$B$17</f>
        <v>0</v>
      </c>
      <c r="CX49" s="156">
        <f>CX48*-Summary!$B$17</f>
        <v>0</v>
      </c>
      <c r="CY49" s="156">
        <f>CY48*-Summary!$B$17</f>
        <v>0</v>
      </c>
      <c r="CZ49" s="156">
        <f>CZ48*-Summary!$B$17</f>
        <v>0</v>
      </c>
      <c r="DA49" s="156">
        <f>DA48*-Summary!$B$17</f>
        <v>0</v>
      </c>
      <c r="DB49" s="156">
        <f>DB48*-Summary!$B$17</f>
        <v>0</v>
      </c>
      <c r="DC49" s="156">
        <f>DC48*-Summary!$B$17</f>
        <v>0</v>
      </c>
      <c r="DD49" s="156">
        <f>DD48*-Summary!$B$17</f>
        <v>0</v>
      </c>
      <c r="DE49" s="156">
        <f>DE48*-Summary!$B$17</f>
        <v>0</v>
      </c>
      <c r="DF49" s="156">
        <f>DF48*-Summary!$B$17</f>
        <v>0</v>
      </c>
      <c r="DG49" s="156">
        <f>DG48*-Summary!$B$17</f>
        <v>0</v>
      </c>
      <c r="DH49" s="156">
        <f>DH48*-Summary!$B$17</f>
        <v>0</v>
      </c>
      <c r="DI49" s="156">
        <f>DI48*-Summary!$B$17</f>
        <v>0</v>
      </c>
      <c r="DJ49" s="156">
        <f>DJ48*-Summary!$B$17</f>
        <v>0</v>
      </c>
      <c r="DK49" s="156">
        <f>DK48*-Summary!$B$17</f>
        <v>0</v>
      </c>
      <c r="DL49" s="156">
        <f>DL48*-Summary!$B$17</f>
        <v>0</v>
      </c>
      <c r="DM49" s="156">
        <f>DM48*-Summary!$B$17</f>
        <v>0</v>
      </c>
      <c r="DN49" s="156">
        <f>DN48*-Summary!$B$17</f>
        <v>0</v>
      </c>
      <c r="DO49" s="156">
        <f>DO48*-Summary!$B$17</f>
        <v>0</v>
      </c>
      <c r="DP49" s="156">
        <f>DP48*-Summary!$B$17</f>
        <v>0</v>
      </c>
      <c r="DQ49" s="156">
        <f>DQ48*-Summary!$B$17</f>
        <v>0</v>
      </c>
      <c r="DR49" s="156">
        <f>DR48*-Summary!$B$17</f>
        <v>0</v>
      </c>
      <c r="DS49" s="156">
        <f>DS48*-Summary!$B$17</f>
        <v>0</v>
      </c>
      <c r="DT49" s="156">
        <f>DT48*-Summary!$B$17</f>
        <v>0</v>
      </c>
      <c r="DU49" s="156">
        <f>DU48*-Summary!$B$17</f>
        <v>0</v>
      </c>
      <c r="DV49" s="156">
        <f>DV48*-Summary!$B$17</f>
        <v>0</v>
      </c>
      <c r="DW49" s="156">
        <f>DW48*-Summary!$B$17</f>
        <v>0</v>
      </c>
      <c r="DX49" s="156">
        <f>DX48*-Summary!$B$17</f>
        <v>0</v>
      </c>
      <c r="DY49" s="156">
        <f>DY48*-Summary!$B$17</f>
        <v>0</v>
      </c>
      <c r="DZ49" s="156">
        <f>DZ48*-Summary!$B$17</f>
        <v>0</v>
      </c>
      <c r="EA49" s="156">
        <f>EA48*-Summary!$B$17</f>
        <v>0</v>
      </c>
      <c r="EB49" s="156">
        <f>EB48*-Summary!$B$17</f>
        <v>0</v>
      </c>
      <c r="EC49" s="156">
        <f>EC48*-Summary!$B$17</f>
        <v>0</v>
      </c>
      <c r="ED49" s="156">
        <f>ED48*-Summary!$B$17</f>
        <v>0</v>
      </c>
      <c r="EE49" s="158">
        <f>EE48*-Summary!$B$17</f>
        <v>0</v>
      </c>
    </row>
    <row r="50" spans="1:135" x14ac:dyDescent="0.25">
      <c r="A50" s="156">
        <f ca="1">SUMIF($C$3:$EE$3,"&lt;="&amp;Summary!$B$19,'Monthly CF'!C50:EE50)</f>
        <v>-178269.3528838566</v>
      </c>
      <c r="B50" s="27" t="s">
        <v>26</v>
      </c>
      <c r="C50" s="156"/>
      <c r="D50" s="156">
        <f>D48*-Summary!$B$27</f>
        <v>0</v>
      </c>
      <c r="E50" s="156">
        <f>E48*-Summary!$B$27</f>
        <v>0</v>
      </c>
      <c r="F50" s="156">
        <f>F48*-Summary!$B$27</f>
        <v>0</v>
      </c>
      <c r="G50" s="156">
        <f>G48*-Summary!$B$27</f>
        <v>0</v>
      </c>
      <c r="H50" s="156">
        <f>H48*-Summary!$B$27</f>
        <v>0</v>
      </c>
      <c r="I50" s="156">
        <f>I48*-Summary!$B$27</f>
        <v>0</v>
      </c>
      <c r="J50" s="156">
        <f>J48*-Summary!$B$27</f>
        <v>0</v>
      </c>
      <c r="K50" s="156">
        <f>K48*-Summary!$B$27</f>
        <v>0</v>
      </c>
      <c r="L50" s="156">
        <f>L48*-Summary!$B$27</f>
        <v>0</v>
      </c>
      <c r="M50" s="156">
        <f>M48*-Summary!$B$27</f>
        <v>0</v>
      </c>
      <c r="N50" s="156">
        <f>N48*-Summary!$B$27</f>
        <v>0</v>
      </c>
      <c r="O50" s="156">
        <f>O48*-Summary!$B$27</f>
        <v>0</v>
      </c>
      <c r="P50" s="156">
        <f>P48*-Summary!$B$27</f>
        <v>0</v>
      </c>
      <c r="Q50" s="156">
        <f>Q48*-Summary!$B$27</f>
        <v>0</v>
      </c>
      <c r="R50" s="156">
        <f>R48*-Summary!$B$27</f>
        <v>0</v>
      </c>
      <c r="S50" s="156">
        <f>S48*-Summary!$B$27</f>
        <v>0</v>
      </c>
      <c r="T50" s="156">
        <f>T48*-Summary!$B$27</f>
        <v>0</v>
      </c>
      <c r="U50" s="156">
        <f>U48*-Summary!$B$27</f>
        <v>0</v>
      </c>
      <c r="V50" s="156">
        <f>V48*-Summary!$B$27</f>
        <v>0</v>
      </c>
      <c r="W50" s="156">
        <f>W48*-Summary!$B$27</f>
        <v>0</v>
      </c>
      <c r="X50" s="156">
        <f>X48*-Summary!$B$27</f>
        <v>0</v>
      </c>
      <c r="Y50" s="156">
        <f>Y48*-Summary!$B$27</f>
        <v>0</v>
      </c>
      <c r="Z50" s="156">
        <f>Z48*-Summary!$B$27</f>
        <v>0</v>
      </c>
      <c r="AA50" s="156">
        <f>AA48*-Summary!$B$27</f>
        <v>0</v>
      </c>
      <c r="AB50" s="156">
        <f>AB48*-Summary!$B$27</f>
        <v>0</v>
      </c>
      <c r="AC50" s="156">
        <f>AC48*-Summary!$B$27</f>
        <v>0</v>
      </c>
      <c r="AD50" s="156">
        <f>AD48*-Summary!$B$27</f>
        <v>0</v>
      </c>
      <c r="AE50" s="156">
        <f>AE48*-Summary!$B$27</f>
        <v>0</v>
      </c>
      <c r="AF50" s="156">
        <f>AF48*-Summary!$B$27</f>
        <v>0</v>
      </c>
      <c r="AG50" s="156">
        <f>AG48*-Summary!$B$27</f>
        <v>0</v>
      </c>
      <c r="AH50" s="156">
        <f>AH48*-Summary!$B$27</f>
        <v>0</v>
      </c>
      <c r="AI50" s="156">
        <f>AI48*-Summary!$B$27</f>
        <v>0</v>
      </c>
      <c r="AJ50" s="156">
        <f>AJ48*-Summary!$B$27</f>
        <v>0</v>
      </c>
      <c r="AK50" s="156">
        <f>AK48*-Summary!$B$27</f>
        <v>0</v>
      </c>
      <c r="AL50" s="156">
        <f>AL48*-Summary!$B$27</f>
        <v>0</v>
      </c>
      <c r="AM50" s="156">
        <f>AM48*-Summary!$B$27</f>
        <v>0</v>
      </c>
      <c r="AN50" s="156">
        <f>AN48*-Summary!$B$27</f>
        <v>0</v>
      </c>
      <c r="AO50" s="156">
        <f>AO48*-Summary!$B$27</f>
        <v>0</v>
      </c>
      <c r="AP50" s="156">
        <f>AP48*-Summary!$B$27</f>
        <v>0</v>
      </c>
      <c r="AQ50" s="156">
        <f>AQ48*-Summary!$B$27</f>
        <v>0</v>
      </c>
      <c r="AR50" s="156">
        <f>AR48*-Summary!$B$27</f>
        <v>0</v>
      </c>
      <c r="AS50" s="156">
        <f>AS48*-Summary!$B$27</f>
        <v>0</v>
      </c>
      <c r="AT50" s="156">
        <f>AT48*-Summary!$B$27</f>
        <v>0</v>
      </c>
      <c r="AU50" s="156">
        <f>AU48*-Summary!$B$27</f>
        <v>0</v>
      </c>
      <c r="AV50" s="156">
        <f>AV48*-Summary!$B$27</f>
        <v>0</v>
      </c>
      <c r="AW50" s="156">
        <f>AW48*-Summary!$B$27</f>
        <v>0</v>
      </c>
      <c r="AX50" s="156">
        <f>AX48*-Summary!$B$27</f>
        <v>0</v>
      </c>
      <c r="AY50" s="156">
        <f>AY48*-Summary!$B$27</f>
        <v>0</v>
      </c>
      <c r="AZ50" s="156">
        <f>AZ48*-Summary!$B$27</f>
        <v>0</v>
      </c>
      <c r="BA50" s="156">
        <f>BA48*-Summary!$B$27</f>
        <v>0</v>
      </c>
      <c r="BB50" s="156">
        <f>BB48*-Summary!$B$27</f>
        <v>0</v>
      </c>
      <c r="BC50" s="156">
        <f>BC48*-Summary!$B$27</f>
        <v>0</v>
      </c>
      <c r="BD50" s="156">
        <f>BD48*-Summary!$B$27</f>
        <v>0</v>
      </c>
      <c r="BE50" s="156">
        <f>BE48*-Summary!$B$27</f>
        <v>0</v>
      </c>
      <c r="BF50" s="156">
        <f>BF48*-Summary!$B$27</f>
        <v>0</v>
      </c>
      <c r="BG50" s="156">
        <f>BG48*-Summary!$B$27</f>
        <v>0</v>
      </c>
      <c r="BH50" s="156">
        <f>BH48*-Summary!$B$27</f>
        <v>0</v>
      </c>
      <c r="BI50" s="156">
        <f>BI48*-Summary!$B$27</f>
        <v>0</v>
      </c>
      <c r="BJ50" s="156">
        <f>BJ48*-Summary!$B$27</f>
        <v>0</v>
      </c>
      <c r="BK50" s="156">
        <f>BK48*-Summary!$B$27</f>
        <v>0</v>
      </c>
      <c r="BL50" s="156">
        <f>BL48*-Summary!$B$27</f>
        <v>0</v>
      </c>
      <c r="BM50" s="156">
        <f>BM48*-Summary!$B$27</f>
        <v>0</v>
      </c>
      <c r="BN50" s="156">
        <f>BN48*-Summary!$B$27</f>
        <v>0</v>
      </c>
      <c r="BO50" s="156">
        <f>BO48*-Summary!$B$27</f>
        <v>0</v>
      </c>
      <c r="BP50" s="156">
        <f>BP48*-Summary!$B$27</f>
        <v>0</v>
      </c>
      <c r="BQ50" s="156">
        <f>BQ48*-Summary!$B$27</f>
        <v>0</v>
      </c>
      <c r="BR50" s="156">
        <f>BR48*-Summary!$B$27</f>
        <v>0</v>
      </c>
      <c r="BS50" s="156">
        <f>BS48*-Summary!$B$27</f>
        <v>0</v>
      </c>
      <c r="BT50" s="156">
        <f>BT48*-Summary!$B$27</f>
        <v>0</v>
      </c>
      <c r="BU50" s="156">
        <f>BU48*-Summary!$B$27</f>
        <v>0</v>
      </c>
      <c r="BV50" s="156">
        <f>BV48*-Summary!$B$27</f>
        <v>0</v>
      </c>
      <c r="BW50" s="156">
        <f>BW48*-Summary!$B$27</f>
        <v>0</v>
      </c>
      <c r="BX50" s="156">
        <f>BX48*-Summary!$B$27</f>
        <v>0</v>
      </c>
      <c r="BY50" s="156">
        <f>BY48*-Summary!$B$27</f>
        <v>0</v>
      </c>
      <c r="BZ50" s="156">
        <f>BZ48*-Summary!$B$27</f>
        <v>0</v>
      </c>
      <c r="CA50" s="156">
        <f>CA48*-Summary!$B$27</f>
        <v>0</v>
      </c>
      <c r="CB50" s="156">
        <f>CB48*-Summary!$B$27</f>
        <v>0</v>
      </c>
      <c r="CC50" s="156">
        <f>CC48*-Summary!$B$27</f>
        <v>0</v>
      </c>
      <c r="CD50" s="156">
        <f>CD48*-Summary!$B$27</f>
        <v>0</v>
      </c>
      <c r="CE50" s="156">
        <f>CE48*-Summary!$B$27</f>
        <v>0</v>
      </c>
      <c r="CF50" s="156">
        <f>CF48*-Summary!$B$27</f>
        <v>0</v>
      </c>
      <c r="CG50" s="156">
        <f>CG48*-Summary!$B$27</f>
        <v>0</v>
      </c>
      <c r="CH50" s="156">
        <f>CH48*-Summary!$B$27</f>
        <v>0</v>
      </c>
      <c r="CI50" s="156">
        <f ca="1">CI48*-Summary!$B$27</f>
        <v>-178269.3528838566</v>
      </c>
      <c r="CJ50" s="156">
        <f>CJ48*-Summary!$B$27</f>
        <v>0</v>
      </c>
      <c r="CK50" s="156">
        <f>CK48*-Summary!$B$27</f>
        <v>0</v>
      </c>
      <c r="CL50" s="156">
        <f>CL48*-Summary!$B$27</f>
        <v>0</v>
      </c>
      <c r="CM50" s="156">
        <f>CM48*-Summary!$B$27</f>
        <v>0</v>
      </c>
      <c r="CN50" s="156">
        <f>CN48*-Summary!$B$27</f>
        <v>0</v>
      </c>
      <c r="CO50" s="156">
        <f>CO48*-Summary!$B$27</f>
        <v>0</v>
      </c>
      <c r="CP50" s="156">
        <f>CP48*-Summary!$B$27</f>
        <v>0</v>
      </c>
      <c r="CQ50" s="156">
        <f>CQ48*-Summary!$B$27</f>
        <v>0</v>
      </c>
      <c r="CR50" s="156">
        <f>CR48*-Summary!$B$27</f>
        <v>0</v>
      </c>
      <c r="CS50" s="156">
        <f>CS48*-Summary!$B$27</f>
        <v>0</v>
      </c>
      <c r="CT50" s="156">
        <f>CT48*-Summary!$B$27</f>
        <v>0</v>
      </c>
      <c r="CU50" s="156">
        <f>CU48*-Summary!$B$27</f>
        <v>0</v>
      </c>
      <c r="CV50" s="156">
        <f>CV48*-Summary!$B$27</f>
        <v>0</v>
      </c>
      <c r="CW50" s="156">
        <f>CW48*-Summary!$B$27</f>
        <v>0</v>
      </c>
      <c r="CX50" s="156">
        <f>CX48*-Summary!$B$27</f>
        <v>0</v>
      </c>
      <c r="CY50" s="156">
        <f>CY48*-Summary!$B$27</f>
        <v>0</v>
      </c>
      <c r="CZ50" s="156">
        <f>CZ48*-Summary!$B$27</f>
        <v>0</v>
      </c>
      <c r="DA50" s="156">
        <f>DA48*-Summary!$B$27</f>
        <v>0</v>
      </c>
      <c r="DB50" s="156">
        <f>DB48*-Summary!$B$27</f>
        <v>0</v>
      </c>
      <c r="DC50" s="156">
        <f>DC48*-Summary!$B$27</f>
        <v>0</v>
      </c>
      <c r="DD50" s="156">
        <f>DD48*-Summary!$B$27</f>
        <v>0</v>
      </c>
      <c r="DE50" s="156">
        <f>DE48*-Summary!$B$27</f>
        <v>0</v>
      </c>
      <c r="DF50" s="156">
        <f>DF48*-Summary!$B$27</f>
        <v>0</v>
      </c>
      <c r="DG50" s="156">
        <f>DG48*-Summary!$B$27</f>
        <v>0</v>
      </c>
      <c r="DH50" s="156">
        <f>DH48*-Summary!$B$27</f>
        <v>0</v>
      </c>
      <c r="DI50" s="156">
        <f>DI48*-Summary!$B$27</f>
        <v>0</v>
      </c>
      <c r="DJ50" s="156">
        <f>DJ48*-Summary!$B$27</f>
        <v>0</v>
      </c>
      <c r="DK50" s="156">
        <f>DK48*-Summary!$B$27</f>
        <v>0</v>
      </c>
      <c r="DL50" s="156">
        <f>DL48*-Summary!$B$27</f>
        <v>0</v>
      </c>
      <c r="DM50" s="156">
        <f>DM48*-Summary!$B$27</f>
        <v>0</v>
      </c>
      <c r="DN50" s="156">
        <f>DN48*-Summary!$B$27</f>
        <v>0</v>
      </c>
      <c r="DO50" s="156">
        <f>DO48*-Summary!$B$27</f>
        <v>0</v>
      </c>
      <c r="DP50" s="156">
        <f>DP48*-Summary!$B$27</f>
        <v>0</v>
      </c>
      <c r="DQ50" s="156">
        <f>DQ48*-Summary!$B$27</f>
        <v>0</v>
      </c>
      <c r="DR50" s="156">
        <f>DR48*-Summary!$B$27</f>
        <v>0</v>
      </c>
      <c r="DS50" s="156">
        <f>DS48*-Summary!$B$27</f>
        <v>0</v>
      </c>
      <c r="DT50" s="156">
        <f>DT48*-Summary!$B$27</f>
        <v>0</v>
      </c>
      <c r="DU50" s="156">
        <f>DU48*-Summary!$B$27</f>
        <v>0</v>
      </c>
      <c r="DV50" s="156">
        <f>DV48*-Summary!$B$27</f>
        <v>0</v>
      </c>
      <c r="DW50" s="156">
        <f>DW48*-Summary!$B$27</f>
        <v>0</v>
      </c>
      <c r="DX50" s="156">
        <f>DX48*-Summary!$B$27</f>
        <v>0</v>
      </c>
      <c r="DY50" s="156">
        <f>DY48*-Summary!$B$27</f>
        <v>0</v>
      </c>
      <c r="DZ50" s="156">
        <f>DZ48*-Summary!$B$27</f>
        <v>0</v>
      </c>
      <c r="EA50" s="156">
        <f>EA48*-Summary!$B$27</f>
        <v>0</v>
      </c>
      <c r="EB50" s="156">
        <f>EB48*-Summary!$B$27</f>
        <v>0</v>
      </c>
      <c r="EC50" s="156">
        <f>EC48*-Summary!$B$27</f>
        <v>0</v>
      </c>
      <c r="ED50" s="156">
        <f>ED48*-Summary!$B$27</f>
        <v>0</v>
      </c>
      <c r="EE50" s="158">
        <f>EE48*-Summary!$B$27</f>
        <v>0</v>
      </c>
    </row>
    <row r="51" spans="1:135" x14ac:dyDescent="0.25">
      <c r="B51" s="27"/>
      <c r="C51" s="156"/>
      <c r="D51" s="156"/>
      <c r="E51" s="156"/>
      <c r="F51" s="156"/>
      <c r="G51" s="156"/>
      <c r="H51" s="156"/>
      <c r="I51" s="156"/>
      <c r="J51" s="156"/>
      <c r="K51" s="156"/>
      <c r="L51" s="156"/>
      <c r="M51" s="156"/>
      <c r="N51" s="156"/>
      <c r="O51" s="156"/>
      <c r="P51" s="156"/>
      <c r="Q51" s="156"/>
      <c r="R51" s="156"/>
      <c r="S51" s="156"/>
      <c r="T51" s="156"/>
      <c r="U51" s="156"/>
      <c r="V51" s="156"/>
      <c r="W51" s="156"/>
      <c r="X51" s="156"/>
      <c r="Y51" s="156"/>
      <c r="Z51" s="156"/>
      <c r="AA51" s="156"/>
      <c r="AB51" s="156"/>
      <c r="AC51" s="156"/>
      <c r="AD51" s="156"/>
      <c r="AE51" s="156"/>
      <c r="AF51" s="156"/>
      <c r="AG51" s="156"/>
      <c r="AH51" s="156"/>
      <c r="AI51" s="156"/>
      <c r="AJ51" s="156"/>
      <c r="AK51" s="156"/>
      <c r="AL51" s="156"/>
      <c r="AM51" s="156"/>
      <c r="AN51" s="156"/>
      <c r="AO51" s="156"/>
      <c r="AP51" s="156"/>
      <c r="AQ51" s="156"/>
      <c r="AR51" s="156"/>
      <c r="AS51" s="156"/>
      <c r="AT51" s="156"/>
      <c r="AU51" s="156"/>
      <c r="AV51" s="156"/>
      <c r="AW51" s="156"/>
      <c r="AX51" s="156"/>
      <c r="AY51" s="156"/>
      <c r="AZ51" s="156"/>
      <c r="BA51" s="156"/>
      <c r="BB51" s="156"/>
      <c r="BC51" s="156"/>
      <c r="BD51" s="156"/>
      <c r="BE51" s="156"/>
      <c r="BF51" s="156"/>
      <c r="BG51" s="156"/>
      <c r="BH51" s="156"/>
      <c r="BI51" s="156"/>
      <c r="BJ51" s="156"/>
      <c r="BK51" s="156"/>
      <c r="BL51" s="156"/>
      <c r="BM51" s="156"/>
      <c r="BN51" s="156"/>
      <c r="BO51" s="156"/>
      <c r="BP51" s="156"/>
      <c r="BQ51" s="156"/>
      <c r="BR51" s="156"/>
      <c r="BS51" s="156"/>
      <c r="BT51" s="156"/>
      <c r="BU51" s="156"/>
      <c r="BV51" s="156"/>
      <c r="BW51" s="156"/>
      <c r="BX51" s="156"/>
      <c r="BY51" s="156"/>
      <c r="BZ51" s="156"/>
      <c r="CA51" s="156"/>
      <c r="CB51" s="156"/>
      <c r="CC51" s="156"/>
      <c r="CD51" s="156"/>
      <c r="CE51" s="156"/>
      <c r="CF51" s="156"/>
      <c r="CG51" s="156"/>
      <c r="CH51" s="156"/>
      <c r="CI51" s="156"/>
      <c r="CJ51" s="156"/>
      <c r="CK51" s="156"/>
      <c r="CL51" s="156"/>
      <c r="CM51" s="156"/>
      <c r="CN51" s="156"/>
      <c r="CO51" s="156"/>
      <c r="CP51" s="156"/>
      <c r="CQ51" s="156"/>
      <c r="CR51" s="156"/>
      <c r="CS51" s="156"/>
      <c r="CT51" s="156"/>
      <c r="CU51" s="156"/>
      <c r="CV51" s="156"/>
      <c r="CW51" s="156"/>
      <c r="CX51" s="156"/>
      <c r="CY51" s="156"/>
      <c r="CZ51" s="156"/>
      <c r="DA51" s="156"/>
      <c r="DB51" s="156"/>
      <c r="DC51" s="156"/>
      <c r="DD51" s="156"/>
      <c r="DE51" s="156"/>
      <c r="DF51" s="156"/>
      <c r="DG51" s="156"/>
      <c r="DH51" s="156"/>
      <c r="DI51" s="156"/>
      <c r="DJ51" s="156"/>
      <c r="DK51" s="156"/>
      <c r="DL51" s="156"/>
      <c r="DM51" s="156"/>
      <c r="DN51" s="156"/>
      <c r="DO51" s="156"/>
      <c r="DP51" s="156"/>
      <c r="DQ51" s="156"/>
      <c r="DR51" s="156"/>
      <c r="DS51" s="156"/>
      <c r="DT51" s="156"/>
      <c r="DU51" s="156"/>
      <c r="DV51" s="156"/>
      <c r="DW51" s="156"/>
      <c r="DX51" s="156"/>
      <c r="DY51" s="156"/>
      <c r="DZ51" s="156"/>
      <c r="EA51" s="156"/>
      <c r="EB51" s="156"/>
      <c r="EC51" s="156"/>
      <c r="ED51" s="156"/>
      <c r="EE51" s="158"/>
    </row>
    <row r="52" spans="1:135" x14ac:dyDescent="0.25">
      <c r="A52" s="156">
        <f ca="1">SUMIF($C$3:$EE$3,"&lt;="&amp;Summary!$B$19,'Monthly CF'!C52:EE52)</f>
        <v>9563037.3497499581</v>
      </c>
      <c r="B52" s="87" t="s">
        <v>223</v>
      </c>
      <c r="C52" s="162">
        <f>IF(C3&gt;Summary!$B$19,0,SUM(C36:C50))</f>
        <v>-4115000</v>
      </c>
      <c r="D52" s="162">
        <f>IF(D3&gt;Summary!$B$19,0,SUM(D36:D50))</f>
        <v>-186407.375</v>
      </c>
      <c r="E52" s="162">
        <f>IF(E3&gt;Summary!$B$19,0,SUM(E36:E50))</f>
        <v>-186407.375</v>
      </c>
      <c r="F52" s="162">
        <f>IF(F3&gt;Summary!$B$19,0,SUM(F36:F50))</f>
        <v>-186407.37500617301</v>
      </c>
      <c r="G52" s="162">
        <f>IF(G3&gt;Summary!$B$19,0,SUM(G36:G50))</f>
        <v>-147174.04642146669</v>
      </c>
      <c r="H52" s="162">
        <f>IF(H3&gt;Summary!$B$19,0,SUM(H36:H50))</f>
        <v>-147175.42020018108</v>
      </c>
      <c r="I52" s="162">
        <f>IF(I3&gt;Summary!$B$19,0,SUM(I36:I50))</f>
        <v>-147325.49428389032</v>
      </c>
      <c r="J52" s="162">
        <f>IF(J3&gt;Summary!$B$19,0,SUM(J36:J50))</f>
        <v>-11314.575352856595</v>
      </c>
      <c r="K52" s="162">
        <f>IF(K3&gt;Summary!$B$19,0,SUM(K36:K50))</f>
        <v>-108224.31714442445</v>
      </c>
      <c r="L52" s="162">
        <f>IF(L3&gt;Summary!$B$19,0,SUM(L36:L50))</f>
        <v>-660790.55548803799</v>
      </c>
      <c r="M52" s="162">
        <f>IF(M3&gt;Summary!$B$19,0,SUM(M36:M50))</f>
        <v>-1652180.5494363036</v>
      </c>
      <c r="N52" s="162">
        <f>IF(N3&gt;Summary!$B$19,0,SUM(N36:N50))</f>
        <v>-1652180.5494363036</v>
      </c>
      <c r="O52" s="162">
        <f>IF(O3&gt;Summary!$B$19,0,SUM(O36:O50))</f>
        <v>-660790.55548803776</v>
      </c>
      <c r="P52" s="162">
        <f>IF(P3&gt;Summary!$B$19,0,SUM(P36:P50))</f>
        <v>-110147.73131109115</v>
      </c>
      <c r="Q52" s="162">
        <f>IF(Q3&gt;Summary!$B$19,0,SUM(Q36:Q50))</f>
        <v>-13237.989519523309</v>
      </c>
      <c r="R52" s="162">
        <f>IF(R3&gt;Summary!$B$19,0,SUM(R36:R50))</f>
        <v>-7028.0751172234559</v>
      </c>
      <c r="S52" s="162">
        <f>IF(S3&gt;Summary!$B$19,0,SUM(S36:S50))</f>
        <v>-6878.0010335143652</v>
      </c>
      <c r="T52" s="162">
        <f>IF(T3&gt;Summary!$B$19,0,SUM(T36:T50))</f>
        <v>-6876.6272548000215</v>
      </c>
      <c r="U52" s="162">
        <f>IF(U3&gt;Summary!$B$19,0,SUM(U36:U50))</f>
        <v>-6876.6225061730311</v>
      </c>
      <c r="V52" s="162">
        <f>IF(V3&gt;Summary!$B$19,0,SUM(V36:V50))</f>
        <v>-6876.6225000000004</v>
      </c>
      <c r="W52" s="162">
        <f>IF(W3&gt;Summary!$B$19,0,SUM(W36:W50))</f>
        <v>-398046.97700000001</v>
      </c>
      <c r="X52" s="162">
        <f ca="1">IF(X3&gt;Summary!$B$19,0,SUM(X36:X50))</f>
        <v>-44178.177047830264</v>
      </c>
      <c r="Y52" s="162">
        <f ca="1">IF(Y3&gt;Summary!$B$19,0,SUM(Y36:Y50))</f>
        <v>-31990.067025888529</v>
      </c>
      <c r="Z52" s="162">
        <f ca="1">IF(Z3&gt;Summary!$B$19,0,SUM(Z36:Z50))</f>
        <v>-5385.7122934239733</v>
      </c>
      <c r="AA52" s="162">
        <f ca="1">IF(AA3&gt;Summary!$B$19,0,SUM(AA36:AA50))</f>
        <v>-135733.47947468937</v>
      </c>
      <c r="AB52" s="162">
        <f ca="1">IF(AB3&gt;Summary!$B$19,0,SUM(AB36:AB50))</f>
        <v>-115292.88010328963</v>
      </c>
      <c r="AC52" s="162">
        <f ca="1">IF(AC3&gt;Summary!$B$19,0,SUM(AC36:AC50))</f>
        <v>27531.021381432183</v>
      </c>
      <c r="AD52" s="162">
        <f ca="1">IF(AD3&gt;Summary!$B$19,0,SUM(AD36:AD50))</f>
        <v>30670.529960534765</v>
      </c>
      <c r="AE52" s="162">
        <f ca="1">IF(AE3&gt;Summary!$B$19,0,SUM(AE36:AE50))</f>
        <v>-73076.897339879535</v>
      </c>
      <c r="AF52" s="162">
        <f ca="1">IF(AF3&gt;Summary!$B$19,0,SUM(AF36:AF50))</f>
        <v>-125473.64289479172</v>
      </c>
      <c r="AG52" s="162">
        <f ca="1">IF(AG3&gt;Summary!$B$19,0,SUM(AG36:AG50))</f>
        <v>45540.375079203579</v>
      </c>
      <c r="AH52" s="162">
        <f ca="1">IF(AH3&gt;Summary!$B$19,0,SUM(AH36:AH50))</f>
        <v>55542.322870330419</v>
      </c>
      <c r="AI52" s="162">
        <f ca="1">IF(AI3&gt;Summary!$B$19,0,SUM(AI36:AI50))</f>
        <v>55542.208524473222</v>
      </c>
      <c r="AJ52" s="162">
        <f ca="1">IF(AJ3&gt;Summary!$B$19,0,SUM(AJ36:AJ50))</f>
        <v>56501.679463618595</v>
      </c>
      <c r="AK52" s="162">
        <f ca="1">IF(AK3&gt;Summary!$B$19,0,SUM(AK36:AK50))</f>
        <v>62311.945996349386</v>
      </c>
      <c r="AL52" s="162">
        <f ca="1">IF(AL3&gt;Summary!$B$19,0,SUM(AL36:AL50))</f>
        <v>73142.839049803428</v>
      </c>
      <c r="AM52" s="162">
        <f ca="1">IF(AM3&gt;Summary!$B$19,0,SUM(AM36:AM50))</f>
        <v>73142.723571735391</v>
      </c>
      <c r="AN52" s="162">
        <f ca="1">IF(AN3&gt;Summary!$B$19,0,SUM(AN36:AN50))</f>
        <v>73367.449726070903</v>
      </c>
      <c r="AO52" s="162">
        <f ca="1">IF(AO3&gt;Summary!$B$19,0,SUM(AO36:AO50))</f>
        <v>73667.395533370436</v>
      </c>
      <c r="AP52" s="162">
        <f ca="1">IF(AP3&gt;Summary!$B$19,0,SUM(AP36:AP50))</f>
        <v>73667.279198793287</v>
      </c>
      <c r="AQ52" s="162">
        <f ca="1">IF(AQ3&gt;Summary!$B$19,0,SUM(AQ36:AQ50))</f>
        <v>73667.162577303679</v>
      </c>
      <c r="AR52" s="162">
        <f ca="1">IF(AR3&gt;Summary!$B$19,0,SUM(AR36:AR50))</f>
        <v>73838.509585719788</v>
      </c>
      <c r="AS52" s="162">
        <f ca="1">IF(AS3&gt;Summary!$B$19,0,SUM(AS36:AS50))</f>
        <v>74161.724347043608</v>
      </c>
      <c r="AT52" s="162">
        <f ca="1">IF(AT3&gt;Summary!$B$19,0,SUM(AT36:AT50))</f>
        <v>74161.606860564047</v>
      </c>
      <c r="AU52" s="162">
        <f ca="1">IF(AU3&gt;Summary!$B$19,0,SUM(AU36:AU50))</f>
        <v>74161.489084331115</v>
      </c>
      <c r="AV52" s="162">
        <f ca="1">IF(AV3&gt;Summary!$B$19,0,SUM(AV36:AV50))</f>
        <v>75149.744151650855</v>
      </c>
      <c r="AW52" s="162">
        <f ca="1">IF(AW3&gt;Summary!$B$19,0,SUM(AW36:AW50))</f>
        <v>75247.390845312024</v>
      </c>
      <c r="AX52" s="162">
        <f ca="1">IF(AX3&gt;Summary!$B$19,0,SUM(AX36:AX50))</f>
        <v>75302.146772843931</v>
      </c>
      <c r="AY52" s="162">
        <f ca="1">IF(AY3&gt;Summary!$B$19,0,SUM(AY36:AY50))</f>
        <v>75302.027830433857</v>
      </c>
      <c r="AZ52" s="162">
        <f ca="1">IF(AZ3&gt;Summary!$B$19,0,SUM(AZ36:AZ50))</f>
        <v>75569.589519399422</v>
      </c>
      <c r="BA52" s="162">
        <f ca="1">IF(BA3&gt;Summary!$B$19,0,SUM(BA36:BA50))</f>
        <v>75878.533700917949</v>
      </c>
      <c r="BB52" s="162">
        <f ca="1">IF(BB3&gt;Summary!$B$19,0,SUM(BB36:BB50))</f>
        <v>75878.413876303486</v>
      </c>
      <c r="BC52" s="162">
        <f ca="1">IF(BC3&gt;Summary!$B$19,0,SUM(BC36:BC50))</f>
        <v>75878.293756169165</v>
      </c>
      <c r="BD52" s="162">
        <f ca="1">IF(BD3&gt;Summary!$B$19,0,SUM(BD36:BD50))</f>
        <v>76054.781174837772</v>
      </c>
      <c r="BE52" s="162">
        <f ca="1">IF(BE3&gt;Summary!$B$19,0,SUM(BE36:BE50))</f>
        <v>76387.692379001295</v>
      </c>
      <c r="BF52" s="162">
        <f ca="1">IF(BF3&gt;Summary!$B$19,0,SUM(BF36:BF50))</f>
        <v>76387.571367927347</v>
      </c>
      <c r="BG52" s="162">
        <f ca="1">IF(BG3&gt;Summary!$B$19,0,SUM(BG36:BG50))</f>
        <v>76387.450058407441</v>
      </c>
      <c r="BH52" s="162">
        <f ca="1">IF(BH3&gt;Summary!$B$19,0,SUM(BH36:BH50))</f>
        <v>34964.987741627825</v>
      </c>
      <c r="BI52" s="162">
        <f ca="1">IF(BI3&gt;Summary!$B$19,0,SUM(BI36:BI50))</f>
        <v>31055.198142457342</v>
      </c>
      <c r="BJ52" s="162">
        <f ca="1">IF(BJ3&gt;Summary!$B$19,0,SUM(BJ36:BJ50))</f>
        <v>-411910.29289898067</v>
      </c>
      <c r="BK52" s="162">
        <f ca="1">IF(BK3&gt;Summary!$B$19,0,SUM(BK36:BK50))</f>
        <v>-5156.9163865843038</v>
      </c>
      <c r="BL52" s="162">
        <f ca="1">IF(BL3&gt;Summary!$B$19,0,SUM(BL36:BL50))</f>
        <v>39428.349130290684</v>
      </c>
      <c r="BM52" s="162">
        <f ca="1">IF(BM3&gt;Summary!$B$19,0,SUM(BM36:BM50))</f>
        <v>64994.364385070032</v>
      </c>
      <c r="BN52" s="162">
        <f ca="1">IF(BN3&gt;Summary!$B$19,0,SUM(BN36:BN50))</f>
        <v>68764.648382071406</v>
      </c>
      <c r="BO52" s="162">
        <f ca="1">IF(BO3&gt;Summary!$B$19,0,SUM(BO36:BO50))</f>
        <v>-55721.220040725806</v>
      </c>
      <c r="BP52" s="162">
        <f ca="1">IF(BP3&gt;Summary!$B$19,0,SUM(BP36:BP50))</f>
        <v>71403.624000013704</v>
      </c>
      <c r="BQ52" s="162">
        <f ca="1">IF(BQ3&gt;Summary!$B$19,0,SUM(BQ36:BQ50))</f>
        <v>71746.522540302147</v>
      </c>
      <c r="BR52" s="162">
        <f ca="1">IF(BR3&gt;Summary!$B$19,0,SUM(BR36:BR50))</f>
        <v>82347.660526391555</v>
      </c>
      <c r="BS52" s="162">
        <f ca="1">IF(BS3&gt;Summary!$B$19,0,SUM(BS36:BS50))</f>
        <v>82347.535577586052</v>
      </c>
      <c r="BT52" s="162">
        <f ca="1">IF(BT3&gt;Summary!$B$19,0,SUM(BT36:BT50))</f>
        <v>82347.410320623094</v>
      </c>
      <c r="BU52" s="162">
        <f ca="1">IF(BU3&gt;Summary!$B$19,0,SUM(BU36:BU50))</f>
        <v>82347.28475474265</v>
      </c>
      <c r="BV52" s="162">
        <f ca="1">IF(BV3&gt;Summary!$B$19,0,SUM(BV36:BV50))</f>
        <v>82405.375318261256</v>
      </c>
      <c r="BW52" s="162">
        <f ca="1">IF(BW3&gt;Summary!$B$19,0,SUM(BW36:BW50))</f>
        <v>82405.24913225841</v>
      </c>
      <c r="BX52" s="162">
        <f ca="1">IF(BX3&gt;Summary!$B$19,0,SUM(BX36:BX50))</f>
        <v>82689.151096445363</v>
      </c>
      <c r="BY52" s="162">
        <f ca="1">IF(BY3&gt;Summary!$B$19,0,SUM(BY36:BY50))</f>
        <v>84279.21368138188</v>
      </c>
      <c r="BZ52" s="162">
        <f ca="1">IF(BZ3&gt;Summary!$B$19,0,SUM(BZ36:BZ50))</f>
        <v>84279.086559448406</v>
      </c>
      <c r="CA52" s="162">
        <f ca="1">IF(CA3&gt;Summary!$B$19,0,SUM(CA36:CA50))</f>
        <v>84278.95912399792</v>
      </c>
      <c r="CB52" s="162">
        <f ca="1">IF(CB3&gt;Summary!$B$19,0,SUM(CB36:CB50))</f>
        <v>84466.194626463461</v>
      </c>
      <c r="CC52" s="162">
        <f ca="1">IF(CC3&gt;Summary!$B$19,0,SUM(CC36:CC50))</f>
        <v>84819.380122960516</v>
      </c>
      <c r="CD52" s="162">
        <f ca="1">IF(CD3&gt;Summary!$B$19,0,SUM(CD36:CD50))</f>
        <v>84819.251742312146</v>
      </c>
      <c r="CE52" s="162">
        <f ca="1">IF(CE3&gt;Summary!$B$19,0,SUM(CE36:CE50))</f>
        <v>84819.123045042492</v>
      </c>
      <c r="CF52" s="162">
        <f ca="1">IF(CF3&gt;Summary!$B$19,0,SUM(CF36:CF50))</f>
        <v>84818.994030370624</v>
      </c>
      <c r="CG52" s="162">
        <f ca="1">IF(CG3&gt;Summary!$B$19,0,SUM(CG36:CG50))</f>
        <v>84818.864697513796</v>
      </c>
      <c r="CH52" s="162">
        <f ca="1">IF(CH3&gt;Summary!$B$19,0,SUM(CH36:CH50))</f>
        <v>84878.697977937962</v>
      </c>
      <c r="CI52" s="162">
        <f ca="1">IF(CI3&gt;Summary!$B$19,0,SUM(CI36:CI50))</f>
        <v>17198736.444856588</v>
      </c>
      <c r="CJ52" s="162">
        <f>IF(CJ3&gt;Summary!$B$19,0,SUM(CJ36:CJ50))</f>
        <v>0</v>
      </c>
      <c r="CK52" s="162">
        <f>IF(CK3&gt;Summary!$B$19,0,SUM(CK36:CK50))</f>
        <v>0</v>
      </c>
      <c r="CL52" s="162">
        <f>IF(CL3&gt;Summary!$B$19,0,SUM(CL36:CL50))</f>
        <v>0</v>
      </c>
      <c r="CM52" s="162">
        <f>IF(CM3&gt;Summary!$B$19,0,SUM(CM36:CM50))</f>
        <v>0</v>
      </c>
      <c r="CN52" s="162">
        <f>IF(CN3&gt;Summary!$B$19,0,SUM(CN36:CN50))</f>
        <v>0</v>
      </c>
      <c r="CO52" s="162">
        <f>IF(CO3&gt;Summary!$B$19,0,SUM(CO36:CO50))</f>
        <v>0</v>
      </c>
      <c r="CP52" s="162">
        <f>IF(CP3&gt;Summary!$B$19,0,SUM(CP36:CP50))</f>
        <v>0</v>
      </c>
      <c r="CQ52" s="162">
        <f>IF(CQ3&gt;Summary!$B$19,0,SUM(CQ36:CQ50))</f>
        <v>0</v>
      </c>
      <c r="CR52" s="162">
        <f>IF(CR3&gt;Summary!$B$19,0,SUM(CR36:CR50))</f>
        <v>0</v>
      </c>
      <c r="CS52" s="162">
        <f>IF(CS3&gt;Summary!$B$19,0,SUM(CS36:CS50))</f>
        <v>0</v>
      </c>
      <c r="CT52" s="162">
        <f>IF(CT3&gt;Summary!$B$19,0,SUM(CT36:CT50))</f>
        <v>0</v>
      </c>
      <c r="CU52" s="162">
        <f>IF(CU3&gt;Summary!$B$19,0,SUM(CU36:CU50))</f>
        <v>0</v>
      </c>
      <c r="CV52" s="162">
        <f>IF(CV3&gt;Summary!$B$19,0,SUM(CV36:CV50))</f>
        <v>0</v>
      </c>
      <c r="CW52" s="162">
        <f>IF(CW3&gt;Summary!$B$19,0,SUM(CW36:CW50))</f>
        <v>0</v>
      </c>
      <c r="CX52" s="162">
        <f>IF(CX3&gt;Summary!$B$19,0,SUM(CX36:CX50))</f>
        <v>0</v>
      </c>
      <c r="CY52" s="162">
        <f>IF(CY3&gt;Summary!$B$19,0,SUM(CY36:CY50))</f>
        <v>0</v>
      </c>
      <c r="CZ52" s="162">
        <f>IF(CZ3&gt;Summary!$B$19,0,SUM(CZ36:CZ50))</f>
        <v>0</v>
      </c>
      <c r="DA52" s="162">
        <f>IF(DA3&gt;Summary!$B$19,0,SUM(DA36:DA50))</f>
        <v>0</v>
      </c>
      <c r="DB52" s="162">
        <f>IF(DB3&gt;Summary!$B$19,0,SUM(DB36:DB50))</f>
        <v>0</v>
      </c>
      <c r="DC52" s="162">
        <f>IF(DC3&gt;Summary!$B$19,0,SUM(DC36:DC50))</f>
        <v>0</v>
      </c>
      <c r="DD52" s="162">
        <f>IF(DD3&gt;Summary!$B$19,0,SUM(DD36:DD50))</f>
        <v>0</v>
      </c>
      <c r="DE52" s="162">
        <f>IF(DE3&gt;Summary!$B$19,0,SUM(DE36:DE50))</f>
        <v>0</v>
      </c>
      <c r="DF52" s="162">
        <f>IF(DF3&gt;Summary!$B$19,0,SUM(DF36:DF50))</f>
        <v>0</v>
      </c>
      <c r="DG52" s="162">
        <f>IF(DG3&gt;Summary!$B$19,0,SUM(DG36:DG50))</f>
        <v>0</v>
      </c>
      <c r="DH52" s="162">
        <f>IF(DH3&gt;Summary!$B$19,0,SUM(DH36:DH50))</f>
        <v>0</v>
      </c>
      <c r="DI52" s="162">
        <f>IF(DI3&gt;Summary!$B$19,0,SUM(DI36:DI50))</f>
        <v>0</v>
      </c>
      <c r="DJ52" s="162">
        <f>IF(DJ3&gt;Summary!$B$19,0,SUM(DJ36:DJ50))</f>
        <v>0</v>
      </c>
      <c r="DK52" s="162">
        <f>IF(DK3&gt;Summary!$B$19,0,SUM(DK36:DK50))</f>
        <v>0</v>
      </c>
      <c r="DL52" s="162">
        <f>IF(DL3&gt;Summary!$B$19,0,SUM(DL36:DL50))</f>
        <v>0</v>
      </c>
      <c r="DM52" s="162">
        <f>IF(DM3&gt;Summary!$B$19,0,SUM(DM36:DM50))</f>
        <v>0</v>
      </c>
      <c r="DN52" s="162">
        <f>IF(DN3&gt;Summary!$B$19,0,SUM(DN36:DN50))</f>
        <v>0</v>
      </c>
      <c r="DO52" s="162">
        <f>IF(DO3&gt;Summary!$B$19,0,SUM(DO36:DO50))</f>
        <v>0</v>
      </c>
      <c r="DP52" s="162">
        <f>IF(DP3&gt;Summary!$B$19,0,SUM(DP36:DP50))</f>
        <v>0</v>
      </c>
      <c r="DQ52" s="162">
        <f>IF(DQ3&gt;Summary!$B$19,0,SUM(DQ36:DQ50))</f>
        <v>0</v>
      </c>
      <c r="DR52" s="162">
        <f>IF(DR3&gt;Summary!$B$19,0,SUM(DR36:DR50))</f>
        <v>0</v>
      </c>
      <c r="DS52" s="162">
        <f>IF(DS3&gt;Summary!$B$19,0,SUM(DS36:DS50))</f>
        <v>0</v>
      </c>
      <c r="DT52" s="162">
        <f>IF(DT3&gt;Summary!$B$19,0,SUM(DT36:DT50))</f>
        <v>0</v>
      </c>
      <c r="DU52" s="162">
        <f>IF(DU3&gt;Summary!$B$19,0,SUM(DU36:DU50))</f>
        <v>0</v>
      </c>
      <c r="DV52" s="162">
        <f>IF(DV3&gt;Summary!$B$19,0,SUM(DV36:DV50))</f>
        <v>0</v>
      </c>
      <c r="DW52" s="162">
        <f>IF(DW3&gt;Summary!$B$19,0,SUM(DW36:DW50))</f>
        <v>0</v>
      </c>
      <c r="DX52" s="162">
        <f>IF(DX3&gt;Summary!$B$19,0,SUM(DX36:DX50))</f>
        <v>0</v>
      </c>
      <c r="DY52" s="162">
        <f>IF(DY3&gt;Summary!$B$19,0,SUM(DY36:DY50))</f>
        <v>0</v>
      </c>
      <c r="DZ52" s="162">
        <f>IF(DZ3&gt;Summary!$B$19,0,SUM(DZ36:DZ50))</f>
        <v>0</v>
      </c>
      <c r="EA52" s="162">
        <f>IF(EA3&gt;Summary!$B$19,0,SUM(EA36:EA50))</f>
        <v>0</v>
      </c>
      <c r="EB52" s="162">
        <f>IF(EB3&gt;Summary!$B$19,0,SUM(EB36:EB50))</f>
        <v>0</v>
      </c>
      <c r="EC52" s="162">
        <f>IF(EC3&gt;Summary!$B$19,0,SUM(EC36:EC50))</f>
        <v>0</v>
      </c>
      <c r="ED52" s="162">
        <f>IF(ED3&gt;Summary!$B$19,0,SUM(ED36:ED50))</f>
        <v>0</v>
      </c>
      <c r="EE52" s="163">
        <f>IF(EE3&gt;Summary!$B$19,0,SUM(EE36:EE50))</f>
        <v>0</v>
      </c>
    </row>
    <row r="53" spans="1:135" x14ac:dyDescent="0.25">
      <c r="B53" s="27"/>
      <c r="C53" s="156"/>
      <c r="D53" s="156"/>
      <c r="E53" s="156"/>
      <c r="F53" s="156"/>
      <c r="G53" s="156"/>
      <c r="H53" s="156"/>
      <c r="I53" s="156"/>
      <c r="J53" s="156"/>
      <c r="K53" s="156"/>
      <c r="L53" s="156"/>
      <c r="M53" s="156"/>
      <c r="N53" s="156"/>
      <c r="O53" s="156"/>
      <c r="P53" s="156"/>
      <c r="Q53" s="156"/>
      <c r="R53" s="156"/>
      <c r="S53" s="156"/>
      <c r="T53" s="156"/>
      <c r="U53" s="156"/>
      <c r="V53" s="156"/>
      <c r="W53" s="156"/>
      <c r="X53" s="156"/>
      <c r="Y53" s="156"/>
      <c r="Z53" s="156"/>
      <c r="AA53" s="156"/>
      <c r="AB53" s="156"/>
      <c r="AC53" s="156"/>
      <c r="AD53" s="156"/>
      <c r="AE53" s="156"/>
      <c r="AF53" s="156"/>
      <c r="AG53" s="156"/>
      <c r="AH53" s="156"/>
      <c r="AI53" s="156"/>
      <c r="AJ53" s="156"/>
      <c r="AK53" s="156"/>
      <c r="AL53" s="156"/>
      <c r="AM53" s="156"/>
      <c r="AN53" s="156"/>
      <c r="AO53" s="156"/>
      <c r="AP53" s="156"/>
      <c r="AQ53" s="156"/>
      <c r="AR53" s="156"/>
      <c r="AS53" s="156"/>
      <c r="AT53" s="156"/>
      <c r="AU53" s="156"/>
      <c r="AV53" s="156"/>
      <c r="AW53" s="156"/>
      <c r="AX53" s="156"/>
      <c r="AY53" s="156"/>
      <c r="AZ53" s="156"/>
      <c r="BA53" s="156"/>
      <c r="BB53" s="156"/>
      <c r="BC53" s="156"/>
      <c r="BD53" s="156"/>
      <c r="BE53" s="156"/>
      <c r="BF53" s="156"/>
      <c r="BG53" s="156"/>
      <c r="BH53" s="156"/>
      <c r="BI53" s="156"/>
      <c r="BJ53" s="156"/>
      <c r="BK53" s="156"/>
      <c r="BL53" s="156"/>
      <c r="BM53" s="156"/>
      <c r="BN53" s="156"/>
      <c r="BO53" s="156"/>
      <c r="BP53" s="156"/>
      <c r="BQ53" s="156"/>
      <c r="BR53" s="156"/>
      <c r="BS53" s="156"/>
      <c r="BT53" s="156"/>
      <c r="BU53" s="156"/>
      <c r="BV53" s="156"/>
      <c r="BW53" s="156"/>
      <c r="BX53" s="156"/>
      <c r="BY53" s="156"/>
      <c r="BZ53" s="156"/>
      <c r="CA53" s="156"/>
      <c r="CB53" s="156"/>
      <c r="CC53" s="156"/>
      <c r="CD53" s="156"/>
      <c r="CE53" s="156"/>
      <c r="CF53" s="156"/>
      <c r="CG53" s="156"/>
      <c r="CH53" s="156"/>
      <c r="CI53" s="156"/>
      <c r="CJ53" s="156"/>
      <c r="CK53" s="156"/>
      <c r="CL53" s="156"/>
      <c r="CM53" s="156"/>
      <c r="CN53" s="156"/>
      <c r="CO53" s="156"/>
      <c r="CP53" s="156"/>
      <c r="CQ53" s="156"/>
      <c r="CR53" s="156"/>
      <c r="CS53" s="156"/>
      <c r="CT53" s="156"/>
      <c r="CU53" s="156"/>
      <c r="CV53" s="156"/>
      <c r="CW53" s="156"/>
      <c r="CX53" s="156"/>
      <c r="CY53" s="156"/>
      <c r="CZ53" s="156"/>
      <c r="DA53" s="156"/>
      <c r="DB53" s="156"/>
      <c r="DC53" s="156"/>
      <c r="DD53" s="156"/>
      <c r="DE53" s="156"/>
      <c r="DF53" s="156"/>
      <c r="DG53" s="156"/>
      <c r="DH53" s="156"/>
      <c r="DI53" s="156"/>
      <c r="DJ53" s="156"/>
      <c r="DK53" s="156"/>
      <c r="DL53" s="156"/>
      <c r="DM53" s="156"/>
      <c r="DN53" s="156"/>
      <c r="DO53" s="156"/>
      <c r="DP53" s="156"/>
      <c r="DQ53" s="156"/>
      <c r="DR53" s="156"/>
      <c r="DS53" s="156"/>
      <c r="DT53" s="156"/>
      <c r="DU53" s="156"/>
      <c r="DV53" s="156"/>
      <c r="DW53" s="156"/>
      <c r="DX53" s="156"/>
      <c r="DY53" s="156"/>
      <c r="DZ53" s="156"/>
      <c r="EA53" s="156"/>
      <c r="EB53" s="156"/>
      <c r="EC53" s="156"/>
      <c r="ED53" s="156"/>
      <c r="EE53" s="158"/>
    </row>
    <row r="54" spans="1:135" x14ac:dyDescent="0.25">
      <c r="B54" s="219" t="s">
        <v>224</v>
      </c>
      <c r="C54" s="156"/>
      <c r="D54" s="156"/>
      <c r="E54" s="156"/>
      <c r="F54" s="156"/>
      <c r="G54" s="156"/>
      <c r="H54" s="156"/>
      <c r="I54" s="156"/>
      <c r="J54" s="156"/>
      <c r="K54" s="156"/>
      <c r="L54" s="156"/>
      <c r="M54" s="156"/>
      <c r="N54" s="156"/>
      <c r="O54" s="156"/>
      <c r="P54" s="156"/>
      <c r="Q54" s="156"/>
      <c r="R54" s="156"/>
      <c r="S54" s="156"/>
      <c r="T54" s="156"/>
      <c r="U54" s="156"/>
      <c r="V54" s="156"/>
      <c r="W54" s="156"/>
      <c r="X54" s="156"/>
      <c r="Y54" s="156"/>
      <c r="Z54" s="156"/>
      <c r="AA54" s="156"/>
      <c r="AB54" s="156"/>
      <c r="AC54" s="156"/>
      <c r="AD54" s="156"/>
      <c r="AE54" s="156"/>
      <c r="AF54" s="156"/>
      <c r="AG54" s="156"/>
      <c r="AH54" s="156"/>
      <c r="AI54" s="156"/>
      <c r="AJ54" s="156"/>
      <c r="AK54" s="156"/>
      <c r="AL54" s="156"/>
      <c r="AM54" s="156"/>
      <c r="AN54" s="156"/>
      <c r="AO54" s="156"/>
      <c r="AP54" s="156"/>
      <c r="AQ54" s="156"/>
      <c r="AR54" s="156"/>
      <c r="AS54" s="156"/>
      <c r="AT54" s="156"/>
      <c r="AU54" s="156"/>
      <c r="AV54" s="156"/>
      <c r="AW54" s="156"/>
      <c r="AX54" s="156"/>
      <c r="AY54" s="156"/>
      <c r="AZ54" s="156"/>
      <c r="BA54" s="156"/>
      <c r="BB54" s="156"/>
      <c r="BC54" s="156"/>
      <c r="BD54" s="156"/>
      <c r="BE54" s="156"/>
      <c r="BF54" s="156"/>
      <c r="BG54" s="156"/>
      <c r="BH54" s="156"/>
      <c r="BI54" s="156"/>
      <c r="BJ54" s="156"/>
      <c r="BK54" s="156"/>
      <c r="BL54" s="156"/>
      <c r="BM54" s="156"/>
      <c r="BN54" s="156"/>
      <c r="BO54" s="156"/>
      <c r="BP54" s="156"/>
      <c r="BQ54" s="156"/>
      <c r="BR54" s="156"/>
      <c r="BS54" s="156"/>
      <c r="BT54" s="156"/>
      <c r="BU54" s="156"/>
      <c r="BV54" s="156"/>
      <c r="BW54" s="156"/>
      <c r="BX54" s="156"/>
      <c r="BY54" s="156"/>
      <c r="BZ54" s="156"/>
      <c r="CA54" s="156"/>
      <c r="CB54" s="156"/>
      <c r="CC54" s="156"/>
      <c r="CD54" s="156"/>
      <c r="CE54" s="156"/>
      <c r="CF54" s="156"/>
      <c r="CG54" s="156"/>
      <c r="CH54" s="156"/>
      <c r="CI54" s="156"/>
      <c r="CJ54" s="156"/>
      <c r="CK54" s="156"/>
      <c r="CL54" s="156"/>
      <c r="CM54" s="156"/>
      <c r="CN54" s="156"/>
      <c r="CO54" s="156"/>
      <c r="CP54" s="156"/>
      <c r="CQ54" s="156"/>
      <c r="CR54" s="156"/>
      <c r="CS54" s="156"/>
      <c r="CT54" s="156"/>
      <c r="CU54" s="156"/>
      <c r="CV54" s="156"/>
      <c r="CW54" s="156"/>
      <c r="CX54" s="156"/>
      <c r="CY54" s="156"/>
      <c r="CZ54" s="156"/>
      <c r="DA54" s="156"/>
      <c r="DB54" s="156"/>
      <c r="DC54" s="156"/>
      <c r="DD54" s="156"/>
      <c r="DE54" s="156"/>
      <c r="DF54" s="156"/>
      <c r="DG54" s="156"/>
      <c r="DH54" s="156"/>
      <c r="DI54" s="156"/>
      <c r="DJ54" s="156"/>
      <c r="DK54" s="156"/>
      <c r="DL54" s="156"/>
      <c r="DM54" s="156"/>
      <c r="DN54" s="156"/>
      <c r="DO54" s="156"/>
      <c r="DP54" s="156"/>
      <c r="DQ54" s="156"/>
      <c r="DR54" s="156"/>
      <c r="DS54" s="156"/>
      <c r="DT54" s="156"/>
      <c r="DU54" s="156"/>
      <c r="DV54" s="156"/>
      <c r="DW54" s="156"/>
      <c r="DX54" s="156"/>
      <c r="DY54" s="156"/>
      <c r="DZ54" s="156"/>
      <c r="EA54" s="156"/>
      <c r="EB54" s="156"/>
      <c r="EC54" s="156"/>
      <c r="ED54" s="156"/>
      <c r="EE54" s="158"/>
    </row>
    <row r="55" spans="1:135" x14ac:dyDescent="0.25">
      <c r="A55" s="156">
        <f ca="1">SUMIF($C$3:$EE$3,"&lt;="&amp;Summary!$B$19,'Monthly CF'!C55:EE55)</f>
        <v>18765059.797108926</v>
      </c>
      <c r="B55" s="27" t="s">
        <v>225</v>
      </c>
      <c r="C55" s="156">
        <f ca="1">IF(C3&gt;=Summary!$B$19,0,IF('Monthly CF'!C3=Summary!$E$29,Summary!$E$31+Financing!C23,Financing!C23))</f>
        <v>165243.96677871188</v>
      </c>
      <c r="D55" s="156">
        <f ca="1">IF(D3&gt;=Summary!$B$19,0,IF('Monthly CF'!D3=Summary!$E$29,Summary!$E$31+Financing!D23,Financing!D23))</f>
        <v>186407.375</v>
      </c>
      <c r="E55" s="156">
        <f ca="1">IF(E3&gt;=Summary!$B$19,0,IF('Monthly CF'!E3=Summary!$E$29,Summary!$E$31+Financing!E23,Financing!E23))</f>
        <v>186407.375</v>
      </c>
      <c r="F55" s="156">
        <f ca="1">IF(F3&gt;=Summary!$B$19,0,IF('Monthly CF'!F3=Summary!$E$29,Summary!$E$31+Financing!F23,Financing!F23))</f>
        <v>186407.37500617301</v>
      </c>
      <c r="G55" s="156">
        <f ca="1">IF(G3&gt;=Summary!$B$19,0,IF('Monthly CF'!G3=Summary!$E$29,Summary!$E$31+Financing!G23,Financing!G23))</f>
        <v>147174.04642146669</v>
      </c>
      <c r="H55" s="156">
        <f ca="1">IF(H3&gt;=Summary!$B$19,0,IF('Monthly CF'!H3=Summary!$E$29,Summary!$E$31+Financing!H23,Financing!H23))</f>
        <v>147175.42020018108</v>
      </c>
      <c r="I55" s="156">
        <f ca="1">IF(I3&gt;=Summary!$B$19,0,IF('Monthly CF'!I3=Summary!$E$29,Summary!$E$31+Financing!I23,Financing!I23))</f>
        <v>147325.49428389032</v>
      </c>
      <c r="J55" s="156">
        <f ca="1">IF(J3&gt;=Summary!$B$19,0,IF('Monthly CF'!J3=Summary!$E$29,Summary!$E$31+Financing!J23,Financing!J23))</f>
        <v>11314.575352856595</v>
      </c>
      <c r="K55" s="156">
        <f ca="1">IF(K3&gt;=Summary!$B$19,0,IF('Monthly CF'!K3=Summary!$E$29,Summary!$E$31+Financing!K23,Financing!K23))</f>
        <v>108224.31714442445</v>
      </c>
      <c r="L55" s="156">
        <f ca="1">IF(L3&gt;=Summary!$B$19,0,IF('Monthly CF'!L3=Summary!$E$29,Summary!$E$31+Financing!L23,Financing!L23))</f>
        <v>660790.55548803799</v>
      </c>
      <c r="M55" s="156">
        <f ca="1">IF(M3&gt;=Summary!$B$19,0,IF('Monthly CF'!M3=Summary!$E$29,Summary!$E$31+Financing!M23,Financing!M23))</f>
        <v>1652180.5494363036</v>
      </c>
      <c r="N55" s="156">
        <f ca="1">IF(N3&gt;=Summary!$B$19,0,IF('Monthly CF'!N3=Summary!$E$29,Summary!$E$31+Financing!N23,Financing!N23))</f>
        <v>1652180.5494363036</v>
      </c>
      <c r="O55" s="156">
        <f ca="1">IF(O3&gt;=Summary!$B$19,0,IF('Monthly CF'!O3=Summary!$E$29,Summary!$E$31+Financing!O23,Financing!O23))</f>
        <v>660790.55548803776</v>
      </c>
      <c r="P55" s="156">
        <f ca="1">IF(P3&gt;=Summary!$B$19,0,IF('Monthly CF'!P3=Summary!$E$29,Summary!$E$31+Financing!P23,Financing!P23))</f>
        <v>110147.73131109115</v>
      </c>
      <c r="Q55" s="156">
        <f ca="1">IF(Q3&gt;=Summary!$B$19,0,IF('Monthly CF'!Q3=Summary!$E$29,Summary!$E$31+Financing!Q23,Financing!Q23))</f>
        <v>13237.989519523309</v>
      </c>
      <c r="R55" s="156">
        <f ca="1">IF(R3&gt;=Summary!$B$19,0,IF('Monthly CF'!R3=Summary!$E$29,Summary!$E$31+Financing!R23,Financing!R23))</f>
        <v>7028.0751172234559</v>
      </c>
      <c r="S55" s="156">
        <f ca="1">IF(S3&gt;=Summary!$B$19,0,IF('Monthly CF'!S3=Summary!$E$29,Summary!$E$31+Financing!S23,Financing!S23))</f>
        <v>6878.0010335143652</v>
      </c>
      <c r="T55" s="156">
        <f ca="1">IF(T3&gt;=Summary!$B$19,0,IF('Monthly CF'!T3=Summary!$E$29,Summary!$E$31+Financing!T23,Financing!T23))</f>
        <v>6876.6272548000215</v>
      </c>
      <c r="U55" s="156">
        <f ca="1">IF(U3&gt;=Summary!$B$19,0,IF('Monthly CF'!U3=Summary!$E$29,Summary!$E$31+Financing!U23,Financing!U23))</f>
        <v>6876.6225061730311</v>
      </c>
      <c r="V55" s="156">
        <f ca="1">IF(V3&gt;=Summary!$B$19,0,IF('Monthly CF'!V3=Summary!$E$29,Summary!$E$31+Financing!V23,Financing!V23))</f>
        <v>6876.6225000000004</v>
      </c>
      <c r="W55" s="156">
        <f ca="1">IF(W3&gt;=Summary!$B$19,0,IF('Monthly CF'!W3=Summary!$E$29,Summary!$E$31+Financing!W23,Financing!W23))</f>
        <v>398046.97700000001</v>
      </c>
      <c r="X55" s="156">
        <f ca="1">IF(X3&gt;=Summary!$B$19,0,IF('Monthly CF'!X3=Summary!$E$29,Summary!$E$31+Financing!X23,Financing!X23))</f>
        <v>44178.177047830264</v>
      </c>
      <c r="Y55" s="156">
        <f ca="1">IF(Y3&gt;=Summary!$B$19,0,IF('Monthly CF'!Y3=Summary!$E$29,Summary!$E$31+Financing!Y23,Financing!Y23))</f>
        <v>31990.067025888529</v>
      </c>
      <c r="Z55" s="156">
        <f ca="1">IF(Z3&gt;=Summary!$B$19,0,IF('Monthly CF'!Z3=Summary!$E$29,Summary!$E$31+Financing!Z23,Financing!Z23))</f>
        <v>5385.7122934239733</v>
      </c>
      <c r="AA55" s="156">
        <f ca="1">IF(AA3&gt;=Summary!$B$19,0,IF('Monthly CF'!AA3=Summary!$E$29,Summary!$E$31+Financing!AA23,Financing!AA23))</f>
        <v>135733.47947468935</v>
      </c>
      <c r="AB55" s="156">
        <f ca="1">IF(AB3&gt;=Summary!$B$19,0,IF('Monthly CF'!AB3=Summary!$E$29,Summary!$E$31+Financing!AB23,Financing!AB23))</f>
        <v>115292.88010328962</v>
      </c>
      <c r="AC55" s="156">
        <f ca="1">IF(AC3&gt;=Summary!$B$19,0,IF('Monthly CF'!AC3=Summary!$E$29,Summary!$E$31+Financing!AC23,Financing!AC23))</f>
        <v>427.33447122828437</v>
      </c>
      <c r="AD55" s="156">
        <f ca="1">IF(AD3&gt;=Summary!$B$19,0,IF('Monthly CF'!AD3=Summary!$E$29,Summary!$E$31+Financing!AD23,Financing!AD23))</f>
        <v>460.12554998454607</v>
      </c>
      <c r="AE55" s="156">
        <f ca="1">IF(AE3&gt;=Summary!$B$19,0,IF('Monthly CF'!AE3=Summary!$E$29,Summary!$E$31+Financing!AE23,Financing!AE23))</f>
        <v>105987.25747359479</v>
      </c>
      <c r="AF55" s="156">
        <f ca="1">IF(AF3&gt;=Summary!$B$19,0,IF('Monthly CF'!AF3=Summary!$E$29,Summary!$E$31+Financing!AF23,Financing!AF23))</f>
        <v>159522.94590413137</v>
      </c>
      <c r="AG55" s="156">
        <f ca="1">IF(AG3&gt;=Summary!$B$19,0,IF('Monthly CF'!AG3=Summary!$E$29,Summary!$E$31+Financing!AG23,Financing!AG23))</f>
        <v>627.7322124630856</v>
      </c>
      <c r="AH55" s="156">
        <f ca="1">IF(AH3&gt;=Summary!$B$19,0,IF('Monthly CF'!AH3=Summary!$E$29,Summary!$E$31+Financing!AH23,Financing!AH23))</f>
        <v>732.03442133625049</v>
      </c>
      <c r="AI55" s="156">
        <f ca="1">IF(AI3&gt;=Summary!$B$19,0,IF('Monthly CF'!AI3=Summary!$E$29,Summary!$E$31+Financing!AI23,Financing!AI23))</f>
        <v>732.14876719345364</v>
      </c>
      <c r="AJ55" s="156">
        <f ca="1">IF(AJ3&gt;=Summary!$B$19,0,IF('Monthly CF'!AJ3=Summary!$E$29,Summary!$E$31+Financing!AJ23,Financing!AJ23))</f>
        <v>742.25907804807866</v>
      </c>
      <c r="AK55" s="156">
        <f ca="1">IF(AK3&gt;=Summary!$B$19,0,IF('Monthly CF'!AK3=Summary!$E$29,Summary!$E$31+Financing!AK23,Financing!AK23))</f>
        <v>802.89879531728218</v>
      </c>
      <c r="AL55" s="156">
        <f ca="1">IF(AL3&gt;=Summary!$B$19,0,IF('Monthly CF'!AL3=Summary!$E$29,Summary!$E$31+Financing!AL23,Financing!AL23))</f>
        <v>915.83699186323531</v>
      </c>
      <c r="AM55" s="156">
        <f ca="1">IF(AM3&gt;=Summary!$B$19,0,IF('Monthly CF'!AM3=Summary!$E$29,Summary!$E$31+Financing!AM23,Financing!AM23))</f>
        <v>11693938.106219931</v>
      </c>
      <c r="AN55" s="156">
        <f ca="1">IF(AN3&gt;=Summary!$B$19,0,IF('Monthly CF'!AN3=Summary!$E$29,Summary!$E$31+Financing!AN23,Financing!AN23))</f>
        <v>0</v>
      </c>
      <c r="AO55" s="156">
        <f ca="1">IF(AO3&gt;=Summary!$B$19,0,IF('Monthly CF'!AO3=Summary!$E$29,Summary!$E$31+Financing!AO23,Financing!AO23))</f>
        <v>0</v>
      </c>
      <c r="AP55" s="156">
        <f ca="1">IF(AP3&gt;=Summary!$B$19,0,IF('Monthly CF'!AP3=Summary!$E$29,Summary!$E$31+Financing!AP23,Financing!AP23))</f>
        <v>0</v>
      </c>
      <c r="AQ55" s="156">
        <f ca="1">IF(AQ3&gt;=Summary!$B$19,0,IF('Monthly CF'!AQ3=Summary!$E$29,Summary!$E$31+Financing!AQ23,Financing!AQ23))</f>
        <v>0</v>
      </c>
      <c r="AR55" s="156">
        <f ca="1">IF(AR3&gt;=Summary!$B$19,0,IF('Monthly CF'!AR3=Summary!$E$29,Summary!$E$31+Financing!AR23,Financing!AR23))</f>
        <v>0</v>
      </c>
      <c r="AS55" s="156">
        <f ca="1">IF(AS3&gt;=Summary!$B$19,0,IF('Monthly CF'!AS3=Summary!$E$29,Summary!$E$31+Financing!AS23,Financing!AS23))</f>
        <v>0</v>
      </c>
      <c r="AT55" s="156">
        <f ca="1">IF(AT3&gt;=Summary!$B$19,0,IF('Monthly CF'!AT3=Summary!$E$29,Summary!$E$31+Financing!AT23,Financing!AT23))</f>
        <v>0</v>
      </c>
      <c r="AU55" s="156">
        <f ca="1">IF(AU3&gt;=Summary!$B$19,0,IF('Monthly CF'!AU3=Summary!$E$29,Summary!$E$31+Financing!AU23,Financing!AU23))</f>
        <v>0</v>
      </c>
      <c r="AV55" s="156">
        <f ca="1">IF(AV3&gt;=Summary!$B$19,0,IF('Monthly CF'!AV3=Summary!$E$29,Summary!$E$31+Financing!AV23,Financing!AV23))</f>
        <v>0</v>
      </c>
      <c r="AW55" s="156">
        <f ca="1">IF(AW3&gt;=Summary!$B$19,0,IF('Monthly CF'!AW3=Summary!$E$29,Summary!$E$31+Financing!AW23,Financing!AW23))</f>
        <v>0</v>
      </c>
      <c r="AX55" s="156">
        <f ca="1">IF(AX3&gt;=Summary!$B$19,0,IF('Monthly CF'!AX3=Summary!$E$29,Summary!$E$31+Financing!AX23,Financing!AX23))</f>
        <v>0</v>
      </c>
      <c r="AY55" s="156">
        <f ca="1">IF(AY3&gt;=Summary!$B$19,0,IF('Monthly CF'!AY3=Summary!$E$29,Summary!$E$31+Financing!AY23,Financing!AY23))</f>
        <v>0</v>
      </c>
      <c r="AZ55" s="156">
        <f ca="1">IF(AZ3&gt;=Summary!$B$19,0,IF('Monthly CF'!AZ3=Summary!$E$29,Summary!$E$31+Financing!AZ23,Financing!AZ23))</f>
        <v>0</v>
      </c>
      <c r="BA55" s="156">
        <f ca="1">IF(BA3&gt;=Summary!$B$19,0,IF('Monthly CF'!BA3=Summary!$E$29,Summary!$E$31+Financing!BA23,Financing!BA23))</f>
        <v>0</v>
      </c>
      <c r="BB55" s="156">
        <f ca="1">IF(BB3&gt;=Summary!$B$19,0,IF('Monthly CF'!BB3=Summary!$E$29,Summary!$E$31+Financing!BB23,Financing!BB23))</f>
        <v>0</v>
      </c>
      <c r="BC55" s="156">
        <f ca="1">IF(BC3&gt;=Summary!$B$19,0,IF('Monthly CF'!BC3=Summary!$E$29,Summary!$E$31+Financing!BC23,Financing!BC23))</f>
        <v>0</v>
      </c>
      <c r="BD55" s="156">
        <f ca="1">IF(BD3&gt;=Summary!$B$19,0,IF('Monthly CF'!BD3=Summary!$E$29,Summary!$E$31+Financing!BD23,Financing!BD23))</f>
        <v>0</v>
      </c>
      <c r="BE55" s="156">
        <f ca="1">IF(BE3&gt;=Summary!$B$19,0,IF('Monthly CF'!BE3=Summary!$E$29,Summary!$E$31+Financing!BE23,Financing!BE23))</f>
        <v>0</v>
      </c>
      <c r="BF55" s="156">
        <f ca="1">IF(BF3&gt;=Summary!$B$19,0,IF('Monthly CF'!BF3=Summary!$E$29,Summary!$E$31+Financing!BF23,Financing!BF23))</f>
        <v>0</v>
      </c>
      <c r="BG55" s="156">
        <f ca="1">IF(BG3&gt;=Summary!$B$19,0,IF('Monthly CF'!BG3=Summary!$E$29,Summary!$E$31+Financing!BG23,Financing!BG23))</f>
        <v>0</v>
      </c>
      <c r="BH55" s="156">
        <f ca="1">IF(BH3&gt;=Summary!$B$19,0,IF('Monthly CF'!BH3=Summary!$E$29,Summary!$E$31+Financing!BH23,Financing!BH23))</f>
        <v>0</v>
      </c>
      <c r="BI55" s="156">
        <f ca="1">IF(BI3&gt;=Summary!$B$19,0,IF('Monthly CF'!BI3=Summary!$E$29,Summary!$E$31+Financing!BI23,Financing!BI23))</f>
        <v>0</v>
      </c>
      <c r="BJ55" s="156">
        <f ca="1">IF(BJ3&gt;=Summary!$B$19,0,IF('Monthly CF'!BJ3=Summary!$E$29,Summary!$E$31+Financing!BJ23,Financing!BJ23))</f>
        <v>0</v>
      </c>
      <c r="BK55" s="156">
        <f ca="1">IF(BK3&gt;=Summary!$B$19,0,IF('Monthly CF'!BK3=Summary!$E$29,Summary!$E$31+Financing!BK23,Financing!BK23))</f>
        <v>0</v>
      </c>
      <c r="BL55" s="156">
        <f ca="1">IF(BL3&gt;=Summary!$B$19,0,IF('Monthly CF'!BL3=Summary!$E$29,Summary!$E$31+Financing!BL23,Financing!BL23))</f>
        <v>0</v>
      </c>
      <c r="BM55" s="156">
        <f ca="1">IF(BM3&gt;=Summary!$B$19,0,IF('Monthly CF'!BM3=Summary!$E$29,Summary!$E$31+Financing!BM23,Financing!BM23))</f>
        <v>0</v>
      </c>
      <c r="BN55" s="156">
        <f ca="1">IF(BN3&gt;=Summary!$B$19,0,IF('Monthly CF'!BN3=Summary!$E$29,Summary!$E$31+Financing!BN23,Financing!BN23))</f>
        <v>0</v>
      </c>
      <c r="BO55" s="156">
        <f ca="1">IF(BO3&gt;=Summary!$B$19,0,IF('Monthly CF'!BO3=Summary!$E$29,Summary!$E$31+Financing!BO23,Financing!BO23))</f>
        <v>0</v>
      </c>
      <c r="BP55" s="156">
        <f ca="1">IF(BP3&gt;=Summary!$B$19,0,IF('Monthly CF'!BP3=Summary!$E$29,Summary!$E$31+Financing!BP23,Financing!BP23))</f>
        <v>0</v>
      </c>
      <c r="BQ55" s="156">
        <f ca="1">IF(BQ3&gt;=Summary!$B$19,0,IF('Monthly CF'!BQ3=Summary!$E$29,Summary!$E$31+Financing!BQ23,Financing!BQ23))</f>
        <v>0</v>
      </c>
      <c r="BR55" s="156">
        <f ca="1">IF(BR3&gt;=Summary!$B$19,0,IF('Monthly CF'!BR3=Summary!$E$29,Summary!$E$31+Financing!BR23,Financing!BR23))</f>
        <v>0</v>
      </c>
      <c r="BS55" s="156">
        <f ca="1">IF(BS3&gt;=Summary!$B$19,0,IF('Monthly CF'!BS3=Summary!$E$29,Summary!$E$31+Financing!BS23,Financing!BS23))</f>
        <v>0</v>
      </c>
      <c r="BT55" s="156">
        <f ca="1">IF(BT3&gt;=Summary!$B$19,0,IF('Monthly CF'!BT3=Summary!$E$29,Summary!$E$31+Financing!BT23,Financing!BT23))</f>
        <v>0</v>
      </c>
      <c r="BU55" s="156">
        <f ca="1">IF(BU3&gt;=Summary!$B$19,0,IF('Monthly CF'!BU3=Summary!$E$29,Summary!$E$31+Financing!BU23,Financing!BU23))</f>
        <v>0</v>
      </c>
      <c r="BV55" s="156">
        <f ca="1">IF(BV3&gt;=Summary!$B$19,0,IF('Monthly CF'!BV3=Summary!$E$29,Summary!$E$31+Financing!BV23,Financing!BV23))</f>
        <v>0</v>
      </c>
      <c r="BW55" s="156">
        <f ca="1">IF(BW3&gt;=Summary!$B$19,0,IF('Monthly CF'!BW3=Summary!$E$29,Summary!$E$31+Financing!BW23,Financing!BW23))</f>
        <v>0</v>
      </c>
      <c r="BX55" s="156">
        <f ca="1">IF(BX3&gt;=Summary!$B$19,0,IF('Monthly CF'!BX3=Summary!$E$29,Summary!$E$31+Financing!BX23,Financing!BX23))</f>
        <v>0</v>
      </c>
      <c r="BY55" s="156">
        <f ca="1">IF(BY3&gt;=Summary!$B$19,0,IF('Monthly CF'!BY3=Summary!$E$29,Summary!$E$31+Financing!BY23,Financing!BY23))</f>
        <v>0</v>
      </c>
      <c r="BZ55" s="156">
        <f ca="1">IF(BZ3&gt;=Summary!$B$19,0,IF('Monthly CF'!BZ3=Summary!$E$29,Summary!$E$31+Financing!BZ23,Financing!BZ23))</f>
        <v>0</v>
      </c>
      <c r="CA55" s="156">
        <f ca="1">IF(CA3&gt;=Summary!$B$19,0,IF('Monthly CF'!CA3=Summary!$E$29,Summary!$E$31+Financing!CA23,Financing!CA23))</f>
        <v>0</v>
      </c>
      <c r="CB55" s="156">
        <f ca="1">IF(CB3&gt;=Summary!$B$19,0,IF('Monthly CF'!CB3=Summary!$E$29,Summary!$E$31+Financing!CB23,Financing!CB23))</f>
        <v>0</v>
      </c>
      <c r="CC55" s="156">
        <f ca="1">IF(CC3&gt;=Summary!$B$19,0,IF('Monthly CF'!CC3=Summary!$E$29,Summary!$E$31+Financing!CC23,Financing!CC23))</f>
        <v>0</v>
      </c>
      <c r="CD55" s="156">
        <f ca="1">IF(CD3&gt;=Summary!$B$19,0,IF('Monthly CF'!CD3=Summary!$E$29,Summary!$E$31+Financing!CD23,Financing!CD23))</f>
        <v>0</v>
      </c>
      <c r="CE55" s="156">
        <f ca="1">IF(CE3&gt;=Summary!$B$19,0,IF('Monthly CF'!CE3=Summary!$E$29,Summary!$E$31+Financing!CE23,Financing!CE23))</f>
        <v>0</v>
      </c>
      <c r="CF55" s="156">
        <f ca="1">IF(CF3&gt;=Summary!$B$19,0,IF('Monthly CF'!CF3=Summary!$E$29,Summary!$E$31+Financing!CF23,Financing!CF23))</f>
        <v>0</v>
      </c>
      <c r="CG55" s="156">
        <f ca="1">IF(CG3&gt;=Summary!$B$19,0,IF('Monthly CF'!CG3=Summary!$E$29,Summary!$E$31+Financing!CG23,Financing!CG23))</f>
        <v>0</v>
      </c>
      <c r="CH55" s="156">
        <f ca="1">IF(CH3&gt;=Summary!$B$19,0,IF('Monthly CF'!CH3=Summary!$E$29,Summary!$E$31+Financing!CH23,Financing!CH23))</f>
        <v>0</v>
      </c>
      <c r="CI55" s="156">
        <f>IF(CI3&gt;=Summary!$B$19,0,IF('Monthly CF'!CI3=Summary!$E$29,Summary!$E$31+Financing!CI23,Financing!CI23))</f>
        <v>0</v>
      </c>
      <c r="CJ55" s="156">
        <f>IF(CJ3&gt;=Summary!$B$19,0,IF('Monthly CF'!CJ3=Summary!$E$29,Summary!$E$31+Financing!CJ23,Financing!CJ23))</f>
        <v>0</v>
      </c>
      <c r="CK55" s="156">
        <f>IF(CK3&gt;=Summary!$B$19,0,IF('Monthly CF'!CK3=Summary!$E$29,Summary!$E$31+Financing!CK23,Financing!CK23))</f>
        <v>0</v>
      </c>
      <c r="CL55" s="156">
        <f>IF(CL3&gt;=Summary!$B$19,0,IF('Monthly CF'!CL3=Summary!$E$29,Summary!$E$31+Financing!CL23,Financing!CL23))</f>
        <v>0</v>
      </c>
      <c r="CM55" s="156">
        <f>IF(CM3&gt;=Summary!$B$19,0,IF('Monthly CF'!CM3=Summary!$E$29,Summary!$E$31+Financing!CM23,Financing!CM23))</f>
        <v>0</v>
      </c>
      <c r="CN55" s="156">
        <f>IF(CN3&gt;=Summary!$B$19,0,IF('Monthly CF'!CN3=Summary!$E$29,Summary!$E$31+Financing!CN23,Financing!CN23))</f>
        <v>0</v>
      </c>
      <c r="CO55" s="156">
        <f>IF(CO3&gt;=Summary!$B$19,0,IF('Monthly CF'!CO3=Summary!$E$29,Summary!$E$31+Financing!CO23,Financing!CO23))</f>
        <v>0</v>
      </c>
      <c r="CP55" s="156">
        <f>IF(CP3&gt;=Summary!$B$19,0,IF('Monthly CF'!CP3=Summary!$E$29,Summary!$E$31+Financing!CP23,Financing!CP23))</f>
        <v>0</v>
      </c>
      <c r="CQ55" s="156">
        <f>IF(CQ3&gt;=Summary!$B$19,0,IF('Monthly CF'!CQ3=Summary!$E$29,Summary!$E$31+Financing!CQ23,Financing!CQ23))</f>
        <v>0</v>
      </c>
      <c r="CR55" s="156">
        <f>IF(CR3&gt;=Summary!$B$19,0,IF('Monthly CF'!CR3=Summary!$E$29,Summary!$E$31+Financing!CR23,Financing!CR23))</f>
        <v>0</v>
      </c>
      <c r="CS55" s="156">
        <f>IF(CS3&gt;=Summary!$B$19,0,IF('Monthly CF'!CS3=Summary!$E$29,Summary!$E$31+Financing!CS23,Financing!CS23))</f>
        <v>0</v>
      </c>
      <c r="CT55" s="156">
        <f>IF(CT3&gt;=Summary!$B$19,0,IF('Monthly CF'!CT3=Summary!$E$29,Summary!$E$31+Financing!CT23,Financing!CT23))</f>
        <v>0</v>
      </c>
      <c r="CU55" s="156">
        <f>IF(CU3&gt;=Summary!$B$19,0,IF('Monthly CF'!CU3=Summary!$E$29,Summary!$E$31+Financing!CU23,Financing!CU23))</f>
        <v>0</v>
      </c>
      <c r="CV55" s="156">
        <f>IF(CV3&gt;=Summary!$B$19,0,IF('Monthly CF'!CV3=Summary!$E$29,Summary!$E$31+Financing!CV23,Financing!CV23))</f>
        <v>0</v>
      </c>
      <c r="CW55" s="156">
        <f>IF(CW3&gt;=Summary!$B$19,0,IF('Monthly CF'!CW3=Summary!$E$29,Summary!$E$31+Financing!CW23,Financing!CW23))</f>
        <v>0</v>
      </c>
      <c r="CX55" s="156">
        <f>IF(CX3&gt;=Summary!$B$19,0,IF('Monthly CF'!CX3=Summary!$E$29,Summary!$E$31+Financing!CX23,Financing!CX23))</f>
        <v>0</v>
      </c>
      <c r="CY55" s="156">
        <f>IF(CY3&gt;=Summary!$B$19,0,IF('Monthly CF'!CY3=Summary!$E$29,Summary!$E$31+Financing!CY23,Financing!CY23))</f>
        <v>0</v>
      </c>
      <c r="CZ55" s="156">
        <f>IF(CZ3&gt;=Summary!$B$19,0,IF('Monthly CF'!CZ3=Summary!$E$29,Summary!$E$31+Financing!CZ23,Financing!CZ23))</f>
        <v>0</v>
      </c>
      <c r="DA55" s="156">
        <f>IF(DA3&gt;=Summary!$B$19,0,IF('Monthly CF'!DA3=Summary!$E$29,Summary!$E$31+Financing!DA23,Financing!DA23))</f>
        <v>0</v>
      </c>
      <c r="DB55" s="156">
        <f>IF(DB3&gt;=Summary!$B$19,0,IF('Monthly CF'!DB3=Summary!$E$29,Summary!$E$31+Financing!DB23,Financing!DB23))</f>
        <v>0</v>
      </c>
      <c r="DC55" s="156">
        <f>IF(DC3&gt;=Summary!$B$19,0,IF('Monthly CF'!DC3=Summary!$E$29,Summary!$E$31+Financing!DC23,Financing!DC23))</f>
        <v>0</v>
      </c>
      <c r="DD55" s="156">
        <f>IF(DD3&gt;=Summary!$B$19,0,IF('Monthly CF'!DD3=Summary!$E$29,Summary!$E$31+Financing!DD23,Financing!DD23))</f>
        <v>0</v>
      </c>
      <c r="DE55" s="156">
        <f>IF(DE3&gt;=Summary!$B$19,0,IF('Monthly CF'!DE3=Summary!$E$29,Summary!$E$31+Financing!DE23,Financing!DE23))</f>
        <v>0</v>
      </c>
      <c r="DF55" s="156">
        <f>IF(DF3&gt;=Summary!$B$19,0,IF('Monthly CF'!DF3=Summary!$E$29,Summary!$E$31+Financing!DF23,Financing!DF23))</f>
        <v>0</v>
      </c>
      <c r="DG55" s="156">
        <f>IF(DG3&gt;=Summary!$B$19,0,IF('Monthly CF'!DG3=Summary!$E$29,Summary!$E$31+Financing!DG23,Financing!DG23))</f>
        <v>0</v>
      </c>
      <c r="DH55" s="156">
        <f>IF(DH3&gt;=Summary!$B$19,0,IF('Monthly CF'!DH3=Summary!$E$29,Summary!$E$31+Financing!DH23,Financing!DH23))</f>
        <v>0</v>
      </c>
      <c r="DI55" s="156">
        <f>IF(DI3&gt;=Summary!$B$19,0,IF('Monthly CF'!DI3=Summary!$E$29,Summary!$E$31+Financing!DI23,Financing!DI23))</f>
        <v>0</v>
      </c>
      <c r="DJ55" s="156">
        <f>IF(DJ3&gt;=Summary!$B$19,0,IF('Monthly CF'!DJ3=Summary!$E$29,Summary!$E$31+Financing!DJ23,Financing!DJ23))</f>
        <v>0</v>
      </c>
      <c r="DK55" s="156">
        <f>IF(DK3&gt;=Summary!$B$19,0,IF('Monthly CF'!DK3=Summary!$E$29,Summary!$E$31+Financing!DK23,Financing!DK23))</f>
        <v>0</v>
      </c>
      <c r="DL55" s="156">
        <f>IF(DL3&gt;=Summary!$B$19,0,IF('Monthly CF'!DL3=Summary!$E$29,Summary!$E$31+Financing!DL23,Financing!DL23))</f>
        <v>0</v>
      </c>
      <c r="DM55" s="156">
        <f>IF(DM3&gt;=Summary!$B$19,0,IF('Monthly CF'!DM3=Summary!$E$29,Summary!$E$31+Financing!DM23,Financing!DM23))</f>
        <v>0</v>
      </c>
      <c r="DN55" s="156">
        <f>IF(DN3&gt;=Summary!$B$19,0,IF('Monthly CF'!DN3=Summary!$E$29,Summary!$E$31+Financing!DN23,Financing!DN23))</f>
        <v>0</v>
      </c>
      <c r="DO55" s="156">
        <f>IF(DO3&gt;=Summary!$B$19,0,IF('Monthly CF'!DO3=Summary!$E$29,Summary!$E$31+Financing!DO23,Financing!DO23))</f>
        <v>0</v>
      </c>
      <c r="DP55" s="156">
        <f>IF(DP3&gt;=Summary!$B$19,0,IF('Monthly CF'!DP3=Summary!$E$29,Summary!$E$31+Financing!DP23,Financing!DP23))</f>
        <v>0</v>
      </c>
      <c r="DQ55" s="156">
        <f>IF(DQ3&gt;=Summary!$B$19,0,IF('Monthly CF'!DQ3=Summary!$E$29,Summary!$E$31+Financing!DQ23,Financing!DQ23))</f>
        <v>0</v>
      </c>
      <c r="DR55" s="156">
        <f>IF(DR3&gt;=Summary!$B$19,0,IF('Monthly CF'!DR3=Summary!$E$29,Summary!$E$31+Financing!DR23,Financing!DR23))</f>
        <v>0</v>
      </c>
      <c r="DS55" s="156">
        <f>IF(DS3&gt;=Summary!$B$19,0,IF('Monthly CF'!DS3=Summary!$E$29,Summary!$E$31+Financing!DS23,Financing!DS23))</f>
        <v>0</v>
      </c>
      <c r="DT55" s="156">
        <f>IF(DT3&gt;=Summary!$B$19,0,IF('Monthly CF'!DT3=Summary!$E$29,Summary!$E$31+Financing!DT23,Financing!DT23))</f>
        <v>0</v>
      </c>
      <c r="DU55" s="156">
        <f>IF(DU3&gt;=Summary!$B$19,0,IF('Monthly CF'!DU3=Summary!$E$29,Summary!$E$31+Financing!DU23,Financing!DU23))</f>
        <v>0</v>
      </c>
      <c r="DV55" s="156">
        <f>IF(DV3&gt;=Summary!$B$19,0,IF('Monthly CF'!DV3=Summary!$E$29,Summary!$E$31+Financing!DV23,Financing!DV23))</f>
        <v>0</v>
      </c>
      <c r="DW55" s="156">
        <f>IF(DW3&gt;=Summary!$B$19,0,IF('Monthly CF'!DW3=Summary!$E$29,Summary!$E$31+Financing!DW23,Financing!DW23))</f>
        <v>0</v>
      </c>
      <c r="DX55" s="156">
        <f>IF(DX3&gt;=Summary!$B$19,0,IF('Monthly CF'!DX3=Summary!$E$29,Summary!$E$31+Financing!DX23,Financing!DX23))</f>
        <v>0</v>
      </c>
      <c r="DY55" s="156">
        <f>IF(DY3&gt;=Summary!$B$19,0,IF('Monthly CF'!DY3=Summary!$E$29,Summary!$E$31+Financing!DY23,Financing!DY23))</f>
        <v>0</v>
      </c>
      <c r="DZ55" s="156">
        <f>IF(DZ3&gt;=Summary!$B$19,0,IF('Monthly CF'!DZ3=Summary!$E$29,Summary!$E$31+Financing!DZ23,Financing!DZ23))</f>
        <v>0</v>
      </c>
      <c r="EA55" s="156">
        <f>IF(EA3&gt;=Summary!$B$19,0,IF('Monthly CF'!EA3=Summary!$E$29,Summary!$E$31+Financing!EA23,Financing!EA23))</f>
        <v>0</v>
      </c>
      <c r="EB55" s="156">
        <f>IF(EB3&gt;=Summary!$B$19,0,IF('Monthly CF'!EB3=Summary!$E$29,Summary!$E$31+Financing!EB23,Financing!EB23))</f>
        <v>0</v>
      </c>
      <c r="EC55" s="156">
        <f>IF(EC3&gt;=Summary!$B$19,0,IF('Monthly CF'!EC3=Summary!$E$29,Summary!$E$31+Financing!EC23,Financing!EC23))</f>
        <v>0</v>
      </c>
      <c r="ED55" s="156">
        <f>IF(ED3&gt;=Summary!$B$19,0,IF('Monthly CF'!ED3=Summary!$E$29,Summary!$E$31+Financing!ED23,Financing!ED23))</f>
        <v>0</v>
      </c>
      <c r="EE55" s="158">
        <f>IF(EE3&gt;=Summary!$B$19,0,IF('Monthly CF'!EE3=Summary!$E$29,Summary!$E$31+Financing!EE23,Financing!EE23))</f>
        <v>0</v>
      </c>
    </row>
    <row r="56" spans="1:135" x14ac:dyDescent="0.25">
      <c r="A56" s="156">
        <f ca="1">SUMIF($C$3:$EE$3,"&lt;="&amp;Summary!$B$19,'Monthly CF'!C56:EE56)</f>
        <v>-188634.95444887807</v>
      </c>
      <c r="B56" s="27" t="s">
        <v>226</v>
      </c>
      <c r="C56" s="156"/>
      <c r="D56" s="156">
        <f>-Financing!D35</f>
        <v>0</v>
      </c>
      <c r="E56" s="156">
        <f>-Financing!E35</f>
        <v>0</v>
      </c>
      <c r="F56" s="156">
        <f>-Financing!F35</f>
        <v>0</v>
      </c>
      <c r="G56" s="156">
        <f>-Financing!G35</f>
        <v>0</v>
      </c>
      <c r="H56" s="156">
        <f>-Financing!H35</f>
        <v>0</v>
      </c>
      <c r="I56" s="156">
        <f>-Financing!I35</f>
        <v>0</v>
      </c>
      <c r="J56" s="156">
        <f>-Financing!J35</f>
        <v>0</v>
      </c>
      <c r="K56" s="156">
        <f>-Financing!K35</f>
        <v>0</v>
      </c>
      <c r="L56" s="156">
        <f>-Financing!L35</f>
        <v>0</v>
      </c>
      <c r="M56" s="156">
        <f>-Financing!M35</f>
        <v>0</v>
      </c>
      <c r="N56" s="156">
        <f>-Financing!N35</f>
        <v>0</v>
      </c>
      <c r="O56" s="156">
        <f>-Financing!O35</f>
        <v>0</v>
      </c>
      <c r="P56" s="156">
        <f>-Financing!P35</f>
        <v>0</v>
      </c>
      <c r="Q56" s="156">
        <f>-Financing!Q35</f>
        <v>0</v>
      </c>
      <c r="R56" s="156">
        <f>-Financing!R35</f>
        <v>0</v>
      </c>
      <c r="S56" s="156">
        <f>-Financing!S35</f>
        <v>0</v>
      </c>
      <c r="T56" s="156">
        <f>-Financing!T35</f>
        <v>0</v>
      </c>
      <c r="U56" s="156">
        <f>-Financing!U35</f>
        <v>0</v>
      </c>
      <c r="V56" s="156">
        <f>-Financing!V35</f>
        <v>0</v>
      </c>
      <c r="W56" s="156">
        <f>-Financing!W35</f>
        <v>0</v>
      </c>
      <c r="X56" s="156">
        <f>-Financing!X35</f>
        <v>0</v>
      </c>
      <c r="Y56" s="156">
        <f>-Financing!Y35</f>
        <v>0</v>
      </c>
      <c r="Z56" s="156">
        <f>-Financing!Z35</f>
        <v>0</v>
      </c>
      <c r="AA56" s="156">
        <f>-Financing!AA35</f>
        <v>0</v>
      </c>
      <c r="AB56" s="156">
        <f>-Financing!AB35</f>
        <v>0</v>
      </c>
      <c r="AC56" s="156">
        <f>-Financing!AC35</f>
        <v>0</v>
      </c>
      <c r="AD56" s="156">
        <f>-Financing!AD35</f>
        <v>0</v>
      </c>
      <c r="AE56" s="156">
        <f>-Financing!AE35</f>
        <v>0</v>
      </c>
      <c r="AF56" s="156">
        <f>-Financing!AF35</f>
        <v>0</v>
      </c>
      <c r="AG56" s="156">
        <f>-Financing!AG35</f>
        <v>0</v>
      </c>
      <c r="AH56" s="156">
        <f>-Financing!AH35</f>
        <v>0</v>
      </c>
      <c r="AI56" s="156">
        <f>-Financing!AI35</f>
        <v>0</v>
      </c>
      <c r="AJ56" s="156">
        <f>-Financing!AJ35</f>
        <v>0</v>
      </c>
      <c r="AK56" s="156">
        <f>-Financing!AK35</f>
        <v>0</v>
      </c>
      <c r="AL56" s="156">
        <f>-Financing!AL35</f>
        <v>0</v>
      </c>
      <c r="AM56" s="156">
        <f>-Financing!AM35</f>
        <v>0</v>
      </c>
      <c r="AN56" s="156">
        <f>-Financing!AN35</f>
        <v>0</v>
      </c>
      <c r="AO56" s="156">
        <f>-Financing!AO35</f>
        <v>0</v>
      </c>
      <c r="AP56" s="156">
        <f>-Financing!AP35</f>
        <v>0</v>
      </c>
      <c r="AQ56" s="156">
        <f>-Financing!AQ35</f>
        <v>0</v>
      </c>
      <c r="AR56" s="156">
        <f>-Financing!AR35</f>
        <v>0</v>
      </c>
      <c r="AS56" s="156">
        <f>-Financing!AS35</f>
        <v>0</v>
      </c>
      <c r="AT56" s="156">
        <f>-Financing!AT35</f>
        <v>0</v>
      </c>
      <c r="AU56" s="156">
        <f>-Financing!AU35</f>
        <v>0</v>
      </c>
      <c r="AV56" s="156">
        <f>-Financing!AV35</f>
        <v>0</v>
      </c>
      <c r="AW56" s="156">
        <f>-Financing!AW35</f>
        <v>0</v>
      </c>
      <c r="AX56" s="156">
        <f>-Financing!AX35</f>
        <v>0</v>
      </c>
      <c r="AY56" s="156">
        <f>-Financing!AY35</f>
        <v>0</v>
      </c>
      <c r="AZ56" s="156">
        <f>-Financing!AZ35</f>
        <v>0</v>
      </c>
      <c r="BA56" s="156">
        <f>-Financing!BA35</f>
        <v>0</v>
      </c>
      <c r="BB56" s="156">
        <f>-Financing!BB35</f>
        <v>0</v>
      </c>
      <c r="BC56" s="156">
        <f>-Financing!BC35</f>
        <v>0</v>
      </c>
      <c r="BD56" s="156">
        <f>-Financing!BD35</f>
        <v>0</v>
      </c>
      <c r="BE56" s="156">
        <f>-Financing!BE35</f>
        <v>0</v>
      </c>
      <c r="BF56" s="156">
        <f>-Financing!BF35</f>
        <v>0</v>
      </c>
      <c r="BG56" s="156">
        <f>-Financing!BG35</f>
        <v>0</v>
      </c>
      <c r="BH56" s="156">
        <f>-Financing!BH35</f>
        <v>0</v>
      </c>
      <c r="BI56" s="156">
        <f>-Financing!BI35</f>
        <v>0</v>
      </c>
      <c r="BJ56" s="156">
        <f>-Financing!BJ35</f>
        <v>0</v>
      </c>
      <c r="BK56" s="156">
        <f>-Financing!BK35</f>
        <v>0</v>
      </c>
      <c r="BL56" s="156">
        <f>-Financing!BL35</f>
        <v>0</v>
      </c>
      <c r="BM56" s="156">
        <f>-Financing!BM35</f>
        <v>0</v>
      </c>
      <c r="BN56" s="156">
        <f>-Financing!BN35</f>
        <v>0</v>
      </c>
      <c r="BO56" s="156">
        <f>-Financing!BO35</f>
        <v>0</v>
      </c>
      <c r="BP56" s="156">
        <f>-Financing!BP35</f>
        <v>0</v>
      </c>
      <c r="BQ56" s="156">
        <f>-Financing!BQ35</f>
        <v>0</v>
      </c>
      <c r="BR56" s="156">
        <f>-Financing!BR35</f>
        <v>0</v>
      </c>
      <c r="BS56" s="156">
        <f>-Financing!BS35</f>
        <v>0</v>
      </c>
      <c r="BT56" s="156">
        <f>-Financing!BT35</f>
        <v>0</v>
      </c>
      <c r="BU56" s="156">
        <f>-Financing!BU35</f>
        <v>0</v>
      </c>
      <c r="BV56" s="156">
        <f>-Financing!BV35</f>
        <v>0</v>
      </c>
      <c r="BW56" s="156">
        <f>-Financing!BW35</f>
        <v>0</v>
      </c>
      <c r="BX56" s="156">
        <f ca="1">-Financing!BX35</f>
        <v>-15397.992451174548</v>
      </c>
      <c r="BY56" s="156">
        <f ca="1">-Financing!BY35</f>
        <v>-15455.734922866468</v>
      </c>
      <c r="BZ56" s="156">
        <f ca="1">-Financing!BZ35</f>
        <v>-15513.693928827204</v>
      </c>
      <c r="CA56" s="156">
        <f ca="1">-Financing!CA35</f>
        <v>-15571.870281060306</v>
      </c>
      <c r="CB56" s="156">
        <f ca="1">-Financing!CB35</f>
        <v>-15630.264794614282</v>
      </c>
      <c r="CC56" s="156">
        <f ca="1">-Financing!CC35</f>
        <v>-15688.878287594081</v>
      </c>
      <c r="CD56" s="156">
        <f ca="1">-Financing!CD35</f>
        <v>-15747.711581172567</v>
      </c>
      <c r="CE56" s="156">
        <f ca="1">-Financing!CE35</f>
        <v>-15806.765499601956</v>
      </c>
      <c r="CF56" s="156">
        <f ca="1">-Financing!CF35</f>
        <v>-15866.040870225464</v>
      </c>
      <c r="CG56" s="156">
        <f ca="1">-Financing!CG35</f>
        <v>-15925.538523488824</v>
      </c>
      <c r="CH56" s="156">
        <f ca="1">-Financing!CH35</f>
        <v>-15985.259292951901</v>
      </c>
      <c r="CI56" s="156">
        <f ca="1">-Financing!CI35</f>
        <v>-16045.204015300464</v>
      </c>
      <c r="CJ56" s="156">
        <f>-Financing!CJ35</f>
        <v>0</v>
      </c>
      <c r="CK56" s="156">
        <f>-Financing!CK35</f>
        <v>0</v>
      </c>
      <c r="CL56" s="156">
        <f>-Financing!CL35</f>
        <v>0</v>
      </c>
      <c r="CM56" s="156">
        <f>-Financing!CM35</f>
        <v>0</v>
      </c>
      <c r="CN56" s="156">
        <f>-Financing!CN35</f>
        <v>0</v>
      </c>
      <c r="CO56" s="156">
        <f>-Financing!CO35</f>
        <v>0</v>
      </c>
      <c r="CP56" s="156">
        <f>-Financing!CP35</f>
        <v>0</v>
      </c>
      <c r="CQ56" s="156">
        <f>-Financing!CQ35</f>
        <v>0</v>
      </c>
      <c r="CR56" s="156">
        <f>-Financing!CR35</f>
        <v>0</v>
      </c>
      <c r="CS56" s="156">
        <f>-Financing!CS35</f>
        <v>0</v>
      </c>
      <c r="CT56" s="156">
        <f>-Financing!CT35</f>
        <v>0</v>
      </c>
      <c r="CU56" s="156">
        <f>-Financing!CU35</f>
        <v>0</v>
      </c>
      <c r="CV56" s="156">
        <f>-Financing!CV35</f>
        <v>0</v>
      </c>
      <c r="CW56" s="156">
        <f>-Financing!CW35</f>
        <v>0</v>
      </c>
      <c r="CX56" s="156">
        <f>-Financing!CX35</f>
        <v>0</v>
      </c>
      <c r="CY56" s="156">
        <f>-Financing!CY35</f>
        <v>0</v>
      </c>
      <c r="CZ56" s="156">
        <f>-Financing!CZ35</f>
        <v>0</v>
      </c>
      <c r="DA56" s="156">
        <f>-Financing!DA35</f>
        <v>0</v>
      </c>
      <c r="DB56" s="156">
        <f>-Financing!DB35</f>
        <v>0</v>
      </c>
      <c r="DC56" s="156">
        <f>-Financing!DC35</f>
        <v>0</v>
      </c>
      <c r="DD56" s="156">
        <f>-Financing!DD35</f>
        <v>0</v>
      </c>
      <c r="DE56" s="156">
        <f>-Financing!DE35</f>
        <v>0</v>
      </c>
      <c r="DF56" s="156">
        <f>-Financing!DF35</f>
        <v>0</v>
      </c>
      <c r="DG56" s="156">
        <f>-Financing!DG35</f>
        <v>0</v>
      </c>
      <c r="DH56" s="156">
        <f>-Financing!DH35</f>
        <v>0</v>
      </c>
      <c r="DI56" s="156">
        <f>-Financing!DI35</f>
        <v>0</v>
      </c>
      <c r="DJ56" s="156">
        <f>-Financing!DJ35</f>
        <v>0</v>
      </c>
      <c r="DK56" s="156">
        <f>-Financing!DK35</f>
        <v>0</v>
      </c>
      <c r="DL56" s="156">
        <f>-Financing!DL35</f>
        <v>0</v>
      </c>
      <c r="DM56" s="156">
        <f>-Financing!DM35</f>
        <v>0</v>
      </c>
      <c r="DN56" s="156">
        <f>-Financing!DN35</f>
        <v>0</v>
      </c>
      <c r="DO56" s="156">
        <f>-Financing!DO35</f>
        <v>0</v>
      </c>
      <c r="DP56" s="156">
        <f>-Financing!DP35</f>
        <v>0</v>
      </c>
      <c r="DQ56" s="156">
        <f>-Financing!DQ35</f>
        <v>0</v>
      </c>
      <c r="DR56" s="156">
        <f>-Financing!DR35</f>
        <v>0</v>
      </c>
      <c r="DS56" s="156">
        <f>-Financing!DS35</f>
        <v>0</v>
      </c>
      <c r="DT56" s="156">
        <f>-Financing!DT35</f>
        <v>0</v>
      </c>
      <c r="DU56" s="156">
        <f>-Financing!DU35</f>
        <v>0</v>
      </c>
      <c r="DV56" s="156">
        <f>-Financing!DV35</f>
        <v>0</v>
      </c>
      <c r="DW56" s="156">
        <f>-Financing!DW35</f>
        <v>0</v>
      </c>
      <c r="DX56" s="156">
        <f>-Financing!DX35</f>
        <v>0</v>
      </c>
      <c r="DY56" s="156">
        <f>-Financing!DY35</f>
        <v>0</v>
      </c>
      <c r="DZ56" s="156">
        <f>-Financing!DZ35</f>
        <v>0</v>
      </c>
      <c r="EA56" s="156">
        <f>-Financing!EA35</f>
        <v>0</v>
      </c>
      <c r="EB56" s="156">
        <f>-Financing!EB35</f>
        <v>0</v>
      </c>
      <c r="EC56" s="156">
        <f>-Financing!EC35</f>
        <v>0</v>
      </c>
      <c r="ED56" s="156">
        <f>-Financing!ED35</f>
        <v>0</v>
      </c>
      <c r="EE56" s="158">
        <f>-Financing!EE35</f>
        <v>0</v>
      </c>
    </row>
    <row r="57" spans="1:135" x14ac:dyDescent="0.25">
      <c r="A57" s="156">
        <f ca="1">SUMIF($C$3:$EE$3,"&lt;="&amp;Summary!$B$19,'Monthly CF'!C57:EE57)</f>
        <v>-2403155.4550245078</v>
      </c>
      <c r="B57" s="27" t="s">
        <v>227</v>
      </c>
      <c r="C57" s="156"/>
      <c r="D57" s="156">
        <f ca="1">-((Financing!D24-Financing!D25)+Financing!D36)</f>
        <v>0</v>
      </c>
      <c r="E57" s="156">
        <f ca="1">-((Financing!E24-Financing!E25)+Financing!E36)</f>
        <v>0</v>
      </c>
      <c r="F57" s="156">
        <f ca="1">-((Financing!F24-Financing!F25)+Financing!F36)</f>
        <v>0</v>
      </c>
      <c r="G57" s="156">
        <f ca="1">-((Financing!G24-Financing!G25)+Financing!G36)</f>
        <v>0</v>
      </c>
      <c r="H57" s="156">
        <f ca="1">-((Financing!H24-Financing!H25)+Financing!H36)</f>
        <v>0</v>
      </c>
      <c r="I57" s="156">
        <f ca="1">-((Financing!I24-Financing!I25)+Financing!I36)</f>
        <v>0</v>
      </c>
      <c r="J57" s="156">
        <f ca="1">-((Financing!J24-Financing!J25)+Financing!J36)</f>
        <v>0</v>
      </c>
      <c r="K57" s="156">
        <f ca="1">-((Financing!K24-Financing!K25)+Financing!K36)</f>
        <v>0</v>
      </c>
      <c r="L57" s="156">
        <f ca="1">-((Financing!L24-Financing!L25)+Financing!L36)</f>
        <v>0</v>
      </c>
      <c r="M57" s="156">
        <f ca="1">-((Financing!M24-Financing!M25)+Financing!M36)</f>
        <v>0</v>
      </c>
      <c r="N57" s="156">
        <f ca="1">-((Financing!N24-Financing!N25)+Financing!N36)</f>
        <v>0</v>
      </c>
      <c r="O57" s="156">
        <f ca="1">-((Financing!O24-Financing!O25)+Financing!O36)</f>
        <v>0</v>
      </c>
      <c r="P57" s="156">
        <f ca="1">-((Financing!P24-Financing!P25)+Financing!P36)</f>
        <v>0</v>
      </c>
      <c r="Q57" s="156">
        <f ca="1">-((Financing!Q24-Financing!Q25)+Financing!Q36)</f>
        <v>0</v>
      </c>
      <c r="R57" s="156">
        <f ca="1">-((Financing!R24-Financing!R25)+Financing!R36)</f>
        <v>0</v>
      </c>
      <c r="S57" s="156">
        <f ca="1">-((Financing!S24-Financing!S25)+Financing!S36)</f>
        <v>0</v>
      </c>
      <c r="T57" s="156">
        <f ca="1">-((Financing!T24-Financing!T25)+Financing!T36)</f>
        <v>0</v>
      </c>
      <c r="U57" s="156">
        <f ca="1">-((Financing!U24-Financing!U25)+Financing!U36)</f>
        <v>0</v>
      </c>
      <c r="V57" s="156">
        <f ca="1">-((Financing!V24-Financing!V25)+Financing!V36)</f>
        <v>0</v>
      </c>
      <c r="W57" s="156">
        <f ca="1">-((Financing!W24-Financing!W25)+Financing!W36)</f>
        <v>0</v>
      </c>
      <c r="X57" s="156">
        <f ca="1">-((Financing!X24-Financing!X25)+Financing!X36)</f>
        <v>0</v>
      </c>
      <c r="Y57" s="156">
        <f ca="1">-((Financing!Y24-Financing!Y25)+Financing!Y36)</f>
        <v>0</v>
      </c>
      <c r="Z57" s="156">
        <f ca="1">-((Financing!Z24-Financing!Z25)+Financing!Z36)</f>
        <v>0</v>
      </c>
      <c r="AA57" s="156">
        <f ca="1">-((Financing!AA24-Financing!AA25)+Financing!AA36)</f>
        <v>0</v>
      </c>
      <c r="AB57" s="156">
        <f ca="1">-((Financing!AB24-Financing!AB25)+Financing!AB36)</f>
        <v>0</v>
      </c>
      <c r="AC57" s="156">
        <f ca="1">-((Financing!AC24-Financing!AC25)+Financing!AC36)</f>
        <v>-26588.314117021378</v>
      </c>
      <c r="AD57" s="156">
        <f ca="1">-((Financing!AD24-Financing!AD25)+Financing!AD36)</f>
        <v>-26605.079114304015</v>
      </c>
      <c r="AE57" s="156">
        <f ca="1">-((Financing!AE24-Financing!AE25)+Financing!AE36)</f>
        <v>-27021.340056436336</v>
      </c>
      <c r="AF57" s="156">
        <f ca="1">-((Financing!AF24-Financing!AF25)+Financing!AF36)</f>
        <v>-27630.259138109886</v>
      </c>
      <c r="AG57" s="156">
        <f ca="1">-((Financing!AG24-Financing!AG25)+Financing!AG36)</f>
        <v>-27660.653283195486</v>
      </c>
      <c r="AH57" s="156">
        <f ca="1">-((Financing!AH24-Financing!AH25)+Financing!AH36)</f>
        <v>-27699.655751164712</v>
      </c>
      <c r="AI57" s="156">
        <f ca="1">-((Financing!AI24-Financing!AI25)+Financing!AI36)</f>
        <v>-27732.066648612741</v>
      </c>
      <c r="AJ57" s="156">
        <f ca="1">-((Financing!AJ24-Financing!AJ25)+Financing!AJ36)</f>
        <v>-27774.109273403661</v>
      </c>
      <c r="AK57" s="156">
        <f ca="1">-((Financing!AK24-Financing!AK25)+Financing!AK36)</f>
        <v>-27816.759055392933</v>
      </c>
      <c r="AL57" s="156">
        <f ca="1">-((Financing!AL24-Financing!AL25)+Financing!AL36)</f>
        <v>-27851.18199618264</v>
      </c>
      <c r="AM57" s="156">
        <f ca="1">-((Financing!AM24-Financing!AM25)+Financing!AM36)</f>
        <v>-27891.093950467006</v>
      </c>
      <c r="AN57" s="156">
        <f ca="1">-((Financing!AN24-Financing!AN25)+Financing!AN36)</f>
        <v>-43848.833076562492</v>
      </c>
      <c r="AO57" s="156">
        <f ca="1">-((Financing!AO24-Financing!AO25)+Financing!AO36)</f>
        <v>-43848.833076562492</v>
      </c>
      <c r="AP57" s="156">
        <f ca="1">-((Financing!AP24-Financing!AP25)+Financing!AP36)</f>
        <v>-43848.833076562492</v>
      </c>
      <c r="AQ57" s="156">
        <f ca="1">-((Financing!AQ24-Financing!AQ25)+Financing!AQ36)</f>
        <v>-43848.833076562492</v>
      </c>
      <c r="AR57" s="156">
        <f ca="1">-((Financing!AR24-Financing!AR25)+Financing!AR36)</f>
        <v>-43848.833076562492</v>
      </c>
      <c r="AS57" s="156">
        <f ca="1">-((Financing!AS24-Financing!AS25)+Financing!AS36)</f>
        <v>-43848.833076562492</v>
      </c>
      <c r="AT57" s="156">
        <f ca="1">-((Financing!AT24-Financing!AT25)+Financing!AT36)</f>
        <v>-43848.833076562492</v>
      </c>
      <c r="AU57" s="156">
        <f ca="1">-((Financing!AU24-Financing!AU25)+Financing!AU36)</f>
        <v>-43848.833076562492</v>
      </c>
      <c r="AV57" s="156">
        <f ca="1">-((Financing!AV24-Financing!AV25)+Financing!AV36)</f>
        <v>-43848.833076562492</v>
      </c>
      <c r="AW57" s="156">
        <f ca="1">-((Financing!AW24-Financing!AW25)+Financing!AW36)</f>
        <v>-43848.833076562492</v>
      </c>
      <c r="AX57" s="156">
        <f ca="1">-((Financing!AX24-Financing!AX25)+Financing!AX36)</f>
        <v>-43848.833076562492</v>
      </c>
      <c r="AY57" s="156">
        <f ca="1">-((Financing!AY24-Financing!AY25)+Financing!AY36)</f>
        <v>-43848.833076562492</v>
      </c>
      <c r="AZ57" s="156">
        <f ca="1">-((Financing!AZ24-Financing!AZ25)+Financing!AZ36)</f>
        <v>-43848.833076562492</v>
      </c>
      <c r="BA57" s="156">
        <f ca="1">-((Financing!BA24-Financing!BA25)+Financing!BA36)</f>
        <v>-43848.833076562492</v>
      </c>
      <c r="BB57" s="156">
        <f ca="1">-((Financing!BB24-Financing!BB25)+Financing!BB36)</f>
        <v>-43848.833076562492</v>
      </c>
      <c r="BC57" s="156">
        <f ca="1">-((Financing!BC24-Financing!BC25)+Financing!BC36)</f>
        <v>-43848.833076562492</v>
      </c>
      <c r="BD57" s="156">
        <f ca="1">-((Financing!BD24-Financing!BD25)+Financing!BD36)</f>
        <v>-43848.833076562492</v>
      </c>
      <c r="BE57" s="156">
        <f ca="1">-((Financing!BE24-Financing!BE25)+Financing!BE36)</f>
        <v>-43848.833076562492</v>
      </c>
      <c r="BF57" s="156">
        <f ca="1">-((Financing!BF24-Financing!BF25)+Financing!BF36)</f>
        <v>-43848.833076562492</v>
      </c>
      <c r="BG57" s="156">
        <f ca="1">-((Financing!BG24-Financing!BG25)+Financing!BG36)</f>
        <v>-43848.833076562492</v>
      </c>
      <c r="BH57" s="156">
        <f ca="1">-((Financing!BH24-Financing!BH25)+Financing!BH36)</f>
        <v>-43848.833076562492</v>
      </c>
      <c r="BI57" s="156">
        <f ca="1">-((Financing!BI24-Financing!BI25)+Financing!BI36)</f>
        <v>-43848.833076562492</v>
      </c>
      <c r="BJ57" s="156">
        <f ca="1">-((Financing!BJ24-Financing!BJ25)+Financing!BJ36)</f>
        <v>-43848.833076562492</v>
      </c>
      <c r="BK57" s="156">
        <f ca="1">-((Financing!BK24-Financing!BK25)+Financing!BK36)</f>
        <v>-43848.833076562492</v>
      </c>
      <c r="BL57" s="156">
        <f ca="1">-((Financing!BL24-Financing!BL25)+Financing!BL36)</f>
        <v>-43848.833076562492</v>
      </c>
      <c r="BM57" s="156">
        <f ca="1">-((Financing!BM24-Financing!BM25)+Financing!BM36)</f>
        <v>-43848.833076562492</v>
      </c>
      <c r="BN57" s="156">
        <f ca="1">-((Financing!BN24-Financing!BN25)+Financing!BN36)</f>
        <v>-43848.833076562492</v>
      </c>
      <c r="BO57" s="156">
        <f ca="1">-((Financing!BO24-Financing!BO25)+Financing!BO36)</f>
        <v>-43848.833076562492</v>
      </c>
      <c r="BP57" s="156">
        <f ca="1">-((Financing!BP24-Financing!BP25)+Financing!BP36)</f>
        <v>-43848.833076562492</v>
      </c>
      <c r="BQ57" s="156">
        <f ca="1">-((Financing!BQ24-Financing!BQ25)+Financing!BQ36)</f>
        <v>-43848.833076562492</v>
      </c>
      <c r="BR57" s="156">
        <f ca="1">-((Financing!BR24-Financing!BR25)+Financing!BR36)</f>
        <v>-43848.833076562492</v>
      </c>
      <c r="BS57" s="156">
        <f ca="1">-((Financing!BS24-Financing!BS25)+Financing!BS36)</f>
        <v>-43848.833076562492</v>
      </c>
      <c r="BT57" s="156">
        <f ca="1">-((Financing!BT24-Financing!BT25)+Financing!BT36)</f>
        <v>-43848.833076562492</v>
      </c>
      <c r="BU57" s="156">
        <f ca="1">-((Financing!BU24-Financing!BU25)+Financing!BU36)</f>
        <v>-43848.833076562492</v>
      </c>
      <c r="BV57" s="156">
        <f ca="1">-((Financing!BV24-Financing!BV25)+Financing!BV36)</f>
        <v>-43848.833076562492</v>
      </c>
      <c r="BW57" s="156">
        <f ca="1">-((Financing!BW24-Financing!BW25)+Financing!BW36)</f>
        <v>-43848.833076562492</v>
      </c>
      <c r="BX57" s="156">
        <f ca="1">-((Financing!BX24-Financing!BX25)+Financing!BX36)</f>
        <v>-43848.833076562492</v>
      </c>
      <c r="BY57" s="156">
        <f ca="1">-((Financing!BY24-Financing!BY25)+Financing!BY36)</f>
        <v>-43791.090604870587</v>
      </c>
      <c r="BZ57" s="156">
        <f ca="1">-((Financing!BZ24-Financing!BZ25)+Financing!BZ36)</f>
        <v>-43733.131598909844</v>
      </c>
      <c r="CA57" s="156">
        <f ca="1">-((Financing!CA24-Financing!CA25)+Financing!CA36)</f>
        <v>-43674.955246676742</v>
      </c>
      <c r="CB57" s="156">
        <f ca="1">-((Financing!CB24-Financing!CB25)+Financing!CB36)</f>
        <v>-43616.560733122758</v>
      </c>
      <c r="CC57" s="156">
        <f ca="1">-((Financing!CC24-Financing!CC25)+Financing!CC36)</f>
        <v>-43557.947240142959</v>
      </c>
      <c r="CD57" s="156">
        <f ca="1">-((Financing!CD24-Financing!CD25)+Financing!CD36)</f>
        <v>-43499.113946564474</v>
      </c>
      <c r="CE57" s="156">
        <f ca="1">-((Financing!CE24-Financing!CE25)+Financing!CE36)</f>
        <v>-43440.060028135078</v>
      </c>
      <c r="CF57" s="156">
        <f ca="1">-((Financing!CF24-Financing!CF25)+Financing!CF36)</f>
        <v>-43380.784657511576</v>
      </c>
      <c r="CG57" s="156">
        <f ca="1">-((Financing!CG24-Financing!CG25)+Financing!CG36)</f>
        <v>-43321.287004248232</v>
      </c>
      <c r="CH57" s="156">
        <f ca="1">-((Financing!CH24-Financing!CH25)+Financing!CH36)</f>
        <v>-43261.566234785147</v>
      </c>
      <c r="CI57" s="156">
        <f ca="1">-((Financing!CI24-Financing!CI25)+Financing!CI36)</f>
        <v>-43201.62151243657</v>
      </c>
      <c r="CJ57" s="156">
        <f ca="1">-((Financing!CJ24-Financing!CJ25)+Financing!CJ36)</f>
        <v>0</v>
      </c>
      <c r="CK57" s="156">
        <f ca="1">-((Financing!CK24-Financing!CK25)+Financing!CK36)</f>
        <v>0</v>
      </c>
      <c r="CL57" s="156">
        <f ca="1">-((Financing!CL24-Financing!CL25)+Financing!CL36)</f>
        <v>0</v>
      </c>
      <c r="CM57" s="156">
        <f ca="1">-((Financing!CM24-Financing!CM25)+Financing!CM36)</f>
        <v>0</v>
      </c>
      <c r="CN57" s="156">
        <f ca="1">-((Financing!CN24-Financing!CN25)+Financing!CN36)</f>
        <v>0</v>
      </c>
      <c r="CO57" s="156">
        <f ca="1">-((Financing!CO24-Financing!CO25)+Financing!CO36)</f>
        <v>0</v>
      </c>
      <c r="CP57" s="156">
        <f ca="1">-((Financing!CP24-Financing!CP25)+Financing!CP36)</f>
        <v>0</v>
      </c>
      <c r="CQ57" s="156">
        <f ca="1">-((Financing!CQ24-Financing!CQ25)+Financing!CQ36)</f>
        <v>0</v>
      </c>
      <c r="CR57" s="156">
        <f ca="1">-((Financing!CR24-Financing!CR25)+Financing!CR36)</f>
        <v>0</v>
      </c>
      <c r="CS57" s="156">
        <f ca="1">-((Financing!CS24-Financing!CS25)+Financing!CS36)</f>
        <v>0</v>
      </c>
      <c r="CT57" s="156">
        <f ca="1">-((Financing!CT24-Financing!CT25)+Financing!CT36)</f>
        <v>0</v>
      </c>
      <c r="CU57" s="156">
        <f ca="1">-((Financing!CU24-Financing!CU25)+Financing!CU36)</f>
        <v>0</v>
      </c>
      <c r="CV57" s="156">
        <f ca="1">-((Financing!CV24-Financing!CV25)+Financing!CV36)</f>
        <v>0</v>
      </c>
      <c r="CW57" s="156">
        <f ca="1">-((Financing!CW24-Financing!CW25)+Financing!CW36)</f>
        <v>0</v>
      </c>
      <c r="CX57" s="156">
        <f ca="1">-((Financing!CX24-Financing!CX25)+Financing!CX36)</f>
        <v>0</v>
      </c>
      <c r="CY57" s="156">
        <f ca="1">-((Financing!CY24-Financing!CY25)+Financing!CY36)</f>
        <v>0</v>
      </c>
      <c r="CZ57" s="156">
        <f ca="1">-((Financing!CZ24-Financing!CZ25)+Financing!CZ36)</f>
        <v>0</v>
      </c>
      <c r="DA57" s="156">
        <f ca="1">-((Financing!DA24-Financing!DA25)+Financing!DA36)</f>
        <v>0</v>
      </c>
      <c r="DB57" s="156">
        <f ca="1">-((Financing!DB24-Financing!DB25)+Financing!DB36)</f>
        <v>0</v>
      </c>
      <c r="DC57" s="156">
        <f ca="1">-((Financing!DC24-Financing!DC25)+Financing!DC36)</f>
        <v>0</v>
      </c>
      <c r="DD57" s="156">
        <f ca="1">-((Financing!DD24-Financing!DD25)+Financing!DD36)</f>
        <v>0</v>
      </c>
      <c r="DE57" s="156">
        <f ca="1">-((Financing!DE24-Financing!DE25)+Financing!DE36)</f>
        <v>0</v>
      </c>
      <c r="DF57" s="156">
        <f ca="1">-((Financing!DF24-Financing!DF25)+Financing!DF36)</f>
        <v>0</v>
      </c>
      <c r="DG57" s="156">
        <f ca="1">-((Financing!DG24-Financing!DG25)+Financing!DG36)</f>
        <v>0</v>
      </c>
      <c r="DH57" s="156">
        <f ca="1">-((Financing!DH24-Financing!DH25)+Financing!DH36)</f>
        <v>0</v>
      </c>
      <c r="DI57" s="156">
        <f ca="1">-((Financing!DI24-Financing!DI25)+Financing!DI36)</f>
        <v>0</v>
      </c>
      <c r="DJ57" s="156">
        <f ca="1">-((Financing!DJ24-Financing!DJ25)+Financing!DJ36)</f>
        <v>0</v>
      </c>
      <c r="DK57" s="156">
        <f ca="1">-((Financing!DK24-Financing!DK25)+Financing!DK36)</f>
        <v>0</v>
      </c>
      <c r="DL57" s="156">
        <f ca="1">-((Financing!DL24-Financing!DL25)+Financing!DL36)</f>
        <v>0</v>
      </c>
      <c r="DM57" s="156">
        <f ca="1">-((Financing!DM24-Financing!DM25)+Financing!DM36)</f>
        <v>0</v>
      </c>
      <c r="DN57" s="156">
        <f ca="1">-((Financing!DN24-Financing!DN25)+Financing!DN36)</f>
        <v>0</v>
      </c>
      <c r="DO57" s="156">
        <f ca="1">-((Financing!DO24-Financing!DO25)+Financing!DO36)</f>
        <v>0</v>
      </c>
      <c r="DP57" s="156">
        <f ca="1">-((Financing!DP24-Financing!DP25)+Financing!DP36)</f>
        <v>0</v>
      </c>
      <c r="DQ57" s="156">
        <f ca="1">-((Financing!DQ24-Financing!DQ25)+Financing!DQ36)</f>
        <v>0</v>
      </c>
      <c r="DR57" s="156">
        <f ca="1">-((Financing!DR24-Financing!DR25)+Financing!DR36)</f>
        <v>0</v>
      </c>
      <c r="DS57" s="156">
        <f ca="1">-((Financing!DS24-Financing!DS25)+Financing!DS36)</f>
        <v>0</v>
      </c>
      <c r="DT57" s="156">
        <f ca="1">-((Financing!DT24-Financing!DT25)+Financing!DT36)</f>
        <v>0</v>
      </c>
      <c r="DU57" s="156">
        <f ca="1">-((Financing!DU24-Financing!DU25)+Financing!DU36)</f>
        <v>0</v>
      </c>
      <c r="DV57" s="156">
        <f ca="1">-((Financing!DV24-Financing!DV25)+Financing!DV36)</f>
        <v>0</v>
      </c>
      <c r="DW57" s="156">
        <f ca="1">-((Financing!DW24-Financing!DW25)+Financing!DW36)</f>
        <v>0</v>
      </c>
      <c r="DX57" s="156">
        <f ca="1">-((Financing!DX24-Financing!DX25)+Financing!DX36)</f>
        <v>0</v>
      </c>
      <c r="DY57" s="156">
        <f ca="1">-((Financing!DY24-Financing!DY25)+Financing!DY36)</f>
        <v>0</v>
      </c>
      <c r="DZ57" s="156">
        <f ca="1">-((Financing!DZ24-Financing!DZ25)+Financing!DZ36)</f>
        <v>0</v>
      </c>
      <c r="EA57" s="156">
        <f ca="1">-((Financing!EA24-Financing!EA25)+Financing!EA36)</f>
        <v>0</v>
      </c>
      <c r="EB57" s="156">
        <f ca="1">-((Financing!EB24-Financing!EB25)+Financing!EB36)</f>
        <v>0</v>
      </c>
      <c r="EC57" s="156">
        <f ca="1">-((Financing!EC24-Financing!EC25)+Financing!EC36)</f>
        <v>0</v>
      </c>
      <c r="ED57" s="156">
        <f ca="1">-((Financing!ED24-Financing!ED25)+Financing!ED36)</f>
        <v>0</v>
      </c>
      <c r="EE57" s="158">
        <f ca="1">-((Financing!EE24-Financing!EE25)+Financing!EE36)</f>
        <v>0</v>
      </c>
    </row>
    <row r="58" spans="1:135" x14ac:dyDescent="0.25">
      <c r="A58" s="156">
        <f ca="1">SUMIF($C$3:$EE$3,"&lt;="&amp;Summary!$B$19,'Monthly CF'!C58:EE58)</f>
        <v>-18978452.473227866</v>
      </c>
      <c r="B58" s="27" t="s">
        <v>228</v>
      </c>
      <c r="C58" s="156"/>
      <c r="D58" s="156">
        <f>SUM(Financing!D26,Financing!D37)</f>
        <v>0</v>
      </c>
      <c r="E58" s="156">
        <f>SUM(Financing!E26,Financing!E37)</f>
        <v>0</v>
      </c>
      <c r="F58" s="156">
        <f>SUM(Financing!F26,Financing!F37)</f>
        <v>0</v>
      </c>
      <c r="G58" s="156">
        <f>SUM(Financing!G26,Financing!G37)</f>
        <v>0</v>
      </c>
      <c r="H58" s="156">
        <f>SUM(Financing!H26,Financing!H37)</f>
        <v>0</v>
      </c>
      <c r="I58" s="156">
        <f>SUM(Financing!I26,Financing!I37)</f>
        <v>0</v>
      </c>
      <c r="J58" s="156">
        <f>SUM(Financing!J26,Financing!J37)</f>
        <v>0</v>
      </c>
      <c r="K58" s="156">
        <f>SUM(Financing!K26,Financing!K37)</f>
        <v>0</v>
      </c>
      <c r="L58" s="156">
        <f>SUM(Financing!L26,Financing!L37)</f>
        <v>0</v>
      </c>
      <c r="M58" s="156">
        <f>SUM(Financing!M26,Financing!M37)</f>
        <v>0</v>
      </c>
      <c r="N58" s="156">
        <f>SUM(Financing!N26,Financing!N37)</f>
        <v>0</v>
      </c>
      <c r="O58" s="156">
        <f>SUM(Financing!O26,Financing!O37)</f>
        <v>0</v>
      </c>
      <c r="P58" s="156">
        <f>SUM(Financing!P26,Financing!P37)</f>
        <v>0</v>
      </c>
      <c r="Q58" s="156">
        <f>SUM(Financing!Q26,Financing!Q37)</f>
        <v>0</v>
      </c>
      <c r="R58" s="156">
        <f>SUM(Financing!R26,Financing!R37)</f>
        <v>0</v>
      </c>
      <c r="S58" s="156">
        <f>SUM(Financing!S26,Financing!S37)</f>
        <v>0</v>
      </c>
      <c r="T58" s="156">
        <f>SUM(Financing!T26,Financing!T37)</f>
        <v>0</v>
      </c>
      <c r="U58" s="156">
        <f>SUM(Financing!U26,Financing!U37)</f>
        <v>0</v>
      </c>
      <c r="V58" s="156">
        <f>SUM(Financing!V26,Financing!V37)</f>
        <v>0</v>
      </c>
      <c r="W58" s="156">
        <f>SUM(Financing!W26,Financing!W37)</f>
        <v>0</v>
      </c>
      <c r="X58" s="156">
        <f>SUM(Financing!X26,Financing!X37)</f>
        <v>0</v>
      </c>
      <c r="Y58" s="156">
        <f>SUM(Financing!Y26,Financing!Y37)</f>
        <v>0</v>
      </c>
      <c r="Z58" s="156">
        <f>SUM(Financing!Z26,Financing!Z37)</f>
        <v>0</v>
      </c>
      <c r="AA58" s="156">
        <f>SUM(Financing!AA26,Financing!AA37)</f>
        <v>0</v>
      </c>
      <c r="AB58" s="156">
        <f>SUM(Financing!AB26,Financing!AB37)</f>
        <v>0</v>
      </c>
      <c r="AC58" s="156">
        <f>SUM(Financing!AC26,Financing!AC37)</f>
        <v>0</v>
      </c>
      <c r="AD58" s="156">
        <f>SUM(Financing!AD26,Financing!AD37)</f>
        <v>0</v>
      </c>
      <c r="AE58" s="156">
        <f>SUM(Financing!AE26,Financing!AE37)</f>
        <v>0</v>
      </c>
      <c r="AF58" s="156">
        <f>SUM(Financing!AF26,Financing!AF37)</f>
        <v>0</v>
      </c>
      <c r="AG58" s="156">
        <f>SUM(Financing!AG26,Financing!AG37)</f>
        <v>0</v>
      </c>
      <c r="AH58" s="156">
        <f>SUM(Financing!AH26,Financing!AH37)</f>
        <v>0</v>
      </c>
      <c r="AI58" s="156">
        <f>SUM(Financing!AI26,Financing!AI37)</f>
        <v>0</v>
      </c>
      <c r="AJ58" s="156">
        <f>SUM(Financing!AJ26,Financing!AJ37)</f>
        <v>0</v>
      </c>
      <c r="AK58" s="156">
        <f>SUM(Financing!AK26,Financing!AK37)</f>
        <v>0</v>
      </c>
      <c r="AL58" s="156">
        <f>SUM(Financing!AL26,Financing!AL37)</f>
        <v>0</v>
      </c>
      <c r="AM58" s="156">
        <f ca="1">SUM(Financing!AM26,Financing!AM37)</f>
        <v>-7474065.273926747</v>
      </c>
      <c r="AN58" s="156">
        <f>SUM(Financing!AN26,Financing!AN37)</f>
        <v>0</v>
      </c>
      <c r="AO58" s="156">
        <f>SUM(Financing!AO26,Financing!AO37)</f>
        <v>0</v>
      </c>
      <c r="AP58" s="156">
        <f>SUM(Financing!AP26,Financing!AP37)</f>
        <v>0</v>
      </c>
      <c r="AQ58" s="156">
        <f>SUM(Financing!AQ26,Financing!AQ37)</f>
        <v>0</v>
      </c>
      <c r="AR58" s="156">
        <f>SUM(Financing!AR26,Financing!AR37)</f>
        <v>0</v>
      </c>
      <c r="AS58" s="156">
        <f>SUM(Financing!AS26,Financing!AS37)</f>
        <v>0</v>
      </c>
      <c r="AT58" s="156">
        <f>SUM(Financing!AT26,Financing!AT37)</f>
        <v>0</v>
      </c>
      <c r="AU58" s="156">
        <f>SUM(Financing!AU26,Financing!AU37)</f>
        <v>0</v>
      </c>
      <c r="AV58" s="156">
        <f>SUM(Financing!AV26,Financing!AV37)</f>
        <v>0</v>
      </c>
      <c r="AW58" s="156">
        <f>SUM(Financing!AW26,Financing!AW37)</f>
        <v>0</v>
      </c>
      <c r="AX58" s="156">
        <f>SUM(Financing!AX26,Financing!AX37)</f>
        <v>0</v>
      </c>
      <c r="AY58" s="156">
        <f>SUM(Financing!AY26,Financing!AY37)</f>
        <v>0</v>
      </c>
      <c r="AZ58" s="156">
        <f>SUM(Financing!AZ26,Financing!AZ37)</f>
        <v>0</v>
      </c>
      <c r="BA58" s="156">
        <f>SUM(Financing!BA26,Financing!BA37)</f>
        <v>0</v>
      </c>
      <c r="BB58" s="156">
        <f>SUM(Financing!BB26,Financing!BB37)</f>
        <v>0</v>
      </c>
      <c r="BC58" s="156">
        <f>SUM(Financing!BC26,Financing!BC37)</f>
        <v>0</v>
      </c>
      <c r="BD58" s="156">
        <f>SUM(Financing!BD26,Financing!BD37)</f>
        <v>0</v>
      </c>
      <c r="BE58" s="156">
        <f>SUM(Financing!BE26,Financing!BE37)</f>
        <v>0</v>
      </c>
      <c r="BF58" s="156">
        <f>SUM(Financing!BF26,Financing!BF37)</f>
        <v>0</v>
      </c>
      <c r="BG58" s="156">
        <f>SUM(Financing!BG26,Financing!BG37)</f>
        <v>0</v>
      </c>
      <c r="BH58" s="156">
        <f>SUM(Financing!BH26,Financing!BH37)</f>
        <v>0</v>
      </c>
      <c r="BI58" s="156">
        <f>SUM(Financing!BI26,Financing!BI37)</f>
        <v>0</v>
      </c>
      <c r="BJ58" s="156">
        <f>SUM(Financing!BJ26,Financing!BJ37)</f>
        <v>0</v>
      </c>
      <c r="BK58" s="156">
        <f>SUM(Financing!BK26,Financing!BK37)</f>
        <v>0</v>
      </c>
      <c r="BL58" s="156">
        <f>SUM(Financing!BL26,Financing!BL37)</f>
        <v>0</v>
      </c>
      <c r="BM58" s="156">
        <f>SUM(Financing!BM26,Financing!BM37)</f>
        <v>0</v>
      </c>
      <c r="BN58" s="156">
        <f>SUM(Financing!BN26,Financing!BN37)</f>
        <v>0</v>
      </c>
      <c r="BO58" s="156">
        <f>SUM(Financing!BO26,Financing!BO37)</f>
        <v>0</v>
      </c>
      <c r="BP58" s="156">
        <f>SUM(Financing!BP26,Financing!BP37)</f>
        <v>0</v>
      </c>
      <c r="BQ58" s="156">
        <f>SUM(Financing!BQ26,Financing!BQ37)</f>
        <v>0</v>
      </c>
      <c r="BR58" s="156">
        <f>SUM(Financing!BR26,Financing!BR37)</f>
        <v>0</v>
      </c>
      <c r="BS58" s="156">
        <f>SUM(Financing!BS26,Financing!BS37)</f>
        <v>0</v>
      </c>
      <c r="BT58" s="156">
        <f>SUM(Financing!BT26,Financing!BT37)</f>
        <v>0</v>
      </c>
      <c r="BU58" s="156">
        <f>SUM(Financing!BU26,Financing!BU37)</f>
        <v>0</v>
      </c>
      <c r="BV58" s="156">
        <f>SUM(Financing!BV26,Financing!BV37)</f>
        <v>0</v>
      </c>
      <c r="BW58" s="156">
        <f>SUM(Financing!BW26,Financing!BW37)</f>
        <v>0</v>
      </c>
      <c r="BX58" s="156">
        <f>SUM(Financing!BX26,Financing!BX37)</f>
        <v>0</v>
      </c>
      <c r="BY58" s="156">
        <f>SUM(Financing!BY26,Financing!BY37)</f>
        <v>0</v>
      </c>
      <c r="BZ58" s="156">
        <f>SUM(Financing!BZ26,Financing!BZ37)</f>
        <v>0</v>
      </c>
      <c r="CA58" s="156">
        <f>SUM(Financing!CA26,Financing!CA37)</f>
        <v>0</v>
      </c>
      <c r="CB58" s="156">
        <f>SUM(Financing!CB26,Financing!CB37)</f>
        <v>0</v>
      </c>
      <c r="CC58" s="156">
        <f>SUM(Financing!CC26,Financing!CC37)</f>
        <v>0</v>
      </c>
      <c r="CD58" s="156">
        <f>SUM(Financing!CD26,Financing!CD37)</f>
        <v>0</v>
      </c>
      <c r="CE58" s="156">
        <f>SUM(Financing!CE26,Financing!CE37)</f>
        <v>0</v>
      </c>
      <c r="CF58" s="156">
        <f>SUM(Financing!CF26,Financing!CF37)</f>
        <v>0</v>
      </c>
      <c r="CG58" s="156">
        <f>SUM(Financing!CG26,Financing!CG37)</f>
        <v>0</v>
      </c>
      <c r="CH58" s="156">
        <f>SUM(Financing!CH26,Financing!CH37)</f>
        <v>0</v>
      </c>
      <c r="CI58" s="156">
        <f ca="1">SUM(Financing!CI26,Financing!CI37)</f>
        <v>-11504387.19930112</v>
      </c>
      <c r="CJ58" s="156">
        <f>SUM(Financing!CJ26,Financing!CJ37)</f>
        <v>0</v>
      </c>
      <c r="CK58" s="156">
        <f>SUM(Financing!CK26,Financing!CK37)</f>
        <v>0</v>
      </c>
      <c r="CL58" s="156">
        <f>SUM(Financing!CL26,Financing!CL37)</f>
        <v>0</v>
      </c>
      <c r="CM58" s="156">
        <f>SUM(Financing!CM26,Financing!CM37)</f>
        <v>0</v>
      </c>
      <c r="CN58" s="156">
        <f>SUM(Financing!CN26,Financing!CN37)</f>
        <v>0</v>
      </c>
      <c r="CO58" s="156">
        <f>SUM(Financing!CO26,Financing!CO37)</f>
        <v>0</v>
      </c>
      <c r="CP58" s="156">
        <f>SUM(Financing!CP26,Financing!CP37)</f>
        <v>0</v>
      </c>
      <c r="CQ58" s="156">
        <f>SUM(Financing!CQ26,Financing!CQ37)</f>
        <v>0</v>
      </c>
      <c r="CR58" s="156">
        <f>SUM(Financing!CR26,Financing!CR37)</f>
        <v>0</v>
      </c>
      <c r="CS58" s="156">
        <f>SUM(Financing!CS26,Financing!CS37)</f>
        <v>0</v>
      </c>
      <c r="CT58" s="156">
        <f>SUM(Financing!CT26,Financing!CT37)</f>
        <v>0</v>
      </c>
      <c r="CU58" s="156">
        <f>SUM(Financing!CU26,Financing!CU37)</f>
        <v>0</v>
      </c>
      <c r="CV58" s="156">
        <f>SUM(Financing!CV26,Financing!CV37)</f>
        <v>0</v>
      </c>
      <c r="CW58" s="156">
        <f>SUM(Financing!CW26,Financing!CW37)</f>
        <v>0</v>
      </c>
      <c r="CX58" s="156">
        <f>SUM(Financing!CX26,Financing!CX37)</f>
        <v>0</v>
      </c>
      <c r="CY58" s="156">
        <f>SUM(Financing!CY26,Financing!CY37)</f>
        <v>0</v>
      </c>
      <c r="CZ58" s="156">
        <f>SUM(Financing!CZ26,Financing!CZ37)</f>
        <v>0</v>
      </c>
      <c r="DA58" s="156">
        <f>SUM(Financing!DA26,Financing!DA37)</f>
        <v>0</v>
      </c>
      <c r="DB58" s="156">
        <f>SUM(Financing!DB26,Financing!DB37)</f>
        <v>0</v>
      </c>
      <c r="DC58" s="156">
        <f>SUM(Financing!DC26,Financing!DC37)</f>
        <v>0</v>
      </c>
      <c r="DD58" s="156">
        <f>SUM(Financing!DD26,Financing!DD37)</f>
        <v>0</v>
      </c>
      <c r="DE58" s="156">
        <f>SUM(Financing!DE26,Financing!DE37)</f>
        <v>0</v>
      </c>
      <c r="DF58" s="156">
        <f>SUM(Financing!DF26,Financing!DF37)</f>
        <v>0</v>
      </c>
      <c r="DG58" s="156">
        <f>SUM(Financing!DG26,Financing!DG37)</f>
        <v>0</v>
      </c>
      <c r="DH58" s="156">
        <f>SUM(Financing!DH26,Financing!DH37)</f>
        <v>0</v>
      </c>
      <c r="DI58" s="156">
        <f>SUM(Financing!DI26,Financing!DI37)</f>
        <v>0</v>
      </c>
      <c r="DJ58" s="156">
        <f>SUM(Financing!DJ26,Financing!DJ37)</f>
        <v>0</v>
      </c>
      <c r="DK58" s="156">
        <f>SUM(Financing!DK26,Financing!DK37)</f>
        <v>0</v>
      </c>
      <c r="DL58" s="156">
        <f>SUM(Financing!DL26,Financing!DL37)</f>
        <v>0</v>
      </c>
      <c r="DM58" s="156">
        <f>SUM(Financing!DM26,Financing!DM37)</f>
        <v>0</v>
      </c>
      <c r="DN58" s="156">
        <f>SUM(Financing!DN26,Financing!DN37)</f>
        <v>0</v>
      </c>
      <c r="DO58" s="156">
        <f>SUM(Financing!DO26,Financing!DO37)</f>
        <v>0</v>
      </c>
      <c r="DP58" s="156">
        <f>SUM(Financing!DP26,Financing!DP37)</f>
        <v>0</v>
      </c>
      <c r="DQ58" s="156">
        <f>SUM(Financing!DQ26,Financing!DQ37)</f>
        <v>0</v>
      </c>
      <c r="DR58" s="156">
        <f>SUM(Financing!DR26,Financing!DR37)</f>
        <v>0</v>
      </c>
      <c r="DS58" s="156">
        <f>SUM(Financing!DS26,Financing!DS37)</f>
        <v>0</v>
      </c>
      <c r="DT58" s="156">
        <f>SUM(Financing!DT26,Financing!DT37)</f>
        <v>0</v>
      </c>
      <c r="DU58" s="156">
        <f>SUM(Financing!DU26,Financing!DU37)</f>
        <v>0</v>
      </c>
      <c r="DV58" s="156">
        <f>SUM(Financing!DV26,Financing!DV37)</f>
        <v>0</v>
      </c>
      <c r="DW58" s="156">
        <f>SUM(Financing!DW26,Financing!DW37)</f>
        <v>0</v>
      </c>
      <c r="DX58" s="156">
        <f>SUM(Financing!DX26,Financing!DX37)</f>
        <v>0</v>
      </c>
      <c r="DY58" s="156">
        <f>SUM(Financing!DY26,Financing!DY37)</f>
        <v>0</v>
      </c>
      <c r="DZ58" s="156">
        <f>SUM(Financing!DZ26,Financing!DZ37)</f>
        <v>0</v>
      </c>
      <c r="EA58" s="156">
        <f>SUM(Financing!EA26,Financing!EA37)</f>
        <v>0</v>
      </c>
      <c r="EB58" s="156">
        <f>SUM(Financing!EB26,Financing!EB37)</f>
        <v>0</v>
      </c>
      <c r="EC58" s="156">
        <f>SUM(Financing!EC26,Financing!EC37)</f>
        <v>0</v>
      </c>
      <c r="ED58" s="156">
        <f>SUM(Financing!ED26,Financing!ED37)</f>
        <v>0</v>
      </c>
      <c r="EE58" s="158">
        <f>SUM(Financing!EE26,Financing!EE37)</f>
        <v>0</v>
      </c>
    </row>
    <row r="59" spans="1:135" x14ac:dyDescent="0.25">
      <c r="A59" s="156">
        <f ca="1">SUMIF($C$3:$EE$3,"&lt;="&amp;Summary!$B$19,'Monthly CF'!C59:EE59)</f>
        <v>-191670.87427676746</v>
      </c>
      <c r="B59" s="27" t="s">
        <v>92</v>
      </c>
      <c r="C59" s="156">
        <f ca="1">-Summary!E23*Summary!E25</f>
        <v>-74740.652739267462</v>
      </c>
      <c r="D59" s="156">
        <f>IF(AND(D3=Summary!$E$29,D3&lt;=Summary!$B$19),Summary!$E$31*-Summary!$E$36,0)</f>
        <v>0</v>
      </c>
      <c r="E59" s="156">
        <f>IF(AND(E3=Summary!$E$29,E3&lt;=Summary!$B$19),Summary!$E$31*-Summary!$E$36,0)</f>
        <v>0</v>
      </c>
      <c r="F59" s="156">
        <f>IF(AND(F3=Summary!$E$29,F3&lt;=Summary!$B$19),Summary!$E$31*-Summary!$E$36,0)</f>
        <v>0</v>
      </c>
      <c r="G59" s="156">
        <f>IF(AND(G3=Summary!$E$29,G3&lt;=Summary!$B$19),Summary!$E$31*-Summary!$E$36,0)</f>
        <v>0</v>
      </c>
      <c r="H59" s="156">
        <f>IF(AND(H3=Summary!$E$29,H3&lt;=Summary!$B$19),Summary!$E$31*-Summary!$E$36,0)</f>
        <v>0</v>
      </c>
      <c r="I59" s="156">
        <f>IF(AND(I3=Summary!$E$29,I3&lt;=Summary!$B$19),Summary!$E$31*-Summary!$E$36,0)</f>
        <v>0</v>
      </c>
      <c r="J59" s="156">
        <f>IF(AND(J3=Summary!$E$29,J3&lt;=Summary!$B$19),Summary!$E$31*-Summary!$E$36,0)</f>
        <v>0</v>
      </c>
      <c r="K59" s="156">
        <f>IF(AND(K3=Summary!$E$29,K3&lt;=Summary!$B$19),Summary!$E$31*-Summary!$E$36,0)</f>
        <v>0</v>
      </c>
      <c r="L59" s="156">
        <f>IF(AND(L3=Summary!$E$29,L3&lt;=Summary!$B$19),Summary!$E$31*-Summary!$E$36,0)</f>
        <v>0</v>
      </c>
      <c r="M59" s="156">
        <f>IF(AND(M3=Summary!$E$29,M3&lt;=Summary!$B$19),Summary!$E$31*-Summary!$E$36,0)</f>
        <v>0</v>
      </c>
      <c r="N59" s="156">
        <f>IF(AND(N3=Summary!$E$29,N3&lt;=Summary!$B$19),Summary!$E$31*-Summary!$E$36,0)</f>
        <v>0</v>
      </c>
      <c r="O59" s="156">
        <f>IF(AND(O3=Summary!$E$29,O3&lt;=Summary!$B$19),Summary!$E$31*-Summary!$E$36,0)</f>
        <v>0</v>
      </c>
      <c r="P59" s="156">
        <f>IF(AND(P3=Summary!$E$29,P3&lt;=Summary!$B$19),Summary!$E$31*-Summary!$E$36,0)</f>
        <v>0</v>
      </c>
      <c r="Q59" s="156">
        <f>IF(AND(Q3=Summary!$E$29,Q3&lt;=Summary!$B$19),Summary!$E$31*-Summary!$E$36,0)</f>
        <v>0</v>
      </c>
      <c r="R59" s="156">
        <f>IF(AND(R3=Summary!$E$29,R3&lt;=Summary!$B$19),Summary!$E$31*-Summary!$E$36,0)</f>
        <v>0</v>
      </c>
      <c r="S59" s="156">
        <f>IF(AND(S3=Summary!$E$29,S3&lt;=Summary!$B$19),Summary!$E$31*-Summary!$E$36,0)</f>
        <v>0</v>
      </c>
      <c r="T59" s="156">
        <f>IF(AND(T3=Summary!$E$29,T3&lt;=Summary!$B$19),Summary!$E$31*-Summary!$E$36,0)</f>
        <v>0</v>
      </c>
      <c r="U59" s="156">
        <f>IF(AND(U3=Summary!$E$29,U3&lt;=Summary!$B$19),Summary!$E$31*-Summary!$E$36,0)</f>
        <v>0</v>
      </c>
      <c r="V59" s="156">
        <f>IF(AND(V3=Summary!$E$29,V3&lt;=Summary!$B$19),Summary!$E$31*-Summary!$E$36,0)</f>
        <v>0</v>
      </c>
      <c r="W59" s="156">
        <f>IF(AND(W3=Summary!$E$29,W3&lt;=Summary!$B$19),Summary!$E$31*-Summary!$E$36,0)</f>
        <v>0</v>
      </c>
      <c r="X59" s="156">
        <f>IF(AND(X3=Summary!$E$29,X3&lt;=Summary!$B$19),Summary!$E$31*-Summary!$E$36,0)</f>
        <v>0</v>
      </c>
      <c r="Y59" s="156">
        <f>IF(AND(Y3=Summary!$E$29,Y3&lt;=Summary!$B$19),Summary!$E$31*-Summary!$E$36,0)</f>
        <v>0</v>
      </c>
      <c r="Z59" s="156">
        <f>IF(AND(Z3=Summary!$E$29,Z3&lt;=Summary!$B$19),Summary!$E$31*-Summary!$E$36,0)</f>
        <v>0</v>
      </c>
      <c r="AA59" s="156">
        <f>IF(AND(AA3=Summary!$E$29,AA3&lt;=Summary!$B$19),Summary!$E$31*-Summary!$E$36,0)</f>
        <v>0</v>
      </c>
      <c r="AB59" s="156">
        <f>IF(AND(AB3=Summary!$E$29,AB3&lt;=Summary!$B$19),Summary!$E$31*-Summary!$E$36,0)</f>
        <v>0</v>
      </c>
      <c r="AC59" s="156">
        <f>IF(AND(AC3=Summary!$E$29,AC3&lt;=Summary!$B$19),Summary!$E$31*-Summary!$E$36,0)</f>
        <v>0</v>
      </c>
      <c r="AD59" s="156">
        <f>IF(AND(AD3=Summary!$E$29,AD3&lt;=Summary!$B$19),Summary!$E$31*-Summary!$E$36,0)</f>
        <v>0</v>
      </c>
      <c r="AE59" s="156">
        <f>IF(AND(AE3=Summary!$E$29,AE3&lt;=Summary!$B$19),Summary!$E$31*-Summary!$E$36,0)</f>
        <v>0</v>
      </c>
      <c r="AF59" s="156">
        <f>IF(AND(AF3=Summary!$E$29,AF3&lt;=Summary!$B$19),Summary!$E$31*-Summary!$E$36,0)</f>
        <v>0</v>
      </c>
      <c r="AG59" s="156">
        <f>IF(AND(AG3=Summary!$E$29,AG3&lt;=Summary!$B$19),Summary!$E$31*-Summary!$E$36,0)</f>
        <v>0</v>
      </c>
      <c r="AH59" s="156">
        <f>IF(AND(AH3=Summary!$E$29,AH3&lt;=Summary!$B$19),Summary!$E$31*-Summary!$E$36,0)</f>
        <v>0</v>
      </c>
      <c r="AI59" s="156">
        <f>IF(AND(AI3=Summary!$E$29,AI3&lt;=Summary!$B$19),Summary!$E$31*-Summary!$E$36,0)</f>
        <v>0</v>
      </c>
      <c r="AJ59" s="156">
        <f>IF(AND(AJ3=Summary!$E$29,AJ3&lt;=Summary!$B$19),Summary!$E$31*-Summary!$E$36,0)</f>
        <v>0</v>
      </c>
      <c r="AK59" s="156">
        <f>IF(AND(AK3=Summary!$E$29,AK3&lt;=Summary!$B$19),Summary!$E$31*-Summary!$E$36,0)</f>
        <v>0</v>
      </c>
      <c r="AL59" s="156">
        <f>IF(AND(AL3=Summary!$E$29,AL3&lt;=Summary!$B$19),Summary!$E$31*-Summary!$E$36,0)</f>
        <v>0</v>
      </c>
      <c r="AM59" s="156">
        <f ca="1">IF(AND(AM3=Summary!$E$29,AM3&lt;=Summary!$B$19),Summary!$E$31*-Summary!$E$36,0)</f>
        <v>-116930.22153749999</v>
      </c>
      <c r="AN59" s="156">
        <f>IF(AND(AN3=Summary!$E$29,AN3&lt;=Summary!$B$19),Summary!$E$31*-Summary!$E$36,0)</f>
        <v>0</v>
      </c>
      <c r="AO59" s="156">
        <f>IF(AND(AO3=Summary!$E$29,AO3&lt;=Summary!$B$19),Summary!$E$31*-Summary!$E$36,0)</f>
        <v>0</v>
      </c>
      <c r="AP59" s="156">
        <f>IF(AND(AP3=Summary!$E$29,AP3&lt;=Summary!$B$19),Summary!$E$31*-Summary!$E$36,0)</f>
        <v>0</v>
      </c>
      <c r="AQ59" s="156">
        <f>IF(AND(AQ3=Summary!$E$29,AQ3&lt;=Summary!$B$19),Summary!$E$31*-Summary!$E$36,0)</f>
        <v>0</v>
      </c>
      <c r="AR59" s="156">
        <f>IF(AND(AR3=Summary!$E$29,AR3&lt;=Summary!$B$19),Summary!$E$31*-Summary!$E$36,0)</f>
        <v>0</v>
      </c>
      <c r="AS59" s="156">
        <f>IF(AND(AS3=Summary!$E$29,AS3&lt;=Summary!$B$19),Summary!$E$31*-Summary!$E$36,0)</f>
        <v>0</v>
      </c>
      <c r="AT59" s="156">
        <f>IF(AND(AT3=Summary!$E$29,AT3&lt;=Summary!$B$19),Summary!$E$31*-Summary!$E$36,0)</f>
        <v>0</v>
      </c>
      <c r="AU59" s="156">
        <f>IF(AND(AU3=Summary!$E$29,AU3&lt;=Summary!$B$19),Summary!$E$31*-Summary!$E$36,0)</f>
        <v>0</v>
      </c>
      <c r="AV59" s="156">
        <f>IF(AND(AV3=Summary!$E$29,AV3&lt;=Summary!$B$19),Summary!$E$31*-Summary!$E$36,0)</f>
        <v>0</v>
      </c>
      <c r="AW59" s="156">
        <f>IF(AND(AW3=Summary!$E$29,AW3&lt;=Summary!$B$19),Summary!$E$31*-Summary!$E$36,0)</f>
        <v>0</v>
      </c>
      <c r="AX59" s="156">
        <f>IF(AND(AX3=Summary!$E$29,AX3&lt;=Summary!$B$19),Summary!$E$31*-Summary!$E$36,0)</f>
        <v>0</v>
      </c>
      <c r="AY59" s="156">
        <f>IF(AND(AY3=Summary!$E$29,AY3&lt;=Summary!$B$19),Summary!$E$31*-Summary!$E$36,0)</f>
        <v>0</v>
      </c>
      <c r="AZ59" s="156">
        <f>IF(AND(AZ3=Summary!$E$29,AZ3&lt;=Summary!$B$19),Summary!$E$31*-Summary!$E$36,0)</f>
        <v>0</v>
      </c>
      <c r="BA59" s="156">
        <f>IF(AND(BA3=Summary!$E$29,BA3&lt;=Summary!$B$19),Summary!$E$31*-Summary!$E$36,0)</f>
        <v>0</v>
      </c>
      <c r="BB59" s="156">
        <f>IF(AND(BB3=Summary!$E$29,BB3&lt;=Summary!$B$19),Summary!$E$31*-Summary!$E$36,0)</f>
        <v>0</v>
      </c>
      <c r="BC59" s="156">
        <f>IF(AND(BC3=Summary!$E$29,BC3&lt;=Summary!$B$19),Summary!$E$31*-Summary!$E$36,0)</f>
        <v>0</v>
      </c>
      <c r="BD59" s="156">
        <f>IF(AND(BD3=Summary!$E$29,BD3&lt;=Summary!$B$19),Summary!$E$31*-Summary!$E$36,0)</f>
        <v>0</v>
      </c>
      <c r="BE59" s="156">
        <f>IF(AND(BE3=Summary!$E$29,BE3&lt;=Summary!$B$19),Summary!$E$31*-Summary!$E$36,0)</f>
        <v>0</v>
      </c>
      <c r="BF59" s="156">
        <f>IF(AND(BF3=Summary!$E$29,BF3&lt;=Summary!$B$19),Summary!$E$31*-Summary!$E$36,0)</f>
        <v>0</v>
      </c>
      <c r="BG59" s="156">
        <f>IF(AND(BG3=Summary!$E$29,BG3&lt;=Summary!$B$19),Summary!$E$31*-Summary!$E$36,0)</f>
        <v>0</v>
      </c>
      <c r="BH59" s="156">
        <f>IF(AND(BH3=Summary!$E$29,BH3&lt;=Summary!$B$19),Summary!$E$31*-Summary!$E$36,0)</f>
        <v>0</v>
      </c>
      <c r="BI59" s="156">
        <f>IF(AND(BI3=Summary!$E$29,BI3&lt;=Summary!$B$19),Summary!$E$31*-Summary!$E$36,0)</f>
        <v>0</v>
      </c>
      <c r="BJ59" s="156">
        <f>IF(AND(BJ3=Summary!$E$29,BJ3&lt;=Summary!$B$19),Summary!$E$31*-Summary!$E$36,0)</f>
        <v>0</v>
      </c>
      <c r="BK59" s="156">
        <f>IF(AND(BK3=Summary!$E$29,BK3&lt;=Summary!$B$19),Summary!$E$31*-Summary!$E$36,0)</f>
        <v>0</v>
      </c>
      <c r="BL59" s="156">
        <f>IF(AND(BL3=Summary!$E$29,BL3&lt;=Summary!$B$19),Summary!$E$31*-Summary!$E$36,0)</f>
        <v>0</v>
      </c>
      <c r="BM59" s="156">
        <f>IF(AND(BM3=Summary!$E$29,BM3&lt;=Summary!$B$19),Summary!$E$31*-Summary!$E$36,0)</f>
        <v>0</v>
      </c>
      <c r="BN59" s="156">
        <f>IF(AND(BN3=Summary!$E$29,BN3&lt;=Summary!$B$19),Summary!$E$31*-Summary!$E$36,0)</f>
        <v>0</v>
      </c>
      <c r="BO59" s="156">
        <f>IF(AND(BO3=Summary!$E$29,BO3&lt;=Summary!$B$19),Summary!$E$31*-Summary!$E$36,0)</f>
        <v>0</v>
      </c>
      <c r="BP59" s="156">
        <f>IF(AND(BP3=Summary!$E$29,BP3&lt;=Summary!$B$19),Summary!$E$31*-Summary!$E$36,0)</f>
        <v>0</v>
      </c>
      <c r="BQ59" s="156">
        <f>IF(AND(BQ3=Summary!$E$29,BQ3&lt;=Summary!$B$19),Summary!$E$31*-Summary!$E$36,0)</f>
        <v>0</v>
      </c>
      <c r="BR59" s="156">
        <f>IF(AND(BR3=Summary!$E$29,BR3&lt;=Summary!$B$19),Summary!$E$31*-Summary!$E$36,0)</f>
        <v>0</v>
      </c>
      <c r="BS59" s="156">
        <f>IF(AND(BS3=Summary!$E$29,BS3&lt;=Summary!$B$19),Summary!$E$31*-Summary!$E$36,0)</f>
        <v>0</v>
      </c>
      <c r="BT59" s="156">
        <f>IF(AND(BT3=Summary!$E$29,BT3&lt;=Summary!$B$19),Summary!$E$31*-Summary!$E$36,0)</f>
        <v>0</v>
      </c>
      <c r="BU59" s="156">
        <f>IF(AND(BU3=Summary!$E$29,BU3&lt;=Summary!$B$19),Summary!$E$31*-Summary!$E$36,0)</f>
        <v>0</v>
      </c>
      <c r="BV59" s="156">
        <f>IF(AND(BV3=Summary!$E$29,BV3&lt;=Summary!$B$19),Summary!$E$31*-Summary!$E$36,0)</f>
        <v>0</v>
      </c>
      <c r="BW59" s="156">
        <f>IF(AND(BW3=Summary!$E$29,BW3&lt;=Summary!$B$19),Summary!$E$31*-Summary!$E$36,0)</f>
        <v>0</v>
      </c>
      <c r="BX59" s="156">
        <f>IF(AND(BX3=Summary!$E$29,BX3&lt;=Summary!$B$19),Summary!$E$31*-Summary!$E$36,0)</f>
        <v>0</v>
      </c>
      <c r="BY59" s="156">
        <f>IF(AND(BY3=Summary!$E$29,BY3&lt;=Summary!$B$19),Summary!$E$31*-Summary!$E$36,0)</f>
        <v>0</v>
      </c>
      <c r="BZ59" s="156">
        <f>IF(AND(BZ3=Summary!$E$29,BZ3&lt;=Summary!$B$19),Summary!$E$31*-Summary!$E$36,0)</f>
        <v>0</v>
      </c>
      <c r="CA59" s="156">
        <f>IF(AND(CA3=Summary!$E$29,CA3&lt;=Summary!$B$19),Summary!$E$31*-Summary!$E$36,0)</f>
        <v>0</v>
      </c>
      <c r="CB59" s="156">
        <f>IF(AND(CB3=Summary!$E$29,CB3&lt;=Summary!$B$19),Summary!$E$31*-Summary!$E$36,0)</f>
        <v>0</v>
      </c>
      <c r="CC59" s="156">
        <f>IF(AND(CC3=Summary!$E$29,CC3&lt;=Summary!$B$19),Summary!$E$31*-Summary!$E$36,0)</f>
        <v>0</v>
      </c>
      <c r="CD59" s="156">
        <f>IF(AND(CD3=Summary!$E$29,CD3&lt;=Summary!$B$19),Summary!$E$31*-Summary!$E$36,0)</f>
        <v>0</v>
      </c>
      <c r="CE59" s="156">
        <f>IF(AND(CE3=Summary!$E$29,CE3&lt;=Summary!$B$19),Summary!$E$31*-Summary!$E$36,0)</f>
        <v>0</v>
      </c>
      <c r="CF59" s="156">
        <f>IF(AND(CF3=Summary!$E$29,CF3&lt;=Summary!$B$19),Summary!$E$31*-Summary!$E$36,0)</f>
        <v>0</v>
      </c>
      <c r="CG59" s="156">
        <f>IF(AND(CG3=Summary!$E$29,CG3&lt;=Summary!$B$19),Summary!$E$31*-Summary!$E$36,0)</f>
        <v>0</v>
      </c>
      <c r="CH59" s="156">
        <f>IF(AND(CH3=Summary!$E$29,CH3&lt;=Summary!$B$19),Summary!$E$31*-Summary!$E$36,0)</f>
        <v>0</v>
      </c>
      <c r="CI59" s="156">
        <f>IF(AND(CI3=Summary!$E$29,CI3&lt;=Summary!$B$19),Summary!$E$31*-Summary!$E$36,0)</f>
        <v>0</v>
      </c>
      <c r="CJ59" s="156">
        <f>IF(AND(CJ3=Summary!$E$29,CJ3&lt;=Summary!$B$19),Summary!$E$31*-Summary!$E$36,0)</f>
        <v>0</v>
      </c>
      <c r="CK59" s="156">
        <f>IF(AND(CK3=Summary!$E$29,CK3&lt;=Summary!$B$19),Summary!$E$31*-Summary!$E$36,0)</f>
        <v>0</v>
      </c>
      <c r="CL59" s="156">
        <f>IF(AND(CL3=Summary!$E$29,CL3&lt;=Summary!$B$19),Summary!$E$31*-Summary!$E$36,0)</f>
        <v>0</v>
      </c>
      <c r="CM59" s="156">
        <f>IF(AND(CM3=Summary!$E$29,CM3&lt;=Summary!$B$19),Summary!$E$31*-Summary!$E$36,0)</f>
        <v>0</v>
      </c>
      <c r="CN59" s="156">
        <f>IF(AND(CN3=Summary!$E$29,CN3&lt;=Summary!$B$19),Summary!$E$31*-Summary!$E$36,0)</f>
        <v>0</v>
      </c>
      <c r="CO59" s="156">
        <f>IF(AND(CO3=Summary!$E$29,CO3&lt;=Summary!$B$19),Summary!$E$31*-Summary!$E$36,0)</f>
        <v>0</v>
      </c>
      <c r="CP59" s="156">
        <f>IF(AND(CP3=Summary!$E$29,CP3&lt;=Summary!$B$19),Summary!$E$31*-Summary!$E$36,0)</f>
        <v>0</v>
      </c>
      <c r="CQ59" s="156">
        <f>IF(AND(CQ3=Summary!$E$29,CQ3&lt;=Summary!$B$19),Summary!$E$31*-Summary!$E$36,0)</f>
        <v>0</v>
      </c>
      <c r="CR59" s="156">
        <f>IF(AND(CR3=Summary!$E$29,CR3&lt;=Summary!$B$19),Summary!$E$31*-Summary!$E$36,0)</f>
        <v>0</v>
      </c>
      <c r="CS59" s="156">
        <f>IF(AND(CS3=Summary!$E$29,CS3&lt;=Summary!$B$19),Summary!$E$31*-Summary!$E$36,0)</f>
        <v>0</v>
      </c>
      <c r="CT59" s="156">
        <f>IF(AND(CT3=Summary!$E$29,CT3&lt;=Summary!$B$19),Summary!$E$31*-Summary!$E$36,0)</f>
        <v>0</v>
      </c>
      <c r="CU59" s="156">
        <f>IF(AND(CU3=Summary!$E$29,CU3&lt;=Summary!$B$19),Summary!$E$31*-Summary!$E$36,0)</f>
        <v>0</v>
      </c>
      <c r="CV59" s="156">
        <f>IF(AND(CV3=Summary!$E$29,CV3&lt;=Summary!$B$19),Summary!$E$31*-Summary!$E$36,0)</f>
        <v>0</v>
      </c>
      <c r="CW59" s="156">
        <f>IF(AND(CW3=Summary!$E$29,CW3&lt;=Summary!$B$19),Summary!$E$31*-Summary!$E$36,0)</f>
        <v>0</v>
      </c>
      <c r="CX59" s="156">
        <f>IF(AND(CX3=Summary!$E$29,CX3&lt;=Summary!$B$19),Summary!$E$31*-Summary!$E$36,0)</f>
        <v>0</v>
      </c>
      <c r="CY59" s="156">
        <f>IF(AND(CY3=Summary!$E$29,CY3&lt;=Summary!$B$19),Summary!$E$31*-Summary!$E$36,0)</f>
        <v>0</v>
      </c>
      <c r="CZ59" s="156">
        <f>IF(AND(CZ3=Summary!$E$29,CZ3&lt;=Summary!$B$19),Summary!$E$31*-Summary!$E$36,0)</f>
        <v>0</v>
      </c>
      <c r="DA59" s="156">
        <f>IF(AND(DA3=Summary!$E$29,DA3&lt;=Summary!$B$19),Summary!$E$31*-Summary!$E$36,0)</f>
        <v>0</v>
      </c>
      <c r="DB59" s="156">
        <f>IF(AND(DB3=Summary!$E$29,DB3&lt;=Summary!$B$19),Summary!$E$31*-Summary!$E$36,0)</f>
        <v>0</v>
      </c>
      <c r="DC59" s="156">
        <f>IF(AND(DC3=Summary!$E$29,DC3&lt;=Summary!$B$19),Summary!$E$31*-Summary!$E$36,0)</f>
        <v>0</v>
      </c>
      <c r="DD59" s="156">
        <f>IF(AND(DD3=Summary!$E$29,DD3&lt;=Summary!$B$19),Summary!$E$31*-Summary!$E$36,0)</f>
        <v>0</v>
      </c>
      <c r="DE59" s="156">
        <f>IF(AND(DE3=Summary!$E$29,DE3&lt;=Summary!$B$19),Summary!$E$31*-Summary!$E$36,0)</f>
        <v>0</v>
      </c>
      <c r="DF59" s="156">
        <f>IF(AND(DF3=Summary!$E$29,DF3&lt;=Summary!$B$19),Summary!$E$31*-Summary!$E$36,0)</f>
        <v>0</v>
      </c>
      <c r="DG59" s="156">
        <f>IF(AND(DG3=Summary!$E$29,DG3&lt;=Summary!$B$19),Summary!$E$31*-Summary!$E$36,0)</f>
        <v>0</v>
      </c>
      <c r="DH59" s="156">
        <f>IF(AND(DH3=Summary!$E$29,DH3&lt;=Summary!$B$19),Summary!$E$31*-Summary!$E$36,0)</f>
        <v>0</v>
      </c>
      <c r="DI59" s="156">
        <f>IF(AND(DI3=Summary!$E$29,DI3&lt;=Summary!$B$19),Summary!$E$31*-Summary!$E$36,0)</f>
        <v>0</v>
      </c>
      <c r="DJ59" s="156">
        <f>IF(AND(DJ3=Summary!$E$29,DJ3&lt;=Summary!$B$19),Summary!$E$31*-Summary!$E$36,0)</f>
        <v>0</v>
      </c>
      <c r="DK59" s="156">
        <f>IF(AND(DK3=Summary!$E$29,DK3&lt;=Summary!$B$19),Summary!$E$31*-Summary!$E$36,0)</f>
        <v>0</v>
      </c>
      <c r="DL59" s="156">
        <f>IF(AND(DL3=Summary!$E$29,DL3&lt;=Summary!$B$19),Summary!$E$31*-Summary!$E$36,0)</f>
        <v>0</v>
      </c>
      <c r="DM59" s="156">
        <f>IF(AND(DM3=Summary!$E$29,DM3&lt;=Summary!$B$19),Summary!$E$31*-Summary!$E$36,0)</f>
        <v>0</v>
      </c>
      <c r="DN59" s="156">
        <f>IF(AND(DN3=Summary!$E$29,DN3&lt;=Summary!$B$19),Summary!$E$31*-Summary!$E$36,0)</f>
        <v>0</v>
      </c>
      <c r="DO59" s="156">
        <f>IF(AND(DO3=Summary!$E$29,DO3&lt;=Summary!$B$19),Summary!$E$31*-Summary!$E$36,0)</f>
        <v>0</v>
      </c>
      <c r="DP59" s="156">
        <f>IF(AND(DP3=Summary!$E$29,DP3&lt;=Summary!$B$19),Summary!$E$31*-Summary!$E$36,0)</f>
        <v>0</v>
      </c>
      <c r="DQ59" s="156">
        <f>IF(AND(DQ3=Summary!$E$29,DQ3&lt;=Summary!$B$19),Summary!$E$31*-Summary!$E$36,0)</f>
        <v>0</v>
      </c>
      <c r="DR59" s="156">
        <f>IF(AND(DR3=Summary!$E$29,DR3&lt;=Summary!$B$19),Summary!$E$31*-Summary!$E$36,0)</f>
        <v>0</v>
      </c>
      <c r="DS59" s="156">
        <f>IF(AND(DS3=Summary!$E$29,DS3&lt;=Summary!$B$19),Summary!$E$31*-Summary!$E$36,0)</f>
        <v>0</v>
      </c>
      <c r="DT59" s="156">
        <f>IF(AND(DT3=Summary!$E$29,DT3&lt;=Summary!$B$19),Summary!$E$31*-Summary!$E$36,0)</f>
        <v>0</v>
      </c>
      <c r="DU59" s="156">
        <f>IF(AND(DU3=Summary!$E$29,DU3&lt;=Summary!$B$19),Summary!$E$31*-Summary!$E$36,0)</f>
        <v>0</v>
      </c>
      <c r="DV59" s="156">
        <f>IF(AND(DV3=Summary!$E$29,DV3&lt;=Summary!$B$19),Summary!$E$31*-Summary!$E$36,0)</f>
        <v>0</v>
      </c>
      <c r="DW59" s="156">
        <f>IF(AND(DW3=Summary!$E$29,DW3&lt;=Summary!$B$19),Summary!$E$31*-Summary!$E$36,0)</f>
        <v>0</v>
      </c>
      <c r="DX59" s="156">
        <f>IF(AND(DX3=Summary!$E$29,DX3&lt;=Summary!$B$19),Summary!$E$31*-Summary!$E$36,0)</f>
        <v>0</v>
      </c>
      <c r="DY59" s="156">
        <f>IF(AND(DY3=Summary!$E$29,DY3&lt;=Summary!$B$19),Summary!$E$31*-Summary!$E$36,0)</f>
        <v>0</v>
      </c>
      <c r="DZ59" s="156">
        <f>IF(AND(DZ3=Summary!$E$29,DZ3&lt;=Summary!$B$19),Summary!$E$31*-Summary!$E$36,0)</f>
        <v>0</v>
      </c>
      <c r="EA59" s="156">
        <f>IF(AND(EA3=Summary!$E$29,EA3&lt;=Summary!$B$19),Summary!$E$31*-Summary!$E$36,0)</f>
        <v>0</v>
      </c>
      <c r="EB59" s="156">
        <f>IF(AND(EB3=Summary!$E$29,EB3&lt;=Summary!$B$19),Summary!$E$31*-Summary!$E$36,0)</f>
        <v>0</v>
      </c>
      <c r="EC59" s="156">
        <f>IF(AND(EC3=Summary!$E$29,EC3&lt;=Summary!$B$19),Summary!$E$31*-Summary!$E$36,0)</f>
        <v>0</v>
      </c>
      <c r="ED59" s="156">
        <f>IF(AND(ED3=Summary!$E$29,ED3&lt;=Summary!$B$19),Summary!$E$31*-Summary!$E$36,0)</f>
        <v>0</v>
      </c>
      <c r="EE59" s="158">
        <f>IF(AND(EE3=Summary!$E$29,EE3&lt;=Summary!$B$19),Summary!$E$31*-Summary!$E$36,0)</f>
        <v>0</v>
      </c>
    </row>
    <row r="60" spans="1:135" x14ac:dyDescent="0.25">
      <c r="B60" s="27"/>
      <c r="C60" s="156"/>
      <c r="D60" s="156"/>
      <c r="E60" s="156"/>
      <c r="F60" s="156"/>
      <c r="G60" s="156"/>
      <c r="H60" s="156"/>
      <c r="I60" s="156"/>
      <c r="J60" s="156"/>
      <c r="K60" s="156"/>
      <c r="L60" s="156"/>
      <c r="M60" s="156"/>
      <c r="N60" s="156"/>
      <c r="O60" s="156"/>
      <c r="P60" s="156"/>
      <c r="Q60" s="156"/>
      <c r="R60" s="156"/>
      <c r="S60" s="156"/>
      <c r="T60" s="156"/>
      <c r="U60" s="156"/>
      <c r="V60" s="156"/>
      <c r="W60" s="156"/>
      <c r="X60" s="156"/>
      <c r="Y60" s="156"/>
      <c r="Z60" s="156"/>
      <c r="AA60" s="156"/>
      <c r="AB60" s="156"/>
      <c r="AC60" s="156"/>
      <c r="AD60" s="156"/>
      <c r="AE60" s="156"/>
      <c r="AF60" s="156"/>
      <c r="AG60" s="156"/>
      <c r="AH60" s="156"/>
      <c r="AI60" s="156"/>
      <c r="AJ60" s="156"/>
      <c r="AK60" s="156"/>
      <c r="AL60" s="156"/>
      <c r="AM60" s="156"/>
      <c r="AN60" s="156"/>
      <c r="AO60" s="156"/>
      <c r="AP60" s="156"/>
      <c r="AQ60" s="156"/>
      <c r="AR60" s="156"/>
      <c r="AS60" s="156"/>
      <c r="AT60" s="156"/>
      <c r="AU60" s="156"/>
      <c r="AV60" s="156"/>
      <c r="AW60" s="156"/>
      <c r="AX60" s="156"/>
      <c r="AY60" s="156"/>
      <c r="AZ60" s="156"/>
      <c r="BA60" s="156"/>
      <c r="BB60" s="156"/>
      <c r="BC60" s="156"/>
      <c r="BD60" s="156"/>
      <c r="BE60" s="156"/>
      <c r="BF60" s="156"/>
      <c r="BG60" s="156"/>
      <c r="BH60" s="156"/>
      <c r="BI60" s="156"/>
      <c r="BJ60" s="156"/>
      <c r="BK60" s="156"/>
      <c r="BL60" s="156"/>
      <c r="BM60" s="156"/>
      <c r="BN60" s="156"/>
      <c r="BO60" s="156"/>
      <c r="BP60" s="156"/>
      <c r="BQ60" s="156"/>
      <c r="BR60" s="156"/>
      <c r="BS60" s="156"/>
      <c r="BT60" s="156"/>
      <c r="BU60" s="156"/>
      <c r="BV60" s="156"/>
      <c r="BW60" s="156"/>
      <c r="BX60" s="156"/>
      <c r="BY60" s="156"/>
      <c r="BZ60" s="156"/>
      <c r="CA60" s="156"/>
      <c r="CB60" s="156"/>
      <c r="CC60" s="156"/>
      <c r="CD60" s="156"/>
      <c r="CE60" s="156"/>
      <c r="CF60" s="156"/>
      <c r="CG60" s="156"/>
      <c r="CH60" s="156"/>
      <c r="CI60" s="156"/>
      <c r="CJ60" s="156"/>
      <c r="CK60" s="156"/>
      <c r="CL60" s="156"/>
      <c r="CM60" s="156"/>
      <c r="CN60" s="156"/>
      <c r="CO60" s="156"/>
      <c r="CP60" s="156"/>
      <c r="CQ60" s="156"/>
      <c r="CR60" s="156"/>
      <c r="CS60" s="156"/>
      <c r="CT60" s="156"/>
      <c r="CU60" s="156"/>
      <c r="CV60" s="156"/>
      <c r="CW60" s="156"/>
      <c r="CX60" s="156"/>
      <c r="CY60" s="156"/>
      <c r="CZ60" s="156"/>
      <c r="DA60" s="156"/>
      <c r="DB60" s="156"/>
      <c r="DC60" s="156"/>
      <c r="DD60" s="156"/>
      <c r="DE60" s="156"/>
      <c r="DF60" s="156"/>
      <c r="DG60" s="156"/>
      <c r="DH60" s="156"/>
      <c r="DI60" s="156"/>
      <c r="DJ60" s="156"/>
      <c r="DK60" s="156"/>
      <c r="DL60" s="156"/>
      <c r="DM60" s="156"/>
      <c r="DN60" s="156"/>
      <c r="DO60" s="156"/>
      <c r="DP60" s="156"/>
      <c r="DQ60" s="156"/>
      <c r="DR60" s="156"/>
      <c r="DS60" s="156"/>
      <c r="DT60" s="156"/>
      <c r="DU60" s="156"/>
      <c r="DV60" s="156"/>
      <c r="DW60" s="156"/>
      <c r="DX60" s="156"/>
      <c r="DY60" s="156"/>
      <c r="DZ60" s="156"/>
      <c r="EA60" s="156"/>
      <c r="EB60" s="156"/>
      <c r="EC60" s="156"/>
      <c r="ED60" s="156"/>
      <c r="EE60" s="158">
        <v>0</v>
      </c>
    </row>
    <row r="61" spans="1:135" x14ac:dyDescent="0.25">
      <c r="A61" s="156">
        <f ca="1">SUMIF($C$3:$EE$3,"&lt;="&amp;Summary!$B$19,'Monthly CF'!C61:EE61)</f>
        <v>6566183.389880863</v>
      </c>
      <c r="B61" s="87" t="s">
        <v>229</v>
      </c>
      <c r="C61" s="162">
        <f ca="1">SUM(C52:C59)</f>
        <v>-4024496.6859605554</v>
      </c>
      <c r="D61" s="162">
        <f t="shared" ref="D61:BO61" ca="1" si="32">SUM(D52:D59)</f>
        <v>0</v>
      </c>
      <c r="E61" s="162">
        <f t="shared" ca="1" si="32"/>
        <v>0</v>
      </c>
      <c r="F61" s="162">
        <f t="shared" ca="1" si="32"/>
        <v>0</v>
      </c>
      <c r="G61" s="162">
        <f t="shared" ca="1" si="32"/>
        <v>0</v>
      </c>
      <c r="H61" s="162">
        <f t="shared" ca="1" si="32"/>
        <v>0</v>
      </c>
      <c r="I61" s="162">
        <f t="shared" ca="1" si="32"/>
        <v>0</v>
      </c>
      <c r="J61" s="162">
        <f t="shared" ca="1" si="32"/>
        <v>0</v>
      </c>
      <c r="K61" s="162">
        <f t="shared" ca="1" si="32"/>
        <v>0</v>
      </c>
      <c r="L61" s="162">
        <f t="shared" ca="1" si="32"/>
        <v>0</v>
      </c>
      <c r="M61" s="162">
        <f t="shared" ca="1" si="32"/>
        <v>0</v>
      </c>
      <c r="N61" s="162">
        <f t="shared" ca="1" si="32"/>
        <v>0</v>
      </c>
      <c r="O61" s="162">
        <f t="shared" ca="1" si="32"/>
        <v>0</v>
      </c>
      <c r="P61" s="162">
        <f t="shared" ca="1" si="32"/>
        <v>0</v>
      </c>
      <c r="Q61" s="162">
        <f t="shared" ca="1" si="32"/>
        <v>0</v>
      </c>
      <c r="R61" s="162">
        <f t="shared" ca="1" si="32"/>
        <v>0</v>
      </c>
      <c r="S61" s="162">
        <f t="shared" ca="1" si="32"/>
        <v>0</v>
      </c>
      <c r="T61" s="162">
        <f t="shared" ca="1" si="32"/>
        <v>0</v>
      </c>
      <c r="U61" s="162">
        <f t="shared" ca="1" si="32"/>
        <v>0</v>
      </c>
      <c r="V61" s="162">
        <f t="shared" ca="1" si="32"/>
        <v>0</v>
      </c>
      <c r="W61" s="162">
        <f t="shared" ca="1" si="32"/>
        <v>0</v>
      </c>
      <c r="X61" s="162">
        <f t="shared" ca="1" si="32"/>
        <v>0</v>
      </c>
      <c r="Y61" s="162">
        <f t="shared" ca="1" si="32"/>
        <v>0</v>
      </c>
      <c r="Z61" s="162">
        <f t="shared" ca="1" si="32"/>
        <v>0</v>
      </c>
      <c r="AA61" s="162">
        <f t="shared" ca="1" si="32"/>
        <v>-2.9103830456733704E-11</v>
      </c>
      <c r="AB61" s="162">
        <f t="shared" ca="1" si="32"/>
        <v>-1.4551915228366852E-11</v>
      </c>
      <c r="AC61" s="162">
        <f t="shared" ca="1" si="32"/>
        <v>1370.0417356390899</v>
      </c>
      <c r="AD61" s="162">
        <f t="shared" ca="1" si="32"/>
        <v>4525.576396215296</v>
      </c>
      <c r="AE61" s="162">
        <f t="shared" ca="1" si="32"/>
        <v>5889.020077278914</v>
      </c>
      <c r="AF61" s="162">
        <f t="shared" ca="1" si="32"/>
        <v>6419.0438712297655</v>
      </c>
      <c r="AG61" s="162">
        <f t="shared" ca="1" si="32"/>
        <v>18507.454008471181</v>
      </c>
      <c r="AH61" s="162">
        <f t="shared" ca="1" si="32"/>
        <v>28574.701540501956</v>
      </c>
      <c r="AI61" s="162">
        <f t="shared" ca="1" si="32"/>
        <v>28542.290643053933</v>
      </c>
      <c r="AJ61" s="162">
        <f t="shared" ca="1" si="32"/>
        <v>29469.829268263016</v>
      </c>
      <c r="AK61" s="162">
        <f t="shared" ca="1" si="32"/>
        <v>35298.085736273737</v>
      </c>
      <c r="AL61" s="162">
        <f t="shared" ca="1" si="32"/>
        <v>46207.494045484025</v>
      </c>
      <c r="AM61" s="162">
        <f t="shared" ca="1" si="32"/>
        <v>4148194.2403769507</v>
      </c>
      <c r="AN61" s="162">
        <f t="shared" ca="1" si="32"/>
        <v>29518.616649508411</v>
      </c>
      <c r="AO61" s="162">
        <f t="shared" ca="1" si="32"/>
        <v>29818.562456807944</v>
      </c>
      <c r="AP61" s="162">
        <f t="shared" ca="1" si="32"/>
        <v>29818.446122230795</v>
      </c>
      <c r="AQ61" s="162">
        <f t="shared" ca="1" si="32"/>
        <v>29818.329500741187</v>
      </c>
      <c r="AR61" s="162">
        <f t="shared" ca="1" si="32"/>
        <v>29989.676509157296</v>
      </c>
      <c r="AS61" s="162">
        <f t="shared" ca="1" si="32"/>
        <v>30312.891270481115</v>
      </c>
      <c r="AT61" s="162">
        <f t="shared" ca="1" si="32"/>
        <v>30312.773784001554</v>
      </c>
      <c r="AU61" s="162">
        <f t="shared" ca="1" si="32"/>
        <v>30312.656007768623</v>
      </c>
      <c r="AV61" s="162">
        <f t="shared" ca="1" si="32"/>
        <v>31300.911075088363</v>
      </c>
      <c r="AW61" s="162">
        <f t="shared" ca="1" si="32"/>
        <v>31398.557768749532</v>
      </c>
      <c r="AX61" s="162">
        <f t="shared" ca="1" si="32"/>
        <v>31453.313696281439</v>
      </c>
      <c r="AY61" s="162">
        <f t="shared" ca="1" si="32"/>
        <v>31453.194753871365</v>
      </c>
      <c r="AZ61" s="162">
        <f t="shared" ca="1" si="32"/>
        <v>31720.75644283693</v>
      </c>
      <c r="BA61" s="162">
        <f t="shared" ca="1" si="32"/>
        <v>32029.700624355457</v>
      </c>
      <c r="BB61" s="162">
        <f t="shared" ca="1" si="32"/>
        <v>32029.580799740994</v>
      </c>
      <c r="BC61" s="162">
        <f t="shared" ca="1" si="32"/>
        <v>32029.460679606673</v>
      </c>
      <c r="BD61" s="162">
        <f t="shared" ca="1" si="32"/>
        <v>32205.948098275279</v>
      </c>
      <c r="BE61" s="162">
        <f t="shared" ca="1" si="32"/>
        <v>32538.859302438803</v>
      </c>
      <c r="BF61" s="162">
        <f t="shared" ca="1" si="32"/>
        <v>32538.738291364854</v>
      </c>
      <c r="BG61" s="162">
        <f t="shared" ca="1" si="32"/>
        <v>32538.616981844949</v>
      </c>
      <c r="BH61" s="162">
        <f t="shared" ca="1" si="32"/>
        <v>-8883.8453349346673</v>
      </c>
      <c r="BI61" s="162">
        <f t="shared" ca="1" si="32"/>
        <v>-12793.63493410515</v>
      </c>
      <c r="BJ61" s="162">
        <f t="shared" ca="1" si="32"/>
        <v>-455759.12597554317</v>
      </c>
      <c r="BK61" s="162">
        <f t="shared" ca="1" si="32"/>
        <v>-49005.7494631468</v>
      </c>
      <c r="BL61" s="162">
        <f t="shared" ca="1" si="32"/>
        <v>-4420.4839462718082</v>
      </c>
      <c r="BM61" s="162">
        <f t="shared" ca="1" si="32"/>
        <v>21145.53130850754</v>
      </c>
      <c r="BN61" s="162">
        <f t="shared" ca="1" si="32"/>
        <v>24915.815305508913</v>
      </c>
      <c r="BO61" s="162">
        <f t="shared" ca="1" si="32"/>
        <v>-99570.053117288306</v>
      </c>
      <c r="BP61" s="162">
        <f t="shared" ref="BP61:EA61" ca="1" si="33">SUM(BP52:BP59)</f>
        <v>27554.790923451212</v>
      </c>
      <c r="BQ61" s="162">
        <f t="shared" ca="1" si="33"/>
        <v>27897.689463739654</v>
      </c>
      <c r="BR61" s="162">
        <f t="shared" ca="1" si="33"/>
        <v>38498.827449829063</v>
      </c>
      <c r="BS61" s="162">
        <f t="shared" ca="1" si="33"/>
        <v>38498.702501023559</v>
      </c>
      <c r="BT61" s="162">
        <f t="shared" ca="1" si="33"/>
        <v>38498.577244060602</v>
      </c>
      <c r="BU61" s="162">
        <f t="shared" ca="1" si="33"/>
        <v>38498.451678180158</v>
      </c>
      <c r="BV61" s="162">
        <f t="shared" ca="1" si="33"/>
        <v>38556.542241698764</v>
      </c>
      <c r="BW61" s="162">
        <f t="shared" ca="1" si="33"/>
        <v>38556.416055695918</v>
      </c>
      <c r="BX61" s="162">
        <f t="shared" ca="1" si="33"/>
        <v>23442.325568708322</v>
      </c>
      <c r="BY61" s="162">
        <f t="shared" ca="1" si="33"/>
        <v>25032.388153644824</v>
      </c>
      <c r="BZ61" s="162">
        <f t="shared" ca="1" si="33"/>
        <v>25032.261031711365</v>
      </c>
      <c r="CA61" s="162">
        <f t="shared" ca="1" si="33"/>
        <v>25032.133596260865</v>
      </c>
      <c r="CB61" s="162">
        <f t="shared" ca="1" si="33"/>
        <v>25219.36909872642</v>
      </c>
      <c r="CC61" s="162">
        <f t="shared" ca="1" si="33"/>
        <v>25572.554595223475</v>
      </c>
      <c r="CD61" s="162">
        <f t="shared" ca="1" si="33"/>
        <v>25572.426214575105</v>
      </c>
      <c r="CE61" s="162">
        <f t="shared" ca="1" si="33"/>
        <v>25572.297517305458</v>
      </c>
      <c r="CF61" s="162">
        <f t="shared" ca="1" si="33"/>
        <v>25572.168502633584</v>
      </c>
      <c r="CG61" s="162">
        <f t="shared" ca="1" si="33"/>
        <v>25572.039169776741</v>
      </c>
      <c r="CH61" s="162">
        <f t="shared" ca="1" si="33"/>
        <v>25631.872450200914</v>
      </c>
      <c r="CI61" s="162">
        <f t="shared" ca="1" si="33"/>
        <v>5635102.4200277328</v>
      </c>
      <c r="CJ61" s="162">
        <f t="shared" ca="1" si="33"/>
        <v>0</v>
      </c>
      <c r="CK61" s="162">
        <f t="shared" ca="1" si="33"/>
        <v>0</v>
      </c>
      <c r="CL61" s="162">
        <f t="shared" ca="1" si="33"/>
        <v>0</v>
      </c>
      <c r="CM61" s="162">
        <f t="shared" ca="1" si="33"/>
        <v>0</v>
      </c>
      <c r="CN61" s="162">
        <f t="shared" ca="1" si="33"/>
        <v>0</v>
      </c>
      <c r="CO61" s="162">
        <f t="shared" ca="1" si="33"/>
        <v>0</v>
      </c>
      <c r="CP61" s="162">
        <f t="shared" ca="1" si="33"/>
        <v>0</v>
      </c>
      <c r="CQ61" s="162">
        <f t="shared" ca="1" si="33"/>
        <v>0</v>
      </c>
      <c r="CR61" s="162">
        <f t="shared" ca="1" si="33"/>
        <v>0</v>
      </c>
      <c r="CS61" s="162">
        <f t="shared" ca="1" si="33"/>
        <v>0</v>
      </c>
      <c r="CT61" s="162">
        <f t="shared" ca="1" si="33"/>
        <v>0</v>
      </c>
      <c r="CU61" s="162">
        <f t="shared" ca="1" si="33"/>
        <v>0</v>
      </c>
      <c r="CV61" s="162">
        <f t="shared" ca="1" si="33"/>
        <v>0</v>
      </c>
      <c r="CW61" s="162">
        <f t="shared" ca="1" si="33"/>
        <v>0</v>
      </c>
      <c r="CX61" s="162">
        <f t="shared" ca="1" si="33"/>
        <v>0</v>
      </c>
      <c r="CY61" s="162">
        <f t="shared" ca="1" si="33"/>
        <v>0</v>
      </c>
      <c r="CZ61" s="162">
        <f t="shared" ca="1" si="33"/>
        <v>0</v>
      </c>
      <c r="DA61" s="162">
        <f t="shared" ca="1" si="33"/>
        <v>0</v>
      </c>
      <c r="DB61" s="162">
        <f t="shared" ca="1" si="33"/>
        <v>0</v>
      </c>
      <c r="DC61" s="162">
        <f t="shared" ca="1" si="33"/>
        <v>0</v>
      </c>
      <c r="DD61" s="162">
        <f t="shared" ca="1" si="33"/>
        <v>0</v>
      </c>
      <c r="DE61" s="162">
        <f t="shared" ca="1" si="33"/>
        <v>0</v>
      </c>
      <c r="DF61" s="162">
        <f t="shared" ca="1" si="33"/>
        <v>0</v>
      </c>
      <c r="DG61" s="162">
        <f t="shared" ca="1" si="33"/>
        <v>0</v>
      </c>
      <c r="DH61" s="162">
        <f t="shared" ca="1" si="33"/>
        <v>0</v>
      </c>
      <c r="DI61" s="162">
        <f t="shared" ca="1" si="33"/>
        <v>0</v>
      </c>
      <c r="DJ61" s="162">
        <f t="shared" ca="1" si="33"/>
        <v>0</v>
      </c>
      <c r="DK61" s="162">
        <f t="shared" ca="1" si="33"/>
        <v>0</v>
      </c>
      <c r="DL61" s="162">
        <f t="shared" ca="1" si="33"/>
        <v>0</v>
      </c>
      <c r="DM61" s="162">
        <f t="shared" ca="1" si="33"/>
        <v>0</v>
      </c>
      <c r="DN61" s="162">
        <f t="shared" ca="1" si="33"/>
        <v>0</v>
      </c>
      <c r="DO61" s="162">
        <f t="shared" ca="1" si="33"/>
        <v>0</v>
      </c>
      <c r="DP61" s="162">
        <f t="shared" ca="1" si="33"/>
        <v>0</v>
      </c>
      <c r="DQ61" s="162">
        <f t="shared" ca="1" si="33"/>
        <v>0</v>
      </c>
      <c r="DR61" s="162">
        <f t="shared" ca="1" si="33"/>
        <v>0</v>
      </c>
      <c r="DS61" s="162">
        <f t="shared" ca="1" si="33"/>
        <v>0</v>
      </c>
      <c r="DT61" s="162">
        <f t="shared" ca="1" si="33"/>
        <v>0</v>
      </c>
      <c r="DU61" s="162">
        <f t="shared" ca="1" si="33"/>
        <v>0</v>
      </c>
      <c r="DV61" s="162">
        <f t="shared" ca="1" si="33"/>
        <v>0</v>
      </c>
      <c r="DW61" s="162">
        <f t="shared" ca="1" si="33"/>
        <v>0</v>
      </c>
      <c r="DX61" s="162">
        <f t="shared" ca="1" si="33"/>
        <v>0</v>
      </c>
      <c r="DY61" s="162">
        <f t="shared" ca="1" si="33"/>
        <v>0</v>
      </c>
      <c r="DZ61" s="162">
        <f t="shared" ca="1" si="33"/>
        <v>0</v>
      </c>
      <c r="EA61" s="162">
        <f t="shared" ca="1" si="33"/>
        <v>0</v>
      </c>
      <c r="EB61" s="162">
        <f t="shared" ref="EB61:EE61" ca="1" si="34">SUM(EB52:EB59)</f>
        <v>0</v>
      </c>
      <c r="EC61" s="162">
        <f t="shared" ca="1" si="34"/>
        <v>0</v>
      </c>
      <c r="ED61" s="162">
        <f t="shared" ca="1" si="34"/>
        <v>0</v>
      </c>
      <c r="EE61" s="163">
        <f t="shared" ca="1" si="34"/>
        <v>0</v>
      </c>
    </row>
    <row r="62" spans="1:135" x14ac:dyDescent="0.25">
      <c r="B62" s="221"/>
      <c r="C62" s="156"/>
      <c r="D62" s="156"/>
      <c r="E62" s="156"/>
      <c r="F62" s="156"/>
      <c r="G62" s="156"/>
      <c r="H62" s="156"/>
      <c r="I62" s="156"/>
      <c r="J62" s="156"/>
      <c r="K62" s="156"/>
      <c r="L62" s="156"/>
      <c r="M62" s="156"/>
      <c r="N62" s="156"/>
      <c r="O62" s="156"/>
      <c r="P62" s="156"/>
      <c r="Q62" s="156"/>
      <c r="R62" s="156"/>
      <c r="S62" s="156"/>
      <c r="T62" s="156"/>
      <c r="U62" s="156"/>
      <c r="V62" s="156"/>
      <c r="W62" s="156"/>
      <c r="X62" s="156"/>
      <c r="Y62" s="156"/>
      <c r="Z62" s="156"/>
      <c r="AA62" s="156"/>
      <c r="AB62" s="156"/>
      <c r="AC62" s="156"/>
      <c r="AD62" s="156"/>
      <c r="AE62" s="156"/>
      <c r="AF62" s="156"/>
      <c r="AG62" s="156"/>
      <c r="AH62" s="156"/>
      <c r="AI62" s="156"/>
      <c r="AJ62" s="156"/>
      <c r="AK62" s="156"/>
      <c r="AL62" s="156"/>
      <c r="AM62" s="156"/>
      <c r="AN62" s="156"/>
      <c r="AO62" s="156"/>
      <c r="AP62" s="156"/>
      <c r="AQ62" s="156"/>
      <c r="AR62" s="156"/>
      <c r="AS62" s="156"/>
      <c r="AT62" s="156"/>
      <c r="AU62" s="156"/>
      <c r="AV62" s="156"/>
      <c r="AW62" s="156"/>
      <c r="AX62" s="156"/>
      <c r="AY62" s="156"/>
      <c r="AZ62" s="156"/>
      <c r="BA62" s="156"/>
      <c r="BB62" s="156"/>
      <c r="BC62" s="156"/>
      <c r="BD62" s="156"/>
      <c r="BE62" s="156"/>
      <c r="BF62" s="156"/>
      <c r="BG62" s="156"/>
      <c r="BH62" s="156"/>
      <c r="BI62" s="156"/>
      <c r="BJ62" s="156"/>
      <c r="BK62" s="156"/>
      <c r="BL62" s="156"/>
      <c r="BM62" s="156"/>
      <c r="BN62" s="156"/>
      <c r="BO62" s="156"/>
      <c r="BP62" s="156"/>
      <c r="BQ62" s="156"/>
      <c r="BR62" s="156"/>
      <c r="BS62" s="156"/>
      <c r="BT62" s="156"/>
      <c r="BU62" s="156"/>
      <c r="BV62" s="156"/>
      <c r="BW62" s="156"/>
      <c r="BX62" s="156"/>
      <c r="BY62" s="156"/>
      <c r="BZ62" s="156"/>
      <c r="CA62" s="156"/>
      <c r="CB62" s="156"/>
      <c r="CC62" s="156"/>
      <c r="CD62" s="156"/>
      <c r="CE62" s="156"/>
      <c r="CF62" s="156"/>
      <c r="CG62" s="156"/>
      <c r="CH62" s="156"/>
      <c r="CI62" s="156"/>
      <c r="CJ62" s="156"/>
      <c r="CK62" s="156"/>
      <c r="CL62" s="156"/>
      <c r="CM62" s="156"/>
      <c r="CN62" s="156"/>
      <c r="CO62" s="156"/>
      <c r="CP62" s="156"/>
      <c r="CQ62" s="156"/>
      <c r="CR62" s="156"/>
      <c r="CS62" s="156"/>
      <c r="CT62" s="156"/>
      <c r="CU62" s="156"/>
      <c r="CV62" s="156"/>
      <c r="CW62" s="156"/>
      <c r="CX62" s="156"/>
      <c r="CY62" s="156"/>
      <c r="CZ62" s="156"/>
      <c r="DA62" s="156"/>
      <c r="DB62" s="156"/>
      <c r="DC62" s="156"/>
      <c r="DD62" s="156"/>
      <c r="DE62" s="156"/>
      <c r="DF62" s="156"/>
      <c r="DG62" s="156"/>
      <c r="DH62" s="156"/>
      <c r="DI62" s="156"/>
      <c r="DJ62" s="156"/>
      <c r="DK62" s="156"/>
      <c r="DL62" s="156"/>
      <c r="DM62" s="156"/>
      <c r="DN62" s="156"/>
      <c r="DO62" s="156"/>
      <c r="DP62" s="156"/>
      <c r="DQ62" s="156"/>
      <c r="DR62" s="156"/>
      <c r="DS62" s="156"/>
      <c r="DT62" s="156"/>
      <c r="DU62" s="156"/>
      <c r="DV62" s="156"/>
      <c r="DW62" s="156"/>
      <c r="DX62" s="156"/>
      <c r="DY62" s="156"/>
      <c r="DZ62" s="156"/>
      <c r="EA62" s="156"/>
      <c r="EB62" s="156"/>
      <c r="EC62" s="156"/>
      <c r="ED62" s="156"/>
      <c r="EE62" s="156"/>
    </row>
    <row r="63" spans="1:135" x14ac:dyDescent="0.25">
      <c r="B63" s="222" t="s">
        <v>19</v>
      </c>
      <c r="C63" s="214"/>
      <c r="D63" s="214"/>
      <c r="E63" s="214"/>
      <c r="F63" s="214"/>
      <c r="G63" s="214"/>
      <c r="H63" s="214"/>
      <c r="I63" s="214"/>
      <c r="J63" s="214"/>
      <c r="K63" s="214"/>
      <c r="L63" s="214"/>
      <c r="M63" s="214"/>
      <c r="N63" s="214"/>
      <c r="O63" s="214"/>
      <c r="P63" s="214"/>
      <c r="Q63" s="214"/>
      <c r="R63" s="214"/>
      <c r="S63" s="214"/>
      <c r="T63" s="214"/>
      <c r="U63" s="214"/>
      <c r="V63" s="214"/>
      <c r="W63" s="214"/>
      <c r="X63" s="214"/>
      <c r="Y63" s="214"/>
      <c r="Z63" s="214"/>
      <c r="AA63" s="214"/>
      <c r="AB63" s="214"/>
      <c r="AC63" s="214"/>
      <c r="AD63" s="214"/>
      <c r="AE63" s="214"/>
      <c r="AF63" s="214"/>
      <c r="AG63" s="214"/>
      <c r="AH63" s="214"/>
      <c r="AI63" s="214"/>
      <c r="AJ63" s="214"/>
      <c r="AK63" s="214"/>
      <c r="AL63" s="214"/>
      <c r="AM63" s="214"/>
      <c r="AN63" s="214"/>
      <c r="AO63" s="214"/>
      <c r="AP63" s="214"/>
      <c r="AQ63" s="214"/>
      <c r="AR63" s="214"/>
      <c r="AS63" s="214"/>
      <c r="AT63" s="214"/>
      <c r="AU63" s="214"/>
      <c r="AV63" s="214"/>
      <c r="AW63" s="214"/>
      <c r="AX63" s="214"/>
      <c r="AY63" s="214"/>
      <c r="AZ63" s="214"/>
      <c r="BA63" s="214"/>
      <c r="BB63" s="214"/>
      <c r="BC63" s="214"/>
      <c r="BD63" s="214"/>
      <c r="BE63" s="214"/>
      <c r="BF63" s="214"/>
      <c r="BG63" s="214"/>
      <c r="BH63" s="214"/>
      <c r="BI63" s="214"/>
      <c r="BJ63" s="214"/>
      <c r="BK63" s="214"/>
      <c r="BL63" s="214"/>
      <c r="BM63" s="214"/>
      <c r="BN63" s="214"/>
      <c r="BO63" s="214"/>
      <c r="BP63" s="214"/>
      <c r="BQ63" s="214"/>
      <c r="BR63" s="214"/>
      <c r="BS63" s="214"/>
      <c r="BT63" s="214"/>
      <c r="BU63" s="214"/>
      <c r="BV63" s="214"/>
      <c r="BW63" s="214"/>
      <c r="BX63" s="214"/>
      <c r="BY63" s="214"/>
      <c r="BZ63" s="214"/>
      <c r="CA63" s="214"/>
      <c r="CB63" s="214"/>
      <c r="CC63" s="214"/>
      <c r="CD63" s="214"/>
      <c r="CE63" s="214"/>
      <c r="CF63" s="214"/>
      <c r="CG63" s="214"/>
      <c r="CH63" s="214"/>
      <c r="CI63" s="214"/>
      <c r="CJ63" s="214"/>
      <c r="CK63" s="214"/>
      <c r="CL63" s="214"/>
      <c r="CM63" s="214"/>
      <c r="CN63" s="214"/>
      <c r="CO63" s="214"/>
      <c r="CP63" s="214"/>
      <c r="CQ63" s="214"/>
      <c r="CR63" s="214"/>
      <c r="CS63" s="214"/>
      <c r="CT63" s="214"/>
      <c r="CU63" s="214"/>
      <c r="CV63" s="214"/>
      <c r="CW63" s="214"/>
      <c r="CX63" s="214"/>
      <c r="CY63" s="214"/>
      <c r="CZ63" s="214"/>
      <c r="DA63" s="214"/>
      <c r="DB63" s="214"/>
      <c r="DC63" s="214"/>
      <c r="DD63" s="214"/>
      <c r="DE63" s="214"/>
      <c r="DF63" s="214"/>
      <c r="DG63" s="214"/>
      <c r="DH63" s="214"/>
      <c r="DI63" s="214"/>
      <c r="DJ63" s="214"/>
      <c r="DK63" s="214"/>
      <c r="DL63" s="214"/>
      <c r="DM63" s="214"/>
      <c r="DN63" s="214"/>
      <c r="DO63" s="214"/>
      <c r="DP63" s="214"/>
      <c r="DQ63" s="214"/>
      <c r="DR63" s="214"/>
      <c r="DS63" s="214"/>
      <c r="DT63" s="214"/>
      <c r="DU63" s="214"/>
      <c r="DV63" s="214"/>
      <c r="DW63" s="214"/>
      <c r="DX63" s="214"/>
      <c r="DY63" s="214"/>
      <c r="DZ63" s="214"/>
      <c r="EA63" s="214"/>
      <c r="EB63" s="214"/>
      <c r="EC63" s="214"/>
      <c r="ED63" s="214"/>
      <c r="EE63" s="157"/>
    </row>
    <row r="64" spans="1:135" x14ac:dyDescent="0.25">
      <c r="A64" s="156">
        <f ca="1">SUMIF($C$3:$EE$3,"&lt;="&amp;Summary!$B$19,'Monthly CF'!C64:EE64)</f>
        <v>1455529.3271608443</v>
      </c>
      <c r="B64" s="27" t="s">
        <v>230</v>
      </c>
      <c r="C64" s="156">
        <v>0</v>
      </c>
      <c r="D64" s="156">
        <f>C68</f>
        <v>0</v>
      </c>
      <c r="E64" s="156">
        <f t="shared" ref="E64:BP64" ca="1" si="35">D68</f>
        <v>0</v>
      </c>
      <c r="F64" s="156">
        <f t="shared" ca="1" si="35"/>
        <v>0</v>
      </c>
      <c r="G64" s="156">
        <f t="shared" ca="1" si="35"/>
        <v>0</v>
      </c>
      <c r="H64" s="156">
        <f t="shared" ca="1" si="35"/>
        <v>0</v>
      </c>
      <c r="I64" s="156">
        <f t="shared" ca="1" si="35"/>
        <v>0</v>
      </c>
      <c r="J64" s="156">
        <f t="shared" ca="1" si="35"/>
        <v>0</v>
      </c>
      <c r="K64" s="156">
        <f t="shared" ca="1" si="35"/>
        <v>0</v>
      </c>
      <c r="L64" s="156">
        <f t="shared" ca="1" si="35"/>
        <v>0</v>
      </c>
      <c r="M64" s="156">
        <f t="shared" ca="1" si="35"/>
        <v>0</v>
      </c>
      <c r="N64" s="156">
        <f t="shared" ca="1" si="35"/>
        <v>0</v>
      </c>
      <c r="O64" s="156">
        <f t="shared" ca="1" si="35"/>
        <v>0</v>
      </c>
      <c r="P64" s="156">
        <f t="shared" ca="1" si="35"/>
        <v>0</v>
      </c>
      <c r="Q64" s="156">
        <f t="shared" ca="1" si="35"/>
        <v>0</v>
      </c>
      <c r="R64" s="156">
        <f t="shared" ca="1" si="35"/>
        <v>0</v>
      </c>
      <c r="S64" s="156">
        <f t="shared" ca="1" si="35"/>
        <v>0</v>
      </c>
      <c r="T64" s="156">
        <f t="shared" ca="1" si="35"/>
        <v>0</v>
      </c>
      <c r="U64" s="156">
        <f t="shared" ca="1" si="35"/>
        <v>0</v>
      </c>
      <c r="V64" s="156">
        <f t="shared" ca="1" si="35"/>
        <v>0</v>
      </c>
      <c r="W64" s="156">
        <f t="shared" ca="1" si="35"/>
        <v>0</v>
      </c>
      <c r="X64" s="156">
        <f t="shared" ca="1" si="35"/>
        <v>0</v>
      </c>
      <c r="Y64" s="156">
        <f t="shared" ca="1" si="35"/>
        <v>0</v>
      </c>
      <c r="Z64" s="156">
        <f t="shared" ca="1" si="35"/>
        <v>0</v>
      </c>
      <c r="AA64" s="156">
        <f t="shared" ca="1" si="35"/>
        <v>0</v>
      </c>
      <c r="AB64" s="156">
        <f t="shared" ca="1" si="35"/>
        <v>0</v>
      </c>
      <c r="AC64" s="156">
        <f t="shared" ca="1" si="35"/>
        <v>0</v>
      </c>
      <c r="AD64" s="156">
        <f t="shared" ca="1" si="35"/>
        <v>1370.0417356390899</v>
      </c>
      <c r="AE64" s="156">
        <f t="shared" ca="1" si="35"/>
        <v>0</v>
      </c>
      <c r="AF64" s="156">
        <f t="shared" ca="1" si="35"/>
        <v>5889.020077278914</v>
      </c>
      <c r="AG64" s="156">
        <f t="shared" ca="1" si="35"/>
        <v>12308.063948508679</v>
      </c>
      <c r="AH64" s="156">
        <f t="shared" ca="1" si="35"/>
        <v>0</v>
      </c>
      <c r="AI64" s="156">
        <f t="shared" ca="1" si="35"/>
        <v>28574.701540501956</v>
      </c>
      <c r="AJ64" s="156">
        <f t="shared" ca="1" si="35"/>
        <v>57116.992183555893</v>
      </c>
      <c r="AK64" s="156">
        <f t="shared" ca="1" si="35"/>
        <v>0</v>
      </c>
      <c r="AL64" s="156">
        <f t="shared" ca="1" si="35"/>
        <v>35298.085736273737</v>
      </c>
      <c r="AM64" s="156">
        <f t="shared" ca="1" si="35"/>
        <v>81505.579781757755</v>
      </c>
      <c r="AN64" s="156">
        <f t="shared" ca="1" si="35"/>
        <v>0</v>
      </c>
      <c r="AO64" s="156">
        <f t="shared" ca="1" si="35"/>
        <v>29518.616649508411</v>
      </c>
      <c r="AP64" s="156">
        <f t="shared" ca="1" si="35"/>
        <v>59337.179106316355</v>
      </c>
      <c r="AQ64" s="156">
        <f t="shared" ca="1" si="35"/>
        <v>0</v>
      </c>
      <c r="AR64" s="156">
        <f t="shared" ca="1" si="35"/>
        <v>29818.329500741187</v>
      </c>
      <c r="AS64" s="156">
        <f t="shared" ca="1" si="35"/>
        <v>59808.006009898483</v>
      </c>
      <c r="AT64" s="156">
        <f t="shared" ca="1" si="35"/>
        <v>0</v>
      </c>
      <c r="AU64" s="156">
        <f t="shared" ca="1" si="35"/>
        <v>30312.773784001554</v>
      </c>
      <c r="AV64" s="156">
        <f t="shared" ca="1" si="35"/>
        <v>60625.429791770177</v>
      </c>
      <c r="AW64" s="156">
        <f t="shared" ca="1" si="35"/>
        <v>0</v>
      </c>
      <c r="AX64" s="156">
        <f t="shared" ca="1" si="35"/>
        <v>31398.557768749532</v>
      </c>
      <c r="AY64" s="156">
        <f t="shared" ca="1" si="35"/>
        <v>62851.87146503097</v>
      </c>
      <c r="AZ64" s="156">
        <f t="shared" ca="1" si="35"/>
        <v>0</v>
      </c>
      <c r="BA64" s="156">
        <f t="shared" ca="1" si="35"/>
        <v>31720.75644283693</v>
      </c>
      <c r="BB64" s="156">
        <f t="shared" ca="1" si="35"/>
        <v>63750.457067192387</v>
      </c>
      <c r="BC64" s="156">
        <f t="shared" ca="1" si="35"/>
        <v>0</v>
      </c>
      <c r="BD64" s="156">
        <f t="shared" ca="1" si="35"/>
        <v>32029.460679606673</v>
      </c>
      <c r="BE64" s="156">
        <f t="shared" ca="1" si="35"/>
        <v>64235.408777881952</v>
      </c>
      <c r="BF64" s="156">
        <f t="shared" ca="1" si="35"/>
        <v>0</v>
      </c>
      <c r="BG64" s="156">
        <f t="shared" ca="1" si="35"/>
        <v>32538.738291364854</v>
      </c>
      <c r="BH64" s="156">
        <f t="shared" ca="1" si="35"/>
        <v>65077.355273209803</v>
      </c>
      <c r="BI64" s="156">
        <f t="shared" ca="1" si="35"/>
        <v>0</v>
      </c>
      <c r="BJ64" s="156">
        <f t="shared" ca="1" si="35"/>
        <v>0</v>
      </c>
      <c r="BK64" s="156">
        <f t="shared" ca="1" si="35"/>
        <v>0</v>
      </c>
      <c r="BL64" s="156">
        <f t="shared" ca="1" si="35"/>
        <v>0</v>
      </c>
      <c r="BM64" s="156">
        <f t="shared" ca="1" si="35"/>
        <v>0</v>
      </c>
      <c r="BN64" s="156">
        <f t="shared" ca="1" si="35"/>
        <v>21145.53130850754</v>
      </c>
      <c r="BO64" s="156">
        <f t="shared" ca="1" si="35"/>
        <v>0</v>
      </c>
      <c r="BP64" s="156">
        <f t="shared" ca="1" si="35"/>
        <v>0</v>
      </c>
      <c r="BQ64" s="156">
        <f t="shared" ref="BQ64:EB64" ca="1" si="36">BP68</f>
        <v>27554.790923451212</v>
      </c>
      <c r="BR64" s="156">
        <f t="shared" ca="1" si="36"/>
        <v>0</v>
      </c>
      <c r="BS64" s="156">
        <f t="shared" ca="1" si="36"/>
        <v>38498.827449829063</v>
      </c>
      <c r="BT64" s="156">
        <f t="shared" ca="1" si="36"/>
        <v>76997.529950852622</v>
      </c>
      <c r="BU64" s="156">
        <f t="shared" ca="1" si="36"/>
        <v>0</v>
      </c>
      <c r="BV64" s="156">
        <f t="shared" ca="1" si="36"/>
        <v>38498.451678180158</v>
      </c>
      <c r="BW64" s="156">
        <f t="shared" ca="1" si="36"/>
        <v>77054.993919878922</v>
      </c>
      <c r="BX64" s="156">
        <f t="shared" ca="1" si="36"/>
        <v>0</v>
      </c>
      <c r="BY64" s="156">
        <f t="shared" ca="1" si="36"/>
        <v>23442.325568708322</v>
      </c>
      <c r="BZ64" s="156">
        <f t="shared" ca="1" si="36"/>
        <v>48474.713722353146</v>
      </c>
      <c r="CA64" s="156">
        <f t="shared" ca="1" si="36"/>
        <v>0</v>
      </c>
      <c r="CB64" s="156">
        <f t="shared" ca="1" si="36"/>
        <v>25032.133596260865</v>
      </c>
      <c r="CC64" s="156">
        <f t="shared" ca="1" si="36"/>
        <v>50251.502694987284</v>
      </c>
      <c r="CD64" s="156">
        <f t="shared" ca="1" si="36"/>
        <v>0</v>
      </c>
      <c r="CE64" s="156">
        <f t="shared" ca="1" si="36"/>
        <v>25572.426214575105</v>
      </c>
      <c r="CF64" s="156">
        <f t="shared" ca="1" si="36"/>
        <v>51144.723731880564</v>
      </c>
      <c r="CG64" s="156">
        <f t="shared" ca="1" si="36"/>
        <v>0</v>
      </c>
      <c r="CH64" s="156">
        <f t="shared" ca="1" si="36"/>
        <v>25572.039169776741</v>
      </c>
      <c r="CI64" s="156">
        <f t="shared" ca="1" si="36"/>
        <v>51203.911619977654</v>
      </c>
      <c r="CJ64" s="156">
        <f t="shared" ca="1" si="36"/>
        <v>0</v>
      </c>
      <c r="CK64" s="156">
        <f t="shared" ca="1" si="36"/>
        <v>0</v>
      </c>
      <c r="CL64" s="156">
        <f t="shared" ca="1" si="36"/>
        <v>0</v>
      </c>
      <c r="CM64" s="156">
        <f t="shared" ca="1" si="36"/>
        <v>0</v>
      </c>
      <c r="CN64" s="156">
        <f t="shared" ca="1" si="36"/>
        <v>0</v>
      </c>
      <c r="CO64" s="156">
        <f t="shared" ca="1" si="36"/>
        <v>0</v>
      </c>
      <c r="CP64" s="156">
        <f t="shared" ca="1" si="36"/>
        <v>0</v>
      </c>
      <c r="CQ64" s="156">
        <f t="shared" ca="1" si="36"/>
        <v>0</v>
      </c>
      <c r="CR64" s="156">
        <f t="shared" ca="1" si="36"/>
        <v>0</v>
      </c>
      <c r="CS64" s="156">
        <f t="shared" ca="1" si="36"/>
        <v>0</v>
      </c>
      <c r="CT64" s="156">
        <f t="shared" ca="1" si="36"/>
        <v>0</v>
      </c>
      <c r="CU64" s="156">
        <f t="shared" ca="1" si="36"/>
        <v>0</v>
      </c>
      <c r="CV64" s="156">
        <f t="shared" ca="1" si="36"/>
        <v>0</v>
      </c>
      <c r="CW64" s="156">
        <f t="shared" ca="1" si="36"/>
        <v>0</v>
      </c>
      <c r="CX64" s="156">
        <f t="shared" ca="1" si="36"/>
        <v>0</v>
      </c>
      <c r="CY64" s="156">
        <f t="shared" ca="1" si="36"/>
        <v>0</v>
      </c>
      <c r="CZ64" s="156">
        <f t="shared" ca="1" si="36"/>
        <v>0</v>
      </c>
      <c r="DA64" s="156">
        <f t="shared" ca="1" si="36"/>
        <v>0</v>
      </c>
      <c r="DB64" s="156">
        <f t="shared" ca="1" si="36"/>
        <v>0</v>
      </c>
      <c r="DC64" s="156">
        <f t="shared" ca="1" si="36"/>
        <v>0</v>
      </c>
      <c r="DD64" s="156">
        <f t="shared" ca="1" si="36"/>
        <v>0</v>
      </c>
      <c r="DE64" s="156">
        <f t="shared" ca="1" si="36"/>
        <v>0</v>
      </c>
      <c r="DF64" s="156">
        <f t="shared" ca="1" si="36"/>
        <v>0</v>
      </c>
      <c r="DG64" s="156">
        <f t="shared" ca="1" si="36"/>
        <v>0</v>
      </c>
      <c r="DH64" s="156">
        <f t="shared" ca="1" si="36"/>
        <v>0</v>
      </c>
      <c r="DI64" s="156">
        <f t="shared" ca="1" si="36"/>
        <v>0</v>
      </c>
      <c r="DJ64" s="156">
        <f t="shared" ca="1" si="36"/>
        <v>0</v>
      </c>
      <c r="DK64" s="156">
        <f t="shared" ca="1" si="36"/>
        <v>0</v>
      </c>
      <c r="DL64" s="156">
        <f t="shared" ca="1" si="36"/>
        <v>0</v>
      </c>
      <c r="DM64" s="156">
        <f t="shared" ca="1" si="36"/>
        <v>0</v>
      </c>
      <c r="DN64" s="156">
        <f t="shared" ca="1" si="36"/>
        <v>0</v>
      </c>
      <c r="DO64" s="156">
        <f t="shared" ca="1" si="36"/>
        <v>0</v>
      </c>
      <c r="DP64" s="156">
        <f t="shared" ca="1" si="36"/>
        <v>0</v>
      </c>
      <c r="DQ64" s="156">
        <f t="shared" ca="1" si="36"/>
        <v>0</v>
      </c>
      <c r="DR64" s="156">
        <f t="shared" ca="1" si="36"/>
        <v>0</v>
      </c>
      <c r="DS64" s="156">
        <f t="shared" ca="1" si="36"/>
        <v>0</v>
      </c>
      <c r="DT64" s="156">
        <f t="shared" ca="1" si="36"/>
        <v>0</v>
      </c>
      <c r="DU64" s="156">
        <f t="shared" ca="1" si="36"/>
        <v>0</v>
      </c>
      <c r="DV64" s="156">
        <f t="shared" ca="1" si="36"/>
        <v>0</v>
      </c>
      <c r="DW64" s="156">
        <f t="shared" ca="1" si="36"/>
        <v>0</v>
      </c>
      <c r="DX64" s="156">
        <f t="shared" ca="1" si="36"/>
        <v>0</v>
      </c>
      <c r="DY64" s="156">
        <f t="shared" ca="1" si="36"/>
        <v>0</v>
      </c>
      <c r="DZ64" s="156">
        <f t="shared" ca="1" si="36"/>
        <v>0</v>
      </c>
      <c r="EA64" s="156">
        <f t="shared" ca="1" si="36"/>
        <v>0</v>
      </c>
      <c r="EB64" s="156">
        <f t="shared" ca="1" si="36"/>
        <v>0</v>
      </c>
      <c r="EC64" s="156">
        <f t="shared" ref="EC64:EE64" ca="1" si="37">EB68</f>
        <v>0</v>
      </c>
      <c r="ED64" s="156">
        <f t="shared" ca="1" si="37"/>
        <v>0</v>
      </c>
      <c r="EE64" s="158">
        <f t="shared" ca="1" si="37"/>
        <v>0</v>
      </c>
    </row>
    <row r="65" spans="1:135" x14ac:dyDescent="0.25">
      <c r="A65" s="156">
        <f ca="1">SUMIF($C$3:$EE$3,"&lt;="&amp;Summary!$B$19,'Monthly CF'!C65:EE65)</f>
        <v>11221112.968612708</v>
      </c>
      <c r="B65" s="27" t="s">
        <v>231</v>
      </c>
      <c r="C65" s="156">
        <v>0</v>
      </c>
      <c r="D65" s="156">
        <f ca="1">IF(D61&gt;0,D61,0)</f>
        <v>0</v>
      </c>
      <c r="E65" s="156">
        <f t="shared" ref="E65:BP65" ca="1" si="38">IF(E61&gt;0,E61,0)</f>
        <v>0</v>
      </c>
      <c r="F65" s="156">
        <f t="shared" ca="1" si="38"/>
        <v>0</v>
      </c>
      <c r="G65" s="156">
        <f t="shared" ca="1" si="38"/>
        <v>0</v>
      </c>
      <c r="H65" s="156">
        <f t="shared" ca="1" si="38"/>
        <v>0</v>
      </c>
      <c r="I65" s="156">
        <f t="shared" ca="1" si="38"/>
        <v>0</v>
      </c>
      <c r="J65" s="156">
        <f t="shared" ca="1" si="38"/>
        <v>0</v>
      </c>
      <c r="K65" s="156">
        <f t="shared" ca="1" si="38"/>
        <v>0</v>
      </c>
      <c r="L65" s="156">
        <f t="shared" ca="1" si="38"/>
        <v>0</v>
      </c>
      <c r="M65" s="156">
        <f t="shared" ca="1" si="38"/>
        <v>0</v>
      </c>
      <c r="N65" s="156">
        <f t="shared" ca="1" si="38"/>
        <v>0</v>
      </c>
      <c r="O65" s="156">
        <f t="shared" ca="1" si="38"/>
        <v>0</v>
      </c>
      <c r="P65" s="156">
        <f t="shared" ca="1" si="38"/>
        <v>0</v>
      </c>
      <c r="Q65" s="156">
        <f t="shared" ca="1" si="38"/>
        <v>0</v>
      </c>
      <c r="R65" s="156">
        <f t="shared" ca="1" si="38"/>
        <v>0</v>
      </c>
      <c r="S65" s="156">
        <f t="shared" ca="1" si="38"/>
        <v>0</v>
      </c>
      <c r="T65" s="156">
        <f t="shared" ca="1" si="38"/>
        <v>0</v>
      </c>
      <c r="U65" s="156">
        <f t="shared" ca="1" si="38"/>
        <v>0</v>
      </c>
      <c r="V65" s="156">
        <f t="shared" ca="1" si="38"/>
        <v>0</v>
      </c>
      <c r="W65" s="156">
        <f t="shared" ca="1" si="38"/>
        <v>0</v>
      </c>
      <c r="X65" s="156">
        <f t="shared" ca="1" si="38"/>
        <v>0</v>
      </c>
      <c r="Y65" s="156">
        <f t="shared" ca="1" si="38"/>
        <v>0</v>
      </c>
      <c r="Z65" s="156">
        <f t="shared" ca="1" si="38"/>
        <v>0</v>
      </c>
      <c r="AA65" s="156">
        <f t="shared" ca="1" si="38"/>
        <v>0</v>
      </c>
      <c r="AB65" s="156">
        <f t="shared" ca="1" si="38"/>
        <v>0</v>
      </c>
      <c r="AC65" s="156">
        <f t="shared" ca="1" si="38"/>
        <v>1370.0417356390899</v>
      </c>
      <c r="AD65" s="156">
        <f t="shared" ca="1" si="38"/>
        <v>4525.576396215296</v>
      </c>
      <c r="AE65" s="156">
        <f t="shared" ca="1" si="38"/>
        <v>5889.020077278914</v>
      </c>
      <c r="AF65" s="156">
        <f t="shared" ca="1" si="38"/>
        <v>6419.0438712297655</v>
      </c>
      <c r="AG65" s="156">
        <f t="shared" ca="1" si="38"/>
        <v>18507.454008471181</v>
      </c>
      <c r="AH65" s="156">
        <f t="shared" ca="1" si="38"/>
        <v>28574.701540501956</v>
      </c>
      <c r="AI65" s="156">
        <f t="shared" ca="1" si="38"/>
        <v>28542.290643053933</v>
      </c>
      <c r="AJ65" s="156">
        <f t="shared" ca="1" si="38"/>
        <v>29469.829268263016</v>
      </c>
      <c r="AK65" s="156">
        <f t="shared" ca="1" si="38"/>
        <v>35298.085736273737</v>
      </c>
      <c r="AL65" s="156">
        <f t="shared" ca="1" si="38"/>
        <v>46207.494045484025</v>
      </c>
      <c r="AM65" s="156">
        <f t="shared" ca="1" si="38"/>
        <v>4148194.2403769507</v>
      </c>
      <c r="AN65" s="156">
        <f t="shared" ca="1" si="38"/>
        <v>29518.616649508411</v>
      </c>
      <c r="AO65" s="156">
        <f t="shared" ca="1" si="38"/>
        <v>29818.562456807944</v>
      </c>
      <c r="AP65" s="156">
        <f t="shared" ca="1" si="38"/>
        <v>29818.446122230795</v>
      </c>
      <c r="AQ65" s="156">
        <f t="shared" ca="1" si="38"/>
        <v>29818.329500741187</v>
      </c>
      <c r="AR65" s="156">
        <f t="shared" ca="1" si="38"/>
        <v>29989.676509157296</v>
      </c>
      <c r="AS65" s="156">
        <f t="shared" ca="1" si="38"/>
        <v>30312.891270481115</v>
      </c>
      <c r="AT65" s="156">
        <f t="shared" ca="1" si="38"/>
        <v>30312.773784001554</v>
      </c>
      <c r="AU65" s="156">
        <f t="shared" ca="1" si="38"/>
        <v>30312.656007768623</v>
      </c>
      <c r="AV65" s="156">
        <f t="shared" ca="1" si="38"/>
        <v>31300.911075088363</v>
      </c>
      <c r="AW65" s="156">
        <f t="shared" ca="1" si="38"/>
        <v>31398.557768749532</v>
      </c>
      <c r="AX65" s="156">
        <f t="shared" ca="1" si="38"/>
        <v>31453.313696281439</v>
      </c>
      <c r="AY65" s="156">
        <f t="shared" ca="1" si="38"/>
        <v>31453.194753871365</v>
      </c>
      <c r="AZ65" s="156">
        <f t="shared" ca="1" si="38"/>
        <v>31720.75644283693</v>
      </c>
      <c r="BA65" s="156">
        <f t="shared" ca="1" si="38"/>
        <v>32029.700624355457</v>
      </c>
      <c r="BB65" s="156">
        <f t="shared" ca="1" si="38"/>
        <v>32029.580799740994</v>
      </c>
      <c r="BC65" s="156">
        <f t="shared" ca="1" si="38"/>
        <v>32029.460679606673</v>
      </c>
      <c r="BD65" s="156">
        <f t="shared" ca="1" si="38"/>
        <v>32205.948098275279</v>
      </c>
      <c r="BE65" s="156">
        <f t="shared" ca="1" si="38"/>
        <v>32538.859302438803</v>
      </c>
      <c r="BF65" s="156">
        <f t="shared" ca="1" si="38"/>
        <v>32538.738291364854</v>
      </c>
      <c r="BG65" s="156">
        <f t="shared" ca="1" si="38"/>
        <v>32538.616981844949</v>
      </c>
      <c r="BH65" s="156">
        <f t="shared" ca="1" si="38"/>
        <v>0</v>
      </c>
      <c r="BI65" s="156">
        <f t="shared" ca="1" si="38"/>
        <v>0</v>
      </c>
      <c r="BJ65" s="156">
        <f t="shared" ca="1" si="38"/>
        <v>0</v>
      </c>
      <c r="BK65" s="156">
        <f t="shared" ca="1" si="38"/>
        <v>0</v>
      </c>
      <c r="BL65" s="156">
        <f t="shared" ca="1" si="38"/>
        <v>0</v>
      </c>
      <c r="BM65" s="156">
        <f t="shared" ca="1" si="38"/>
        <v>21145.53130850754</v>
      </c>
      <c r="BN65" s="156">
        <f t="shared" ca="1" si="38"/>
        <v>24915.815305508913</v>
      </c>
      <c r="BO65" s="156">
        <f t="shared" ca="1" si="38"/>
        <v>0</v>
      </c>
      <c r="BP65" s="156">
        <f t="shared" ca="1" si="38"/>
        <v>27554.790923451212</v>
      </c>
      <c r="BQ65" s="156">
        <f t="shared" ref="BQ65:EB65" ca="1" si="39">IF(BQ61&gt;0,BQ61,0)</f>
        <v>27897.689463739654</v>
      </c>
      <c r="BR65" s="156">
        <f t="shared" ca="1" si="39"/>
        <v>38498.827449829063</v>
      </c>
      <c r="BS65" s="156">
        <f t="shared" ca="1" si="39"/>
        <v>38498.702501023559</v>
      </c>
      <c r="BT65" s="156">
        <f t="shared" ca="1" si="39"/>
        <v>38498.577244060602</v>
      </c>
      <c r="BU65" s="156">
        <f t="shared" ca="1" si="39"/>
        <v>38498.451678180158</v>
      </c>
      <c r="BV65" s="156">
        <f t="shared" ca="1" si="39"/>
        <v>38556.542241698764</v>
      </c>
      <c r="BW65" s="156">
        <f t="shared" ca="1" si="39"/>
        <v>38556.416055695918</v>
      </c>
      <c r="BX65" s="156">
        <f t="shared" ca="1" si="39"/>
        <v>23442.325568708322</v>
      </c>
      <c r="BY65" s="156">
        <f t="shared" ca="1" si="39"/>
        <v>25032.388153644824</v>
      </c>
      <c r="BZ65" s="156">
        <f t="shared" ca="1" si="39"/>
        <v>25032.261031711365</v>
      </c>
      <c r="CA65" s="156">
        <f t="shared" ca="1" si="39"/>
        <v>25032.133596260865</v>
      </c>
      <c r="CB65" s="156">
        <f t="shared" ca="1" si="39"/>
        <v>25219.36909872642</v>
      </c>
      <c r="CC65" s="156">
        <f t="shared" ca="1" si="39"/>
        <v>25572.554595223475</v>
      </c>
      <c r="CD65" s="156">
        <f t="shared" ca="1" si="39"/>
        <v>25572.426214575105</v>
      </c>
      <c r="CE65" s="156">
        <f t="shared" ca="1" si="39"/>
        <v>25572.297517305458</v>
      </c>
      <c r="CF65" s="156">
        <f t="shared" ca="1" si="39"/>
        <v>25572.168502633584</v>
      </c>
      <c r="CG65" s="156">
        <f t="shared" ca="1" si="39"/>
        <v>25572.039169776741</v>
      </c>
      <c r="CH65" s="156">
        <f t="shared" ca="1" si="39"/>
        <v>25631.872450200914</v>
      </c>
      <c r="CI65" s="156">
        <f t="shared" ca="1" si="39"/>
        <v>5635102.4200277328</v>
      </c>
      <c r="CJ65" s="156">
        <f t="shared" ca="1" si="39"/>
        <v>0</v>
      </c>
      <c r="CK65" s="156">
        <f t="shared" ca="1" si="39"/>
        <v>0</v>
      </c>
      <c r="CL65" s="156">
        <f t="shared" ca="1" si="39"/>
        <v>0</v>
      </c>
      <c r="CM65" s="156">
        <f t="shared" ca="1" si="39"/>
        <v>0</v>
      </c>
      <c r="CN65" s="156">
        <f t="shared" ca="1" si="39"/>
        <v>0</v>
      </c>
      <c r="CO65" s="156">
        <f t="shared" ca="1" si="39"/>
        <v>0</v>
      </c>
      <c r="CP65" s="156">
        <f t="shared" ca="1" si="39"/>
        <v>0</v>
      </c>
      <c r="CQ65" s="156">
        <f t="shared" ca="1" si="39"/>
        <v>0</v>
      </c>
      <c r="CR65" s="156">
        <f t="shared" ca="1" si="39"/>
        <v>0</v>
      </c>
      <c r="CS65" s="156">
        <f t="shared" ca="1" si="39"/>
        <v>0</v>
      </c>
      <c r="CT65" s="156">
        <f t="shared" ca="1" si="39"/>
        <v>0</v>
      </c>
      <c r="CU65" s="156">
        <f t="shared" ca="1" si="39"/>
        <v>0</v>
      </c>
      <c r="CV65" s="156">
        <f t="shared" ca="1" si="39"/>
        <v>0</v>
      </c>
      <c r="CW65" s="156">
        <f t="shared" ca="1" si="39"/>
        <v>0</v>
      </c>
      <c r="CX65" s="156">
        <f t="shared" ca="1" si="39"/>
        <v>0</v>
      </c>
      <c r="CY65" s="156">
        <f t="shared" ca="1" si="39"/>
        <v>0</v>
      </c>
      <c r="CZ65" s="156">
        <f t="shared" ca="1" si="39"/>
        <v>0</v>
      </c>
      <c r="DA65" s="156">
        <f t="shared" ca="1" si="39"/>
        <v>0</v>
      </c>
      <c r="DB65" s="156">
        <f t="shared" ca="1" si="39"/>
        <v>0</v>
      </c>
      <c r="DC65" s="156">
        <f t="shared" ca="1" si="39"/>
        <v>0</v>
      </c>
      <c r="DD65" s="156">
        <f t="shared" ca="1" si="39"/>
        <v>0</v>
      </c>
      <c r="DE65" s="156">
        <f t="shared" ca="1" si="39"/>
        <v>0</v>
      </c>
      <c r="DF65" s="156">
        <f t="shared" ca="1" si="39"/>
        <v>0</v>
      </c>
      <c r="DG65" s="156">
        <f t="shared" ca="1" si="39"/>
        <v>0</v>
      </c>
      <c r="DH65" s="156">
        <f t="shared" ca="1" si="39"/>
        <v>0</v>
      </c>
      <c r="DI65" s="156">
        <f t="shared" ca="1" si="39"/>
        <v>0</v>
      </c>
      <c r="DJ65" s="156">
        <f t="shared" ca="1" si="39"/>
        <v>0</v>
      </c>
      <c r="DK65" s="156">
        <f t="shared" ca="1" si="39"/>
        <v>0</v>
      </c>
      <c r="DL65" s="156">
        <f t="shared" ca="1" si="39"/>
        <v>0</v>
      </c>
      <c r="DM65" s="156">
        <f t="shared" ca="1" si="39"/>
        <v>0</v>
      </c>
      <c r="DN65" s="156">
        <f t="shared" ca="1" si="39"/>
        <v>0</v>
      </c>
      <c r="DO65" s="156">
        <f t="shared" ca="1" si="39"/>
        <v>0</v>
      </c>
      <c r="DP65" s="156">
        <f t="shared" ca="1" si="39"/>
        <v>0</v>
      </c>
      <c r="DQ65" s="156">
        <f t="shared" ca="1" si="39"/>
        <v>0</v>
      </c>
      <c r="DR65" s="156">
        <f t="shared" ca="1" si="39"/>
        <v>0</v>
      </c>
      <c r="DS65" s="156">
        <f t="shared" ca="1" si="39"/>
        <v>0</v>
      </c>
      <c r="DT65" s="156">
        <f t="shared" ca="1" si="39"/>
        <v>0</v>
      </c>
      <c r="DU65" s="156">
        <f t="shared" ca="1" si="39"/>
        <v>0</v>
      </c>
      <c r="DV65" s="156">
        <f t="shared" ca="1" si="39"/>
        <v>0</v>
      </c>
      <c r="DW65" s="156">
        <f t="shared" ca="1" si="39"/>
        <v>0</v>
      </c>
      <c r="DX65" s="156">
        <f t="shared" ca="1" si="39"/>
        <v>0</v>
      </c>
      <c r="DY65" s="156">
        <f t="shared" ca="1" si="39"/>
        <v>0</v>
      </c>
      <c r="DZ65" s="156">
        <f t="shared" ca="1" si="39"/>
        <v>0</v>
      </c>
      <c r="EA65" s="156">
        <f t="shared" ca="1" si="39"/>
        <v>0</v>
      </c>
      <c r="EB65" s="156">
        <f t="shared" ca="1" si="39"/>
        <v>0</v>
      </c>
      <c r="EC65" s="156">
        <f t="shared" ref="EC65:EE65" ca="1" si="40">IF(EC61&gt;0,EC61,0)</f>
        <v>0</v>
      </c>
      <c r="ED65" s="156">
        <f t="shared" ca="1" si="40"/>
        <v>0</v>
      </c>
      <c r="EE65" s="158">
        <f t="shared" ca="1" si="40"/>
        <v>0</v>
      </c>
    </row>
    <row r="66" spans="1:135" x14ac:dyDescent="0.25">
      <c r="A66" s="156">
        <f ca="1">SUMIF($C$3:$EE$3,"&lt;="&amp;Summary!$B$19,'Monthly CF'!C66:EE66)</f>
        <v>-4654929.5787318451</v>
      </c>
      <c r="B66" s="27" t="s">
        <v>232</v>
      </c>
      <c r="C66" s="156">
        <f ca="1">IF(C61&lt;0,C61,0)</f>
        <v>-4024496.6859605554</v>
      </c>
      <c r="D66" s="156">
        <f ca="1">IF(D61&lt;0,D61,0)</f>
        <v>0</v>
      </c>
      <c r="E66" s="156">
        <f t="shared" ref="E66:BP66" ca="1" si="41">IF(E61&lt;0,E61,0)</f>
        <v>0</v>
      </c>
      <c r="F66" s="156">
        <f t="shared" ca="1" si="41"/>
        <v>0</v>
      </c>
      <c r="G66" s="156">
        <f t="shared" ca="1" si="41"/>
        <v>0</v>
      </c>
      <c r="H66" s="156">
        <f t="shared" ca="1" si="41"/>
        <v>0</v>
      </c>
      <c r="I66" s="156">
        <f t="shared" ca="1" si="41"/>
        <v>0</v>
      </c>
      <c r="J66" s="156">
        <f t="shared" ca="1" si="41"/>
        <v>0</v>
      </c>
      <c r="K66" s="156">
        <f t="shared" ca="1" si="41"/>
        <v>0</v>
      </c>
      <c r="L66" s="156">
        <f t="shared" ca="1" si="41"/>
        <v>0</v>
      </c>
      <c r="M66" s="156">
        <f t="shared" ca="1" si="41"/>
        <v>0</v>
      </c>
      <c r="N66" s="156">
        <f t="shared" ca="1" si="41"/>
        <v>0</v>
      </c>
      <c r="O66" s="156">
        <f t="shared" ca="1" si="41"/>
        <v>0</v>
      </c>
      <c r="P66" s="156">
        <f t="shared" ca="1" si="41"/>
        <v>0</v>
      </c>
      <c r="Q66" s="156">
        <f t="shared" ca="1" si="41"/>
        <v>0</v>
      </c>
      <c r="R66" s="156">
        <f t="shared" ca="1" si="41"/>
        <v>0</v>
      </c>
      <c r="S66" s="156">
        <f t="shared" ca="1" si="41"/>
        <v>0</v>
      </c>
      <c r="T66" s="156">
        <f t="shared" ca="1" si="41"/>
        <v>0</v>
      </c>
      <c r="U66" s="156">
        <f t="shared" ca="1" si="41"/>
        <v>0</v>
      </c>
      <c r="V66" s="156">
        <f t="shared" ca="1" si="41"/>
        <v>0</v>
      </c>
      <c r="W66" s="156">
        <f t="shared" ca="1" si="41"/>
        <v>0</v>
      </c>
      <c r="X66" s="156">
        <f t="shared" ca="1" si="41"/>
        <v>0</v>
      </c>
      <c r="Y66" s="156">
        <f t="shared" ca="1" si="41"/>
        <v>0</v>
      </c>
      <c r="Z66" s="156">
        <f t="shared" ca="1" si="41"/>
        <v>0</v>
      </c>
      <c r="AA66" s="156">
        <f t="shared" ca="1" si="41"/>
        <v>-2.9103830456733704E-11</v>
      </c>
      <c r="AB66" s="156">
        <f t="shared" ca="1" si="41"/>
        <v>-1.4551915228366852E-11</v>
      </c>
      <c r="AC66" s="156">
        <f t="shared" ca="1" si="41"/>
        <v>0</v>
      </c>
      <c r="AD66" s="156">
        <f t="shared" ca="1" si="41"/>
        <v>0</v>
      </c>
      <c r="AE66" s="156">
        <f t="shared" ca="1" si="41"/>
        <v>0</v>
      </c>
      <c r="AF66" s="156">
        <f t="shared" ca="1" si="41"/>
        <v>0</v>
      </c>
      <c r="AG66" s="156">
        <f t="shared" ca="1" si="41"/>
        <v>0</v>
      </c>
      <c r="AH66" s="156">
        <f t="shared" ca="1" si="41"/>
        <v>0</v>
      </c>
      <c r="AI66" s="156">
        <f t="shared" ca="1" si="41"/>
        <v>0</v>
      </c>
      <c r="AJ66" s="156">
        <f t="shared" ca="1" si="41"/>
        <v>0</v>
      </c>
      <c r="AK66" s="156">
        <f t="shared" ca="1" si="41"/>
        <v>0</v>
      </c>
      <c r="AL66" s="156">
        <f t="shared" ca="1" si="41"/>
        <v>0</v>
      </c>
      <c r="AM66" s="156">
        <f t="shared" ca="1" si="41"/>
        <v>0</v>
      </c>
      <c r="AN66" s="156">
        <f t="shared" ca="1" si="41"/>
        <v>0</v>
      </c>
      <c r="AO66" s="156">
        <f t="shared" ca="1" si="41"/>
        <v>0</v>
      </c>
      <c r="AP66" s="156">
        <f t="shared" ca="1" si="41"/>
        <v>0</v>
      </c>
      <c r="AQ66" s="156">
        <f t="shared" ca="1" si="41"/>
        <v>0</v>
      </c>
      <c r="AR66" s="156">
        <f t="shared" ca="1" si="41"/>
        <v>0</v>
      </c>
      <c r="AS66" s="156">
        <f t="shared" ca="1" si="41"/>
        <v>0</v>
      </c>
      <c r="AT66" s="156">
        <f t="shared" ca="1" si="41"/>
        <v>0</v>
      </c>
      <c r="AU66" s="156">
        <f t="shared" ca="1" si="41"/>
        <v>0</v>
      </c>
      <c r="AV66" s="156">
        <f t="shared" ca="1" si="41"/>
        <v>0</v>
      </c>
      <c r="AW66" s="156">
        <f t="shared" ca="1" si="41"/>
        <v>0</v>
      </c>
      <c r="AX66" s="156">
        <f t="shared" ca="1" si="41"/>
        <v>0</v>
      </c>
      <c r="AY66" s="156">
        <f t="shared" ca="1" si="41"/>
        <v>0</v>
      </c>
      <c r="AZ66" s="156">
        <f t="shared" ca="1" si="41"/>
        <v>0</v>
      </c>
      <c r="BA66" s="156">
        <f t="shared" ca="1" si="41"/>
        <v>0</v>
      </c>
      <c r="BB66" s="156">
        <f t="shared" ca="1" si="41"/>
        <v>0</v>
      </c>
      <c r="BC66" s="156">
        <f t="shared" ca="1" si="41"/>
        <v>0</v>
      </c>
      <c r="BD66" s="156">
        <f t="shared" ca="1" si="41"/>
        <v>0</v>
      </c>
      <c r="BE66" s="156">
        <f t="shared" ca="1" si="41"/>
        <v>0</v>
      </c>
      <c r="BF66" s="156">
        <f t="shared" ca="1" si="41"/>
        <v>0</v>
      </c>
      <c r="BG66" s="156">
        <f t="shared" ca="1" si="41"/>
        <v>0</v>
      </c>
      <c r="BH66" s="156">
        <f t="shared" ca="1" si="41"/>
        <v>-8883.8453349346673</v>
      </c>
      <c r="BI66" s="156">
        <f t="shared" ca="1" si="41"/>
        <v>-12793.63493410515</v>
      </c>
      <c r="BJ66" s="156">
        <f t="shared" ca="1" si="41"/>
        <v>-455759.12597554317</v>
      </c>
      <c r="BK66" s="156">
        <f t="shared" ca="1" si="41"/>
        <v>-49005.7494631468</v>
      </c>
      <c r="BL66" s="156">
        <f t="shared" ca="1" si="41"/>
        <v>-4420.4839462718082</v>
      </c>
      <c r="BM66" s="156">
        <f t="shared" ca="1" si="41"/>
        <v>0</v>
      </c>
      <c r="BN66" s="156">
        <f t="shared" ca="1" si="41"/>
        <v>0</v>
      </c>
      <c r="BO66" s="156">
        <f t="shared" ca="1" si="41"/>
        <v>-99570.053117288306</v>
      </c>
      <c r="BP66" s="156">
        <f t="shared" ca="1" si="41"/>
        <v>0</v>
      </c>
      <c r="BQ66" s="156">
        <f t="shared" ref="BQ66:EB66" ca="1" si="42">IF(BQ61&lt;0,BQ61,0)</f>
        <v>0</v>
      </c>
      <c r="BR66" s="156">
        <f t="shared" ca="1" si="42"/>
        <v>0</v>
      </c>
      <c r="BS66" s="156">
        <f t="shared" ca="1" si="42"/>
        <v>0</v>
      </c>
      <c r="BT66" s="156">
        <f t="shared" ca="1" si="42"/>
        <v>0</v>
      </c>
      <c r="BU66" s="156">
        <f t="shared" ca="1" si="42"/>
        <v>0</v>
      </c>
      <c r="BV66" s="156">
        <f t="shared" ca="1" si="42"/>
        <v>0</v>
      </c>
      <c r="BW66" s="156">
        <f t="shared" ca="1" si="42"/>
        <v>0</v>
      </c>
      <c r="BX66" s="156">
        <f t="shared" ca="1" si="42"/>
        <v>0</v>
      </c>
      <c r="BY66" s="156">
        <f t="shared" ca="1" si="42"/>
        <v>0</v>
      </c>
      <c r="BZ66" s="156">
        <f t="shared" ca="1" si="42"/>
        <v>0</v>
      </c>
      <c r="CA66" s="156">
        <f t="shared" ca="1" si="42"/>
        <v>0</v>
      </c>
      <c r="CB66" s="156">
        <f t="shared" ca="1" si="42"/>
        <v>0</v>
      </c>
      <c r="CC66" s="156">
        <f t="shared" ca="1" si="42"/>
        <v>0</v>
      </c>
      <c r="CD66" s="156">
        <f t="shared" ca="1" si="42"/>
        <v>0</v>
      </c>
      <c r="CE66" s="156">
        <f t="shared" ca="1" si="42"/>
        <v>0</v>
      </c>
      <c r="CF66" s="156">
        <f t="shared" ca="1" si="42"/>
        <v>0</v>
      </c>
      <c r="CG66" s="156">
        <f t="shared" ca="1" si="42"/>
        <v>0</v>
      </c>
      <c r="CH66" s="156">
        <f t="shared" ca="1" si="42"/>
        <v>0</v>
      </c>
      <c r="CI66" s="156">
        <f t="shared" ca="1" si="42"/>
        <v>0</v>
      </c>
      <c r="CJ66" s="156">
        <f t="shared" ca="1" si="42"/>
        <v>0</v>
      </c>
      <c r="CK66" s="156">
        <f t="shared" ca="1" si="42"/>
        <v>0</v>
      </c>
      <c r="CL66" s="156">
        <f t="shared" ca="1" si="42"/>
        <v>0</v>
      </c>
      <c r="CM66" s="156">
        <f t="shared" ca="1" si="42"/>
        <v>0</v>
      </c>
      <c r="CN66" s="156">
        <f t="shared" ca="1" si="42"/>
        <v>0</v>
      </c>
      <c r="CO66" s="156">
        <f t="shared" ca="1" si="42"/>
        <v>0</v>
      </c>
      <c r="CP66" s="156">
        <f t="shared" ca="1" si="42"/>
        <v>0</v>
      </c>
      <c r="CQ66" s="156">
        <f t="shared" ca="1" si="42"/>
        <v>0</v>
      </c>
      <c r="CR66" s="156">
        <f t="shared" ca="1" si="42"/>
        <v>0</v>
      </c>
      <c r="CS66" s="156">
        <f t="shared" ca="1" si="42"/>
        <v>0</v>
      </c>
      <c r="CT66" s="156">
        <f t="shared" ca="1" si="42"/>
        <v>0</v>
      </c>
      <c r="CU66" s="156">
        <f t="shared" ca="1" si="42"/>
        <v>0</v>
      </c>
      <c r="CV66" s="156">
        <f t="shared" ca="1" si="42"/>
        <v>0</v>
      </c>
      <c r="CW66" s="156">
        <f t="shared" ca="1" si="42"/>
        <v>0</v>
      </c>
      <c r="CX66" s="156">
        <f t="shared" ca="1" si="42"/>
        <v>0</v>
      </c>
      <c r="CY66" s="156">
        <f t="shared" ca="1" si="42"/>
        <v>0</v>
      </c>
      <c r="CZ66" s="156">
        <f t="shared" ca="1" si="42"/>
        <v>0</v>
      </c>
      <c r="DA66" s="156">
        <f t="shared" ca="1" si="42"/>
        <v>0</v>
      </c>
      <c r="DB66" s="156">
        <f t="shared" ca="1" si="42"/>
        <v>0</v>
      </c>
      <c r="DC66" s="156">
        <f t="shared" ca="1" si="42"/>
        <v>0</v>
      </c>
      <c r="DD66" s="156">
        <f t="shared" ca="1" si="42"/>
        <v>0</v>
      </c>
      <c r="DE66" s="156">
        <f t="shared" ca="1" si="42"/>
        <v>0</v>
      </c>
      <c r="DF66" s="156">
        <f t="shared" ca="1" si="42"/>
        <v>0</v>
      </c>
      <c r="DG66" s="156">
        <f t="shared" ca="1" si="42"/>
        <v>0</v>
      </c>
      <c r="DH66" s="156">
        <f t="shared" ca="1" si="42"/>
        <v>0</v>
      </c>
      <c r="DI66" s="156">
        <f t="shared" ca="1" si="42"/>
        <v>0</v>
      </c>
      <c r="DJ66" s="156">
        <f t="shared" ca="1" si="42"/>
        <v>0</v>
      </c>
      <c r="DK66" s="156">
        <f t="shared" ca="1" si="42"/>
        <v>0</v>
      </c>
      <c r="DL66" s="156">
        <f t="shared" ca="1" si="42"/>
        <v>0</v>
      </c>
      <c r="DM66" s="156">
        <f t="shared" ca="1" si="42"/>
        <v>0</v>
      </c>
      <c r="DN66" s="156">
        <f t="shared" ca="1" si="42"/>
        <v>0</v>
      </c>
      <c r="DO66" s="156">
        <f t="shared" ca="1" si="42"/>
        <v>0</v>
      </c>
      <c r="DP66" s="156">
        <f t="shared" ca="1" si="42"/>
        <v>0</v>
      </c>
      <c r="DQ66" s="156">
        <f t="shared" ca="1" si="42"/>
        <v>0</v>
      </c>
      <c r="DR66" s="156">
        <f t="shared" ca="1" si="42"/>
        <v>0</v>
      </c>
      <c r="DS66" s="156">
        <f t="shared" ca="1" si="42"/>
        <v>0</v>
      </c>
      <c r="DT66" s="156">
        <f t="shared" ca="1" si="42"/>
        <v>0</v>
      </c>
      <c r="DU66" s="156">
        <f t="shared" ca="1" si="42"/>
        <v>0</v>
      </c>
      <c r="DV66" s="156">
        <f t="shared" ca="1" si="42"/>
        <v>0</v>
      </c>
      <c r="DW66" s="156">
        <f t="shared" ca="1" si="42"/>
        <v>0</v>
      </c>
      <c r="DX66" s="156">
        <f t="shared" ca="1" si="42"/>
        <v>0</v>
      </c>
      <c r="DY66" s="156">
        <f t="shared" ca="1" si="42"/>
        <v>0</v>
      </c>
      <c r="DZ66" s="156">
        <f t="shared" ca="1" si="42"/>
        <v>0</v>
      </c>
      <c r="EA66" s="156">
        <f t="shared" ca="1" si="42"/>
        <v>0</v>
      </c>
      <c r="EB66" s="156">
        <f t="shared" ca="1" si="42"/>
        <v>0</v>
      </c>
      <c r="EC66" s="156">
        <f t="shared" ref="EC66:EE66" ca="1" si="43">IF(EC61&lt;0,EC61,0)</f>
        <v>0</v>
      </c>
      <c r="ED66" s="156">
        <f t="shared" ca="1" si="43"/>
        <v>0</v>
      </c>
      <c r="EE66" s="158">
        <f t="shared" ca="1" si="43"/>
        <v>0</v>
      </c>
    </row>
    <row r="67" spans="1:135" x14ac:dyDescent="0.25">
      <c r="A67" s="156">
        <f ca="1">SUMIF($C$3:$EE$3,"&lt;="&amp;Summary!$B$19,'Monthly CF'!C67:EE67)</f>
        <v>11221112.968612708</v>
      </c>
      <c r="B67" s="27" t="s">
        <v>233</v>
      </c>
      <c r="C67" s="156">
        <v>0</v>
      </c>
      <c r="D67" s="156">
        <f ca="1">IF(D3=Summary!$B$19,SUM('Monthly CF'!D64:D65),IF(SUM('Monthly CF'!D64:D66)&lt;=0,0,IF(Summary!$B$22="Monthly",SUM('Monthly CF'!D64:D65),IF(Summary!$B$22="Quarterly",IF('Monthly CF'!E2-'Monthly CF'!D2=1,SUM('Monthly CF'!D64:D65),0),IF(Summary!$B$22="Annually",IF('Monthly CF'!E1-'Monthly CF'!D1=1,SUM('Monthly CF'!D64:D65),0))))))</f>
        <v>0</v>
      </c>
      <c r="E67" s="156">
        <f ca="1">IF(E3=Summary!$B$19,SUM('Monthly CF'!E64:E65),IF(SUM('Monthly CF'!E64:E66)&lt;=0,0,IF(Summary!$B$22="Monthly",SUM('Monthly CF'!E64:E65),IF(Summary!$B$22="Quarterly",IF('Monthly CF'!F2-'Monthly CF'!E2=1,SUM('Monthly CF'!E64:E65),0),IF(Summary!$B$22="Annually",IF('Monthly CF'!F1-'Monthly CF'!E1=1,SUM('Monthly CF'!E64:E65),0))))))</f>
        <v>0</v>
      </c>
      <c r="F67" s="156">
        <f ca="1">IF(F3=Summary!$B$19,SUM('Monthly CF'!F64:F65),IF(SUM('Monthly CF'!F64:F66)&lt;=0,0,IF(Summary!$B$22="Monthly",SUM('Monthly CF'!F64:F65),IF(Summary!$B$22="Quarterly",IF('Monthly CF'!G2-'Monthly CF'!F2=1,SUM('Monthly CF'!F64:F65),0),IF(Summary!$B$22="Annually",IF('Monthly CF'!G1-'Monthly CF'!F1=1,SUM('Monthly CF'!F64:F65),0))))))</f>
        <v>0</v>
      </c>
      <c r="G67" s="156">
        <f ca="1">IF(G3=Summary!$B$19,SUM('Monthly CF'!G64:G65),IF(SUM('Monthly CF'!G64:G66)&lt;=0,0,IF(Summary!$B$22="Monthly",SUM('Monthly CF'!G64:G65),IF(Summary!$B$22="Quarterly",IF('Monthly CF'!H2-'Monthly CF'!G2=1,SUM('Monthly CF'!G64:G65),0),IF(Summary!$B$22="Annually",IF('Monthly CF'!H1-'Monthly CF'!G1=1,SUM('Monthly CF'!G64:G65),0))))))</f>
        <v>0</v>
      </c>
      <c r="H67" s="156">
        <f ca="1">IF(H3=Summary!$B$19,SUM('Monthly CF'!H64:H65),IF(SUM('Monthly CF'!H64:H66)&lt;=0,0,IF(Summary!$B$22="Monthly",SUM('Monthly CF'!H64:H65),IF(Summary!$B$22="Quarterly",IF('Monthly CF'!I2-'Monthly CF'!H2=1,SUM('Monthly CF'!H64:H65),0),IF(Summary!$B$22="Annually",IF('Monthly CF'!I1-'Monthly CF'!H1=1,SUM('Monthly CF'!H64:H65),0))))))</f>
        <v>0</v>
      </c>
      <c r="I67" s="156">
        <f ca="1">IF(I3=Summary!$B$19,SUM('Monthly CF'!I64:I65),IF(SUM('Monthly CF'!I64:I66)&lt;=0,0,IF(Summary!$B$22="Monthly",SUM('Monthly CF'!I64:I65),IF(Summary!$B$22="Quarterly",IF('Monthly CF'!J2-'Monthly CF'!I2=1,SUM('Monthly CF'!I64:I65),0),IF(Summary!$B$22="Annually",IF('Monthly CF'!J1-'Monthly CF'!I1=1,SUM('Monthly CF'!I64:I65),0))))))</f>
        <v>0</v>
      </c>
      <c r="J67" s="156">
        <f ca="1">IF(J3=Summary!$B$19,SUM('Monthly CF'!J64:J65),IF(SUM('Monthly CF'!J64:J66)&lt;=0,0,IF(Summary!$B$22="Monthly",SUM('Monthly CF'!J64:J65),IF(Summary!$B$22="Quarterly",IF('Monthly CF'!K2-'Monthly CF'!J2=1,SUM('Monthly CF'!J64:J65),0),IF(Summary!$B$22="Annually",IF('Monthly CF'!K1-'Monthly CF'!J1=1,SUM('Monthly CF'!J64:J65),0))))))</f>
        <v>0</v>
      </c>
      <c r="K67" s="156">
        <f ca="1">IF(K3=Summary!$B$19,SUM('Monthly CF'!K64:K65),IF(SUM('Monthly CF'!K64:K66)&lt;=0,0,IF(Summary!$B$22="Monthly",SUM('Monthly CF'!K64:K65),IF(Summary!$B$22="Quarterly",IF('Monthly CF'!L2-'Monthly CF'!K2=1,SUM('Monthly CF'!K64:K65),0),IF(Summary!$B$22="Annually",IF('Monthly CF'!L1-'Monthly CF'!K1=1,SUM('Monthly CF'!K64:K65),0))))))</f>
        <v>0</v>
      </c>
      <c r="L67" s="156">
        <f ca="1">IF(L3=Summary!$B$19,SUM('Monthly CF'!L64:L65),IF(SUM('Monthly CF'!L64:L66)&lt;=0,0,IF(Summary!$B$22="Monthly",SUM('Monthly CF'!L64:L65),IF(Summary!$B$22="Quarterly",IF('Monthly CF'!M2-'Monthly CF'!L2=1,SUM('Monthly CF'!L64:L65),0),IF(Summary!$B$22="Annually",IF('Monthly CF'!M1-'Monthly CF'!L1=1,SUM('Monthly CF'!L64:L65),0))))))</f>
        <v>0</v>
      </c>
      <c r="M67" s="156">
        <f ca="1">IF(M3=Summary!$B$19,SUM('Monthly CF'!M64:M65),IF(SUM('Monthly CF'!M64:M66)&lt;=0,0,IF(Summary!$B$22="Monthly",SUM('Monthly CF'!M64:M65),IF(Summary!$B$22="Quarterly",IF('Monthly CF'!N2-'Monthly CF'!M2=1,SUM('Monthly CF'!M64:M65),0),IF(Summary!$B$22="Annually",IF('Monthly CF'!N1-'Monthly CF'!M1=1,SUM('Monthly CF'!M64:M65),0))))))</f>
        <v>0</v>
      </c>
      <c r="N67" s="156">
        <f ca="1">IF(N3=Summary!$B$19,SUM('Monthly CF'!N64:N65),IF(SUM('Monthly CF'!N64:N66)&lt;=0,0,IF(Summary!$B$22="Monthly",SUM('Monthly CF'!N64:N65),IF(Summary!$B$22="Quarterly",IF('Monthly CF'!O2-'Monthly CF'!N2=1,SUM('Monthly CF'!N64:N65),0),IF(Summary!$B$22="Annually",IF('Monthly CF'!O1-'Monthly CF'!N1=1,SUM('Monthly CF'!N64:N65),0))))))</f>
        <v>0</v>
      </c>
      <c r="O67" s="156">
        <f ca="1">IF(O3=Summary!$B$19,SUM('Monthly CF'!O64:O65),IF(SUM('Monthly CF'!O64:O66)&lt;=0,0,IF(Summary!$B$22="Monthly",SUM('Monthly CF'!O64:O65),IF(Summary!$B$22="Quarterly",IF('Monthly CF'!P2-'Monthly CF'!O2=1,SUM('Monthly CF'!O64:O65),0),IF(Summary!$B$22="Annually",IF('Monthly CF'!P1-'Monthly CF'!O1=1,SUM('Monthly CF'!O64:O65),0))))))</f>
        <v>0</v>
      </c>
      <c r="P67" s="156">
        <f ca="1">IF(P3=Summary!$B$19,SUM('Monthly CF'!P64:P65),IF(SUM('Monthly CF'!P64:P66)&lt;=0,0,IF(Summary!$B$22="Monthly",SUM('Monthly CF'!P64:P65),IF(Summary!$B$22="Quarterly",IF('Monthly CF'!Q2-'Monthly CF'!P2=1,SUM('Monthly CF'!P64:P65),0),IF(Summary!$B$22="Annually",IF('Monthly CF'!Q1-'Monthly CF'!P1=1,SUM('Monthly CF'!P64:P65),0))))))</f>
        <v>0</v>
      </c>
      <c r="Q67" s="156">
        <f ca="1">IF(Q3=Summary!$B$19,SUM('Monthly CF'!Q64:Q65),IF(SUM('Monthly CF'!Q64:Q66)&lt;=0,0,IF(Summary!$B$22="Monthly",SUM('Monthly CF'!Q64:Q65),IF(Summary!$B$22="Quarterly",IF('Monthly CF'!R2-'Monthly CF'!Q2=1,SUM('Monthly CF'!Q64:Q65),0),IF(Summary!$B$22="Annually",IF('Monthly CF'!R1-'Monthly CF'!Q1=1,SUM('Monthly CF'!Q64:Q65),0))))))</f>
        <v>0</v>
      </c>
      <c r="R67" s="156">
        <f ca="1">IF(R3=Summary!$B$19,SUM('Monthly CF'!R64:R65),IF(SUM('Monthly CF'!R64:R66)&lt;=0,0,IF(Summary!$B$22="Monthly",SUM('Monthly CF'!R64:R65),IF(Summary!$B$22="Quarterly",IF('Monthly CF'!S2-'Monthly CF'!R2=1,SUM('Monthly CF'!R64:R65),0),IF(Summary!$B$22="Annually",IF('Monthly CF'!S1-'Monthly CF'!R1=1,SUM('Monthly CF'!R64:R65),0))))))</f>
        <v>0</v>
      </c>
      <c r="S67" s="156">
        <f ca="1">IF(S3=Summary!$B$19,SUM('Monthly CF'!S64:S65),IF(SUM('Monthly CF'!S64:S66)&lt;=0,0,IF(Summary!$B$22="Monthly",SUM('Monthly CF'!S64:S65),IF(Summary!$B$22="Quarterly",IF('Monthly CF'!T2-'Monthly CF'!S2=1,SUM('Monthly CF'!S64:S65),0),IF(Summary!$B$22="Annually",IF('Monthly CF'!T1-'Monthly CF'!S1=1,SUM('Monthly CF'!S64:S65),0))))))</f>
        <v>0</v>
      </c>
      <c r="T67" s="156">
        <f ca="1">IF(T3=Summary!$B$19,SUM('Monthly CF'!T64:T65),IF(SUM('Monthly CF'!T64:T66)&lt;=0,0,IF(Summary!$B$22="Monthly",SUM('Monthly CF'!T64:T65),IF(Summary!$B$22="Quarterly",IF('Monthly CF'!U2-'Monthly CF'!T2=1,SUM('Monthly CF'!T64:T65),0),IF(Summary!$B$22="Annually",IF('Monthly CF'!U1-'Monthly CF'!T1=1,SUM('Monthly CF'!T64:T65),0))))))</f>
        <v>0</v>
      </c>
      <c r="U67" s="156">
        <f ca="1">IF(U3=Summary!$B$19,SUM('Monthly CF'!U64:U65),IF(SUM('Monthly CF'!U64:U66)&lt;=0,0,IF(Summary!$B$22="Monthly",SUM('Monthly CF'!U64:U65),IF(Summary!$B$22="Quarterly",IF('Monthly CF'!V2-'Monthly CF'!U2=1,SUM('Monthly CF'!U64:U65),0),IF(Summary!$B$22="Annually",IF('Monthly CF'!V1-'Monthly CF'!U1=1,SUM('Monthly CF'!U64:U65),0))))))</f>
        <v>0</v>
      </c>
      <c r="V67" s="156">
        <f ca="1">IF(V3=Summary!$B$19,SUM('Monthly CF'!V64:V65),IF(SUM('Monthly CF'!V64:V66)&lt;=0,0,IF(Summary!$B$22="Monthly",SUM('Monthly CF'!V64:V65),IF(Summary!$B$22="Quarterly",IF('Monthly CF'!W2-'Monthly CF'!V2=1,SUM('Monthly CF'!V64:V65),0),IF(Summary!$B$22="Annually",IF('Monthly CF'!W1-'Monthly CF'!V1=1,SUM('Monthly CF'!V64:V65),0))))))</f>
        <v>0</v>
      </c>
      <c r="W67" s="156">
        <f ca="1">IF(W3=Summary!$B$19,SUM('Monthly CF'!W64:W65),IF(SUM('Monthly CF'!W64:W66)&lt;=0,0,IF(Summary!$B$22="Monthly",SUM('Monthly CF'!W64:W65),IF(Summary!$B$22="Quarterly",IF('Monthly CF'!X2-'Monthly CF'!W2=1,SUM('Monthly CF'!W64:W65),0),IF(Summary!$B$22="Annually",IF('Monthly CF'!X1-'Monthly CF'!W1=1,SUM('Monthly CF'!W64:W65),0))))))</f>
        <v>0</v>
      </c>
      <c r="X67" s="156">
        <f ca="1">IF(X3=Summary!$B$19,SUM('Monthly CF'!X64:X65),IF(SUM('Monthly CF'!X64:X66)&lt;=0,0,IF(Summary!$B$22="Monthly",SUM('Monthly CF'!X64:X65),IF(Summary!$B$22="Quarterly",IF('Monthly CF'!Y2-'Monthly CF'!X2=1,SUM('Monthly CF'!X64:X65),0),IF(Summary!$B$22="Annually",IF('Monthly CF'!Y1-'Monthly CF'!X1=1,SUM('Monthly CF'!X64:X65),0))))))</f>
        <v>0</v>
      </c>
      <c r="Y67" s="156">
        <f ca="1">IF(Y3=Summary!$B$19,SUM('Monthly CF'!Y64:Y65),IF(SUM('Monthly CF'!Y64:Y66)&lt;=0,0,IF(Summary!$B$22="Monthly",SUM('Monthly CF'!Y64:Y65),IF(Summary!$B$22="Quarterly",IF('Monthly CF'!Z2-'Monthly CF'!Y2=1,SUM('Monthly CF'!Y64:Y65),0),IF(Summary!$B$22="Annually",IF('Monthly CF'!Z1-'Monthly CF'!Y1=1,SUM('Monthly CF'!Y64:Y65),0))))))</f>
        <v>0</v>
      </c>
      <c r="Z67" s="156">
        <f ca="1">IF(Z3=Summary!$B$19,SUM('Monthly CF'!Z64:Z65),IF(SUM('Monthly CF'!Z64:Z66)&lt;=0,0,IF(Summary!$B$22="Monthly",SUM('Monthly CF'!Z64:Z65),IF(Summary!$B$22="Quarterly",IF('Monthly CF'!AA2-'Monthly CF'!Z2=1,SUM('Monthly CF'!Z64:Z65),0),IF(Summary!$B$22="Annually",IF('Monthly CF'!AA1-'Monthly CF'!Z1=1,SUM('Monthly CF'!Z64:Z65),0))))))</f>
        <v>0</v>
      </c>
      <c r="AA67" s="156">
        <f ca="1">IF(AA3=Summary!$B$19,SUM('Monthly CF'!AA64:AA65),IF(SUM('Monthly CF'!AA64:AA66)&lt;=0,0,IF(Summary!$B$22="Monthly",SUM('Monthly CF'!AA64:AA65),IF(Summary!$B$22="Quarterly",IF('Monthly CF'!AB2-'Monthly CF'!AA2=1,SUM('Monthly CF'!AA64:AA65),0),IF(Summary!$B$22="Annually",IF('Monthly CF'!AB1-'Monthly CF'!AA1=1,SUM('Monthly CF'!AA64:AA65),0))))))</f>
        <v>0</v>
      </c>
      <c r="AB67" s="156">
        <f ca="1">IF(AB3=Summary!$B$19,SUM('Monthly CF'!AB64:AB65),IF(SUM('Monthly CF'!AB64:AB66)&lt;=0,0,IF(Summary!$B$22="Monthly",SUM('Monthly CF'!AB64:AB65),IF(Summary!$B$22="Quarterly",IF('Monthly CF'!AC2-'Monthly CF'!AB2=1,SUM('Monthly CF'!AB64:AB65),0),IF(Summary!$B$22="Annually",IF('Monthly CF'!AC1-'Monthly CF'!AB1=1,SUM('Monthly CF'!AB64:AB65),0))))))</f>
        <v>0</v>
      </c>
      <c r="AC67" s="156">
        <f ca="1">IF(AC3=Summary!$B$19,SUM('Monthly CF'!AC64:AC65),IF(SUM('Monthly CF'!AC64:AC66)&lt;=0,0,IF(Summary!$B$22="Monthly",SUM('Monthly CF'!AC64:AC65),IF(Summary!$B$22="Quarterly",IF('Monthly CF'!AD2-'Monthly CF'!AC2=1,SUM('Monthly CF'!AC64:AC65),0),IF(Summary!$B$22="Annually",IF('Monthly CF'!AD1-'Monthly CF'!AC1=1,SUM('Monthly CF'!AC64:AC65),0))))))</f>
        <v>0</v>
      </c>
      <c r="AD67" s="156">
        <f ca="1">IF(AD3=Summary!$B$19,SUM('Monthly CF'!AD64:AD65),IF(SUM('Monthly CF'!AD64:AD66)&lt;=0,0,IF(Summary!$B$22="Monthly",SUM('Monthly CF'!AD64:AD65),IF(Summary!$B$22="Quarterly",IF('Monthly CF'!AE2-'Monthly CF'!AD2=1,SUM('Monthly CF'!AD64:AD65),0),IF(Summary!$B$22="Annually",IF('Monthly CF'!AE1-'Monthly CF'!AD1=1,SUM('Monthly CF'!AD64:AD65),0))))))</f>
        <v>5895.6181318543859</v>
      </c>
      <c r="AE67" s="156">
        <f ca="1">IF(AE3=Summary!$B$19,SUM('Monthly CF'!AE64:AE65),IF(SUM('Monthly CF'!AE64:AE66)&lt;=0,0,IF(Summary!$B$22="Monthly",SUM('Monthly CF'!AE64:AE65),IF(Summary!$B$22="Quarterly",IF('Monthly CF'!AF2-'Monthly CF'!AE2=1,SUM('Monthly CF'!AE64:AE65),0),IF(Summary!$B$22="Annually",IF('Monthly CF'!AF1-'Monthly CF'!AE1=1,SUM('Monthly CF'!AE64:AE65),0))))))</f>
        <v>0</v>
      </c>
      <c r="AF67" s="156">
        <f ca="1">IF(AF3=Summary!$B$19,SUM('Monthly CF'!AF64:AF65),IF(SUM('Monthly CF'!AF64:AF66)&lt;=0,0,IF(Summary!$B$22="Monthly",SUM('Monthly CF'!AF64:AF65),IF(Summary!$B$22="Quarterly",IF('Monthly CF'!AG2-'Monthly CF'!AF2=1,SUM('Monthly CF'!AF64:AF65),0),IF(Summary!$B$22="Annually",IF('Monthly CF'!AG1-'Monthly CF'!AF1=1,SUM('Monthly CF'!AF64:AF65),0))))))</f>
        <v>0</v>
      </c>
      <c r="AG67" s="156">
        <f ca="1">IF(AG3=Summary!$B$19,SUM('Monthly CF'!AG64:AG65),IF(SUM('Monthly CF'!AG64:AG66)&lt;=0,0,IF(Summary!$B$22="Monthly",SUM('Monthly CF'!AG64:AG65),IF(Summary!$B$22="Quarterly",IF('Monthly CF'!AH2-'Monthly CF'!AG2=1,SUM('Monthly CF'!AG64:AG65),0),IF(Summary!$B$22="Annually",IF('Monthly CF'!AH1-'Monthly CF'!AG1=1,SUM('Monthly CF'!AG64:AG65),0))))))</f>
        <v>30815.51795697986</v>
      </c>
      <c r="AH67" s="156">
        <f ca="1">IF(AH3=Summary!$B$19,SUM('Monthly CF'!AH64:AH65),IF(SUM('Monthly CF'!AH64:AH66)&lt;=0,0,IF(Summary!$B$22="Monthly",SUM('Monthly CF'!AH64:AH65),IF(Summary!$B$22="Quarterly",IF('Monthly CF'!AI2-'Monthly CF'!AH2=1,SUM('Monthly CF'!AH64:AH65),0),IF(Summary!$B$22="Annually",IF('Monthly CF'!AI1-'Monthly CF'!AH1=1,SUM('Monthly CF'!AH64:AH65),0))))))</f>
        <v>0</v>
      </c>
      <c r="AI67" s="156">
        <f ca="1">IF(AI3=Summary!$B$19,SUM('Monthly CF'!AI64:AI65),IF(SUM('Monthly CF'!AI64:AI66)&lt;=0,0,IF(Summary!$B$22="Monthly",SUM('Monthly CF'!AI64:AI65),IF(Summary!$B$22="Quarterly",IF('Monthly CF'!AJ2-'Monthly CF'!AI2=1,SUM('Monthly CF'!AI64:AI65),0),IF(Summary!$B$22="Annually",IF('Monthly CF'!AJ1-'Monthly CF'!AI1=1,SUM('Monthly CF'!AI64:AI65),0))))))</f>
        <v>0</v>
      </c>
      <c r="AJ67" s="156">
        <f ca="1">IF(AJ3=Summary!$B$19,SUM('Monthly CF'!AJ64:AJ65),IF(SUM('Monthly CF'!AJ64:AJ66)&lt;=0,0,IF(Summary!$B$22="Monthly",SUM('Monthly CF'!AJ64:AJ65),IF(Summary!$B$22="Quarterly",IF('Monthly CF'!AK2-'Monthly CF'!AJ2=1,SUM('Monthly CF'!AJ64:AJ65),0),IF(Summary!$B$22="Annually",IF('Monthly CF'!AK1-'Monthly CF'!AJ1=1,SUM('Monthly CF'!AJ64:AJ65),0))))))</f>
        <v>86586.821451818905</v>
      </c>
      <c r="AK67" s="156">
        <f ca="1">IF(AK3=Summary!$B$19,SUM('Monthly CF'!AK64:AK65),IF(SUM('Monthly CF'!AK64:AK66)&lt;=0,0,IF(Summary!$B$22="Monthly",SUM('Monthly CF'!AK64:AK65),IF(Summary!$B$22="Quarterly",IF('Monthly CF'!AL2-'Monthly CF'!AK2=1,SUM('Monthly CF'!AK64:AK65),0),IF(Summary!$B$22="Annually",IF('Monthly CF'!AL1-'Monthly CF'!AK1=1,SUM('Monthly CF'!AK64:AK65),0))))))</f>
        <v>0</v>
      </c>
      <c r="AL67" s="156">
        <f ca="1">IF(AL3=Summary!$B$19,SUM('Monthly CF'!AL64:AL65),IF(SUM('Monthly CF'!AL64:AL66)&lt;=0,0,IF(Summary!$B$22="Monthly",SUM('Monthly CF'!AL64:AL65),IF(Summary!$B$22="Quarterly",IF('Monthly CF'!AM2-'Monthly CF'!AL2=1,SUM('Monthly CF'!AL64:AL65),0),IF(Summary!$B$22="Annually",IF('Monthly CF'!AM1-'Monthly CF'!AL1=1,SUM('Monthly CF'!AL64:AL65),0))))))</f>
        <v>0</v>
      </c>
      <c r="AM67" s="156">
        <f ca="1">IF(AM3=Summary!$B$19,SUM('Monthly CF'!AM64:AM65),IF(SUM('Monthly CF'!AM64:AM66)&lt;=0,0,IF(Summary!$B$22="Monthly",SUM('Monthly CF'!AM64:AM65),IF(Summary!$B$22="Quarterly",IF('Monthly CF'!AN2-'Monthly CF'!AM2=1,SUM('Monthly CF'!AM64:AM65),0),IF(Summary!$B$22="Annually",IF('Monthly CF'!AN1-'Monthly CF'!AM1=1,SUM('Monthly CF'!AM64:AM65),0))))))</f>
        <v>4229699.8201587088</v>
      </c>
      <c r="AN67" s="156">
        <f ca="1">IF(AN3=Summary!$B$19,SUM('Monthly CF'!AN64:AN65),IF(SUM('Monthly CF'!AN64:AN66)&lt;=0,0,IF(Summary!$B$22="Monthly",SUM('Monthly CF'!AN64:AN65),IF(Summary!$B$22="Quarterly",IF('Monthly CF'!AO2-'Monthly CF'!AN2=1,SUM('Monthly CF'!AN64:AN65),0),IF(Summary!$B$22="Annually",IF('Monthly CF'!AO1-'Monthly CF'!AN1=1,SUM('Monthly CF'!AN64:AN65),0))))))</f>
        <v>0</v>
      </c>
      <c r="AO67" s="156">
        <f ca="1">IF(AO3=Summary!$B$19,SUM('Monthly CF'!AO64:AO65),IF(SUM('Monthly CF'!AO64:AO66)&lt;=0,0,IF(Summary!$B$22="Monthly",SUM('Monthly CF'!AO64:AO65),IF(Summary!$B$22="Quarterly",IF('Monthly CF'!AP2-'Monthly CF'!AO2=1,SUM('Monthly CF'!AO64:AO65),0),IF(Summary!$B$22="Annually",IF('Monthly CF'!AP1-'Monthly CF'!AO1=1,SUM('Monthly CF'!AO64:AO65),0))))))</f>
        <v>0</v>
      </c>
      <c r="AP67" s="156">
        <f ca="1">IF(AP3=Summary!$B$19,SUM('Monthly CF'!AP64:AP65),IF(SUM('Monthly CF'!AP64:AP66)&lt;=0,0,IF(Summary!$B$22="Monthly",SUM('Monthly CF'!AP64:AP65),IF(Summary!$B$22="Quarterly",IF('Monthly CF'!AQ2-'Monthly CF'!AP2=1,SUM('Monthly CF'!AP64:AP65),0),IF(Summary!$B$22="Annually",IF('Monthly CF'!AQ1-'Monthly CF'!AP1=1,SUM('Monthly CF'!AP64:AP65),0))))))</f>
        <v>89155.625228547142</v>
      </c>
      <c r="AQ67" s="156">
        <f ca="1">IF(AQ3=Summary!$B$19,SUM('Monthly CF'!AQ64:AQ65),IF(SUM('Monthly CF'!AQ64:AQ66)&lt;=0,0,IF(Summary!$B$22="Monthly",SUM('Monthly CF'!AQ64:AQ65),IF(Summary!$B$22="Quarterly",IF('Monthly CF'!AR2-'Monthly CF'!AQ2=1,SUM('Monthly CF'!AQ64:AQ65),0),IF(Summary!$B$22="Annually",IF('Monthly CF'!AR1-'Monthly CF'!AQ1=1,SUM('Monthly CF'!AQ64:AQ65),0))))))</f>
        <v>0</v>
      </c>
      <c r="AR67" s="156">
        <f ca="1">IF(AR3=Summary!$B$19,SUM('Monthly CF'!AR64:AR65),IF(SUM('Monthly CF'!AR64:AR66)&lt;=0,0,IF(Summary!$B$22="Monthly",SUM('Monthly CF'!AR64:AR65),IF(Summary!$B$22="Quarterly",IF('Monthly CF'!AS2-'Monthly CF'!AR2=1,SUM('Monthly CF'!AR64:AR65),0),IF(Summary!$B$22="Annually",IF('Monthly CF'!AS1-'Monthly CF'!AR1=1,SUM('Monthly CF'!AR64:AR65),0))))))</f>
        <v>0</v>
      </c>
      <c r="AS67" s="156">
        <f ca="1">IF(AS3=Summary!$B$19,SUM('Monthly CF'!AS64:AS65),IF(SUM('Monthly CF'!AS64:AS66)&lt;=0,0,IF(Summary!$B$22="Monthly",SUM('Monthly CF'!AS64:AS65),IF(Summary!$B$22="Quarterly",IF('Monthly CF'!AT2-'Monthly CF'!AS2=1,SUM('Monthly CF'!AS64:AS65),0),IF(Summary!$B$22="Annually",IF('Monthly CF'!AT1-'Monthly CF'!AS1=1,SUM('Monthly CF'!AS64:AS65),0))))))</f>
        <v>90120.897280379606</v>
      </c>
      <c r="AT67" s="156">
        <f ca="1">IF(AT3=Summary!$B$19,SUM('Monthly CF'!AT64:AT65),IF(SUM('Monthly CF'!AT64:AT66)&lt;=0,0,IF(Summary!$B$22="Monthly",SUM('Monthly CF'!AT64:AT65),IF(Summary!$B$22="Quarterly",IF('Monthly CF'!AU2-'Monthly CF'!AT2=1,SUM('Monthly CF'!AT64:AT65),0),IF(Summary!$B$22="Annually",IF('Monthly CF'!AU1-'Monthly CF'!AT1=1,SUM('Monthly CF'!AT64:AT65),0))))))</f>
        <v>0</v>
      </c>
      <c r="AU67" s="156">
        <f ca="1">IF(AU3=Summary!$B$19,SUM('Monthly CF'!AU64:AU65),IF(SUM('Monthly CF'!AU64:AU66)&lt;=0,0,IF(Summary!$B$22="Monthly",SUM('Monthly CF'!AU64:AU65),IF(Summary!$B$22="Quarterly",IF('Monthly CF'!AV2-'Monthly CF'!AU2=1,SUM('Monthly CF'!AU64:AU65),0),IF(Summary!$B$22="Annually",IF('Monthly CF'!AV1-'Monthly CF'!AU1=1,SUM('Monthly CF'!AU64:AU65),0))))))</f>
        <v>0</v>
      </c>
      <c r="AV67" s="156">
        <f ca="1">IF(AV3=Summary!$B$19,SUM('Monthly CF'!AV64:AV65),IF(SUM('Monthly CF'!AV64:AV66)&lt;=0,0,IF(Summary!$B$22="Monthly",SUM('Monthly CF'!AV64:AV65),IF(Summary!$B$22="Quarterly",IF('Monthly CF'!AW2-'Monthly CF'!AV2=1,SUM('Monthly CF'!AV64:AV65),0),IF(Summary!$B$22="Annually",IF('Monthly CF'!AW1-'Monthly CF'!AV1=1,SUM('Monthly CF'!AV64:AV65),0))))))</f>
        <v>91926.340866858547</v>
      </c>
      <c r="AW67" s="156">
        <f ca="1">IF(AW3=Summary!$B$19,SUM('Monthly CF'!AW64:AW65),IF(SUM('Monthly CF'!AW64:AW66)&lt;=0,0,IF(Summary!$B$22="Monthly",SUM('Monthly CF'!AW64:AW65),IF(Summary!$B$22="Quarterly",IF('Monthly CF'!AX2-'Monthly CF'!AW2=1,SUM('Monthly CF'!AW64:AW65),0),IF(Summary!$B$22="Annually",IF('Monthly CF'!AX1-'Monthly CF'!AW1=1,SUM('Monthly CF'!AW64:AW65),0))))))</f>
        <v>0</v>
      </c>
      <c r="AX67" s="156">
        <f ca="1">IF(AX3=Summary!$B$19,SUM('Monthly CF'!AX64:AX65),IF(SUM('Monthly CF'!AX64:AX66)&lt;=0,0,IF(Summary!$B$22="Monthly",SUM('Monthly CF'!AX64:AX65),IF(Summary!$B$22="Quarterly",IF('Monthly CF'!AY2-'Monthly CF'!AX2=1,SUM('Monthly CF'!AX64:AX65),0),IF(Summary!$B$22="Annually",IF('Monthly CF'!AY1-'Monthly CF'!AX1=1,SUM('Monthly CF'!AX64:AX65),0))))))</f>
        <v>0</v>
      </c>
      <c r="AY67" s="156">
        <f ca="1">IF(AY3=Summary!$B$19,SUM('Monthly CF'!AY64:AY65),IF(SUM('Monthly CF'!AY64:AY66)&lt;=0,0,IF(Summary!$B$22="Monthly",SUM('Monthly CF'!AY64:AY65),IF(Summary!$B$22="Quarterly",IF('Monthly CF'!AZ2-'Monthly CF'!AY2=1,SUM('Monthly CF'!AY64:AY65),0),IF(Summary!$B$22="Annually",IF('Monthly CF'!AZ1-'Monthly CF'!AY1=1,SUM('Monthly CF'!AY64:AY65),0))))))</f>
        <v>94305.066218902328</v>
      </c>
      <c r="AZ67" s="156">
        <f ca="1">IF(AZ3=Summary!$B$19,SUM('Monthly CF'!AZ64:AZ65),IF(SUM('Monthly CF'!AZ64:AZ66)&lt;=0,0,IF(Summary!$B$22="Monthly",SUM('Monthly CF'!AZ64:AZ65),IF(Summary!$B$22="Quarterly",IF('Monthly CF'!BA2-'Monthly CF'!AZ2=1,SUM('Monthly CF'!AZ64:AZ65),0),IF(Summary!$B$22="Annually",IF('Monthly CF'!BA1-'Monthly CF'!AZ1=1,SUM('Monthly CF'!AZ64:AZ65),0))))))</f>
        <v>0</v>
      </c>
      <c r="BA67" s="156">
        <f ca="1">IF(BA3=Summary!$B$19,SUM('Monthly CF'!BA64:BA65),IF(SUM('Monthly CF'!BA64:BA66)&lt;=0,0,IF(Summary!$B$22="Monthly",SUM('Monthly CF'!BA64:BA65),IF(Summary!$B$22="Quarterly",IF('Monthly CF'!BB2-'Monthly CF'!BA2=1,SUM('Monthly CF'!BA64:BA65),0),IF(Summary!$B$22="Annually",IF('Monthly CF'!BB1-'Monthly CF'!BA1=1,SUM('Monthly CF'!BA64:BA65),0))))))</f>
        <v>0</v>
      </c>
      <c r="BB67" s="156">
        <f ca="1">IF(BB3=Summary!$B$19,SUM('Monthly CF'!BB64:BB65),IF(SUM('Monthly CF'!BB64:BB66)&lt;=0,0,IF(Summary!$B$22="Monthly",SUM('Monthly CF'!BB64:BB65),IF(Summary!$B$22="Quarterly",IF('Monthly CF'!BC2-'Monthly CF'!BB2=1,SUM('Monthly CF'!BB64:BB65),0),IF(Summary!$B$22="Annually",IF('Monthly CF'!BC1-'Monthly CF'!BB1=1,SUM('Monthly CF'!BB64:BB65),0))))))</f>
        <v>95780.037866933388</v>
      </c>
      <c r="BC67" s="156">
        <f ca="1">IF(BC3=Summary!$B$19,SUM('Monthly CF'!BC64:BC65),IF(SUM('Monthly CF'!BC64:BC66)&lt;=0,0,IF(Summary!$B$22="Monthly",SUM('Monthly CF'!BC64:BC65),IF(Summary!$B$22="Quarterly",IF('Monthly CF'!BD2-'Monthly CF'!BC2=1,SUM('Monthly CF'!BC64:BC65),0),IF(Summary!$B$22="Annually",IF('Monthly CF'!BD1-'Monthly CF'!BC1=1,SUM('Monthly CF'!BC64:BC65),0))))))</f>
        <v>0</v>
      </c>
      <c r="BD67" s="156">
        <f ca="1">IF(BD3=Summary!$B$19,SUM('Monthly CF'!BD64:BD65),IF(SUM('Monthly CF'!BD64:BD66)&lt;=0,0,IF(Summary!$B$22="Monthly",SUM('Monthly CF'!BD64:BD65),IF(Summary!$B$22="Quarterly",IF('Monthly CF'!BE2-'Monthly CF'!BD2=1,SUM('Monthly CF'!BD64:BD65),0),IF(Summary!$B$22="Annually",IF('Monthly CF'!BE1-'Monthly CF'!BD1=1,SUM('Monthly CF'!BD64:BD65),0))))))</f>
        <v>0</v>
      </c>
      <c r="BE67" s="156">
        <f ca="1">IF(BE3=Summary!$B$19,SUM('Monthly CF'!BE64:BE65),IF(SUM('Monthly CF'!BE64:BE66)&lt;=0,0,IF(Summary!$B$22="Monthly",SUM('Monthly CF'!BE64:BE65),IF(Summary!$B$22="Quarterly",IF('Monthly CF'!BF2-'Monthly CF'!BE2=1,SUM('Monthly CF'!BE64:BE65),0),IF(Summary!$B$22="Annually",IF('Monthly CF'!BF1-'Monthly CF'!BE1=1,SUM('Monthly CF'!BE64:BE65),0))))))</f>
        <v>96774.268080320762</v>
      </c>
      <c r="BF67" s="156">
        <f ca="1">IF(BF3=Summary!$B$19,SUM('Monthly CF'!BF64:BF65),IF(SUM('Monthly CF'!BF64:BF66)&lt;=0,0,IF(Summary!$B$22="Monthly",SUM('Monthly CF'!BF64:BF65),IF(Summary!$B$22="Quarterly",IF('Monthly CF'!BG2-'Monthly CF'!BF2=1,SUM('Monthly CF'!BF64:BF65),0),IF(Summary!$B$22="Annually",IF('Monthly CF'!BG1-'Monthly CF'!BF1=1,SUM('Monthly CF'!BF64:BF65),0))))))</f>
        <v>0</v>
      </c>
      <c r="BG67" s="156">
        <f ca="1">IF(BG3=Summary!$B$19,SUM('Monthly CF'!BG64:BG65),IF(SUM('Monthly CF'!BG64:BG66)&lt;=0,0,IF(Summary!$B$22="Monthly",SUM('Monthly CF'!BG64:BG65),IF(Summary!$B$22="Quarterly",IF('Monthly CF'!BH2-'Monthly CF'!BG2=1,SUM('Monthly CF'!BG64:BG65),0),IF(Summary!$B$22="Annually",IF('Monthly CF'!BH1-'Monthly CF'!BG1=1,SUM('Monthly CF'!BG64:BG65),0))))))</f>
        <v>0</v>
      </c>
      <c r="BH67" s="156">
        <f ca="1">IF(BH3=Summary!$B$19,SUM('Monthly CF'!BH64:BH65),IF(SUM('Monthly CF'!BH64:BH66)&lt;=0,0,IF(Summary!$B$22="Monthly",SUM('Monthly CF'!BH64:BH65),IF(Summary!$B$22="Quarterly",IF('Monthly CF'!BI2-'Monthly CF'!BH2=1,SUM('Monthly CF'!BH64:BH65),0),IF(Summary!$B$22="Annually",IF('Monthly CF'!BI1-'Monthly CF'!BH1=1,SUM('Monthly CF'!BH64:BH65),0))))))</f>
        <v>65077.355273209803</v>
      </c>
      <c r="BI67" s="156">
        <f ca="1">IF(BI3=Summary!$B$19,SUM('Monthly CF'!BI64:BI65),IF(SUM('Monthly CF'!BI64:BI66)&lt;=0,0,IF(Summary!$B$22="Monthly",SUM('Monthly CF'!BI64:BI65),IF(Summary!$B$22="Quarterly",IF('Monthly CF'!BJ2-'Monthly CF'!BI2=1,SUM('Monthly CF'!BI64:BI65),0),IF(Summary!$B$22="Annually",IF('Monthly CF'!BJ1-'Monthly CF'!BI1=1,SUM('Monthly CF'!BI64:BI65),0))))))</f>
        <v>0</v>
      </c>
      <c r="BJ67" s="156">
        <f ca="1">IF(BJ3=Summary!$B$19,SUM('Monthly CF'!BJ64:BJ65),IF(SUM('Monthly CF'!BJ64:BJ66)&lt;=0,0,IF(Summary!$B$22="Monthly",SUM('Monthly CF'!BJ64:BJ65),IF(Summary!$B$22="Quarterly",IF('Monthly CF'!BK2-'Monthly CF'!BJ2=1,SUM('Monthly CF'!BJ64:BJ65),0),IF(Summary!$B$22="Annually",IF('Monthly CF'!BK1-'Monthly CF'!BJ1=1,SUM('Monthly CF'!BJ64:BJ65),0))))))</f>
        <v>0</v>
      </c>
      <c r="BK67" s="156">
        <f ca="1">IF(BK3=Summary!$B$19,SUM('Monthly CF'!BK64:BK65),IF(SUM('Monthly CF'!BK64:BK66)&lt;=0,0,IF(Summary!$B$22="Monthly",SUM('Monthly CF'!BK64:BK65),IF(Summary!$B$22="Quarterly",IF('Monthly CF'!BL2-'Monthly CF'!BK2=1,SUM('Monthly CF'!BK64:BK65),0),IF(Summary!$B$22="Annually",IF('Monthly CF'!BL1-'Monthly CF'!BK1=1,SUM('Monthly CF'!BK64:BK65),0))))))</f>
        <v>0</v>
      </c>
      <c r="BL67" s="156">
        <f ca="1">IF(BL3=Summary!$B$19,SUM('Monthly CF'!BL64:BL65),IF(SUM('Monthly CF'!BL64:BL66)&lt;=0,0,IF(Summary!$B$22="Monthly",SUM('Monthly CF'!BL64:BL65),IF(Summary!$B$22="Quarterly",IF('Monthly CF'!BM2-'Monthly CF'!BL2=1,SUM('Monthly CF'!BL64:BL65),0),IF(Summary!$B$22="Annually",IF('Monthly CF'!BM1-'Monthly CF'!BL1=1,SUM('Monthly CF'!BL64:BL65),0))))))</f>
        <v>0</v>
      </c>
      <c r="BM67" s="156">
        <f ca="1">IF(BM3=Summary!$B$19,SUM('Monthly CF'!BM64:BM65),IF(SUM('Monthly CF'!BM64:BM66)&lt;=0,0,IF(Summary!$B$22="Monthly",SUM('Monthly CF'!BM64:BM65),IF(Summary!$B$22="Quarterly",IF('Monthly CF'!BN2-'Monthly CF'!BM2=1,SUM('Monthly CF'!BM64:BM65),0),IF(Summary!$B$22="Annually",IF('Monthly CF'!BN1-'Monthly CF'!BM1=1,SUM('Monthly CF'!BM64:BM65),0))))))</f>
        <v>0</v>
      </c>
      <c r="BN67" s="156">
        <f ca="1">IF(BN3=Summary!$B$19,SUM('Monthly CF'!BN64:BN65),IF(SUM('Monthly CF'!BN64:BN66)&lt;=0,0,IF(Summary!$B$22="Monthly",SUM('Monthly CF'!BN64:BN65),IF(Summary!$B$22="Quarterly",IF('Monthly CF'!BO2-'Monthly CF'!BN2=1,SUM('Monthly CF'!BN64:BN65),0),IF(Summary!$B$22="Annually",IF('Monthly CF'!BO1-'Monthly CF'!BN1=1,SUM('Monthly CF'!BN64:BN65),0))))))</f>
        <v>46061.346614016453</v>
      </c>
      <c r="BO67" s="156">
        <f ca="1">IF(BO3=Summary!$B$19,SUM('Monthly CF'!BO64:BO65),IF(SUM('Monthly CF'!BO64:BO66)&lt;=0,0,IF(Summary!$B$22="Monthly",SUM('Monthly CF'!BO64:BO65),IF(Summary!$B$22="Quarterly",IF('Monthly CF'!BP2-'Monthly CF'!BO2=1,SUM('Monthly CF'!BO64:BO65),0),IF(Summary!$B$22="Annually",IF('Monthly CF'!BP1-'Monthly CF'!BO1=1,SUM('Monthly CF'!BO64:BO65),0))))))</f>
        <v>0</v>
      </c>
      <c r="BP67" s="156">
        <f ca="1">IF(BP3=Summary!$B$19,SUM('Monthly CF'!BP64:BP65),IF(SUM('Monthly CF'!BP64:BP66)&lt;=0,0,IF(Summary!$B$22="Monthly",SUM('Monthly CF'!BP64:BP65),IF(Summary!$B$22="Quarterly",IF('Monthly CF'!BQ2-'Monthly CF'!BP2=1,SUM('Monthly CF'!BP64:BP65),0),IF(Summary!$B$22="Annually",IF('Monthly CF'!BQ1-'Monthly CF'!BP1=1,SUM('Monthly CF'!BP64:BP65),0))))))</f>
        <v>0</v>
      </c>
      <c r="BQ67" s="156">
        <f ca="1">IF(BQ3=Summary!$B$19,SUM('Monthly CF'!BQ64:BQ65),IF(SUM('Monthly CF'!BQ64:BQ66)&lt;=0,0,IF(Summary!$B$22="Monthly",SUM('Monthly CF'!BQ64:BQ65),IF(Summary!$B$22="Quarterly",IF('Monthly CF'!BR2-'Monthly CF'!BQ2=1,SUM('Monthly CF'!BQ64:BQ65),0),IF(Summary!$B$22="Annually",IF('Monthly CF'!BR1-'Monthly CF'!BQ1=1,SUM('Monthly CF'!BQ64:BQ65),0))))))</f>
        <v>55452.480387190866</v>
      </c>
      <c r="BR67" s="156">
        <f ca="1">IF(BR3=Summary!$B$19,SUM('Monthly CF'!BR64:BR65),IF(SUM('Monthly CF'!BR64:BR66)&lt;=0,0,IF(Summary!$B$22="Monthly",SUM('Monthly CF'!BR64:BR65),IF(Summary!$B$22="Quarterly",IF('Monthly CF'!BS2-'Monthly CF'!BR2=1,SUM('Monthly CF'!BR64:BR65),0),IF(Summary!$B$22="Annually",IF('Monthly CF'!BS1-'Monthly CF'!BR1=1,SUM('Monthly CF'!BR64:BR65),0))))))</f>
        <v>0</v>
      </c>
      <c r="BS67" s="156">
        <f ca="1">IF(BS3=Summary!$B$19,SUM('Monthly CF'!BS64:BS65),IF(SUM('Monthly CF'!BS64:BS66)&lt;=0,0,IF(Summary!$B$22="Monthly",SUM('Monthly CF'!BS64:BS65),IF(Summary!$B$22="Quarterly",IF('Monthly CF'!BT2-'Monthly CF'!BS2=1,SUM('Monthly CF'!BS64:BS65),0),IF(Summary!$B$22="Annually",IF('Monthly CF'!BT1-'Monthly CF'!BS1=1,SUM('Monthly CF'!BS64:BS65),0))))))</f>
        <v>0</v>
      </c>
      <c r="BT67" s="156">
        <f ca="1">IF(BT3=Summary!$B$19,SUM('Monthly CF'!BT64:BT65),IF(SUM('Monthly CF'!BT64:BT66)&lt;=0,0,IF(Summary!$B$22="Monthly",SUM('Monthly CF'!BT64:BT65),IF(Summary!$B$22="Quarterly",IF('Monthly CF'!BU2-'Monthly CF'!BT2=1,SUM('Monthly CF'!BT64:BT65),0),IF(Summary!$B$22="Annually",IF('Monthly CF'!BU1-'Monthly CF'!BT1=1,SUM('Monthly CF'!BT64:BT65),0))))))</f>
        <v>115496.10719491323</v>
      </c>
      <c r="BU67" s="156">
        <f ca="1">IF(BU3=Summary!$B$19,SUM('Monthly CF'!BU64:BU65),IF(SUM('Monthly CF'!BU64:BU66)&lt;=0,0,IF(Summary!$B$22="Monthly",SUM('Monthly CF'!BU64:BU65),IF(Summary!$B$22="Quarterly",IF('Monthly CF'!BV2-'Monthly CF'!BU2=1,SUM('Monthly CF'!BU64:BU65),0),IF(Summary!$B$22="Annually",IF('Monthly CF'!BV1-'Monthly CF'!BU1=1,SUM('Monthly CF'!BU64:BU65),0))))))</f>
        <v>0</v>
      </c>
      <c r="BV67" s="156">
        <f ca="1">IF(BV3=Summary!$B$19,SUM('Monthly CF'!BV64:BV65),IF(SUM('Monthly CF'!BV64:BV66)&lt;=0,0,IF(Summary!$B$22="Monthly",SUM('Monthly CF'!BV64:BV65),IF(Summary!$B$22="Quarterly",IF('Monthly CF'!BW2-'Monthly CF'!BV2=1,SUM('Monthly CF'!BV64:BV65),0),IF(Summary!$B$22="Annually",IF('Monthly CF'!BW1-'Monthly CF'!BV1=1,SUM('Monthly CF'!BV64:BV65),0))))))</f>
        <v>0</v>
      </c>
      <c r="BW67" s="156">
        <f ca="1">IF(BW3=Summary!$B$19,SUM('Monthly CF'!BW64:BW65),IF(SUM('Monthly CF'!BW64:BW66)&lt;=0,0,IF(Summary!$B$22="Monthly",SUM('Monthly CF'!BW64:BW65),IF(Summary!$B$22="Quarterly",IF('Monthly CF'!BX2-'Monthly CF'!BW2=1,SUM('Monthly CF'!BW64:BW65),0),IF(Summary!$B$22="Annually",IF('Monthly CF'!BX1-'Monthly CF'!BW1=1,SUM('Monthly CF'!BW64:BW65),0))))))</f>
        <v>115611.40997557485</v>
      </c>
      <c r="BX67" s="156">
        <f ca="1">IF(BX3=Summary!$B$19,SUM('Monthly CF'!BX64:BX65),IF(SUM('Monthly CF'!BX64:BX66)&lt;=0,0,IF(Summary!$B$22="Monthly",SUM('Monthly CF'!BX64:BX65),IF(Summary!$B$22="Quarterly",IF('Monthly CF'!BY2-'Monthly CF'!BX2=1,SUM('Monthly CF'!BX64:BX65),0),IF(Summary!$B$22="Annually",IF('Monthly CF'!BY1-'Monthly CF'!BX1=1,SUM('Monthly CF'!BX64:BX65),0))))))</f>
        <v>0</v>
      </c>
      <c r="BY67" s="156">
        <f ca="1">IF(BY3=Summary!$B$19,SUM('Monthly CF'!BY64:BY65),IF(SUM('Monthly CF'!BY64:BY66)&lt;=0,0,IF(Summary!$B$22="Monthly",SUM('Monthly CF'!BY64:BY65),IF(Summary!$B$22="Quarterly",IF('Monthly CF'!BZ2-'Monthly CF'!BY2=1,SUM('Monthly CF'!BY64:BY65),0),IF(Summary!$B$22="Annually",IF('Monthly CF'!BZ1-'Monthly CF'!BY1=1,SUM('Monthly CF'!BY64:BY65),0))))))</f>
        <v>0</v>
      </c>
      <c r="BZ67" s="156">
        <f ca="1">IF(BZ3=Summary!$B$19,SUM('Monthly CF'!BZ64:BZ65),IF(SUM('Monthly CF'!BZ64:BZ66)&lt;=0,0,IF(Summary!$B$22="Monthly",SUM('Monthly CF'!BZ64:BZ65),IF(Summary!$B$22="Quarterly",IF('Monthly CF'!CA2-'Monthly CF'!BZ2=1,SUM('Monthly CF'!BZ64:BZ65),0),IF(Summary!$B$22="Annually",IF('Monthly CF'!CA1-'Monthly CF'!BZ1=1,SUM('Monthly CF'!BZ64:BZ65),0))))))</f>
        <v>73506.974754064518</v>
      </c>
      <c r="CA67" s="156">
        <f ca="1">IF(CA3=Summary!$B$19,SUM('Monthly CF'!CA64:CA65),IF(SUM('Monthly CF'!CA64:CA66)&lt;=0,0,IF(Summary!$B$22="Monthly",SUM('Monthly CF'!CA64:CA65),IF(Summary!$B$22="Quarterly",IF('Monthly CF'!CB2-'Monthly CF'!CA2=1,SUM('Monthly CF'!CA64:CA65),0),IF(Summary!$B$22="Annually",IF('Monthly CF'!CB1-'Monthly CF'!CA1=1,SUM('Monthly CF'!CA64:CA65),0))))))</f>
        <v>0</v>
      </c>
      <c r="CB67" s="156">
        <f ca="1">IF(CB3=Summary!$B$19,SUM('Monthly CF'!CB64:CB65),IF(SUM('Monthly CF'!CB64:CB66)&lt;=0,0,IF(Summary!$B$22="Monthly",SUM('Monthly CF'!CB64:CB65),IF(Summary!$B$22="Quarterly",IF('Monthly CF'!CC2-'Monthly CF'!CB2=1,SUM('Monthly CF'!CB64:CB65),0),IF(Summary!$B$22="Annually",IF('Monthly CF'!CC1-'Monthly CF'!CB1=1,SUM('Monthly CF'!CB64:CB65),0))))))</f>
        <v>0</v>
      </c>
      <c r="CC67" s="156">
        <f ca="1">IF(CC3=Summary!$B$19,SUM('Monthly CF'!CC64:CC65),IF(SUM('Monthly CF'!CC64:CC66)&lt;=0,0,IF(Summary!$B$22="Monthly",SUM('Monthly CF'!CC64:CC65),IF(Summary!$B$22="Quarterly",IF('Monthly CF'!CD2-'Monthly CF'!CC2=1,SUM('Monthly CF'!CC64:CC65),0),IF(Summary!$B$22="Annually",IF('Monthly CF'!CD1-'Monthly CF'!CC1=1,SUM('Monthly CF'!CC64:CC65),0))))))</f>
        <v>75824.057290210767</v>
      </c>
      <c r="CD67" s="156">
        <f ca="1">IF(CD3=Summary!$B$19,SUM('Monthly CF'!CD64:CD65),IF(SUM('Monthly CF'!CD64:CD66)&lt;=0,0,IF(Summary!$B$22="Monthly",SUM('Monthly CF'!CD64:CD65),IF(Summary!$B$22="Quarterly",IF('Monthly CF'!CE2-'Monthly CF'!CD2=1,SUM('Monthly CF'!CD64:CD65),0),IF(Summary!$B$22="Annually",IF('Monthly CF'!CE1-'Monthly CF'!CD1=1,SUM('Monthly CF'!CD64:CD65),0))))))</f>
        <v>0</v>
      </c>
      <c r="CE67" s="156">
        <f ca="1">IF(CE3=Summary!$B$19,SUM('Monthly CF'!CE64:CE65),IF(SUM('Monthly CF'!CE64:CE66)&lt;=0,0,IF(Summary!$B$22="Monthly",SUM('Monthly CF'!CE64:CE65),IF(Summary!$B$22="Quarterly",IF('Monthly CF'!CF2-'Monthly CF'!CE2=1,SUM('Monthly CF'!CE64:CE65),0),IF(Summary!$B$22="Annually",IF('Monthly CF'!CF1-'Monthly CF'!CE1=1,SUM('Monthly CF'!CE64:CE65),0))))))</f>
        <v>0</v>
      </c>
      <c r="CF67" s="156">
        <f ca="1">IF(CF3=Summary!$B$19,SUM('Monthly CF'!CF64:CF65),IF(SUM('Monthly CF'!CF64:CF66)&lt;=0,0,IF(Summary!$B$22="Monthly",SUM('Monthly CF'!CF64:CF65),IF(Summary!$B$22="Quarterly",IF('Monthly CF'!CG2-'Monthly CF'!CF2=1,SUM('Monthly CF'!CF64:CF65),0),IF(Summary!$B$22="Annually",IF('Monthly CF'!CG1-'Monthly CF'!CF1=1,SUM('Monthly CF'!CF64:CF65),0))))))</f>
        <v>76716.892234514147</v>
      </c>
      <c r="CG67" s="156">
        <f ca="1">IF(CG3=Summary!$B$19,SUM('Monthly CF'!CG64:CG65),IF(SUM('Monthly CF'!CG64:CG66)&lt;=0,0,IF(Summary!$B$22="Monthly",SUM('Monthly CF'!CG64:CG65),IF(Summary!$B$22="Quarterly",IF('Monthly CF'!CH2-'Monthly CF'!CG2=1,SUM('Monthly CF'!CG64:CG65),0),IF(Summary!$B$22="Annually",IF('Monthly CF'!CH1-'Monthly CF'!CG1=1,SUM('Monthly CF'!CG64:CG65),0))))))</f>
        <v>0</v>
      </c>
      <c r="CH67" s="156">
        <f ca="1">IF(CH3=Summary!$B$19,SUM('Monthly CF'!CH64:CH65),IF(SUM('Monthly CF'!CH64:CH66)&lt;=0,0,IF(Summary!$B$22="Monthly",SUM('Monthly CF'!CH64:CH65),IF(Summary!$B$22="Quarterly",IF('Monthly CF'!CI2-'Monthly CF'!CH2=1,SUM('Monthly CF'!CH64:CH65),0),IF(Summary!$B$22="Annually",IF('Monthly CF'!CI1-'Monthly CF'!CH1=1,SUM('Monthly CF'!CH64:CH65),0))))))</f>
        <v>0</v>
      </c>
      <c r="CI67" s="156">
        <f ca="1">IF(CI3=Summary!$B$19,SUM('Monthly CF'!CI64:CI65),IF(SUM('Monthly CF'!CI64:CI66)&lt;=0,0,IF(Summary!$B$22="Monthly",SUM('Monthly CF'!CI64:CI65),IF(Summary!$B$22="Quarterly",IF('Monthly CF'!CJ2-'Monthly CF'!CI2=1,SUM('Monthly CF'!CI64:CI65),0),IF(Summary!$B$22="Annually",IF('Monthly CF'!CJ1-'Monthly CF'!CI1=1,SUM('Monthly CF'!CI64:CI65),0))))))</f>
        <v>5686306.3316477109</v>
      </c>
      <c r="CJ67" s="156">
        <f ca="1">IF(CJ3=Summary!$B$19,SUM('Monthly CF'!CJ64:CJ65),IF(SUM('Monthly CF'!CJ64:CJ66)&lt;=0,0,IF(Summary!$B$22="Monthly",SUM('Monthly CF'!CJ64:CJ65),IF(Summary!$B$22="Quarterly",IF('Monthly CF'!CK2-'Monthly CF'!CJ2=1,SUM('Monthly CF'!CJ64:CJ65),0),IF(Summary!$B$22="Annually",IF('Monthly CF'!CK1-'Monthly CF'!CJ1=1,SUM('Monthly CF'!CJ64:CJ65),0))))))</f>
        <v>0</v>
      </c>
      <c r="CK67" s="156">
        <f ca="1">IF(CK3=Summary!$B$19,SUM('Monthly CF'!CK64:CK65),IF(SUM('Monthly CF'!CK64:CK66)&lt;=0,0,IF(Summary!$B$22="Monthly",SUM('Monthly CF'!CK64:CK65),IF(Summary!$B$22="Quarterly",IF('Monthly CF'!CL2-'Monthly CF'!CK2=1,SUM('Monthly CF'!CK64:CK65),0),IF(Summary!$B$22="Annually",IF('Monthly CF'!CL1-'Monthly CF'!CK1=1,SUM('Monthly CF'!CK64:CK65),0))))))</f>
        <v>0</v>
      </c>
      <c r="CL67" s="156">
        <f ca="1">IF(CL3=Summary!$B$19,SUM('Monthly CF'!CL64:CL65),IF(SUM('Monthly CF'!CL64:CL66)&lt;=0,0,IF(Summary!$B$22="Monthly",SUM('Monthly CF'!CL64:CL65),IF(Summary!$B$22="Quarterly",IF('Monthly CF'!CM2-'Monthly CF'!CL2=1,SUM('Monthly CF'!CL64:CL65),0),IF(Summary!$B$22="Annually",IF('Monthly CF'!CM1-'Monthly CF'!CL1=1,SUM('Monthly CF'!CL64:CL65),0))))))</f>
        <v>0</v>
      </c>
      <c r="CM67" s="156">
        <f ca="1">IF(CM3=Summary!$B$19,SUM('Monthly CF'!CM64:CM65),IF(SUM('Monthly CF'!CM64:CM66)&lt;=0,0,IF(Summary!$B$22="Monthly",SUM('Monthly CF'!CM64:CM65),IF(Summary!$B$22="Quarterly",IF('Monthly CF'!CN2-'Monthly CF'!CM2=1,SUM('Monthly CF'!CM64:CM65),0),IF(Summary!$B$22="Annually",IF('Monthly CF'!CN1-'Monthly CF'!CM1=1,SUM('Monthly CF'!CM64:CM65),0))))))</f>
        <v>0</v>
      </c>
      <c r="CN67" s="156">
        <f ca="1">IF(CN3=Summary!$B$19,SUM('Monthly CF'!CN64:CN65),IF(SUM('Monthly CF'!CN64:CN66)&lt;=0,0,IF(Summary!$B$22="Monthly",SUM('Monthly CF'!CN64:CN65),IF(Summary!$B$22="Quarterly",IF('Monthly CF'!CO2-'Monthly CF'!CN2=1,SUM('Monthly CF'!CN64:CN65),0),IF(Summary!$B$22="Annually",IF('Monthly CF'!CO1-'Monthly CF'!CN1=1,SUM('Monthly CF'!CN64:CN65),0))))))</f>
        <v>0</v>
      </c>
      <c r="CO67" s="156">
        <f ca="1">IF(CO3=Summary!$B$19,SUM('Monthly CF'!CO64:CO65),IF(SUM('Monthly CF'!CO64:CO66)&lt;=0,0,IF(Summary!$B$22="Monthly",SUM('Monthly CF'!CO64:CO65),IF(Summary!$B$22="Quarterly",IF('Monthly CF'!CP2-'Monthly CF'!CO2=1,SUM('Monthly CF'!CO64:CO65),0),IF(Summary!$B$22="Annually",IF('Monthly CF'!CP1-'Monthly CF'!CO1=1,SUM('Monthly CF'!CO64:CO65),0))))))</f>
        <v>0</v>
      </c>
      <c r="CP67" s="156">
        <f ca="1">IF(CP3=Summary!$B$19,SUM('Monthly CF'!CP64:CP65),IF(SUM('Monthly CF'!CP64:CP66)&lt;=0,0,IF(Summary!$B$22="Monthly",SUM('Monthly CF'!CP64:CP65),IF(Summary!$B$22="Quarterly",IF('Monthly CF'!CQ2-'Monthly CF'!CP2=1,SUM('Monthly CF'!CP64:CP65),0),IF(Summary!$B$22="Annually",IF('Monthly CF'!CQ1-'Monthly CF'!CP1=1,SUM('Monthly CF'!CP64:CP65),0))))))</f>
        <v>0</v>
      </c>
      <c r="CQ67" s="156">
        <f ca="1">IF(CQ3=Summary!$B$19,SUM('Monthly CF'!CQ64:CQ65),IF(SUM('Monthly CF'!CQ64:CQ66)&lt;=0,0,IF(Summary!$B$22="Monthly",SUM('Monthly CF'!CQ64:CQ65),IF(Summary!$B$22="Quarterly",IF('Monthly CF'!CR2-'Monthly CF'!CQ2=1,SUM('Monthly CF'!CQ64:CQ65),0),IF(Summary!$B$22="Annually",IF('Monthly CF'!CR1-'Monthly CF'!CQ1=1,SUM('Monthly CF'!CQ64:CQ65),0))))))</f>
        <v>0</v>
      </c>
      <c r="CR67" s="156">
        <f ca="1">IF(CR3=Summary!$B$19,SUM('Monthly CF'!CR64:CR65),IF(SUM('Monthly CF'!CR64:CR66)&lt;=0,0,IF(Summary!$B$22="Monthly",SUM('Monthly CF'!CR64:CR65),IF(Summary!$B$22="Quarterly",IF('Monthly CF'!CS2-'Monthly CF'!CR2=1,SUM('Monthly CF'!CR64:CR65),0),IF(Summary!$B$22="Annually",IF('Monthly CF'!CS1-'Monthly CF'!CR1=1,SUM('Monthly CF'!CR64:CR65),0))))))</f>
        <v>0</v>
      </c>
      <c r="CS67" s="156">
        <f ca="1">IF(CS3=Summary!$B$19,SUM('Monthly CF'!CS64:CS65),IF(SUM('Monthly CF'!CS64:CS66)&lt;=0,0,IF(Summary!$B$22="Monthly",SUM('Monthly CF'!CS64:CS65),IF(Summary!$B$22="Quarterly",IF('Monthly CF'!CT2-'Monthly CF'!CS2=1,SUM('Monthly CF'!CS64:CS65),0),IF(Summary!$B$22="Annually",IF('Monthly CF'!CT1-'Monthly CF'!CS1=1,SUM('Monthly CF'!CS64:CS65),0))))))</f>
        <v>0</v>
      </c>
      <c r="CT67" s="156">
        <f ca="1">IF(CT3=Summary!$B$19,SUM('Monthly CF'!CT64:CT65),IF(SUM('Monthly CF'!CT64:CT66)&lt;=0,0,IF(Summary!$B$22="Monthly",SUM('Monthly CF'!CT64:CT65),IF(Summary!$B$22="Quarterly",IF('Monthly CF'!CU2-'Monthly CF'!CT2=1,SUM('Monthly CF'!CT64:CT65),0),IF(Summary!$B$22="Annually",IF('Monthly CF'!CU1-'Monthly CF'!CT1=1,SUM('Monthly CF'!CT64:CT65),0))))))</f>
        <v>0</v>
      </c>
      <c r="CU67" s="156">
        <f ca="1">IF(CU3=Summary!$B$19,SUM('Monthly CF'!CU64:CU65),IF(SUM('Monthly CF'!CU64:CU66)&lt;=0,0,IF(Summary!$B$22="Monthly",SUM('Monthly CF'!CU64:CU65),IF(Summary!$B$22="Quarterly",IF('Monthly CF'!CV2-'Monthly CF'!CU2=1,SUM('Monthly CF'!CU64:CU65),0),IF(Summary!$B$22="Annually",IF('Monthly CF'!CV1-'Monthly CF'!CU1=1,SUM('Monthly CF'!CU64:CU65),0))))))</f>
        <v>0</v>
      </c>
      <c r="CV67" s="156">
        <f ca="1">IF(CV3=Summary!$B$19,SUM('Monthly CF'!CV64:CV65),IF(SUM('Monthly CF'!CV64:CV66)&lt;=0,0,IF(Summary!$B$22="Monthly",SUM('Monthly CF'!CV64:CV65),IF(Summary!$B$22="Quarterly",IF('Monthly CF'!CW2-'Monthly CF'!CV2=1,SUM('Monthly CF'!CV64:CV65),0),IF(Summary!$B$22="Annually",IF('Monthly CF'!CW1-'Monthly CF'!CV1=1,SUM('Monthly CF'!CV64:CV65),0))))))</f>
        <v>0</v>
      </c>
      <c r="CW67" s="156">
        <f ca="1">IF(CW3=Summary!$B$19,SUM('Monthly CF'!CW64:CW65),IF(SUM('Monthly CF'!CW64:CW66)&lt;=0,0,IF(Summary!$B$22="Monthly",SUM('Monthly CF'!CW64:CW65),IF(Summary!$B$22="Quarterly",IF('Monthly CF'!CX2-'Monthly CF'!CW2=1,SUM('Monthly CF'!CW64:CW65),0),IF(Summary!$B$22="Annually",IF('Monthly CF'!CX1-'Monthly CF'!CW1=1,SUM('Monthly CF'!CW64:CW65),0))))))</f>
        <v>0</v>
      </c>
      <c r="CX67" s="156">
        <f ca="1">IF(CX3=Summary!$B$19,SUM('Monthly CF'!CX64:CX65),IF(SUM('Monthly CF'!CX64:CX66)&lt;=0,0,IF(Summary!$B$22="Monthly",SUM('Monthly CF'!CX64:CX65),IF(Summary!$B$22="Quarterly",IF('Monthly CF'!CY2-'Monthly CF'!CX2=1,SUM('Monthly CF'!CX64:CX65),0),IF(Summary!$B$22="Annually",IF('Monthly CF'!CY1-'Monthly CF'!CX1=1,SUM('Monthly CF'!CX64:CX65),0))))))</f>
        <v>0</v>
      </c>
      <c r="CY67" s="156">
        <f ca="1">IF(CY3=Summary!$B$19,SUM('Monthly CF'!CY64:CY65),IF(SUM('Monthly CF'!CY64:CY66)&lt;=0,0,IF(Summary!$B$22="Monthly",SUM('Monthly CF'!CY64:CY65),IF(Summary!$B$22="Quarterly",IF('Monthly CF'!CZ2-'Monthly CF'!CY2=1,SUM('Monthly CF'!CY64:CY65),0),IF(Summary!$B$22="Annually",IF('Monthly CF'!CZ1-'Monthly CF'!CY1=1,SUM('Monthly CF'!CY64:CY65),0))))))</f>
        <v>0</v>
      </c>
      <c r="CZ67" s="156">
        <f ca="1">IF(CZ3=Summary!$B$19,SUM('Monthly CF'!CZ64:CZ65),IF(SUM('Monthly CF'!CZ64:CZ66)&lt;=0,0,IF(Summary!$B$22="Monthly",SUM('Monthly CF'!CZ64:CZ65),IF(Summary!$B$22="Quarterly",IF('Monthly CF'!DA2-'Monthly CF'!CZ2=1,SUM('Monthly CF'!CZ64:CZ65),0),IF(Summary!$B$22="Annually",IF('Monthly CF'!DA1-'Monthly CF'!CZ1=1,SUM('Monthly CF'!CZ64:CZ65),0))))))</f>
        <v>0</v>
      </c>
      <c r="DA67" s="156">
        <f ca="1">IF(DA3=Summary!$B$19,SUM('Monthly CF'!DA64:DA65),IF(SUM('Monthly CF'!DA64:DA66)&lt;=0,0,IF(Summary!$B$22="Monthly",SUM('Monthly CF'!DA64:DA65),IF(Summary!$B$22="Quarterly",IF('Monthly CF'!DB2-'Monthly CF'!DA2=1,SUM('Monthly CF'!DA64:DA65),0),IF(Summary!$B$22="Annually",IF('Monthly CF'!DB1-'Monthly CF'!DA1=1,SUM('Monthly CF'!DA64:DA65),0))))))</f>
        <v>0</v>
      </c>
      <c r="DB67" s="156">
        <f ca="1">IF(DB3=Summary!$B$19,SUM('Monthly CF'!DB64:DB65),IF(SUM('Monthly CF'!DB64:DB66)&lt;=0,0,IF(Summary!$B$22="Monthly",SUM('Monthly CF'!DB64:DB65),IF(Summary!$B$22="Quarterly",IF('Monthly CF'!DC2-'Monthly CF'!DB2=1,SUM('Monthly CF'!DB64:DB65),0),IF(Summary!$B$22="Annually",IF('Monthly CF'!DC1-'Monthly CF'!DB1=1,SUM('Monthly CF'!DB64:DB65),0))))))</f>
        <v>0</v>
      </c>
      <c r="DC67" s="156">
        <f ca="1">IF(DC3=Summary!$B$19,SUM('Monthly CF'!DC64:DC65),IF(SUM('Monthly CF'!DC64:DC66)&lt;=0,0,IF(Summary!$B$22="Monthly",SUM('Monthly CF'!DC64:DC65),IF(Summary!$B$22="Quarterly",IF('Monthly CF'!DD2-'Monthly CF'!DC2=1,SUM('Monthly CF'!DC64:DC65),0),IF(Summary!$B$22="Annually",IF('Monthly CF'!DD1-'Monthly CF'!DC1=1,SUM('Monthly CF'!DC64:DC65),0))))))</f>
        <v>0</v>
      </c>
      <c r="DD67" s="156">
        <f ca="1">IF(DD3=Summary!$B$19,SUM('Monthly CF'!DD64:DD65),IF(SUM('Monthly CF'!DD64:DD66)&lt;=0,0,IF(Summary!$B$22="Monthly",SUM('Monthly CF'!DD64:DD65),IF(Summary!$B$22="Quarterly",IF('Monthly CF'!DE2-'Monthly CF'!DD2=1,SUM('Monthly CF'!DD64:DD65),0),IF(Summary!$B$22="Annually",IF('Monthly CF'!DE1-'Monthly CF'!DD1=1,SUM('Monthly CF'!DD64:DD65),0))))))</f>
        <v>0</v>
      </c>
      <c r="DE67" s="156">
        <f ca="1">IF(DE3=Summary!$B$19,SUM('Monthly CF'!DE64:DE65),IF(SUM('Monthly CF'!DE64:DE66)&lt;=0,0,IF(Summary!$B$22="Monthly",SUM('Monthly CF'!DE64:DE65),IF(Summary!$B$22="Quarterly",IF('Monthly CF'!DF2-'Monthly CF'!DE2=1,SUM('Monthly CF'!DE64:DE65),0),IF(Summary!$B$22="Annually",IF('Monthly CF'!DF1-'Monthly CF'!DE1=1,SUM('Monthly CF'!DE64:DE65),0))))))</f>
        <v>0</v>
      </c>
      <c r="DF67" s="156">
        <f ca="1">IF(DF3=Summary!$B$19,SUM('Monthly CF'!DF64:DF65),IF(SUM('Monthly CF'!DF64:DF66)&lt;=0,0,IF(Summary!$B$22="Monthly",SUM('Monthly CF'!DF64:DF65),IF(Summary!$B$22="Quarterly",IF('Monthly CF'!DG2-'Monthly CF'!DF2=1,SUM('Monthly CF'!DF64:DF65),0),IF(Summary!$B$22="Annually",IF('Monthly CF'!DG1-'Monthly CF'!DF1=1,SUM('Monthly CF'!DF64:DF65),0))))))</f>
        <v>0</v>
      </c>
      <c r="DG67" s="156">
        <f ca="1">IF(DG3=Summary!$B$19,SUM('Monthly CF'!DG64:DG65),IF(SUM('Monthly CF'!DG64:DG66)&lt;=0,0,IF(Summary!$B$22="Monthly",SUM('Monthly CF'!DG64:DG65),IF(Summary!$B$22="Quarterly",IF('Monthly CF'!DH2-'Monthly CF'!DG2=1,SUM('Monthly CF'!DG64:DG65),0),IF(Summary!$B$22="Annually",IF('Monthly CF'!DH1-'Monthly CF'!DG1=1,SUM('Monthly CF'!DG64:DG65),0))))))</f>
        <v>0</v>
      </c>
      <c r="DH67" s="156">
        <f ca="1">IF(DH3=Summary!$B$19,SUM('Monthly CF'!DH64:DH65),IF(SUM('Monthly CF'!DH64:DH66)&lt;=0,0,IF(Summary!$B$22="Monthly",SUM('Monthly CF'!DH64:DH65),IF(Summary!$B$22="Quarterly",IF('Monthly CF'!DI2-'Monthly CF'!DH2=1,SUM('Monthly CF'!DH64:DH65),0),IF(Summary!$B$22="Annually",IF('Monthly CF'!DI1-'Monthly CF'!DH1=1,SUM('Monthly CF'!DH64:DH65),0))))))</f>
        <v>0</v>
      </c>
      <c r="DI67" s="156">
        <f ca="1">IF(DI3=Summary!$B$19,SUM('Monthly CF'!DI64:DI65),IF(SUM('Monthly CF'!DI64:DI66)&lt;=0,0,IF(Summary!$B$22="Monthly",SUM('Monthly CF'!DI64:DI65),IF(Summary!$B$22="Quarterly",IF('Monthly CF'!DJ2-'Monthly CF'!DI2=1,SUM('Monthly CF'!DI64:DI65),0),IF(Summary!$B$22="Annually",IF('Monthly CF'!DJ1-'Monthly CF'!DI1=1,SUM('Monthly CF'!DI64:DI65),0))))))</f>
        <v>0</v>
      </c>
      <c r="DJ67" s="156">
        <f ca="1">IF(DJ3=Summary!$B$19,SUM('Monthly CF'!DJ64:DJ65),IF(SUM('Monthly CF'!DJ64:DJ66)&lt;=0,0,IF(Summary!$B$22="Monthly",SUM('Monthly CF'!DJ64:DJ65),IF(Summary!$B$22="Quarterly",IF('Monthly CF'!DK2-'Monthly CF'!DJ2=1,SUM('Monthly CF'!DJ64:DJ65),0),IF(Summary!$B$22="Annually",IF('Monthly CF'!DK1-'Monthly CF'!DJ1=1,SUM('Monthly CF'!DJ64:DJ65),0))))))</f>
        <v>0</v>
      </c>
      <c r="DK67" s="156">
        <f ca="1">IF(DK3=Summary!$B$19,SUM('Monthly CF'!DK64:DK65),IF(SUM('Monthly CF'!DK64:DK66)&lt;=0,0,IF(Summary!$B$22="Monthly",SUM('Monthly CF'!DK64:DK65),IF(Summary!$B$22="Quarterly",IF('Monthly CF'!DL2-'Monthly CF'!DK2=1,SUM('Monthly CF'!DK64:DK65),0),IF(Summary!$B$22="Annually",IF('Monthly CF'!DL1-'Monthly CF'!DK1=1,SUM('Monthly CF'!DK64:DK65),0))))))</f>
        <v>0</v>
      </c>
      <c r="DL67" s="156">
        <f ca="1">IF(DL3=Summary!$B$19,SUM('Monthly CF'!DL64:DL65),IF(SUM('Monthly CF'!DL64:DL66)&lt;=0,0,IF(Summary!$B$22="Monthly",SUM('Monthly CF'!DL64:DL65),IF(Summary!$B$22="Quarterly",IF('Monthly CF'!DM2-'Monthly CF'!DL2=1,SUM('Monthly CF'!DL64:DL65),0),IF(Summary!$B$22="Annually",IF('Monthly CF'!DM1-'Monthly CF'!DL1=1,SUM('Monthly CF'!DL64:DL65),0))))))</f>
        <v>0</v>
      </c>
      <c r="DM67" s="156">
        <f ca="1">IF(DM3=Summary!$B$19,SUM('Monthly CF'!DM64:DM65),IF(SUM('Monthly CF'!DM64:DM66)&lt;=0,0,IF(Summary!$B$22="Monthly",SUM('Monthly CF'!DM64:DM65),IF(Summary!$B$22="Quarterly",IF('Monthly CF'!DN2-'Monthly CF'!DM2=1,SUM('Monthly CF'!DM64:DM65),0),IF(Summary!$B$22="Annually",IF('Monthly CF'!DN1-'Monthly CF'!DM1=1,SUM('Monthly CF'!DM64:DM65),0))))))</f>
        <v>0</v>
      </c>
      <c r="DN67" s="156">
        <f ca="1">IF(DN3=Summary!$B$19,SUM('Monthly CF'!DN64:DN65),IF(SUM('Monthly CF'!DN64:DN66)&lt;=0,0,IF(Summary!$B$22="Monthly",SUM('Monthly CF'!DN64:DN65),IF(Summary!$B$22="Quarterly",IF('Monthly CF'!DO2-'Monthly CF'!DN2=1,SUM('Monthly CF'!DN64:DN65),0),IF(Summary!$B$22="Annually",IF('Monthly CF'!DO1-'Monthly CF'!DN1=1,SUM('Monthly CF'!DN64:DN65),0))))))</f>
        <v>0</v>
      </c>
      <c r="DO67" s="156">
        <f ca="1">IF(DO3=Summary!$B$19,SUM('Monthly CF'!DO64:DO65),IF(SUM('Monthly CF'!DO64:DO66)&lt;=0,0,IF(Summary!$B$22="Monthly",SUM('Monthly CF'!DO64:DO65),IF(Summary!$B$22="Quarterly",IF('Monthly CF'!DP2-'Monthly CF'!DO2=1,SUM('Monthly CF'!DO64:DO65),0),IF(Summary!$B$22="Annually",IF('Monthly CF'!DP1-'Monthly CF'!DO1=1,SUM('Monthly CF'!DO64:DO65),0))))))</f>
        <v>0</v>
      </c>
      <c r="DP67" s="156">
        <f ca="1">IF(DP3=Summary!$B$19,SUM('Monthly CF'!DP64:DP65),IF(SUM('Monthly CF'!DP64:DP66)&lt;=0,0,IF(Summary!$B$22="Monthly",SUM('Monthly CF'!DP64:DP65),IF(Summary!$B$22="Quarterly",IF('Monthly CF'!DQ2-'Monthly CF'!DP2=1,SUM('Monthly CF'!DP64:DP65),0),IF(Summary!$B$22="Annually",IF('Monthly CF'!DQ1-'Monthly CF'!DP1=1,SUM('Monthly CF'!DP64:DP65),0))))))</f>
        <v>0</v>
      </c>
      <c r="DQ67" s="156">
        <f ca="1">IF(DQ3=Summary!$B$19,SUM('Monthly CF'!DQ64:DQ65),IF(SUM('Monthly CF'!DQ64:DQ66)&lt;=0,0,IF(Summary!$B$22="Monthly",SUM('Monthly CF'!DQ64:DQ65),IF(Summary!$B$22="Quarterly",IF('Monthly CF'!DR2-'Monthly CF'!DQ2=1,SUM('Monthly CF'!DQ64:DQ65),0),IF(Summary!$B$22="Annually",IF('Monthly CF'!DR1-'Monthly CF'!DQ1=1,SUM('Monthly CF'!DQ64:DQ65),0))))))</f>
        <v>0</v>
      </c>
      <c r="DR67" s="156">
        <f ca="1">IF(DR3=Summary!$B$19,SUM('Monthly CF'!DR64:DR65),IF(SUM('Monthly CF'!DR64:DR66)&lt;=0,0,IF(Summary!$B$22="Monthly",SUM('Monthly CF'!DR64:DR65),IF(Summary!$B$22="Quarterly",IF('Monthly CF'!DS2-'Monthly CF'!DR2=1,SUM('Monthly CF'!DR64:DR65),0),IF(Summary!$B$22="Annually",IF('Monthly CF'!DS1-'Monthly CF'!DR1=1,SUM('Monthly CF'!DR64:DR65),0))))))</f>
        <v>0</v>
      </c>
      <c r="DS67" s="156">
        <f ca="1">IF(DS3=Summary!$B$19,SUM('Monthly CF'!DS64:DS65),IF(SUM('Monthly CF'!DS64:DS66)&lt;=0,0,IF(Summary!$B$22="Monthly",SUM('Monthly CF'!DS64:DS65),IF(Summary!$B$22="Quarterly",IF('Monthly CF'!DT2-'Monthly CF'!DS2=1,SUM('Monthly CF'!DS64:DS65),0),IF(Summary!$B$22="Annually",IF('Monthly CF'!DT1-'Monthly CF'!DS1=1,SUM('Monthly CF'!DS64:DS65),0))))))</f>
        <v>0</v>
      </c>
      <c r="DT67" s="156">
        <f ca="1">IF(DT3=Summary!$B$19,SUM('Monthly CF'!DT64:DT65),IF(SUM('Monthly CF'!DT64:DT66)&lt;=0,0,IF(Summary!$B$22="Monthly",SUM('Monthly CF'!DT64:DT65),IF(Summary!$B$22="Quarterly",IF('Monthly CF'!DU2-'Monthly CF'!DT2=1,SUM('Monthly CF'!DT64:DT65),0),IF(Summary!$B$22="Annually",IF('Monthly CF'!DU1-'Monthly CF'!DT1=1,SUM('Monthly CF'!DT64:DT65),0))))))</f>
        <v>0</v>
      </c>
      <c r="DU67" s="156">
        <f ca="1">IF(DU3=Summary!$B$19,SUM('Monthly CF'!DU64:DU65),IF(SUM('Monthly CF'!DU64:DU66)&lt;=0,0,IF(Summary!$B$22="Monthly",SUM('Monthly CF'!DU64:DU65),IF(Summary!$B$22="Quarterly",IF('Monthly CF'!DV2-'Monthly CF'!DU2=1,SUM('Monthly CF'!DU64:DU65),0),IF(Summary!$B$22="Annually",IF('Monthly CF'!DV1-'Monthly CF'!DU1=1,SUM('Monthly CF'!DU64:DU65),0))))))</f>
        <v>0</v>
      </c>
      <c r="DV67" s="156">
        <f ca="1">IF(DV3=Summary!$B$19,SUM('Monthly CF'!DV64:DV65),IF(SUM('Monthly CF'!DV64:DV66)&lt;=0,0,IF(Summary!$B$22="Monthly",SUM('Monthly CF'!DV64:DV65),IF(Summary!$B$22="Quarterly",IF('Monthly CF'!DW2-'Monthly CF'!DV2=1,SUM('Monthly CF'!DV64:DV65),0),IF(Summary!$B$22="Annually",IF('Monthly CF'!DW1-'Monthly CF'!DV1=1,SUM('Monthly CF'!DV64:DV65),0))))))</f>
        <v>0</v>
      </c>
      <c r="DW67" s="156">
        <f ca="1">IF(DW3=Summary!$B$19,SUM('Monthly CF'!DW64:DW65),IF(SUM('Monthly CF'!DW64:DW66)&lt;=0,0,IF(Summary!$B$22="Monthly",SUM('Monthly CF'!DW64:DW65),IF(Summary!$B$22="Quarterly",IF('Monthly CF'!DX2-'Monthly CF'!DW2=1,SUM('Monthly CF'!DW64:DW65),0),IF(Summary!$B$22="Annually",IF('Monthly CF'!DX1-'Monthly CF'!DW1=1,SUM('Monthly CF'!DW64:DW65),0))))))</f>
        <v>0</v>
      </c>
      <c r="DX67" s="156">
        <f ca="1">IF(DX3=Summary!$B$19,SUM('Monthly CF'!DX64:DX65),IF(SUM('Monthly CF'!DX64:DX66)&lt;=0,0,IF(Summary!$B$22="Monthly",SUM('Monthly CF'!DX64:DX65),IF(Summary!$B$22="Quarterly",IF('Monthly CF'!DY2-'Monthly CF'!DX2=1,SUM('Monthly CF'!DX64:DX65),0),IF(Summary!$B$22="Annually",IF('Monthly CF'!DY1-'Monthly CF'!DX1=1,SUM('Monthly CF'!DX64:DX65),0))))))</f>
        <v>0</v>
      </c>
      <c r="DY67" s="156">
        <f ca="1">IF(DY3=Summary!$B$19,SUM('Monthly CF'!DY64:DY65),IF(SUM('Monthly CF'!DY64:DY66)&lt;=0,0,IF(Summary!$B$22="Monthly",SUM('Monthly CF'!DY64:DY65),IF(Summary!$B$22="Quarterly",IF('Monthly CF'!DZ2-'Monthly CF'!DY2=1,SUM('Monthly CF'!DY64:DY65),0),IF(Summary!$B$22="Annually",IF('Monthly CF'!DZ1-'Monthly CF'!DY1=1,SUM('Monthly CF'!DY64:DY65),0))))))</f>
        <v>0</v>
      </c>
      <c r="DZ67" s="156">
        <f ca="1">IF(DZ3=Summary!$B$19,SUM('Monthly CF'!DZ64:DZ65),IF(SUM('Monthly CF'!DZ64:DZ66)&lt;=0,0,IF(Summary!$B$22="Monthly",SUM('Monthly CF'!DZ64:DZ65),IF(Summary!$B$22="Quarterly",IF('Monthly CF'!EA2-'Monthly CF'!DZ2=1,SUM('Monthly CF'!DZ64:DZ65),0),IF(Summary!$B$22="Annually",IF('Monthly CF'!EA1-'Monthly CF'!DZ1=1,SUM('Monthly CF'!DZ64:DZ65),0))))))</f>
        <v>0</v>
      </c>
      <c r="EA67" s="156">
        <f ca="1">IF(EA3=Summary!$B$19,SUM('Monthly CF'!EA64:EA65),IF(SUM('Monthly CF'!EA64:EA66)&lt;=0,0,IF(Summary!$B$22="Monthly",SUM('Monthly CF'!EA64:EA65),IF(Summary!$B$22="Quarterly",IF('Monthly CF'!EB2-'Monthly CF'!EA2=1,SUM('Monthly CF'!EA64:EA65),0),IF(Summary!$B$22="Annually",IF('Monthly CF'!EB1-'Monthly CF'!EA1=1,SUM('Monthly CF'!EA64:EA65),0))))))</f>
        <v>0</v>
      </c>
      <c r="EB67" s="156">
        <f ca="1">IF(EB3=Summary!$B$19,SUM('Monthly CF'!EB64:EB65),IF(SUM('Monthly CF'!EB64:EB66)&lt;=0,0,IF(Summary!$B$22="Monthly",SUM('Monthly CF'!EB64:EB65),IF(Summary!$B$22="Quarterly",IF('Monthly CF'!EC2-'Monthly CF'!EB2=1,SUM('Monthly CF'!EB64:EB65),0),IF(Summary!$B$22="Annually",IF('Monthly CF'!EC1-'Monthly CF'!EB1=1,SUM('Monthly CF'!EB64:EB65),0))))))</f>
        <v>0</v>
      </c>
      <c r="EC67" s="156">
        <f ca="1">IF(EC3=Summary!$B$19,SUM('Monthly CF'!EC64:EC65),IF(SUM('Monthly CF'!EC64:EC66)&lt;=0,0,IF(Summary!$B$22="Monthly",SUM('Monthly CF'!EC64:EC65),IF(Summary!$B$22="Quarterly",IF('Monthly CF'!ED2-'Monthly CF'!EC2=1,SUM('Monthly CF'!EC64:EC65),0),IF(Summary!$B$22="Annually",IF('Monthly CF'!ED1-'Monthly CF'!EC1=1,SUM('Monthly CF'!EC64:EC65),0))))))</f>
        <v>0</v>
      </c>
      <c r="ED67" s="156">
        <f ca="1">IF(ED3=Summary!$B$19,SUM('Monthly CF'!ED64:ED65),IF(SUM('Monthly CF'!ED64:ED66)&lt;=0,0,IF(Summary!$B$22="Monthly",SUM('Monthly CF'!ED64:ED65),IF(Summary!$B$22="Quarterly",IF('Monthly CF'!EE2-'Monthly CF'!ED2=1,SUM('Monthly CF'!ED64:ED65),0),IF(Summary!$B$22="Annually",IF('Monthly CF'!EE1-'Monthly CF'!ED1=1,SUM('Monthly CF'!ED64:ED65),0))))))</f>
        <v>0</v>
      </c>
      <c r="EE67" s="158">
        <f ca="1">IF(EE3=Summary!$B$19,SUM('Monthly CF'!EE64:EE65),IF(SUM('Monthly CF'!EE64:EE66)&lt;=0,0,IF(Summary!$B$22="Monthly",SUM('Monthly CF'!EE64:EE65),IF(Summary!$B$22="Quarterly",IF('Monthly CF'!EF2-'Monthly CF'!EE2=1,SUM('Monthly CF'!EE64:EE65),0),IF(Summary!$B$22="Annually",IF('Monthly CF'!EF1-'Monthly CF'!EE1=1,SUM('Monthly CF'!EE64:EE65),0))))))</f>
        <v>0</v>
      </c>
    </row>
    <row r="68" spans="1:135" x14ac:dyDescent="0.25">
      <c r="A68" s="156">
        <f ca="1">SUMIF($C$3:$EE$3,"&lt;="&amp;Summary!$B$19,'Monthly CF'!C68:EE68)</f>
        <v>1455529.3271608443</v>
      </c>
      <c r="B68" s="27" t="s">
        <v>234</v>
      </c>
      <c r="C68" s="156">
        <f>C64+C65-C67</f>
        <v>0</v>
      </c>
      <c r="D68" s="156">
        <f ca="1">D64+D65-D67</f>
        <v>0</v>
      </c>
      <c r="E68" s="156">
        <f t="shared" ref="E68:BP68" ca="1" si="44">E64+E65-E67</f>
        <v>0</v>
      </c>
      <c r="F68" s="156">
        <f t="shared" ca="1" si="44"/>
        <v>0</v>
      </c>
      <c r="G68" s="156">
        <f t="shared" ca="1" si="44"/>
        <v>0</v>
      </c>
      <c r="H68" s="156">
        <f t="shared" ca="1" si="44"/>
        <v>0</v>
      </c>
      <c r="I68" s="156">
        <f t="shared" ca="1" si="44"/>
        <v>0</v>
      </c>
      <c r="J68" s="156">
        <f t="shared" ca="1" si="44"/>
        <v>0</v>
      </c>
      <c r="K68" s="156">
        <f t="shared" ca="1" si="44"/>
        <v>0</v>
      </c>
      <c r="L68" s="156">
        <f t="shared" ca="1" si="44"/>
        <v>0</v>
      </c>
      <c r="M68" s="156">
        <f t="shared" ca="1" si="44"/>
        <v>0</v>
      </c>
      <c r="N68" s="156">
        <f t="shared" ca="1" si="44"/>
        <v>0</v>
      </c>
      <c r="O68" s="156">
        <f t="shared" ca="1" si="44"/>
        <v>0</v>
      </c>
      <c r="P68" s="156">
        <f t="shared" ca="1" si="44"/>
        <v>0</v>
      </c>
      <c r="Q68" s="156">
        <f t="shared" ca="1" si="44"/>
        <v>0</v>
      </c>
      <c r="R68" s="156">
        <f t="shared" ca="1" si="44"/>
        <v>0</v>
      </c>
      <c r="S68" s="156">
        <f t="shared" ca="1" si="44"/>
        <v>0</v>
      </c>
      <c r="T68" s="156">
        <f t="shared" ca="1" si="44"/>
        <v>0</v>
      </c>
      <c r="U68" s="156">
        <f t="shared" ca="1" si="44"/>
        <v>0</v>
      </c>
      <c r="V68" s="156">
        <f t="shared" ca="1" si="44"/>
        <v>0</v>
      </c>
      <c r="W68" s="156">
        <f t="shared" ca="1" si="44"/>
        <v>0</v>
      </c>
      <c r="X68" s="156">
        <f t="shared" ca="1" si="44"/>
        <v>0</v>
      </c>
      <c r="Y68" s="156">
        <f t="shared" ca="1" si="44"/>
        <v>0</v>
      </c>
      <c r="Z68" s="156">
        <f t="shared" ca="1" si="44"/>
        <v>0</v>
      </c>
      <c r="AA68" s="156">
        <f t="shared" ca="1" si="44"/>
        <v>0</v>
      </c>
      <c r="AB68" s="156">
        <f t="shared" ca="1" si="44"/>
        <v>0</v>
      </c>
      <c r="AC68" s="156">
        <f t="shared" ca="1" si="44"/>
        <v>1370.0417356390899</v>
      </c>
      <c r="AD68" s="156">
        <f t="shared" ca="1" si="44"/>
        <v>0</v>
      </c>
      <c r="AE68" s="156">
        <f t="shared" ca="1" si="44"/>
        <v>5889.020077278914</v>
      </c>
      <c r="AF68" s="156">
        <f t="shared" ca="1" si="44"/>
        <v>12308.063948508679</v>
      </c>
      <c r="AG68" s="156">
        <f t="shared" ca="1" si="44"/>
        <v>0</v>
      </c>
      <c r="AH68" s="156">
        <f t="shared" ca="1" si="44"/>
        <v>28574.701540501956</v>
      </c>
      <c r="AI68" s="156">
        <f t="shared" ca="1" si="44"/>
        <v>57116.992183555893</v>
      </c>
      <c r="AJ68" s="156">
        <f t="shared" ca="1" si="44"/>
        <v>0</v>
      </c>
      <c r="AK68" s="156">
        <f t="shared" ca="1" si="44"/>
        <v>35298.085736273737</v>
      </c>
      <c r="AL68" s="156">
        <f t="shared" ca="1" si="44"/>
        <v>81505.579781757755</v>
      </c>
      <c r="AM68" s="156">
        <f t="shared" ca="1" si="44"/>
        <v>0</v>
      </c>
      <c r="AN68" s="156">
        <f t="shared" ca="1" si="44"/>
        <v>29518.616649508411</v>
      </c>
      <c r="AO68" s="156">
        <f t="shared" ca="1" si="44"/>
        <v>59337.179106316355</v>
      </c>
      <c r="AP68" s="156">
        <f t="shared" ca="1" si="44"/>
        <v>0</v>
      </c>
      <c r="AQ68" s="156">
        <f t="shared" ca="1" si="44"/>
        <v>29818.329500741187</v>
      </c>
      <c r="AR68" s="156">
        <f t="shared" ca="1" si="44"/>
        <v>59808.006009898483</v>
      </c>
      <c r="AS68" s="156">
        <f t="shared" ca="1" si="44"/>
        <v>0</v>
      </c>
      <c r="AT68" s="156">
        <f t="shared" ca="1" si="44"/>
        <v>30312.773784001554</v>
      </c>
      <c r="AU68" s="156">
        <f t="shared" ca="1" si="44"/>
        <v>60625.429791770177</v>
      </c>
      <c r="AV68" s="156">
        <f t="shared" ca="1" si="44"/>
        <v>0</v>
      </c>
      <c r="AW68" s="156">
        <f t="shared" ca="1" si="44"/>
        <v>31398.557768749532</v>
      </c>
      <c r="AX68" s="156">
        <f t="shared" ca="1" si="44"/>
        <v>62851.87146503097</v>
      </c>
      <c r="AY68" s="156">
        <f t="shared" ca="1" si="44"/>
        <v>0</v>
      </c>
      <c r="AZ68" s="156">
        <f t="shared" ca="1" si="44"/>
        <v>31720.75644283693</v>
      </c>
      <c r="BA68" s="156">
        <f t="shared" ca="1" si="44"/>
        <v>63750.457067192387</v>
      </c>
      <c r="BB68" s="156">
        <f t="shared" ca="1" si="44"/>
        <v>0</v>
      </c>
      <c r="BC68" s="156">
        <f t="shared" ca="1" si="44"/>
        <v>32029.460679606673</v>
      </c>
      <c r="BD68" s="156">
        <f t="shared" ca="1" si="44"/>
        <v>64235.408777881952</v>
      </c>
      <c r="BE68" s="156">
        <f t="shared" ca="1" si="44"/>
        <v>0</v>
      </c>
      <c r="BF68" s="156">
        <f t="shared" ca="1" si="44"/>
        <v>32538.738291364854</v>
      </c>
      <c r="BG68" s="156">
        <f t="shared" ca="1" si="44"/>
        <v>65077.355273209803</v>
      </c>
      <c r="BH68" s="156">
        <f t="shared" ca="1" si="44"/>
        <v>0</v>
      </c>
      <c r="BI68" s="156">
        <f t="shared" ca="1" si="44"/>
        <v>0</v>
      </c>
      <c r="BJ68" s="156">
        <f t="shared" ca="1" si="44"/>
        <v>0</v>
      </c>
      <c r="BK68" s="156">
        <f t="shared" ca="1" si="44"/>
        <v>0</v>
      </c>
      <c r="BL68" s="156">
        <f t="shared" ca="1" si="44"/>
        <v>0</v>
      </c>
      <c r="BM68" s="156">
        <f t="shared" ca="1" si="44"/>
        <v>21145.53130850754</v>
      </c>
      <c r="BN68" s="156">
        <f t="shared" ca="1" si="44"/>
        <v>0</v>
      </c>
      <c r="BO68" s="156">
        <f t="shared" ca="1" si="44"/>
        <v>0</v>
      </c>
      <c r="BP68" s="156">
        <f t="shared" ca="1" si="44"/>
        <v>27554.790923451212</v>
      </c>
      <c r="BQ68" s="156">
        <f t="shared" ref="BQ68:EB68" ca="1" si="45">BQ64+BQ65-BQ67</f>
        <v>0</v>
      </c>
      <c r="BR68" s="156">
        <f t="shared" ca="1" si="45"/>
        <v>38498.827449829063</v>
      </c>
      <c r="BS68" s="156">
        <f t="shared" ca="1" si="45"/>
        <v>76997.529950852622</v>
      </c>
      <c r="BT68" s="156">
        <f t="shared" ca="1" si="45"/>
        <v>0</v>
      </c>
      <c r="BU68" s="156">
        <f t="shared" ca="1" si="45"/>
        <v>38498.451678180158</v>
      </c>
      <c r="BV68" s="156">
        <f t="shared" ca="1" si="45"/>
        <v>77054.993919878922</v>
      </c>
      <c r="BW68" s="156">
        <f t="shared" ca="1" si="45"/>
        <v>0</v>
      </c>
      <c r="BX68" s="156">
        <f t="shared" ca="1" si="45"/>
        <v>23442.325568708322</v>
      </c>
      <c r="BY68" s="156">
        <f t="shared" ca="1" si="45"/>
        <v>48474.713722353146</v>
      </c>
      <c r="BZ68" s="156">
        <f t="shared" ca="1" si="45"/>
        <v>0</v>
      </c>
      <c r="CA68" s="156">
        <f t="shared" ca="1" si="45"/>
        <v>25032.133596260865</v>
      </c>
      <c r="CB68" s="156">
        <f t="shared" ca="1" si="45"/>
        <v>50251.502694987284</v>
      </c>
      <c r="CC68" s="156">
        <f t="shared" ca="1" si="45"/>
        <v>0</v>
      </c>
      <c r="CD68" s="156">
        <f t="shared" ca="1" si="45"/>
        <v>25572.426214575105</v>
      </c>
      <c r="CE68" s="156">
        <f t="shared" ca="1" si="45"/>
        <v>51144.723731880564</v>
      </c>
      <c r="CF68" s="156">
        <f t="shared" ca="1" si="45"/>
        <v>0</v>
      </c>
      <c r="CG68" s="156">
        <f t="shared" ca="1" si="45"/>
        <v>25572.039169776741</v>
      </c>
      <c r="CH68" s="156">
        <f t="shared" ca="1" si="45"/>
        <v>51203.911619977654</v>
      </c>
      <c r="CI68" s="156">
        <f t="shared" ca="1" si="45"/>
        <v>0</v>
      </c>
      <c r="CJ68" s="156">
        <f t="shared" ca="1" si="45"/>
        <v>0</v>
      </c>
      <c r="CK68" s="156">
        <f t="shared" ca="1" si="45"/>
        <v>0</v>
      </c>
      <c r="CL68" s="156">
        <f t="shared" ca="1" si="45"/>
        <v>0</v>
      </c>
      <c r="CM68" s="156">
        <f t="shared" ca="1" si="45"/>
        <v>0</v>
      </c>
      <c r="CN68" s="156">
        <f t="shared" ca="1" si="45"/>
        <v>0</v>
      </c>
      <c r="CO68" s="156">
        <f t="shared" ca="1" si="45"/>
        <v>0</v>
      </c>
      <c r="CP68" s="156">
        <f t="shared" ca="1" si="45"/>
        <v>0</v>
      </c>
      <c r="CQ68" s="156">
        <f t="shared" ca="1" si="45"/>
        <v>0</v>
      </c>
      <c r="CR68" s="156">
        <f t="shared" ca="1" si="45"/>
        <v>0</v>
      </c>
      <c r="CS68" s="156">
        <f t="shared" ca="1" si="45"/>
        <v>0</v>
      </c>
      <c r="CT68" s="156">
        <f t="shared" ca="1" si="45"/>
        <v>0</v>
      </c>
      <c r="CU68" s="156">
        <f t="shared" ca="1" si="45"/>
        <v>0</v>
      </c>
      <c r="CV68" s="156">
        <f t="shared" ca="1" si="45"/>
        <v>0</v>
      </c>
      <c r="CW68" s="156">
        <f t="shared" ca="1" si="45"/>
        <v>0</v>
      </c>
      <c r="CX68" s="156">
        <f t="shared" ca="1" si="45"/>
        <v>0</v>
      </c>
      <c r="CY68" s="156">
        <f t="shared" ca="1" si="45"/>
        <v>0</v>
      </c>
      <c r="CZ68" s="156">
        <f t="shared" ca="1" si="45"/>
        <v>0</v>
      </c>
      <c r="DA68" s="156">
        <f t="shared" ca="1" si="45"/>
        <v>0</v>
      </c>
      <c r="DB68" s="156">
        <f t="shared" ca="1" si="45"/>
        <v>0</v>
      </c>
      <c r="DC68" s="156">
        <f t="shared" ca="1" si="45"/>
        <v>0</v>
      </c>
      <c r="DD68" s="156">
        <f t="shared" ca="1" si="45"/>
        <v>0</v>
      </c>
      <c r="DE68" s="156">
        <f t="shared" ca="1" si="45"/>
        <v>0</v>
      </c>
      <c r="DF68" s="156">
        <f t="shared" ca="1" si="45"/>
        <v>0</v>
      </c>
      <c r="DG68" s="156">
        <f t="shared" ca="1" si="45"/>
        <v>0</v>
      </c>
      <c r="DH68" s="156">
        <f t="shared" ca="1" si="45"/>
        <v>0</v>
      </c>
      <c r="DI68" s="156">
        <f t="shared" ca="1" si="45"/>
        <v>0</v>
      </c>
      <c r="DJ68" s="156">
        <f t="shared" ca="1" si="45"/>
        <v>0</v>
      </c>
      <c r="DK68" s="156">
        <f t="shared" ca="1" si="45"/>
        <v>0</v>
      </c>
      <c r="DL68" s="156">
        <f t="shared" ca="1" si="45"/>
        <v>0</v>
      </c>
      <c r="DM68" s="156">
        <f t="shared" ca="1" si="45"/>
        <v>0</v>
      </c>
      <c r="DN68" s="156">
        <f t="shared" ca="1" si="45"/>
        <v>0</v>
      </c>
      <c r="DO68" s="156">
        <f t="shared" ca="1" si="45"/>
        <v>0</v>
      </c>
      <c r="DP68" s="156">
        <f t="shared" ca="1" si="45"/>
        <v>0</v>
      </c>
      <c r="DQ68" s="156">
        <f t="shared" ca="1" si="45"/>
        <v>0</v>
      </c>
      <c r="DR68" s="156">
        <f t="shared" ca="1" si="45"/>
        <v>0</v>
      </c>
      <c r="DS68" s="156">
        <f t="shared" ca="1" si="45"/>
        <v>0</v>
      </c>
      <c r="DT68" s="156">
        <f t="shared" ca="1" si="45"/>
        <v>0</v>
      </c>
      <c r="DU68" s="156">
        <f t="shared" ca="1" si="45"/>
        <v>0</v>
      </c>
      <c r="DV68" s="156">
        <f t="shared" ca="1" si="45"/>
        <v>0</v>
      </c>
      <c r="DW68" s="156">
        <f t="shared" ca="1" si="45"/>
        <v>0</v>
      </c>
      <c r="DX68" s="156">
        <f t="shared" ca="1" si="45"/>
        <v>0</v>
      </c>
      <c r="DY68" s="156">
        <f t="shared" ca="1" si="45"/>
        <v>0</v>
      </c>
      <c r="DZ68" s="156">
        <f t="shared" ca="1" si="45"/>
        <v>0</v>
      </c>
      <c r="EA68" s="156">
        <f t="shared" ca="1" si="45"/>
        <v>0</v>
      </c>
      <c r="EB68" s="156">
        <f t="shared" ca="1" si="45"/>
        <v>0</v>
      </c>
      <c r="EC68" s="156">
        <f t="shared" ref="EC68:EE68" ca="1" si="46">EC64+EC65-EC67</f>
        <v>0</v>
      </c>
      <c r="ED68" s="156">
        <f t="shared" ca="1" si="46"/>
        <v>0</v>
      </c>
      <c r="EE68" s="158">
        <f t="shared" ca="1" si="46"/>
        <v>0</v>
      </c>
    </row>
    <row r="69" spans="1:135" x14ac:dyDescent="0.25">
      <c r="A69" s="156">
        <f ca="1">SUMIF($C$3:$EE$3,"&lt;="&amp;Summary!$B$19,'Monthly CF'!C69:EE69)</f>
        <v>6566183.3898808639</v>
      </c>
      <c r="B69" s="87" t="s">
        <v>235</v>
      </c>
      <c r="C69" s="162">
        <f ca="1">SUM(C66:C67)</f>
        <v>-4024496.6859605554</v>
      </c>
      <c r="D69" s="162">
        <f ca="1">SUM(D66:D67)</f>
        <v>0</v>
      </c>
      <c r="E69" s="162">
        <f t="shared" ref="E69:BP69" ca="1" si="47">SUM(E66:E67)</f>
        <v>0</v>
      </c>
      <c r="F69" s="162">
        <f t="shared" ca="1" si="47"/>
        <v>0</v>
      </c>
      <c r="G69" s="162">
        <f t="shared" ca="1" si="47"/>
        <v>0</v>
      </c>
      <c r="H69" s="162">
        <f t="shared" ca="1" si="47"/>
        <v>0</v>
      </c>
      <c r="I69" s="162">
        <f t="shared" ca="1" si="47"/>
        <v>0</v>
      </c>
      <c r="J69" s="162">
        <f t="shared" ca="1" si="47"/>
        <v>0</v>
      </c>
      <c r="K69" s="162">
        <f t="shared" ca="1" si="47"/>
        <v>0</v>
      </c>
      <c r="L69" s="162">
        <f t="shared" ca="1" si="47"/>
        <v>0</v>
      </c>
      <c r="M69" s="162">
        <f t="shared" ca="1" si="47"/>
        <v>0</v>
      </c>
      <c r="N69" s="162">
        <f t="shared" ca="1" si="47"/>
        <v>0</v>
      </c>
      <c r="O69" s="162">
        <f t="shared" ca="1" si="47"/>
        <v>0</v>
      </c>
      <c r="P69" s="162">
        <f t="shared" ca="1" si="47"/>
        <v>0</v>
      </c>
      <c r="Q69" s="162">
        <f t="shared" ca="1" si="47"/>
        <v>0</v>
      </c>
      <c r="R69" s="162">
        <f t="shared" ca="1" si="47"/>
        <v>0</v>
      </c>
      <c r="S69" s="162">
        <f t="shared" ca="1" si="47"/>
        <v>0</v>
      </c>
      <c r="T69" s="162">
        <f t="shared" ca="1" si="47"/>
        <v>0</v>
      </c>
      <c r="U69" s="162">
        <f t="shared" ca="1" si="47"/>
        <v>0</v>
      </c>
      <c r="V69" s="162">
        <f t="shared" ca="1" si="47"/>
        <v>0</v>
      </c>
      <c r="W69" s="162">
        <f t="shared" ca="1" si="47"/>
        <v>0</v>
      </c>
      <c r="X69" s="162">
        <f t="shared" ca="1" si="47"/>
        <v>0</v>
      </c>
      <c r="Y69" s="162">
        <f t="shared" ca="1" si="47"/>
        <v>0</v>
      </c>
      <c r="Z69" s="162">
        <f t="shared" ca="1" si="47"/>
        <v>0</v>
      </c>
      <c r="AA69" s="162">
        <f t="shared" ca="1" si="47"/>
        <v>-2.9103830456733704E-11</v>
      </c>
      <c r="AB69" s="162">
        <f t="shared" ca="1" si="47"/>
        <v>-1.4551915228366852E-11</v>
      </c>
      <c r="AC69" s="162">
        <f t="shared" ca="1" si="47"/>
        <v>0</v>
      </c>
      <c r="AD69" s="162">
        <f t="shared" ca="1" si="47"/>
        <v>5895.6181318543859</v>
      </c>
      <c r="AE69" s="162">
        <f t="shared" ca="1" si="47"/>
        <v>0</v>
      </c>
      <c r="AF69" s="162">
        <f t="shared" ca="1" si="47"/>
        <v>0</v>
      </c>
      <c r="AG69" s="162">
        <f t="shared" ca="1" si="47"/>
        <v>30815.51795697986</v>
      </c>
      <c r="AH69" s="162">
        <f t="shared" ca="1" si="47"/>
        <v>0</v>
      </c>
      <c r="AI69" s="162">
        <f t="shared" ca="1" si="47"/>
        <v>0</v>
      </c>
      <c r="AJ69" s="162">
        <f t="shared" ca="1" si="47"/>
        <v>86586.821451818905</v>
      </c>
      <c r="AK69" s="162">
        <f t="shared" ca="1" si="47"/>
        <v>0</v>
      </c>
      <c r="AL69" s="162">
        <f t="shared" ca="1" si="47"/>
        <v>0</v>
      </c>
      <c r="AM69" s="162">
        <f t="shared" ca="1" si="47"/>
        <v>4229699.8201587088</v>
      </c>
      <c r="AN69" s="162">
        <f t="shared" ca="1" si="47"/>
        <v>0</v>
      </c>
      <c r="AO69" s="162">
        <f t="shared" ca="1" si="47"/>
        <v>0</v>
      </c>
      <c r="AP69" s="162">
        <f t="shared" ca="1" si="47"/>
        <v>89155.625228547142</v>
      </c>
      <c r="AQ69" s="162">
        <f t="shared" ca="1" si="47"/>
        <v>0</v>
      </c>
      <c r="AR69" s="162">
        <f t="shared" ca="1" si="47"/>
        <v>0</v>
      </c>
      <c r="AS69" s="162">
        <f t="shared" ca="1" si="47"/>
        <v>90120.897280379606</v>
      </c>
      <c r="AT69" s="162">
        <f t="shared" ca="1" si="47"/>
        <v>0</v>
      </c>
      <c r="AU69" s="162">
        <f t="shared" ca="1" si="47"/>
        <v>0</v>
      </c>
      <c r="AV69" s="162">
        <f t="shared" ca="1" si="47"/>
        <v>91926.340866858547</v>
      </c>
      <c r="AW69" s="162">
        <f t="shared" ca="1" si="47"/>
        <v>0</v>
      </c>
      <c r="AX69" s="162">
        <f t="shared" ca="1" si="47"/>
        <v>0</v>
      </c>
      <c r="AY69" s="162">
        <f t="shared" ca="1" si="47"/>
        <v>94305.066218902328</v>
      </c>
      <c r="AZ69" s="162">
        <f t="shared" ca="1" si="47"/>
        <v>0</v>
      </c>
      <c r="BA69" s="162">
        <f t="shared" ca="1" si="47"/>
        <v>0</v>
      </c>
      <c r="BB69" s="162">
        <f t="shared" ca="1" si="47"/>
        <v>95780.037866933388</v>
      </c>
      <c r="BC69" s="162">
        <f t="shared" ca="1" si="47"/>
        <v>0</v>
      </c>
      <c r="BD69" s="162">
        <f t="shared" ca="1" si="47"/>
        <v>0</v>
      </c>
      <c r="BE69" s="162">
        <f t="shared" ca="1" si="47"/>
        <v>96774.268080320762</v>
      </c>
      <c r="BF69" s="162">
        <f t="shared" ca="1" si="47"/>
        <v>0</v>
      </c>
      <c r="BG69" s="162">
        <f t="shared" ca="1" si="47"/>
        <v>0</v>
      </c>
      <c r="BH69" s="162">
        <f t="shared" ca="1" si="47"/>
        <v>56193.509938275136</v>
      </c>
      <c r="BI69" s="162">
        <f t="shared" ca="1" si="47"/>
        <v>-12793.63493410515</v>
      </c>
      <c r="BJ69" s="162">
        <f t="shared" ca="1" si="47"/>
        <v>-455759.12597554317</v>
      </c>
      <c r="BK69" s="162">
        <f t="shared" ca="1" si="47"/>
        <v>-49005.7494631468</v>
      </c>
      <c r="BL69" s="162">
        <f t="shared" ca="1" si="47"/>
        <v>-4420.4839462718082</v>
      </c>
      <c r="BM69" s="162">
        <f t="shared" ca="1" si="47"/>
        <v>0</v>
      </c>
      <c r="BN69" s="162">
        <f t="shared" ca="1" si="47"/>
        <v>46061.346614016453</v>
      </c>
      <c r="BO69" s="162">
        <f t="shared" ca="1" si="47"/>
        <v>-99570.053117288306</v>
      </c>
      <c r="BP69" s="162">
        <f t="shared" ca="1" si="47"/>
        <v>0</v>
      </c>
      <c r="BQ69" s="162">
        <f t="shared" ref="BQ69:EB69" ca="1" si="48">SUM(BQ66:BQ67)</f>
        <v>55452.480387190866</v>
      </c>
      <c r="BR69" s="162">
        <f t="shared" ca="1" si="48"/>
        <v>0</v>
      </c>
      <c r="BS69" s="162">
        <f t="shared" ca="1" si="48"/>
        <v>0</v>
      </c>
      <c r="BT69" s="162">
        <f t="shared" ca="1" si="48"/>
        <v>115496.10719491323</v>
      </c>
      <c r="BU69" s="162">
        <f t="shared" ca="1" si="48"/>
        <v>0</v>
      </c>
      <c r="BV69" s="162">
        <f t="shared" ca="1" si="48"/>
        <v>0</v>
      </c>
      <c r="BW69" s="162">
        <f t="shared" ca="1" si="48"/>
        <v>115611.40997557485</v>
      </c>
      <c r="BX69" s="162">
        <f t="shared" ca="1" si="48"/>
        <v>0</v>
      </c>
      <c r="BY69" s="162">
        <f t="shared" ca="1" si="48"/>
        <v>0</v>
      </c>
      <c r="BZ69" s="162">
        <f t="shared" ca="1" si="48"/>
        <v>73506.974754064518</v>
      </c>
      <c r="CA69" s="162">
        <f t="shared" ca="1" si="48"/>
        <v>0</v>
      </c>
      <c r="CB69" s="162">
        <f t="shared" ca="1" si="48"/>
        <v>0</v>
      </c>
      <c r="CC69" s="162">
        <f t="shared" ca="1" si="48"/>
        <v>75824.057290210767</v>
      </c>
      <c r="CD69" s="162">
        <f t="shared" ca="1" si="48"/>
        <v>0</v>
      </c>
      <c r="CE69" s="162">
        <f t="shared" ca="1" si="48"/>
        <v>0</v>
      </c>
      <c r="CF69" s="162">
        <f t="shared" ca="1" si="48"/>
        <v>76716.892234514147</v>
      </c>
      <c r="CG69" s="162">
        <f t="shared" ca="1" si="48"/>
        <v>0</v>
      </c>
      <c r="CH69" s="162">
        <f t="shared" ca="1" si="48"/>
        <v>0</v>
      </c>
      <c r="CI69" s="162">
        <f t="shared" ca="1" si="48"/>
        <v>5686306.3316477109</v>
      </c>
      <c r="CJ69" s="162">
        <f t="shared" ca="1" si="48"/>
        <v>0</v>
      </c>
      <c r="CK69" s="162">
        <f t="shared" ca="1" si="48"/>
        <v>0</v>
      </c>
      <c r="CL69" s="162">
        <f t="shared" ca="1" si="48"/>
        <v>0</v>
      </c>
      <c r="CM69" s="162">
        <f t="shared" ca="1" si="48"/>
        <v>0</v>
      </c>
      <c r="CN69" s="162">
        <f t="shared" ca="1" si="48"/>
        <v>0</v>
      </c>
      <c r="CO69" s="162">
        <f t="shared" ca="1" si="48"/>
        <v>0</v>
      </c>
      <c r="CP69" s="162">
        <f t="shared" ca="1" si="48"/>
        <v>0</v>
      </c>
      <c r="CQ69" s="162">
        <f t="shared" ca="1" si="48"/>
        <v>0</v>
      </c>
      <c r="CR69" s="162">
        <f t="shared" ca="1" si="48"/>
        <v>0</v>
      </c>
      <c r="CS69" s="162">
        <f t="shared" ca="1" si="48"/>
        <v>0</v>
      </c>
      <c r="CT69" s="162">
        <f t="shared" ca="1" si="48"/>
        <v>0</v>
      </c>
      <c r="CU69" s="162">
        <f t="shared" ca="1" si="48"/>
        <v>0</v>
      </c>
      <c r="CV69" s="162">
        <f t="shared" ca="1" si="48"/>
        <v>0</v>
      </c>
      <c r="CW69" s="162">
        <f t="shared" ca="1" si="48"/>
        <v>0</v>
      </c>
      <c r="CX69" s="162">
        <f t="shared" ca="1" si="48"/>
        <v>0</v>
      </c>
      <c r="CY69" s="162">
        <f t="shared" ca="1" si="48"/>
        <v>0</v>
      </c>
      <c r="CZ69" s="162">
        <f t="shared" ca="1" si="48"/>
        <v>0</v>
      </c>
      <c r="DA69" s="162">
        <f t="shared" ca="1" si="48"/>
        <v>0</v>
      </c>
      <c r="DB69" s="162">
        <f t="shared" ca="1" si="48"/>
        <v>0</v>
      </c>
      <c r="DC69" s="162">
        <f t="shared" ca="1" si="48"/>
        <v>0</v>
      </c>
      <c r="DD69" s="162">
        <f t="shared" ca="1" si="48"/>
        <v>0</v>
      </c>
      <c r="DE69" s="162">
        <f t="shared" ca="1" si="48"/>
        <v>0</v>
      </c>
      <c r="DF69" s="162">
        <f t="shared" ca="1" si="48"/>
        <v>0</v>
      </c>
      <c r="DG69" s="162">
        <f t="shared" ca="1" si="48"/>
        <v>0</v>
      </c>
      <c r="DH69" s="162">
        <f t="shared" ca="1" si="48"/>
        <v>0</v>
      </c>
      <c r="DI69" s="162">
        <f t="shared" ca="1" si="48"/>
        <v>0</v>
      </c>
      <c r="DJ69" s="162">
        <f t="shared" ca="1" si="48"/>
        <v>0</v>
      </c>
      <c r="DK69" s="162">
        <f t="shared" ca="1" si="48"/>
        <v>0</v>
      </c>
      <c r="DL69" s="162">
        <f t="shared" ca="1" si="48"/>
        <v>0</v>
      </c>
      <c r="DM69" s="162">
        <f t="shared" ca="1" si="48"/>
        <v>0</v>
      </c>
      <c r="DN69" s="162">
        <f t="shared" ca="1" si="48"/>
        <v>0</v>
      </c>
      <c r="DO69" s="162">
        <f t="shared" ca="1" si="48"/>
        <v>0</v>
      </c>
      <c r="DP69" s="162">
        <f t="shared" ca="1" si="48"/>
        <v>0</v>
      </c>
      <c r="DQ69" s="162">
        <f t="shared" ca="1" si="48"/>
        <v>0</v>
      </c>
      <c r="DR69" s="162">
        <f t="shared" ca="1" si="48"/>
        <v>0</v>
      </c>
      <c r="DS69" s="162">
        <f t="shared" ca="1" si="48"/>
        <v>0</v>
      </c>
      <c r="DT69" s="162">
        <f t="shared" ca="1" si="48"/>
        <v>0</v>
      </c>
      <c r="DU69" s="162">
        <f t="shared" ca="1" si="48"/>
        <v>0</v>
      </c>
      <c r="DV69" s="162">
        <f t="shared" ca="1" si="48"/>
        <v>0</v>
      </c>
      <c r="DW69" s="162">
        <f t="shared" ca="1" si="48"/>
        <v>0</v>
      </c>
      <c r="DX69" s="162">
        <f t="shared" ca="1" si="48"/>
        <v>0</v>
      </c>
      <c r="DY69" s="162">
        <f t="shared" ca="1" si="48"/>
        <v>0</v>
      </c>
      <c r="DZ69" s="162">
        <f t="shared" ca="1" si="48"/>
        <v>0</v>
      </c>
      <c r="EA69" s="162">
        <f t="shared" ca="1" si="48"/>
        <v>0</v>
      </c>
      <c r="EB69" s="162">
        <f t="shared" ca="1" si="48"/>
        <v>0</v>
      </c>
      <c r="EC69" s="162">
        <f t="shared" ref="EC69:EE69" ca="1" si="49">SUM(EC66:EC67)</f>
        <v>0</v>
      </c>
      <c r="ED69" s="162">
        <f t="shared" ca="1" si="49"/>
        <v>0</v>
      </c>
      <c r="EE69" s="163">
        <f t="shared" ca="1" si="49"/>
        <v>0</v>
      </c>
    </row>
    <row r="70" spans="1:135" x14ac:dyDescent="0.25">
      <c r="B70" s="221"/>
      <c r="C70" s="156"/>
      <c r="D70" s="156"/>
      <c r="E70" s="156"/>
      <c r="F70" s="156"/>
      <c r="G70" s="156"/>
      <c r="H70" s="156"/>
      <c r="I70" s="156"/>
      <c r="J70" s="156"/>
      <c r="K70" s="156"/>
      <c r="L70" s="156"/>
      <c r="M70" s="156"/>
      <c r="N70" s="156"/>
      <c r="O70" s="156"/>
      <c r="P70" s="156"/>
      <c r="Q70" s="156"/>
      <c r="R70" s="156"/>
      <c r="S70" s="156"/>
      <c r="T70" s="156"/>
      <c r="U70" s="156"/>
      <c r="V70" s="156"/>
      <c r="W70" s="156"/>
      <c r="X70" s="156"/>
      <c r="Y70" s="156"/>
      <c r="Z70" s="156"/>
      <c r="AA70" s="156"/>
      <c r="AB70" s="156"/>
      <c r="AC70" s="156"/>
      <c r="AD70" s="156"/>
      <c r="AE70" s="156"/>
      <c r="AF70" s="156"/>
      <c r="AG70" s="156"/>
      <c r="AH70" s="156"/>
      <c r="AI70" s="156"/>
      <c r="AJ70" s="156"/>
      <c r="AK70" s="156"/>
      <c r="AL70" s="156"/>
      <c r="AM70" s="156"/>
      <c r="AN70" s="156"/>
      <c r="AO70" s="156"/>
      <c r="AP70" s="156"/>
      <c r="AQ70" s="156"/>
      <c r="AR70" s="156"/>
      <c r="AS70" s="156"/>
      <c r="AT70" s="156"/>
      <c r="AU70" s="156"/>
      <c r="AV70" s="156"/>
      <c r="AW70" s="156"/>
      <c r="AX70" s="156"/>
      <c r="AY70" s="156"/>
      <c r="AZ70" s="156"/>
      <c r="BA70" s="156"/>
      <c r="BB70" s="156"/>
      <c r="BC70" s="156"/>
      <c r="BD70" s="156"/>
      <c r="BE70" s="156"/>
      <c r="BF70" s="156"/>
      <c r="BG70" s="156"/>
      <c r="BH70" s="156"/>
      <c r="BI70" s="156"/>
      <c r="BJ70" s="156"/>
      <c r="BK70" s="156"/>
      <c r="BL70" s="156"/>
      <c r="BM70" s="156"/>
      <c r="BN70" s="156"/>
      <c r="BO70" s="156"/>
      <c r="BP70" s="156"/>
      <c r="BQ70" s="156"/>
      <c r="BR70" s="156"/>
      <c r="BS70" s="156"/>
      <c r="BT70" s="156"/>
      <c r="BU70" s="156"/>
      <c r="BV70" s="156"/>
      <c r="BW70" s="156"/>
      <c r="BX70" s="156"/>
      <c r="BY70" s="156"/>
      <c r="BZ70" s="156"/>
      <c r="CA70" s="156"/>
      <c r="CB70" s="156"/>
      <c r="CC70" s="156"/>
      <c r="CD70" s="156"/>
      <c r="CE70" s="156"/>
      <c r="CF70" s="156"/>
      <c r="CG70" s="156"/>
      <c r="CH70" s="156"/>
      <c r="CI70" s="156"/>
      <c r="CJ70" s="156"/>
      <c r="CK70" s="156"/>
      <c r="CL70" s="156"/>
      <c r="CM70" s="156"/>
      <c r="CN70" s="156"/>
      <c r="CO70" s="156"/>
      <c r="CP70" s="156"/>
      <c r="CQ70" s="156"/>
      <c r="CR70" s="156"/>
      <c r="CS70" s="156"/>
      <c r="CT70" s="156"/>
      <c r="CU70" s="156"/>
      <c r="CV70" s="156"/>
      <c r="CW70" s="156"/>
      <c r="CX70" s="156"/>
      <c r="CY70" s="156"/>
      <c r="CZ70" s="156"/>
      <c r="DA70" s="156"/>
      <c r="DB70" s="156"/>
      <c r="DC70" s="156"/>
      <c r="DD70" s="156"/>
      <c r="DE70" s="156"/>
      <c r="DF70" s="156"/>
      <c r="DG70" s="156"/>
      <c r="DH70" s="156"/>
      <c r="DI70" s="156"/>
      <c r="DJ70" s="156"/>
      <c r="DK70" s="156"/>
      <c r="DL70" s="156"/>
      <c r="DM70" s="156"/>
      <c r="DN70" s="156"/>
      <c r="DO70" s="156"/>
      <c r="DP70" s="156"/>
      <c r="DQ70" s="156"/>
      <c r="DR70" s="156"/>
      <c r="DS70" s="156"/>
      <c r="DT70" s="156"/>
      <c r="DU70" s="156"/>
      <c r="DV70" s="156"/>
      <c r="DW70" s="156"/>
      <c r="DX70" s="156"/>
      <c r="DY70" s="156"/>
      <c r="DZ70" s="156"/>
      <c r="EA70" s="156"/>
      <c r="EB70" s="156"/>
      <c r="EC70" s="156"/>
      <c r="ED70" s="156"/>
      <c r="EE70" s="156"/>
    </row>
    <row r="71" spans="1:135" x14ac:dyDescent="0.25">
      <c r="A71" s="156">
        <f ca="1">SUMIF($C$3:$EE$3,"&lt;="&amp;Summary!$B$19,'Monthly CF'!C71:EE71)</f>
        <v>-27350.097915949653</v>
      </c>
      <c r="B71" s="89" t="s">
        <v>90</v>
      </c>
      <c r="C71" s="156"/>
      <c r="D71" s="156">
        <f>IF(AND(SUM(D27,D33)&lt;0,D3&lt;=Summary!$E$26),SUM(D27,D33),0)</f>
        <v>0</v>
      </c>
      <c r="E71" s="156">
        <f>IF(AND(SUM(E27,E33)&lt;0,E3&lt;=Summary!$E$26),SUM(E27,E33),0)</f>
        <v>0</v>
      </c>
      <c r="F71" s="156">
        <f>IF(AND(SUM(F27,F33)&lt;0,F3&lt;=Summary!$E$26),SUM(F27,F33),0)</f>
        <v>0</v>
      </c>
      <c r="G71" s="156">
        <f>IF(AND(SUM(G27,G33)&lt;0,G3&lt;=Summary!$E$26),SUM(G27,G33),0)</f>
        <v>0</v>
      </c>
      <c r="H71" s="156">
        <f>IF(AND(SUM(H27,H33)&lt;0,H3&lt;=Summary!$E$26),SUM(H27,H33),0)</f>
        <v>0</v>
      </c>
      <c r="I71" s="156">
        <f>IF(AND(SUM(I27,I33)&lt;0,I3&lt;=Summary!$E$26),SUM(I27,I33),0)</f>
        <v>0</v>
      </c>
      <c r="J71" s="156">
        <f>IF(AND(SUM(J27,J33)&lt;0,J3&lt;=Summary!$E$26),SUM(J27,J33),0)</f>
        <v>0</v>
      </c>
      <c r="K71" s="156">
        <f>IF(AND(SUM(K27,K33)&lt;0,K3&lt;=Summary!$E$26),SUM(K27,K33),0)</f>
        <v>0</v>
      </c>
      <c r="L71" s="156">
        <f>IF(AND(SUM(L27,L33)&lt;0,L3&lt;=Summary!$E$26),SUM(L27,L33),0)</f>
        <v>0</v>
      </c>
      <c r="M71" s="156">
        <f>IF(AND(SUM(M27,M33)&lt;0,M3&lt;=Summary!$E$26),SUM(M27,M33),0)</f>
        <v>0</v>
      </c>
      <c r="N71" s="156">
        <f>IF(AND(SUM(N27,N33)&lt;0,N3&lt;=Summary!$E$26),SUM(N27,N33),0)</f>
        <v>0</v>
      </c>
      <c r="O71" s="156">
        <f>IF(AND(SUM(O27,O33)&lt;0,O3&lt;=Summary!$E$26),SUM(O27,O33),0)</f>
        <v>0</v>
      </c>
      <c r="P71" s="156">
        <f>IF(AND(SUM(P27,P33)&lt;0,P3&lt;=Summary!$E$26),SUM(P27,P33),0)</f>
        <v>0</v>
      </c>
      <c r="Q71" s="156">
        <f>IF(AND(SUM(Q27,Q33)&lt;0,Q3&lt;=Summary!$E$26),SUM(Q27,Q33),0)</f>
        <v>0</v>
      </c>
      <c r="R71" s="156">
        <f>IF(AND(SUM(R27,R33)&lt;0,R3&lt;=Summary!$E$26),SUM(R27,R33),0)</f>
        <v>0</v>
      </c>
      <c r="S71" s="156">
        <f>IF(AND(SUM(S27,S33)&lt;0,S3&lt;=Summary!$E$26),SUM(S27,S33),0)</f>
        <v>0</v>
      </c>
      <c r="T71" s="156">
        <f>IF(AND(SUM(T27,T33)&lt;0,T3&lt;=Summary!$E$26),SUM(T27,T33),0)</f>
        <v>0</v>
      </c>
      <c r="U71" s="156">
        <f>IF(AND(SUM(U27,U33)&lt;0,U3&lt;=Summary!$E$26),SUM(U27,U33),0)</f>
        <v>0</v>
      </c>
      <c r="V71" s="156">
        <f>IF(AND(SUM(V27,V33)&lt;0,V3&lt;=Summary!$E$26),SUM(V27,V33),0)</f>
        <v>0</v>
      </c>
      <c r="W71" s="156">
        <f>IF(AND(SUM(W27,W33)&lt;0,W3&lt;=Summary!$E$26),SUM(W27,W33),0)</f>
        <v>0</v>
      </c>
      <c r="X71" s="156">
        <f ca="1">IF(AND(SUM(X27,X33)&lt;0,X3&lt;=Summary!$E$26),SUM(X27,X33),0)</f>
        <v>-5735.8752814026011</v>
      </c>
      <c r="Y71" s="156">
        <f ca="1">IF(AND(SUM(Y27,Y33)&lt;0,Y3&lt;=Summary!$E$26),SUM(Y27,Y33),0)</f>
        <v>-5494.3996509218277</v>
      </c>
      <c r="Z71" s="156">
        <f ca="1">IF(AND(SUM(Z27,Z33)&lt;0,Z3&lt;=Summary!$E$26),SUM(Z27,Z33),0)</f>
        <v>-5340.6077557530907</v>
      </c>
      <c r="AA71" s="156">
        <f ca="1">IF(AND(SUM(AA27,AA33)&lt;0,AA3&lt;=Summary!$E$26),SUM(AA27,AA33),0)</f>
        <v>-5343.3643916661831</v>
      </c>
      <c r="AB71" s="156">
        <f ca="1">IF(AND(SUM(AB27,AB33)&lt;0,AB3&lt;=Summary!$E$26),SUM(AB27,AB33),0)</f>
        <v>-5435.8508362059511</v>
      </c>
      <c r="AC71" s="156">
        <f ca="1">IF(AND(SUM(AC27,AC33)&lt;0,AC3&lt;=Summary!$E$26),SUM(AC27,AC33),0)</f>
        <v>0</v>
      </c>
      <c r="AD71" s="156">
        <f ca="1">IF(AND(SUM(AD27,AD33)&lt;0,AD3&lt;=Summary!$E$26),SUM(AD27,AD33),0)</f>
        <v>0</v>
      </c>
      <c r="AE71" s="156">
        <f ca="1">IF(AND(SUM(AE27,AE33)&lt;0,AE3&lt;=Summary!$E$26),SUM(AE27,AE33),0)</f>
        <v>0</v>
      </c>
      <c r="AF71" s="156">
        <f ca="1">IF(AND(SUM(AF27,AF33)&lt;0,AF3&lt;=Summary!$E$26),SUM(AF27,AF33),0)</f>
        <v>0</v>
      </c>
      <c r="AG71" s="156">
        <f ca="1">IF(AND(SUM(AG27,AG33)&lt;0,AG3&lt;=Summary!$E$26),SUM(AG27,AG33),0)</f>
        <v>0</v>
      </c>
      <c r="AH71" s="156">
        <f ca="1">IF(AND(SUM(AH27,AH33)&lt;0,AH3&lt;=Summary!$E$26),SUM(AH27,AH33),0)</f>
        <v>0</v>
      </c>
      <c r="AI71" s="156">
        <f ca="1">IF(AND(SUM(AI27,AI33)&lt;0,AI3&lt;=Summary!$E$26),SUM(AI27,AI33),0)</f>
        <v>0</v>
      </c>
      <c r="AJ71" s="156">
        <f ca="1">IF(AND(SUM(AJ27,AJ33)&lt;0,AJ3&lt;=Summary!$E$26),SUM(AJ27,AJ33),0)</f>
        <v>0</v>
      </c>
      <c r="AK71" s="156">
        <f ca="1">IF(AND(SUM(AK27,AK33)&lt;0,AK3&lt;=Summary!$E$26),SUM(AK27,AK33),0)</f>
        <v>0</v>
      </c>
      <c r="AL71" s="156">
        <f ca="1">IF(AND(SUM(AL27,AL33)&lt;0,AL3&lt;=Summary!$E$26),SUM(AL27,AL33),0)</f>
        <v>0</v>
      </c>
      <c r="AM71" s="156">
        <f ca="1">IF(AND(SUM(AM27,AM33)&lt;0,AM3&lt;=Summary!$E$26),SUM(AM27,AM33),0)</f>
        <v>0</v>
      </c>
      <c r="AN71" s="156">
        <f ca="1">IF(AND(SUM(AN27,AN33)&lt;0,AN3&lt;=Summary!$E$26),SUM(AN27,AN33),0)</f>
        <v>0</v>
      </c>
      <c r="AO71" s="156">
        <f ca="1">IF(AND(SUM(AO27,AO33)&lt;0,AO3&lt;=Summary!$E$26),SUM(AO27,AO33),0)</f>
        <v>0</v>
      </c>
      <c r="AP71" s="156">
        <f ca="1">IF(AND(SUM(AP27,AP33)&lt;0,AP3&lt;=Summary!$E$26),SUM(AP27,AP33),0)</f>
        <v>0</v>
      </c>
      <c r="AQ71" s="156">
        <f ca="1">IF(AND(SUM(AQ27,AQ33)&lt;0,AQ3&lt;=Summary!$E$26),SUM(AQ27,AQ33),0)</f>
        <v>0</v>
      </c>
      <c r="AR71" s="156">
        <f ca="1">IF(AND(SUM(AR27,AR33)&lt;0,AR3&lt;=Summary!$E$26),SUM(AR27,AR33),0)</f>
        <v>0</v>
      </c>
      <c r="AS71" s="156">
        <f ca="1">IF(AND(SUM(AS27,AS33)&lt;0,AS3&lt;=Summary!$E$26),SUM(AS27,AS33),0)</f>
        <v>0</v>
      </c>
      <c r="AT71" s="156">
        <f ca="1">IF(AND(SUM(AT27,AT33)&lt;0,AT3&lt;=Summary!$E$26),SUM(AT27,AT33),0)</f>
        <v>0</v>
      </c>
      <c r="AU71" s="156">
        <f ca="1">IF(AND(SUM(AU27,AU33)&lt;0,AU3&lt;=Summary!$E$26),SUM(AU27,AU33),0)</f>
        <v>0</v>
      </c>
      <c r="AV71" s="156">
        <f ca="1">IF(AND(SUM(AV27,AV33)&lt;0,AV3&lt;=Summary!$E$26),SUM(AV27,AV33),0)</f>
        <v>0</v>
      </c>
      <c r="AW71" s="156">
        <f ca="1">IF(AND(SUM(AW27,AW33)&lt;0,AW3&lt;=Summary!$E$26),SUM(AW27,AW33),0)</f>
        <v>0</v>
      </c>
      <c r="AX71" s="156">
        <f ca="1">IF(AND(SUM(AX27,AX33)&lt;0,AX3&lt;=Summary!$E$26),SUM(AX27,AX33),0)</f>
        <v>0</v>
      </c>
      <c r="AY71" s="156">
        <f ca="1">IF(AND(SUM(AY27,AY33)&lt;0,AY3&lt;=Summary!$E$26),SUM(AY27,AY33),0)</f>
        <v>0</v>
      </c>
      <c r="AZ71" s="156">
        <f ca="1">IF(AND(SUM(AZ27,AZ33)&lt;0,AZ3&lt;=Summary!$E$26),SUM(AZ27,AZ33),0)</f>
        <v>0</v>
      </c>
      <c r="BA71" s="156">
        <f ca="1">IF(AND(SUM(BA27,BA33)&lt;0,BA3&lt;=Summary!$E$26),SUM(BA27,BA33),0)</f>
        <v>0</v>
      </c>
      <c r="BB71" s="156">
        <f ca="1">IF(AND(SUM(BB27,BB33)&lt;0,BB3&lt;=Summary!$E$26),SUM(BB27,BB33),0)</f>
        <v>0</v>
      </c>
      <c r="BC71" s="156">
        <f ca="1">IF(AND(SUM(BC27,BC33)&lt;0,BC3&lt;=Summary!$E$26),SUM(BC27,BC33),0)</f>
        <v>0</v>
      </c>
      <c r="BD71" s="156">
        <f ca="1">IF(AND(SUM(BD27,BD33)&lt;0,BD3&lt;=Summary!$E$26),SUM(BD27,BD33),0)</f>
        <v>0</v>
      </c>
      <c r="BE71" s="156">
        <f ca="1">IF(AND(SUM(BE27,BE33)&lt;0,BE3&lt;=Summary!$E$26),SUM(BE27,BE33),0)</f>
        <v>0</v>
      </c>
      <c r="BF71" s="156">
        <f ca="1">IF(AND(SUM(BF27,BF33)&lt;0,BF3&lt;=Summary!$E$26),SUM(BF27,BF33),0)</f>
        <v>0</v>
      </c>
      <c r="BG71" s="156">
        <f ca="1">IF(AND(SUM(BG27,BG33)&lt;0,BG3&lt;=Summary!$E$26),SUM(BG27,BG33),0)</f>
        <v>0</v>
      </c>
      <c r="BH71" s="156">
        <f ca="1">IF(AND(SUM(BH27,BH33)&lt;0,BH3&lt;=Summary!$E$26),SUM(BH27,BH33),0)</f>
        <v>0</v>
      </c>
      <c r="BI71" s="156">
        <f ca="1">IF(AND(SUM(BI27,BI33)&lt;0,BI3&lt;=Summary!$E$26),SUM(BI27,BI33),0)</f>
        <v>0</v>
      </c>
      <c r="BJ71" s="156">
        <f ca="1">IF(AND(SUM(BJ27,BJ33)&lt;0,BJ3&lt;=Summary!$E$26),SUM(BJ27,BJ33),0)</f>
        <v>0</v>
      </c>
      <c r="BK71" s="156">
        <f ca="1">IF(AND(SUM(BK27,BK33)&lt;0,BK3&lt;=Summary!$E$26),SUM(BK27,BK33),0)</f>
        <v>0</v>
      </c>
      <c r="BL71" s="156">
        <f ca="1">IF(AND(SUM(BL27,BL33)&lt;0,BL3&lt;=Summary!$E$26),SUM(BL27,BL33),0)</f>
        <v>0</v>
      </c>
      <c r="BM71" s="156">
        <f ca="1">IF(AND(SUM(BM27,BM33)&lt;0,BM3&lt;=Summary!$E$26),SUM(BM27,BM33),0)</f>
        <v>0</v>
      </c>
      <c r="BN71" s="156">
        <f ca="1">IF(AND(SUM(BN27,BN33)&lt;0,BN3&lt;=Summary!$E$26),SUM(BN27,BN33),0)</f>
        <v>0</v>
      </c>
      <c r="BO71" s="156">
        <f ca="1">IF(AND(SUM(BO27,BO33)&lt;0,BO3&lt;=Summary!$E$26),SUM(BO27,BO33),0)</f>
        <v>0</v>
      </c>
      <c r="BP71" s="156">
        <f ca="1">IF(AND(SUM(BP27,BP33)&lt;0,BP3&lt;=Summary!$E$26),SUM(BP27,BP33),0)</f>
        <v>0</v>
      </c>
      <c r="BQ71" s="156">
        <f ca="1">IF(AND(SUM(BQ27,BQ33)&lt;0,BQ3&lt;=Summary!$E$26),SUM(BQ27,BQ33),0)</f>
        <v>0</v>
      </c>
      <c r="BR71" s="156">
        <f ca="1">IF(AND(SUM(BR27,BR33)&lt;0,BR3&lt;=Summary!$E$26),SUM(BR27,BR33),0)</f>
        <v>0</v>
      </c>
      <c r="BS71" s="156">
        <f ca="1">IF(AND(SUM(BS27,BS33)&lt;0,BS3&lt;=Summary!$E$26),SUM(BS27,BS33),0)</f>
        <v>0</v>
      </c>
      <c r="BT71" s="156">
        <f ca="1">IF(AND(SUM(BT27,BT33)&lt;0,BT3&lt;=Summary!$E$26),SUM(BT27,BT33),0)</f>
        <v>0</v>
      </c>
      <c r="BU71" s="156">
        <f ca="1">IF(AND(SUM(BU27,BU33)&lt;0,BU3&lt;=Summary!$E$26),SUM(BU27,BU33),0)</f>
        <v>0</v>
      </c>
      <c r="BV71" s="156">
        <f ca="1">IF(AND(SUM(BV27,BV33)&lt;0,BV3&lt;=Summary!$E$26),SUM(BV27,BV33),0)</f>
        <v>0</v>
      </c>
      <c r="BW71" s="156">
        <f ca="1">IF(AND(SUM(BW27,BW33)&lt;0,BW3&lt;=Summary!$E$26),SUM(BW27,BW33),0)</f>
        <v>0</v>
      </c>
      <c r="BX71" s="156">
        <f ca="1">IF(AND(SUM(BX27,BX33)&lt;0,BX3&lt;=Summary!$E$26),SUM(BX27,BX33),0)</f>
        <v>0</v>
      </c>
      <c r="BY71" s="156">
        <f ca="1">IF(AND(SUM(BY27,BY33)&lt;0,BY3&lt;=Summary!$E$26),SUM(BY27,BY33),0)</f>
        <v>0</v>
      </c>
      <c r="BZ71" s="156">
        <f ca="1">IF(AND(SUM(BZ27,BZ33)&lt;0,BZ3&lt;=Summary!$E$26),SUM(BZ27,BZ33),0)</f>
        <v>0</v>
      </c>
      <c r="CA71" s="156">
        <f ca="1">IF(AND(SUM(CA27,CA33)&lt;0,CA3&lt;=Summary!$E$26),SUM(CA27,CA33),0)</f>
        <v>0</v>
      </c>
      <c r="CB71" s="156">
        <f ca="1">IF(AND(SUM(CB27,CB33)&lt;0,CB3&lt;=Summary!$E$26),SUM(CB27,CB33),0)</f>
        <v>0</v>
      </c>
      <c r="CC71" s="156">
        <f ca="1">IF(AND(SUM(CC27,CC33)&lt;0,CC3&lt;=Summary!$E$26),SUM(CC27,CC33),0)</f>
        <v>0</v>
      </c>
      <c r="CD71" s="156">
        <f ca="1">IF(AND(SUM(CD27,CD33)&lt;0,CD3&lt;=Summary!$E$26),SUM(CD27,CD33),0)</f>
        <v>0</v>
      </c>
      <c r="CE71" s="156">
        <f ca="1">IF(AND(SUM(CE27,CE33)&lt;0,CE3&lt;=Summary!$E$26),SUM(CE27,CE33),0)</f>
        <v>0</v>
      </c>
      <c r="CF71" s="156">
        <f ca="1">IF(AND(SUM(CF27,CF33)&lt;0,CF3&lt;=Summary!$E$26),SUM(CF27,CF33),0)</f>
        <v>0</v>
      </c>
      <c r="CG71" s="156">
        <f ca="1">IF(AND(SUM(CG27,CG33)&lt;0,CG3&lt;=Summary!$E$26),SUM(CG27,CG33),0)</f>
        <v>0</v>
      </c>
      <c r="CH71" s="156">
        <f ca="1">IF(AND(SUM(CH27,CH33)&lt;0,CH3&lt;=Summary!$E$26),SUM(CH27,CH33),0)</f>
        <v>0</v>
      </c>
      <c r="CI71" s="156">
        <f ca="1">IF(AND(SUM(CI27,CI33)&lt;0,CI3&lt;=Summary!$E$26),SUM(CI27,CI33),0)</f>
        <v>0</v>
      </c>
      <c r="CJ71" s="156">
        <f ca="1">IF(AND(SUM(CJ27,CJ33)&lt;0,CJ3&lt;=Summary!$E$26),SUM(CJ27,CJ33),0)</f>
        <v>0</v>
      </c>
      <c r="CK71" s="156">
        <f ca="1">IF(AND(SUM(CK27,CK33)&lt;0,CK3&lt;=Summary!$E$26),SUM(CK27,CK33),0)</f>
        <v>0</v>
      </c>
      <c r="CL71" s="156">
        <f ca="1">IF(AND(SUM(CL27,CL33)&lt;0,CL3&lt;=Summary!$E$26),SUM(CL27,CL33),0)</f>
        <v>0</v>
      </c>
      <c r="CM71" s="156">
        <f ca="1">IF(AND(SUM(CM27,CM33)&lt;0,CM3&lt;=Summary!$E$26),SUM(CM27,CM33),0)</f>
        <v>0</v>
      </c>
      <c r="CN71" s="156">
        <f ca="1">IF(AND(SUM(CN27,CN33)&lt;0,CN3&lt;=Summary!$E$26),SUM(CN27,CN33),0)</f>
        <v>0</v>
      </c>
      <c r="CO71" s="156">
        <f ca="1">IF(AND(SUM(CO27,CO33)&lt;0,CO3&lt;=Summary!$E$26),SUM(CO27,CO33),0)</f>
        <v>0</v>
      </c>
      <c r="CP71" s="156">
        <f ca="1">IF(AND(SUM(CP27,CP33)&lt;0,CP3&lt;=Summary!$E$26),SUM(CP27,CP33),0)</f>
        <v>0</v>
      </c>
      <c r="CQ71" s="156">
        <f ca="1">IF(AND(SUM(CQ27,CQ33)&lt;0,CQ3&lt;=Summary!$E$26),SUM(CQ27,CQ33),0)</f>
        <v>0</v>
      </c>
      <c r="CR71" s="156">
        <f ca="1">IF(AND(SUM(CR27,CR33)&lt;0,CR3&lt;=Summary!$E$26),SUM(CR27,CR33),0)</f>
        <v>0</v>
      </c>
      <c r="CS71" s="156">
        <f ca="1">IF(AND(SUM(CS27,CS33)&lt;0,CS3&lt;=Summary!$E$26),SUM(CS27,CS33),0)</f>
        <v>0</v>
      </c>
      <c r="CT71" s="156">
        <f ca="1">IF(AND(SUM(CT27,CT33)&lt;0,CT3&lt;=Summary!$E$26),SUM(CT27,CT33),0)</f>
        <v>0</v>
      </c>
      <c r="CU71" s="156">
        <f ca="1">IF(AND(SUM(CU27,CU33)&lt;0,CU3&lt;=Summary!$E$26),SUM(CU27,CU33),0)</f>
        <v>0</v>
      </c>
      <c r="CV71" s="156">
        <f ca="1">IF(AND(SUM(CV27,CV33)&lt;0,CV3&lt;=Summary!$E$26),SUM(CV27,CV33),0)</f>
        <v>0</v>
      </c>
      <c r="CW71" s="156">
        <f ca="1">IF(AND(SUM(CW27,CW33)&lt;0,CW3&lt;=Summary!$E$26),SUM(CW27,CW33),0)</f>
        <v>0</v>
      </c>
      <c r="CX71" s="156">
        <f ca="1">IF(AND(SUM(CX27,CX33)&lt;0,CX3&lt;=Summary!$E$26),SUM(CX27,CX33),0)</f>
        <v>0</v>
      </c>
      <c r="CY71" s="156">
        <f ca="1">IF(AND(SUM(CY27,CY33)&lt;0,CY3&lt;=Summary!$E$26),SUM(CY27,CY33),0)</f>
        <v>0</v>
      </c>
      <c r="CZ71" s="156">
        <f ca="1">IF(AND(SUM(CZ27,CZ33)&lt;0,CZ3&lt;=Summary!$E$26),SUM(CZ27,CZ33),0)</f>
        <v>0</v>
      </c>
      <c r="DA71" s="156">
        <f ca="1">IF(AND(SUM(DA27,DA33)&lt;0,DA3&lt;=Summary!$E$26),SUM(DA27,DA33),0)</f>
        <v>0</v>
      </c>
      <c r="DB71" s="156">
        <f ca="1">IF(AND(SUM(DB27,DB33)&lt;0,DB3&lt;=Summary!$E$26),SUM(DB27,DB33),0)</f>
        <v>0</v>
      </c>
      <c r="DC71" s="156">
        <f ca="1">IF(AND(SUM(DC27,DC33)&lt;0,DC3&lt;=Summary!$E$26),SUM(DC27,DC33),0)</f>
        <v>0</v>
      </c>
      <c r="DD71" s="156">
        <f ca="1">IF(AND(SUM(DD27,DD33)&lt;0,DD3&lt;=Summary!$E$26),SUM(DD27,DD33),0)</f>
        <v>0</v>
      </c>
      <c r="DE71" s="156">
        <f ca="1">IF(AND(SUM(DE27,DE33)&lt;0,DE3&lt;=Summary!$E$26),SUM(DE27,DE33),0)</f>
        <v>0</v>
      </c>
      <c r="DF71" s="156">
        <f ca="1">IF(AND(SUM(DF27,DF33)&lt;0,DF3&lt;=Summary!$E$26),SUM(DF27,DF33),0)</f>
        <v>0</v>
      </c>
      <c r="DG71" s="156">
        <f ca="1">IF(AND(SUM(DG27,DG33)&lt;0,DG3&lt;=Summary!$E$26),SUM(DG27,DG33),0)</f>
        <v>0</v>
      </c>
      <c r="DH71" s="156">
        <f ca="1">IF(AND(SUM(DH27,DH33)&lt;0,DH3&lt;=Summary!$E$26),SUM(DH27,DH33),0)</f>
        <v>0</v>
      </c>
      <c r="DI71" s="156">
        <f ca="1">IF(AND(SUM(DI27,DI33)&lt;0,DI3&lt;=Summary!$E$26),SUM(DI27,DI33),0)</f>
        <v>0</v>
      </c>
      <c r="DJ71" s="156">
        <f ca="1">IF(AND(SUM(DJ27,DJ33)&lt;0,DJ3&lt;=Summary!$E$26),SUM(DJ27,DJ33),0)</f>
        <v>0</v>
      </c>
      <c r="DK71" s="156">
        <f ca="1">IF(AND(SUM(DK27,DK33)&lt;0,DK3&lt;=Summary!$E$26),SUM(DK27,DK33),0)</f>
        <v>0</v>
      </c>
      <c r="DL71" s="156">
        <f ca="1">IF(AND(SUM(DL27,DL33)&lt;0,DL3&lt;=Summary!$E$26),SUM(DL27,DL33),0)</f>
        <v>0</v>
      </c>
      <c r="DM71" s="156">
        <f ca="1">IF(AND(SUM(DM27,DM33)&lt;0,DM3&lt;=Summary!$E$26),SUM(DM27,DM33),0)</f>
        <v>0</v>
      </c>
      <c r="DN71" s="156">
        <f ca="1">IF(AND(SUM(DN27,DN33)&lt;0,DN3&lt;=Summary!$E$26),SUM(DN27,DN33),0)</f>
        <v>0</v>
      </c>
      <c r="DO71" s="156">
        <f ca="1">IF(AND(SUM(DO27,DO33)&lt;0,DO3&lt;=Summary!$E$26),SUM(DO27,DO33),0)</f>
        <v>0</v>
      </c>
      <c r="DP71" s="156">
        <f ca="1">IF(AND(SUM(DP27,DP33)&lt;0,DP3&lt;=Summary!$E$26),SUM(DP27,DP33),0)</f>
        <v>0</v>
      </c>
      <c r="DQ71" s="156">
        <f ca="1">IF(AND(SUM(DQ27,DQ33)&lt;0,DQ3&lt;=Summary!$E$26),SUM(DQ27,DQ33),0)</f>
        <v>0</v>
      </c>
      <c r="DR71" s="156">
        <f ca="1">IF(AND(SUM(DR27,DR33)&lt;0,DR3&lt;=Summary!$E$26),SUM(DR27,DR33),0)</f>
        <v>0</v>
      </c>
      <c r="DS71" s="156">
        <f ca="1">IF(AND(SUM(DS27,DS33)&lt;0,DS3&lt;=Summary!$E$26),SUM(DS27,DS33),0)</f>
        <v>0</v>
      </c>
      <c r="DT71" s="156">
        <f ca="1">IF(AND(SUM(DT27,DT33)&lt;0,DT3&lt;=Summary!$E$26),SUM(DT27,DT33),0)</f>
        <v>0</v>
      </c>
      <c r="DU71" s="156">
        <f ca="1">IF(AND(SUM(DU27,DU33)&lt;0,DU3&lt;=Summary!$E$26),SUM(DU27,DU33),0)</f>
        <v>0</v>
      </c>
      <c r="DV71" s="156">
        <f ca="1">IF(AND(SUM(DV27,DV33)&lt;0,DV3&lt;=Summary!$E$26),SUM(DV27,DV33),0)</f>
        <v>0</v>
      </c>
      <c r="DW71" s="156">
        <f ca="1">IF(AND(SUM(DW27,DW33)&lt;0,DW3&lt;=Summary!$E$26),SUM(DW27,DW33),0)</f>
        <v>0</v>
      </c>
      <c r="DX71" s="156">
        <f ca="1">IF(AND(SUM(DX27,DX33)&lt;0,DX3&lt;=Summary!$E$26),SUM(DX27,DX33),0)</f>
        <v>0</v>
      </c>
      <c r="DY71" s="156">
        <f ca="1">IF(AND(SUM(DY27,DY33)&lt;0,DY3&lt;=Summary!$E$26),SUM(DY27,DY33),0)</f>
        <v>0</v>
      </c>
      <c r="DZ71" s="156">
        <f ca="1">IF(AND(SUM(DZ27,DZ33)&lt;0,DZ3&lt;=Summary!$E$26),SUM(DZ27,DZ33),0)</f>
        <v>0</v>
      </c>
      <c r="EA71" s="156">
        <f ca="1">IF(AND(SUM(EA27,EA33)&lt;0,EA3&lt;=Summary!$E$26),SUM(EA27,EA33),0)</f>
        <v>0</v>
      </c>
      <c r="EB71" s="156">
        <f ca="1">IF(AND(SUM(EB27,EB33)&lt;0,EB3&lt;=Summary!$E$26),SUM(EB27,EB33),0)</f>
        <v>0</v>
      </c>
      <c r="EC71" s="156">
        <f ca="1">IF(AND(SUM(EC27,EC33)&lt;0,EC3&lt;=Summary!$E$26),SUM(EC27,EC33),0)</f>
        <v>0</v>
      </c>
      <c r="ED71" s="156">
        <f ca="1">IF(AND(SUM(ED27,ED33)&lt;0,ED3&lt;=Summary!$E$26),SUM(ED27,ED33),0)</f>
        <v>0</v>
      </c>
      <c r="EE71" s="156">
        <f ca="1">IF(AND(SUM(EE27,EE33)&lt;0,EE3&lt;=Summary!$E$26),SUM(EE27,EE33),0)</f>
        <v>0</v>
      </c>
    </row>
    <row r="72" spans="1:135" x14ac:dyDescent="0.25">
      <c r="A72" s="156">
        <f ca="1">SUMIF($C$3:$EE$3,"&lt;="&amp;Summary!$B$19,'Monthly CF'!C72:EE72)</f>
        <v>545911.63149380765</v>
      </c>
      <c r="B72" s="89" t="s">
        <v>236</v>
      </c>
      <c r="C72" s="156"/>
      <c r="D72" s="156">
        <f>IF(AND(SUM(D27,D33,D39)&gt;0,D3&lt;=Summary!$E$26),SUM(D27,D33,D39),0)</f>
        <v>0</v>
      </c>
      <c r="E72" s="156">
        <f>IF(AND(SUM(E27,E33,E39)&gt;0,E3&lt;=Summary!$E$26),SUM(E27,E33,E39),0)</f>
        <v>0</v>
      </c>
      <c r="F72" s="156">
        <f>IF(AND(SUM(F27,F33,F39)&gt;0,F3&lt;=Summary!$E$26),SUM(F27,F33,F39),0)</f>
        <v>0</v>
      </c>
      <c r="G72" s="156">
        <f>IF(AND(SUM(G27,G33,G39)&gt;0,G3&lt;=Summary!$E$26),SUM(G27,G33,G39),0)</f>
        <v>0</v>
      </c>
      <c r="H72" s="156">
        <f>IF(AND(SUM(H27,H33,H39)&gt;0,H3&lt;=Summary!$E$26),SUM(H27,H33,H39),0)</f>
        <v>0</v>
      </c>
      <c r="I72" s="156">
        <f>IF(AND(SUM(I27,I33,I39)&gt;0,I3&lt;=Summary!$E$26),SUM(I27,I33,I39),0)</f>
        <v>0</v>
      </c>
      <c r="J72" s="156">
        <f>IF(AND(SUM(J27,J33,J39)&gt;0,J3&lt;=Summary!$E$26),SUM(J27,J33,J39),0)</f>
        <v>0</v>
      </c>
      <c r="K72" s="156">
        <f>IF(AND(SUM(K27,K33,K39)&gt;0,K3&lt;=Summary!$E$26),SUM(K27,K33,K39),0)</f>
        <v>0</v>
      </c>
      <c r="L72" s="156">
        <f>IF(AND(SUM(L27,L33,L39)&gt;0,L3&lt;=Summary!$E$26),SUM(L27,L33,L39),0)</f>
        <v>0</v>
      </c>
      <c r="M72" s="156">
        <f>IF(AND(SUM(M27,M33,M39)&gt;0,M3&lt;=Summary!$E$26),SUM(M27,M33,M39),0)</f>
        <v>0</v>
      </c>
      <c r="N72" s="156">
        <f>IF(AND(SUM(N27,N33,N39)&gt;0,N3&lt;=Summary!$E$26),SUM(N27,N33,N39),0)</f>
        <v>0</v>
      </c>
      <c r="O72" s="156">
        <f>IF(AND(SUM(O27,O33,O39)&gt;0,O3&lt;=Summary!$E$26),SUM(O27,O33,O39),0)</f>
        <v>0</v>
      </c>
      <c r="P72" s="156">
        <f>IF(AND(SUM(P27,P33,P39)&gt;0,P3&lt;=Summary!$E$26),SUM(P27,P33,P39),0)</f>
        <v>0</v>
      </c>
      <c r="Q72" s="156">
        <f>IF(AND(SUM(Q27,Q33,Q39)&gt;0,Q3&lt;=Summary!$E$26),SUM(Q27,Q33,Q39),0)</f>
        <v>0</v>
      </c>
      <c r="R72" s="156">
        <f>IF(AND(SUM(R27,R33,R39)&gt;0,R3&lt;=Summary!$E$26),SUM(R27,R33,R39),0)</f>
        <v>0</v>
      </c>
      <c r="S72" s="156">
        <f>IF(AND(SUM(S27,S33,S39)&gt;0,S3&lt;=Summary!$E$26),SUM(S27,S33,S39),0)</f>
        <v>0</v>
      </c>
      <c r="T72" s="156">
        <f>IF(AND(SUM(T27,T33,T39)&gt;0,T3&lt;=Summary!$E$26),SUM(T27,T33,T39),0)</f>
        <v>0</v>
      </c>
      <c r="U72" s="156">
        <f>IF(AND(SUM(U27,U33,U39)&gt;0,U3&lt;=Summary!$E$26),SUM(U27,U33,U39),0)</f>
        <v>0</v>
      </c>
      <c r="V72" s="156">
        <f>IF(AND(SUM(V27,V33,V39)&gt;0,V3&lt;=Summary!$E$26),SUM(V27,V33,V39),0)</f>
        <v>0</v>
      </c>
      <c r="W72" s="156">
        <f>IF(AND(SUM(W27,W33,W39)&gt;0,W3&lt;=Summary!$E$26),SUM(W27,W33,W39),0)</f>
        <v>0</v>
      </c>
      <c r="X72" s="156">
        <f ca="1">IF(AND(SUM(X27,X33,X39)&gt;0,X3&lt;=Summary!$E$26),SUM(X27,X33,X39),0)</f>
        <v>0</v>
      </c>
      <c r="Y72" s="156">
        <f ca="1">IF(AND(SUM(Y27,Y33,Y39)&gt;0,Y3&lt;=Summary!$E$26),SUM(Y27,Y33,Y39),0)</f>
        <v>0</v>
      </c>
      <c r="Z72" s="156">
        <f ca="1">IF(AND(SUM(Z27,Z33,Z39)&gt;0,Z3&lt;=Summary!$E$26),SUM(Z27,Z33,Z39),0)</f>
        <v>0</v>
      </c>
      <c r="AA72" s="156">
        <f ca="1">IF(AND(SUM(AA27,AA33,AA39)&gt;0,AA3&lt;=Summary!$E$26),SUM(AA27,AA33,AA39),0)</f>
        <v>0</v>
      </c>
      <c r="AB72" s="156">
        <f ca="1">IF(AND(SUM(AB27,AB33,AB39)&gt;0,AB3&lt;=Summary!$E$26),SUM(AB27,AB33,AB39),0)</f>
        <v>0</v>
      </c>
      <c r="AC72" s="156">
        <f ca="1">IF(AND(SUM(AC27,AC33,AC39)&gt;0,AC3&lt;=Summary!$E$26),SUM(AC27,AC33,AC39),0)</f>
        <v>27531.021381432183</v>
      </c>
      <c r="AD72" s="156">
        <f ca="1">IF(AND(SUM(AD27,AD33,AD39)&gt;0,AD3&lt;=Summary!$E$26),SUM(AD27,AD33,AD39),0)</f>
        <v>30670.529960534765</v>
      </c>
      <c r="AE72" s="156">
        <f ca="1">IF(AND(SUM(AE27,AE33,AE39)&gt;0,AE3&lt;=Summary!$E$26),SUM(AE27,AE33,AE39),0)</f>
        <v>32431.799940353038</v>
      </c>
      <c r="AF72" s="156">
        <f ca="1">IF(AND(SUM(AF27,AF33,AF39)&gt;0,AF3&lt;=Summary!$E$26),SUM(AF27,AF33,AF39),0)</f>
        <v>33554.185655973568</v>
      </c>
      <c r="AG72" s="156">
        <f ca="1">IF(AND(SUM(AG27,AG33,AG39)&gt;0,AG3&lt;=Summary!$E$26),SUM(AG27,AG33,AG39),0)</f>
        <v>45540.375079203579</v>
      </c>
      <c r="AH72" s="156">
        <f ca="1">IF(AND(SUM(AH27,AH33,AH39)&gt;0,AH3&lt;=Summary!$E$26),SUM(AH27,AH33,AH39),0)</f>
        <v>55542.322870330419</v>
      </c>
      <c r="AI72" s="156">
        <f ca="1">IF(AND(SUM(AI27,AI33,AI39)&gt;0,AI3&lt;=Summary!$E$26),SUM(AI27,AI33,AI39),0)</f>
        <v>55542.208524473222</v>
      </c>
      <c r="AJ72" s="156">
        <f ca="1">IF(AND(SUM(AJ27,AJ33,AJ39)&gt;0,AJ3&lt;=Summary!$E$26),SUM(AJ27,AJ33,AJ39),0)</f>
        <v>56501.679463618595</v>
      </c>
      <c r="AK72" s="156">
        <f ca="1">IF(AND(SUM(AK27,AK33,AK39)&gt;0,AK3&lt;=Summary!$E$26),SUM(AK27,AK33,AK39),0)</f>
        <v>62311.945996349386</v>
      </c>
      <c r="AL72" s="156">
        <f ca="1">IF(AND(SUM(AL27,AL33,AL39)&gt;0,AL3&lt;=Summary!$E$26),SUM(AL27,AL33,AL39),0)</f>
        <v>73142.839049803428</v>
      </c>
      <c r="AM72" s="156">
        <f ca="1">IF(AND(SUM(AM27,AM33,AM39)&gt;0,AM3&lt;=Summary!$E$26),SUM(AM27,AM33,AM39),0)</f>
        <v>73142.723571735391</v>
      </c>
      <c r="AN72" s="156">
        <f ca="1">IF(AND(SUM(AN27,AN33,AN39)&gt;0,AN3&lt;=Summary!$E$26),SUM(AN27,AN33,AN39),0)</f>
        <v>0</v>
      </c>
      <c r="AO72" s="156">
        <f ca="1">IF(AND(SUM(AO27,AO33,AO39)&gt;0,AO3&lt;=Summary!$E$26),SUM(AO27,AO33,AO39),0)</f>
        <v>0</v>
      </c>
      <c r="AP72" s="156">
        <f ca="1">IF(AND(SUM(AP27,AP33,AP39)&gt;0,AP3&lt;=Summary!$E$26),SUM(AP27,AP33,AP39),0)</f>
        <v>0</v>
      </c>
      <c r="AQ72" s="156">
        <f ca="1">IF(AND(SUM(AQ27,AQ33,AQ39)&gt;0,AQ3&lt;=Summary!$E$26),SUM(AQ27,AQ33,AQ39),0)</f>
        <v>0</v>
      </c>
      <c r="AR72" s="156">
        <f ca="1">IF(AND(SUM(AR27,AR33,AR39)&gt;0,AR3&lt;=Summary!$E$26),SUM(AR27,AR33,AR39),0)</f>
        <v>0</v>
      </c>
      <c r="AS72" s="156">
        <f ca="1">IF(AND(SUM(AS27,AS33,AS39)&gt;0,AS3&lt;=Summary!$E$26),SUM(AS27,AS33,AS39),0)</f>
        <v>0</v>
      </c>
      <c r="AT72" s="156">
        <f ca="1">IF(AND(SUM(AT27,AT33,AT39)&gt;0,AT3&lt;=Summary!$E$26),SUM(AT27,AT33,AT39),0)</f>
        <v>0</v>
      </c>
      <c r="AU72" s="156">
        <f ca="1">IF(AND(SUM(AU27,AU33,AU39)&gt;0,AU3&lt;=Summary!$E$26),SUM(AU27,AU33,AU39),0)</f>
        <v>0</v>
      </c>
      <c r="AV72" s="156">
        <f ca="1">IF(AND(SUM(AV27,AV33,AV39)&gt;0,AV3&lt;=Summary!$E$26),SUM(AV27,AV33,AV39),0)</f>
        <v>0</v>
      </c>
      <c r="AW72" s="156">
        <f ca="1">IF(AND(SUM(AW27,AW33,AW39)&gt;0,AW3&lt;=Summary!$E$26),SUM(AW27,AW33,AW39),0)</f>
        <v>0</v>
      </c>
      <c r="AX72" s="156">
        <f ca="1">IF(AND(SUM(AX27,AX33,AX39)&gt;0,AX3&lt;=Summary!$E$26),SUM(AX27,AX33,AX39),0)</f>
        <v>0</v>
      </c>
      <c r="AY72" s="156">
        <f ca="1">IF(AND(SUM(AY27,AY33,AY39)&gt;0,AY3&lt;=Summary!$E$26),SUM(AY27,AY33,AY39),0)</f>
        <v>0</v>
      </c>
      <c r="AZ72" s="156">
        <f ca="1">IF(AND(SUM(AZ27,AZ33,AZ39)&gt;0,AZ3&lt;=Summary!$E$26),SUM(AZ27,AZ33,AZ39),0)</f>
        <v>0</v>
      </c>
      <c r="BA72" s="156">
        <f ca="1">IF(AND(SUM(BA27,BA33,BA39)&gt;0,BA3&lt;=Summary!$E$26),SUM(BA27,BA33,BA39),0)</f>
        <v>0</v>
      </c>
      <c r="BB72" s="156">
        <f ca="1">IF(AND(SUM(BB27,BB33,BB39)&gt;0,BB3&lt;=Summary!$E$26),SUM(BB27,BB33,BB39),0)</f>
        <v>0</v>
      </c>
      <c r="BC72" s="156">
        <f ca="1">IF(AND(SUM(BC27,BC33,BC39)&gt;0,BC3&lt;=Summary!$E$26),SUM(BC27,BC33,BC39),0)</f>
        <v>0</v>
      </c>
      <c r="BD72" s="156">
        <f ca="1">IF(AND(SUM(BD27,BD33,BD39)&gt;0,BD3&lt;=Summary!$E$26),SUM(BD27,BD33,BD39),0)</f>
        <v>0</v>
      </c>
      <c r="BE72" s="156">
        <f ca="1">IF(AND(SUM(BE27,BE33,BE39)&gt;0,BE3&lt;=Summary!$E$26),SUM(BE27,BE33,BE39),0)</f>
        <v>0</v>
      </c>
      <c r="BF72" s="156">
        <f ca="1">IF(AND(SUM(BF27,BF33,BF39)&gt;0,BF3&lt;=Summary!$E$26),SUM(BF27,BF33,BF39),0)</f>
        <v>0</v>
      </c>
      <c r="BG72" s="156">
        <f ca="1">IF(AND(SUM(BG27,BG33,BG39)&gt;0,BG3&lt;=Summary!$E$26),SUM(BG27,BG33,BG39),0)</f>
        <v>0</v>
      </c>
      <c r="BH72" s="156">
        <f ca="1">IF(AND(SUM(BH27,BH33,BH39)&gt;0,BH3&lt;=Summary!$E$26),SUM(BH27,BH33,BH39),0)</f>
        <v>0</v>
      </c>
      <c r="BI72" s="156">
        <f ca="1">IF(AND(SUM(BI27,BI33,BI39)&gt;0,BI3&lt;=Summary!$E$26),SUM(BI27,BI33,BI39),0)</f>
        <v>0</v>
      </c>
      <c r="BJ72" s="156">
        <f ca="1">IF(AND(SUM(BJ27,BJ33,BJ39)&gt;0,BJ3&lt;=Summary!$E$26),SUM(BJ27,BJ33,BJ39),0)</f>
        <v>0</v>
      </c>
      <c r="BK72" s="156">
        <f ca="1">IF(AND(SUM(BK27,BK33,BK39)&gt;0,BK3&lt;=Summary!$E$26),SUM(BK27,BK33,BK39),0)</f>
        <v>0</v>
      </c>
      <c r="BL72" s="156">
        <f ca="1">IF(AND(SUM(BL27,BL33,BL39)&gt;0,BL3&lt;=Summary!$E$26),SUM(BL27,BL33,BL39),0)</f>
        <v>0</v>
      </c>
      <c r="BM72" s="156">
        <f ca="1">IF(AND(SUM(BM27,BM33,BM39)&gt;0,BM3&lt;=Summary!$E$26),SUM(BM27,BM33,BM39),0)</f>
        <v>0</v>
      </c>
      <c r="BN72" s="156">
        <f ca="1">IF(AND(SUM(BN27,BN33,BN39)&gt;0,BN3&lt;=Summary!$E$26),SUM(BN27,BN33,BN39),0)</f>
        <v>0</v>
      </c>
      <c r="BO72" s="156">
        <f ca="1">IF(AND(SUM(BO27,BO33,BO39)&gt;0,BO3&lt;=Summary!$E$26),SUM(BO27,BO33,BO39),0)</f>
        <v>0</v>
      </c>
      <c r="BP72" s="156">
        <f ca="1">IF(AND(SUM(BP27,BP33,BP39)&gt;0,BP3&lt;=Summary!$E$26),SUM(BP27,BP33,BP39),0)</f>
        <v>0</v>
      </c>
      <c r="BQ72" s="156">
        <f ca="1">IF(AND(SUM(BQ27,BQ33,BQ39)&gt;0,BQ3&lt;=Summary!$E$26),SUM(BQ27,BQ33,BQ39),0)</f>
        <v>0</v>
      </c>
      <c r="BR72" s="156">
        <f ca="1">IF(AND(SUM(BR27,BR33,BR39)&gt;0,BR3&lt;=Summary!$E$26),SUM(BR27,BR33,BR39),0)</f>
        <v>0</v>
      </c>
      <c r="BS72" s="156">
        <f ca="1">IF(AND(SUM(BS27,BS33,BS39)&gt;0,BS3&lt;=Summary!$E$26),SUM(BS27,BS33,BS39),0)</f>
        <v>0</v>
      </c>
      <c r="BT72" s="156">
        <f ca="1">IF(AND(SUM(BT27,BT33,BT39)&gt;0,BT3&lt;=Summary!$E$26),SUM(BT27,BT33,BT39),0)</f>
        <v>0</v>
      </c>
      <c r="BU72" s="156">
        <f ca="1">IF(AND(SUM(BU27,BU33,BU39)&gt;0,BU3&lt;=Summary!$E$26),SUM(BU27,BU33,BU39),0)</f>
        <v>0</v>
      </c>
      <c r="BV72" s="156">
        <f ca="1">IF(AND(SUM(BV27,BV33,BV39)&gt;0,BV3&lt;=Summary!$E$26),SUM(BV27,BV33,BV39),0)</f>
        <v>0</v>
      </c>
      <c r="BW72" s="156">
        <f ca="1">IF(AND(SUM(BW27,BW33,BW39)&gt;0,BW3&lt;=Summary!$E$26),SUM(BW27,BW33,BW39),0)</f>
        <v>0</v>
      </c>
      <c r="BX72" s="156">
        <f ca="1">IF(AND(SUM(BX27,BX33,BX39)&gt;0,BX3&lt;=Summary!$E$26),SUM(BX27,BX33,BX39),0)</f>
        <v>0</v>
      </c>
      <c r="BY72" s="156">
        <f ca="1">IF(AND(SUM(BY27,BY33,BY39)&gt;0,BY3&lt;=Summary!$E$26),SUM(BY27,BY33,BY39),0)</f>
        <v>0</v>
      </c>
      <c r="BZ72" s="156">
        <f ca="1">IF(AND(SUM(BZ27,BZ33,BZ39)&gt;0,BZ3&lt;=Summary!$E$26),SUM(BZ27,BZ33,BZ39),0)</f>
        <v>0</v>
      </c>
      <c r="CA72" s="156">
        <f ca="1">IF(AND(SUM(CA27,CA33,CA39)&gt;0,CA3&lt;=Summary!$E$26),SUM(CA27,CA33,CA39),0)</f>
        <v>0</v>
      </c>
      <c r="CB72" s="156">
        <f ca="1">IF(AND(SUM(CB27,CB33,CB39)&gt;0,CB3&lt;=Summary!$E$26),SUM(CB27,CB33,CB39),0)</f>
        <v>0</v>
      </c>
      <c r="CC72" s="156">
        <f ca="1">IF(AND(SUM(CC27,CC33,CC39)&gt;0,CC3&lt;=Summary!$E$26),SUM(CC27,CC33,CC39),0)</f>
        <v>0</v>
      </c>
      <c r="CD72" s="156">
        <f ca="1">IF(AND(SUM(CD27,CD33,CD39)&gt;0,CD3&lt;=Summary!$E$26),SUM(CD27,CD33,CD39),0)</f>
        <v>0</v>
      </c>
      <c r="CE72" s="156">
        <f ca="1">IF(AND(SUM(CE27,CE33,CE39)&gt;0,CE3&lt;=Summary!$E$26),SUM(CE27,CE33,CE39),0)</f>
        <v>0</v>
      </c>
      <c r="CF72" s="156">
        <f ca="1">IF(AND(SUM(CF27,CF33,CF39)&gt;0,CF3&lt;=Summary!$E$26),SUM(CF27,CF33,CF39),0)</f>
        <v>0</v>
      </c>
      <c r="CG72" s="156">
        <f ca="1">IF(AND(SUM(CG27,CG33,CG39)&gt;0,CG3&lt;=Summary!$E$26),SUM(CG27,CG33,CG39),0)</f>
        <v>0</v>
      </c>
      <c r="CH72" s="156">
        <f ca="1">IF(AND(SUM(CH27,CH33,CH39)&gt;0,CH3&lt;=Summary!$E$26),SUM(CH27,CH33,CH39),0)</f>
        <v>0</v>
      </c>
      <c r="CI72" s="156">
        <f ca="1">IF(AND(SUM(CI27,CI33,CI39)&gt;0,CI3&lt;=Summary!$E$26),SUM(CI27,CI33,CI39),0)</f>
        <v>0</v>
      </c>
      <c r="CJ72" s="156">
        <f ca="1">IF(AND(SUM(CJ27,CJ33,CJ39)&gt;0,CJ3&lt;=Summary!$E$26),SUM(CJ27,CJ33,CJ39),0)</f>
        <v>0</v>
      </c>
      <c r="CK72" s="156">
        <f ca="1">IF(AND(SUM(CK27,CK33,CK39)&gt;0,CK3&lt;=Summary!$E$26),SUM(CK27,CK33,CK39),0)</f>
        <v>0</v>
      </c>
      <c r="CL72" s="156">
        <f ca="1">IF(AND(SUM(CL27,CL33,CL39)&gt;0,CL3&lt;=Summary!$E$26),SUM(CL27,CL33,CL39),0)</f>
        <v>0</v>
      </c>
      <c r="CM72" s="156">
        <f ca="1">IF(AND(SUM(CM27,CM33,CM39)&gt;0,CM3&lt;=Summary!$E$26),SUM(CM27,CM33,CM39),0)</f>
        <v>0</v>
      </c>
      <c r="CN72" s="156">
        <f ca="1">IF(AND(SUM(CN27,CN33,CN39)&gt;0,CN3&lt;=Summary!$E$26),SUM(CN27,CN33,CN39),0)</f>
        <v>0</v>
      </c>
      <c r="CO72" s="156">
        <f ca="1">IF(AND(SUM(CO27,CO33,CO39)&gt;0,CO3&lt;=Summary!$E$26),SUM(CO27,CO33,CO39),0)</f>
        <v>0</v>
      </c>
      <c r="CP72" s="156">
        <f ca="1">IF(AND(SUM(CP27,CP33,CP39)&gt;0,CP3&lt;=Summary!$E$26),SUM(CP27,CP33,CP39),0)</f>
        <v>0</v>
      </c>
      <c r="CQ72" s="156">
        <f ca="1">IF(AND(SUM(CQ27,CQ33,CQ39)&gt;0,CQ3&lt;=Summary!$E$26),SUM(CQ27,CQ33,CQ39),0)</f>
        <v>0</v>
      </c>
      <c r="CR72" s="156">
        <f ca="1">IF(AND(SUM(CR27,CR33,CR39)&gt;0,CR3&lt;=Summary!$E$26),SUM(CR27,CR33,CR39),0)</f>
        <v>0</v>
      </c>
      <c r="CS72" s="156">
        <f ca="1">IF(AND(SUM(CS27,CS33,CS39)&gt;0,CS3&lt;=Summary!$E$26),SUM(CS27,CS33,CS39),0)</f>
        <v>0</v>
      </c>
      <c r="CT72" s="156">
        <f ca="1">IF(AND(SUM(CT27,CT33,CT39)&gt;0,CT3&lt;=Summary!$E$26),SUM(CT27,CT33,CT39),0)</f>
        <v>0</v>
      </c>
      <c r="CU72" s="156">
        <f ca="1">IF(AND(SUM(CU27,CU33,CU39)&gt;0,CU3&lt;=Summary!$E$26),SUM(CU27,CU33,CU39),0)</f>
        <v>0</v>
      </c>
      <c r="CV72" s="156">
        <f ca="1">IF(AND(SUM(CV27,CV33,CV39)&gt;0,CV3&lt;=Summary!$E$26),SUM(CV27,CV33,CV39),0)</f>
        <v>0</v>
      </c>
      <c r="CW72" s="156">
        <f ca="1">IF(AND(SUM(CW27,CW33,CW39)&gt;0,CW3&lt;=Summary!$E$26),SUM(CW27,CW33,CW39),0)</f>
        <v>0</v>
      </c>
      <c r="CX72" s="156">
        <f ca="1">IF(AND(SUM(CX27,CX33,CX39)&gt;0,CX3&lt;=Summary!$E$26),SUM(CX27,CX33,CX39),0)</f>
        <v>0</v>
      </c>
      <c r="CY72" s="156">
        <f ca="1">IF(AND(SUM(CY27,CY33,CY39)&gt;0,CY3&lt;=Summary!$E$26),SUM(CY27,CY33,CY39),0)</f>
        <v>0</v>
      </c>
      <c r="CZ72" s="156">
        <f ca="1">IF(AND(SUM(CZ27,CZ33,CZ39)&gt;0,CZ3&lt;=Summary!$E$26),SUM(CZ27,CZ33,CZ39),0)</f>
        <v>0</v>
      </c>
      <c r="DA72" s="156">
        <f ca="1">IF(AND(SUM(DA27,DA33,DA39)&gt;0,DA3&lt;=Summary!$E$26),SUM(DA27,DA33,DA39),0)</f>
        <v>0</v>
      </c>
      <c r="DB72" s="156">
        <f ca="1">IF(AND(SUM(DB27,DB33,DB39)&gt;0,DB3&lt;=Summary!$E$26),SUM(DB27,DB33,DB39),0)</f>
        <v>0</v>
      </c>
      <c r="DC72" s="156">
        <f ca="1">IF(AND(SUM(DC27,DC33,DC39)&gt;0,DC3&lt;=Summary!$E$26),SUM(DC27,DC33,DC39),0)</f>
        <v>0</v>
      </c>
      <c r="DD72" s="156">
        <f ca="1">IF(AND(SUM(DD27,DD33,DD39)&gt;0,DD3&lt;=Summary!$E$26),SUM(DD27,DD33,DD39),0)</f>
        <v>0</v>
      </c>
      <c r="DE72" s="156">
        <f ca="1">IF(AND(SUM(DE27,DE33,DE39)&gt;0,DE3&lt;=Summary!$E$26),SUM(DE27,DE33,DE39),0)</f>
        <v>0</v>
      </c>
      <c r="DF72" s="156">
        <f ca="1">IF(AND(SUM(DF27,DF33,DF39)&gt;0,DF3&lt;=Summary!$E$26),SUM(DF27,DF33,DF39),0)</f>
        <v>0</v>
      </c>
      <c r="DG72" s="156">
        <f ca="1">IF(AND(SUM(DG27,DG33,DG39)&gt;0,DG3&lt;=Summary!$E$26),SUM(DG27,DG33,DG39),0)</f>
        <v>0</v>
      </c>
      <c r="DH72" s="156">
        <f ca="1">IF(AND(SUM(DH27,DH33,DH39)&gt;0,DH3&lt;=Summary!$E$26),SUM(DH27,DH33,DH39),0)</f>
        <v>0</v>
      </c>
      <c r="DI72" s="156">
        <f ca="1">IF(AND(SUM(DI27,DI33,DI39)&gt;0,DI3&lt;=Summary!$E$26),SUM(DI27,DI33,DI39),0)</f>
        <v>0</v>
      </c>
      <c r="DJ72" s="156">
        <f ca="1">IF(AND(SUM(DJ27,DJ33,DJ39)&gt;0,DJ3&lt;=Summary!$E$26),SUM(DJ27,DJ33,DJ39),0)</f>
        <v>0</v>
      </c>
      <c r="DK72" s="156">
        <f ca="1">IF(AND(SUM(DK27,DK33,DK39)&gt;0,DK3&lt;=Summary!$E$26),SUM(DK27,DK33,DK39),0)</f>
        <v>0</v>
      </c>
      <c r="DL72" s="156">
        <f ca="1">IF(AND(SUM(DL27,DL33,DL39)&gt;0,DL3&lt;=Summary!$E$26),SUM(DL27,DL33,DL39),0)</f>
        <v>0</v>
      </c>
      <c r="DM72" s="156">
        <f ca="1">IF(AND(SUM(DM27,DM33,DM39)&gt;0,DM3&lt;=Summary!$E$26),SUM(DM27,DM33,DM39),0)</f>
        <v>0</v>
      </c>
      <c r="DN72" s="156">
        <f ca="1">IF(AND(SUM(DN27,DN33,DN39)&gt;0,DN3&lt;=Summary!$E$26),SUM(DN27,DN33,DN39),0)</f>
        <v>0</v>
      </c>
      <c r="DO72" s="156">
        <f ca="1">IF(AND(SUM(DO27,DO33,DO39)&gt;0,DO3&lt;=Summary!$E$26),SUM(DO27,DO33,DO39),0)</f>
        <v>0</v>
      </c>
      <c r="DP72" s="156">
        <f ca="1">IF(AND(SUM(DP27,DP33,DP39)&gt;0,DP3&lt;=Summary!$E$26),SUM(DP27,DP33,DP39),0)</f>
        <v>0</v>
      </c>
      <c r="DQ72" s="156">
        <f ca="1">IF(AND(SUM(DQ27,DQ33,DQ39)&gt;0,DQ3&lt;=Summary!$E$26),SUM(DQ27,DQ33,DQ39),0)</f>
        <v>0</v>
      </c>
      <c r="DR72" s="156">
        <f ca="1">IF(AND(SUM(DR27,DR33,DR39)&gt;0,DR3&lt;=Summary!$E$26),SUM(DR27,DR33,DR39),0)</f>
        <v>0</v>
      </c>
      <c r="DS72" s="156">
        <f ca="1">IF(AND(SUM(DS27,DS33,DS39)&gt;0,DS3&lt;=Summary!$E$26),SUM(DS27,DS33,DS39),0)</f>
        <v>0</v>
      </c>
      <c r="DT72" s="156">
        <f ca="1">IF(AND(SUM(DT27,DT33,DT39)&gt;0,DT3&lt;=Summary!$E$26),SUM(DT27,DT33,DT39),0)</f>
        <v>0</v>
      </c>
      <c r="DU72" s="156">
        <f ca="1">IF(AND(SUM(DU27,DU33,DU39)&gt;0,DU3&lt;=Summary!$E$26),SUM(DU27,DU33,DU39),0)</f>
        <v>0</v>
      </c>
      <c r="DV72" s="156">
        <f ca="1">IF(AND(SUM(DV27,DV33,DV39)&gt;0,DV3&lt;=Summary!$E$26),SUM(DV27,DV33,DV39),0)</f>
        <v>0</v>
      </c>
      <c r="DW72" s="156">
        <f ca="1">IF(AND(SUM(DW27,DW33,DW39)&gt;0,DW3&lt;=Summary!$E$26),SUM(DW27,DW33,DW39),0)</f>
        <v>0</v>
      </c>
      <c r="DX72" s="156">
        <f ca="1">IF(AND(SUM(DX27,DX33,DX39)&gt;0,DX3&lt;=Summary!$E$26),SUM(DX27,DX33,DX39),0)</f>
        <v>0</v>
      </c>
      <c r="DY72" s="156">
        <f ca="1">IF(AND(SUM(DY27,DY33,DY39)&gt;0,DY3&lt;=Summary!$E$26),SUM(DY27,DY33,DY39),0)</f>
        <v>0</v>
      </c>
      <c r="DZ72" s="156">
        <f ca="1">IF(AND(SUM(DZ27,DZ33,DZ39)&gt;0,DZ3&lt;=Summary!$E$26),SUM(DZ27,DZ33,DZ39),0)</f>
        <v>0</v>
      </c>
      <c r="EA72" s="156">
        <f ca="1">IF(AND(SUM(EA27,EA33,EA39)&gt;0,EA3&lt;=Summary!$E$26),SUM(EA27,EA33,EA39),0)</f>
        <v>0</v>
      </c>
      <c r="EB72" s="156">
        <f ca="1">IF(AND(SUM(EB27,EB33,EB39)&gt;0,EB3&lt;=Summary!$E$26),SUM(EB27,EB33,EB39),0)</f>
        <v>0</v>
      </c>
      <c r="EC72" s="156">
        <f ca="1">IF(AND(SUM(EC27,EC33,EC39)&gt;0,EC3&lt;=Summary!$E$26),SUM(EC27,EC33,EC39),0)</f>
        <v>0</v>
      </c>
      <c r="ED72" s="156">
        <f ca="1">IF(AND(SUM(ED27,ED33,ED39)&gt;0,ED3&lt;=Summary!$E$26),SUM(ED27,ED33,ED39),0)</f>
        <v>0</v>
      </c>
      <c r="EE72" s="156">
        <f ca="1">IF(AND(SUM(EE27,EE33,EE39)&gt;0,EE3&lt;=Summary!$E$26),SUM(EE27,EE33,EE39),0)</f>
        <v>0</v>
      </c>
    </row>
    <row r="73" spans="1:135" x14ac:dyDescent="0.25">
      <c r="B73" s="89"/>
      <c r="C73" s="156"/>
      <c r="D73" s="156"/>
      <c r="E73" s="156"/>
      <c r="F73" s="156"/>
      <c r="G73" s="156"/>
      <c r="H73" s="156"/>
      <c r="I73" s="156"/>
      <c r="J73" s="156"/>
      <c r="K73" s="156"/>
      <c r="L73" s="156"/>
      <c r="M73" s="156"/>
      <c r="N73" s="156"/>
      <c r="O73" s="156"/>
      <c r="P73" s="156"/>
      <c r="Q73" s="156"/>
      <c r="R73" s="156"/>
      <c r="S73" s="156"/>
      <c r="T73" s="156"/>
      <c r="U73" s="156"/>
      <c r="V73" s="156"/>
      <c r="W73" s="156"/>
      <c r="X73" s="156"/>
      <c r="Y73" s="156"/>
      <c r="Z73" s="156"/>
      <c r="AA73" s="156"/>
      <c r="AB73" s="156"/>
      <c r="AC73" s="156"/>
      <c r="AD73" s="156"/>
      <c r="AE73" s="156"/>
      <c r="AF73" s="156"/>
      <c r="AG73" s="156"/>
      <c r="AH73" s="156"/>
      <c r="AI73" s="156"/>
      <c r="AJ73" s="156"/>
      <c r="AK73" s="156"/>
      <c r="AL73" s="156"/>
      <c r="AM73" s="156"/>
      <c r="AN73" s="156"/>
      <c r="AO73" s="156"/>
      <c r="AP73" s="156"/>
      <c r="AQ73" s="156"/>
      <c r="AR73" s="156"/>
      <c r="AS73" s="156"/>
      <c r="AT73" s="156"/>
      <c r="AU73" s="156"/>
      <c r="AV73" s="156"/>
      <c r="AW73" s="156"/>
      <c r="AX73" s="156"/>
      <c r="AY73" s="156"/>
      <c r="AZ73" s="156"/>
      <c r="BA73" s="156"/>
      <c r="BB73" s="156"/>
      <c r="BC73" s="156"/>
      <c r="BD73" s="156"/>
      <c r="BE73" s="156"/>
      <c r="BF73" s="156"/>
      <c r="BG73" s="156"/>
      <c r="BH73" s="156"/>
      <c r="BI73" s="156"/>
      <c r="BJ73" s="156"/>
      <c r="BK73" s="156"/>
      <c r="BL73" s="156"/>
      <c r="BM73" s="156"/>
      <c r="BN73" s="156"/>
      <c r="BO73" s="156"/>
      <c r="BP73" s="156"/>
      <c r="BQ73" s="156"/>
      <c r="BR73" s="156"/>
      <c r="BS73" s="156"/>
      <c r="BT73" s="156"/>
      <c r="BU73" s="156"/>
      <c r="BV73" s="156"/>
      <c r="BW73" s="156"/>
      <c r="BX73" s="156"/>
      <c r="BY73" s="156"/>
      <c r="BZ73" s="156"/>
      <c r="CA73" s="156"/>
      <c r="CB73" s="156"/>
      <c r="CC73" s="156"/>
      <c r="CD73" s="156"/>
      <c r="CE73" s="156"/>
      <c r="CF73" s="156"/>
      <c r="CG73" s="156"/>
      <c r="CH73" s="156"/>
      <c r="CI73" s="156"/>
      <c r="CJ73" s="156"/>
      <c r="CK73" s="156"/>
      <c r="CL73" s="156"/>
      <c r="CM73" s="156"/>
      <c r="CN73" s="156"/>
      <c r="CO73" s="156"/>
      <c r="CP73" s="156"/>
      <c r="CQ73" s="156"/>
      <c r="CR73" s="156"/>
      <c r="CS73" s="156"/>
      <c r="CT73" s="156"/>
      <c r="CU73" s="156"/>
      <c r="CV73" s="156"/>
      <c r="CW73" s="156"/>
      <c r="CX73" s="156"/>
      <c r="CY73" s="156"/>
      <c r="CZ73" s="156"/>
      <c r="DA73" s="156"/>
      <c r="DB73" s="156"/>
      <c r="DC73" s="156"/>
      <c r="DD73" s="156"/>
      <c r="DE73" s="156"/>
      <c r="DF73" s="156"/>
      <c r="DG73" s="156"/>
      <c r="DH73" s="156"/>
      <c r="DI73" s="156"/>
      <c r="DJ73" s="156"/>
      <c r="DK73" s="156"/>
      <c r="DL73" s="156"/>
      <c r="DM73" s="156"/>
      <c r="DN73" s="156"/>
      <c r="DO73" s="156"/>
      <c r="DP73" s="156"/>
      <c r="DQ73" s="156"/>
      <c r="DR73" s="156"/>
      <c r="DS73" s="156"/>
      <c r="DT73" s="156"/>
      <c r="DU73" s="156"/>
      <c r="DV73" s="156"/>
      <c r="DW73" s="156"/>
      <c r="DX73" s="156"/>
      <c r="DY73" s="156"/>
      <c r="DZ73" s="156"/>
      <c r="EA73" s="156"/>
      <c r="EB73" s="156"/>
      <c r="EC73" s="156"/>
      <c r="ED73" s="156"/>
      <c r="EE73" s="156"/>
    </row>
    <row r="74" spans="1:135" x14ac:dyDescent="0.25">
      <c r="B74" s="223" t="s">
        <v>285</v>
      </c>
      <c r="C74" s="154">
        <f>C3</f>
        <v>0</v>
      </c>
      <c r="D74" s="154">
        <f t="shared" ref="D74:BO74" si="50">D3</f>
        <v>1</v>
      </c>
      <c r="E74" s="154">
        <f t="shared" si="50"/>
        <v>2</v>
      </c>
      <c r="F74" s="154">
        <f t="shared" si="50"/>
        <v>3</v>
      </c>
      <c r="G74" s="154">
        <f t="shared" si="50"/>
        <v>4</v>
      </c>
      <c r="H74" s="154">
        <f t="shared" si="50"/>
        <v>5</v>
      </c>
      <c r="I74" s="154">
        <f t="shared" si="50"/>
        <v>6</v>
      </c>
      <c r="J74" s="154">
        <f t="shared" si="50"/>
        <v>7</v>
      </c>
      <c r="K74" s="154">
        <f t="shared" si="50"/>
        <v>8</v>
      </c>
      <c r="L74" s="154">
        <f t="shared" si="50"/>
        <v>9</v>
      </c>
      <c r="M74" s="154">
        <f t="shared" si="50"/>
        <v>10</v>
      </c>
      <c r="N74" s="154">
        <f t="shared" si="50"/>
        <v>11</v>
      </c>
      <c r="O74" s="154">
        <f t="shared" si="50"/>
        <v>12</v>
      </c>
      <c r="P74" s="154">
        <f t="shared" si="50"/>
        <v>13</v>
      </c>
      <c r="Q74" s="154">
        <f t="shared" si="50"/>
        <v>14</v>
      </c>
      <c r="R74" s="154">
        <f t="shared" si="50"/>
        <v>15</v>
      </c>
      <c r="S74" s="154">
        <f t="shared" si="50"/>
        <v>16</v>
      </c>
      <c r="T74" s="154">
        <f t="shared" si="50"/>
        <v>17</v>
      </c>
      <c r="U74" s="154">
        <f t="shared" si="50"/>
        <v>18</v>
      </c>
      <c r="V74" s="154">
        <f t="shared" si="50"/>
        <v>19</v>
      </c>
      <c r="W74" s="154">
        <f t="shared" si="50"/>
        <v>20</v>
      </c>
      <c r="X74" s="154">
        <f t="shared" si="50"/>
        <v>21</v>
      </c>
      <c r="Y74" s="154">
        <f t="shared" si="50"/>
        <v>22</v>
      </c>
      <c r="Z74" s="154">
        <f t="shared" si="50"/>
        <v>23</v>
      </c>
      <c r="AA74" s="154">
        <f t="shared" si="50"/>
        <v>24</v>
      </c>
      <c r="AB74" s="154">
        <f t="shared" si="50"/>
        <v>25</v>
      </c>
      <c r="AC74" s="154">
        <f t="shared" si="50"/>
        <v>26</v>
      </c>
      <c r="AD74" s="154">
        <f t="shared" si="50"/>
        <v>27</v>
      </c>
      <c r="AE74" s="154">
        <f t="shared" si="50"/>
        <v>28</v>
      </c>
      <c r="AF74" s="154">
        <f t="shared" si="50"/>
        <v>29</v>
      </c>
      <c r="AG74" s="154">
        <f t="shared" si="50"/>
        <v>30</v>
      </c>
      <c r="AH74" s="154">
        <f t="shared" si="50"/>
        <v>31</v>
      </c>
      <c r="AI74" s="154">
        <f t="shared" si="50"/>
        <v>32</v>
      </c>
      <c r="AJ74" s="154">
        <f t="shared" si="50"/>
        <v>33</v>
      </c>
      <c r="AK74" s="154">
        <f t="shared" si="50"/>
        <v>34</v>
      </c>
      <c r="AL74" s="154">
        <f t="shared" si="50"/>
        <v>35</v>
      </c>
      <c r="AM74" s="154">
        <f t="shared" si="50"/>
        <v>36</v>
      </c>
      <c r="AN74" s="154">
        <f t="shared" si="50"/>
        <v>37</v>
      </c>
      <c r="AO74" s="154">
        <f t="shared" si="50"/>
        <v>38</v>
      </c>
      <c r="AP74" s="154">
        <f t="shared" si="50"/>
        <v>39</v>
      </c>
      <c r="AQ74" s="154">
        <f t="shared" si="50"/>
        <v>40</v>
      </c>
      <c r="AR74" s="154">
        <f t="shared" si="50"/>
        <v>41</v>
      </c>
      <c r="AS74" s="154">
        <f t="shared" si="50"/>
        <v>42</v>
      </c>
      <c r="AT74" s="154">
        <f t="shared" si="50"/>
        <v>43</v>
      </c>
      <c r="AU74" s="154">
        <f t="shared" si="50"/>
        <v>44</v>
      </c>
      <c r="AV74" s="154">
        <f t="shared" si="50"/>
        <v>45</v>
      </c>
      <c r="AW74" s="154">
        <f t="shared" si="50"/>
        <v>46</v>
      </c>
      <c r="AX74" s="154">
        <f t="shared" si="50"/>
        <v>47</v>
      </c>
      <c r="AY74" s="154">
        <f t="shared" si="50"/>
        <v>48</v>
      </c>
      <c r="AZ74" s="154">
        <f t="shared" si="50"/>
        <v>49</v>
      </c>
      <c r="BA74" s="154">
        <f t="shared" si="50"/>
        <v>50</v>
      </c>
      <c r="BB74" s="154">
        <f t="shared" si="50"/>
        <v>51</v>
      </c>
      <c r="BC74" s="154">
        <f t="shared" si="50"/>
        <v>52</v>
      </c>
      <c r="BD74" s="154">
        <f t="shared" si="50"/>
        <v>53</v>
      </c>
      <c r="BE74" s="154">
        <f t="shared" si="50"/>
        <v>54</v>
      </c>
      <c r="BF74" s="154">
        <f t="shared" si="50"/>
        <v>55</v>
      </c>
      <c r="BG74" s="154">
        <f t="shared" si="50"/>
        <v>56</v>
      </c>
      <c r="BH74" s="154">
        <f t="shared" si="50"/>
        <v>57</v>
      </c>
      <c r="BI74" s="154">
        <f t="shared" si="50"/>
        <v>58</v>
      </c>
      <c r="BJ74" s="154">
        <f t="shared" si="50"/>
        <v>59</v>
      </c>
      <c r="BK74" s="154">
        <f t="shared" si="50"/>
        <v>60</v>
      </c>
      <c r="BL74" s="154">
        <f t="shared" si="50"/>
        <v>61</v>
      </c>
      <c r="BM74" s="154">
        <f t="shared" si="50"/>
        <v>62</v>
      </c>
      <c r="BN74" s="154">
        <f t="shared" si="50"/>
        <v>63</v>
      </c>
      <c r="BO74" s="154">
        <f t="shared" si="50"/>
        <v>64</v>
      </c>
      <c r="BP74" s="154">
        <f t="shared" ref="BP74:EA74" si="51">BP3</f>
        <v>65</v>
      </c>
      <c r="BQ74" s="154">
        <f t="shared" si="51"/>
        <v>66</v>
      </c>
      <c r="BR74" s="154">
        <f t="shared" si="51"/>
        <v>67</v>
      </c>
      <c r="BS74" s="154">
        <f t="shared" si="51"/>
        <v>68</v>
      </c>
      <c r="BT74" s="154">
        <f t="shared" si="51"/>
        <v>69</v>
      </c>
      <c r="BU74" s="154">
        <f t="shared" si="51"/>
        <v>70</v>
      </c>
      <c r="BV74" s="154">
        <f t="shared" si="51"/>
        <v>71</v>
      </c>
      <c r="BW74" s="154">
        <f t="shared" si="51"/>
        <v>72</v>
      </c>
      <c r="BX74" s="154">
        <f t="shared" si="51"/>
        <v>73</v>
      </c>
      <c r="BY74" s="154">
        <f t="shared" si="51"/>
        <v>74</v>
      </c>
      <c r="BZ74" s="154">
        <f t="shared" si="51"/>
        <v>75</v>
      </c>
      <c r="CA74" s="154">
        <f t="shared" si="51"/>
        <v>76</v>
      </c>
      <c r="CB74" s="154">
        <f t="shared" si="51"/>
        <v>77</v>
      </c>
      <c r="CC74" s="154">
        <f t="shared" si="51"/>
        <v>78</v>
      </c>
      <c r="CD74" s="154">
        <f t="shared" si="51"/>
        <v>79</v>
      </c>
      <c r="CE74" s="154">
        <f t="shared" si="51"/>
        <v>80</v>
      </c>
      <c r="CF74" s="154">
        <f t="shared" si="51"/>
        <v>81</v>
      </c>
      <c r="CG74" s="154">
        <f t="shared" si="51"/>
        <v>82</v>
      </c>
      <c r="CH74" s="154">
        <f t="shared" si="51"/>
        <v>83</v>
      </c>
      <c r="CI74" s="154">
        <f t="shared" si="51"/>
        <v>84</v>
      </c>
      <c r="CJ74" s="154">
        <f t="shared" si="51"/>
        <v>85</v>
      </c>
      <c r="CK74" s="154">
        <f t="shared" si="51"/>
        <v>86</v>
      </c>
      <c r="CL74" s="154">
        <f t="shared" si="51"/>
        <v>87</v>
      </c>
      <c r="CM74" s="154">
        <f t="shared" si="51"/>
        <v>88</v>
      </c>
      <c r="CN74" s="154">
        <f t="shared" si="51"/>
        <v>89</v>
      </c>
      <c r="CO74" s="154">
        <f t="shared" si="51"/>
        <v>90</v>
      </c>
      <c r="CP74" s="154">
        <f t="shared" si="51"/>
        <v>91</v>
      </c>
      <c r="CQ74" s="154">
        <f t="shared" si="51"/>
        <v>92</v>
      </c>
      <c r="CR74" s="154">
        <f t="shared" si="51"/>
        <v>93</v>
      </c>
      <c r="CS74" s="154">
        <f t="shared" si="51"/>
        <v>94</v>
      </c>
      <c r="CT74" s="154">
        <f t="shared" si="51"/>
        <v>95</v>
      </c>
      <c r="CU74" s="154">
        <f t="shared" si="51"/>
        <v>96</v>
      </c>
      <c r="CV74" s="154">
        <f t="shared" si="51"/>
        <v>97</v>
      </c>
      <c r="CW74" s="154">
        <f t="shared" si="51"/>
        <v>98</v>
      </c>
      <c r="CX74" s="154">
        <f t="shared" si="51"/>
        <v>99</v>
      </c>
      <c r="CY74" s="154">
        <f t="shared" si="51"/>
        <v>100</v>
      </c>
      <c r="CZ74" s="154">
        <f t="shared" si="51"/>
        <v>101</v>
      </c>
      <c r="DA74" s="154">
        <f t="shared" si="51"/>
        <v>102</v>
      </c>
      <c r="DB74" s="154">
        <f t="shared" si="51"/>
        <v>103</v>
      </c>
      <c r="DC74" s="154">
        <f t="shared" si="51"/>
        <v>104</v>
      </c>
      <c r="DD74" s="154">
        <f t="shared" si="51"/>
        <v>105</v>
      </c>
      <c r="DE74" s="154">
        <f t="shared" si="51"/>
        <v>106</v>
      </c>
      <c r="DF74" s="154">
        <f t="shared" si="51"/>
        <v>107</v>
      </c>
      <c r="DG74" s="154">
        <f t="shared" si="51"/>
        <v>108</v>
      </c>
      <c r="DH74" s="154">
        <f t="shared" si="51"/>
        <v>109</v>
      </c>
      <c r="DI74" s="154">
        <f t="shared" si="51"/>
        <v>110</v>
      </c>
      <c r="DJ74" s="154">
        <f t="shared" si="51"/>
        <v>111</v>
      </c>
      <c r="DK74" s="154">
        <f t="shared" si="51"/>
        <v>112</v>
      </c>
      <c r="DL74" s="154">
        <f t="shared" si="51"/>
        <v>113</v>
      </c>
      <c r="DM74" s="154">
        <f t="shared" si="51"/>
        <v>114</v>
      </c>
      <c r="DN74" s="154">
        <f t="shared" si="51"/>
        <v>115</v>
      </c>
      <c r="DO74" s="154">
        <f t="shared" si="51"/>
        <v>116</v>
      </c>
      <c r="DP74" s="154">
        <f t="shared" si="51"/>
        <v>117</v>
      </c>
      <c r="DQ74" s="154">
        <f t="shared" si="51"/>
        <v>118</v>
      </c>
      <c r="DR74" s="154">
        <f t="shared" si="51"/>
        <v>119</v>
      </c>
      <c r="DS74" s="154">
        <f t="shared" si="51"/>
        <v>120</v>
      </c>
      <c r="DT74" s="154">
        <f t="shared" si="51"/>
        <v>121</v>
      </c>
      <c r="DU74" s="154">
        <f t="shared" si="51"/>
        <v>122</v>
      </c>
      <c r="DV74" s="154">
        <f t="shared" si="51"/>
        <v>123</v>
      </c>
      <c r="DW74" s="154">
        <f t="shared" si="51"/>
        <v>124</v>
      </c>
      <c r="DX74" s="154">
        <f t="shared" si="51"/>
        <v>125</v>
      </c>
      <c r="DY74" s="154">
        <f t="shared" si="51"/>
        <v>126</v>
      </c>
      <c r="DZ74" s="154">
        <f t="shared" si="51"/>
        <v>127</v>
      </c>
      <c r="EA74" s="154">
        <f t="shared" si="51"/>
        <v>128</v>
      </c>
      <c r="EB74" s="154">
        <f t="shared" ref="EB74:EE74" si="52">EB3</f>
        <v>129</v>
      </c>
      <c r="EC74" s="154">
        <f t="shared" si="52"/>
        <v>130</v>
      </c>
      <c r="ED74" s="154">
        <f t="shared" si="52"/>
        <v>131</v>
      </c>
      <c r="EE74" s="154">
        <f t="shared" si="52"/>
        <v>132</v>
      </c>
    </row>
    <row r="75" spans="1:135" x14ac:dyDescent="0.25">
      <c r="B75" s="89"/>
      <c r="C75" s="156"/>
      <c r="D75" s="156"/>
      <c r="E75" s="156"/>
      <c r="F75" s="156"/>
      <c r="G75" s="156"/>
      <c r="H75" s="156"/>
      <c r="I75" s="156"/>
      <c r="J75" s="156"/>
      <c r="K75" s="156"/>
      <c r="L75" s="156"/>
      <c r="M75" s="156"/>
      <c r="N75" s="156"/>
      <c r="O75" s="156"/>
      <c r="P75" s="156"/>
      <c r="Q75" s="156"/>
      <c r="R75" s="156"/>
      <c r="S75" s="156"/>
      <c r="T75" s="156"/>
      <c r="U75" s="156"/>
      <c r="V75" s="156"/>
      <c r="W75" s="156"/>
      <c r="X75" s="156"/>
      <c r="Y75" s="156"/>
      <c r="Z75" s="156"/>
      <c r="AA75" s="156"/>
      <c r="AB75" s="156"/>
      <c r="AC75" s="156"/>
      <c r="AD75" s="156"/>
      <c r="AE75" s="156"/>
      <c r="AF75" s="156"/>
      <c r="AG75" s="156"/>
      <c r="AH75" s="156"/>
      <c r="AI75" s="156"/>
      <c r="AJ75" s="156"/>
      <c r="AK75" s="156"/>
      <c r="AL75" s="156"/>
      <c r="AM75" s="156"/>
      <c r="AN75" s="156"/>
      <c r="AO75" s="156"/>
      <c r="AP75" s="156"/>
      <c r="AQ75" s="156"/>
      <c r="AR75" s="156"/>
      <c r="AS75" s="156"/>
      <c r="AT75" s="156"/>
      <c r="AU75" s="156"/>
      <c r="AV75" s="156"/>
      <c r="AW75" s="156"/>
      <c r="AX75" s="156"/>
      <c r="AY75" s="156"/>
      <c r="AZ75" s="156"/>
      <c r="BA75" s="156"/>
      <c r="BB75" s="156"/>
      <c r="BC75" s="156"/>
      <c r="BD75" s="156"/>
      <c r="BE75" s="156"/>
      <c r="BF75" s="156"/>
      <c r="BG75" s="156"/>
      <c r="BH75" s="156"/>
      <c r="BI75" s="156"/>
      <c r="BJ75" s="156"/>
      <c r="BK75" s="156"/>
      <c r="BL75" s="156"/>
      <c r="BM75" s="156"/>
      <c r="BN75" s="156"/>
      <c r="BO75" s="156"/>
      <c r="BP75" s="156"/>
      <c r="BQ75" s="156"/>
      <c r="BR75" s="156"/>
      <c r="BS75" s="156"/>
      <c r="BT75" s="156"/>
      <c r="BU75" s="156"/>
      <c r="BV75" s="156"/>
      <c r="BW75" s="156"/>
      <c r="BX75" s="156"/>
      <c r="BY75" s="156"/>
      <c r="BZ75" s="156"/>
      <c r="CA75" s="156"/>
      <c r="CB75" s="156"/>
      <c r="CC75" s="156"/>
      <c r="CD75" s="156"/>
      <c r="CE75" s="156"/>
      <c r="CF75" s="156"/>
      <c r="CG75" s="156"/>
      <c r="CH75" s="156"/>
      <c r="CI75" s="156"/>
      <c r="CJ75" s="156"/>
      <c r="CK75" s="156"/>
      <c r="CL75" s="156"/>
      <c r="CM75" s="156"/>
      <c r="CN75" s="156"/>
      <c r="CO75" s="156"/>
      <c r="CP75" s="156"/>
      <c r="CQ75" s="156"/>
      <c r="CR75" s="156"/>
      <c r="CS75" s="156"/>
      <c r="CT75" s="156"/>
      <c r="CU75" s="156"/>
      <c r="CV75" s="156"/>
      <c r="CW75" s="156"/>
      <c r="CX75" s="156"/>
      <c r="CY75" s="156"/>
      <c r="CZ75" s="156"/>
      <c r="DA75" s="156"/>
      <c r="DB75" s="156"/>
      <c r="DC75" s="156"/>
      <c r="DD75" s="156"/>
      <c r="DE75" s="156"/>
      <c r="DF75" s="156"/>
      <c r="DG75" s="156"/>
      <c r="DH75" s="156"/>
      <c r="DI75" s="156"/>
      <c r="DJ75" s="156"/>
      <c r="DK75" s="156"/>
      <c r="DL75" s="156"/>
      <c r="DM75" s="156"/>
      <c r="DN75" s="156"/>
      <c r="DO75" s="156"/>
      <c r="DP75" s="156"/>
      <c r="DQ75" s="156"/>
      <c r="DR75" s="156"/>
      <c r="DS75" s="156"/>
      <c r="DT75" s="156"/>
      <c r="DU75" s="156"/>
      <c r="DV75" s="156"/>
      <c r="DW75" s="156"/>
      <c r="DX75" s="156"/>
      <c r="DY75" s="156"/>
      <c r="DZ75" s="156"/>
      <c r="EA75" s="156"/>
      <c r="EB75" s="156"/>
      <c r="EC75" s="156"/>
      <c r="ED75" s="156"/>
      <c r="EE75" s="156"/>
    </row>
    <row r="76" spans="1:135" x14ac:dyDescent="0.25">
      <c r="A76" s="156">
        <f ca="1">SUMIF($C$3:$EE$3,"&lt;="&amp;Summary!$B$19,'Monthly CF'!C76:EE76)</f>
        <v>-68995.673919574576</v>
      </c>
      <c r="B76" s="89" t="s">
        <v>286</v>
      </c>
      <c r="C76" s="156"/>
      <c r="D76" s="156">
        <f ca="1">MIN(SUM(D27,D33,D56:D57),0)</f>
        <v>0</v>
      </c>
      <c r="E76" s="156">
        <f t="shared" ref="E76:BP76" ca="1" si="53">MIN(SUM(E27,E33,E56:E57),0)</f>
        <v>0</v>
      </c>
      <c r="F76" s="156">
        <f t="shared" ca="1" si="53"/>
        <v>0</v>
      </c>
      <c r="G76" s="156">
        <f t="shared" ca="1" si="53"/>
        <v>0</v>
      </c>
      <c r="H76" s="156">
        <f t="shared" ca="1" si="53"/>
        <v>0</v>
      </c>
      <c r="I76" s="156">
        <f t="shared" ca="1" si="53"/>
        <v>0</v>
      </c>
      <c r="J76" s="156">
        <f t="shared" ca="1" si="53"/>
        <v>0</v>
      </c>
      <c r="K76" s="156">
        <f t="shared" ca="1" si="53"/>
        <v>0</v>
      </c>
      <c r="L76" s="156">
        <f t="shared" ca="1" si="53"/>
        <v>0</v>
      </c>
      <c r="M76" s="156">
        <f t="shared" ca="1" si="53"/>
        <v>0</v>
      </c>
      <c r="N76" s="156">
        <f t="shared" ca="1" si="53"/>
        <v>0</v>
      </c>
      <c r="O76" s="156">
        <f t="shared" ca="1" si="53"/>
        <v>0</v>
      </c>
      <c r="P76" s="156">
        <f t="shared" ca="1" si="53"/>
        <v>0</v>
      </c>
      <c r="Q76" s="156">
        <f t="shared" ca="1" si="53"/>
        <v>0</v>
      </c>
      <c r="R76" s="156">
        <f t="shared" ca="1" si="53"/>
        <v>0</v>
      </c>
      <c r="S76" s="156">
        <f t="shared" ca="1" si="53"/>
        <v>0</v>
      </c>
      <c r="T76" s="156">
        <f t="shared" ca="1" si="53"/>
        <v>0</v>
      </c>
      <c r="U76" s="156">
        <f t="shared" ca="1" si="53"/>
        <v>0</v>
      </c>
      <c r="V76" s="156">
        <f t="shared" ca="1" si="53"/>
        <v>0</v>
      </c>
      <c r="W76" s="156">
        <f t="shared" ca="1" si="53"/>
        <v>0</v>
      </c>
      <c r="X76" s="156">
        <f t="shared" ca="1" si="53"/>
        <v>-5735.8752814026011</v>
      </c>
      <c r="Y76" s="156">
        <f t="shared" ca="1" si="53"/>
        <v>-5494.3996509218277</v>
      </c>
      <c r="Z76" s="156">
        <f t="shared" ca="1" si="53"/>
        <v>-5340.6077557530907</v>
      </c>
      <c r="AA76" s="156">
        <f t="shared" ca="1" si="53"/>
        <v>-5343.3643916661831</v>
      </c>
      <c r="AB76" s="156">
        <f t="shared" ca="1" si="53"/>
        <v>-5435.8508362059511</v>
      </c>
      <c r="AC76" s="156">
        <f t="shared" ca="1" si="53"/>
        <v>0</v>
      </c>
      <c r="AD76" s="156">
        <f t="shared" ca="1" si="53"/>
        <v>0</v>
      </c>
      <c r="AE76" s="156">
        <f t="shared" ca="1" si="53"/>
        <v>0</v>
      </c>
      <c r="AF76" s="156">
        <f t="shared" ca="1" si="53"/>
        <v>0</v>
      </c>
      <c r="AG76" s="156">
        <f t="shared" ca="1" si="53"/>
        <v>0</v>
      </c>
      <c r="AH76" s="156">
        <f t="shared" ca="1" si="53"/>
        <v>0</v>
      </c>
      <c r="AI76" s="156">
        <f t="shared" ca="1" si="53"/>
        <v>0</v>
      </c>
      <c r="AJ76" s="156">
        <f t="shared" ca="1" si="53"/>
        <v>0</v>
      </c>
      <c r="AK76" s="156">
        <f t="shared" ca="1" si="53"/>
        <v>0</v>
      </c>
      <c r="AL76" s="156">
        <f t="shared" ca="1" si="53"/>
        <v>0</v>
      </c>
      <c r="AM76" s="156">
        <f t="shared" ca="1" si="53"/>
        <v>0</v>
      </c>
      <c r="AN76" s="156">
        <f t="shared" ca="1" si="53"/>
        <v>0</v>
      </c>
      <c r="AO76" s="156">
        <f t="shared" ca="1" si="53"/>
        <v>0</v>
      </c>
      <c r="AP76" s="156">
        <f t="shared" ca="1" si="53"/>
        <v>0</v>
      </c>
      <c r="AQ76" s="156">
        <f t="shared" ca="1" si="53"/>
        <v>0</v>
      </c>
      <c r="AR76" s="156">
        <f t="shared" ca="1" si="53"/>
        <v>0</v>
      </c>
      <c r="AS76" s="156">
        <f t="shared" ca="1" si="53"/>
        <v>0</v>
      </c>
      <c r="AT76" s="156">
        <f t="shared" ca="1" si="53"/>
        <v>0</v>
      </c>
      <c r="AU76" s="156">
        <f t="shared" ca="1" si="53"/>
        <v>0</v>
      </c>
      <c r="AV76" s="156">
        <f t="shared" ca="1" si="53"/>
        <v>0</v>
      </c>
      <c r="AW76" s="156">
        <f t="shared" ca="1" si="53"/>
        <v>0</v>
      </c>
      <c r="AX76" s="156">
        <f t="shared" ca="1" si="53"/>
        <v>0</v>
      </c>
      <c r="AY76" s="156">
        <f t="shared" ca="1" si="53"/>
        <v>0</v>
      </c>
      <c r="AZ76" s="156">
        <f t="shared" ca="1" si="53"/>
        <v>0</v>
      </c>
      <c r="BA76" s="156">
        <f t="shared" ca="1" si="53"/>
        <v>0</v>
      </c>
      <c r="BB76" s="156">
        <f t="shared" ca="1" si="53"/>
        <v>0</v>
      </c>
      <c r="BC76" s="156">
        <f t="shared" ca="1" si="53"/>
        <v>0</v>
      </c>
      <c r="BD76" s="156">
        <f t="shared" ca="1" si="53"/>
        <v>0</v>
      </c>
      <c r="BE76" s="156">
        <f t="shared" ca="1" si="53"/>
        <v>0</v>
      </c>
      <c r="BF76" s="156">
        <f t="shared" ca="1" si="53"/>
        <v>0</v>
      </c>
      <c r="BG76" s="156">
        <f t="shared" ca="1" si="53"/>
        <v>0</v>
      </c>
      <c r="BH76" s="156">
        <f t="shared" ca="1" si="53"/>
        <v>-8347.3616092732409</v>
      </c>
      <c r="BI76" s="156">
        <f t="shared" ca="1" si="53"/>
        <v>-12300.37185891574</v>
      </c>
      <c r="BJ76" s="156">
        <f t="shared" ca="1" si="53"/>
        <v>-12247.133270063063</v>
      </c>
      <c r="BK76" s="156">
        <f t="shared" ca="1" si="53"/>
        <v>-4943.0673765614483</v>
      </c>
      <c r="BL76" s="156">
        <f t="shared" ca="1" si="53"/>
        <v>-3807.6418888114422</v>
      </c>
      <c r="BM76" s="156">
        <f t="shared" ca="1" si="53"/>
        <v>0</v>
      </c>
      <c r="BN76" s="156">
        <f t="shared" ca="1" si="53"/>
        <v>0</v>
      </c>
      <c r="BO76" s="156">
        <f t="shared" ca="1" si="53"/>
        <v>0</v>
      </c>
      <c r="BP76" s="156">
        <f t="shared" ca="1" si="53"/>
        <v>0</v>
      </c>
      <c r="BQ76" s="156">
        <f t="shared" ref="BQ76:EB76" ca="1" si="54">MIN(SUM(BQ27,BQ33,BQ56:BQ57),0)</f>
        <v>0</v>
      </c>
      <c r="BR76" s="156">
        <f t="shared" ca="1" si="54"/>
        <v>0</v>
      </c>
      <c r="BS76" s="156">
        <f t="shared" ca="1" si="54"/>
        <v>0</v>
      </c>
      <c r="BT76" s="156">
        <f t="shared" ca="1" si="54"/>
        <v>0</v>
      </c>
      <c r="BU76" s="156">
        <f t="shared" ca="1" si="54"/>
        <v>0</v>
      </c>
      <c r="BV76" s="156">
        <f t="shared" ca="1" si="54"/>
        <v>0</v>
      </c>
      <c r="BW76" s="156">
        <f t="shared" ca="1" si="54"/>
        <v>0</v>
      </c>
      <c r="BX76" s="156">
        <f t="shared" ca="1" si="54"/>
        <v>0</v>
      </c>
      <c r="BY76" s="156">
        <f t="shared" ca="1" si="54"/>
        <v>0</v>
      </c>
      <c r="BZ76" s="156">
        <f t="shared" ca="1" si="54"/>
        <v>0</v>
      </c>
      <c r="CA76" s="156">
        <f t="shared" ca="1" si="54"/>
        <v>0</v>
      </c>
      <c r="CB76" s="156">
        <f t="shared" ca="1" si="54"/>
        <v>0</v>
      </c>
      <c r="CC76" s="156">
        <f t="shared" ca="1" si="54"/>
        <v>0</v>
      </c>
      <c r="CD76" s="156">
        <f t="shared" ca="1" si="54"/>
        <v>0</v>
      </c>
      <c r="CE76" s="156">
        <f t="shared" ca="1" si="54"/>
        <v>0</v>
      </c>
      <c r="CF76" s="156">
        <f t="shared" ca="1" si="54"/>
        <v>0</v>
      </c>
      <c r="CG76" s="156">
        <f t="shared" ca="1" si="54"/>
        <v>0</v>
      </c>
      <c r="CH76" s="156">
        <f t="shared" ca="1" si="54"/>
        <v>0</v>
      </c>
      <c r="CI76" s="156">
        <f t="shared" ca="1" si="54"/>
        <v>0</v>
      </c>
      <c r="CJ76" s="156">
        <f t="shared" ca="1" si="54"/>
        <v>0</v>
      </c>
      <c r="CK76" s="156">
        <f t="shared" ca="1" si="54"/>
        <v>0</v>
      </c>
      <c r="CL76" s="156">
        <f t="shared" ca="1" si="54"/>
        <v>0</v>
      </c>
      <c r="CM76" s="156">
        <f t="shared" ca="1" si="54"/>
        <v>0</v>
      </c>
      <c r="CN76" s="156">
        <f t="shared" ca="1" si="54"/>
        <v>0</v>
      </c>
      <c r="CO76" s="156">
        <f t="shared" ca="1" si="54"/>
        <v>0</v>
      </c>
      <c r="CP76" s="156">
        <f t="shared" ca="1" si="54"/>
        <v>0</v>
      </c>
      <c r="CQ76" s="156">
        <f t="shared" ca="1" si="54"/>
        <v>0</v>
      </c>
      <c r="CR76" s="156">
        <f t="shared" ca="1" si="54"/>
        <v>0</v>
      </c>
      <c r="CS76" s="156">
        <f t="shared" ca="1" si="54"/>
        <v>0</v>
      </c>
      <c r="CT76" s="156">
        <f t="shared" ca="1" si="54"/>
        <v>0</v>
      </c>
      <c r="CU76" s="156">
        <f t="shared" ca="1" si="54"/>
        <v>0</v>
      </c>
      <c r="CV76" s="156">
        <f t="shared" ca="1" si="54"/>
        <v>0</v>
      </c>
      <c r="CW76" s="156">
        <f t="shared" ca="1" si="54"/>
        <v>0</v>
      </c>
      <c r="CX76" s="156">
        <f t="shared" ca="1" si="54"/>
        <v>0</v>
      </c>
      <c r="CY76" s="156">
        <f t="shared" ca="1" si="54"/>
        <v>0</v>
      </c>
      <c r="CZ76" s="156">
        <f t="shared" ca="1" si="54"/>
        <v>0</v>
      </c>
      <c r="DA76" s="156">
        <f t="shared" ca="1" si="54"/>
        <v>0</v>
      </c>
      <c r="DB76" s="156">
        <f t="shared" ca="1" si="54"/>
        <v>0</v>
      </c>
      <c r="DC76" s="156">
        <f t="shared" ca="1" si="54"/>
        <v>0</v>
      </c>
      <c r="DD76" s="156">
        <f t="shared" ca="1" si="54"/>
        <v>0</v>
      </c>
      <c r="DE76" s="156">
        <f t="shared" ca="1" si="54"/>
        <v>0</v>
      </c>
      <c r="DF76" s="156">
        <f t="shared" ca="1" si="54"/>
        <v>0</v>
      </c>
      <c r="DG76" s="156">
        <f t="shared" ca="1" si="54"/>
        <v>0</v>
      </c>
      <c r="DH76" s="156">
        <f t="shared" ca="1" si="54"/>
        <v>0</v>
      </c>
      <c r="DI76" s="156">
        <f t="shared" ca="1" si="54"/>
        <v>0</v>
      </c>
      <c r="DJ76" s="156">
        <f t="shared" ca="1" si="54"/>
        <v>0</v>
      </c>
      <c r="DK76" s="156">
        <f t="shared" ca="1" si="54"/>
        <v>0</v>
      </c>
      <c r="DL76" s="156">
        <f t="shared" ca="1" si="54"/>
        <v>0</v>
      </c>
      <c r="DM76" s="156">
        <f t="shared" ca="1" si="54"/>
        <v>0</v>
      </c>
      <c r="DN76" s="156">
        <f t="shared" ca="1" si="54"/>
        <v>0</v>
      </c>
      <c r="DO76" s="156">
        <f t="shared" ca="1" si="54"/>
        <v>0</v>
      </c>
      <c r="DP76" s="156">
        <f t="shared" ca="1" si="54"/>
        <v>0</v>
      </c>
      <c r="DQ76" s="156">
        <f t="shared" ca="1" si="54"/>
        <v>0</v>
      </c>
      <c r="DR76" s="156">
        <f t="shared" ca="1" si="54"/>
        <v>0</v>
      </c>
      <c r="DS76" s="156">
        <f t="shared" ca="1" si="54"/>
        <v>0</v>
      </c>
      <c r="DT76" s="156">
        <f t="shared" ca="1" si="54"/>
        <v>0</v>
      </c>
      <c r="DU76" s="156">
        <f t="shared" ca="1" si="54"/>
        <v>0</v>
      </c>
      <c r="DV76" s="156">
        <f t="shared" ca="1" si="54"/>
        <v>0</v>
      </c>
      <c r="DW76" s="156">
        <f t="shared" ca="1" si="54"/>
        <v>0</v>
      </c>
      <c r="DX76" s="156">
        <f t="shared" ca="1" si="54"/>
        <v>0</v>
      </c>
      <c r="DY76" s="156">
        <f t="shared" ca="1" si="54"/>
        <v>0</v>
      </c>
      <c r="DZ76" s="156">
        <f t="shared" ca="1" si="54"/>
        <v>0</v>
      </c>
      <c r="EA76" s="156">
        <f t="shared" ca="1" si="54"/>
        <v>0</v>
      </c>
      <c r="EB76" s="156">
        <f t="shared" ca="1" si="54"/>
        <v>0</v>
      </c>
      <c r="EC76" s="156">
        <f t="shared" ref="EC76:EE76" ca="1" si="55">MIN(SUM(EC27,EC33,EC56:EC57),0)</f>
        <v>0</v>
      </c>
      <c r="ED76" s="156">
        <f t="shared" ca="1" si="55"/>
        <v>0</v>
      </c>
      <c r="EE76" s="156">
        <f t="shared" ca="1" si="55"/>
        <v>0</v>
      </c>
    </row>
    <row r="77" spans="1:135" x14ac:dyDescent="0.25">
      <c r="B77" s="89"/>
      <c r="C77" s="156"/>
      <c r="D77" s="156"/>
      <c r="E77" s="156"/>
      <c r="F77" s="156"/>
      <c r="G77" s="156"/>
      <c r="H77" s="156"/>
      <c r="I77" s="156"/>
      <c r="J77" s="156"/>
      <c r="K77" s="156"/>
      <c r="L77" s="156"/>
      <c r="M77" s="156"/>
      <c r="N77" s="156"/>
      <c r="O77" s="156"/>
      <c r="P77" s="156"/>
      <c r="Q77" s="156"/>
      <c r="R77" s="156"/>
      <c r="S77" s="156"/>
      <c r="T77" s="156"/>
      <c r="U77" s="156"/>
      <c r="V77" s="156"/>
      <c r="W77" s="156"/>
      <c r="X77" s="156"/>
      <c r="Y77" s="156"/>
      <c r="Z77" s="156"/>
      <c r="AA77" s="156"/>
      <c r="AB77" s="156"/>
      <c r="AC77" s="156"/>
      <c r="AD77" s="156"/>
      <c r="AE77" s="156"/>
      <c r="AF77" s="156"/>
      <c r="AG77" s="156"/>
      <c r="AH77" s="156"/>
      <c r="AI77" s="156"/>
      <c r="AJ77" s="156"/>
      <c r="AK77" s="156"/>
      <c r="AL77" s="156"/>
      <c r="AM77" s="156"/>
      <c r="AN77" s="156"/>
      <c r="AO77" s="156"/>
      <c r="AP77" s="156"/>
      <c r="AQ77" s="156"/>
      <c r="AR77" s="156"/>
      <c r="AS77" s="156"/>
      <c r="AT77" s="156"/>
      <c r="AU77" s="156"/>
      <c r="AV77" s="156"/>
      <c r="AW77" s="156"/>
      <c r="AX77" s="156"/>
      <c r="AY77" s="156"/>
      <c r="AZ77" s="156"/>
      <c r="BA77" s="156"/>
      <c r="BB77" s="156"/>
      <c r="BC77" s="156"/>
      <c r="BD77" s="156"/>
      <c r="BE77" s="156"/>
      <c r="BF77" s="156"/>
      <c r="BG77" s="156"/>
      <c r="BH77" s="156"/>
      <c r="BI77" s="156"/>
      <c r="BJ77" s="156"/>
      <c r="BK77" s="156"/>
      <c r="BL77" s="156"/>
      <c r="BM77" s="156"/>
      <c r="BN77" s="156"/>
      <c r="BO77" s="156"/>
      <c r="BP77" s="156"/>
      <c r="BQ77" s="156"/>
      <c r="BR77" s="156"/>
      <c r="BS77" s="156"/>
      <c r="BT77" s="156"/>
      <c r="BU77" s="156"/>
      <c r="BV77" s="156"/>
      <c r="BW77" s="156"/>
      <c r="BX77" s="156"/>
      <c r="BY77" s="156"/>
      <c r="BZ77" s="156"/>
      <c r="CA77" s="156"/>
      <c r="CB77" s="156"/>
      <c r="CC77" s="156"/>
      <c r="CD77" s="156"/>
      <c r="CE77" s="156"/>
      <c r="CF77" s="156"/>
      <c r="CG77" s="156"/>
      <c r="CH77" s="156"/>
      <c r="CI77" s="156"/>
      <c r="CJ77" s="156"/>
      <c r="CK77" s="156"/>
      <c r="CL77" s="156"/>
      <c r="CM77" s="156"/>
      <c r="CN77" s="156"/>
      <c r="CO77" s="156"/>
      <c r="CP77" s="156"/>
      <c r="CQ77" s="156"/>
      <c r="CR77" s="156"/>
      <c r="CS77" s="156"/>
      <c r="CT77" s="156"/>
      <c r="CU77" s="156"/>
      <c r="CV77" s="156"/>
      <c r="CW77" s="156"/>
      <c r="CX77" s="156"/>
      <c r="CY77" s="156"/>
      <c r="CZ77" s="156"/>
      <c r="DA77" s="156"/>
      <c r="DB77" s="156"/>
      <c r="DC77" s="156"/>
      <c r="DD77" s="156"/>
      <c r="DE77" s="156"/>
      <c r="DF77" s="156"/>
      <c r="DG77" s="156"/>
      <c r="DH77" s="156"/>
      <c r="DI77" s="156"/>
      <c r="DJ77" s="156"/>
      <c r="DK77" s="156"/>
      <c r="DL77" s="156"/>
      <c r="DM77" s="156"/>
      <c r="DN77" s="156"/>
      <c r="DO77" s="156"/>
      <c r="DP77" s="156"/>
      <c r="DQ77" s="156"/>
      <c r="DR77" s="156"/>
      <c r="DS77" s="156"/>
      <c r="DT77" s="156"/>
      <c r="DU77" s="156"/>
      <c r="DV77" s="156"/>
      <c r="DW77" s="156"/>
      <c r="DX77" s="156"/>
      <c r="DY77" s="156"/>
      <c r="DZ77" s="156"/>
      <c r="EA77" s="156"/>
      <c r="EB77" s="156"/>
      <c r="EC77" s="156"/>
      <c r="ED77" s="156"/>
      <c r="EE77" s="156"/>
    </row>
    <row r="78" spans="1:135" x14ac:dyDescent="0.25">
      <c r="B78" s="89"/>
      <c r="C78" s="156"/>
      <c r="D78" s="156"/>
      <c r="E78" s="156"/>
      <c r="F78" s="156"/>
      <c r="G78" s="156"/>
      <c r="H78" s="156"/>
      <c r="I78" s="156"/>
      <c r="J78" s="156"/>
      <c r="K78" s="156"/>
      <c r="L78" s="156"/>
      <c r="M78" s="156"/>
      <c r="N78" s="156"/>
      <c r="O78" s="156"/>
      <c r="P78" s="156"/>
      <c r="Q78" s="156"/>
      <c r="R78" s="156"/>
      <c r="S78" s="156"/>
      <c r="T78" s="156"/>
      <c r="U78" s="156"/>
      <c r="V78" s="156"/>
      <c r="W78" s="156"/>
      <c r="X78" s="156"/>
      <c r="Y78" s="156"/>
      <c r="Z78" s="156"/>
      <c r="AA78" s="156"/>
      <c r="AB78" s="156"/>
      <c r="AC78" s="156"/>
      <c r="AD78" s="156"/>
      <c r="AE78" s="156"/>
      <c r="AF78" s="156"/>
      <c r="AG78" s="156"/>
      <c r="AH78" s="156"/>
      <c r="AI78" s="156"/>
      <c r="AJ78" s="156"/>
      <c r="AK78" s="156"/>
      <c r="AL78" s="156"/>
      <c r="AM78" s="156"/>
      <c r="AN78" s="156"/>
      <c r="AO78" s="156"/>
      <c r="AP78" s="156"/>
      <c r="AQ78" s="156"/>
      <c r="AR78" s="156"/>
      <c r="AS78" s="156"/>
      <c r="AT78" s="156"/>
      <c r="AU78" s="156"/>
      <c r="AV78" s="156"/>
      <c r="AW78" s="156"/>
      <c r="AX78" s="156"/>
      <c r="AY78" s="156"/>
      <c r="AZ78" s="156"/>
      <c r="BA78" s="156"/>
      <c r="BB78" s="156"/>
      <c r="BC78" s="156"/>
      <c r="BD78" s="156"/>
      <c r="BE78" s="156"/>
      <c r="BF78" s="156"/>
      <c r="BG78" s="156"/>
      <c r="BH78" s="156"/>
      <c r="BI78" s="156"/>
      <c r="BJ78" s="156"/>
      <c r="BK78" s="156"/>
      <c r="BL78" s="156"/>
      <c r="BM78" s="156"/>
      <c r="BN78" s="156"/>
      <c r="BO78" s="156"/>
      <c r="BP78" s="156"/>
      <c r="BQ78" s="156"/>
      <c r="BR78" s="156"/>
      <c r="BS78" s="156"/>
      <c r="BT78" s="156"/>
      <c r="BU78" s="156"/>
      <c r="BV78" s="156"/>
      <c r="BW78" s="156"/>
      <c r="BX78" s="156"/>
      <c r="BY78" s="156"/>
      <c r="BZ78" s="156"/>
      <c r="CA78" s="156"/>
      <c r="CB78" s="156"/>
      <c r="CC78" s="156"/>
      <c r="CD78" s="156"/>
      <c r="CE78" s="156"/>
      <c r="CF78" s="156"/>
      <c r="CG78" s="156"/>
      <c r="CH78" s="156"/>
      <c r="CI78" s="156"/>
      <c r="CJ78" s="156"/>
      <c r="CK78" s="156"/>
      <c r="CL78" s="156"/>
      <c r="CM78" s="156"/>
      <c r="CN78" s="156"/>
      <c r="CO78" s="156"/>
      <c r="CP78" s="156"/>
      <c r="CQ78" s="156"/>
      <c r="CR78" s="156"/>
      <c r="CS78" s="156"/>
      <c r="CT78" s="156"/>
      <c r="CU78" s="156"/>
      <c r="CV78" s="156"/>
      <c r="CW78" s="156"/>
      <c r="CX78" s="156"/>
      <c r="CY78" s="156"/>
      <c r="CZ78" s="156"/>
      <c r="DA78" s="156"/>
      <c r="DB78" s="156"/>
      <c r="DC78" s="156"/>
      <c r="DD78" s="156"/>
      <c r="DE78" s="156"/>
      <c r="DF78" s="156"/>
      <c r="DG78" s="156"/>
      <c r="DH78" s="156"/>
      <c r="DI78" s="156"/>
      <c r="DJ78" s="156"/>
      <c r="DK78" s="156"/>
      <c r="DL78" s="156"/>
      <c r="DM78" s="156"/>
      <c r="DN78" s="156"/>
      <c r="DO78" s="156"/>
      <c r="DP78" s="156"/>
      <c r="DQ78" s="156"/>
      <c r="DR78" s="156"/>
      <c r="DS78" s="156"/>
      <c r="DT78" s="156"/>
      <c r="DU78" s="156"/>
      <c r="DV78" s="156"/>
      <c r="DW78" s="156"/>
      <c r="DX78" s="156"/>
      <c r="DY78" s="156"/>
      <c r="DZ78" s="156"/>
      <c r="EA78" s="156"/>
      <c r="EB78" s="156"/>
      <c r="EC78" s="156"/>
      <c r="ED78" s="156"/>
      <c r="EE78" s="156"/>
    </row>
    <row r="79" spans="1:135" x14ac:dyDescent="0.25">
      <c r="B79" s="89"/>
      <c r="C79" s="156"/>
      <c r="D79" s="156"/>
      <c r="E79" s="156"/>
      <c r="F79" s="156"/>
      <c r="G79" s="156"/>
      <c r="H79" s="156"/>
      <c r="I79" s="156"/>
      <c r="J79" s="156"/>
      <c r="K79" s="156"/>
      <c r="L79" s="156"/>
      <c r="M79" s="156"/>
      <c r="N79" s="156"/>
      <c r="O79" s="156"/>
      <c r="P79" s="156"/>
      <c r="Q79" s="156"/>
      <c r="R79" s="156"/>
      <c r="S79" s="156"/>
      <c r="T79" s="156"/>
      <c r="U79" s="156"/>
      <c r="V79" s="156"/>
      <c r="W79" s="156"/>
      <c r="X79" s="156"/>
      <c r="Y79" s="156"/>
      <c r="Z79" s="156"/>
      <c r="AA79" s="156"/>
      <c r="AB79" s="156"/>
      <c r="AC79" s="156"/>
      <c r="AD79" s="156"/>
      <c r="AE79" s="156"/>
      <c r="AF79" s="156"/>
      <c r="AG79" s="156"/>
      <c r="AH79" s="156"/>
      <c r="AI79" s="156"/>
      <c r="AJ79" s="156"/>
      <c r="AK79" s="156"/>
      <c r="AL79" s="156"/>
      <c r="AM79" s="156"/>
      <c r="AN79" s="156"/>
      <c r="AO79" s="156"/>
      <c r="AP79" s="156"/>
      <c r="AQ79" s="156"/>
      <c r="AR79" s="156"/>
      <c r="AS79" s="156"/>
      <c r="AT79" s="156"/>
      <c r="AU79" s="156"/>
      <c r="AV79" s="156"/>
      <c r="AW79" s="156"/>
      <c r="AX79" s="156"/>
      <c r="AY79" s="156"/>
      <c r="AZ79" s="156"/>
      <c r="BA79" s="156"/>
      <c r="BB79" s="156"/>
      <c r="BC79" s="156"/>
      <c r="BD79" s="156"/>
      <c r="BE79" s="156"/>
      <c r="BF79" s="156"/>
      <c r="BG79" s="156"/>
      <c r="BH79" s="156"/>
      <c r="BI79" s="156"/>
      <c r="BJ79" s="156"/>
      <c r="BK79" s="156"/>
      <c r="BL79" s="156"/>
      <c r="BM79" s="156"/>
      <c r="BN79" s="156"/>
      <c r="BO79" s="156"/>
      <c r="BP79" s="156"/>
      <c r="BQ79" s="156"/>
      <c r="BR79" s="156"/>
      <c r="BS79" s="156"/>
      <c r="BT79" s="156"/>
      <c r="BU79" s="156"/>
      <c r="BV79" s="156"/>
      <c r="BW79" s="156"/>
      <c r="BX79" s="156"/>
      <c r="BY79" s="156"/>
      <c r="BZ79" s="156"/>
      <c r="CA79" s="156"/>
      <c r="CB79" s="156"/>
      <c r="CC79" s="156"/>
      <c r="CD79" s="156"/>
      <c r="CE79" s="156"/>
      <c r="CF79" s="156"/>
      <c r="CG79" s="156"/>
      <c r="CH79" s="156"/>
      <c r="CI79" s="156"/>
      <c r="CJ79" s="156"/>
      <c r="CK79" s="156"/>
      <c r="CL79" s="156"/>
      <c r="CM79" s="156"/>
      <c r="CN79" s="156"/>
      <c r="CO79" s="156"/>
      <c r="CP79" s="156"/>
      <c r="CQ79" s="156"/>
      <c r="CR79" s="156"/>
      <c r="CS79" s="156"/>
      <c r="CT79" s="156"/>
      <c r="CU79" s="156"/>
      <c r="CV79" s="156"/>
      <c r="CW79" s="156"/>
      <c r="CX79" s="156"/>
      <c r="CY79" s="156"/>
      <c r="CZ79" s="156"/>
      <c r="DA79" s="156"/>
      <c r="DB79" s="156"/>
      <c r="DC79" s="156"/>
      <c r="DD79" s="156"/>
      <c r="DE79" s="156"/>
      <c r="DF79" s="156"/>
      <c r="DG79" s="156"/>
      <c r="DH79" s="156"/>
      <c r="DI79" s="156"/>
      <c r="DJ79" s="156"/>
      <c r="DK79" s="156"/>
      <c r="DL79" s="156"/>
      <c r="DM79" s="156"/>
      <c r="DN79" s="156"/>
      <c r="DO79" s="156"/>
      <c r="DP79" s="156"/>
      <c r="DQ79" s="156"/>
      <c r="DR79" s="156"/>
      <c r="DS79" s="156"/>
      <c r="DT79" s="156"/>
      <c r="DU79" s="156"/>
      <c r="DV79" s="156"/>
      <c r="DW79" s="156"/>
      <c r="DX79" s="156"/>
      <c r="DY79" s="156"/>
      <c r="DZ79" s="156"/>
      <c r="EA79" s="156"/>
      <c r="EB79" s="156"/>
      <c r="EC79" s="156"/>
      <c r="ED79" s="156"/>
      <c r="EE79" s="156"/>
    </row>
    <row r="80" spans="1:135" x14ac:dyDescent="0.25">
      <c r="B80" s="89"/>
      <c r="C80" s="156"/>
      <c r="D80" s="156"/>
      <c r="E80" s="156"/>
      <c r="F80" s="156"/>
      <c r="G80" s="156"/>
      <c r="H80" s="156"/>
      <c r="I80" s="156"/>
      <c r="J80" s="156"/>
      <c r="K80" s="156"/>
      <c r="L80" s="156"/>
      <c r="M80" s="156"/>
      <c r="N80" s="156"/>
      <c r="O80" s="156"/>
      <c r="P80" s="156"/>
      <c r="Q80" s="156"/>
      <c r="R80" s="156"/>
      <c r="S80" s="156"/>
      <c r="T80" s="156"/>
      <c r="U80" s="156"/>
      <c r="V80" s="156"/>
      <c r="W80" s="156"/>
      <c r="X80" s="156"/>
      <c r="Y80" s="156"/>
      <c r="Z80" s="156"/>
      <c r="AA80" s="156"/>
      <c r="AB80" s="156"/>
      <c r="AC80" s="156"/>
      <c r="AD80" s="156"/>
      <c r="AE80" s="156"/>
      <c r="AF80" s="156"/>
      <c r="AG80" s="156"/>
      <c r="AH80" s="156"/>
      <c r="AI80" s="156"/>
      <c r="AJ80" s="156"/>
      <c r="AK80" s="156"/>
      <c r="AL80" s="156"/>
      <c r="AM80" s="156"/>
      <c r="AN80" s="156"/>
      <c r="AO80" s="156"/>
      <c r="AP80" s="156"/>
      <c r="AQ80" s="156"/>
      <c r="AR80" s="156"/>
      <c r="AS80" s="156"/>
      <c r="AT80" s="156"/>
      <c r="AU80" s="156"/>
      <c r="AV80" s="156"/>
      <c r="AW80" s="156"/>
      <c r="AX80" s="156"/>
      <c r="AY80" s="156"/>
      <c r="AZ80" s="156"/>
      <c r="BA80" s="156"/>
      <c r="BB80" s="156"/>
      <c r="BC80" s="156"/>
      <c r="BD80" s="156"/>
      <c r="BE80" s="156"/>
      <c r="BF80" s="156"/>
      <c r="BG80" s="156"/>
      <c r="BH80" s="156"/>
      <c r="BI80" s="156"/>
      <c r="BJ80" s="156"/>
      <c r="BK80" s="156"/>
      <c r="BL80" s="156"/>
      <c r="BM80" s="156"/>
      <c r="BN80" s="156"/>
      <c r="BO80" s="156"/>
      <c r="BP80" s="156"/>
      <c r="BQ80" s="156"/>
      <c r="BR80" s="156"/>
      <c r="BS80" s="156"/>
      <c r="BT80" s="156"/>
      <c r="BU80" s="156"/>
      <c r="BV80" s="156"/>
      <c r="BW80" s="156"/>
      <c r="BX80" s="156"/>
      <c r="BY80" s="156"/>
      <c r="BZ80" s="156"/>
      <c r="CA80" s="156"/>
      <c r="CB80" s="156"/>
      <c r="CC80" s="156"/>
      <c r="CD80" s="156"/>
      <c r="CE80" s="156"/>
      <c r="CF80" s="156"/>
      <c r="CG80" s="156"/>
      <c r="CH80" s="156"/>
      <c r="CI80" s="156"/>
      <c r="CJ80" s="156"/>
      <c r="CK80" s="156"/>
      <c r="CL80" s="156"/>
      <c r="CM80" s="156"/>
      <c r="CN80" s="156"/>
      <c r="CO80" s="156"/>
      <c r="CP80" s="156"/>
      <c r="CQ80" s="156"/>
      <c r="CR80" s="156"/>
      <c r="CS80" s="156"/>
      <c r="CT80" s="156"/>
      <c r="CU80" s="156"/>
      <c r="CV80" s="156"/>
      <c r="CW80" s="156"/>
      <c r="CX80" s="156"/>
      <c r="CY80" s="156"/>
      <c r="CZ80" s="156"/>
      <c r="DA80" s="156"/>
      <c r="DB80" s="156"/>
      <c r="DC80" s="156"/>
      <c r="DD80" s="156"/>
      <c r="DE80" s="156"/>
      <c r="DF80" s="156"/>
      <c r="DG80" s="156"/>
      <c r="DH80" s="156"/>
      <c r="DI80" s="156"/>
      <c r="DJ80" s="156"/>
      <c r="DK80" s="156"/>
      <c r="DL80" s="156"/>
      <c r="DM80" s="156"/>
      <c r="DN80" s="156"/>
      <c r="DO80" s="156"/>
      <c r="DP80" s="156"/>
      <c r="DQ80" s="156"/>
      <c r="DR80" s="156"/>
      <c r="DS80" s="156"/>
      <c r="DT80" s="156"/>
      <c r="DU80" s="156"/>
      <c r="DV80" s="156"/>
      <c r="DW80" s="156"/>
      <c r="DX80" s="156"/>
      <c r="DY80" s="156"/>
      <c r="DZ80" s="156"/>
      <c r="EA80" s="156"/>
      <c r="EB80" s="156"/>
      <c r="EC80" s="156"/>
      <c r="ED80" s="156"/>
      <c r="EE80" s="156"/>
    </row>
    <row r="81" spans="2:135" x14ac:dyDescent="0.25">
      <c r="B81" s="89"/>
      <c r="C81" s="156"/>
      <c r="D81" s="156"/>
      <c r="E81" s="156"/>
      <c r="F81" s="156"/>
      <c r="G81" s="156"/>
      <c r="H81" s="156"/>
      <c r="I81" s="156"/>
      <c r="J81" s="156"/>
      <c r="K81" s="156"/>
      <c r="L81" s="156"/>
      <c r="M81" s="156"/>
      <c r="N81" s="156"/>
      <c r="O81" s="156"/>
      <c r="P81" s="156"/>
      <c r="Q81" s="156"/>
      <c r="R81" s="156"/>
      <c r="S81" s="156"/>
      <c r="T81" s="156"/>
      <c r="U81" s="156"/>
      <c r="V81" s="156"/>
      <c r="W81" s="156"/>
      <c r="X81" s="156"/>
      <c r="Y81" s="156"/>
      <c r="Z81" s="156"/>
      <c r="AA81" s="156"/>
      <c r="AB81" s="156"/>
      <c r="AC81" s="156"/>
      <c r="AD81" s="156"/>
      <c r="AE81" s="156"/>
      <c r="AF81" s="156"/>
      <c r="AG81" s="156"/>
      <c r="AH81" s="156"/>
      <c r="AI81" s="156"/>
      <c r="AJ81" s="156"/>
      <c r="AK81" s="156"/>
      <c r="AL81" s="156"/>
      <c r="AM81" s="156"/>
      <c r="AN81" s="156"/>
      <c r="AO81" s="156"/>
      <c r="AP81" s="156"/>
      <c r="AQ81" s="156"/>
      <c r="AR81" s="156"/>
      <c r="AS81" s="156"/>
      <c r="AT81" s="156"/>
      <c r="AU81" s="156"/>
      <c r="AV81" s="156"/>
      <c r="AW81" s="156"/>
      <c r="AX81" s="156"/>
      <c r="AY81" s="156"/>
      <c r="AZ81" s="156"/>
      <c r="BA81" s="156"/>
      <c r="BB81" s="156"/>
      <c r="BC81" s="156"/>
      <c r="BD81" s="156"/>
      <c r="BE81" s="156"/>
      <c r="BF81" s="156"/>
      <c r="BG81" s="156"/>
      <c r="BH81" s="156"/>
      <c r="BI81" s="156"/>
      <c r="BJ81" s="156"/>
      <c r="BK81" s="156"/>
      <c r="BL81" s="156"/>
      <c r="BM81" s="156"/>
      <c r="BN81" s="156"/>
      <c r="BO81" s="156"/>
      <c r="BP81" s="156"/>
      <c r="BQ81" s="156"/>
      <c r="BR81" s="156"/>
      <c r="BS81" s="156"/>
      <c r="BT81" s="156"/>
      <c r="BU81" s="156"/>
      <c r="BV81" s="156"/>
      <c r="BW81" s="156"/>
      <c r="BX81" s="156"/>
      <c r="BY81" s="156"/>
      <c r="BZ81" s="156"/>
      <c r="CA81" s="156"/>
      <c r="CB81" s="156"/>
      <c r="CC81" s="156"/>
      <c r="CD81" s="156"/>
      <c r="CE81" s="156"/>
      <c r="CF81" s="156"/>
      <c r="CG81" s="156"/>
      <c r="CH81" s="156"/>
      <c r="CI81" s="156"/>
      <c r="CJ81" s="156"/>
      <c r="CK81" s="156"/>
      <c r="CL81" s="156"/>
      <c r="CM81" s="156"/>
      <c r="CN81" s="156"/>
      <c r="CO81" s="156"/>
      <c r="CP81" s="156"/>
      <c r="CQ81" s="156"/>
      <c r="CR81" s="156"/>
      <c r="CS81" s="156"/>
      <c r="CT81" s="156"/>
      <c r="CU81" s="156"/>
      <c r="CV81" s="156"/>
      <c r="CW81" s="156"/>
      <c r="CX81" s="156"/>
      <c r="CY81" s="156"/>
      <c r="CZ81" s="156"/>
      <c r="DA81" s="156"/>
      <c r="DB81" s="156"/>
      <c r="DC81" s="156"/>
      <c r="DD81" s="156"/>
      <c r="DE81" s="156"/>
      <c r="DF81" s="156"/>
      <c r="DG81" s="156"/>
      <c r="DH81" s="156"/>
      <c r="DI81" s="156"/>
      <c r="DJ81" s="156"/>
      <c r="DK81" s="156"/>
      <c r="DL81" s="156"/>
      <c r="DM81" s="156"/>
      <c r="DN81" s="156"/>
      <c r="DO81" s="156"/>
      <c r="DP81" s="156"/>
      <c r="DQ81" s="156"/>
      <c r="DR81" s="156"/>
      <c r="DS81" s="156"/>
      <c r="DT81" s="156"/>
      <c r="DU81" s="156"/>
      <c r="DV81" s="156"/>
      <c r="DW81" s="156"/>
      <c r="DX81" s="156"/>
      <c r="DY81" s="156"/>
      <c r="DZ81" s="156"/>
      <c r="EA81" s="156"/>
      <c r="EB81" s="156"/>
      <c r="EC81" s="156"/>
      <c r="ED81" s="156"/>
      <c r="EE81" s="156"/>
    </row>
    <row r="82" spans="2:135" x14ac:dyDescent="0.25">
      <c r="B82" s="89"/>
      <c r="C82" s="156"/>
      <c r="D82" s="156"/>
      <c r="E82" s="156"/>
      <c r="F82" s="156"/>
      <c r="G82" s="156"/>
      <c r="H82" s="156"/>
      <c r="I82" s="156"/>
      <c r="J82" s="156"/>
      <c r="K82" s="156"/>
      <c r="L82" s="156"/>
      <c r="M82" s="156"/>
      <c r="N82" s="156"/>
      <c r="O82" s="156"/>
      <c r="P82" s="156"/>
      <c r="Q82" s="156"/>
      <c r="R82" s="156"/>
      <c r="S82" s="156"/>
      <c r="T82" s="156"/>
      <c r="U82" s="156"/>
      <c r="V82" s="156"/>
      <c r="W82" s="156"/>
      <c r="X82" s="156"/>
      <c r="Y82" s="156"/>
      <c r="Z82" s="156"/>
      <c r="AA82" s="156"/>
      <c r="AB82" s="156"/>
      <c r="AC82" s="156"/>
      <c r="AD82" s="156"/>
      <c r="AE82" s="156"/>
      <c r="AF82" s="156"/>
      <c r="AG82" s="156"/>
      <c r="AH82" s="156"/>
      <c r="AI82" s="156"/>
      <c r="AJ82" s="156"/>
      <c r="AK82" s="156"/>
      <c r="AL82" s="156"/>
      <c r="AM82" s="156"/>
      <c r="AN82" s="156"/>
      <c r="AO82" s="156"/>
      <c r="AP82" s="156"/>
      <c r="AQ82" s="156"/>
      <c r="AR82" s="156"/>
      <c r="AS82" s="156"/>
      <c r="AT82" s="156"/>
      <c r="AU82" s="156"/>
      <c r="AV82" s="156"/>
      <c r="AW82" s="156"/>
      <c r="AX82" s="156"/>
      <c r="AY82" s="156"/>
      <c r="AZ82" s="156"/>
      <c r="BA82" s="156"/>
      <c r="BB82" s="156"/>
      <c r="BC82" s="156"/>
      <c r="BD82" s="156"/>
      <c r="BE82" s="156"/>
      <c r="BF82" s="156"/>
      <c r="BG82" s="156"/>
      <c r="BH82" s="156"/>
      <c r="BI82" s="156"/>
      <c r="BJ82" s="156"/>
      <c r="BK82" s="156"/>
      <c r="BL82" s="156"/>
      <c r="BM82" s="156"/>
      <c r="BN82" s="156"/>
      <c r="BO82" s="156"/>
      <c r="BP82" s="156"/>
      <c r="BQ82" s="156"/>
      <c r="BR82" s="156"/>
      <c r="BS82" s="156"/>
      <c r="BT82" s="156"/>
      <c r="BU82" s="156"/>
      <c r="BV82" s="156"/>
      <c r="BW82" s="156"/>
      <c r="BX82" s="156"/>
      <c r="BY82" s="156"/>
      <c r="BZ82" s="156"/>
      <c r="CA82" s="156"/>
      <c r="CB82" s="156"/>
      <c r="CC82" s="156"/>
      <c r="CD82" s="156"/>
      <c r="CE82" s="156"/>
      <c r="CF82" s="156"/>
      <c r="CG82" s="156"/>
      <c r="CH82" s="156"/>
      <c r="CI82" s="156"/>
      <c r="CJ82" s="156"/>
      <c r="CK82" s="156"/>
      <c r="CL82" s="156"/>
      <c r="CM82" s="156"/>
      <c r="CN82" s="156"/>
      <c r="CO82" s="156"/>
      <c r="CP82" s="156"/>
      <c r="CQ82" s="156"/>
      <c r="CR82" s="156"/>
      <c r="CS82" s="156"/>
      <c r="CT82" s="156"/>
      <c r="CU82" s="156"/>
      <c r="CV82" s="156"/>
      <c r="CW82" s="156"/>
      <c r="CX82" s="156"/>
      <c r="CY82" s="156"/>
      <c r="CZ82" s="156"/>
      <c r="DA82" s="156"/>
      <c r="DB82" s="156"/>
      <c r="DC82" s="156"/>
      <c r="DD82" s="156"/>
      <c r="DE82" s="156"/>
      <c r="DF82" s="156"/>
      <c r="DG82" s="156"/>
      <c r="DH82" s="156"/>
      <c r="DI82" s="156"/>
      <c r="DJ82" s="156"/>
      <c r="DK82" s="156"/>
      <c r="DL82" s="156"/>
      <c r="DM82" s="156"/>
      <c r="DN82" s="156"/>
      <c r="DO82" s="156"/>
      <c r="DP82" s="156"/>
      <c r="DQ82" s="156"/>
      <c r="DR82" s="156"/>
      <c r="DS82" s="156"/>
      <c r="DT82" s="156"/>
      <c r="DU82" s="156"/>
      <c r="DV82" s="156"/>
      <c r="DW82" s="156"/>
      <c r="DX82" s="156"/>
      <c r="DY82" s="156"/>
      <c r="DZ82" s="156"/>
      <c r="EA82" s="156"/>
      <c r="EB82" s="156"/>
      <c r="EC82" s="156"/>
      <c r="ED82" s="156"/>
      <c r="EE82" s="156"/>
    </row>
    <row r="83" spans="2:135" x14ac:dyDescent="0.25">
      <c r="B83" s="89"/>
      <c r="C83" s="156"/>
      <c r="D83" s="156"/>
      <c r="E83" s="156"/>
      <c r="F83" s="156"/>
      <c r="G83" s="156"/>
      <c r="H83" s="156"/>
      <c r="I83" s="156"/>
      <c r="J83" s="156"/>
      <c r="K83" s="156"/>
      <c r="L83" s="156"/>
      <c r="M83" s="156"/>
      <c r="N83" s="156"/>
      <c r="O83" s="156"/>
      <c r="P83" s="156"/>
      <c r="Q83" s="156"/>
      <c r="R83" s="156"/>
      <c r="S83" s="156"/>
      <c r="T83" s="156"/>
      <c r="U83" s="156"/>
      <c r="V83" s="156"/>
      <c r="W83" s="156"/>
      <c r="X83" s="156"/>
      <c r="Y83" s="156"/>
      <c r="Z83" s="156"/>
      <c r="AA83" s="156"/>
      <c r="AB83" s="156"/>
      <c r="AC83" s="156"/>
      <c r="AD83" s="156"/>
      <c r="AE83" s="156"/>
      <c r="AF83" s="156"/>
      <c r="AG83" s="156"/>
      <c r="AH83" s="156"/>
      <c r="AI83" s="156"/>
      <c r="AJ83" s="156"/>
      <c r="AK83" s="156"/>
      <c r="AL83" s="156"/>
      <c r="AM83" s="156"/>
      <c r="AN83" s="156"/>
      <c r="AO83" s="156"/>
      <c r="AP83" s="156"/>
      <c r="AQ83" s="156"/>
      <c r="AR83" s="156"/>
      <c r="AS83" s="156"/>
      <c r="AT83" s="156"/>
      <c r="AU83" s="156"/>
      <c r="AV83" s="156"/>
      <c r="AW83" s="156"/>
      <c r="AX83" s="156"/>
      <c r="AY83" s="156"/>
      <c r="AZ83" s="156"/>
      <c r="BA83" s="156"/>
      <c r="BB83" s="156"/>
      <c r="BC83" s="156"/>
      <c r="BD83" s="156"/>
      <c r="BE83" s="156"/>
      <c r="BF83" s="156"/>
      <c r="BG83" s="156"/>
      <c r="BH83" s="156"/>
      <c r="BI83" s="156"/>
      <c r="BJ83" s="156"/>
      <c r="BK83" s="156"/>
      <c r="BL83" s="156"/>
      <c r="BM83" s="156"/>
      <c r="BN83" s="156"/>
      <c r="BO83" s="156"/>
      <c r="BP83" s="156"/>
      <c r="BQ83" s="156"/>
      <c r="BR83" s="156"/>
      <c r="BS83" s="156"/>
      <c r="BT83" s="156"/>
      <c r="BU83" s="156"/>
      <c r="BV83" s="156"/>
      <c r="BW83" s="156"/>
      <c r="BX83" s="156"/>
      <c r="BY83" s="156"/>
      <c r="BZ83" s="156"/>
      <c r="CA83" s="156"/>
      <c r="CB83" s="156"/>
      <c r="CC83" s="156"/>
      <c r="CD83" s="156"/>
      <c r="CE83" s="156"/>
      <c r="CF83" s="156"/>
      <c r="CG83" s="156"/>
      <c r="CH83" s="156"/>
      <c r="CI83" s="156"/>
      <c r="CJ83" s="156"/>
      <c r="CK83" s="156"/>
      <c r="CL83" s="156"/>
      <c r="CM83" s="156"/>
      <c r="CN83" s="156"/>
      <c r="CO83" s="156"/>
      <c r="CP83" s="156"/>
      <c r="CQ83" s="156"/>
      <c r="CR83" s="156"/>
      <c r="CS83" s="156"/>
      <c r="CT83" s="156"/>
      <c r="CU83" s="156"/>
      <c r="CV83" s="156"/>
      <c r="CW83" s="156"/>
      <c r="CX83" s="156"/>
      <c r="CY83" s="156"/>
      <c r="CZ83" s="156"/>
      <c r="DA83" s="156"/>
      <c r="DB83" s="156"/>
      <c r="DC83" s="156"/>
      <c r="DD83" s="156"/>
      <c r="DE83" s="156"/>
      <c r="DF83" s="156"/>
      <c r="DG83" s="156"/>
      <c r="DH83" s="156"/>
      <c r="DI83" s="156"/>
      <c r="DJ83" s="156"/>
      <c r="DK83" s="156"/>
      <c r="DL83" s="156"/>
      <c r="DM83" s="156"/>
      <c r="DN83" s="156"/>
      <c r="DO83" s="156"/>
      <c r="DP83" s="156"/>
      <c r="DQ83" s="156"/>
      <c r="DR83" s="156"/>
      <c r="DS83" s="156"/>
      <c r="DT83" s="156"/>
      <c r="DU83" s="156"/>
      <c r="DV83" s="156"/>
      <c r="DW83" s="156"/>
      <c r="DX83" s="156"/>
      <c r="DY83" s="156"/>
      <c r="DZ83" s="156"/>
      <c r="EA83" s="156"/>
      <c r="EB83" s="156"/>
      <c r="EC83" s="156"/>
      <c r="ED83" s="156"/>
      <c r="EE83" s="156"/>
    </row>
    <row r="84" spans="2:135" x14ac:dyDescent="0.25">
      <c r="B84" s="89"/>
      <c r="C84" s="156"/>
      <c r="D84" s="156"/>
      <c r="E84" s="156"/>
      <c r="F84" s="156"/>
      <c r="G84" s="156"/>
      <c r="H84" s="156"/>
      <c r="I84" s="156"/>
      <c r="J84" s="156"/>
      <c r="K84" s="156"/>
      <c r="L84" s="156"/>
      <c r="M84" s="156"/>
      <c r="N84" s="156"/>
      <c r="O84" s="156"/>
      <c r="P84" s="156"/>
      <c r="Q84" s="156"/>
      <c r="R84" s="156"/>
      <c r="S84" s="156"/>
      <c r="T84" s="156"/>
      <c r="U84" s="156"/>
      <c r="V84" s="156"/>
      <c r="W84" s="156"/>
      <c r="X84" s="156"/>
      <c r="Y84" s="156"/>
      <c r="Z84" s="156"/>
      <c r="AA84" s="156"/>
      <c r="AB84" s="156"/>
      <c r="AC84" s="156"/>
      <c r="AD84" s="156"/>
      <c r="AE84" s="156"/>
      <c r="AF84" s="156"/>
      <c r="AG84" s="156"/>
      <c r="AH84" s="156"/>
      <c r="AI84" s="156"/>
      <c r="AJ84" s="156"/>
      <c r="AK84" s="156"/>
      <c r="AL84" s="156"/>
      <c r="AM84" s="156"/>
      <c r="AN84" s="156"/>
      <c r="AO84" s="156"/>
      <c r="AP84" s="156"/>
      <c r="AQ84" s="156"/>
      <c r="AR84" s="156"/>
      <c r="AS84" s="156"/>
      <c r="AT84" s="156"/>
      <c r="AU84" s="156"/>
      <c r="AV84" s="156"/>
      <c r="AW84" s="156"/>
      <c r="AX84" s="156"/>
      <c r="AY84" s="156"/>
      <c r="AZ84" s="156"/>
      <c r="BA84" s="156"/>
      <c r="BB84" s="156"/>
      <c r="BC84" s="156"/>
      <c r="BD84" s="156"/>
      <c r="BE84" s="156"/>
      <c r="BF84" s="156"/>
      <c r="BG84" s="156"/>
      <c r="BH84" s="156"/>
      <c r="BI84" s="156"/>
      <c r="BJ84" s="156"/>
      <c r="BK84" s="156"/>
      <c r="BL84" s="156"/>
      <c r="BM84" s="156"/>
      <c r="BN84" s="156"/>
      <c r="BO84" s="156"/>
      <c r="BP84" s="156"/>
      <c r="BQ84" s="156"/>
      <c r="BR84" s="156"/>
      <c r="BS84" s="156"/>
      <c r="BT84" s="156"/>
      <c r="BU84" s="156"/>
      <c r="BV84" s="156"/>
      <c r="BW84" s="156"/>
      <c r="BX84" s="156"/>
      <c r="BY84" s="156"/>
      <c r="BZ84" s="156"/>
      <c r="CA84" s="156"/>
      <c r="CB84" s="156"/>
      <c r="CC84" s="156"/>
      <c r="CD84" s="156"/>
      <c r="CE84" s="156"/>
      <c r="CF84" s="156"/>
      <c r="CG84" s="156"/>
      <c r="CH84" s="156"/>
      <c r="CI84" s="156"/>
      <c r="CJ84" s="156"/>
      <c r="CK84" s="156"/>
      <c r="CL84" s="156"/>
      <c r="CM84" s="156"/>
      <c r="CN84" s="156"/>
      <c r="CO84" s="156"/>
      <c r="CP84" s="156"/>
      <c r="CQ84" s="156"/>
      <c r="CR84" s="156"/>
      <c r="CS84" s="156"/>
      <c r="CT84" s="156"/>
      <c r="CU84" s="156"/>
      <c r="CV84" s="156"/>
      <c r="CW84" s="156"/>
      <c r="CX84" s="156"/>
      <c r="CY84" s="156"/>
      <c r="CZ84" s="156"/>
      <c r="DA84" s="156"/>
      <c r="DB84" s="156"/>
      <c r="DC84" s="156"/>
      <c r="DD84" s="156"/>
      <c r="DE84" s="156"/>
      <c r="DF84" s="156"/>
      <c r="DG84" s="156"/>
      <c r="DH84" s="156"/>
      <c r="DI84" s="156"/>
      <c r="DJ84" s="156"/>
      <c r="DK84" s="156"/>
      <c r="DL84" s="156"/>
      <c r="DM84" s="156"/>
      <c r="DN84" s="156"/>
      <c r="DO84" s="156"/>
      <c r="DP84" s="156"/>
      <c r="DQ84" s="156"/>
      <c r="DR84" s="156"/>
      <c r="DS84" s="156"/>
      <c r="DT84" s="156"/>
      <c r="DU84" s="156"/>
      <c r="DV84" s="156"/>
      <c r="DW84" s="156"/>
      <c r="DX84" s="156"/>
      <c r="DY84" s="156"/>
      <c r="DZ84" s="156"/>
      <c r="EA84" s="156"/>
      <c r="EB84" s="156"/>
      <c r="EC84" s="156"/>
      <c r="ED84" s="156"/>
      <c r="EE84" s="156"/>
    </row>
    <row r="85" spans="2:135" x14ac:dyDescent="0.25">
      <c r="B85" s="89"/>
      <c r="C85" s="156"/>
      <c r="D85" s="156"/>
      <c r="E85" s="156"/>
      <c r="F85" s="156"/>
      <c r="G85" s="156"/>
      <c r="H85" s="156"/>
      <c r="I85" s="156"/>
      <c r="J85" s="156"/>
      <c r="K85" s="156"/>
      <c r="L85" s="156"/>
      <c r="M85" s="156"/>
      <c r="N85" s="156"/>
      <c r="O85" s="156"/>
      <c r="P85" s="156"/>
      <c r="Q85" s="156"/>
      <c r="R85" s="156"/>
      <c r="S85" s="156"/>
      <c r="T85" s="156"/>
      <c r="U85" s="156"/>
      <c r="V85" s="156"/>
      <c r="W85" s="156"/>
      <c r="X85" s="156"/>
      <c r="Y85" s="156"/>
      <c r="Z85" s="156"/>
      <c r="AA85" s="156"/>
      <c r="AB85" s="156"/>
      <c r="AC85" s="156"/>
      <c r="AD85" s="156"/>
      <c r="AE85" s="156"/>
      <c r="AF85" s="156"/>
      <c r="AG85" s="156"/>
      <c r="AH85" s="156"/>
      <c r="AI85" s="156"/>
      <c r="AJ85" s="156"/>
      <c r="AK85" s="156"/>
      <c r="AL85" s="156"/>
      <c r="AM85" s="156"/>
      <c r="AN85" s="156"/>
      <c r="AO85" s="156"/>
      <c r="AP85" s="156"/>
      <c r="AQ85" s="156"/>
      <c r="AR85" s="156"/>
      <c r="AS85" s="156"/>
      <c r="AT85" s="156"/>
      <c r="AU85" s="156"/>
      <c r="AV85" s="156"/>
      <c r="AW85" s="156"/>
      <c r="AX85" s="156"/>
      <c r="AY85" s="156"/>
      <c r="AZ85" s="156"/>
      <c r="BA85" s="156"/>
      <c r="BB85" s="156"/>
      <c r="BC85" s="156"/>
      <c r="BD85" s="156"/>
      <c r="BE85" s="156"/>
      <c r="BF85" s="156"/>
      <c r="BG85" s="156"/>
      <c r="BH85" s="156"/>
      <c r="BI85" s="156"/>
      <c r="BJ85" s="156"/>
      <c r="BK85" s="156"/>
      <c r="BL85" s="156"/>
      <c r="BM85" s="156"/>
      <c r="BN85" s="156"/>
      <c r="BO85" s="156"/>
      <c r="BP85" s="156"/>
      <c r="BQ85" s="156"/>
      <c r="BR85" s="156"/>
      <c r="BS85" s="156"/>
      <c r="BT85" s="156"/>
      <c r="BU85" s="156"/>
      <c r="BV85" s="156"/>
      <c r="BW85" s="156"/>
      <c r="BX85" s="156"/>
      <c r="BY85" s="156"/>
      <c r="BZ85" s="156"/>
      <c r="CA85" s="156"/>
      <c r="CB85" s="156"/>
      <c r="CC85" s="156"/>
      <c r="CD85" s="156"/>
      <c r="CE85" s="156"/>
      <c r="CF85" s="156"/>
      <c r="CG85" s="156"/>
      <c r="CH85" s="156"/>
      <c r="CI85" s="156"/>
      <c r="CJ85" s="156"/>
      <c r="CK85" s="156"/>
      <c r="CL85" s="156"/>
      <c r="CM85" s="156"/>
      <c r="CN85" s="156"/>
      <c r="CO85" s="156"/>
      <c r="CP85" s="156"/>
      <c r="CQ85" s="156"/>
      <c r="CR85" s="156"/>
      <c r="CS85" s="156"/>
      <c r="CT85" s="156"/>
      <c r="CU85" s="156"/>
      <c r="CV85" s="156"/>
      <c r="CW85" s="156"/>
      <c r="CX85" s="156"/>
      <c r="CY85" s="156"/>
      <c r="CZ85" s="156"/>
      <c r="DA85" s="156"/>
      <c r="DB85" s="156"/>
      <c r="DC85" s="156"/>
      <c r="DD85" s="156"/>
      <c r="DE85" s="156"/>
      <c r="DF85" s="156"/>
      <c r="DG85" s="156"/>
      <c r="DH85" s="156"/>
      <c r="DI85" s="156"/>
      <c r="DJ85" s="156"/>
      <c r="DK85" s="156"/>
      <c r="DL85" s="156"/>
      <c r="DM85" s="156"/>
      <c r="DN85" s="156"/>
      <c r="DO85" s="156"/>
      <c r="DP85" s="156"/>
      <c r="DQ85" s="156"/>
      <c r="DR85" s="156"/>
      <c r="DS85" s="156"/>
      <c r="DT85" s="156"/>
      <c r="DU85" s="156"/>
      <c r="DV85" s="156"/>
      <c r="DW85" s="156"/>
      <c r="DX85" s="156"/>
      <c r="DY85" s="156"/>
      <c r="DZ85" s="156"/>
      <c r="EA85" s="156"/>
      <c r="EB85" s="156"/>
      <c r="EC85" s="156"/>
      <c r="ED85" s="156"/>
      <c r="EE85" s="156"/>
    </row>
    <row r="86" spans="2:135" x14ac:dyDescent="0.25">
      <c r="B86" s="89"/>
      <c r="C86" s="156"/>
      <c r="D86" s="156"/>
      <c r="E86" s="156"/>
      <c r="F86" s="156"/>
      <c r="G86" s="156"/>
      <c r="H86" s="156"/>
      <c r="I86" s="156"/>
      <c r="J86" s="156"/>
      <c r="K86" s="156"/>
      <c r="L86" s="156"/>
      <c r="M86" s="156"/>
      <c r="N86" s="156"/>
      <c r="O86" s="156"/>
      <c r="P86" s="156"/>
      <c r="Q86" s="156"/>
      <c r="R86" s="156"/>
      <c r="S86" s="156"/>
      <c r="T86" s="156"/>
      <c r="U86" s="156"/>
      <c r="V86" s="156"/>
      <c r="W86" s="156"/>
      <c r="X86" s="156"/>
      <c r="Y86" s="156"/>
      <c r="Z86" s="156"/>
      <c r="AA86" s="156"/>
      <c r="AB86" s="156"/>
      <c r="AC86" s="156"/>
      <c r="AD86" s="156"/>
      <c r="AE86" s="156"/>
      <c r="AF86" s="156"/>
      <c r="AG86" s="156"/>
      <c r="AH86" s="156"/>
      <c r="AI86" s="156"/>
      <c r="AJ86" s="156"/>
      <c r="AK86" s="156"/>
      <c r="AL86" s="156"/>
      <c r="AM86" s="156"/>
      <c r="AN86" s="156"/>
      <c r="AO86" s="156"/>
      <c r="AP86" s="156"/>
      <c r="AQ86" s="156"/>
      <c r="AR86" s="156"/>
      <c r="AS86" s="156"/>
      <c r="AT86" s="156"/>
      <c r="AU86" s="156"/>
      <c r="AV86" s="156"/>
      <c r="AW86" s="156"/>
      <c r="AX86" s="156"/>
      <c r="AY86" s="156"/>
      <c r="AZ86" s="156"/>
      <c r="BA86" s="156"/>
      <c r="BB86" s="156"/>
      <c r="BC86" s="156"/>
      <c r="BD86" s="156"/>
      <c r="BE86" s="156"/>
      <c r="BF86" s="156"/>
      <c r="BG86" s="156"/>
      <c r="BH86" s="156"/>
      <c r="BI86" s="156"/>
      <c r="BJ86" s="156"/>
      <c r="BK86" s="156"/>
      <c r="BL86" s="156"/>
      <c r="BM86" s="156"/>
      <c r="BN86" s="156"/>
      <c r="BO86" s="156"/>
      <c r="BP86" s="156"/>
      <c r="BQ86" s="156"/>
      <c r="BR86" s="156"/>
      <c r="BS86" s="156"/>
      <c r="BT86" s="156"/>
      <c r="BU86" s="156"/>
      <c r="BV86" s="156"/>
      <c r="BW86" s="156"/>
      <c r="BX86" s="156"/>
      <c r="BY86" s="156"/>
      <c r="BZ86" s="156"/>
      <c r="CA86" s="156"/>
      <c r="CB86" s="156"/>
      <c r="CC86" s="156"/>
      <c r="CD86" s="156"/>
      <c r="CE86" s="156"/>
      <c r="CF86" s="156"/>
      <c r="CG86" s="156"/>
      <c r="CH86" s="156"/>
      <c r="CI86" s="156"/>
      <c r="CJ86" s="156"/>
      <c r="CK86" s="156"/>
      <c r="CL86" s="156"/>
      <c r="CM86" s="156"/>
      <c r="CN86" s="156"/>
      <c r="CO86" s="156"/>
      <c r="CP86" s="156"/>
      <c r="CQ86" s="156"/>
      <c r="CR86" s="156"/>
      <c r="CS86" s="156"/>
      <c r="CT86" s="156"/>
      <c r="CU86" s="156"/>
      <c r="CV86" s="156"/>
      <c r="CW86" s="156"/>
      <c r="CX86" s="156"/>
      <c r="CY86" s="156"/>
      <c r="CZ86" s="156"/>
      <c r="DA86" s="156"/>
      <c r="DB86" s="156"/>
      <c r="DC86" s="156"/>
      <c r="DD86" s="156"/>
      <c r="DE86" s="156"/>
      <c r="DF86" s="156"/>
      <c r="DG86" s="156"/>
      <c r="DH86" s="156"/>
      <c r="DI86" s="156"/>
      <c r="DJ86" s="156"/>
      <c r="DK86" s="156"/>
      <c r="DL86" s="156"/>
      <c r="DM86" s="156"/>
      <c r="DN86" s="156"/>
      <c r="DO86" s="156"/>
      <c r="DP86" s="156"/>
      <c r="DQ86" s="156"/>
      <c r="DR86" s="156"/>
      <c r="DS86" s="156"/>
      <c r="DT86" s="156"/>
      <c r="DU86" s="156"/>
      <c r="DV86" s="156"/>
      <c r="DW86" s="156"/>
      <c r="DX86" s="156"/>
      <c r="DY86" s="156"/>
      <c r="DZ86" s="156"/>
      <c r="EA86" s="156"/>
      <c r="EB86" s="156"/>
      <c r="EC86" s="156"/>
      <c r="ED86" s="156"/>
      <c r="EE86" s="156"/>
    </row>
    <row r="87" spans="2:135" x14ac:dyDescent="0.25">
      <c r="B87" s="89"/>
      <c r="C87" s="156"/>
      <c r="D87" s="156"/>
      <c r="E87" s="156"/>
      <c r="F87" s="156"/>
      <c r="G87" s="156"/>
      <c r="H87" s="156"/>
      <c r="I87" s="156"/>
      <c r="J87" s="156"/>
      <c r="K87" s="156"/>
      <c r="L87" s="156"/>
      <c r="M87" s="156"/>
      <c r="N87" s="156"/>
      <c r="O87" s="156"/>
      <c r="P87" s="156"/>
      <c r="Q87" s="156"/>
      <c r="R87" s="156"/>
      <c r="S87" s="156"/>
      <c r="T87" s="156"/>
      <c r="U87" s="156"/>
      <c r="V87" s="156"/>
      <c r="W87" s="156"/>
      <c r="X87" s="156"/>
      <c r="Y87" s="156"/>
      <c r="Z87" s="156"/>
      <c r="AA87" s="156"/>
      <c r="AB87" s="156"/>
      <c r="AC87" s="156"/>
      <c r="AD87" s="156"/>
      <c r="AE87" s="156"/>
      <c r="AF87" s="156"/>
      <c r="AG87" s="156"/>
      <c r="AH87" s="156"/>
      <c r="AI87" s="156"/>
      <c r="AJ87" s="156"/>
      <c r="AK87" s="156"/>
      <c r="AL87" s="156"/>
      <c r="AM87" s="156"/>
      <c r="AN87" s="156"/>
      <c r="AO87" s="156"/>
      <c r="AP87" s="156"/>
      <c r="AQ87" s="156"/>
      <c r="AR87" s="156"/>
      <c r="AS87" s="156"/>
      <c r="AT87" s="156"/>
      <c r="AU87" s="156"/>
      <c r="AV87" s="156"/>
      <c r="AW87" s="156"/>
      <c r="AX87" s="156"/>
      <c r="AY87" s="156"/>
      <c r="AZ87" s="156"/>
      <c r="BA87" s="156"/>
      <c r="BB87" s="156"/>
      <c r="BC87" s="156"/>
      <c r="BD87" s="156"/>
      <c r="BE87" s="156"/>
      <c r="BF87" s="156"/>
      <c r="BG87" s="156"/>
      <c r="BH87" s="156"/>
      <c r="BI87" s="156"/>
      <c r="BJ87" s="156"/>
      <c r="BK87" s="156"/>
      <c r="BL87" s="156"/>
      <c r="BM87" s="156"/>
      <c r="BN87" s="156"/>
      <c r="BO87" s="156"/>
      <c r="BP87" s="156"/>
      <c r="BQ87" s="156"/>
      <c r="BR87" s="156"/>
      <c r="BS87" s="156"/>
      <c r="BT87" s="156"/>
      <c r="BU87" s="156"/>
      <c r="BV87" s="156"/>
      <c r="BW87" s="156"/>
      <c r="BX87" s="156"/>
      <c r="BY87" s="156"/>
      <c r="BZ87" s="156"/>
      <c r="CA87" s="156"/>
      <c r="CB87" s="156"/>
      <c r="CC87" s="156"/>
      <c r="CD87" s="156"/>
      <c r="CE87" s="156"/>
      <c r="CF87" s="156"/>
      <c r="CG87" s="156"/>
      <c r="CH87" s="156"/>
      <c r="CI87" s="156"/>
      <c r="CJ87" s="156"/>
      <c r="CK87" s="156"/>
      <c r="CL87" s="156"/>
      <c r="CM87" s="156"/>
      <c r="CN87" s="156"/>
      <c r="CO87" s="156"/>
      <c r="CP87" s="156"/>
      <c r="CQ87" s="156"/>
      <c r="CR87" s="156"/>
      <c r="CS87" s="156"/>
      <c r="CT87" s="156"/>
      <c r="CU87" s="156"/>
      <c r="CV87" s="156"/>
      <c r="CW87" s="156"/>
      <c r="CX87" s="156"/>
      <c r="CY87" s="156"/>
      <c r="CZ87" s="156"/>
      <c r="DA87" s="156"/>
      <c r="DB87" s="156"/>
      <c r="DC87" s="156"/>
      <c r="DD87" s="156"/>
      <c r="DE87" s="156"/>
      <c r="DF87" s="156"/>
      <c r="DG87" s="156"/>
      <c r="DH87" s="156"/>
      <c r="DI87" s="156"/>
      <c r="DJ87" s="156"/>
      <c r="DK87" s="156"/>
      <c r="DL87" s="156"/>
      <c r="DM87" s="156"/>
      <c r="DN87" s="156"/>
      <c r="DO87" s="156"/>
      <c r="DP87" s="156"/>
      <c r="DQ87" s="156"/>
      <c r="DR87" s="156"/>
      <c r="DS87" s="156"/>
      <c r="DT87" s="156"/>
      <c r="DU87" s="156"/>
      <c r="DV87" s="156"/>
      <c r="DW87" s="156"/>
      <c r="DX87" s="156"/>
      <c r="DY87" s="156"/>
      <c r="DZ87" s="156"/>
      <c r="EA87" s="156"/>
      <c r="EB87" s="156"/>
      <c r="EC87" s="156"/>
      <c r="ED87" s="156"/>
      <c r="EE87" s="156"/>
    </row>
    <row r="88" spans="2:135" x14ac:dyDescent="0.25">
      <c r="B88" s="89"/>
      <c r="C88" s="156"/>
      <c r="D88" s="156"/>
      <c r="E88" s="156"/>
      <c r="F88" s="156"/>
      <c r="G88" s="156"/>
      <c r="H88" s="156"/>
      <c r="I88" s="156"/>
      <c r="J88" s="156"/>
      <c r="K88" s="156"/>
      <c r="L88" s="156"/>
      <c r="M88" s="156"/>
      <c r="N88" s="156"/>
      <c r="O88" s="156"/>
      <c r="P88" s="156"/>
      <c r="Q88" s="156"/>
      <c r="R88" s="156"/>
      <c r="S88" s="156"/>
      <c r="T88" s="156"/>
      <c r="U88" s="156"/>
      <c r="V88" s="156"/>
      <c r="W88" s="156"/>
      <c r="X88" s="156"/>
      <c r="Y88" s="156"/>
      <c r="Z88" s="156"/>
      <c r="AA88" s="156"/>
      <c r="AB88" s="156"/>
      <c r="AC88" s="156"/>
      <c r="AD88" s="156"/>
      <c r="AE88" s="156"/>
      <c r="AF88" s="156"/>
      <c r="AG88" s="156"/>
      <c r="AH88" s="156"/>
      <c r="AI88" s="156"/>
      <c r="AJ88" s="156"/>
      <c r="AK88" s="156"/>
      <c r="AL88" s="156"/>
      <c r="AM88" s="156"/>
      <c r="AN88" s="156"/>
      <c r="AO88" s="156"/>
      <c r="AP88" s="156"/>
      <c r="AQ88" s="156"/>
      <c r="AR88" s="156"/>
      <c r="AS88" s="156"/>
      <c r="AT88" s="156"/>
      <c r="AU88" s="156"/>
      <c r="AV88" s="156"/>
      <c r="AW88" s="156"/>
      <c r="AX88" s="156"/>
      <c r="AY88" s="156"/>
      <c r="AZ88" s="156"/>
      <c r="BA88" s="156"/>
      <c r="BB88" s="156"/>
      <c r="BC88" s="156"/>
      <c r="BD88" s="156"/>
      <c r="BE88" s="156"/>
      <c r="BF88" s="156"/>
      <c r="BG88" s="156"/>
      <c r="BH88" s="156"/>
      <c r="BI88" s="156"/>
      <c r="BJ88" s="156"/>
      <c r="BK88" s="156"/>
      <c r="BL88" s="156"/>
      <c r="BM88" s="156"/>
      <c r="BN88" s="156"/>
      <c r="BO88" s="156"/>
      <c r="BP88" s="156"/>
      <c r="BQ88" s="156"/>
      <c r="BR88" s="156"/>
      <c r="BS88" s="156"/>
      <c r="BT88" s="156"/>
      <c r="BU88" s="156"/>
      <c r="BV88" s="156"/>
      <c r="BW88" s="156"/>
      <c r="BX88" s="156"/>
      <c r="BY88" s="156"/>
      <c r="BZ88" s="156"/>
      <c r="CA88" s="156"/>
      <c r="CB88" s="156"/>
      <c r="CC88" s="156"/>
      <c r="CD88" s="156"/>
      <c r="CE88" s="156"/>
      <c r="CF88" s="156"/>
      <c r="CG88" s="156"/>
      <c r="CH88" s="156"/>
      <c r="CI88" s="156"/>
      <c r="CJ88" s="156"/>
      <c r="CK88" s="156"/>
      <c r="CL88" s="156"/>
      <c r="CM88" s="156"/>
      <c r="CN88" s="156"/>
      <c r="CO88" s="156"/>
      <c r="CP88" s="156"/>
      <c r="CQ88" s="156"/>
      <c r="CR88" s="156"/>
      <c r="CS88" s="156"/>
      <c r="CT88" s="156"/>
      <c r="CU88" s="156"/>
      <c r="CV88" s="156"/>
      <c r="CW88" s="156"/>
      <c r="CX88" s="156"/>
      <c r="CY88" s="156"/>
      <c r="CZ88" s="156"/>
      <c r="DA88" s="156"/>
      <c r="DB88" s="156"/>
      <c r="DC88" s="156"/>
      <c r="DD88" s="156"/>
      <c r="DE88" s="156"/>
      <c r="DF88" s="156"/>
      <c r="DG88" s="156"/>
      <c r="DH88" s="156"/>
      <c r="DI88" s="156"/>
      <c r="DJ88" s="156"/>
      <c r="DK88" s="156"/>
      <c r="DL88" s="156"/>
      <c r="DM88" s="156"/>
      <c r="DN88" s="156"/>
      <c r="DO88" s="156"/>
      <c r="DP88" s="156"/>
      <c r="DQ88" s="156"/>
      <c r="DR88" s="156"/>
      <c r="DS88" s="156"/>
      <c r="DT88" s="156"/>
      <c r="DU88" s="156"/>
      <c r="DV88" s="156"/>
      <c r="DW88" s="156"/>
      <c r="DX88" s="156"/>
      <c r="DY88" s="156"/>
      <c r="DZ88" s="156"/>
      <c r="EA88" s="156"/>
      <c r="EB88" s="156"/>
      <c r="EC88" s="156"/>
      <c r="ED88" s="156"/>
      <c r="EE88" s="156"/>
    </row>
    <row r="89" spans="2:135" x14ac:dyDescent="0.25">
      <c r="B89" s="89"/>
      <c r="C89" s="156"/>
      <c r="D89" s="156"/>
      <c r="E89" s="156"/>
      <c r="F89" s="156"/>
      <c r="G89" s="156"/>
      <c r="H89" s="156"/>
      <c r="I89" s="156"/>
      <c r="J89" s="156"/>
      <c r="K89" s="156"/>
      <c r="L89" s="156"/>
      <c r="M89" s="156"/>
      <c r="N89" s="156"/>
      <c r="O89" s="156"/>
      <c r="P89" s="156"/>
      <c r="Q89" s="156"/>
      <c r="R89" s="156"/>
      <c r="S89" s="156"/>
      <c r="T89" s="156"/>
      <c r="U89" s="156"/>
      <c r="V89" s="156"/>
      <c r="W89" s="156"/>
      <c r="X89" s="156"/>
      <c r="Y89" s="156"/>
      <c r="Z89" s="156"/>
      <c r="AA89" s="156"/>
      <c r="AB89" s="156"/>
      <c r="AC89" s="156"/>
      <c r="AD89" s="156"/>
      <c r="AE89" s="156"/>
      <c r="AF89" s="156"/>
      <c r="AG89" s="156"/>
      <c r="AH89" s="156"/>
      <c r="AI89" s="156"/>
      <c r="AJ89" s="156"/>
      <c r="AK89" s="156"/>
      <c r="AL89" s="156"/>
      <c r="AM89" s="156"/>
      <c r="AN89" s="156"/>
      <c r="AO89" s="156"/>
      <c r="AP89" s="156"/>
      <c r="AQ89" s="156"/>
      <c r="AR89" s="156"/>
      <c r="AS89" s="156"/>
      <c r="AT89" s="156"/>
      <c r="AU89" s="156"/>
      <c r="AV89" s="156"/>
      <c r="AW89" s="156"/>
      <c r="AX89" s="156"/>
      <c r="AY89" s="156"/>
      <c r="AZ89" s="156"/>
      <c r="BA89" s="156"/>
      <c r="BB89" s="156"/>
      <c r="BC89" s="156"/>
      <c r="BD89" s="156"/>
      <c r="BE89" s="156"/>
      <c r="BF89" s="156"/>
      <c r="BG89" s="156"/>
      <c r="BH89" s="156"/>
      <c r="BI89" s="156"/>
      <c r="BJ89" s="156"/>
      <c r="BK89" s="156"/>
      <c r="BL89" s="156"/>
      <c r="BM89" s="156"/>
      <c r="BN89" s="156"/>
      <c r="BO89" s="156"/>
      <c r="BP89" s="156"/>
      <c r="BQ89" s="156"/>
      <c r="BR89" s="156"/>
      <c r="BS89" s="156"/>
      <c r="BT89" s="156"/>
      <c r="BU89" s="156"/>
      <c r="BV89" s="156"/>
      <c r="BW89" s="156"/>
      <c r="BX89" s="156"/>
      <c r="BY89" s="156"/>
      <c r="BZ89" s="156"/>
      <c r="CA89" s="156"/>
      <c r="CB89" s="156"/>
      <c r="CC89" s="156"/>
      <c r="CD89" s="156"/>
      <c r="CE89" s="156"/>
      <c r="CF89" s="156"/>
      <c r="CG89" s="156"/>
      <c r="CH89" s="156"/>
      <c r="CI89" s="156"/>
      <c r="CJ89" s="156"/>
      <c r="CK89" s="156"/>
      <c r="CL89" s="156"/>
      <c r="CM89" s="156"/>
      <c r="CN89" s="156"/>
      <c r="CO89" s="156"/>
      <c r="CP89" s="156"/>
      <c r="CQ89" s="156"/>
      <c r="CR89" s="156"/>
      <c r="CS89" s="156"/>
      <c r="CT89" s="156"/>
      <c r="CU89" s="156"/>
      <c r="CV89" s="156"/>
      <c r="CW89" s="156"/>
      <c r="CX89" s="156"/>
      <c r="CY89" s="156"/>
      <c r="CZ89" s="156"/>
      <c r="DA89" s="156"/>
      <c r="DB89" s="156"/>
      <c r="DC89" s="156"/>
      <c r="DD89" s="156"/>
      <c r="DE89" s="156"/>
      <c r="DF89" s="156"/>
      <c r="DG89" s="156"/>
      <c r="DH89" s="156"/>
      <c r="DI89" s="156"/>
      <c r="DJ89" s="156"/>
      <c r="DK89" s="156"/>
      <c r="DL89" s="156"/>
      <c r="DM89" s="156"/>
      <c r="DN89" s="156"/>
      <c r="DO89" s="156"/>
      <c r="DP89" s="156"/>
      <c r="DQ89" s="156"/>
      <c r="DR89" s="156"/>
      <c r="DS89" s="156"/>
      <c r="DT89" s="156"/>
      <c r="DU89" s="156"/>
      <c r="DV89" s="156"/>
      <c r="DW89" s="156"/>
      <c r="DX89" s="156"/>
      <c r="DY89" s="156"/>
      <c r="DZ89" s="156"/>
      <c r="EA89" s="156"/>
      <c r="EB89" s="156"/>
      <c r="EC89" s="156"/>
      <c r="ED89" s="156"/>
      <c r="EE89" s="156"/>
    </row>
    <row r="90" spans="2:135" x14ac:dyDescent="0.25">
      <c r="B90" s="89"/>
      <c r="C90" s="156"/>
      <c r="D90" s="156"/>
      <c r="E90" s="156"/>
      <c r="F90" s="156"/>
      <c r="G90" s="156"/>
      <c r="H90" s="156"/>
      <c r="I90" s="156"/>
      <c r="J90" s="156"/>
      <c r="K90" s="156"/>
      <c r="L90" s="156"/>
      <c r="M90" s="156"/>
      <c r="N90" s="156"/>
      <c r="O90" s="156"/>
      <c r="P90" s="156"/>
      <c r="Q90" s="156"/>
      <c r="R90" s="156"/>
      <c r="S90" s="156"/>
      <c r="T90" s="156"/>
      <c r="U90" s="156"/>
      <c r="V90" s="156"/>
      <c r="W90" s="156"/>
      <c r="X90" s="156"/>
      <c r="Y90" s="156"/>
      <c r="Z90" s="156"/>
      <c r="AA90" s="156"/>
      <c r="AB90" s="156"/>
      <c r="AC90" s="156"/>
      <c r="AD90" s="156"/>
      <c r="AE90" s="156"/>
      <c r="AF90" s="156"/>
      <c r="AG90" s="156"/>
      <c r="AH90" s="156"/>
      <c r="AI90" s="156"/>
      <c r="AJ90" s="156"/>
      <c r="AK90" s="156"/>
      <c r="AL90" s="156"/>
      <c r="AM90" s="156"/>
      <c r="AN90" s="156"/>
      <c r="AO90" s="156"/>
      <c r="AP90" s="156"/>
      <c r="AQ90" s="156"/>
      <c r="AR90" s="156"/>
      <c r="AS90" s="156"/>
      <c r="AT90" s="156"/>
      <c r="AU90" s="156"/>
      <c r="AV90" s="156"/>
      <c r="AW90" s="156"/>
      <c r="AX90" s="156"/>
      <c r="AY90" s="156"/>
      <c r="AZ90" s="156"/>
      <c r="BA90" s="156"/>
      <c r="BB90" s="156"/>
      <c r="BC90" s="156"/>
      <c r="BD90" s="156"/>
      <c r="BE90" s="156"/>
      <c r="BF90" s="156"/>
      <c r="BG90" s="156"/>
      <c r="BH90" s="156"/>
      <c r="BI90" s="156"/>
      <c r="BJ90" s="156"/>
      <c r="BK90" s="156"/>
      <c r="BL90" s="156"/>
      <c r="BM90" s="156"/>
      <c r="BN90" s="156"/>
      <c r="BO90" s="156"/>
      <c r="BP90" s="156"/>
      <c r="BQ90" s="156"/>
      <c r="BR90" s="156"/>
      <c r="BS90" s="156"/>
      <c r="BT90" s="156"/>
      <c r="BU90" s="156"/>
      <c r="BV90" s="156"/>
      <c r="BW90" s="156"/>
      <c r="BX90" s="156"/>
      <c r="BY90" s="156"/>
      <c r="BZ90" s="156"/>
      <c r="CA90" s="156"/>
      <c r="CB90" s="156"/>
      <c r="CC90" s="156"/>
      <c r="CD90" s="156"/>
      <c r="CE90" s="156"/>
      <c r="CF90" s="156"/>
      <c r="CG90" s="156"/>
      <c r="CH90" s="156"/>
      <c r="CI90" s="156"/>
      <c r="CJ90" s="156"/>
      <c r="CK90" s="156"/>
      <c r="CL90" s="156"/>
      <c r="CM90" s="156"/>
      <c r="CN90" s="156"/>
      <c r="CO90" s="156"/>
      <c r="CP90" s="156"/>
      <c r="CQ90" s="156"/>
      <c r="CR90" s="156"/>
      <c r="CS90" s="156"/>
      <c r="CT90" s="156"/>
      <c r="CU90" s="156"/>
      <c r="CV90" s="156"/>
      <c r="CW90" s="156"/>
      <c r="CX90" s="156"/>
      <c r="CY90" s="156"/>
      <c r="CZ90" s="156"/>
      <c r="DA90" s="156"/>
      <c r="DB90" s="156"/>
      <c r="DC90" s="156"/>
      <c r="DD90" s="156"/>
      <c r="DE90" s="156"/>
      <c r="DF90" s="156"/>
      <c r="DG90" s="156"/>
      <c r="DH90" s="156"/>
      <c r="DI90" s="156"/>
      <c r="DJ90" s="156"/>
      <c r="DK90" s="156"/>
      <c r="DL90" s="156"/>
      <c r="DM90" s="156"/>
      <c r="DN90" s="156"/>
      <c r="DO90" s="156"/>
      <c r="DP90" s="156"/>
      <c r="DQ90" s="156"/>
      <c r="DR90" s="156"/>
      <c r="DS90" s="156"/>
      <c r="DT90" s="156"/>
      <c r="DU90" s="156"/>
      <c r="DV90" s="156"/>
      <c r="DW90" s="156"/>
      <c r="DX90" s="156"/>
      <c r="DY90" s="156"/>
      <c r="DZ90" s="156"/>
      <c r="EA90" s="156"/>
      <c r="EB90" s="156"/>
      <c r="EC90" s="156"/>
      <c r="ED90" s="156"/>
      <c r="EE90" s="156"/>
    </row>
  </sheetData>
  <sheetProtection algorithmName="SHA-512" hashValue="8OPxRG1TrSexuQScyYM7Z+nY8LlZnp90rYFBN9qLhjmwiC+ri8M0uojWSVQVHGA9WieLawbdxucDuwCYIcOFhg==" saltValue="IoQS1qeOicn2TINILlLb/w==" spinCount="100000" sheet="1" objects="1" scenarios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5E1A7-1498-4B20-ADDD-0AAB610E1446}">
  <dimension ref="A1:M86"/>
  <sheetViews>
    <sheetView showGridLines="0" workbookViewId="0">
      <pane xSplit="2" ySplit="2" topLeftCell="C3" activePane="bottomRight" state="frozen"/>
      <selection pane="topRight" activeCell="C1" sqref="C1"/>
      <selection pane="bottomLeft" activeCell="A5" sqref="A5"/>
      <selection pane="bottomRight" activeCell="O56" sqref="O56"/>
    </sheetView>
  </sheetViews>
  <sheetFormatPr defaultColWidth="8.85546875" defaultRowHeight="13.5" x14ac:dyDescent="0.25"/>
  <cols>
    <col min="1" max="1" width="12.140625" style="1" bestFit="1" customWidth="1"/>
    <col min="2" max="2" width="33.28515625" style="1" bestFit="1" customWidth="1"/>
    <col min="3" max="4" width="12.85546875" style="1" bestFit="1" customWidth="1"/>
    <col min="5" max="9" width="12.28515625" style="1" bestFit="1" customWidth="1"/>
    <col min="10" max="10" width="13.5703125" style="1" bestFit="1" customWidth="1"/>
    <col min="11" max="13" width="12.28515625" style="1" bestFit="1" customWidth="1"/>
    <col min="14" max="16384" width="8.85546875" style="1"/>
  </cols>
  <sheetData>
    <row r="1" spans="1:13" x14ac:dyDescent="0.25">
      <c r="A1" s="6"/>
      <c r="B1" s="138" t="s">
        <v>149</v>
      </c>
      <c r="C1" s="139">
        <v>0</v>
      </c>
      <c r="D1" s="139">
        <f>C1+1</f>
        <v>1</v>
      </c>
      <c r="E1" s="139">
        <f t="shared" ref="E1:M1" si="0">D1+1</f>
        <v>2</v>
      </c>
      <c r="F1" s="139">
        <f t="shared" si="0"/>
        <v>3</v>
      </c>
      <c r="G1" s="139">
        <f t="shared" si="0"/>
        <v>4</v>
      </c>
      <c r="H1" s="139">
        <f t="shared" si="0"/>
        <v>5</v>
      </c>
      <c r="I1" s="139">
        <f t="shared" si="0"/>
        <v>6</v>
      </c>
      <c r="J1" s="139">
        <f t="shared" si="0"/>
        <v>7</v>
      </c>
      <c r="K1" s="139">
        <f t="shared" si="0"/>
        <v>8</v>
      </c>
      <c r="L1" s="139">
        <f t="shared" si="0"/>
        <v>9</v>
      </c>
      <c r="M1" s="140">
        <f t="shared" si="0"/>
        <v>10</v>
      </c>
    </row>
    <row r="2" spans="1:13" x14ac:dyDescent="0.25">
      <c r="A2" s="6"/>
      <c r="B2" s="99" t="s">
        <v>151</v>
      </c>
      <c r="C2" s="100">
        <f>Summary!B14</f>
        <v>43951</v>
      </c>
      <c r="D2" s="100">
        <f>EOMONTH(C2,12)</f>
        <v>44316</v>
      </c>
      <c r="E2" s="100">
        <f t="shared" ref="E2:M2" si="1">EOMONTH(D2,12)</f>
        <v>44681</v>
      </c>
      <c r="F2" s="100">
        <f t="shared" si="1"/>
        <v>45046</v>
      </c>
      <c r="G2" s="100">
        <f t="shared" si="1"/>
        <v>45412</v>
      </c>
      <c r="H2" s="100">
        <f t="shared" si="1"/>
        <v>45777</v>
      </c>
      <c r="I2" s="100">
        <f t="shared" si="1"/>
        <v>46142</v>
      </c>
      <c r="J2" s="100">
        <f t="shared" si="1"/>
        <v>46507</v>
      </c>
      <c r="K2" s="100">
        <f t="shared" si="1"/>
        <v>46873</v>
      </c>
      <c r="L2" s="100">
        <f t="shared" si="1"/>
        <v>47238</v>
      </c>
      <c r="M2" s="145">
        <f t="shared" si="1"/>
        <v>47603</v>
      </c>
    </row>
    <row r="3" spans="1:13" x14ac:dyDescent="0.25">
      <c r="A3" s="6"/>
      <c r="B3" s="15"/>
      <c r="C3" s="156"/>
      <c r="D3" s="156"/>
      <c r="E3" s="156"/>
      <c r="F3" s="156"/>
      <c r="G3" s="156"/>
      <c r="H3" s="156"/>
      <c r="I3" s="156"/>
      <c r="J3" s="156"/>
      <c r="K3" s="156"/>
      <c r="L3" s="156"/>
      <c r="M3" s="158"/>
    </row>
    <row r="4" spans="1:13" x14ac:dyDescent="0.25">
      <c r="A4" s="6"/>
      <c r="B4" s="219" t="s">
        <v>204</v>
      </c>
      <c r="C4" s="156"/>
      <c r="D4" s="156"/>
      <c r="E4" s="156"/>
      <c r="F4" s="156"/>
      <c r="G4" s="156"/>
      <c r="H4" s="156"/>
      <c r="I4" s="156"/>
      <c r="J4" s="156"/>
      <c r="K4" s="156"/>
      <c r="L4" s="156"/>
      <c r="M4" s="158"/>
    </row>
    <row r="5" spans="1:13" x14ac:dyDescent="0.25">
      <c r="A5" s="156">
        <f>SUM(C5:M5)</f>
        <v>4773560.4341409905</v>
      </c>
      <c r="B5" s="27" t="s">
        <v>205</v>
      </c>
      <c r="C5" s="156"/>
      <c r="D5" s="156">
        <f>SUMIFS('Monthly CF'!$C7:$EE7,'Monthly CF'!$C$1:$EE$1,'Annual CF'!D$1,'Monthly CF'!$C$3:$EE$3,"&lt;="&amp;Summary!$B$19)</f>
        <v>0</v>
      </c>
      <c r="E5" s="156">
        <f>SUMIFS('Monthly CF'!$C7:$EE7,'Monthly CF'!$C$1:$EE$1,'Annual CF'!E$1,'Monthly CF'!$C$3:$EE$3,"&lt;="&amp;Summary!$B$19)</f>
        <v>143895.83333333331</v>
      </c>
      <c r="F5" s="156">
        <f>SUMIFS('Monthly CF'!$C7:$EE7,'Monthly CF'!$C$1:$EE$1,'Annual CF'!F$1,'Monthly CF'!$C$3:$EE$3,"&lt;="&amp;Summary!$B$19)</f>
        <v>815025.20833333337</v>
      </c>
      <c r="G5" s="156">
        <f>SUMIFS('Monthly CF'!$C7:$EE7,'Monthly CF'!$C$1:$EE$1,'Annual CF'!G$1,'Monthly CF'!$C$3:$EE$3,"&lt;="&amp;Summary!$B$19)</f>
        <v>928017.63124999986</v>
      </c>
      <c r="H5" s="156">
        <f>SUMIFS('Monthly CF'!$C7:$EE7,'Monthly CF'!$C$1:$EE$1,'Annual CF'!H$1,'Monthly CF'!$C$3:$EE$3,"&lt;="&amp;Summary!$B$19)</f>
        <v>840847.73283166671</v>
      </c>
      <c r="I5" s="156">
        <f>SUMIFS('Monthly CF'!$C7:$EE7,'Monthly CF'!$C$1:$EE$1,'Annual CF'!I$1,'Monthly CF'!$C$3:$EE$3,"&lt;="&amp;Summary!$B$19)</f>
        <v>991465.80994485004</v>
      </c>
      <c r="J5" s="156">
        <f>SUMIFS('Monthly CF'!$C7:$EE7,'Monthly CF'!$C$1:$EE$1,'Annual CF'!J$1,'Monthly CF'!$C$3:$EE$3,"&lt;="&amp;Summary!$B$19)</f>
        <v>1054308.2184478075</v>
      </c>
      <c r="K5" s="156">
        <f>SUMIFS('Monthly CF'!$C7:$EE7,'Monthly CF'!$C$1:$EE$1,'Annual CF'!K$1,'Monthly CF'!$C$3:$EE$3,"&lt;="&amp;Summary!$B$19)</f>
        <v>0</v>
      </c>
      <c r="L5" s="156">
        <f>SUMIFS('Monthly CF'!$C7:$EE7,'Monthly CF'!$C$1:$EE$1,'Annual CF'!L$1,'Monthly CF'!$C$3:$EE$3,"&lt;="&amp;Summary!$B$19)</f>
        <v>0</v>
      </c>
      <c r="M5" s="158">
        <f>SUMIFS('Monthly CF'!$C7:$EE7,'Monthly CF'!$C$1:$EE$1,'Annual CF'!M$1,'Monthly CF'!$C$3:$EE$3,"&lt;="&amp;Summary!$B$19)</f>
        <v>0</v>
      </c>
    </row>
    <row r="6" spans="1:13" x14ac:dyDescent="0.25">
      <c r="A6" s="156">
        <f t="shared" ref="A6:A8" si="2">SUM(C6:M6)</f>
        <v>-480477.82474793331</v>
      </c>
      <c r="B6" s="27" t="s">
        <v>206</v>
      </c>
      <c r="C6" s="156"/>
      <c r="D6" s="156">
        <f>SUMIFS('Monthly CF'!$C8:$EE8,'Monthly CF'!$C$1:$EE$1,'Annual CF'!D$1,'Monthly CF'!$C$3:$EE$3,"&lt;="&amp;Summary!$B$19)</f>
        <v>0</v>
      </c>
      <c r="E6" s="156">
        <f>SUMIFS('Monthly CF'!$C8:$EE8,'Monthly CF'!$C$1:$EE$1,'Annual CF'!E$1,'Monthly CF'!$C$3:$EE$3,"&lt;="&amp;Summary!$B$19)</f>
        <v>-143895.83333333331</v>
      </c>
      <c r="F6" s="156">
        <f>SUMIFS('Monthly CF'!$C8:$EE8,'Monthly CF'!$C$1:$EE$1,'Annual CF'!F$1,'Monthly CF'!$C$3:$EE$3,"&lt;="&amp;Summary!$B$19)</f>
        <v>-230791.66666666669</v>
      </c>
      <c r="G6" s="156">
        <f>SUMIFS('Monthly CF'!$C8:$EE8,'Monthly CF'!$C$1:$EE$1,'Annual CF'!G$1,'Monthly CF'!$C$3:$EE$3,"&lt;="&amp;Summary!$B$19)</f>
        <v>0</v>
      </c>
      <c r="H6" s="156">
        <f>SUMIFS('Monthly CF'!$C8:$EE8,'Monthly CF'!$C$1:$EE$1,'Annual CF'!H$1,'Monthly CF'!$C$3:$EE$3,"&lt;="&amp;Summary!$B$19)</f>
        <v>-38267.29954</v>
      </c>
      <c r="I6" s="156">
        <f>SUMIFS('Monthly CF'!$C8:$EE8,'Monthly CF'!$C$1:$EE$1,'Annual CF'!I$1,'Monthly CF'!$C$3:$EE$3,"&lt;="&amp;Summary!$B$19)</f>
        <v>-67523.02520793333</v>
      </c>
      <c r="J6" s="156">
        <f>SUMIFS('Monthly CF'!$C8:$EE8,'Monthly CF'!$C$1:$EE$1,'Annual CF'!J$1,'Monthly CF'!$C$3:$EE$3,"&lt;="&amp;Summary!$B$19)</f>
        <v>0</v>
      </c>
      <c r="K6" s="156">
        <f>SUMIFS('Monthly CF'!$C8:$EE8,'Monthly CF'!$C$1:$EE$1,'Annual CF'!K$1,'Monthly CF'!$C$3:$EE$3,"&lt;="&amp;Summary!$B$19)</f>
        <v>0</v>
      </c>
      <c r="L6" s="156">
        <f>SUMIFS('Monthly CF'!$C8:$EE8,'Monthly CF'!$C$1:$EE$1,'Annual CF'!L$1,'Monthly CF'!$C$3:$EE$3,"&lt;="&amp;Summary!$B$19)</f>
        <v>0</v>
      </c>
      <c r="M6" s="158">
        <f>SUMIFS('Monthly CF'!$C8:$EE8,'Monthly CF'!$C$1:$EE$1,'Annual CF'!M$1,'Monthly CF'!$C$3:$EE$3,"&lt;="&amp;Summary!$B$19)</f>
        <v>0</v>
      </c>
    </row>
    <row r="7" spans="1:13" x14ac:dyDescent="0.25">
      <c r="A7" s="156">
        <f t="shared" si="2"/>
        <v>-42930.826093930576</v>
      </c>
      <c r="B7" s="27" t="s">
        <v>197</v>
      </c>
      <c r="C7" s="156"/>
      <c r="D7" s="156">
        <f>SUMIFS('Monthly CF'!$C9:$EE9,'Monthly CF'!$C$1:$EE$1,'Annual CF'!D$1,'Monthly CF'!$C$3:$EE$3,"&lt;="&amp;Summary!$B$19)</f>
        <v>0</v>
      </c>
      <c r="E7" s="156">
        <f>SUMIFS('Monthly CF'!$C9:$EE9,'Monthly CF'!$C$1:$EE$1,'Annual CF'!E$1,'Monthly CF'!$C$3:$EE$3,"&lt;="&amp;Summary!$B$19)</f>
        <v>0</v>
      </c>
      <c r="F7" s="156">
        <f>SUMIFS('Monthly CF'!$C9:$EE9,'Monthly CF'!$C$1:$EE$1,'Annual CF'!F$1,'Monthly CF'!$C$3:$EE$3,"&lt;="&amp;Summary!$B$19)</f>
        <v>-5842.3354166666668</v>
      </c>
      <c r="G7" s="156">
        <f>SUMIFS('Monthly CF'!$C9:$EE9,'Monthly CF'!$C$1:$EE$1,'Annual CF'!G$1,'Monthly CF'!$C$3:$EE$3,"&lt;="&amp;Summary!$B$19)</f>
        <v>-9280.1763124999998</v>
      </c>
      <c r="H7" s="156">
        <f>SUMIFS('Monthly CF'!$C9:$EE9,'Monthly CF'!$C$1:$EE$1,'Annual CF'!H$1,'Monthly CF'!$C$3:$EE$3,"&lt;="&amp;Summary!$B$19)</f>
        <v>-8025.8043329166685</v>
      </c>
      <c r="I7" s="156">
        <f>SUMIFS('Monthly CF'!$C9:$EE9,'Monthly CF'!$C$1:$EE$1,'Annual CF'!I$1,'Monthly CF'!$C$3:$EE$3,"&lt;="&amp;Summary!$B$19)</f>
        <v>-9239.4278473691684</v>
      </c>
      <c r="J7" s="156">
        <f>SUMIFS('Monthly CF'!$C9:$EE9,'Monthly CF'!$C$1:$EE$1,'Annual CF'!J$1,'Monthly CF'!$C$3:$EE$3,"&lt;="&amp;Summary!$B$19)</f>
        <v>-10543.082184478075</v>
      </c>
      <c r="K7" s="156">
        <f>SUMIFS('Monthly CF'!$C9:$EE9,'Monthly CF'!$C$1:$EE$1,'Annual CF'!K$1,'Monthly CF'!$C$3:$EE$3,"&lt;="&amp;Summary!$B$19)</f>
        <v>0</v>
      </c>
      <c r="L7" s="156">
        <f>SUMIFS('Monthly CF'!$C9:$EE9,'Monthly CF'!$C$1:$EE$1,'Annual CF'!L$1,'Monthly CF'!$C$3:$EE$3,"&lt;="&amp;Summary!$B$19)</f>
        <v>0</v>
      </c>
      <c r="M7" s="158">
        <f>SUMIFS('Monthly CF'!$C9:$EE9,'Monthly CF'!$C$1:$EE$1,'Annual CF'!M$1,'Monthly CF'!$C$3:$EE$3,"&lt;="&amp;Summary!$B$19)</f>
        <v>0</v>
      </c>
    </row>
    <row r="8" spans="1:13" x14ac:dyDescent="0.25">
      <c r="A8" s="156">
        <f t="shared" si="2"/>
        <v>4250151.7832991276</v>
      </c>
      <c r="B8" s="87" t="s">
        <v>207</v>
      </c>
      <c r="C8" s="220"/>
      <c r="D8" s="162">
        <f>SUMIFS('Monthly CF'!$C10:$EE10,'Monthly CF'!$C$1:$EE$1,'Annual CF'!D$1,'Monthly CF'!$C$3:$EE$3,"&lt;="&amp;Summary!$B$19)</f>
        <v>0</v>
      </c>
      <c r="E8" s="162">
        <f>SUMIFS('Monthly CF'!$C10:$EE10,'Monthly CF'!$C$1:$EE$1,'Annual CF'!E$1,'Monthly CF'!$C$3:$EE$3,"&lt;="&amp;Summary!$B$19)</f>
        <v>0</v>
      </c>
      <c r="F8" s="162">
        <f>SUMIFS('Monthly CF'!$C10:$EE10,'Monthly CF'!$C$1:$EE$1,'Annual CF'!F$1,'Monthly CF'!$C$3:$EE$3,"&lt;="&amp;Summary!$B$19)</f>
        <v>578391.20624999993</v>
      </c>
      <c r="G8" s="162">
        <f>SUMIFS('Monthly CF'!$C10:$EE10,'Monthly CF'!$C$1:$EE$1,'Annual CF'!G$1,'Monthly CF'!$C$3:$EE$3,"&lt;="&amp;Summary!$B$19)</f>
        <v>918737.45493750006</v>
      </c>
      <c r="H8" s="162">
        <f>SUMIFS('Monthly CF'!$C10:$EE10,'Monthly CF'!$C$1:$EE$1,'Annual CF'!H$1,'Monthly CF'!$C$3:$EE$3,"&lt;="&amp;Summary!$B$19)</f>
        <v>794554.62895875017</v>
      </c>
      <c r="I8" s="162">
        <f>SUMIFS('Monthly CF'!$C10:$EE10,'Monthly CF'!$C$1:$EE$1,'Annual CF'!I$1,'Monthly CF'!$C$3:$EE$3,"&lt;="&amp;Summary!$B$19)</f>
        <v>914703.35688954755</v>
      </c>
      <c r="J8" s="162">
        <f>SUMIFS('Monthly CF'!$C10:$EE10,'Monthly CF'!$C$1:$EE$1,'Annual CF'!J$1,'Monthly CF'!$C$3:$EE$3,"&lt;="&amp;Summary!$B$19)</f>
        <v>1043765.1362633293</v>
      </c>
      <c r="K8" s="162">
        <f>SUMIFS('Monthly CF'!$C10:$EE10,'Monthly CF'!$C$1:$EE$1,'Annual CF'!K$1,'Monthly CF'!$C$3:$EE$3,"&lt;="&amp;Summary!$B$19)</f>
        <v>0</v>
      </c>
      <c r="L8" s="162">
        <f>SUMIFS('Monthly CF'!$C10:$EE10,'Monthly CF'!$C$1:$EE$1,'Annual CF'!L$1,'Monthly CF'!$C$3:$EE$3,"&lt;="&amp;Summary!$B$19)</f>
        <v>0</v>
      </c>
      <c r="M8" s="163">
        <f>SUMIFS('Monthly CF'!$C10:$EE10,'Monthly CF'!$C$1:$EE$1,'Annual CF'!M$1,'Monthly CF'!$C$3:$EE$3,"&lt;="&amp;Summary!$B$19)</f>
        <v>0</v>
      </c>
    </row>
    <row r="9" spans="1:13" x14ac:dyDescent="0.25">
      <c r="A9" s="6"/>
      <c r="B9" s="27"/>
      <c r="C9" s="156"/>
      <c r="D9" s="156"/>
      <c r="E9" s="156"/>
      <c r="F9" s="156"/>
      <c r="G9" s="156"/>
      <c r="H9" s="156"/>
      <c r="I9" s="156"/>
      <c r="J9" s="156"/>
      <c r="K9" s="156"/>
      <c r="L9" s="156"/>
      <c r="M9" s="158"/>
    </row>
    <row r="10" spans="1:13" x14ac:dyDescent="0.25">
      <c r="A10" s="6"/>
      <c r="B10" s="219" t="s">
        <v>208</v>
      </c>
      <c r="C10" s="156"/>
      <c r="D10" s="156"/>
      <c r="E10" s="156"/>
      <c r="F10" s="156"/>
      <c r="G10" s="156"/>
      <c r="H10" s="156"/>
      <c r="I10" s="156"/>
      <c r="J10" s="156"/>
      <c r="K10" s="156"/>
      <c r="L10" s="156"/>
      <c r="M10" s="158"/>
    </row>
    <row r="11" spans="1:13" x14ac:dyDescent="0.25">
      <c r="A11" s="156">
        <f t="shared" ref="A11:A13" ca="1" si="3">SUM(C11:M11)</f>
        <v>1134706.1760114317</v>
      </c>
      <c r="B11" s="27" t="s">
        <v>209</v>
      </c>
      <c r="C11" s="156"/>
      <c r="D11" s="156">
        <f>SUMIFS('Monthly CF'!$C13:$EE13,'Monthly CF'!$C$1:$EE$1,'Annual CF'!D$1,'Monthly CF'!$C$3:$EE$3,"&lt;="&amp;Summary!$B$19)</f>
        <v>0</v>
      </c>
      <c r="E11" s="156">
        <f ca="1">SUMIFS('Monthly CF'!$C13:$EE13,'Monthly CF'!$C$1:$EE$1,'Annual CF'!E$1,'Monthly CF'!$C$3:$EE$3,"&lt;="&amp;Summary!$B$19)</f>
        <v>16951.727000517996</v>
      </c>
      <c r="F11" s="156">
        <f ca="1">SUMIFS('Monthly CF'!$C13:$EE13,'Monthly CF'!$C$1:$EE$1,'Annual CF'!F$1,'Monthly CF'!$C$3:$EE$3,"&lt;="&amp;Summary!$B$19)</f>
        <v>162250.25086774593</v>
      </c>
      <c r="G11" s="156">
        <f ca="1">SUMIFS('Monthly CF'!$C13:$EE13,'Monthly CF'!$C$1:$EE$1,'Annual CF'!G$1,'Monthly CF'!$C$3:$EE$3,"&lt;="&amp;Summary!$B$19)</f>
        <v>242138.49996875017</v>
      </c>
      <c r="H11" s="156">
        <f ca="1">SUMIFS('Monthly CF'!$C13:$EE13,'Monthly CF'!$C$1:$EE$1,'Annual CF'!H$1,'Monthly CF'!$C$3:$EE$3,"&lt;="&amp;Summary!$B$19)</f>
        <v>209328.43229018981</v>
      </c>
      <c r="I11" s="156">
        <f ca="1">SUMIFS('Monthly CF'!$C13:$EE13,'Monthly CF'!$C$1:$EE$1,'Annual CF'!I$1,'Monthly CF'!$C$3:$EE$3,"&lt;="&amp;Summary!$B$19)</f>
        <v>242436.1156847977</v>
      </c>
      <c r="J11" s="156">
        <f ca="1">SUMIFS('Monthly CF'!$C13:$EE13,'Monthly CF'!$C$1:$EE$1,'Annual CF'!J$1,'Monthly CF'!$C$3:$EE$3,"&lt;="&amp;Summary!$B$19)</f>
        <v>261601.15019943001</v>
      </c>
      <c r="K11" s="156">
        <f>SUMIFS('Monthly CF'!$C13:$EE13,'Monthly CF'!$C$1:$EE$1,'Annual CF'!K$1,'Monthly CF'!$C$3:$EE$3,"&lt;="&amp;Summary!$B$19)</f>
        <v>0</v>
      </c>
      <c r="L11" s="156">
        <f>SUMIFS('Monthly CF'!$C13:$EE13,'Monthly CF'!$C$1:$EE$1,'Annual CF'!L$1,'Monthly CF'!$C$3:$EE$3,"&lt;="&amp;Summary!$B$19)</f>
        <v>0</v>
      </c>
      <c r="M11" s="158">
        <f>SUMIFS('Monthly CF'!$C13:$EE13,'Monthly CF'!$C$1:$EE$1,'Annual CF'!M$1,'Monthly CF'!$C$3:$EE$3,"&lt;="&amp;Summary!$B$19)</f>
        <v>0</v>
      </c>
    </row>
    <row r="12" spans="1:13" x14ac:dyDescent="0.25">
      <c r="A12" s="156">
        <f t="shared" si="3"/>
        <v>0</v>
      </c>
      <c r="B12" s="27" t="s">
        <v>143</v>
      </c>
      <c r="C12" s="156"/>
      <c r="D12" s="156">
        <f>SUMIFS('Monthly CF'!$C14:$EE14,'Monthly CF'!$C$1:$EE$1,'Annual CF'!D$1,'Monthly CF'!$C$3:$EE$3,"&lt;="&amp;Summary!$B$19)</f>
        <v>0</v>
      </c>
      <c r="E12" s="156">
        <f>SUMIFS('Monthly CF'!$C14:$EE14,'Monthly CF'!$C$1:$EE$1,'Annual CF'!E$1,'Monthly CF'!$C$3:$EE$3,"&lt;="&amp;Summary!$B$19)</f>
        <v>0</v>
      </c>
      <c r="F12" s="156">
        <f>SUMIFS('Monthly CF'!$C14:$EE14,'Monthly CF'!$C$1:$EE$1,'Annual CF'!F$1,'Monthly CF'!$C$3:$EE$3,"&lt;="&amp;Summary!$B$19)</f>
        <v>0</v>
      </c>
      <c r="G12" s="156">
        <f>SUMIFS('Monthly CF'!$C14:$EE14,'Monthly CF'!$C$1:$EE$1,'Annual CF'!G$1,'Monthly CF'!$C$3:$EE$3,"&lt;="&amp;Summary!$B$19)</f>
        <v>0</v>
      </c>
      <c r="H12" s="156">
        <f>SUMIFS('Monthly CF'!$C14:$EE14,'Monthly CF'!$C$1:$EE$1,'Annual CF'!H$1,'Monthly CF'!$C$3:$EE$3,"&lt;="&amp;Summary!$B$19)</f>
        <v>0</v>
      </c>
      <c r="I12" s="156">
        <f>SUMIFS('Monthly CF'!$C14:$EE14,'Monthly CF'!$C$1:$EE$1,'Annual CF'!I$1,'Monthly CF'!$C$3:$EE$3,"&lt;="&amp;Summary!$B$19)</f>
        <v>0</v>
      </c>
      <c r="J12" s="156">
        <f>SUMIFS('Monthly CF'!$C14:$EE14,'Monthly CF'!$C$1:$EE$1,'Annual CF'!J$1,'Monthly CF'!$C$3:$EE$3,"&lt;="&amp;Summary!$B$19)</f>
        <v>0</v>
      </c>
      <c r="K12" s="156">
        <f>SUMIFS('Monthly CF'!$C14:$EE14,'Monthly CF'!$C$1:$EE$1,'Annual CF'!K$1,'Monthly CF'!$C$3:$EE$3,"&lt;="&amp;Summary!$B$19)</f>
        <v>0</v>
      </c>
      <c r="L12" s="156">
        <f>SUMIFS('Monthly CF'!$C14:$EE14,'Monthly CF'!$C$1:$EE$1,'Annual CF'!L$1,'Monthly CF'!$C$3:$EE$3,"&lt;="&amp;Summary!$B$19)</f>
        <v>0</v>
      </c>
      <c r="M12" s="158">
        <f>SUMIFS('Monthly CF'!$C14:$EE14,'Monthly CF'!$C$1:$EE$1,'Annual CF'!M$1,'Monthly CF'!$C$3:$EE$3,"&lt;="&amp;Summary!$B$19)</f>
        <v>0</v>
      </c>
    </row>
    <row r="13" spans="1:13" x14ac:dyDescent="0.25">
      <c r="A13" s="156">
        <f t="shared" ca="1" si="3"/>
        <v>1134706.1760114317</v>
      </c>
      <c r="B13" s="87" t="s">
        <v>210</v>
      </c>
      <c r="C13" s="162"/>
      <c r="D13" s="162">
        <f>SUMIFS('Monthly CF'!$C15:$EE15,'Monthly CF'!$C$1:$EE$1,'Annual CF'!D$1,'Monthly CF'!$C$3:$EE$3,"&lt;="&amp;Summary!$B$19)</f>
        <v>0</v>
      </c>
      <c r="E13" s="162">
        <f ca="1">SUMIFS('Monthly CF'!$C15:$EE15,'Monthly CF'!$C$1:$EE$1,'Annual CF'!E$1,'Monthly CF'!$C$3:$EE$3,"&lt;="&amp;Summary!$B$19)</f>
        <v>16951.727000517996</v>
      </c>
      <c r="F13" s="162">
        <f ca="1">SUMIFS('Monthly CF'!$C15:$EE15,'Monthly CF'!$C$1:$EE$1,'Annual CF'!F$1,'Monthly CF'!$C$3:$EE$3,"&lt;="&amp;Summary!$B$19)</f>
        <v>162250.25086774593</v>
      </c>
      <c r="G13" s="162">
        <f ca="1">SUMIFS('Monthly CF'!$C15:$EE15,'Monthly CF'!$C$1:$EE$1,'Annual CF'!G$1,'Monthly CF'!$C$3:$EE$3,"&lt;="&amp;Summary!$B$19)</f>
        <v>242138.49996875017</v>
      </c>
      <c r="H13" s="162">
        <f ca="1">SUMIFS('Monthly CF'!$C15:$EE15,'Monthly CF'!$C$1:$EE$1,'Annual CF'!H$1,'Monthly CF'!$C$3:$EE$3,"&lt;="&amp;Summary!$B$19)</f>
        <v>209328.43229018981</v>
      </c>
      <c r="I13" s="162">
        <f ca="1">SUMIFS('Monthly CF'!$C15:$EE15,'Monthly CF'!$C$1:$EE$1,'Annual CF'!I$1,'Monthly CF'!$C$3:$EE$3,"&lt;="&amp;Summary!$B$19)</f>
        <v>242436.1156847977</v>
      </c>
      <c r="J13" s="162">
        <f ca="1">SUMIFS('Monthly CF'!$C15:$EE15,'Monthly CF'!$C$1:$EE$1,'Annual CF'!J$1,'Monthly CF'!$C$3:$EE$3,"&lt;="&amp;Summary!$B$19)</f>
        <v>261601.15019943001</v>
      </c>
      <c r="K13" s="162">
        <f>SUMIFS('Monthly CF'!$C15:$EE15,'Monthly CF'!$C$1:$EE$1,'Annual CF'!K$1,'Monthly CF'!$C$3:$EE$3,"&lt;="&amp;Summary!$B$19)</f>
        <v>0</v>
      </c>
      <c r="L13" s="162">
        <f>SUMIFS('Monthly CF'!$C15:$EE15,'Monthly CF'!$C$1:$EE$1,'Annual CF'!L$1,'Monthly CF'!$C$3:$EE$3,"&lt;="&amp;Summary!$B$19)</f>
        <v>0</v>
      </c>
      <c r="M13" s="163">
        <f>SUMIFS('Monthly CF'!$C15:$EE15,'Monthly CF'!$C$1:$EE$1,'Annual CF'!M$1,'Monthly CF'!$C$3:$EE$3,"&lt;="&amp;Summary!$B$19)</f>
        <v>0</v>
      </c>
    </row>
    <row r="14" spans="1:13" x14ac:dyDescent="0.25">
      <c r="A14" s="6"/>
      <c r="B14" s="27"/>
      <c r="C14" s="156"/>
      <c r="D14" s="156"/>
      <c r="E14" s="156"/>
      <c r="F14" s="156"/>
      <c r="G14" s="156"/>
      <c r="H14" s="156"/>
      <c r="I14" s="156"/>
      <c r="J14" s="156"/>
      <c r="K14" s="156"/>
      <c r="L14" s="156"/>
      <c r="M14" s="158"/>
    </row>
    <row r="15" spans="1:13" x14ac:dyDescent="0.25">
      <c r="A15" s="156">
        <f ca="1">SUM(C15:M15)</f>
        <v>5384857.9593105596</v>
      </c>
      <c r="B15" s="87" t="s">
        <v>211</v>
      </c>
      <c r="C15" s="162"/>
      <c r="D15" s="162">
        <f>SUMIFS('Monthly CF'!$C17:$EE17,'Monthly CF'!$C$1:$EE$1,'Annual CF'!D$1,'Monthly CF'!$C$3:$EE$3,"&lt;="&amp;Summary!$B$19)</f>
        <v>0</v>
      </c>
      <c r="E15" s="162">
        <f ca="1">SUMIFS('Monthly CF'!$C17:$EE17,'Monthly CF'!$C$1:$EE$1,'Annual CF'!E$1,'Monthly CF'!$C$3:$EE$3,"&lt;="&amp;Summary!$B$19)</f>
        <v>16951.727000517996</v>
      </c>
      <c r="F15" s="162">
        <f ca="1">SUMIFS('Monthly CF'!$C17:$EE17,'Monthly CF'!$C$1:$EE$1,'Annual CF'!F$1,'Monthly CF'!$C$3:$EE$3,"&lt;="&amp;Summary!$B$19)</f>
        <v>740641.457117746</v>
      </c>
      <c r="G15" s="162">
        <f ca="1">SUMIFS('Monthly CF'!$C17:$EE17,'Monthly CF'!$C$1:$EE$1,'Annual CF'!G$1,'Monthly CF'!$C$3:$EE$3,"&lt;="&amp;Summary!$B$19)</f>
        <v>1160875.9549062504</v>
      </c>
      <c r="H15" s="162">
        <f ca="1">SUMIFS('Monthly CF'!$C17:$EE17,'Monthly CF'!$C$1:$EE$1,'Annual CF'!H$1,'Monthly CF'!$C$3:$EE$3,"&lt;="&amp;Summary!$B$19)</f>
        <v>1003883.0612489398</v>
      </c>
      <c r="I15" s="162">
        <f ca="1">SUMIFS('Monthly CF'!$C17:$EE17,'Monthly CF'!$C$1:$EE$1,'Annual CF'!I$1,'Monthly CF'!$C$3:$EE$3,"&lt;="&amp;Summary!$B$19)</f>
        <v>1157139.4725743453</v>
      </c>
      <c r="J15" s="162">
        <f ca="1">SUMIFS('Monthly CF'!$C17:$EE17,'Monthly CF'!$C$1:$EE$1,'Annual CF'!J$1,'Monthly CF'!$C$3:$EE$3,"&lt;="&amp;Summary!$B$19)</f>
        <v>1305366.2864627598</v>
      </c>
      <c r="K15" s="162">
        <f>SUMIFS('Monthly CF'!$C17:$EE17,'Monthly CF'!$C$1:$EE$1,'Annual CF'!K$1,'Monthly CF'!$C$3:$EE$3,"&lt;="&amp;Summary!$B$19)</f>
        <v>0</v>
      </c>
      <c r="L15" s="162">
        <f>SUMIFS('Monthly CF'!$C17:$EE17,'Monthly CF'!$C$1:$EE$1,'Annual CF'!L$1,'Monthly CF'!$C$3:$EE$3,"&lt;="&amp;Summary!$B$19)</f>
        <v>0</v>
      </c>
      <c r="M15" s="163">
        <f>SUMIFS('Monthly CF'!$C17:$EE17,'Monthly CF'!$C$1:$EE$1,'Annual CF'!M$1,'Monthly CF'!$C$3:$EE$3,"&lt;="&amp;Summary!$B$19)</f>
        <v>0</v>
      </c>
    </row>
    <row r="16" spans="1:13" x14ac:dyDescent="0.25">
      <c r="A16" s="6"/>
      <c r="B16" s="27"/>
      <c r="C16" s="156"/>
      <c r="D16" s="156"/>
      <c r="E16" s="156"/>
      <c r="F16" s="156"/>
      <c r="G16" s="156"/>
      <c r="H16" s="156"/>
      <c r="I16" s="156"/>
      <c r="J16" s="156"/>
      <c r="K16" s="156"/>
      <c r="L16" s="156"/>
      <c r="M16" s="158"/>
    </row>
    <row r="17" spans="1:13" x14ac:dyDescent="0.25">
      <c r="A17" s="6"/>
      <c r="B17" s="219" t="s">
        <v>212</v>
      </c>
      <c r="C17" s="156"/>
      <c r="D17" s="156"/>
      <c r="E17" s="156"/>
      <c r="F17" s="156"/>
      <c r="G17" s="156"/>
      <c r="H17" s="156"/>
      <c r="I17" s="156"/>
      <c r="J17" s="156"/>
      <c r="K17" s="156"/>
      <c r="L17" s="156"/>
      <c r="M17" s="158"/>
    </row>
    <row r="18" spans="1:13" x14ac:dyDescent="0.25">
      <c r="A18" s="156">
        <f t="shared" ref="A18:A23" si="4">SUM(C18:M18)</f>
        <v>-641426.43949999998</v>
      </c>
      <c r="B18" s="27" t="str">
        <f>Expenses!A3</f>
        <v>Property Taxes</v>
      </c>
      <c r="C18" s="156"/>
      <c r="D18" s="156">
        <f>SUMIFS('Monthly CF'!$C20:$EE20,'Monthly CF'!$C$1:$EE$1,'Annual CF'!D$1,'Monthly CF'!$C$3:$EE$3,"&lt;="&amp;Summary!$B$19)</f>
        <v>0</v>
      </c>
      <c r="E18" s="156">
        <f>SUMIFS('Monthly CF'!$C20:$EE20,'Monthly CF'!$C$1:$EE$1,'Annual CF'!E$1,'Monthly CF'!$C$3:$EE$3,"&lt;="&amp;Summary!$B$19)</f>
        <v>-19250</v>
      </c>
      <c r="F18" s="156">
        <f>SUMIFS('Monthly CF'!$C20:$EE20,'Monthly CF'!$C$1:$EE$1,'Annual CF'!F$1,'Monthly CF'!$C$3:$EE$3,"&lt;="&amp;Summary!$B$19)</f>
        <v>-86625</v>
      </c>
      <c r="G18" s="156">
        <f>SUMIFS('Monthly CF'!$C20:$EE20,'Monthly CF'!$C$1:$EE$1,'Annual CF'!G$1,'Monthly CF'!$C$3:$EE$3,"&lt;="&amp;Summary!$B$19)</f>
        <v>-129937.5</v>
      </c>
      <c r="H18" s="156">
        <f>SUMIFS('Monthly CF'!$C20:$EE20,'Monthly CF'!$C$1:$EE$1,'Annual CF'!H$1,'Monthly CF'!$C$3:$EE$3,"&lt;="&amp;Summary!$B$19)</f>
        <v>-132536.25</v>
      </c>
      <c r="I18" s="156">
        <f>SUMIFS('Monthly CF'!$C20:$EE20,'Monthly CF'!$C$1:$EE$1,'Annual CF'!I$1,'Monthly CF'!$C$3:$EE$3,"&lt;="&amp;Summary!$B$19)</f>
        <v>-135186.97500000001</v>
      </c>
      <c r="J18" s="156">
        <f>SUMIFS('Monthly CF'!$C20:$EE20,'Monthly CF'!$C$1:$EE$1,'Annual CF'!J$1,'Monthly CF'!$C$3:$EE$3,"&lt;="&amp;Summary!$B$19)</f>
        <v>-137890.71450000003</v>
      </c>
      <c r="K18" s="156">
        <f>SUMIFS('Monthly CF'!$C20:$EE20,'Monthly CF'!$C$1:$EE$1,'Annual CF'!K$1,'Monthly CF'!$C$3:$EE$3,"&lt;="&amp;Summary!$B$19)</f>
        <v>0</v>
      </c>
      <c r="L18" s="156">
        <f>SUMIFS('Monthly CF'!$C20:$EE20,'Monthly CF'!$C$1:$EE$1,'Annual CF'!L$1,'Monthly CF'!$C$3:$EE$3,"&lt;="&amp;Summary!$B$19)</f>
        <v>0</v>
      </c>
      <c r="M18" s="158">
        <f>SUMIFS('Monthly CF'!$C20:$EE20,'Monthly CF'!$C$1:$EE$1,'Annual CF'!M$1,'Monthly CF'!$C$3:$EE$3,"&lt;="&amp;Summary!$B$19)</f>
        <v>0</v>
      </c>
    </row>
    <row r="19" spans="1:13" x14ac:dyDescent="0.25">
      <c r="A19" s="156">
        <f t="shared" si="4"/>
        <v>-115894.99234106024</v>
      </c>
      <c r="B19" s="27" t="str">
        <f>Expenses!A4</f>
        <v>Insurance</v>
      </c>
      <c r="C19" s="156"/>
      <c r="D19" s="156">
        <f>SUMIFS('Monthly CF'!$C21:$EE21,'Monthly CF'!$C$1:$EE$1,'Annual CF'!D$1,'Monthly CF'!$C$3:$EE$3,"&lt;="&amp;Summary!$B$19)</f>
        <v>0</v>
      </c>
      <c r="E19" s="156">
        <f>SUMIFS('Monthly CF'!$C21:$EE21,'Monthly CF'!$C$1:$EE$1,'Annual CF'!E$1,'Monthly CF'!$C$3:$EE$3,"&lt;="&amp;Summary!$B$19)</f>
        <v>-5487.2566371681423</v>
      </c>
      <c r="F19" s="156">
        <f>SUMIFS('Monthly CF'!$C21:$EE21,'Monthly CF'!$C$1:$EE$1,'Annual CF'!F$1,'Monthly CF'!$C$3:$EE$3,"&lt;="&amp;Summary!$B$19)</f>
        <v>-20379.294395280242</v>
      </c>
      <c r="G19" s="156">
        <f>SUMIFS('Monthly CF'!$C21:$EE21,'Monthly CF'!$C$1:$EE$1,'Annual CF'!G$1,'Monthly CF'!$C$3:$EE$3,"&lt;="&amp;Summary!$B$19)</f>
        <v>-21854.539999999997</v>
      </c>
      <c r="H19" s="156">
        <f>SUMIFS('Monthly CF'!$C21:$EE21,'Monthly CF'!$C$1:$EE$1,'Annual CF'!H$1,'Monthly CF'!$C$3:$EE$3,"&lt;="&amp;Summary!$B$19)</f>
        <v>-21394.627644955748</v>
      </c>
      <c r="I19" s="156">
        <f>SUMIFS('Monthly CF'!$C21:$EE21,'Monthly CF'!$C$1:$EE$1,'Annual CF'!I$1,'Monthly CF'!$C$3:$EE$3,"&lt;="&amp;Summary!$B$19)</f>
        <v>-22898.227733076099</v>
      </c>
      <c r="J19" s="156">
        <f>SUMIFS('Monthly CF'!$C21:$EE21,'Monthly CF'!$C$1:$EE$1,'Annual CF'!J$1,'Monthly CF'!$C$3:$EE$3,"&lt;="&amp;Summary!$B$19)</f>
        <v>-23881.04593058</v>
      </c>
      <c r="K19" s="156">
        <f>SUMIFS('Monthly CF'!$C21:$EE21,'Monthly CF'!$C$1:$EE$1,'Annual CF'!K$1,'Monthly CF'!$C$3:$EE$3,"&lt;="&amp;Summary!$B$19)</f>
        <v>0</v>
      </c>
      <c r="L19" s="156">
        <f>SUMIFS('Monthly CF'!$C21:$EE21,'Monthly CF'!$C$1:$EE$1,'Annual CF'!L$1,'Monthly CF'!$C$3:$EE$3,"&lt;="&amp;Summary!$B$19)</f>
        <v>0</v>
      </c>
      <c r="M19" s="158">
        <f>SUMIFS('Monthly CF'!$C21:$EE21,'Monthly CF'!$C$1:$EE$1,'Annual CF'!M$1,'Monthly CF'!$C$3:$EE$3,"&lt;="&amp;Summary!$B$19)</f>
        <v>0</v>
      </c>
    </row>
    <row r="20" spans="1:13" x14ac:dyDescent="0.25">
      <c r="A20" s="156">
        <f t="shared" si="4"/>
        <v>-140358.47075555936</v>
      </c>
      <c r="B20" s="27" t="str">
        <f>Expenses!A5</f>
        <v>CAM</v>
      </c>
      <c r="C20" s="156"/>
      <c r="D20" s="156">
        <f>SUMIFS('Monthly CF'!$C22:$EE22,'Monthly CF'!$C$1:$EE$1,'Annual CF'!D$1,'Monthly CF'!$C$3:$EE$3,"&lt;="&amp;Summary!$B$19)</f>
        <v>0</v>
      </c>
      <c r="E20" s="156">
        <f>SUMIFS('Monthly CF'!$C22:$EE22,'Monthly CF'!$C$1:$EE$1,'Annual CF'!E$1,'Monthly CF'!$C$3:$EE$3,"&lt;="&amp;Summary!$B$19)</f>
        <v>-4385.2911498723415</v>
      </c>
      <c r="F20" s="156">
        <f>SUMIFS('Monthly CF'!$C22:$EE22,'Monthly CF'!$C$1:$EE$1,'Annual CF'!F$1,'Monthly CF'!$C$3:$EE$3,"&lt;="&amp;Summary!$B$19)</f>
        <v>-24313.462773618969</v>
      </c>
      <c r="G20" s="156">
        <f>SUMIFS('Monthly CF'!$C22:$EE22,'Monthly CF'!$C$1:$EE$1,'Annual CF'!G$1,'Monthly CF'!$C$3:$EE$3,"&lt;="&amp;Summary!$B$19)</f>
        <v>-27760.090660781349</v>
      </c>
      <c r="H20" s="156">
        <f>SUMIFS('Monthly CF'!$C22:$EE22,'Monthly CF'!$C$1:$EE$1,'Annual CF'!H$1,'Monthly CF'!$C$3:$EE$3,"&lt;="&amp;Summary!$B$19)</f>
        <v>-25019.073276498049</v>
      </c>
      <c r="I20" s="156">
        <f>SUMIFS('Monthly CF'!$C22:$EE22,'Monthly CF'!$C$1:$EE$1,'Annual CF'!I$1,'Monthly CF'!$C$3:$EE$3,"&lt;="&amp;Summary!$B$19)</f>
        <v>-28546.352307305013</v>
      </c>
      <c r="J20" s="156">
        <f>SUMIFS('Monthly CF'!$C22:$EE22,'Monthly CF'!$C$1:$EE$1,'Annual CF'!J$1,'Monthly CF'!$C$3:$EE$3,"&lt;="&amp;Summary!$B$19)</f>
        <v>-30334.200587483629</v>
      </c>
      <c r="K20" s="156">
        <f>SUMIFS('Monthly CF'!$C22:$EE22,'Monthly CF'!$C$1:$EE$1,'Annual CF'!K$1,'Monthly CF'!$C$3:$EE$3,"&lt;="&amp;Summary!$B$19)</f>
        <v>0</v>
      </c>
      <c r="L20" s="156">
        <f>SUMIFS('Monthly CF'!$C22:$EE22,'Monthly CF'!$C$1:$EE$1,'Annual CF'!L$1,'Monthly CF'!$C$3:$EE$3,"&lt;="&amp;Summary!$B$19)</f>
        <v>0</v>
      </c>
      <c r="M20" s="158">
        <f>SUMIFS('Monthly CF'!$C22:$EE22,'Monthly CF'!$C$1:$EE$1,'Annual CF'!M$1,'Monthly CF'!$C$3:$EE$3,"&lt;="&amp;Summary!$B$19)</f>
        <v>0</v>
      </c>
    </row>
    <row r="21" spans="1:13" x14ac:dyDescent="0.25">
      <c r="A21" s="156">
        <f t="shared" ca="1" si="4"/>
        <v>-161545.73877931674</v>
      </c>
      <c r="B21" s="27" t="str">
        <f>Expenses!A6</f>
        <v>Management Fee</v>
      </c>
      <c r="C21" s="156"/>
      <c r="D21" s="156">
        <f>SUMIFS('Monthly CF'!$C23:$EE23,'Monthly CF'!$C$1:$EE$1,'Annual CF'!D$1,'Monthly CF'!$C$3:$EE$3,"&lt;="&amp;Summary!$B$19)</f>
        <v>0</v>
      </c>
      <c r="E21" s="156">
        <f ca="1">SUMIFS('Monthly CF'!$C23:$EE23,'Monthly CF'!$C$1:$EE$1,'Annual CF'!E$1,'Monthly CF'!$C$3:$EE$3,"&lt;="&amp;Summary!$B$19)</f>
        <v>-508.55181001553984</v>
      </c>
      <c r="F21" s="156">
        <f ca="1">SUMIFS('Monthly CF'!$C23:$EE23,'Monthly CF'!$C$1:$EE$1,'Annual CF'!F$1,'Monthly CF'!$C$3:$EE$3,"&lt;="&amp;Summary!$B$19)</f>
        <v>-22219.243713532378</v>
      </c>
      <c r="G21" s="156">
        <f ca="1">SUMIFS('Monthly CF'!$C23:$EE23,'Monthly CF'!$C$1:$EE$1,'Annual CF'!G$1,'Monthly CF'!$C$3:$EE$3,"&lt;="&amp;Summary!$B$19)</f>
        <v>-34826.278647187501</v>
      </c>
      <c r="H21" s="156">
        <f ca="1">SUMIFS('Monthly CF'!$C23:$EE23,'Monthly CF'!$C$1:$EE$1,'Annual CF'!H$1,'Monthly CF'!$C$3:$EE$3,"&lt;="&amp;Summary!$B$19)</f>
        <v>-30116.491837468195</v>
      </c>
      <c r="I21" s="156">
        <f ca="1">SUMIFS('Monthly CF'!$C23:$EE23,'Monthly CF'!$C$1:$EE$1,'Annual CF'!I$1,'Monthly CF'!$C$3:$EE$3,"&lt;="&amp;Summary!$B$19)</f>
        <v>-34714.18417723036</v>
      </c>
      <c r="J21" s="156">
        <f ca="1">SUMIFS('Monthly CF'!$C23:$EE23,'Monthly CF'!$C$1:$EE$1,'Annual CF'!J$1,'Monthly CF'!$C$3:$EE$3,"&lt;="&amp;Summary!$B$19)</f>
        <v>-39160.988593882779</v>
      </c>
      <c r="K21" s="156">
        <f>SUMIFS('Monthly CF'!$C23:$EE23,'Monthly CF'!$C$1:$EE$1,'Annual CF'!K$1,'Monthly CF'!$C$3:$EE$3,"&lt;="&amp;Summary!$B$19)</f>
        <v>0</v>
      </c>
      <c r="L21" s="156">
        <f>SUMIFS('Monthly CF'!$C23:$EE23,'Monthly CF'!$C$1:$EE$1,'Annual CF'!L$1,'Monthly CF'!$C$3:$EE$3,"&lt;="&amp;Summary!$B$19)</f>
        <v>0</v>
      </c>
      <c r="M21" s="158">
        <f>SUMIFS('Monthly CF'!$C23:$EE23,'Monthly CF'!$C$1:$EE$1,'Annual CF'!M$1,'Monthly CF'!$C$3:$EE$3,"&lt;="&amp;Summary!$B$19)</f>
        <v>0</v>
      </c>
    </row>
    <row r="22" spans="1:13" x14ac:dyDescent="0.25">
      <c r="A22" s="156">
        <f t="shared" si="4"/>
        <v>-140358.47075555936</v>
      </c>
      <c r="B22" s="27" t="str">
        <f>Expenses!A7</f>
        <v>Other</v>
      </c>
      <c r="C22" s="156"/>
      <c r="D22" s="156">
        <f>SUMIFS('Monthly CF'!$C24:$EE24,'Monthly CF'!$C$1:$EE$1,'Annual CF'!D$1,'Monthly CF'!$C$3:$EE$3,"&lt;="&amp;Summary!$B$19)</f>
        <v>0</v>
      </c>
      <c r="E22" s="156">
        <f>SUMIFS('Monthly CF'!$C24:$EE24,'Monthly CF'!$C$1:$EE$1,'Annual CF'!E$1,'Monthly CF'!$C$3:$EE$3,"&lt;="&amp;Summary!$B$19)</f>
        <v>-4385.2911498723415</v>
      </c>
      <c r="F22" s="156">
        <f>SUMIFS('Monthly CF'!$C24:$EE24,'Monthly CF'!$C$1:$EE$1,'Annual CF'!F$1,'Monthly CF'!$C$3:$EE$3,"&lt;="&amp;Summary!$B$19)</f>
        <v>-24313.462773618969</v>
      </c>
      <c r="G22" s="156">
        <f>SUMIFS('Monthly CF'!$C24:$EE24,'Monthly CF'!$C$1:$EE$1,'Annual CF'!G$1,'Monthly CF'!$C$3:$EE$3,"&lt;="&amp;Summary!$B$19)</f>
        <v>-27760.090660781349</v>
      </c>
      <c r="H22" s="156">
        <f>SUMIFS('Monthly CF'!$C24:$EE24,'Monthly CF'!$C$1:$EE$1,'Annual CF'!H$1,'Monthly CF'!$C$3:$EE$3,"&lt;="&amp;Summary!$B$19)</f>
        <v>-25019.073276498049</v>
      </c>
      <c r="I22" s="156">
        <f>SUMIFS('Monthly CF'!$C24:$EE24,'Monthly CF'!$C$1:$EE$1,'Annual CF'!I$1,'Monthly CF'!$C$3:$EE$3,"&lt;="&amp;Summary!$B$19)</f>
        <v>-28546.352307305013</v>
      </c>
      <c r="J22" s="156">
        <f>SUMIFS('Monthly CF'!$C24:$EE24,'Monthly CF'!$C$1:$EE$1,'Annual CF'!J$1,'Monthly CF'!$C$3:$EE$3,"&lt;="&amp;Summary!$B$19)</f>
        <v>-30334.200587483629</v>
      </c>
      <c r="K22" s="156">
        <f>SUMIFS('Monthly CF'!$C24:$EE24,'Monthly CF'!$C$1:$EE$1,'Annual CF'!K$1,'Monthly CF'!$C$3:$EE$3,"&lt;="&amp;Summary!$B$19)</f>
        <v>0</v>
      </c>
      <c r="L22" s="156">
        <f>SUMIFS('Monthly CF'!$C24:$EE24,'Monthly CF'!$C$1:$EE$1,'Annual CF'!L$1,'Monthly CF'!$C$3:$EE$3,"&lt;="&amp;Summary!$B$19)</f>
        <v>0</v>
      </c>
      <c r="M22" s="158">
        <f>SUMIFS('Monthly CF'!$C24:$EE24,'Monthly CF'!$C$1:$EE$1,'Annual CF'!M$1,'Monthly CF'!$C$3:$EE$3,"&lt;="&amp;Summary!$B$19)</f>
        <v>0</v>
      </c>
    </row>
    <row r="23" spans="1:13" x14ac:dyDescent="0.25">
      <c r="A23" s="156">
        <f t="shared" ca="1" si="4"/>
        <v>-1199584.1121314955</v>
      </c>
      <c r="B23" s="87" t="s">
        <v>213</v>
      </c>
      <c r="C23" s="220"/>
      <c r="D23" s="162">
        <f>SUMIFS('Monthly CF'!$C25:$EE25,'Monthly CF'!$C$1:$EE$1,'Annual CF'!D$1,'Monthly CF'!$C$3:$EE$3,"&lt;="&amp;Summary!$B$19)</f>
        <v>0</v>
      </c>
      <c r="E23" s="162">
        <f ca="1">SUMIFS('Monthly CF'!$C25:$EE25,'Monthly CF'!$C$1:$EE$1,'Annual CF'!E$1,'Monthly CF'!$C$3:$EE$3,"&lt;="&amp;Summary!$B$19)</f>
        <v>-34016.390746928359</v>
      </c>
      <c r="F23" s="162">
        <f ca="1">SUMIFS('Monthly CF'!$C25:$EE25,'Monthly CF'!$C$1:$EE$1,'Annual CF'!F$1,'Monthly CF'!$C$3:$EE$3,"&lt;="&amp;Summary!$B$19)</f>
        <v>-177850.46365605056</v>
      </c>
      <c r="G23" s="162">
        <f ca="1">SUMIFS('Monthly CF'!$C25:$EE25,'Monthly CF'!$C$1:$EE$1,'Annual CF'!G$1,'Monthly CF'!$C$3:$EE$3,"&lt;="&amp;Summary!$B$19)</f>
        <v>-242138.49996875017</v>
      </c>
      <c r="H23" s="162">
        <f ca="1">SUMIFS('Monthly CF'!$C25:$EE25,'Monthly CF'!$C$1:$EE$1,'Annual CF'!H$1,'Monthly CF'!$C$3:$EE$3,"&lt;="&amp;Summary!$B$19)</f>
        <v>-234085.51603542001</v>
      </c>
      <c r="I23" s="162">
        <f ca="1">SUMIFS('Monthly CF'!$C25:$EE25,'Monthly CF'!$C$1:$EE$1,'Annual CF'!I$1,'Monthly CF'!$C$3:$EE$3,"&lt;="&amp;Summary!$B$19)</f>
        <v>-249892.0915249165</v>
      </c>
      <c r="J23" s="162">
        <f ca="1">SUMIFS('Monthly CF'!$C25:$EE25,'Monthly CF'!$C$1:$EE$1,'Annual CF'!J$1,'Monthly CF'!$C$3:$EE$3,"&lt;="&amp;Summary!$B$19)</f>
        <v>-261601.15019943001</v>
      </c>
      <c r="K23" s="162">
        <f>SUMIFS('Monthly CF'!$C25:$EE25,'Monthly CF'!$C$1:$EE$1,'Annual CF'!K$1,'Monthly CF'!$C$3:$EE$3,"&lt;="&amp;Summary!$B$19)</f>
        <v>0</v>
      </c>
      <c r="L23" s="162">
        <f>SUMIFS('Monthly CF'!$C25:$EE25,'Monthly CF'!$C$1:$EE$1,'Annual CF'!L$1,'Monthly CF'!$C$3:$EE$3,"&lt;="&amp;Summary!$B$19)</f>
        <v>0</v>
      </c>
      <c r="M23" s="163">
        <f>SUMIFS('Monthly CF'!$C25:$EE25,'Monthly CF'!$C$1:$EE$1,'Annual CF'!M$1,'Monthly CF'!$C$3:$EE$3,"&lt;="&amp;Summary!$B$19)</f>
        <v>0</v>
      </c>
    </row>
    <row r="24" spans="1:13" x14ac:dyDescent="0.25">
      <c r="A24" s="6"/>
      <c r="B24" s="27"/>
      <c r="C24" s="156"/>
      <c r="D24" s="156"/>
      <c r="E24" s="156"/>
      <c r="F24" s="156"/>
      <c r="G24" s="156"/>
      <c r="H24" s="156"/>
      <c r="I24" s="156"/>
      <c r="J24" s="156"/>
      <c r="K24" s="156"/>
      <c r="L24" s="156"/>
      <c r="M24" s="158"/>
    </row>
    <row r="25" spans="1:13" x14ac:dyDescent="0.25">
      <c r="A25" s="156">
        <f ca="1">SUM(C25:M25)</f>
        <v>4185273.8471790627</v>
      </c>
      <c r="B25" s="87" t="s">
        <v>214</v>
      </c>
      <c r="C25" s="162"/>
      <c r="D25" s="162">
        <f>SUMIFS('Monthly CF'!$C27:$EE27,'Monthly CF'!$C$1:$EE$1,'Annual CF'!D$1,'Monthly CF'!$C$3:$EE$3,"&lt;="&amp;Summary!$B$19)</f>
        <v>0</v>
      </c>
      <c r="E25" s="162">
        <f ca="1">SUMIFS('Monthly CF'!$C27:$EE27,'Monthly CF'!$C$1:$EE$1,'Annual CF'!E$1,'Monthly CF'!$C$3:$EE$3,"&lt;="&amp;Summary!$B$19)</f>
        <v>-17064.66374641037</v>
      </c>
      <c r="F25" s="162">
        <f ca="1">SUMIFS('Monthly CF'!$C27:$EE27,'Monthly CF'!$C$1:$EE$1,'Annual CF'!F$1,'Monthly CF'!$C$3:$EE$3,"&lt;="&amp;Summary!$B$19)</f>
        <v>562790.99346169538</v>
      </c>
      <c r="G25" s="162">
        <f ca="1">SUMIFS('Monthly CF'!$C27:$EE27,'Monthly CF'!$C$1:$EE$1,'Annual CF'!G$1,'Monthly CF'!$C$3:$EE$3,"&lt;="&amp;Summary!$B$19)</f>
        <v>918737.45493749995</v>
      </c>
      <c r="H25" s="162">
        <f ca="1">SUMIFS('Monthly CF'!$C27:$EE27,'Monthly CF'!$C$1:$EE$1,'Annual CF'!H$1,'Monthly CF'!$C$3:$EE$3,"&lt;="&amp;Summary!$B$19)</f>
        <v>769797.54521351994</v>
      </c>
      <c r="I25" s="162">
        <f ca="1">SUMIFS('Monthly CF'!$C27:$EE27,'Monthly CF'!$C$1:$EE$1,'Annual CF'!I$1,'Monthly CF'!$C$3:$EE$3,"&lt;="&amp;Summary!$B$19)</f>
        <v>907247.3810494286</v>
      </c>
      <c r="J25" s="162">
        <f ca="1">SUMIFS('Monthly CF'!$C27:$EE27,'Monthly CF'!$C$1:$EE$1,'Annual CF'!J$1,'Monthly CF'!$C$3:$EE$3,"&lt;="&amp;Summary!$B$19)</f>
        <v>1043765.1362633293</v>
      </c>
      <c r="K25" s="162">
        <f>SUMIFS('Monthly CF'!$C27:$EE27,'Monthly CF'!$C$1:$EE$1,'Annual CF'!K$1,'Monthly CF'!$C$3:$EE$3,"&lt;="&amp;Summary!$B$19)</f>
        <v>0</v>
      </c>
      <c r="L25" s="162">
        <f>SUMIFS('Monthly CF'!$C27:$EE27,'Monthly CF'!$C$1:$EE$1,'Annual CF'!L$1,'Monthly CF'!$C$3:$EE$3,"&lt;="&amp;Summary!$B$19)</f>
        <v>0</v>
      </c>
      <c r="M25" s="163">
        <f>SUMIFS('Monthly CF'!$C27:$EE27,'Monthly CF'!$C$1:$EE$1,'Annual CF'!M$1,'Monthly CF'!$C$3:$EE$3,"&lt;="&amp;Summary!$B$19)</f>
        <v>0</v>
      </c>
    </row>
    <row r="26" spans="1:13" x14ac:dyDescent="0.25">
      <c r="A26" s="6"/>
      <c r="B26" s="27"/>
      <c r="C26" s="156"/>
      <c r="D26" s="156"/>
      <c r="E26" s="156"/>
      <c r="F26" s="156"/>
      <c r="G26" s="156"/>
      <c r="H26" s="156"/>
      <c r="I26" s="156"/>
      <c r="J26" s="156"/>
      <c r="K26" s="156"/>
      <c r="L26" s="156"/>
      <c r="M26" s="158"/>
    </row>
    <row r="27" spans="1:13" x14ac:dyDescent="0.25">
      <c r="A27" s="6"/>
      <c r="B27" s="219" t="s">
        <v>215</v>
      </c>
      <c r="C27" s="156"/>
      <c r="D27" s="156"/>
      <c r="E27" s="156"/>
      <c r="F27" s="156"/>
      <c r="G27" s="156"/>
      <c r="H27" s="156"/>
      <c r="I27" s="156"/>
      <c r="J27" s="156"/>
      <c r="K27" s="156"/>
      <c r="L27" s="156"/>
      <c r="M27" s="158"/>
    </row>
    <row r="28" spans="1:13" x14ac:dyDescent="0.25">
      <c r="A28" s="156">
        <f t="shared" ref="A28:A32" si="5">SUM(C28:M28)</f>
        <v>-5524464</v>
      </c>
      <c r="B28" s="27" t="s">
        <v>216</v>
      </c>
      <c r="C28" s="156"/>
      <c r="D28" s="156">
        <f>SUMIFS('Monthly CF'!$C30:$EE30,'Monthly CF'!$C$1:$EE$1,'Annual CF'!D$1,'Monthly CF'!$C$3:$EE$3,"&lt;="&amp;Summary!$B$19)</f>
        <v>-5370446.9049137142</v>
      </c>
      <c r="E28" s="156">
        <f>SUMIFS('Monthly CF'!$C30:$EE30,'Monthly CF'!$C$1:$EE$1,'Annual CF'!E$1,'Monthly CF'!$C$3:$EE$3,"&lt;="&amp;Summary!$B$19)</f>
        <v>-154017.09508628538</v>
      </c>
      <c r="F28" s="156">
        <f>SUMIFS('Monthly CF'!$C30:$EE30,'Monthly CF'!$C$1:$EE$1,'Annual CF'!F$1,'Monthly CF'!$C$3:$EE$3,"&lt;="&amp;Summary!$B$19)</f>
        <v>0</v>
      </c>
      <c r="G28" s="156">
        <f>SUMIFS('Monthly CF'!$C30:$EE30,'Monthly CF'!$C$1:$EE$1,'Annual CF'!G$1,'Monthly CF'!$C$3:$EE$3,"&lt;="&amp;Summary!$B$19)</f>
        <v>0</v>
      </c>
      <c r="H28" s="156">
        <f>SUMIFS('Monthly CF'!$C30:$EE30,'Monthly CF'!$C$1:$EE$1,'Annual CF'!H$1,'Monthly CF'!$C$3:$EE$3,"&lt;="&amp;Summary!$B$19)</f>
        <v>0</v>
      </c>
      <c r="I28" s="156">
        <f>SUMIFS('Monthly CF'!$C30:$EE30,'Monthly CF'!$C$1:$EE$1,'Annual CF'!I$1,'Monthly CF'!$C$3:$EE$3,"&lt;="&amp;Summary!$B$19)</f>
        <v>0</v>
      </c>
      <c r="J28" s="156">
        <f>SUMIFS('Monthly CF'!$C30:$EE30,'Monthly CF'!$C$1:$EE$1,'Annual CF'!J$1,'Monthly CF'!$C$3:$EE$3,"&lt;="&amp;Summary!$B$19)</f>
        <v>0</v>
      </c>
      <c r="K28" s="156">
        <f>SUMIFS('Monthly CF'!$C30:$EE30,'Monthly CF'!$C$1:$EE$1,'Annual CF'!K$1,'Monthly CF'!$C$3:$EE$3,"&lt;="&amp;Summary!$B$19)</f>
        <v>0</v>
      </c>
      <c r="L28" s="156">
        <f>SUMIFS('Monthly CF'!$C30:$EE30,'Monthly CF'!$C$1:$EE$1,'Annual CF'!L$1,'Monthly CF'!$C$3:$EE$3,"&lt;="&amp;Summary!$B$19)</f>
        <v>0</v>
      </c>
      <c r="M28" s="158">
        <f>SUMIFS('Monthly CF'!$C30:$EE30,'Monthly CF'!$C$1:$EE$1,'Annual CF'!M$1,'Monthly CF'!$C$3:$EE$3,"&lt;="&amp;Summary!$B$19)</f>
        <v>0</v>
      </c>
    </row>
    <row r="29" spans="1:13" x14ac:dyDescent="0.25">
      <c r="A29" s="156">
        <f t="shared" si="5"/>
        <v>-1128750.402001</v>
      </c>
      <c r="B29" s="27" t="s">
        <v>41</v>
      </c>
      <c r="C29" s="156"/>
      <c r="D29" s="156">
        <f>SUMIFS('Monthly CF'!$C31:$EE31,'Monthly CF'!$C$1:$EE$1,'Annual CF'!D$1,'Monthly CF'!$C$3:$EE$3,"&lt;="&amp;Summary!$B$19)</f>
        <v>0</v>
      </c>
      <c r="E29" s="156">
        <f>SUMIFS('Monthly CF'!$C31:$EE31,'Monthly CF'!$C$1:$EE$1,'Annual CF'!E$1,'Monthly CF'!$C$3:$EE$3,"&lt;="&amp;Summary!$B$19)</f>
        <v>-469937.5</v>
      </c>
      <c r="F29" s="156">
        <f>SUMIFS('Monthly CF'!$C31:$EE31,'Monthly CF'!$C$1:$EE$1,'Annual CF'!F$1,'Monthly CF'!$C$3:$EE$3,"&lt;="&amp;Summary!$B$19)</f>
        <v>-262521.25</v>
      </c>
      <c r="G29" s="156">
        <f>SUMIFS('Monthly CF'!$C31:$EE31,'Monthly CF'!$C$1:$EE$1,'Annual CF'!G$1,'Monthly CF'!$C$3:$EE$3,"&lt;="&amp;Summary!$B$19)</f>
        <v>0</v>
      </c>
      <c r="H29" s="156">
        <f>SUMIFS('Monthly CF'!$C31:$EE31,'Monthly CF'!$C$1:$EE$1,'Annual CF'!H$1,'Monthly CF'!$C$3:$EE$3,"&lt;="&amp;Summary!$B$19)</f>
        <v>-315142.46679999999</v>
      </c>
      <c r="I29" s="156">
        <f>SUMIFS('Monthly CF'!$C31:$EE31,'Monthly CF'!$C$1:$EE$1,'Annual CF'!I$1,'Monthly CF'!$C$3:$EE$3,"&lt;="&amp;Summary!$B$19)</f>
        <v>-81149.185200999986</v>
      </c>
      <c r="J29" s="156">
        <f>SUMIFS('Monthly CF'!$C31:$EE31,'Monthly CF'!$C$1:$EE$1,'Annual CF'!J$1,'Monthly CF'!$C$3:$EE$3,"&lt;="&amp;Summary!$B$19)</f>
        <v>0</v>
      </c>
      <c r="K29" s="156">
        <f>SUMIFS('Monthly CF'!$C31:$EE31,'Monthly CF'!$C$1:$EE$1,'Annual CF'!K$1,'Monthly CF'!$C$3:$EE$3,"&lt;="&amp;Summary!$B$19)</f>
        <v>0</v>
      </c>
      <c r="L29" s="156">
        <f>SUMIFS('Monthly CF'!$C31:$EE31,'Monthly CF'!$C$1:$EE$1,'Annual CF'!L$1,'Monthly CF'!$C$3:$EE$3,"&lt;="&amp;Summary!$B$19)</f>
        <v>0</v>
      </c>
      <c r="M29" s="158">
        <f>SUMIFS('Monthly CF'!$C31:$EE31,'Monthly CF'!$C$1:$EE$1,'Annual CF'!M$1,'Monthly CF'!$C$3:$EE$3,"&lt;="&amp;Summary!$B$19)</f>
        <v>0</v>
      </c>
    </row>
    <row r="30" spans="1:13" x14ac:dyDescent="0.25">
      <c r="A30" s="156">
        <f t="shared" si="5"/>
        <v>-442910.8010476901</v>
      </c>
      <c r="B30" s="27" t="s">
        <v>42</v>
      </c>
      <c r="C30" s="156"/>
      <c r="D30" s="156">
        <f>SUMIFS('Monthly CF'!$C32:$EE32,'Monthly CF'!$C$1:$EE$1,'Annual CF'!D$1,'Monthly CF'!$C$3:$EE$3,"&lt;="&amp;Summary!$B$19)</f>
        <v>0</v>
      </c>
      <c r="E30" s="156">
        <f>SUMIFS('Monthly CF'!$C32:$EE32,'Monthly CF'!$C$1:$EE$1,'Annual CF'!E$1,'Monthly CF'!$C$3:$EE$3,"&lt;="&amp;Summary!$B$19)</f>
        <v>-116436.52599208325</v>
      </c>
      <c r="F30" s="156">
        <f>SUMIFS('Monthly CF'!$C32:$EE32,'Monthly CF'!$C$1:$EE$1,'Annual CF'!F$1,'Monthly CF'!$C$3:$EE$3,"&lt;="&amp;Summary!$B$19)</f>
        <v>-111795.89083099787</v>
      </c>
      <c r="G30" s="156">
        <f>SUMIFS('Monthly CF'!$C32:$EE32,'Monthly CF'!$C$1:$EE$1,'Annual CF'!G$1,'Monthly CF'!$C$3:$EE$3,"&lt;="&amp;Summary!$B$19)</f>
        <v>0</v>
      </c>
      <c r="H30" s="156">
        <f>SUMIFS('Monthly CF'!$C32:$EE32,'Monthly CF'!$C$1:$EE$1,'Annual CF'!H$1,'Monthly CF'!$C$3:$EE$3,"&lt;="&amp;Summary!$B$19)</f>
        <v>-171343.13342829637</v>
      </c>
      <c r="I30" s="156">
        <f>SUMIFS('Monthly CF'!$C32:$EE32,'Monthly CF'!$C$1:$EE$1,'Annual CF'!I$1,'Monthly CF'!$C$3:$EE$3,"&lt;="&amp;Summary!$B$19)</f>
        <v>-43335.250796312597</v>
      </c>
      <c r="J30" s="156">
        <f>SUMIFS('Monthly CF'!$C32:$EE32,'Monthly CF'!$C$1:$EE$1,'Annual CF'!J$1,'Monthly CF'!$C$3:$EE$3,"&lt;="&amp;Summary!$B$19)</f>
        <v>0</v>
      </c>
      <c r="K30" s="156">
        <f>SUMIFS('Monthly CF'!$C32:$EE32,'Monthly CF'!$C$1:$EE$1,'Annual CF'!K$1,'Monthly CF'!$C$3:$EE$3,"&lt;="&amp;Summary!$B$19)</f>
        <v>0</v>
      </c>
      <c r="L30" s="156">
        <f>SUMIFS('Monthly CF'!$C32:$EE32,'Monthly CF'!$C$1:$EE$1,'Annual CF'!L$1,'Monthly CF'!$C$3:$EE$3,"&lt;="&amp;Summary!$B$19)</f>
        <v>0</v>
      </c>
      <c r="M30" s="158">
        <f>SUMIFS('Monthly CF'!$C32:$EE32,'Monthly CF'!$C$1:$EE$1,'Annual CF'!M$1,'Monthly CF'!$C$3:$EE$3,"&lt;="&amp;Summary!$B$19)</f>
        <v>0</v>
      </c>
    </row>
    <row r="31" spans="1:13" x14ac:dyDescent="0.25">
      <c r="A31" s="156">
        <f t="shared" si="5"/>
        <v>-84408.111637542956</v>
      </c>
      <c r="B31" s="27" t="s">
        <v>217</v>
      </c>
      <c r="C31" s="156"/>
      <c r="D31" s="156">
        <f>SUMIFS('Monthly CF'!$C33:$EE33,'Monthly CF'!$C$1:$EE$1,'Annual CF'!D$1,'Monthly CF'!$C$3:$EE$3,"&lt;="&amp;Summary!$B$19)</f>
        <v>0</v>
      </c>
      <c r="E31" s="156">
        <f>SUMIFS('Monthly CF'!$C33:$EE33,'Monthly CF'!$C$1:$EE$1,'Annual CF'!E$1,'Monthly CF'!$C$3:$EE$3,"&lt;="&amp;Summary!$B$19)</f>
        <v>-4849.583333333333</v>
      </c>
      <c r="F31" s="156">
        <f>SUMIFS('Monthly CF'!$C33:$EE33,'Monthly CF'!$C$1:$EE$1,'Annual CF'!F$1,'Monthly CF'!$C$3:$EE$3,"&lt;="&amp;Summary!$B$19)</f>
        <v>-14985.212499999996</v>
      </c>
      <c r="G31" s="156">
        <f>SUMIFS('Monthly CF'!$C33:$EE33,'Monthly CF'!$C$1:$EE$1,'Annual CF'!G$1,'Monthly CF'!$C$3:$EE$3,"&lt;="&amp;Summary!$B$19)</f>
        <v>-15434.768875000002</v>
      </c>
      <c r="H31" s="156">
        <f>SUMIFS('Monthly CF'!$C33:$EE33,'Monthly CF'!$C$1:$EE$1,'Annual CF'!H$1,'Monthly CF'!$C$3:$EE$3,"&lt;="&amp;Summary!$B$19)</f>
        <v>-15897.811941250002</v>
      </c>
      <c r="I31" s="156">
        <f>SUMIFS('Monthly CF'!$C33:$EE33,'Monthly CF'!$C$1:$EE$1,'Annual CF'!I$1,'Monthly CF'!$C$3:$EE$3,"&lt;="&amp;Summary!$B$19)</f>
        <v>-16374.746299487497</v>
      </c>
      <c r="J31" s="156">
        <f>SUMIFS('Monthly CF'!$C33:$EE33,'Monthly CF'!$C$1:$EE$1,'Annual CF'!J$1,'Monthly CF'!$C$3:$EE$3,"&lt;="&amp;Summary!$B$19)</f>
        <v>-16865.988688472124</v>
      </c>
      <c r="K31" s="156">
        <f>SUMIFS('Monthly CF'!$C33:$EE33,'Monthly CF'!$C$1:$EE$1,'Annual CF'!K$1,'Monthly CF'!$C$3:$EE$3,"&lt;="&amp;Summary!$B$19)</f>
        <v>0</v>
      </c>
      <c r="L31" s="156">
        <f>SUMIFS('Monthly CF'!$C33:$EE33,'Monthly CF'!$C$1:$EE$1,'Annual CF'!L$1,'Monthly CF'!$C$3:$EE$3,"&lt;="&amp;Summary!$B$19)</f>
        <v>0</v>
      </c>
      <c r="M31" s="158">
        <f>SUMIFS('Monthly CF'!$C33:$EE33,'Monthly CF'!$C$1:$EE$1,'Annual CF'!M$1,'Monthly CF'!$C$3:$EE$3,"&lt;="&amp;Summary!$B$19)</f>
        <v>0</v>
      </c>
    </row>
    <row r="32" spans="1:13" x14ac:dyDescent="0.25">
      <c r="A32" s="156">
        <f t="shared" si="5"/>
        <v>-7180533.3146862332</v>
      </c>
      <c r="B32" s="87" t="s">
        <v>218</v>
      </c>
      <c r="C32" s="220"/>
      <c r="D32" s="162">
        <f>SUMIFS('Monthly CF'!$C34:$EE34,'Monthly CF'!$C$1:$EE$1,'Annual CF'!D$1,'Monthly CF'!$C$3:$EE$3,"&lt;="&amp;Summary!$B$19)</f>
        <v>-5370446.9049137142</v>
      </c>
      <c r="E32" s="162">
        <f>SUMIFS('Monthly CF'!$C34:$EE34,'Monthly CF'!$C$1:$EE$1,'Annual CF'!E$1,'Monthly CF'!$C$3:$EE$3,"&lt;="&amp;Summary!$B$19)</f>
        <v>-745240.704411702</v>
      </c>
      <c r="F32" s="162">
        <f>SUMIFS('Monthly CF'!$C34:$EE34,'Monthly CF'!$C$1:$EE$1,'Annual CF'!F$1,'Monthly CF'!$C$3:$EE$3,"&lt;="&amp;Summary!$B$19)</f>
        <v>-389302.35333099781</v>
      </c>
      <c r="G32" s="162">
        <f>SUMIFS('Monthly CF'!$C34:$EE34,'Monthly CF'!$C$1:$EE$1,'Annual CF'!G$1,'Monthly CF'!$C$3:$EE$3,"&lt;="&amp;Summary!$B$19)</f>
        <v>-15434.768875000002</v>
      </c>
      <c r="H32" s="162">
        <f>SUMIFS('Monthly CF'!$C34:$EE34,'Monthly CF'!$C$1:$EE$1,'Annual CF'!H$1,'Monthly CF'!$C$3:$EE$3,"&lt;="&amp;Summary!$B$19)</f>
        <v>-502383.41216954635</v>
      </c>
      <c r="I32" s="162">
        <f>SUMIFS('Monthly CF'!$C34:$EE34,'Monthly CF'!$C$1:$EE$1,'Annual CF'!I$1,'Monthly CF'!$C$3:$EE$3,"&lt;="&amp;Summary!$B$19)</f>
        <v>-140859.18229680011</v>
      </c>
      <c r="J32" s="162">
        <f>SUMIFS('Monthly CF'!$C34:$EE34,'Monthly CF'!$C$1:$EE$1,'Annual CF'!J$1,'Monthly CF'!$C$3:$EE$3,"&lt;="&amp;Summary!$B$19)</f>
        <v>-16865.988688472124</v>
      </c>
      <c r="K32" s="162">
        <f>SUMIFS('Monthly CF'!$C34:$EE34,'Monthly CF'!$C$1:$EE$1,'Annual CF'!K$1,'Monthly CF'!$C$3:$EE$3,"&lt;="&amp;Summary!$B$19)</f>
        <v>0</v>
      </c>
      <c r="L32" s="162">
        <f>SUMIFS('Monthly CF'!$C34:$EE34,'Monthly CF'!$C$1:$EE$1,'Annual CF'!L$1,'Monthly CF'!$C$3:$EE$3,"&lt;="&amp;Summary!$B$19)</f>
        <v>0</v>
      </c>
      <c r="M32" s="163">
        <f>SUMIFS('Monthly CF'!$C34:$EE34,'Monthly CF'!$C$1:$EE$1,'Annual CF'!M$1,'Monthly CF'!$C$3:$EE$3,"&lt;="&amp;Summary!$B$19)</f>
        <v>0</v>
      </c>
    </row>
    <row r="33" spans="1:13" x14ac:dyDescent="0.25">
      <c r="A33" s="6"/>
      <c r="B33" s="27"/>
      <c r="C33" s="156"/>
      <c r="D33" s="156"/>
      <c r="E33" s="156"/>
      <c r="F33" s="156"/>
      <c r="G33" s="156"/>
      <c r="H33" s="156"/>
      <c r="I33" s="156"/>
      <c r="J33" s="156"/>
      <c r="K33" s="156"/>
      <c r="L33" s="156"/>
      <c r="M33" s="158"/>
    </row>
    <row r="34" spans="1:13" x14ac:dyDescent="0.25">
      <c r="A34" s="156">
        <f ca="1">SUM(C34:M34)</f>
        <v>-2995259.4675071696</v>
      </c>
      <c r="B34" s="87" t="s">
        <v>219</v>
      </c>
      <c r="C34" s="220"/>
      <c r="D34" s="162">
        <f>SUMIFS('Monthly CF'!$C36:$EE36,'Monthly CF'!$C$1:$EE$1,'Annual CF'!D$1,'Monthly CF'!$C$3:$EE$3,"&lt;="&amp;Summary!$B$19)</f>
        <v>-5370446.9049137142</v>
      </c>
      <c r="E34" s="162">
        <f ca="1">SUMIFS('Monthly CF'!$C36:$EE36,'Monthly CF'!$C$1:$EE$1,'Annual CF'!E$1,'Monthly CF'!$C$3:$EE$3,"&lt;="&amp;Summary!$B$19)</f>
        <v>-762305.3681581124</v>
      </c>
      <c r="F34" s="162">
        <f ca="1">SUMIFS('Monthly CF'!$C36:$EE36,'Monthly CF'!$C$1:$EE$1,'Annual CF'!F$1,'Monthly CF'!$C$3:$EE$3,"&lt;="&amp;Summary!$B$19)</f>
        <v>173488.64013069757</v>
      </c>
      <c r="G34" s="162">
        <f ca="1">SUMIFS('Monthly CF'!$C36:$EE36,'Monthly CF'!$C$1:$EE$1,'Annual CF'!G$1,'Monthly CF'!$C$3:$EE$3,"&lt;="&amp;Summary!$B$19)</f>
        <v>903302.68606249988</v>
      </c>
      <c r="H34" s="162">
        <f ca="1">SUMIFS('Monthly CF'!$C36:$EE36,'Monthly CF'!$C$1:$EE$1,'Annual CF'!H$1,'Monthly CF'!$C$3:$EE$3,"&lt;="&amp;Summary!$B$19)</f>
        <v>267414.13304397336</v>
      </c>
      <c r="I34" s="162">
        <f ca="1">SUMIFS('Monthly CF'!$C36:$EE36,'Monthly CF'!$C$1:$EE$1,'Annual CF'!I$1,'Monthly CF'!$C$3:$EE$3,"&lt;="&amp;Summary!$B$19)</f>
        <v>766388.19875262864</v>
      </c>
      <c r="J34" s="162">
        <f ca="1">SUMIFS('Monthly CF'!$C36:$EE36,'Monthly CF'!$C$1:$EE$1,'Annual CF'!J$1,'Monthly CF'!$C$3:$EE$3,"&lt;="&amp;Summary!$B$19)</f>
        <v>1026899.1475748571</v>
      </c>
      <c r="K34" s="162">
        <f>SUMIFS('Monthly CF'!$C36:$EE36,'Monthly CF'!$C$1:$EE$1,'Annual CF'!K$1,'Monthly CF'!$C$3:$EE$3,"&lt;="&amp;Summary!$B$19)</f>
        <v>0</v>
      </c>
      <c r="L34" s="162">
        <f>SUMIFS('Monthly CF'!$C36:$EE36,'Monthly CF'!$C$1:$EE$1,'Annual CF'!L$1,'Monthly CF'!$C$3:$EE$3,"&lt;="&amp;Summary!$B$19)</f>
        <v>0</v>
      </c>
      <c r="M34" s="163">
        <f>SUMIFS('Monthly CF'!$C36:$EE36,'Monthly CF'!$C$1:$EE$1,'Annual CF'!M$1,'Monthly CF'!$C$3:$EE$3,"&lt;="&amp;Summary!$B$19)</f>
        <v>0</v>
      </c>
    </row>
    <row r="35" spans="1:13" x14ac:dyDescent="0.25">
      <c r="A35" s="6"/>
      <c r="B35" s="27"/>
      <c r="C35" s="156"/>
      <c r="D35" s="156"/>
      <c r="E35" s="156"/>
      <c r="F35" s="156"/>
      <c r="G35" s="156"/>
      <c r="H35" s="156"/>
      <c r="I35" s="156"/>
      <c r="J35" s="156"/>
      <c r="K35" s="156"/>
      <c r="L35" s="156"/>
      <c r="M35" s="158"/>
    </row>
    <row r="36" spans="1:13" x14ac:dyDescent="0.25">
      <c r="A36" s="6"/>
      <c r="B36" s="219" t="s">
        <v>220</v>
      </c>
      <c r="C36" s="156"/>
      <c r="D36" s="156"/>
      <c r="E36" s="156"/>
      <c r="F36" s="156"/>
      <c r="G36" s="156"/>
      <c r="H36" s="156"/>
      <c r="I36" s="156"/>
      <c r="J36" s="156"/>
      <c r="K36" s="156"/>
      <c r="L36" s="156"/>
      <c r="M36" s="158"/>
    </row>
    <row r="37" spans="1:13" x14ac:dyDescent="0.25">
      <c r="A37" s="156">
        <f t="shared" ref="A37:A38" ca="1" si="6">SUM(C37:M37)</f>
        <v>-53848.579593105584</v>
      </c>
      <c r="B37" s="27" t="s">
        <v>25</v>
      </c>
      <c r="C37" s="156"/>
      <c r="D37" s="156">
        <f>SUMIFS('Monthly CF'!$C39:$EE39,'Monthly CF'!$C$1:$EE$1,'Annual CF'!D$1,'Monthly CF'!$C$3:$EE$3,"&lt;="&amp;Summary!$B$19)</f>
        <v>0</v>
      </c>
      <c r="E37" s="156">
        <f ca="1">SUMIFS('Monthly CF'!$C39:$EE39,'Monthly CF'!$C$1:$EE$1,'Annual CF'!E$1,'Monthly CF'!$C$3:$EE$3,"&lt;="&amp;Summary!$B$19)</f>
        <v>-169.51727000517994</v>
      </c>
      <c r="F37" s="156">
        <f ca="1">SUMIFS('Monthly CF'!$C39:$EE39,'Monthly CF'!$C$1:$EE$1,'Annual CF'!F$1,'Monthly CF'!$C$3:$EE$3,"&lt;="&amp;Summary!$B$19)</f>
        <v>-7406.414571177459</v>
      </c>
      <c r="G37" s="156">
        <f ca="1">SUMIFS('Monthly CF'!$C39:$EE39,'Monthly CF'!$C$1:$EE$1,'Annual CF'!G$1,'Monthly CF'!$C$3:$EE$3,"&lt;="&amp;Summary!$B$19)</f>
        <v>-11608.759549062504</v>
      </c>
      <c r="H37" s="156">
        <f ca="1">SUMIFS('Monthly CF'!$C39:$EE39,'Monthly CF'!$C$1:$EE$1,'Annual CF'!H$1,'Monthly CF'!$C$3:$EE$3,"&lt;="&amp;Summary!$B$19)</f>
        <v>-10038.830612489399</v>
      </c>
      <c r="I37" s="156">
        <f ca="1">SUMIFS('Monthly CF'!$C39:$EE39,'Monthly CF'!$C$1:$EE$1,'Annual CF'!I$1,'Monthly CF'!$C$3:$EE$3,"&lt;="&amp;Summary!$B$19)</f>
        <v>-11571.39472574345</v>
      </c>
      <c r="J37" s="156">
        <f ca="1">SUMIFS('Monthly CF'!$C39:$EE39,'Monthly CF'!$C$1:$EE$1,'Annual CF'!J$1,'Monthly CF'!$C$3:$EE$3,"&lt;="&amp;Summary!$B$19)</f>
        <v>-13053.662864627595</v>
      </c>
      <c r="K37" s="156">
        <f>SUMIFS('Monthly CF'!$C39:$EE39,'Monthly CF'!$C$1:$EE$1,'Annual CF'!K$1,'Monthly CF'!$C$3:$EE$3,"&lt;="&amp;Summary!$B$19)</f>
        <v>0</v>
      </c>
      <c r="L37" s="156">
        <f>SUMIFS('Monthly CF'!$C39:$EE39,'Monthly CF'!$C$1:$EE$1,'Annual CF'!L$1,'Monthly CF'!$C$3:$EE$3,"&lt;="&amp;Summary!$B$19)</f>
        <v>0</v>
      </c>
      <c r="M37" s="158">
        <f>SUMIFS('Monthly CF'!$C39:$EE39,'Monthly CF'!$C$1:$EE$1,'Annual CF'!M$1,'Monthly CF'!$C$3:$EE$3,"&lt;="&amp;Summary!$B$19)</f>
        <v>0</v>
      </c>
    </row>
    <row r="38" spans="1:13" x14ac:dyDescent="0.25">
      <c r="A38" s="156">
        <f t="shared" si="6"/>
        <v>-386712.4800000001</v>
      </c>
      <c r="B38" s="27" t="s">
        <v>27</v>
      </c>
      <c r="C38" s="156"/>
      <c r="D38" s="156">
        <f>SUMIFS('Monthly CF'!$C40:$EE40,'Monthly CF'!$C$1:$EE$1,'Annual CF'!D$1,'Monthly CF'!$C$3:$EE$3,"&lt;="&amp;Summary!$B$19)</f>
        <v>-375931.28334396012</v>
      </c>
      <c r="E38" s="156">
        <f>SUMIFS('Monthly CF'!$C40:$EE40,'Monthly CF'!$C$1:$EE$1,'Annual CF'!E$1,'Monthly CF'!$C$3:$EE$3,"&lt;="&amp;Summary!$B$19)</f>
        <v>-10781.196656039974</v>
      </c>
      <c r="F38" s="156">
        <f>SUMIFS('Monthly CF'!$C40:$EE40,'Monthly CF'!$C$1:$EE$1,'Annual CF'!F$1,'Monthly CF'!$C$3:$EE$3,"&lt;="&amp;Summary!$B$19)</f>
        <v>0</v>
      </c>
      <c r="G38" s="156">
        <f>SUMIFS('Monthly CF'!$C40:$EE40,'Monthly CF'!$C$1:$EE$1,'Annual CF'!G$1,'Monthly CF'!$C$3:$EE$3,"&lt;="&amp;Summary!$B$19)</f>
        <v>0</v>
      </c>
      <c r="H38" s="156">
        <f>SUMIFS('Monthly CF'!$C40:$EE40,'Monthly CF'!$C$1:$EE$1,'Annual CF'!H$1,'Monthly CF'!$C$3:$EE$3,"&lt;="&amp;Summary!$B$19)</f>
        <v>0</v>
      </c>
      <c r="I38" s="156">
        <f>SUMIFS('Monthly CF'!$C40:$EE40,'Monthly CF'!$C$1:$EE$1,'Annual CF'!I$1,'Monthly CF'!$C$3:$EE$3,"&lt;="&amp;Summary!$B$19)</f>
        <v>0</v>
      </c>
      <c r="J38" s="156">
        <f>SUMIFS('Monthly CF'!$C40:$EE40,'Monthly CF'!$C$1:$EE$1,'Annual CF'!J$1,'Monthly CF'!$C$3:$EE$3,"&lt;="&amp;Summary!$B$19)</f>
        <v>0</v>
      </c>
      <c r="K38" s="156">
        <f>SUMIFS('Monthly CF'!$C40:$EE40,'Monthly CF'!$C$1:$EE$1,'Annual CF'!K$1,'Monthly CF'!$C$3:$EE$3,"&lt;="&amp;Summary!$B$19)</f>
        <v>0</v>
      </c>
      <c r="L38" s="156">
        <f>SUMIFS('Monthly CF'!$C40:$EE40,'Monthly CF'!$C$1:$EE$1,'Annual CF'!L$1,'Monthly CF'!$C$3:$EE$3,"&lt;="&amp;Summary!$B$19)</f>
        <v>0</v>
      </c>
      <c r="M38" s="158">
        <f>SUMIFS('Monthly CF'!$C40:$EE40,'Monthly CF'!$C$1:$EE$1,'Annual CF'!M$1,'Monthly CF'!$C$3:$EE$3,"&lt;="&amp;Summary!$B$19)</f>
        <v>0</v>
      </c>
    </row>
    <row r="39" spans="1:13" x14ac:dyDescent="0.25">
      <c r="A39" s="6"/>
      <c r="B39" s="27"/>
      <c r="C39" s="156"/>
      <c r="D39" s="156"/>
      <c r="E39" s="156"/>
      <c r="F39" s="156"/>
      <c r="G39" s="156"/>
      <c r="H39" s="156"/>
      <c r="I39" s="156"/>
      <c r="J39" s="156"/>
      <c r="K39" s="156"/>
      <c r="L39" s="156"/>
      <c r="M39" s="158"/>
    </row>
    <row r="40" spans="1:13" x14ac:dyDescent="0.25">
      <c r="A40" s="6"/>
      <c r="B40" s="219" t="s">
        <v>221</v>
      </c>
      <c r="C40" s="156"/>
      <c r="D40" s="156"/>
      <c r="E40" s="156"/>
      <c r="F40" s="156"/>
      <c r="G40" s="156"/>
      <c r="H40" s="156"/>
      <c r="I40" s="156"/>
      <c r="J40" s="156"/>
      <c r="K40" s="156"/>
      <c r="L40" s="156"/>
      <c r="M40" s="158"/>
    </row>
    <row r="41" spans="1:13" x14ac:dyDescent="0.25">
      <c r="A41" s="156">
        <f t="shared" ref="A41:A43" si="7">SUM(C41:M41)</f>
        <v>-4000000</v>
      </c>
      <c r="B41" s="27" t="s">
        <v>9</v>
      </c>
      <c r="C41" s="156">
        <f>SUMIFS('Monthly CF'!$C43:$EE43,'Monthly CF'!$C$1:$EE$1,'Annual CF'!C$1,'Monthly CF'!$C$3:$EE$3,"&lt;="&amp;Summary!$B$19)</f>
        <v>-4000000</v>
      </c>
      <c r="D41" s="156"/>
      <c r="E41" s="156"/>
      <c r="F41" s="156"/>
      <c r="G41" s="156"/>
      <c r="H41" s="156"/>
      <c r="I41" s="156"/>
      <c r="J41" s="156"/>
      <c r="K41" s="156"/>
      <c r="L41" s="156"/>
      <c r="M41" s="158"/>
    </row>
    <row r="42" spans="1:13" x14ac:dyDescent="0.25">
      <c r="A42" s="156">
        <f t="shared" si="7"/>
        <v>-40000</v>
      </c>
      <c r="B42" s="27" t="s">
        <v>12</v>
      </c>
      <c r="C42" s="156">
        <f>SUMIFS('Monthly CF'!$C44:$EE44,'Monthly CF'!$C$1:$EE$1,'Annual CF'!C$1,'Monthly CF'!$C$3:$EE$3,"&lt;="&amp;Summary!$B$19)</f>
        <v>-40000</v>
      </c>
      <c r="D42" s="156"/>
      <c r="E42" s="156"/>
      <c r="F42" s="156"/>
      <c r="G42" s="156"/>
      <c r="H42" s="156"/>
      <c r="I42" s="156"/>
      <c r="J42" s="156"/>
      <c r="K42" s="156"/>
      <c r="L42" s="156"/>
      <c r="M42" s="158"/>
    </row>
    <row r="43" spans="1:13" x14ac:dyDescent="0.25">
      <c r="A43" s="156">
        <f t="shared" si="7"/>
        <v>-75000</v>
      </c>
      <c r="B43" s="27" t="s">
        <v>13</v>
      </c>
      <c r="C43" s="156">
        <f>SUMIFS('Monthly CF'!$C45:$EE45,'Monthly CF'!$C$1:$EE$1,'Annual CF'!C$1,'Monthly CF'!$C$3:$EE$3,"&lt;="&amp;Summary!$B$19)</f>
        <v>-75000</v>
      </c>
      <c r="D43" s="156"/>
      <c r="E43" s="156"/>
      <c r="F43" s="156"/>
      <c r="G43" s="156"/>
      <c r="H43" s="156"/>
      <c r="I43" s="156"/>
      <c r="J43" s="156"/>
      <c r="K43" s="156"/>
      <c r="L43" s="156"/>
      <c r="M43" s="158"/>
    </row>
    <row r="44" spans="1:13" x14ac:dyDescent="0.25">
      <c r="A44" s="6"/>
      <c r="B44" s="27"/>
      <c r="C44" s="156"/>
      <c r="D44" s="156"/>
      <c r="E44" s="156"/>
      <c r="F44" s="156"/>
      <c r="G44" s="156"/>
      <c r="H44" s="156"/>
      <c r="I44" s="156"/>
      <c r="J44" s="156"/>
      <c r="K44" s="156"/>
      <c r="L44" s="156"/>
      <c r="M44" s="158"/>
    </row>
    <row r="45" spans="1:13" x14ac:dyDescent="0.25">
      <c r="A45" s="6"/>
      <c r="B45" s="219" t="s">
        <v>15</v>
      </c>
      <c r="C45" s="156"/>
      <c r="D45" s="156"/>
      <c r="E45" s="156"/>
      <c r="F45" s="156"/>
      <c r="G45" s="156"/>
      <c r="H45" s="156"/>
      <c r="I45" s="156"/>
      <c r="J45" s="156"/>
      <c r="K45" s="156"/>
      <c r="L45" s="156"/>
      <c r="M45" s="158"/>
    </row>
    <row r="46" spans="1:13" x14ac:dyDescent="0.25">
      <c r="A46" s="156">
        <f t="shared" ref="A46:A48" ca="1" si="8">SUM(C46:M46)</f>
        <v>17826935.288385659</v>
      </c>
      <c r="B46" s="27" t="s">
        <v>222</v>
      </c>
      <c r="C46" s="156"/>
      <c r="D46" s="156">
        <f>SUMIFS('Monthly CF'!$C48:$EE48,'Monthly CF'!$C$1:$EE$1,'Annual CF'!D$1,'Monthly CF'!$C$3:$EE$3,"&lt;="&amp;Summary!$B$19)</f>
        <v>0</v>
      </c>
      <c r="E46" s="156">
        <f>SUMIFS('Monthly CF'!$C48:$EE48,'Monthly CF'!$C$1:$EE$1,'Annual CF'!E$1,'Monthly CF'!$C$3:$EE$3,"&lt;="&amp;Summary!$B$19)</f>
        <v>0</v>
      </c>
      <c r="F46" s="156">
        <f>SUMIFS('Monthly CF'!$C48:$EE48,'Monthly CF'!$C$1:$EE$1,'Annual CF'!F$1,'Monthly CF'!$C$3:$EE$3,"&lt;="&amp;Summary!$B$19)</f>
        <v>0</v>
      </c>
      <c r="G46" s="156">
        <f>SUMIFS('Monthly CF'!$C48:$EE48,'Monthly CF'!$C$1:$EE$1,'Annual CF'!G$1,'Monthly CF'!$C$3:$EE$3,"&lt;="&amp;Summary!$B$19)</f>
        <v>0</v>
      </c>
      <c r="H46" s="156">
        <f>SUMIFS('Monthly CF'!$C48:$EE48,'Monthly CF'!$C$1:$EE$1,'Annual CF'!H$1,'Monthly CF'!$C$3:$EE$3,"&lt;="&amp;Summary!$B$19)</f>
        <v>0</v>
      </c>
      <c r="I46" s="156">
        <f>SUMIFS('Monthly CF'!$C48:$EE48,'Monthly CF'!$C$1:$EE$1,'Annual CF'!I$1,'Monthly CF'!$C$3:$EE$3,"&lt;="&amp;Summary!$B$19)</f>
        <v>0</v>
      </c>
      <c r="J46" s="156">
        <f ca="1">SUMIFS('Monthly CF'!$C48:$EE48,'Monthly CF'!$C$1:$EE$1,'Annual CF'!J$1,'Monthly CF'!$C$3:$EE$3,"&lt;="&amp;Summary!$B$19)</f>
        <v>17826935.288385659</v>
      </c>
      <c r="K46" s="156">
        <f>SUMIFS('Monthly CF'!$C48:$EE48,'Monthly CF'!$C$1:$EE$1,'Annual CF'!K$1,'Monthly CF'!$C$3:$EE$3,"&lt;="&amp;Summary!$B$19)</f>
        <v>0</v>
      </c>
      <c r="L46" s="156">
        <f>SUMIFS('Monthly CF'!$C48:$EE48,'Monthly CF'!$C$1:$EE$1,'Annual CF'!L$1,'Monthly CF'!$C$3:$EE$3,"&lt;="&amp;Summary!$B$19)</f>
        <v>0</v>
      </c>
      <c r="M46" s="158">
        <f>SUMIFS('Monthly CF'!$C48:$EE48,'Monthly CF'!$C$1:$EE$1,'Annual CF'!M$1,'Monthly CF'!$C$3:$EE$3,"&lt;="&amp;Summary!$B$19)</f>
        <v>0</v>
      </c>
    </row>
    <row r="47" spans="1:13" x14ac:dyDescent="0.25">
      <c r="A47" s="156">
        <f t="shared" ca="1" si="8"/>
        <v>-534808.05865156977</v>
      </c>
      <c r="B47" s="27" t="s">
        <v>79</v>
      </c>
      <c r="C47" s="156"/>
      <c r="D47" s="156">
        <f>SUMIFS('Monthly CF'!$C49:$EE49,'Monthly CF'!$C$1:$EE$1,'Annual CF'!D$1,'Monthly CF'!$C$3:$EE$3,"&lt;="&amp;Summary!$B$19)</f>
        <v>0</v>
      </c>
      <c r="E47" s="156">
        <f>SUMIFS('Monthly CF'!$C49:$EE49,'Monthly CF'!$C$1:$EE$1,'Annual CF'!E$1,'Monthly CF'!$C$3:$EE$3,"&lt;="&amp;Summary!$B$19)</f>
        <v>0</v>
      </c>
      <c r="F47" s="156">
        <f>SUMIFS('Monthly CF'!$C49:$EE49,'Monthly CF'!$C$1:$EE$1,'Annual CF'!F$1,'Monthly CF'!$C$3:$EE$3,"&lt;="&amp;Summary!$B$19)</f>
        <v>0</v>
      </c>
      <c r="G47" s="156">
        <f>SUMIFS('Monthly CF'!$C49:$EE49,'Monthly CF'!$C$1:$EE$1,'Annual CF'!G$1,'Monthly CF'!$C$3:$EE$3,"&lt;="&amp;Summary!$B$19)</f>
        <v>0</v>
      </c>
      <c r="H47" s="156">
        <f>SUMIFS('Monthly CF'!$C49:$EE49,'Monthly CF'!$C$1:$EE$1,'Annual CF'!H$1,'Monthly CF'!$C$3:$EE$3,"&lt;="&amp;Summary!$B$19)</f>
        <v>0</v>
      </c>
      <c r="I47" s="156">
        <f>SUMIFS('Monthly CF'!$C49:$EE49,'Monthly CF'!$C$1:$EE$1,'Annual CF'!I$1,'Monthly CF'!$C$3:$EE$3,"&lt;="&amp;Summary!$B$19)</f>
        <v>0</v>
      </c>
      <c r="J47" s="156">
        <f ca="1">SUMIFS('Monthly CF'!$C49:$EE49,'Monthly CF'!$C$1:$EE$1,'Annual CF'!J$1,'Monthly CF'!$C$3:$EE$3,"&lt;="&amp;Summary!$B$19)</f>
        <v>-534808.05865156977</v>
      </c>
      <c r="K47" s="156">
        <f>SUMIFS('Monthly CF'!$C49:$EE49,'Monthly CF'!$C$1:$EE$1,'Annual CF'!K$1,'Monthly CF'!$C$3:$EE$3,"&lt;="&amp;Summary!$B$19)</f>
        <v>0</v>
      </c>
      <c r="L47" s="156">
        <f>SUMIFS('Monthly CF'!$C49:$EE49,'Monthly CF'!$C$1:$EE$1,'Annual CF'!L$1,'Monthly CF'!$C$3:$EE$3,"&lt;="&amp;Summary!$B$19)</f>
        <v>0</v>
      </c>
      <c r="M47" s="158">
        <f>SUMIFS('Monthly CF'!$C49:$EE49,'Monthly CF'!$C$1:$EE$1,'Annual CF'!M$1,'Monthly CF'!$C$3:$EE$3,"&lt;="&amp;Summary!$B$19)</f>
        <v>0</v>
      </c>
    </row>
    <row r="48" spans="1:13" x14ac:dyDescent="0.25">
      <c r="A48" s="156">
        <f t="shared" ca="1" si="8"/>
        <v>-178269.3528838566</v>
      </c>
      <c r="B48" s="27" t="s">
        <v>26</v>
      </c>
      <c r="C48" s="156"/>
      <c r="D48" s="156">
        <f>SUMIFS('Monthly CF'!$C50:$EE50,'Monthly CF'!$C$1:$EE$1,'Annual CF'!D$1,'Monthly CF'!$C$3:$EE$3,"&lt;="&amp;Summary!$B$19)</f>
        <v>0</v>
      </c>
      <c r="E48" s="156">
        <f>SUMIFS('Monthly CF'!$C50:$EE50,'Monthly CF'!$C$1:$EE$1,'Annual CF'!E$1,'Monthly CF'!$C$3:$EE$3,"&lt;="&amp;Summary!$B$19)</f>
        <v>0</v>
      </c>
      <c r="F48" s="156">
        <f>SUMIFS('Monthly CF'!$C50:$EE50,'Monthly CF'!$C$1:$EE$1,'Annual CF'!F$1,'Monthly CF'!$C$3:$EE$3,"&lt;="&amp;Summary!$B$19)</f>
        <v>0</v>
      </c>
      <c r="G48" s="156">
        <f>SUMIFS('Monthly CF'!$C50:$EE50,'Monthly CF'!$C$1:$EE$1,'Annual CF'!G$1,'Monthly CF'!$C$3:$EE$3,"&lt;="&amp;Summary!$B$19)</f>
        <v>0</v>
      </c>
      <c r="H48" s="156">
        <f>SUMIFS('Monthly CF'!$C50:$EE50,'Monthly CF'!$C$1:$EE$1,'Annual CF'!H$1,'Monthly CF'!$C$3:$EE$3,"&lt;="&amp;Summary!$B$19)</f>
        <v>0</v>
      </c>
      <c r="I48" s="156">
        <f>SUMIFS('Monthly CF'!$C50:$EE50,'Monthly CF'!$C$1:$EE$1,'Annual CF'!I$1,'Monthly CF'!$C$3:$EE$3,"&lt;="&amp;Summary!$B$19)</f>
        <v>0</v>
      </c>
      <c r="J48" s="156">
        <f ca="1">SUMIFS('Monthly CF'!$C50:$EE50,'Monthly CF'!$C$1:$EE$1,'Annual CF'!J$1,'Monthly CF'!$C$3:$EE$3,"&lt;="&amp;Summary!$B$19)</f>
        <v>-178269.3528838566</v>
      </c>
      <c r="K48" s="156">
        <f>SUMIFS('Monthly CF'!$C50:$EE50,'Monthly CF'!$C$1:$EE$1,'Annual CF'!K$1,'Monthly CF'!$C$3:$EE$3,"&lt;="&amp;Summary!$B$19)</f>
        <v>0</v>
      </c>
      <c r="L48" s="156">
        <f>SUMIFS('Monthly CF'!$C50:$EE50,'Monthly CF'!$C$1:$EE$1,'Annual CF'!L$1,'Monthly CF'!$C$3:$EE$3,"&lt;="&amp;Summary!$B$19)</f>
        <v>0</v>
      </c>
      <c r="M48" s="158">
        <f>SUMIFS('Monthly CF'!$C50:$EE50,'Monthly CF'!$C$1:$EE$1,'Annual CF'!M$1,'Monthly CF'!$C$3:$EE$3,"&lt;="&amp;Summary!$B$19)</f>
        <v>0</v>
      </c>
    </row>
    <row r="49" spans="1:13" x14ac:dyDescent="0.25">
      <c r="A49" s="6"/>
      <c r="B49" s="27"/>
      <c r="C49" s="156"/>
      <c r="D49" s="156"/>
      <c r="E49" s="156"/>
      <c r="F49" s="156"/>
      <c r="G49" s="156"/>
      <c r="H49" s="156"/>
      <c r="I49" s="156"/>
      <c r="J49" s="156"/>
      <c r="K49" s="156"/>
      <c r="L49" s="156"/>
      <c r="M49" s="158"/>
    </row>
    <row r="50" spans="1:13" x14ac:dyDescent="0.25">
      <c r="A50" s="156">
        <f ca="1">SUM(C50:M50)</f>
        <v>9563037.3497499581</v>
      </c>
      <c r="B50" s="87" t="s">
        <v>223</v>
      </c>
      <c r="C50" s="162">
        <f>SUMIFS('Monthly CF'!$C52:$EE52,'Monthly CF'!$C$1:$EE$1,'Annual CF'!C$1,'Monthly CF'!$C$3:$EE$3,"&lt;="&amp;Summary!$B$19)</f>
        <v>-4115000</v>
      </c>
      <c r="D50" s="162">
        <f>SUMIFS('Monthly CF'!$C52:$EE52,'Monthly CF'!$C$1:$EE$1,'Annual CF'!D$1,'Monthly CF'!$C$3:$EE$3,"&lt;="&amp;Summary!$B$19)</f>
        <v>-5746378.1882576756</v>
      </c>
      <c r="E50" s="162">
        <f ca="1">SUMIFS('Monthly CF'!$C52:$EE52,'Monthly CF'!$C$1:$EE$1,'Annual CF'!E$1,'Monthly CF'!$C$3:$EE$3,"&lt;="&amp;Summary!$B$19)</f>
        <v>-773256.0820841575</v>
      </c>
      <c r="F50" s="162">
        <f ca="1">SUMIFS('Monthly CF'!$C52:$EE52,'Monthly CF'!$C$1:$EE$1,'Annual CF'!F$1,'Monthly CF'!$C$3:$EE$3,"&lt;="&amp;Summary!$B$19)</f>
        <v>166082.22555952007</v>
      </c>
      <c r="G50" s="162">
        <f ca="1">SUMIFS('Monthly CF'!$C52:$EE52,'Monthly CF'!$C$1:$EE$1,'Annual CF'!G$1,'Monthly CF'!$C$3:$EE$3,"&lt;="&amp;Summary!$B$19)</f>
        <v>891693.92651343741</v>
      </c>
      <c r="H50" s="162">
        <f ca="1">SUMIFS('Monthly CF'!$C52:$EE52,'Monthly CF'!$C$1:$EE$1,'Annual CF'!H$1,'Monthly CF'!$C$3:$EE$3,"&lt;="&amp;Summary!$B$19)</f>
        <v>257375.30243148407</v>
      </c>
      <c r="I50" s="162">
        <f ca="1">SUMIFS('Monthly CF'!$C52:$EE52,'Monthly CF'!$C$1:$EE$1,'Annual CF'!I$1,'Monthly CF'!$C$3:$EE$3,"&lt;="&amp;Summary!$B$19)</f>
        <v>754816.80402688519</v>
      </c>
      <c r="J50" s="162">
        <f ca="1">SUMIFS('Monthly CF'!$C52:$EE52,'Monthly CF'!$C$1:$EE$1,'Annual CF'!J$1,'Monthly CF'!$C$3:$EE$3,"&lt;="&amp;Summary!$B$19)</f>
        <v>18127703.361560464</v>
      </c>
      <c r="K50" s="162">
        <f>SUMIFS('Monthly CF'!$C52:$EE52,'Monthly CF'!$C$1:$EE$1,'Annual CF'!K$1,'Monthly CF'!$C$3:$EE$3,"&lt;="&amp;Summary!$B$19)</f>
        <v>0</v>
      </c>
      <c r="L50" s="162">
        <f>SUMIFS('Monthly CF'!$C52:$EE52,'Monthly CF'!$C$1:$EE$1,'Annual CF'!L$1,'Monthly CF'!$C$3:$EE$3,"&lt;="&amp;Summary!$B$19)</f>
        <v>0</v>
      </c>
      <c r="M50" s="163">
        <f>SUMIFS('Monthly CF'!$C52:$EE52,'Monthly CF'!$C$1:$EE$1,'Annual CF'!M$1,'Monthly CF'!$C$3:$EE$3,"&lt;="&amp;Summary!$B$19)</f>
        <v>0</v>
      </c>
    </row>
    <row r="51" spans="1:13" x14ac:dyDescent="0.25">
      <c r="A51" s="6"/>
      <c r="B51" s="27"/>
      <c r="C51" s="156"/>
      <c r="D51" s="156"/>
      <c r="E51" s="156"/>
      <c r="F51" s="156"/>
      <c r="G51" s="156"/>
      <c r="H51" s="156"/>
      <c r="I51" s="156"/>
      <c r="J51" s="156"/>
      <c r="K51" s="156"/>
      <c r="L51" s="156"/>
      <c r="M51" s="158"/>
    </row>
    <row r="52" spans="1:13" x14ac:dyDescent="0.25">
      <c r="A52" s="6"/>
      <c r="B52" s="219" t="s">
        <v>224</v>
      </c>
      <c r="C52" s="156"/>
      <c r="D52" s="156"/>
      <c r="E52" s="156"/>
      <c r="F52" s="156"/>
      <c r="G52" s="156"/>
      <c r="H52" s="156"/>
      <c r="I52" s="156"/>
      <c r="J52" s="156"/>
      <c r="K52" s="156"/>
      <c r="L52" s="156"/>
      <c r="M52" s="158"/>
    </row>
    <row r="53" spans="1:13" x14ac:dyDescent="0.25">
      <c r="A53" s="156">
        <f t="shared" ref="A53:A57" ca="1" si="9">SUM(C53:M53)</f>
        <v>18765059.797108926</v>
      </c>
      <c r="B53" s="27" t="s">
        <v>225</v>
      </c>
      <c r="C53" s="156">
        <f ca="1">SUMIFS('Monthly CF'!$C55:$EE55,'Monthly CF'!$C$1:$EE$1,'Annual CF'!C$1,'Monthly CF'!$C$3:$EE$3,"&lt;="&amp;Summary!$B$19)</f>
        <v>165243.96677871188</v>
      </c>
      <c r="D53" s="156">
        <f ca="1">SUMIFS('Monthly CF'!$C55:$EE55,'Monthly CF'!$C$1:$EE$1,'Annual CF'!D$1,'Monthly CF'!$C$3:$EE$3,"&lt;="&amp;Summary!$B$19)</f>
        <v>5746378.1882576756</v>
      </c>
      <c r="E53" s="156">
        <f ca="1">SUMIFS('Monthly CF'!$C55:$EE55,'Monthly CF'!$C$1:$EE$1,'Annual CF'!E$1,'Monthly CF'!$C$3:$EE$3,"&lt;="&amp;Summary!$B$19)</f>
        <v>773256.0820841575</v>
      </c>
      <c r="F53" s="156">
        <f ca="1">SUMIFS('Monthly CF'!$C55:$EE55,'Monthly CF'!$C$1:$EE$1,'Annual CF'!F$1,'Monthly CF'!$C$3:$EE$3,"&lt;="&amp;Summary!$B$19)</f>
        <v>12080181.559988381</v>
      </c>
      <c r="G53" s="156">
        <f ca="1">SUMIFS('Monthly CF'!$C55:$EE55,'Monthly CF'!$C$1:$EE$1,'Annual CF'!G$1,'Monthly CF'!$C$3:$EE$3,"&lt;="&amp;Summary!$B$19)</f>
        <v>0</v>
      </c>
      <c r="H53" s="156">
        <f ca="1">SUMIFS('Monthly CF'!$C55:$EE55,'Monthly CF'!$C$1:$EE$1,'Annual CF'!H$1,'Monthly CF'!$C$3:$EE$3,"&lt;="&amp;Summary!$B$19)</f>
        <v>0</v>
      </c>
      <c r="I53" s="156">
        <f ca="1">SUMIFS('Monthly CF'!$C55:$EE55,'Monthly CF'!$C$1:$EE$1,'Annual CF'!I$1,'Monthly CF'!$C$3:$EE$3,"&lt;="&amp;Summary!$B$19)</f>
        <v>0</v>
      </c>
      <c r="J53" s="156">
        <f ca="1">SUMIFS('Monthly CF'!$C55:$EE55,'Monthly CF'!$C$1:$EE$1,'Annual CF'!J$1,'Monthly CF'!$C$3:$EE$3,"&lt;="&amp;Summary!$B$19)</f>
        <v>0</v>
      </c>
      <c r="K53" s="156">
        <f>SUMIFS('Monthly CF'!$C55:$EE55,'Monthly CF'!$C$1:$EE$1,'Annual CF'!K$1,'Monthly CF'!$C$3:$EE$3,"&lt;="&amp;Summary!$B$19)</f>
        <v>0</v>
      </c>
      <c r="L53" s="156">
        <f>SUMIFS('Monthly CF'!$C55:$EE55,'Monthly CF'!$C$1:$EE$1,'Annual CF'!L$1,'Monthly CF'!$C$3:$EE$3,"&lt;="&amp;Summary!$B$19)</f>
        <v>0</v>
      </c>
      <c r="M53" s="158">
        <f>SUMIFS('Monthly CF'!$C55:$EE55,'Monthly CF'!$C$1:$EE$1,'Annual CF'!M$1,'Monthly CF'!$C$3:$EE$3,"&lt;="&amp;Summary!$B$19)</f>
        <v>0</v>
      </c>
    </row>
    <row r="54" spans="1:13" x14ac:dyDescent="0.25">
      <c r="A54" s="156">
        <f t="shared" ca="1" si="9"/>
        <v>-188634.95444887807</v>
      </c>
      <c r="B54" s="27" t="s">
        <v>226</v>
      </c>
      <c r="C54" s="156"/>
      <c r="D54" s="156">
        <f>SUMIFS('Monthly CF'!$C56:$EE56,'Monthly CF'!$C$1:$EE$1,'Annual CF'!D$1,'Monthly CF'!$C$3:$EE$3,"&lt;="&amp;Summary!$B$19)</f>
        <v>0</v>
      </c>
      <c r="E54" s="156">
        <f>SUMIFS('Monthly CF'!$C56:$EE56,'Monthly CF'!$C$1:$EE$1,'Annual CF'!E$1,'Monthly CF'!$C$3:$EE$3,"&lt;="&amp;Summary!$B$19)</f>
        <v>0</v>
      </c>
      <c r="F54" s="156">
        <f>SUMIFS('Monthly CF'!$C56:$EE56,'Monthly CF'!$C$1:$EE$1,'Annual CF'!F$1,'Monthly CF'!$C$3:$EE$3,"&lt;="&amp;Summary!$B$19)</f>
        <v>0</v>
      </c>
      <c r="G54" s="156">
        <f>SUMIFS('Monthly CF'!$C56:$EE56,'Monthly CF'!$C$1:$EE$1,'Annual CF'!G$1,'Monthly CF'!$C$3:$EE$3,"&lt;="&amp;Summary!$B$19)</f>
        <v>0</v>
      </c>
      <c r="H54" s="156">
        <f>SUMIFS('Monthly CF'!$C56:$EE56,'Monthly CF'!$C$1:$EE$1,'Annual CF'!H$1,'Monthly CF'!$C$3:$EE$3,"&lt;="&amp;Summary!$B$19)</f>
        <v>0</v>
      </c>
      <c r="I54" s="156">
        <f>SUMIFS('Monthly CF'!$C56:$EE56,'Monthly CF'!$C$1:$EE$1,'Annual CF'!I$1,'Monthly CF'!$C$3:$EE$3,"&lt;="&amp;Summary!$B$19)</f>
        <v>0</v>
      </c>
      <c r="J54" s="156">
        <f ca="1">SUMIFS('Monthly CF'!$C56:$EE56,'Monthly CF'!$C$1:$EE$1,'Annual CF'!J$1,'Monthly CF'!$C$3:$EE$3,"&lt;="&amp;Summary!$B$19)</f>
        <v>-188634.95444887807</v>
      </c>
      <c r="K54" s="156">
        <f>SUMIFS('Monthly CF'!$C56:$EE56,'Monthly CF'!$C$1:$EE$1,'Annual CF'!K$1,'Monthly CF'!$C$3:$EE$3,"&lt;="&amp;Summary!$B$19)</f>
        <v>0</v>
      </c>
      <c r="L54" s="156">
        <f>SUMIFS('Monthly CF'!$C56:$EE56,'Monthly CF'!$C$1:$EE$1,'Annual CF'!L$1,'Monthly CF'!$C$3:$EE$3,"&lt;="&amp;Summary!$B$19)</f>
        <v>0</v>
      </c>
      <c r="M54" s="158">
        <f>SUMIFS('Monthly CF'!$C56:$EE56,'Monthly CF'!$C$1:$EE$1,'Annual CF'!M$1,'Monthly CF'!$C$3:$EE$3,"&lt;="&amp;Summary!$B$19)</f>
        <v>0</v>
      </c>
    </row>
    <row r="55" spans="1:13" x14ac:dyDescent="0.25">
      <c r="A55" s="156">
        <f t="shared" ca="1" si="9"/>
        <v>-2403155.4550245069</v>
      </c>
      <c r="B55" s="27" t="s">
        <v>227</v>
      </c>
      <c r="C55" s="156"/>
      <c r="D55" s="156">
        <f ca="1">SUMIFS('Monthly CF'!$C57:$EE57,'Monthly CF'!$C$1:$EE$1,'Annual CF'!D$1,'Monthly CF'!$C$3:$EE$3,"&lt;="&amp;Summary!$B$19)</f>
        <v>0</v>
      </c>
      <c r="E55" s="156">
        <f ca="1">SUMIFS('Monthly CF'!$C57:$EE57,'Monthly CF'!$C$1:$EE$1,'Annual CF'!E$1,'Monthly CF'!$C$3:$EE$3,"&lt;="&amp;Summary!$B$19)</f>
        <v>0</v>
      </c>
      <c r="F55" s="156">
        <f ca="1">SUMIFS('Monthly CF'!$C57:$EE57,'Monthly CF'!$C$1:$EE$1,'Annual CF'!F$1,'Monthly CF'!$C$3:$EE$3,"&lt;="&amp;Summary!$B$19)</f>
        <v>-302270.51238429081</v>
      </c>
      <c r="G55" s="156">
        <f ca="1">SUMIFS('Monthly CF'!$C57:$EE57,'Monthly CF'!$C$1:$EE$1,'Annual CF'!G$1,'Monthly CF'!$C$3:$EE$3,"&lt;="&amp;Summary!$B$19)</f>
        <v>-526185.99691874988</v>
      </c>
      <c r="H55" s="156">
        <f ca="1">SUMIFS('Monthly CF'!$C57:$EE57,'Monthly CF'!$C$1:$EE$1,'Annual CF'!H$1,'Monthly CF'!$C$3:$EE$3,"&lt;="&amp;Summary!$B$19)</f>
        <v>-526185.99691874988</v>
      </c>
      <c r="I55" s="156">
        <f ca="1">SUMIFS('Monthly CF'!$C57:$EE57,'Monthly CF'!$C$1:$EE$1,'Annual CF'!I$1,'Monthly CF'!$C$3:$EE$3,"&lt;="&amp;Summary!$B$19)</f>
        <v>-526185.99691874988</v>
      </c>
      <c r="J55" s="156">
        <f ca="1">SUMIFS('Monthly CF'!$C57:$EE57,'Monthly CF'!$C$1:$EE$1,'Annual CF'!J$1,'Monthly CF'!$C$3:$EE$3,"&lt;="&amp;Summary!$B$19)</f>
        <v>-522326.95188396645</v>
      </c>
      <c r="K55" s="156">
        <f>SUMIFS('Monthly CF'!$C57:$EE57,'Monthly CF'!$C$1:$EE$1,'Annual CF'!K$1,'Monthly CF'!$C$3:$EE$3,"&lt;="&amp;Summary!$B$19)</f>
        <v>0</v>
      </c>
      <c r="L55" s="156">
        <f>SUMIFS('Monthly CF'!$C57:$EE57,'Monthly CF'!$C$1:$EE$1,'Annual CF'!L$1,'Monthly CF'!$C$3:$EE$3,"&lt;="&amp;Summary!$B$19)</f>
        <v>0</v>
      </c>
      <c r="M55" s="158">
        <f>SUMIFS('Monthly CF'!$C57:$EE57,'Monthly CF'!$C$1:$EE$1,'Annual CF'!M$1,'Monthly CF'!$C$3:$EE$3,"&lt;="&amp;Summary!$B$19)</f>
        <v>0</v>
      </c>
    </row>
    <row r="56" spans="1:13" x14ac:dyDescent="0.25">
      <c r="A56" s="156">
        <f t="shared" ca="1" si="9"/>
        <v>-18978452.473227866</v>
      </c>
      <c r="B56" s="27" t="s">
        <v>228</v>
      </c>
      <c r="C56" s="156"/>
      <c r="D56" s="156">
        <f>SUMIFS('Monthly CF'!$C58:$EE58,'Monthly CF'!$C$1:$EE$1,'Annual CF'!D$1,'Monthly CF'!$C$3:$EE$3,"&lt;="&amp;Summary!$B$19)</f>
        <v>0</v>
      </c>
      <c r="E56" s="156">
        <f>SUMIFS('Monthly CF'!$C58:$EE58,'Monthly CF'!$C$1:$EE$1,'Annual CF'!E$1,'Monthly CF'!$C$3:$EE$3,"&lt;="&amp;Summary!$B$19)</f>
        <v>0</v>
      </c>
      <c r="F56" s="156">
        <f ca="1">SUMIFS('Monthly CF'!$C58:$EE58,'Monthly CF'!$C$1:$EE$1,'Annual CF'!F$1,'Monthly CF'!$C$3:$EE$3,"&lt;="&amp;Summary!$B$19)</f>
        <v>-7474065.273926747</v>
      </c>
      <c r="G56" s="156">
        <f>SUMIFS('Monthly CF'!$C58:$EE58,'Monthly CF'!$C$1:$EE$1,'Annual CF'!G$1,'Monthly CF'!$C$3:$EE$3,"&lt;="&amp;Summary!$B$19)</f>
        <v>0</v>
      </c>
      <c r="H56" s="156">
        <f>SUMIFS('Monthly CF'!$C58:$EE58,'Monthly CF'!$C$1:$EE$1,'Annual CF'!H$1,'Monthly CF'!$C$3:$EE$3,"&lt;="&amp;Summary!$B$19)</f>
        <v>0</v>
      </c>
      <c r="I56" s="156">
        <f>SUMIFS('Monthly CF'!$C58:$EE58,'Monthly CF'!$C$1:$EE$1,'Annual CF'!I$1,'Monthly CF'!$C$3:$EE$3,"&lt;="&amp;Summary!$B$19)</f>
        <v>0</v>
      </c>
      <c r="J56" s="156">
        <f ca="1">SUMIFS('Monthly CF'!$C58:$EE58,'Monthly CF'!$C$1:$EE$1,'Annual CF'!J$1,'Monthly CF'!$C$3:$EE$3,"&lt;="&amp;Summary!$B$19)</f>
        <v>-11504387.19930112</v>
      </c>
      <c r="K56" s="156">
        <f>SUMIFS('Monthly CF'!$C58:$EE58,'Monthly CF'!$C$1:$EE$1,'Annual CF'!K$1,'Monthly CF'!$C$3:$EE$3,"&lt;="&amp;Summary!$B$19)</f>
        <v>0</v>
      </c>
      <c r="L56" s="156">
        <f>SUMIFS('Monthly CF'!$C58:$EE58,'Monthly CF'!$C$1:$EE$1,'Annual CF'!L$1,'Monthly CF'!$C$3:$EE$3,"&lt;="&amp;Summary!$B$19)</f>
        <v>0</v>
      </c>
      <c r="M56" s="158">
        <f>SUMIFS('Monthly CF'!$C58:$EE58,'Monthly CF'!$C$1:$EE$1,'Annual CF'!M$1,'Monthly CF'!$C$3:$EE$3,"&lt;="&amp;Summary!$B$19)</f>
        <v>0</v>
      </c>
    </row>
    <row r="57" spans="1:13" x14ac:dyDescent="0.25">
      <c r="A57" s="156">
        <f t="shared" ca="1" si="9"/>
        <v>-191670.87427676746</v>
      </c>
      <c r="B57" s="27" t="s">
        <v>92</v>
      </c>
      <c r="C57" s="156">
        <f ca="1">SUMIFS('Monthly CF'!$C59:$EE59,'Monthly CF'!$C$1:$EE$1,'Annual CF'!C$1,'Monthly CF'!$C$3:$EE$3,"&lt;="&amp;Summary!$B$19)</f>
        <v>-74740.652739267462</v>
      </c>
      <c r="D57" s="156">
        <f>SUMIFS('Monthly CF'!$C59:$EE59,'Monthly CF'!$C$1:$EE$1,'Annual CF'!D$1,'Monthly CF'!$C$3:$EE$3,"&lt;="&amp;Summary!$B$19)</f>
        <v>0</v>
      </c>
      <c r="E57" s="156">
        <f>SUMIFS('Monthly CF'!$C59:$EE59,'Monthly CF'!$C$1:$EE$1,'Annual CF'!E$1,'Monthly CF'!$C$3:$EE$3,"&lt;="&amp;Summary!$B$19)</f>
        <v>0</v>
      </c>
      <c r="F57" s="156">
        <f ca="1">SUMIFS('Monthly CF'!$C59:$EE59,'Monthly CF'!$C$1:$EE$1,'Annual CF'!F$1,'Monthly CF'!$C$3:$EE$3,"&lt;="&amp;Summary!$B$19)</f>
        <v>-116930.22153749999</v>
      </c>
      <c r="G57" s="156">
        <f>SUMIFS('Monthly CF'!$C59:$EE59,'Monthly CF'!$C$1:$EE$1,'Annual CF'!G$1,'Monthly CF'!$C$3:$EE$3,"&lt;="&amp;Summary!$B$19)</f>
        <v>0</v>
      </c>
      <c r="H57" s="156">
        <f>SUMIFS('Monthly CF'!$C59:$EE59,'Monthly CF'!$C$1:$EE$1,'Annual CF'!H$1,'Monthly CF'!$C$3:$EE$3,"&lt;="&amp;Summary!$B$19)</f>
        <v>0</v>
      </c>
      <c r="I57" s="156">
        <f>SUMIFS('Monthly CF'!$C59:$EE59,'Monthly CF'!$C$1:$EE$1,'Annual CF'!I$1,'Monthly CF'!$C$3:$EE$3,"&lt;="&amp;Summary!$B$19)</f>
        <v>0</v>
      </c>
      <c r="J57" s="156">
        <f>SUMIFS('Monthly CF'!$C59:$EE59,'Monthly CF'!$C$1:$EE$1,'Annual CF'!J$1,'Monthly CF'!$C$3:$EE$3,"&lt;="&amp;Summary!$B$19)</f>
        <v>0</v>
      </c>
      <c r="K57" s="156">
        <f>SUMIFS('Monthly CF'!$C59:$EE59,'Monthly CF'!$C$1:$EE$1,'Annual CF'!K$1,'Monthly CF'!$C$3:$EE$3,"&lt;="&amp;Summary!$B$19)</f>
        <v>0</v>
      </c>
      <c r="L57" s="156">
        <f>SUMIFS('Monthly CF'!$C59:$EE59,'Monthly CF'!$C$1:$EE$1,'Annual CF'!L$1,'Monthly CF'!$C$3:$EE$3,"&lt;="&amp;Summary!$B$19)</f>
        <v>0</v>
      </c>
      <c r="M57" s="158">
        <f>SUMIFS('Monthly CF'!$C59:$EE59,'Monthly CF'!$C$1:$EE$1,'Annual CF'!M$1,'Monthly CF'!$C$3:$EE$3,"&lt;="&amp;Summary!$B$19)</f>
        <v>0</v>
      </c>
    </row>
    <row r="58" spans="1:13" x14ac:dyDescent="0.25">
      <c r="A58" s="6"/>
      <c r="B58" s="27"/>
      <c r="C58" s="156"/>
      <c r="D58" s="156"/>
      <c r="E58" s="156"/>
      <c r="F58" s="156"/>
      <c r="G58" s="156"/>
      <c r="H58" s="156"/>
      <c r="I58" s="156"/>
      <c r="J58" s="156"/>
      <c r="K58" s="156"/>
      <c r="L58" s="156"/>
      <c r="M58" s="158"/>
    </row>
    <row r="59" spans="1:13" x14ac:dyDescent="0.25">
      <c r="A59" s="156">
        <f ca="1">SUM(C59:M59)</f>
        <v>6566183.389880863</v>
      </c>
      <c r="B59" s="87" t="s">
        <v>229</v>
      </c>
      <c r="C59" s="162">
        <f ca="1">SUMIFS('Monthly CF'!$C61:$EE61,'Monthly CF'!$C$1:$EE$1,'Annual CF'!C$1,'Monthly CF'!$C$3:$EE$3,"&lt;="&amp;Summary!$B$19)</f>
        <v>-4024496.6859605554</v>
      </c>
      <c r="D59" s="162">
        <f ca="1">SUMIFS('Monthly CF'!$C61:$EE61,'Monthly CF'!$C$1:$EE$1,'Annual CF'!D$1,'Monthly CF'!$C$3:$EE$3,"&lt;="&amp;Summary!$B$19)</f>
        <v>0</v>
      </c>
      <c r="E59" s="162">
        <f ca="1">SUMIFS('Monthly CF'!$C61:$EE61,'Monthly CF'!$C$1:$EE$1,'Annual CF'!E$1,'Monthly CF'!$C$3:$EE$3,"&lt;="&amp;Summary!$B$19)</f>
        <v>-2.9103830456733704E-11</v>
      </c>
      <c r="F59" s="162">
        <f ca="1">SUMIFS('Monthly CF'!$C61:$EE61,'Monthly CF'!$C$1:$EE$1,'Annual CF'!F$1,'Monthly CF'!$C$3:$EE$3,"&lt;="&amp;Summary!$B$19)</f>
        <v>4352997.7776993616</v>
      </c>
      <c r="G59" s="162">
        <f ca="1">SUMIFS('Monthly CF'!$C61:$EE61,'Monthly CF'!$C$1:$EE$1,'Annual CF'!G$1,'Monthly CF'!$C$3:$EE$3,"&lt;="&amp;Summary!$B$19)</f>
        <v>365507.92959468759</v>
      </c>
      <c r="H59" s="162">
        <f ca="1">SUMIFS('Monthly CF'!$C61:$EE61,'Monthly CF'!$C$1:$EE$1,'Annual CF'!H$1,'Monthly CF'!$C$3:$EE$3,"&lt;="&amp;Summary!$B$19)</f>
        <v>-268810.69448726584</v>
      </c>
      <c r="I59" s="162">
        <f ca="1">SUMIFS('Monthly CF'!$C61:$EE61,'Monthly CF'!$C$1:$EE$1,'Annual CF'!I$1,'Monthly CF'!$C$3:$EE$3,"&lt;="&amp;Summary!$B$19)</f>
        <v>228630.80710813528</v>
      </c>
      <c r="J59" s="162">
        <f ca="1">SUMIFS('Monthly CF'!$C61:$EE61,'Monthly CF'!$C$1:$EE$1,'Annual CF'!J$1,'Monthly CF'!$C$3:$EE$3,"&lt;="&amp;Summary!$B$19)</f>
        <v>5912354.2559265001</v>
      </c>
      <c r="K59" s="162">
        <f>SUMIFS('Monthly CF'!$C61:$EE61,'Monthly CF'!$C$1:$EE$1,'Annual CF'!K$1,'Monthly CF'!$C$3:$EE$3,"&lt;="&amp;Summary!$B$19)</f>
        <v>0</v>
      </c>
      <c r="L59" s="162">
        <f>SUMIFS('Monthly CF'!$C61:$EE61,'Monthly CF'!$C$1:$EE$1,'Annual CF'!L$1,'Monthly CF'!$C$3:$EE$3,"&lt;="&amp;Summary!$B$19)</f>
        <v>0</v>
      </c>
      <c r="M59" s="163">
        <f>SUMIFS('Monthly CF'!$C61:$EE61,'Monthly CF'!$C$1:$EE$1,'Annual CF'!M$1,'Monthly CF'!$C$3:$EE$3,"&lt;="&amp;Summary!$B$19)</f>
        <v>0</v>
      </c>
    </row>
    <row r="60" spans="1:13" x14ac:dyDescent="0.25">
      <c r="A60" s="6"/>
      <c r="B60" s="221"/>
      <c r="C60" s="156"/>
      <c r="D60" s="156"/>
      <c r="E60" s="156"/>
      <c r="F60" s="156"/>
      <c r="G60" s="156"/>
      <c r="H60" s="156"/>
      <c r="I60" s="156"/>
      <c r="J60" s="156"/>
      <c r="K60" s="156"/>
      <c r="L60" s="156"/>
      <c r="M60" s="156"/>
    </row>
    <row r="61" spans="1:13" x14ac:dyDescent="0.25">
      <c r="A61" s="6"/>
      <c r="B61" s="222" t="s">
        <v>19</v>
      </c>
      <c r="C61" s="214"/>
      <c r="D61" s="214"/>
      <c r="E61" s="214"/>
      <c r="F61" s="214"/>
      <c r="G61" s="214"/>
      <c r="H61" s="214"/>
      <c r="I61" s="214"/>
      <c r="J61" s="214"/>
      <c r="K61" s="214"/>
      <c r="L61" s="214"/>
      <c r="M61" s="157"/>
    </row>
    <row r="62" spans="1:13" x14ac:dyDescent="0.25">
      <c r="A62" s="156">
        <f t="shared" ref="A62:A67" ca="1" si="10">SUM(C62:M62)</f>
        <v>0</v>
      </c>
      <c r="B62" s="27" t="s">
        <v>230</v>
      </c>
      <c r="C62" s="156">
        <v>0</v>
      </c>
      <c r="D62" s="156">
        <f>C66</f>
        <v>0</v>
      </c>
      <c r="E62" s="156">
        <f t="shared" ref="E62:M62" ca="1" si="11">D66</f>
        <v>0</v>
      </c>
      <c r="F62" s="156">
        <f t="shared" ca="1" si="11"/>
        <v>0</v>
      </c>
      <c r="G62" s="156">
        <f t="shared" ca="1" si="11"/>
        <v>0</v>
      </c>
      <c r="H62" s="156">
        <f t="shared" ca="1" si="11"/>
        <v>0</v>
      </c>
      <c r="I62" s="156">
        <f t="shared" ca="1" si="11"/>
        <v>0</v>
      </c>
      <c r="J62" s="156">
        <f t="shared" ca="1" si="11"/>
        <v>0</v>
      </c>
      <c r="K62" s="156">
        <f t="shared" ca="1" si="11"/>
        <v>0</v>
      </c>
      <c r="L62" s="156">
        <f t="shared" ca="1" si="11"/>
        <v>0</v>
      </c>
      <c r="M62" s="158">
        <f t="shared" ca="1" si="11"/>
        <v>0</v>
      </c>
    </row>
    <row r="63" spans="1:13" x14ac:dyDescent="0.25">
      <c r="A63" s="156">
        <f t="shared" ca="1" si="10"/>
        <v>11221112.968612708</v>
      </c>
      <c r="B63" s="27" t="s">
        <v>231</v>
      </c>
      <c r="C63" s="156">
        <f>SUMIFS('Monthly CF'!$C65:$EE65,'Monthly CF'!$C$1:$EE$1,'Annual CF'!C$1,'Monthly CF'!$C$3:$EE$3,"&lt;="&amp;Summary!$B$19)</f>
        <v>0</v>
      </c>
      <c r="D63" s="156">
        <f ca="1">SUMIFS('Monthly CF'!$C65:$EE65,'Monthly CF'!$C$1:$EE$1,'Annual CF'!D$1,'Monthly CF'!$C$3:$EE$3,"&lt;="&amp;Summary!$B$19)</f>
        <v>0</v>
      </c>
      <c r="E63" s="156">
        <f ca="1">SUMIFS('Monthly CF'!$C65:$EE65,'Monthly CF'!$C$1:$EE$1,'Annual CF'!E$1,'Monthly CF'!$C$3:$EE$3,"&lt;="&amp;Summary!$B$19)</f>
        <v>0</v>
      </c>
      <c r="F63" s="156">
        <f ca="1">SUMIFS('Monthly CF'!$C65:$EE65,'Monthly CF'!$C$1:$EE$1,'Annual CF'!F$1,'Monthly CF'!$C$3:$EE$3,"&lt;="&amp;Summary!$B$19)</f>
        <v>4352997.7776993616</v>
      </c>
      <c r="G63" s="156">
        <f ca="1">SUMIFS('Monthly CF'!$C65:$EE65,'Monthly CF'!$C$1:$EE$1,'Annual CF'!G$1,'Monthly CF'!$C$3:$EE$3,"&lt;="&amp;Summary!$B$19)</f>
        <v>365507.92959468759</v>
      </c>
      <c r="H63" s="156">
        <f ca="1">SUMIFS('Monthly CF'!$C65:$EE65,'Monthly CF'!$C$1:$EE$1,'Annual CF'!H$1,'Monthly CF'!$C$3:$EE$3,"&lt;="&amp;Summary!$B$19)</f>
        <v>257631.66122046395</v>
      </c>
      <c r="I63" s="156">
        <f ca="1">SUMIFS('Monthly CF'!$C65:$EE65,'Monthly CF'!$C$1:$EE$1,'Annual CF'!I$1,'Monthly CF'!$C$3:$EE$3,"&lt;="&amp;Summary!$B$19)</f>
        <v>332621.34417169541</v>
      </c>
      <c r="J63" s="156">
        <f ca="1">SUMIFS('Monthly CF'!$C65:$EE65,'Monthly CF'!$C$1:$EE$1,'Annual CF'!J$1,'Monthly CF'!$C$3:$EE$3,"&lt;="&amp;Summary!$B$19)</f>
        <v>5912354.2559265001</v>
      </c>
      <c r="K63" s="156">
        <f>SUMIFS('Monthly CF'!$C65:$EE65,'Monthly CF'!$C$1:$EE$1,'Annual CF'!K$1,'Monthly CF'!$C$3:$EE$3,"&lt;="&amp;Summary!$B$19)</f>
        <v>0</v>
      </c>
      <c r="L63" s="156">
        <f>SUMIFS('Monthly CF'!$C65:$EE65,'Monthly CF'!$C$1:$EE$1,'Annual CF'!L$1,'Monthly CF'!$C$3:$EE$3,"&lt;="&amp;Summary!$B$19)</f>
        <v>0</v>
      </c>
      <c r="M63" s="158">
        <f>SUMIFS('Monthly CF'!$C65:$EE65,'Monthly CF'!$C$1:$EE$1,'Annual CF'!M$1,'Monthly CF'!$C$3:$EE$3,"&lt;="&amp;Summary!$B$19)</f>
        <v>0</v>
      </c>
    </row>
    <row r="64" spans="1:13" x14ac:dyDescent="0.25">
      <c r="A64" s="156">
        <f t="shared" ca="1" si="10"/>
        <v>-4654929.5787318461</v>
      </c>
      <c r="B64" s="27" t="s">
        <v>232</v>
      </c>
      <c r="C64" s="156">
        <f ca="1">SUMIFS('Monthly CF'!$C66:$EE66,'Monthly CF'!$C$1:$EE$1,'Annual CF'!C$1,'Monthly CF'!$C$3:$EE$3,"&lt;="&amp;Summary!$B$19)</f>
        <v>-4024496.6859605554</v>
      </c>
      <c r="D64" s="156">
        <f ca="1">SUMIFS('Monthly CF'!$C66:$EE66,'Monthly CF'!$C$1:$EE$1,'Annual CF'!D$1,'Monthly CF'!$C$3:$EE$3,"&lt;="&amp;Summary!$B$19)</f>
        <v>0</v>
      </c>
      <c r="E64" s="156">
        <f ca="1">SUMIFS('Monthly CF'!$C66:$EE66,'Monthly CF'!$C$1:$EE$1,'Annual CF'!E$1,'Monthly CF'!$C$3:$EE$3,"&lt;="&amp;Summary!$B$19)</f>
        <v>-2.9103830456733704E-11</v>
      </c>
      <c r="F64" s="156">
        <f ca="1">SUMIFS('Monthly CF'!$C66:$EE66,'Monthly CF'!$C$1:$EE$1,'Annual CF'!F$1,'Monthly CF'!$C$3:$EE$3,"&lt;="&amp;Summary!$B$19)</f>
        <v>-1.4551915228366852E-11</v>
      </c>
      <c r="G64" s="156">
        <f ca="1">SUMIFS('Monthly CF'!$C66:$EE66,'Monthly CF'!$C$1:$EE$1,'Annual CF'!G$1,'Monthly CF'!$C$3:$EE$3,"&lt;="&amp;Summary!$B$19)</f>
        <v>0</v>
      </c>
      <c r="H64" s="156">
        <f ca="1">SUMIFS('Monthly CF'!$C66:$EE66,'Monthly CF'!$C$1:$EE$1,'Annual CF'!H$1,'Monthly CF'!$C$3:$EE$3,"&lt;="&amp;Summary!$B$19)</f>
        <v>-526442.35570772982</v>
      </c>
      <c r="I64" s="156">
        <f ca="1">SUMIFS('Monthly CF'!$C66:$EE66,'Monthly CF'!$C$1:$EE$1,'Annual CF'!I$1,'Monthly CF'!$C$3:$EE$3,"&lt;="&amp;Summary!$B$19)</f>
        <v>-103990.53706356011</v>
      </c>
      <c r="J64" s="156">
        <f ca="1">SUMIFS('Monthly CF'!$C66:$EE66,'Monthly CF'!$C$1:$EE$1,'Annual CF'!J$1,'Monthly CF'!$C$3:$EE$3,"&lt;="&amp;Summary!$B$19)</f>
        <v>0</v>
      </c>
      <c r="K64" s="156">
        <f>SUMIFS('Monthly CF'!$C66:$EE66,'Monthly CF'!$C$1:$EE$1,'Annual CF'!K$1,'Monthly CF'!$C$3:$EE$3,"&lt;="&amp;Summary!$B$19)</f>
        <v>0</v>
      </c>
      <c r="L64" s="156">
        <f>SUMIFS('Monthly CF'!$C66:$EE66,'Monthly CF'!$C$1:$EE$1,'Annual CF'!L$1,'Monthly CF'!$C$3:$EE$3,"&lt;="&amp;Summary!$B$19)</f>
        <v>0</v>
      </c>
      <c r="M64" s="158">
        <f>SUMIFS('Monthly CF'!$C66:$EE66,'Monthly CF'!$C$1:$EE$1,'Annual CF'!M$1,'Monthly CF'!$C$3:$EE$3,"&lt;="&amp;Summary!$B$19)</f>
        <v>0</v>
      </c>
    </row>
    <row r="65" spans="1:13" x14ac:dyDescent="0.25">
      <c r="A65" s="156">
        <f t="shared" ca="1" si="10"/>
        <v>11221112.968612708</v>
      </c>
      <c r="B65" s="27" t="s">
        <v>233</v>
      </c>
      <c r="C65" s="156">
        <f>SUMIFS('Monthly CF'!$C67:$EE67,'Monthly CF'!$C$1:$EE$1,'Annual CF'!C$1,'Monthly CF'!$C$3:$EE$3,"&lt;="&amp;Summary!$B$19)</f>
        <v>0</v>
      </c>
      <c r="D65" s="156">
        <f ca="1">SUMIFS('Monthly CF'!$C67:$EE67,'Monthly CF'!$C$1:$EE$1,'Annual CF'!D$1,'Monthly CF'!$C$3:$EE$3,"&lt;="&amp;Summary!$B$19)</f>
        <v>0</v>
      </c>
      <c r="E65" s="156">
        <f ca="1">SUMIFS('Monthly CF'!$C67:$EE67,'Monthly CF'!$C$1:$EE$1,'Annual CF'!E$1,'Monthly CF'!$C$3:$EE$3,"&lt;="&amp;Summary!$B$19)</f>
        <v>0</v>
      </c>
      <c r="F65" s="156">
        <f ca="1">SUMIFS('Monthly CF'!$C67:$EE67,'Monthly CF'!$C$1:$EE$1,'Annual CF'!F$1,'Monthly CF'!$C$3:$EE$3,"&lt;="&amp;Summary!$B$19)</f>
        <v>4352997.7776993616</v>
      </c>
      <c r="G65" s="156">
        <f ca="1">SUMIFS('Monthly CF'!$C67:$EE67,'Monthly CF'!$C$1:$EE$1,'Annual CF'!G$1,'Monthly CF'!$C$3:$EE$3,"&lt;="&amp;Summary!$B$19)</f>
        <v>365507.92959468765</v>
      </c>
      <c r="H65" s="156">
        <f ca="1">SUMIFS('Monthly CF'!$C67:$EE67,'Monthly CF'!$C$1:$EE$1,'Annual CF'!H$1,'Monthly CF'!$C$3:$EE$3,"&lt;="&amp;Summary!$B$19)</f>
        <v>257631.66122046395</v>
      </c>
      <c r="I65" s="156">
        <f ca="1">SUMIFS('Monthly CF'!$C67:$EE67,'Monthly CF'!$C$1:$EE$1,'Annual CF'!I$1,'Monthly CF'!$C$3:$EE$3,"&lt;="&amp;Summary!$B$19)</f>
        <v>332621.34417169541</v>
      </c>
      <c r="J65" s="156">
        <f ca="1">SUMIFS('Monthly CF'!$C67:$EE67,'Monthly CF'!$C$1:$EE$1,'Annual CF'!J$1,'Monthly CF'!$C$3:$EE$3,"&lt;="&amp;Summary!$B$19)</f>
        <v>5912354.2559265001</v>
      </c>
      <c r="K65" s="156">
        <f>SUMIFS('Monthly CF'!$C67:$EE67,'Monthly CF'!$C$1:$EE$1,'Annual CF'!K$1,'Monthly CF'!$C$3:$EE$3,"&lt;="&amp;Summary!$B$19)</f>
        <v>0</v>
      </c>
      <c r="L65" s="156">
        <f>SUMIFS('Monthly CF'!$C67:$EE67,'Monthly CF'!$C$1:$EE$1,'Annual CF'!L$1,'Monthly CF'!$C$3:$EE$3,"&lt;="&amp;Summary!$B$19)</f>
        <v>0</v>
      </c>
      <c r="M65" s="158">
        <f>SUMIFS('Monthly CF'!$C67:$EE67,'Monthly CF'!$C$1:$EE$1,'Annual CF'!M$1,'Monthly CF'!$C$3:$EE$3,"&lt;="&amp;Summary!$B$19)</f>
        <v>0</v>
      </c>
    </row>
    <row r="66" spans="1:13" x14ac:dyDescent="0.25">
      <c r="A66" s="156">
        <f t="shared" ca="1" si="10"/>
        <v>0</v>
      </c>
      <c r="B66" s="27" t="s">
        <v>234</v>
      </c>
      <c r="C66" s="156">
        <f>HLOOKUP(C1*12,'Monthly CF'!$C$3:$EE$68,66,0)</f>
        <v>0</v>
      </c>
      <c r="D66" s="156">
        <f ca="1">HLOOKUP(D1*12,'Monthly CF'!$C$3:$EE$68,66,0)</f>
        <v>0</v>
      </c>
      <c r="E66" s="156">
        <f ca="1">HLOOKUP(E1*12,'Monthly CF'!$C$3:$EE$68,66,0)</f>
        <v>0</v>
      </c>
      <c r="F66" s="156">
        <f ca="1">HLOOKUP(F1*12,'Monthly CF'!$C$3:$EE$68,66,0)</f>
        <v>0</v>
      </c>
      <c r="G66" s="156">
        <f ca="1">HLOOKUP(G1*12,'Monthly CF'!$C$3:$EE$68,66,0)</f>
        <v>0</v>
      </c>
      <c r="H66" s="156">
        <f ca="1">HLOOKUP(H1*12,'Monthly CF'!$C$3:$EE$68,66,0)</f>
        <v>0</v>
      </c>
      <c r="I66" s="156">
        <f ca="1">HLOOKUP(I1*12,'Monthly CF'!$C$3:$EE$68,66,0)</f>
        <v>0</v>
      </c>
      <c r="J66" s="156">
        <f ca="1">HLOOKUP(J1*12,'Monthly CF'!$C$3:$EE$68,66,0)</f>
        <v>0</v>
      </c>
      <c r="K66" s="156">
        <f ca="1">HLOOKUP(K1*12,'Monthly CF'!$C$3:$EE$68,66,0)</f>
        <v>0</v>
      </c>
      <c r="L66" s="156">
        <f ca="1">HLOOKUP(L1*12,'Monthly CF'!$C$3:$EE$68,66,0)</f>
        <v>0</v>
      </c>
      <c r="M66" s="158">
        <f ca="1">HLOOKUP(M1*12,'Monthly CF'!$C$3:$EE$68,66,0)</f>
        <v>0</v>
      </c>
    </row>
    <row r="67" spans="1:13" x14ac:dyDescent="0.25">
      <c r="A67" s="156">
        <f t="shared" ca="1" si="10"/>
        <v>6566183.389880863</v>
      </c>
      <c r="B67" s="87" t="s">
        <v>235</v>
      </c>
      <c r="C67" s="162">
        <f ca="1">SUMIFS('Monthly CF'!$C69:$EE69,'Monthly CF'!$C$1:$EE$1,'Annual CF'!C$1,'Monthly CF'!$C$3:$EE$3,"&lt;="&amp;Summary!$B$19)</f>
        <v>-4024496.6859605554</v>
      </c>
      <c r="D67" s="162">
        <f ca="1">SUMIFS('Monthly CF'!$C69:$EE69,'Monthly CF'!$C$1:$EE$1,'Annual CF'!D$1,'Monthly CF'!$C$3:$EE$3,"&lt;="&amp;Summary!$B$19)</f>
        <v>0</v>
      </c>
      <c r="E67" s="162">
        <f ca="1">SUMIFS('Monthly CF'!$C69:$EE69,'Monthly CF'!$C$1:$EE$1,'Annual CF'!E$1,'Monthly CF'!$C$3:$EE$3,"&lt;="&amp;Summary!$B$19)</f>
        <v>-2.9103830456733704E-11</v>
      </c>
      <c r="F67" s="162">
        <f ca="1">SUMIFS('Monthly CF'!$C69:$EE69,'Monthly CF'!$C$1:$EE$1,'Annual CF'!F$1,'Monthly CF'!$C$3:$EE$3,"&lt;="&amp;Summary!$B$19)</f>
        <v>4352997.7776993616</v>
      </c>
      <c r="G67" s="162">
        <f ca="1">SUMIFS('Monthly CF'!$C69:$EE69,'Monthly CF'!$C$1:$EE$1,'Annual CF'!G$1,'Monthly CF'!$C$3:$EE$3,"&lt;="&amp;Summary!$B$19)</f>
        <v>365507.92959468765</v>
      </c>
      <c r="H67" s="162">
        <f ca="1">SUMIFS('Monthly CF'!$C69:$EE69,'Monthly CF'!$C$1:$EE$1,'Annual CF'!H$1,'Monthly CF'!$C$3:$EE$3,"&lt;="&amp;Summary!$B$19)</f>
        <v>-268810.69448726584</v>
      </c>
      <c r="I67" s="162">
        <f ca="1">SUMIFS('Monthly CF'!$C69:$EE69,'Monthly CF'!$C$1:$EE$1,'Annual CF'!I$1,'Monthly CF'!$C$3:$EE$3,"&lt;="&amp;Summary!$B$19)</f>
        <v>228630.80710813528</v>
      </c>
      <c r="J67" s="162">
        <f ca="1">SUMIFS('Monthly CF'!$C69:$EE69,'Monthly CF'!$C$1:$EE$1,'Annual CF'!J$1,'Monthly CF'!$C$3:$EE$3,"&lt;="&amp;Summary!$B$19)</f>
        <v>5912354.2559265001</v>
      </c>
      <c r="K67" s="162">
        <f>SUMIFS('Monthly CF'!$C69:$EE69,'Monthly CF'!$C$1:$EE$1,'Annual CF'!K$1,'Monthly CF'!$C$3:$EE$3,"&lt;="&amp;Summary!$B$19)</f>
        <v>0</v>
      </c>
      <c r="L67" s="162">
        <f>SUMIFS('Monthly CF'!$C69:$EE69,'Monthly CF'!$C$1:$EE$1,'Annual CF'!L$1,'Monthly CF'!$C$3:$EE$3,"&lt;="&amp;Summary!$B$19)</f>
        <v>0</v>
      </c>
      <c r="M67" s="163">
        <f>SUMIFS('Monthly CF'!$C69:$EE69,'Monthly CF'!$C$1:$EE$1,'Annual CF'!M$1,'Monthly CF'!$C$3:$EE$3,"&lt;="&amp;Summary!$B$19)</f>
        <v>0</v>
      </c>
    </row>
    <row r="68" spans="1:13" x14ac:dyDescent="0.25">
      <c r="A68" s="6"/>
      <c r="B68" s="221"/>
      <c r="C68" s="156"/>
      <c r="D68" s="156"/>
      <c r="E68" s="156"/>
      <c r="F68" s="156"/>
      <c r="G68" s="156"/>
      <c r="H68" s="156"/>
      <c r="I68" s="156"/>
      <c r="J68" s="156"/>
      <c r="K68" s="156"/>
      <c r="L68" s="156"/>
      <c r="M68" s="156"/>
    </row>
    <row r="69" spans="1:13" x14ac:dyDescent="0.25">
      <c r="A69" s="6"/>
      <c r="B69" s="87" t="s">
        <v>283</v>
      </c>
      <c r="C69" s="224"/>
      <c r="D69" s="224">
        <f>IF(SUM(D34,D37:D38)/ABS(SUMIF($C$50:C50,"&lt;"&amp;0,$C$50:C50))&lt;0,0,SUM(D34,D37:D38)/ABS(SUMIF($C$50:C50,"&lt;"&amp;0,$C$50:C50)))</f>
        <v>0</v>
      </c>
      <c r="E69" s="224">
        <f ca="1">IF(SUM(E34,E37:E38)/ABS(SUMIF($C$50:D50,"&lt;"&amp;0,$C$50:D50))&lt;0,0,SUM(E34,E37:E38)/ABS(SUMIF($C$50:D50,"&lt;"&amp;0,$C$50:D50)))</f>
        <v>0</v>
      </c>
      <c r="F69" s="224">
        <f ca="1">IF(SUM(F34,F37:F38)/ABS(SUMIF($C$50:E50,"&lt;"&amp;0,$C$50:E50))&lt;0,0,SUM(F34,F37:F38)/ABS(SUMIF($C$50:E50,"&lt;"&amp;0,$C$50:E50)))</f>
        <v>1.5617107399987879E-2</v>
      </c>
      <c r="G69" s="224">
        <f ca="1">IF(SUM(G34,G37:G38)/ABS(SUMIF($C$50:F50,"&lt;"&amp;0,$C$50:F50))&lt;0,0,SUM(G34,G37:G38)/ABS(SUMIF($C$50:F50,"&lt;"&amp;0,$C$50:F50)))</f>
        <v>8.384810458411518E-2</v>
      </c>
      <c r="H69" s="224">
        <f ca="1">IF(SUM(H34,H37:H38)/ABS(SUMIF($C$50:G50,"&lt;"&amp;0,$C$50:G50))&lt;0,0,SUM(H34,H37:H38)/ABS(SUMIF($C$50:G50,"&lt;"&amp;0,$C$50:G50)))</f>
        <v>2.4201612945849906E-2</v>
      </c>
      <c r="I69" s="224">
        <f ca="1">IF(SUM(I34,I37:I38)/ABS(SUMIF($C$50:H50,"&lt;"&amp;0,$C$50:H50))&lt;0,0,SUM(I34,I37:I38)/ABS(SUMIF($C$50:H50,"&lt;"&amp;0,$C$50:H50)))</f>
        <v>7.0977222614221874E-2</v>
      </c>
      <c r="J69" s="224">
        <f ca="1">IF(SUM(J34,J37:J38)/ABS(SUMIF($C$50:I50,"&lt;"&amp;0,$C$50:I50))&lt;0,0,SUM(J34,J37:J38)/ABS(SUMIF($C$50:I50,"&lt;"&amp;0,$C$50:I50)))</f>
        <v>9.5334306656663356E-2</v>
      </c>
      <c r="K69" s="224">
        <f ca="1">IF(SUM(K34,K37:K38)/ABS(SUMIF($C$50:J50,"&lt;"&amp;0,$C$50:J50))&lt;0,0,SUM(K34,K37:K38)/ABS(SUMIF($C$50:J50,"&lt;"&amp;0,$C$50:J50)))</f>
        <v>0</v>
      </c>
      <c r="L69" s="224">
        <f ca="1">IF(SUM(L34,L37:L38)/ABS(SUMIF($C$50:K50,"&lt;"&amp;0,$C$50:K50))&lt;0,0,SUM(L34,L37:L38)/ABS(SUMIF($C$50:K50,"&lt;"&amp;0,$C$50:K50)))</f>
        <v>0</v>
      </c>
      <c r="M69" s="225">
        <f ca="1">IF(SUM(M34,M37:M38)/ABS(SUMIF($C$50:L50,"&lt;"&amp;0,$C$50:L50))&lt;0,0,SUM(M34,M37:M38)/ABS(SUMIF($C$50:L50,"&lt;"&amp;0,$C$50:L50)))</f>
        <v>0</v>
      </c>
    </row>
    <row r="70" spans="1:13" x14ac:dyDescent="0.25">
      <c r="A70" s="6"/>
      <c r="B70" s="87" t="s">
        <v>284</v>
      </c>
      <c r="C70" s="224"/>
      <c r="D70" s="224">
        <f ca="1">IF(SUM(D34,D37:D38,D54:D55)/ABS(SUMIF($C$59:C59,"&lt;"&amp;0,$C$59:C59))&lt;0,0,SUM(D34,D37:D38,D54:D55)/ABS(SUMIF($C$59:C59,"&lt;"&amp;0,$C$59:C59)))</f>
        <v>0</v>
      </c>
      <c r="E70" s="224">
        <f ca="1">IF(SUM(E34,E37:E38,E54:E55)/ABS(SUMIF($C$59:D59,"&lt;"&amp;0,$C$59:D59))&lt;0,0,SUM(E34,E37:E38,E54:E55)/ABS(SUMIF($C$59:D59,"&lt;"&amp;0,$C$59:D59)))</f>
        <v>0</v>
      </c>
      <c r="F70" s="224">
        <f ca="1">IF(SUM(F34,F37:F38,F54:F55)/ABS(SUMIF($C$59:E59,"&lt;"&amp;0,$C$59:E59))&lt;0,0,SUM(F34,F37:F38,F54:F55)/ABS(SUMIF($C$59:E59,"&lt;"&amp;0,$C$59:E59)))</f>
        <v>0</v>
      </c>
      <c r="G70" s="224">
        <f ca="1">IF(SUM(G34,G37:G38,G54:G55)/ABS(SUMIF($C$59:F59,"&lt;"&amp;0,$C$59:F59))&lt;0,0,SUM(G34,G37:G38,G54:G55)/ABS(SUMIF($C$59:F59,"&lt;"&amp;0,$C$59:F59)))</f>
        <v>9.0820780364849307E-2</v>
      </c>
      <c r="H70" s="224">
        <f ca="1">IF(SUM(H34,H37:H38,H54:H55)/ABS(SUMIF($C$59:G59,"&lt;"&amp;0,$C$59:G59))&lt;0,0,SUM(H34,H37:H38,H54:H55)/ABS(SUMIF($C$59:G59,"&lt;"&amp;0,$C$59:G59)))</f>
        <v>0</v>
      </c>
      <c r="I70" s="224">
        <f ca="1">IF(SUM(I34,I37:I38,I54:I55)/ABS(SUMIF($C$59:H59,"&lt;"&amp;0,$C$59:H59))&lt;0,0,SUM(I34,I37:I38,I54:I55)/ABS(SUMIF($C$59:H59,"&lt;"&amp;0,$C$59:H59)))</f>
        <v>5.3252839093083412E-2</v>
      </c>
      <c r="J70" s="224">
        <f ca="1">IF(SUM(J34,J37:J38,J54:J55)/ABS(SUMIF($C$59:I59,"&lt;"&amp;0,$C$59:I59))&lt;0,0,SUM(J34,J37:J38,J54:J55)/ABS(SUMIF($C$59:I59,"&lt;"&amp;0,$C$59:I59)))</f>
        <v>7.0547843780473088E-2</v>
      </c>
      <c r="K70" s="224">
        <f ca="1">IF(SUM(K34,K37:K38,K54:K55)/ABS(SUMIF($C$59:J59,"&lt;"&amp;0,$C$59:J59))&lt;0,0,SUM(K34,K37:K38,K54:K55)/ABS(SUMIF($C$59:J59,"&lt;"&amp;0,$C$59:J59)))</f>
        <v>0</v>
      </c>
      <c r="L70" s="224">
        <f ca="1">IF(SUM(L34,L37:L38,L54:L55)/ABS(SUMIF($C$59:K59,"&lt;"&amp;0,$C$59:K59))&lt;0,0,SUM(L34,L37:L38,L54:L55)/ABS(SUMIF($C$59:K59,"&lt;"&amp;0,$C$59:K59)))</f>
        <v>0</v>
      </c>
      <c r="M70" s="225">
        <f ca="1">IF(SUM(M34,M37:M38,M54:M55)/ABS(SUMIF($C$59:L59,"&lt;"&amp;0,$C$59:L59))&lt;0,0,SUM(M34,M37:M38,M54:M55)/ABS(SUMIF($C$59:L59,"&lt;"&amp;0,$C$59:L59)))</f>
        <v>0</v>
      </c>
    </row>
    <row r="71" spans="1:13" x14ac:dyDescent="0.25">
      <c r="B71" s="2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</row>
    <row r="72" spans="1:13" x14ac:dyDescent="0.25">
      <c r="B72" s="2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</row>
    <row r="73" spans="1:13" x14ac:dyDescent="0.25">
      <c r="B73" s="2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</row>
    <row r="74" spans="1:13" x14ac:dyDescent="0.25">
      <c r="B74" s="2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</row>
    <row r="75" spans="1:13" x14ac:dyDescent="0.25">
      <c r="B75" s="2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</row>
    <row r="76" spans="1:13" x14ac:dyDescent="0.25">
      <c r="B76" s="2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</row>
    <row r="77" spans="1:13" x14ac:dyDescent="0.25">
      <c r="B77" s="2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</row>
    <row r="78" spans="1:13" x14ac:dyDescent="0.25">
      <c r="B78" s="2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</row>
    <row r="79" spans="1:13" x14ac:dyDescent="0.25">
      <c r="B79" s="2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</row>
    <row r="80" spans="1:13" x14ac:dyDescent="0.25">
      <c r="B80" s="2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</row>
    <row r="81" spans="2:13" x14ac:dyDescent="0.25">
      <c r="B81" s="2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</row>
    <row r="82" spans="2:13" x14ac:dyDescent="0.25">
      <c r="B82" s="2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</row>
    <row r="83" spans="2:13" x14ac:dyDescent="0.25">
      <c r="B83" s="2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</row>
    <row r="84" spans="2:13" x14ac:dyDescent="0.25">
      <c r="B84" s="2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</row>
    <row r="85" spans="2:13" x14ac:dyDescent="0.25">
      <c r="B85" s="2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</row>
    <row r="86" spans="2:13" x14ac:dyDescent="0.25">
      <c r="B86" s="2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</row>
  </sheetData>
  <sheetProtection algorithmName="SHA-512" hashValue="qRjCQeUdWVG28JVadMjiUijNDpzCO8pH1/JbpDfn40cTeUFWK++6yGdHUClVc2DDzowCeIhAoqRItB/ZeYKh3w==" saltValue="2X49anSshGkDtG7GBPO2MA==" spinCount="100000" sheet="1" objects="1" scenarios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1D8DE8-8FA4-4EF0-8E19-849795F1E3A7}">
  <dimension ref="A1:EK57"/>
  <sheetViews>
    <sheetView showGridLines="0" workbookViewId="0">
      <selection activeCell="M34" sqref="M34"/>
    </sheetView>
  </sheetViews>
  <sheetFormatPr defaultColWidth="8.85546875" defaultRowHeight="13.5" x14ac:dyDescent="0.25"/>
  <cols>
    <col min="1" max="1" width="8" style="1" bestFit="1" customWidth="1"/>
    <col min="2" max="2" width="14.5703125" style="1" bestFit="1" customWidth="1"/>
    <col min="3" max="3" width="3.7109375" style="1" bestFit="1" customWidth="1"/>
    <col min="4" max="4" width="25.5703125" style="1" bestFit="1" customWidth="1"/>
    <col min="5" max="5" width="13.5703125" style="1" bestFit="1" customWidth="1"/>
    <col min="6" max="6" width="7.140625" style="1" bestFit="1" customWidth="1"/>
    <col min="7" max="7" width="12.140625" style="1" bestFit="1" customWidth="1"/>
    <col min="8" max="8" width="11.140625" style="1" bestFit="1" customWidth="1"/>
    <col min="9" max="9" width="14.7109375" style="1" bestFit="1" customWidth="1"/>
    <col min="10" max="14" width="12.28515625" style="1" bestFit="1" customWidth="1"/>
    <col min="15" max="17" width="13.7109375" style="1" bestFit="1" customWidth="1"/>
    <col min="18" max="26" width="12.28515625" style="1" bestFit="1" customWidth="1"/>
    <col min="27" max="29" width="13.7109375" style="1" bestFit="1" customWidth="1"/>
    <col min="30" max="38" width="12.28515625" style="1" bestFit="1" customWidth="1"/>
    <col min="39" max="41" width="13.7109375" style="1" bestFit="1" customWidth="1"/>
    <col min="42" max="50" width="12.28515625" style="1" bestFit="1" customWidth="1"/>
    <col min="51" max="53" width="13.7109375" style="1" bestFit="1" customWidth="1"/>
    <col min="54" max="62" width="12.28515625" style="1" bestFit="1" customWidth="1"/>
    <col min="63" max="65" width="13.7109375" style="1" bestFit="1" customWidth="1"/>
    <col min="66" max="74" width="12.28515625" style="1" bestFit="1" customWidth="1"/>
    <col min="75" max="77" width="13.7109375" style="1" bestFit="1" customWidth="1"/>
    <col min="78" max="86" width="12.28515625" style="1" bestFit="1" customWidth="1"/>
    <col min="87" max="89" width="13.7109375" style="1" bestFit="1" customWidth="1"/>
    <col min="90" max="98" width="12.28515625" style="1" bestFit="1" customWidth="1"/>
    <col min="99" max="101" width="13.7109375" style="1" bestFit="1" customWidth="1"/>
    <col min="102" max="110" width="12.28515625" style="1" bestFit="1" customWidth="1"/>
    <col min="111" max="113" width="13.7109375" style="1" bestFit="1" customWidth="1"/>
    <col min="114" max="122" width="12.28515625" style="1" bestFit="1" customWidth="1"/>
    <col min="123" max="125" width="13.7109375" style="1" bestFit="1" customWidth="1"/>
    <col min="126" max="134" width="12.28515625" style="1" bestFit="1" customWidth="1"/>
    <col min="135" max="137" width="13.7109375" style="1" bestFit="1" customWidth="1"/>
    <col min="138" max="141" width="12.28515625" style="1" bestFit="1" customWidth="1"/>
    <col min="142" max="16384" width="8.85546875" style="1"/>
  </cols>
  <sheetData>
    <row r="1" spans="1:141" x14ac:dyDescent="0.25">
      <c r="A1" s="6"/>
      <c r="B1" s="6"/>
      <c r="C1" s="6"/>
      <c r="D1" s="6"/>
      <c r="E1" s="6"/>
      <c r="F1" s="6"/>
      <c r="G1" s="6"/>
      <c r="H1" s="6"/>
      <c r="I1" s="138" t="s">
        <v>149</v>
      </c>
      <c r="J1" s="139">
        <f>ROUNDUP(J2/12,0)</f>
        <v>1</v>
      </c>
      <c r="K1" s="139">
        <f t="shared" ref="K1:BV1" si="0">ROUNDUP(K2/12,0)</f>
        <v>1</v>
      </c>
      <c r="L1" s="139">
        <f t="shared" si="0"/>
        <v>1</v>
      </c>
      <c r="M1" s="139">
        <f t="shared" si="0"/>
        <v>1</v>
      </c>
      <c r="N1" s="139">
        <f t="shared" si="0"/>
        <v>1</v>
      </c>
      <c r="O1" s="139">
        <f t="shared" si="0"/>
        <v>1</v>
      </c>
      <c r="P1" s="139">
        <f t="shared" si="0"/>
        <v>1</v>
      </c>
      <c r="Q1" s="139">
        <f t="shared" si="0"/>
        <v>1</v>
      </c>
      <c r="R1" s="139">
        <f t="shared" si="0"/>
        <v>1</v>
      </c>
      <c r="S1" s="139">
        <f t="shared" si="0"/>
        <v>1</v>
      </c>
      <c r="T1" s="139">
        <f t="shared" si="0"/>
        <v>1</v>
      </c>
      <c r="U1" s="139">
        <f t="shared" si="0"/>
        <v>1</v>
      </c>
      <c r="V1" s="139">
        <f t="shared" si="0"/>
        <v>2</v>
      </c>
      <c r="W1" s="139">
        <f t="shared" si="0"/>
        <v>2</v>
      </c>
      <c r="X1" s="139">
        <f t="shared" si="0"/>
        <v>2</v>
      </c>
      <c r="Y1" s="139">
        <f t="shared" si="0"/>
        <v>2</v>
      </c>
      <c r="Z1" s="139">
        <f t="shared" si="0"/>
        <v>2</v>
      </c>
      <c r="AA1" s="139">
        <f t="shared" si="0"/>
        <v>2</v>
      </c>
      <c r="AB1" s="139">
        <f t="shared" si="0"/>
        <v>2</v>
      </c>
      <c r="AC1" s="139">
        <f t="shared" si="0"/>
        <v>2</v>
      </c>
      <c r="AD1" s="139">
        <f t="shared" si="0"/>
        <v>2</v>
      </c>
      <c r="AE1" s="139">
        <f t="shared" si="0"/>
        <v>2</v>
      </c>
      <c r="AF1" s="139">
        <f t="shared" si="0"/>
        <v>2</v>
      </c>
      <c r="AG1" s="139">
        <f t="shared" si="0"/>
        <v>2</v>
      </c>
      <c r="AH1" s="139">
        <f t="shared" si="0"/>
        <v>3</v>
      </c>
      <c r="AI1" s="139">
        <f t="shared" si="0"/>
        <v>3</v>
      </c>
      <c r="AJ1" s="139">
        <f t="shared" si="0"/>
        <v>3</v>
      </c>
      <c r="AK1" s="139">
        <f t="shared" si="0"/>
        <v>3</v>
      </c>
      <c r="AL1" s="139">
        <f t="shared" si="0"/>
        <v>3</v>
      </c>
      <c r="AM1" s="139">
        <f t="shared" si="0"/>
        <v>3</v>
      </c>
      <c r="AN1" s="139">
        <f t="shared" si="0"/>
        <v>3</v>
      </c>
      <c r="AO1" s="139">
        <f t="shared" si="0"/>
        <v>3</v>
      </c>
      <c r="AP1" s="139">
        <f t="shared" si="0"/>
        <v>3</v>
      </c>
      <c r="AQ1" s="139">
        <f t="shared" si="0"/>
        <v>3</v>
      </c>
      <c r="AR1" s="139">
        <f t="shared" si="0"/>
        <v>3</v>
      </c>
      <c r="AS1" s="139">
        <f t="shared" si="0"/>
        <v>3</v>
      </c>
      <c r="AT1" s="139">
        <f t="shared" si="0"/>
        <v>4</v>
      </c>
      <c r="AU1" s="139">
        <f t="shared" si="0"/>
        <v>4</v>
      </c>
      <c r="AV1" s="139">
        <f t="shared" si="0"/>
        <v>4</v>
      </c>
      <c r="AW1" s="139">
        <f t="shared" si="0"/>
        <v>4</v>
      </c>
      <c r="AX1" s="139">
        <f t="shared" si="0"/>
        <v>4</v>
      </c>
      <c r="AY1" s="139">
        <f t="shared" si="0"/>
        <v>4</v>
      </c>
      <c r="AZ1" s="139">
        <f t="shared" si="0"/>
        <v>4</v>
      </c>
      <c r="BA1" s="139">
        <f t="shared" si="0"/>
        <v>4</v>
      </c>
      <c r="BB1" s="139">
        <f t="shared" si="0"/>
        <v>4</v>
      </c>
      <c r="BC1" s="139">
        <f t="shared" si="0"/>
        <v>4</v>
      </c>
      <c r="BD1" s="139">
        <f t="shared" si="0"/>
        <v>4</v>
      </c>
      <c r="BE1" s="139">
        <f t="shared" si="0"/>
        <v>4</v>
      </c>
      <c r="BF1" s="139">
        <f t="shared" si="0"/>
        <v>5</v>
      </c>
      <c r="BG1" s="139">
        <f t="shared" si="0"/>
        <v>5</v>
      </c>
      <c r="BH1" s="139">
        <f t="shared" si="0"/>
        <v>5</v>
      </c>
      <c r="BI1" s="139">
        <f t="shared" si="0"/>
        <v>5</v>
      </c>
      <c r="BJ1" s="139">
        <f t="shared" si="0"/>
        <v>5</v>
      </c>
      <c r="BK1" s="139">
        <f t="shared" si="0"/>
        <v>5</v>
      </c>
      <c r="BL1" s="139">
        <f t="shared" si="0"/>
        <v>5</v>
      </c>
      <c r="BM1" s="139">
        <f t="shared" si="0"/>
        <v>5</v>
      </c>
      <c r="BN1" s="139">
        <f t="shared" si="0"/>
        <v>5</v>
      </c>
      <c r="BO1" s="139">
        <f t="shared" si="0"/>
        <v>5</v>
      </c>
      <c r="BP1" s="139">
        <f t="shared" si="0"/>
        <v>5</v>
      </c>
      <c r="BQ1" s="139">
        <f t="shared" si="0"/>
        <v>5</v>
      </c>
      <c r="BR1" s="139">
        <f t="shared" si="0"/>
        <v>6</v>
      </c>
      <c r="BS1" s="139">
        <f t="shared" si="0"/>
        <v>6</v>
      </c>
      <c r="BT1" s="139">
        <f t="shared" si="0"/>
        <v>6</v>
      </c>
      <c r="BU1" s="139">
        <f t="shared" si="0"/>
        <v>6</v>
      </c>
      <c r="BV1" s="139">
        <f t="shared" si="0"/>
        <v>6</v>
      </c>
      <c r="BW1" s="139">
        <f t="shared" ref="BW1:EH1" si="1">ROUNDUP(BW2/12,0)</f>
        <v>6</v>
      </c>
      <c r="BX1" s="139">
        <f t="shared" si="1"/>
        <v>6</v>
      </c>
      <c r="BY1" s="139">
        <f t="shared" si="1"/>
        <v>6</v>
      </c>
      <c r="BZ1" s="139">
        <f t="shared" si="1"/>
        <v>6</v>
      </c>
      <c r="CA1" s="139">
        <f t="shared" si="1"/>
        <v>6</v>
      </c>
      <c r="CB1" s="139">
        <f t="shared" si="1"/>
        <v>6</v>
      </c>
      <c r="CC1" s="139">
        <f t="shared" si="1"/>
        <v>6</v>
      </c>
      <c r="CD1" s="139">
        <f t="shared" si="1"/>
        <v>7</v>
      </c>
      <c r="CE1" s="139">
        <f t="shared" si="1"/>
        <v>7</v>
      </c>
      <c r="CF1" s="139">
        <f t="shared" si="1"/>
        <v>7</v>
      </c>
      <c r="CG1" s="139">
        <f t="shared" si="1"/>
        <v>7</v>
      </c>
      <c r="CH1" s="139">
        <f t="shared" si="1"/>
        <v>7</v>
      </c>
      <c r="CI1" s="139">
        <f t="shared" si="1"/>
        <v>7</v>
      </c>
      <c r="CJ1" s="139">
        <f t="shared" si="1"/>
        <v>7</v>
      </c>
      <c r="CK1" s="139">
        <f t="shared" si="1"/>
        <v>7</v>
      </c>
      <c r="CL1" s="139">
        <f t="shared" si="1"/>
        <v>7</v>
      </c>
      <c r="CM1" s="139">
        <f t="shared" si="1"/>
        <v>7</v>
      </c>
      <c r="CN1" s="139">
        <f t="shared" si="1"/>
        <v>7</v>
      </c>
      <c r="CO1" s="139">
        <f t="shared" si="1"/>
        <v>7</v>
      </c>
      <c r="CP1" s="139">
        <f t="shared" si="1"/>
        <v>8</v>
      </c>
      <c r="CQ1" s="139">
        <f t="shared" si="1"/>
        <v>8</v>
      </c>
      <c r="CR1" s="139">
        <f t="shared" si="1"/>
        <v>8</v>
      </c>
      <c r="CS1" s="139">
        <f t="shared" si="1"/>
        <v>8</v>
      </c>
      <c r="CT1" s="139">
        <f t="shared" si="1"/>
        <v>8</v>
      </c>
      <c r="CU1" s="139">
        <f t="shared" si="1"/>
        <v>8</v>
      </c>
      <c r="CV1" s="139">
        <f t="shared" si="1"/>
        <v>8</v>
      </c>
      <c r="CW1" s="139">
        <f t="shared" si="1"/>
        <v>8</v>
      </c>
      <c r="CX1" s="139">
        <f t="shared" si="1"/>
        <v>8</v>
      </c>
      <c r="CY1" s="139">
        <f t="shared" si="1"/>
        <v>8</v>
      </c>
      <c r="CZ1" s="139">
        <f t="shared" si="1"/>
        <v>8</v>
      </c>
      <c r="DA1" s="139">
        <f t="shared" si="1"/>
        <v>8</v>
      </c>
      <c r="DB1" s="139">
        <f t="shared" si="1"/>
        <v>9</v>
      </c>
      <c r="DC1" s="139">
        <f t="shared" si="1"/>
        <v>9</v>
      </c>
      <c r="DD1" s="139">
        <f t="shared" si="1"/>
        <v>9</v>
      </c>
      <c r="DE1" s="139">
        <f t="shared" si="1"/>
        <v>9</v>
      </c>
      <c r="DF1" s="139">
        <f t="shared" si="1"/>
        <v>9</v>
      </c>
      <c r="DG1" s="139">
        <f t="shared" si="1"/>
        <v>9</v>
      </c>
      <c r="DH1" s="139">
        <f t="shared" si="1"/>
        <v>9</v>
      </c>
      <c r="DI1" s="139">
        <f t="shared" si="1"/>
        <v>9</v>
      </c>
      <c r="DJ1" s="139">
        <f t="shared" si="1"/>
        <v>9</v>
      </c>
      <c r="DK1" s="139">
        <f t="shared" si="1"/>
        <v>9</v>
      </c>
      <c r="DL1" s="139">
        <f t="shared" si="1"/>
        <v>9</v>
      </c>
      <c r="DM1" s="139">
        <f t="shared" si="1"/>
        <v>9</v>
      </c>
      <c r="DN1" s="139">
        <f t="shared" si="1"/>
        <v>10</v>
      </c>
      <c r="DO1" s="139">
        <f t="shared" si="1"/>
        <v>10</v>
      </c>
      <c r="DP1" s="139">
        <f t="shared" si="1"/>
        <v>10</v>
      </c>
      <c r="DQ1" s="139">
        <f t="shared" si="1"/>
        <v>10</v>
      </c>
      <c r="DR1" s="139">
        <f t="shared" si="1"/>
        <v>10</v>
      </c>
      <c r="DS1" s="139">
        <f t="shared" si="1"/>
        <v>10</v>
      </c>
      <c r="DT1" s="139">
        <f t="shared" si="1"/>
        <v>10</v>
      </c>
      <c r="DU1" s="139">
        <f t="shared" si="1"/>
        <v>10</v>
      </c>
      <c r="DV1" s="139">
        <f t="shared" si="1"/>
        <v>10</v>
      </c>
      <c r="DW1" s="139">
        <f t="shared" si="1"/>
        <v>10</v>
      </c>
      <c r="DX1" s="139">
        <f t="shared" si="1"/>
        <v>10</v>
      </c>
      <c r="DY1" s="139">
        <f t="shared" si="1"/>
        <v>10</v>
      </c>
      <c r="DZ1" s="139">
        <f t="shared" si="1"/>
        <v>11</v>
      </c>
      <c r="EA1" s="139">
        <f t="shared" si="1"/>
        <v>11</v>
      </c>
      <c r="EB1" s="139">
        <f t="shared" si="1"/>
        <v>11</v>
      </c>
      <c r="EC1" s="139">
        <f t="shared" si="1"/>
        <v>11</v>
      </c>
      <c r="ED1" s="139">
        <f t="shared" si="1"/>
        <v>11</v>
      </c>
      <c r="EE1" s="139">
        <f t="shared" si="1"/>
        <v>11</v>
      </c>
      <c r="EF1" s="139">
        <f t="shared" si="1"/>
        <v>11</v>
      </c>
      <c r="EG1" s="139">
        <f t="shared" si="1"/>
        <v>11</v>
      </c>
      <c r="EH1" s="139">
        <f t="shared" si="1"/>
        <v>11</v>
      </c>
      <c r="EI1" s="139">
        <f t="shared" ref="EI1:EK1" si="2">ROUNDUP(EI2/12,0)</f>
        <v>11</v>
      </c>
      <c r="EJ1" s="139">
        <f t="shared" si="2"/>
        <v>11</v>
      </c>
      <c r="EK1" s="139">
        <f t="shared" si="2"/>
        <v>11</v>
      </c>
    </row>
    <row r="2" spans="1:141" x14ac:dyDescent="0.25">
      <c r="A2" s="6"/>
      <c r="B2" s="6"/>
      <c r="C2" s="6"/>
      <c r="D2" s="6"/>
      <c r="E2" s="6"/>
      <c r="F2" s="6"/>
      <c r="G2" s="6"/>
      <c r="H2" s="6"/>
      <c r="I2" s="226">
        <v>0</v>
      </c>
      <c r="J2" s="97">
        <v>1</v>
      </c>
      <c r="K2" s="97">
        <f>J2+1</f>
        <v>2</v>
      </c>
      <c r="L2" s="97">
        <f t="shared" ref="L2:BW2" si="3">K2+1</f>
        <v>3</v>
      </c>
      <c r="M2" s="97">
        <f t="shared" si="3"/>
        <v>4</v>
      </c>
      <c r="N2" s="97">
        <f t="shared" si="3"/>
        <v>5</v>
      </c>
      <c r="O2" s="97">
        <f t="shared" si="3"/>
        <v>6</v>
      </c>
      <c r="P2" s="97">
        <f t="shared" si="3"/>
        <v>7</v>
      </c>
      <c r="Q2" s="97">
        <f t="shared" si="3"/>
        <v>8</v>
      </c>
      <c r="R2" s="97">
        <f t="shared" si="3"/>
        <v>9</v>
      </c>
      <c r="S2" s="97">
        <f t="shared" si="3"/>
        <v>10</v>
      </c>
      <c r="T2" s="97">
        <f t="shared" si="3"/>
        <v>11</v>
      </c>
      <c r="U2" s="97">
        <f t="shared" si="3"/>
        <v>12</v>
      </c>
      <c r="V2" s="97">
        <f t="shared" si="3"/>
        <v>13</v>
      </c>
      <c r="W2" s="97">
        <f t="shared" si="3"/>
        <v>14</v>
      </c>
      <c r="X2" s="97">
        <f t="shared" si="3"/>
        <v>15</v>
      </c>
      <c r="Y2" s="97">
        <f t="shared" si="3"/>
        <v>16</v>
      </c>
      <c r="Z2" s="97">
        <f t="shared" si="3"/>
        <v>17</v>
      </c>
      <c r="AA2" s="97">
        <f t="shared" si="3"/>
        <v>18</v>
      </c>
      <c r="AB2" s="97">
        <f t="shared" si="3"/>
        <v>19</v>
      </c>
      <c r="AC2" s="97">
        <f t="shared" si="3"/>
        <v>20</v>
      </c>
      <c r="AD2" s="97">
        <f t="shared" si="3"/>
        <v>21</v>
      </c>
      <c r="AE2" s="97">
        <f t="shared" si="3"/>
        <v>22</v>
      </c>
      <c r="AF2" s="97">
        <f t="shared" si="3"/>
        <v>23</v>
      </c>
      <c r="AG2" s="97">
        <f t="shared" si="3"/>
        <v>24</v>
      </c>
      <c r="AH2" s="97">
        <f t="shared" si="3"/>
        <v>25</v>
      </c>
      <c r="AI2" s="97">
        <f t="shared" si="3"/>
        <v>26</v>
      </c>
      <c r="AJ2" s="97">
        <f t="shared" si="3"/>
        <v>27</v>
      </c>
      <c r="AK2" s="97">
        <f t="shared" si="3"/>
        <v>28</v>
      </c>
      <c r="AL2" s="97">
        <f t="shared" si="3"/>
        <v>29</v>
      </c>
      <c r="AM2" s="97">
        <f t="shared" si="3"/>
        <v>30</v>
      </c>
      <c r="AN2" s="97">
        <f t="shared" si="3"/>
        <v>31</v>
      </c>
      <c r="AO2" s="97">
        <f t="shared" si="3"/>
        <v>32</v>
      </c>
      <c r="AP2" s="97">
        <f t="shared" si="3"/>
        <v>33</v>
      </c>
      <c r="AQ2" s="97">
        <f t="shared" si="3"/>
        <v>34</v>
      </c>
      <c r="AR2" s="97">
        <f t="shared" si="3"/>
        <v>35</v>
      </c>
      <c r="AS2" s="97">
        <f t="shared" si="3"/>
        <v>36</v>
      </c>
      <c r="AT2" s="97">
        <f t="shared" si="3"/>
        <v>37</v>
      </c>
      <c r="AU2" s="97">
        <f t="shared" si="3"/>
        <v>38</v>
      </c>
      <c r="AV2" s="97">
        <f t="shared" si="3"/>
        <v>39</v>
      </c>
      <c r="AW2" s="97">
        <f t="shared" si="3"/>
        <v>40</v>
      </c>
      <c r="AX2" s="97">
        <f t="shared" si="3"/>
        <v>41</v>
      </c>
      <c r="AY2" s="97">
        <f t="shared" si="3"/>
        <v>42</v>
      </c>
      <c r="AZ2" s="97">
        <f t="shared" si="3"/>
        <v>43</v>
      </c>
      <c r="BA2" s="97">
        <f t="shared" si="3"/>
        <v>44</v>
      </c>
      <c r="BB2" s="97">
        <f t="shared" si="3"/>
        <v>45</v>
      </c>
      <c r="BC2" s="97">
        <f t="shared" si="3"/>
        <v>46</v>
      </c>
      <c r="BD2" s="97">
        <f t="shared" si="3"/>
        <v>47</v>
      </c>
      <c r="BE2" s="97">
        <f t="shared" si="3"/>
        <v>48</v>
      </c>
      <c r="BF2" s="97">
        <f t="shared" si="3"/>
        <v>49</v>
      </c>
      <c r="BG2" s="97">
        <f t="shared" si="3"/>
        <v>50</v>
      </c>
      <c r="BH2" s="97">
        <f t="shared" si="3"/>
        <v>51</v>
      </c>
      <c r="BI2" s="97">
        <f t="shared" si="3"/>
        <v>52</v>
      </c>
      <c r="BJ2" s="97">
        <f t="shared" si="3"/>
        <v>53</v>
      </c>
      <c r="BK2" s="97">
        <f t="shared" si="3"/>
        <v>54</v>
      </c>
      <c r="BL2" s="97">
        <f t="shared" si="3"/>
        <v>55</v>
      </c>
      <c r="BM2" s="97">
        <f t="shared" si="3"/>
        <v>56</v>
      </c>
      <c r="BN2" s="97">
        <f t="shared" si="3"/>
        <v>57</v>
      </c>
      <c r="BO2" s="97">
        <f t="shared" si="3"/>
        <v>58</v>
      </c>
      <c r="BP2" s="97">
        <f t="shared" si="3"/>
        <v>59</v>
      </c>
      <c r="BQ2" s="97">
        <f t="shared" si="3"/>
        <v>60</v>
      </c>
      <c r="BR2" s="97">
        <f t="shared" si="3"/>
        <v>61</v>
      </c>
      <c r="BS2" s="97">
        <f t="shared" si="3"/>
        <v>62</v>
      </c>
      <c r="BT2" s="97">
        <f t="shared" si="3"/>
        <v>63</v>
      </c>
      <c r="BU2" s="97">
        <f t="shared" si="3"/>
        <v>64</v>
      </c>
      <c r="BV2" s="97">
        <f t="shared" si="3"/>
        <v>65</v>
      </c>
      <c r="BW2" s="97">
        <f t="shared" si="3"/>
        <v>66</v>
      </c>
      <c r="BX2" s="97">
        <f t="shared" ref="BX2:EI2" si="4">BW2+1</f>
        <v>67</v>
      </c>
      <c r="BY2" s="97">
        <f t="shared" si="4"/>
        <v>68</v>
      </c>
      <c r="BZ2" s="97">
        <f t="shared" si="4"/>
        <v>69</v>
      </c>
      <c r="CA2" s="97">
        <f t="shared" si="4"/>
        <v>70</v>
      </c>
      <c r="CB2" s="97">
        <f t="shared" si="4"/>
        <v>71</v>
      </c>
      <c r="CC2" s="97">
        <f t="shared" si="4"/>
        <v>72</v>
      </c>
      <c r="CD2" s="97">
        <f t="shared" si="4"/>
        <v>73</v>
      </c>
      <c r="CE2" s="97">
        <f t="shared" si="4"/>
        <v>74</v>
      </c>
      <c r="CF2" s="97">
        <f t="shared" si="4"/>
        <v>75</v>
      </c>
      <c r="CG2" s="97">
        <f t="shared" si="4"/>
        <v>76</v>
      </c>
      <c r="CH2" s="97">
        <f t="shared" si="4"/>
        <v>77</v>
      </c>
      <c r="CI2" s="97">
        <f t="shared" si="4"/>
        <v>78</v>
      </c>
      <c r="CJ2" s="97">
        <f t="shared" si="4"/>
        <v>79</v>
      </c>
      <c r="CK2" s="97">
        <f t="shared" si="4"/>
        <v>80</v>
      </c>
      <c r="CL2" s="97">
        <f t="shared" si="4"/>
        <v>81</v>
      </c>
      <c r="CM2" s="97">
        <f t="shared" si="4"/>
        <v>82</v>
      </c>
      <c r="CN2" s="97">
        <f t="shared" si="4"/>
        <v>83</v>
      </c>
      <c r="CO2" s="97">
        <f t="shared" si="4"/>
        <v>84</v>
      </c>
      <c r="CP2" s="97">
        <f t="shared" si="4"/>
        <v>85</v>
      </c>
      <c r="CQ2" s="97">
        <f t="shared" si="4"/>
        <v>86</v>
      </c>
      <c r="CR2" s="97">
        <f t="shared" si="4"/>
        <v>87</v>
      </c>
      <c r="CS2" s="97">
        <f t="shared" si="4"/>
        <v>88</v>
      </c>
      <c r="CT2" s="97">
        <f t="shared" si="4"/>
        <v>89</v>
      </c>
      <c r="CU2" s="97">
        <f t="shared" si="4"/>
        <v>90</v>
      </c>
      <c r="CV2" s="97">
        <f t="shared" si="4"/>
        <v>91</v>
      </c>
      <c r="CW2" s="97">
        <f t="shared" si="4"/>
        <v>92</v>
      </c>
      <c r="CX2" s="97">
        <f t="shared" si="4"/>
        <v>93</v>
      </c>
      <c r="CY2" s="97">
        <f t="shared" si="4"/>
        <v>94</v>
      </c>
      <c r="CZ2" s="97">
        <f t="shared" si="4"/>
        <v>95</v>
      </c>
      <c r="DA2" s="97">
        <f t="shared" si="4"/>
        <v>96</v>
      </c>
      <c r="DB2" s="97">
        <f t="shared" si="4"/>
        <v>97</v>
      </c>
      <c r="DC2" s="97">
        <f t="shared" si="4"/>
        <v>98</v>
      </c>
      <c r="DD2" s="97">
        <f t="shared" si="4"/>
        <v>99</v>
      </c>
      <c r="DE2" s="97">
        <f t="shared" si="4"/>
        <v>100</v>
      </c>
      <c r="DF2" s="97">
        <f t="shared" si="4"/>
        <v>101</v>
      </c>
      <c r="DG2" s="97">
        <f t="shared" si="4"/>
        <v>102</v>
      </c>
      <c r="DH2" s="97">
        <f t="shared" si="4"/>
        <v>103</v>
      </c>
      <c r="DI2" s="97">
        <f t="shared" si="4"/>
        <v>104</v>
      </c>
      <c r="DJ2" s="97">
        <f t="shared" si="4"/>
        <v>105</v>
      </c>
      <c r="DK2" s="97">
        <f t="shared" si="4"/>
        <v>106</v>
      </c>
      <c r="DL2" s="97">
        <f t="shared" si="4"/>
        <v>107</v>
      </c>
      <c r="DM2" s="97">
        <f t="shared" si="4"/>
        <v>108</v>
      </c>
      <c r="DN2" s="97">
        <f t="shared" si="4"/>
        <v>109</v>
      </c>
      <c r="DO2" s="97">
        <f t="shared" si="4"/>
        <v>110</v>
      </c>
      <c r="DP2" s="97">
        <f t="shared" si="4"/>
        <v>111</v>
      </c>
      <c r="DQ2" s="97">
        <f t="shared" si="4"/>
        <v>112</v>
      </c>
      <c r="DR2" s="97">
        <f t="shared" si="4"/>
        <v>113</v>
      </c>
      <c r="DS2" s="97">
        <f t="shared" si="4"/>
        <v>114</v>
      </c>
      <c r="DT2" s="97">
        <f t="shared" si="4"/>
        <v>115</v>
      </c>
      <c r="DU2" s="97">
        <f t="shared" si="4"/>
        <v>116</v>
      </c>
      <c r="DV2" s="97">
        <f t="shared" si="4"/>
        <v>117</v>
      </c>
      <c r="DW2" s="97">
        <f t="shared" si="4"/>
        <v>118</v>
      </c>
      <c r="DX2" s="97">
        <f t="shared" si="4"/>
        <v>119</v>
      </c>
      <c r="DY2" s="97">
        <f t="shared" si="4"/>
        <v>120</v>
      </c>
      <c r="DZ2" s="97">
        <f t="shared" si="4"/>
        <v>121</v>
      </c>
      <c r="EA2" s="97">
        <f t="shared" si="4"/>
        <v>122</v>
      </c>
      <c r="EB2" s="97">
        <f t="shared" si="4"/>
        <v>123</v>
      </c>
      <c r="EC2" s="97">
        <f t="shared" si="4"/>
        <v>124</v>
      </c>
      <c r="ED2" s="97">
        <f t="shared" si="4"/>
        <v>125</v>
      </c>
      <c r="EE2" s="97">
        <f t="shared" si="4"/>
        <v>126</v>
      </c>
      <c r="EF2" s="97">
        <f t="shared" si="4"/>
        <v>127</v>
      </c>
      <c r="EG2" s="97">
        <f t="shared" si="4"/>
        <v>128</v>
      </c>
      <c r="EH2" s="97">
        <f t="shared" si="4"/>
        <v>129</v>
      </c>
      <c r="EI2" s="97">
        <f t="shared" si="4"/>
        <v>130</v>
      </c>
      <c r="EJ2" s="97">
        <f t="shared" ref="EJ2:EK2" si="5">EI2+1</f>
        <v>131</v>
      </c>
      <c r="EK2" s="97">
        <f t="shared" si="5"/>
        <v>132</v>
      </c>
    </row>
    <row r="3" spans="1:141" x14ac:dyDescent="0.25">
      <c r="A3" s="6"/>
      <c r="B3" s="6"/>
      <c r="C3" s="6"/>
      <c r="D3" s="6"/>
      <c r="E3" s="6"/>
      <c r="F3" s="6"/>
      <c r="G3" s="6"/>
      <c r="H3" s="6"/>
      <c r="I3" s="99" t="s">
        <v>151</v>
      </c>
      <c r="J3" s="100">
        <f>Leases!D165</f>
        <v>43982</v>
      </c>
      <c r="K3" s="100">
        <f>EOMONTH(J3,1)</f>
        <v>44012</v>
      </c>
      <c r="L3" s="100">
        <f t="shared" ref="L3:BW3" si="6">EOMONTH(K3,1)</f>
        <v>44043</v>
      </c>
      <c r="M3" s="100">
        <f t="shared" si="6"/>
        <v>44074</v>
      </c>
      <c r="N3" s="100">
        <f t="shared" si="6"/>
        <v>44104</v>
      </c>
      <c r="O3" s="100">
        <f t="shared" si="6"/>
        <v>44135</v>
      </c>
      <c r="P3" s="100">
        <f t="shared" si="6"/>
        <v>44165</v>
      </c>
      <c r="Q3" s="100">
        <f t="shared" si="6"/>
        <v>44196</v>
      </c>
      <c r="R3" s="100">
        <f t="shared" si="6"/>
        <v>44227</v>
      </c>
      <c r="S3" s="100">
        <f t="shared" si="6"/>
        <v>44255</v>
      </c>
      <c r="T3" s="100">
        <f t="shared" si="6"/>
        <v>44286</v>
      </c>
      <c r="U3" s="100">
        <f t="shared" si="6"/>
        <v>44316</v>
      </c>
      <c r="V3" s="100">
        <f t="shared" si="6"/>
        <v>44347</v>
      </c>
      <c r="W3" s="100">
        <f t="shared" si="6"/>
        <v>44377</v>
      </c>
      <c r="X3" s="100">
        <f t="shared" si="6"/>
        <v>44408</v>
      </c>
      <c r="Y3" s="100">
        <f t="shared" si="6"/>
        <v>44439</v>
      </c>
      <c r="Z3" s="100">
        <f t="shared" si="6"/>
        <v>44469</v>
      </c>
      <c r="AA3" s="100">
        <f t="shared" si="6"/>
        <v>44500</v>
      </c>
      <c r="AB3" s="100">
        <f t="shared" si="6"/>
        <v>44530</v>
      </c>
      <c r="AC3" s="100">
        <f t="shared" si="6"/>
        <v>44561</v>
      </c>
      <c r="AD3" s="100">
        <f t="shared" si="6"/>
        <v>44592</v>
      </c>
      <c r="AE3" s="100">
        <f t="shared" si="6"/>
        <v>44620</v>
      </c>
      <c r="AF3" s="100">
        <f t="shared" si="6"/>
        <v>44651</v>
      </c>
      <c r="AG3" s="100">
        <f t="shared" si="6"/>
        <v>44681</v>
      </c>
      <c r="AH3" s="100">
        <f t="shared" si="6"/>
        <v>44712</v>
      </c>
      <c r="AI3" s="100">
        <f t="shared" si="6"/>
        <v>44742</v>
      </c>
      <c r="AJ3" s="100">
        <f t="shared" si="6"/>
        <v>44773</v>
      </c>
      <c r="AK3" s="100">
        <f t="shared" si="6"/>
        <v>44804</v>
      </c>
      <c r="AL3" s="100">
        <f t="shared" si="6"/>
        <v>44834</v>
      </c>
      <c r="AM3" s="100">
        <f t="shared" si="6"/>
        <v>44865</v>
      </c>
      <c r="AN3" s="100">
        <f t="shared" si="6"/>
        <v>44895</v>
      </c>
      <c r="AO3" s="100">
        <f t="shared" si="6"/>
        <v>44926</v>
      </c>
      <c r="AP3" s="100">
        <f t="shared" si="6"/>
        <v>44957</v>
      </c>
      <c r="AQ3" s="100">
        <f t="shared" si="6"/>
        <v>44985</v>
      </c>
      <c r="AR3" s="100">
        <f t="shared" si="6"/>
        <v>45016</v>
      </c>
      <c r="AS3" s="100">
        <f t="shared" si="6"/>
        <v>45046</v>
      </c>
      <c r="AT3" s="100">
        <f t="shared" si="6"/>
        <v>45077</v>
      </c>
      <c r="AU3" s="100">
        <f t="shared" si="6"/>
        <v>45107</v>
      </c>
      <c r="AV3" s="100">
        <f t="shared" si="6"/>
        <v>45138</v>
      </c>
      <c r="AW3" s="100">
        <f t="shared" si="6"/>
        <v>45169</v>
      </c>
      <c r="AX3" s="100">
        <f t="shared" si="6"/>
        <v>45199</v>
      </c>
      <c r="AY3" s="100">
        <f t="shared" si="6"/>
        <v>45230</v>
      </c>
      <c r="AZ3" s="100">
        <f t="shared" si="6"/>
        <v>45260</v>
      </c>
      <c r="BA3" s="100">
        <f t="shared" si="6"/>
        <v>45291</v>
      </c>
      <c r="BB3" s="100">
        <f t="shared" si="6"/>
        <v>45322</v>
      </c>
      <c r="BC3" s="100">
        <f t="shared" si="6"/>
        <v>45351</v>
      </c>
      <c r="BD3" s="100">
        <f t="shared" si="6"/>
        <v>45382</v>
      </c>
      <c r="BE3" s="100">
        <f t="shared" si="6"/>
        <v>45412</v>
      </c>
      <c r="BF3" s="100">
        <f t="shared" si="6"/>
        <v>45443</v>
      </c>
      <c r="BG3" s="100">
        <f t="shared" si="6"/>
        <v>45473</v>
      </c>
      <c r="BH3" s="100">
        <f t="shared" si="6"/>
        <v>45504</v>
      </c>
      <c r="BI3" s="100">
        <f t="shared" si="6"/>
        <v>45535</v>
      </c>
      <c r="BJ3" s="100">
        <f t="shared" si="6"/>
        <v>45565</v>
      </c>
      <c r="BK3" s="100">
        <f t="shared" si="6"/>
        <v>45596</v>
      </c>
      <c r="BL3" s="100">
        <f t="shared" si="6"/>
        <v>45626</v>
      </c>
      <c r="BM3" s="100">
        <f t="shared" si="6"/>
        <v>45657</v>
      </c>
      <c r="BN3" s="100">
        <f t="shared" si="6"/>
        <v>45688</v>
      </c>
      <c r="BO3" s="100">
        <f t="shared" si="6"/>
        <v>45716</v>
      </c>
      <c r="BP3" s="100">
        <f t="shared" si="6"/>
        <v>45747</v>
      </c>
      <c r="BQ3" s="100">
        <f t="shared" si="6"/>
        <v>45777</v>
      </c>
      <c r="BR3" s="100">
        <f t="shared" si="6"/>
        <v>45808</v>
      </c>
      <c r="BS3" s="100">
        <f t="shared" si="6"/>
        <v>45838</v>
      </c>
      <c r="BT3" s="100">
        <f t="shared" si="6"/>
        <v>45869</v>
      </c>
      <c r="BU3" s="100">
        <f t="shared" si="6"/>
        <v>45900</v>
      </c>
      <c r="BV3" s="100">
        <f t="shared" si="6"/>
        <v>45930</v>
      </c>
      <c r="BW3" s="100">
        <f t="shared" si="6"/>
        <v>45961</v>
      </c>
      <c r="BX3" s="100">
        <f t="shared" ref="BX3:EI3" si="7">EOMONTH(BW3,1)</f>
        <v>45991</v>
      </c>
      <c r="BY3" s="100">
        <f t="shared" si="7"/>
        <v>46022</v>
      </c>
      <c r="BZ3" s="100">
        <f t="shared" si="7"/>
        <v>46053</v>
      </c>
      <c r="CA3" s="100">
        <f t="shared" si="7"/>
        <v>46081</v>
      </c>
      <c r="CB3" s="100">
        <f t="shared" si="7"/>
        <v>46112</v>
      </c>
      <c r="CC3" s="100">
        <f t="shared" si="7"/>
        <v>46142</v>
      </c>
      <c r="CD3" s="100">
        <f t="shared" si="7"/>
        <v>46173</v>
      </c>
      <c r="CE3" s="100">
        <f t="shared" si="7"/>
        <v>46203</v>
      </c>
      <c r="CF3" s="100">
        <f t="shared" si="7"/>
        <v>46234</v>
      </c>
      <c r="CG3" s="100">
        <f t="shared" si="7"/>
        <v>46265</v>
      </c>
      <c r="CH3" s="100">
        <f t="shared" si="7"/>
        <v>46295</v>
      </c>
      <c r="CI3" s="100">
        <f t="shared" si="7"/>
        <v>46326</v>
      </c>
      <c r="CJ3" s="100">
        <f t="shared" si="7"/>
        <v>46356</v>
      </c>
      <c r="CK3" s="100">
        <f t="shared" si="7"/>
        <v>46387</v>
      </c>
      <c r="CL3" s="100">
        <f t="shared" si="7"/>
        <v>46418</v>
      </c>
      <c r="CM3" s="100">
        <f t="shared" si="7"/>
        <v>46446</v>
      </c>
      <c r="CN3" s="100">
        <f t="shared" si="7"/>
        <v>46477</v>
      </c>
      <c r="CO3" s="100">
        <f t="shared" si="7"/>
        <v>46507</v>
      </c>
      <c r="CP3" s="100">
        <f t="shared" si="7"/>
        <v>46538</v>
      </c>
      <c r="CQ3" s="100">
        <f t="shared" si="7"/>
        <v>46568</v>
      </c>
      <c r="CR3" s="100">
        <f t="shared" si="7"/>
        <v>46599</v>
      </c>
      <c r="CS3" s="100">
        <f t="shared" si="7"/>
        <v>46630</v>
      </c>
      <c r="CT3" s="100">
        <f t="shared" si="7"/>
        <v>46660</v>
      </c>
      <c r="CU3" s="100">
        <f t="shared" si="7"/>
        <v>46691</v>
      </c>
      <c r="CV3" s="100">
        <f t="shared" si="7"/>
        <v>46721</v>
      </c>
      <c r="CW3" s="100">
        <f t="shared" si="7"/>
        <v>46752</v>
      </c>
      <c r="CX3" s="100">
        <f t="shared" si="7"/>
        <v>46783</v>
      </c>
      <c r="CY3" s="100">
        <f t="shared" si="7"/>
        <v>46812</v>
      </c>
      <c r="CZ3" s="100">
        <f t="shared" si="7"/>
        <v>46843</v>
      </c>
      <c r="DA3" s="100">
        <f t="shared" si="7"/>
        <v>46873</v>
      </c>
      <c r="DB3" s="100">
        <f t="shared" si="7"/>
        <v>46904</v>
      </c>
      <c r="DC3" s="100">
        <f t="shared" si="7"/>
        <v>46934</v>
      </c>
      <c r="DD3" s="100">
        <f t="shared" si="7"/>
        <v>46965</v>
      </c>
      <c r="DE3" s="100">
        <f t="shared" si="7"/>
        <v>46996</v>
      </c>
      <c r="DF3" s="100">
        <f t="shared" si="7"/>
        <v>47026</v>
      </c>
      <c r="DG3" s="100">
        <f t="shared" si="7"/>
        <v>47057</v>
      </c>
      <c r="DH3" s="100">
        <f t="shared" si="7"/>
        <v>47087</v>
      </c>
      <c r="DI3" s="100">
        <f t="shared" si="7"/>
        <v>47118</v>
      </c>
      <c r="DJ3" s="100">
        <f t="shared" si="7"/>
        <v>47149</v>
      </c>
      <c r="DK3" s="100">
        <f t="shared" si="7"/>
        <v>47177</v>
      </c>
      <c r="DL3" s="100">
        <f t="shared" si="7"/>
        <v>47208</v>
      </c>
      <c r="DM3" s="100">
        <f t="shared" si="7"/>
        <v>47238</v>
      </c>
      <c r="DN3" s="100">
        <f t="shared" si="7"/>
        <v>47269</v>
      </c>
      <c r="DO3" s="100">
        <f t="shared" si="7"/>
        <v>47299</v>
      </c>
      <c r="DP3" s="100">
        <f t="shared" si="7"/>
        <v>47330</v>
      </c>
      <c r="DQ3" s="100">
        <f t="shared" si="7"/>
        <v>47361</v>
      </c>
      <c r="DR3" s="100">
        <f t="shared" si="7"/>
        <v>47391</v>
      </c>
      <c r="DS3" s="100">
        <f t="shared" si="7"/>
        <v>47422</v>
      </c>
      <c r="DT3" s="100">
        <f t="shared" si="7"/>
        <v>47452</v>
      </c>
      <c r="DU3" s="100">
        <f t="shared" si="7"/>
        <v>47483</v>
      </c>
      <c r="DV3" s="100">
        <f t="shared" si="7"/>
        <v>47514</v>
      </c>
      <c r="DW3" s="100">
        <f t="shared" si="7"/>
        <v>47542</v>
      </c>
      <c r="DX3" s="100">
        <f t="shared" si="7"/>
        <v>47573</v>
      </c>
      <c r="DY3" s="100">
        <f t="shared" si="7"/>
        <v>47603</v>
      </c>
      <c r="DZ3" s="100">
        <f t="shared" si="7"/>
        <v>47634</v>
      </c>
      <c r="EA3" s="100">
        <f t="shared" si="7"/>
        <v>47664</v>
      </c>
      <c r="EB3" s="100">
        <f t="shared" si="7"/>
        <v>47695</v>
      </c>
      <c r="EC3" s="100">
        <f t="shared" si="7"/>
        <v>47726</v>
      </c>
      <c r="ED3" s="100">
        <f t="shared" si="7"/>
        <v>47756</v>
      </c>
      <c r="EE3" s="100">
        <f t="shared" si="7"/>
        <v>47787</v>
      </c>
      <c r="EF3" s="100">
        <f t="shared" si="7"/>
        <v>47817</v>
      </c>
      <c r="EG3" s="100">
        <f t="shared" si="7"/>
        <v>47848</v>
      </c>
      <c r="EH3" s="100">
        <f t="shared" si="7"/>
        <v>47879</v>
      </c>
      <c r="EI3" s="100">
        <f t="shared" si="7"/>
        <v>47907</v>
      </c>
      <c r="EJ3" s="100">
        <f t="shared" ref="EJ3:EK3" si="8">EOMONTH(EI3,1)</f>
        <v>47938</v>
      </c>
      <c r="EK3" s="100">
        <f t="shared" si="8"/>
        <v>47968</v>
      </c>
    </row>
    <row r="4" spans="1:141" x14ac:dyDescent="0.25">
      <c r="A4" s="6"/>
      <c r="B4" s="6"/>
      <c r="C4" s="6"/>
      <c r="D4" s="114" t="s">
        <v>38</v>
      </c>
      <c r="E4" s="115"/>
      <c r="F4" s="115"/>
      <c r="G4" s="115"/>
      <c r="H4" s="115"/>
      <c r="I4" s="5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  <c r="DO4" s="6"/>
      <c r="DP4" s="6"/>
      <c r="DQ4" s="6"/>
      <c r="DR4" s="6"/>
      <c r="DS4" s="6"/>
      <c r="DT4" s="6"/>
      <c r="DU4" s="6"/>
      <c r="DV4" s="6"/>
      <c r="DW4" s="6"/>
      <c r="DX4" s="6"/>
      <c r="DY4" s="6"/>
      <c r="DZ4" s="6"/>
      <c r="EA4" s="6"/>
      <c r="EB4" s="6"/>
      <c r="EC4" s="6"/>
      <c r="ED4" s="6"/>
      <c r="EE4" s="6"/>
      <c r="EF4" s="6"/>
      <c r="EG4" s="6"/>
      <c r="EH4" s="6"/>
      <c r="EI4" s="6"/>
      <c r="EJ4" s="6"/>
      <c r="EK4" s="6">
        <v>0</v>
      </c>
    </row>
    <row r="5" spans="1:141" x14ac:dyDescent="0.25">
      <c r="A5" s="227" t="s">
        <v>246</v>
      </c>
      <c r="B5" s="228" t="s">
        <v>247</v>
      </c>
      <c r="C5" s="229" t="s">
        <v>248</v>
      </c>
      <c r="D5" s="230" t="s">
        <v>237</v>
      </c>
      <c r="E5" s="231" t="s">
        <v>87</v>
      </c>
      <c r="F5" s="231" t="s">
        <v>238</v>
      </c>
      <c r="G5" s="231" t="s">
        <v>239</v>
      </c>
      <c r="H5" s="231" t="s">
        <v>240</v>
      </c>
      <c r="I5" s="232" t="s">
        <v>241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6"/>
      <c r="CX5" s="6"/>
      <c r="CY5" s="6"/>
      <c r="CZ5" s="6"/>
      <c r="DA5" s="6"/>
      <c r="DB5" s="6"/>
      <c r="DC5" s="6"/>
      <c r="DD5" s="6"/>
      <c r="DE5" s="6"/>
      <c r="DF5" s="6"/>
      <c r="DG5" s="6"/>
      <c r="DH5" s="6"/>
      <c r="DI5" s="6"/>
      <c r="DJ5" s="6"/>
      <c r="DK5" s="6"/>
      <c r="DL5" s="6"/>
      <c r="DM5" s="6"/>
      <c r="DN5" s="6"/>
      <c r="DO5" s="6"/>
      <c r="DP5" s="6"/>
      <c r="DQ5" s="6"/>
      <c r="DR5" s="6"/>
      <c r="DS5" s="6"/>
      <c r="DT5" s="6"/>
      <c r="DU5" s="6"/>
      <c r="DV5" s="6"/>
      <c r="DW5" s="6"/>
      <c r="DX5" s="6"/>
      <c r="DY5" s="6"/>
      <c r="DZ5" s="6"/>
      <c r="EA5" s="6"/>
      <c r="EB5" s="6"/>
      <c r="EC5" s="6"/>
      <c r="ED5" s="6"/>
      <c r="EE5" s="6"/>
      <c r="EF5" s="6"/>
      <c r="EG5" s="6"/>
      <c r="EH5" s="6"/>
      <c r="EI5" s="6"/>
      <c r="EJ5" s="6"/>
      <c r="EK5" s="6">
        <v>0</v>
      </c>
    </row>
    <row r="6" spans="1:141" x14ac:dyDescent="0.25">
      <c r="A6" s="47" t="str">
        <f>IF(ABS((SUM(J6:EK6)-E6))&lt;0.0001,"OK","ERROR")</f>
        <v>OK</v>
      </c>
      <c r="B6" s="117" t="s">
        <v>250</v>
      </c>
      <c r="C6" s="117">
        <v>1</v>
      </c>
      <c r="D6" s="233" t="s">
        <v>242</v>
      </c>
      <c r="E6" s="124">
        <v>500000</v>
      </c>
      <c r="F6" s="234">
        <f>E6/Summary!$B$2</f>
        <v>17.699115044247787</v>
      </c>
      <c r="G6" s="235">
        <v>1</v>
      </c>
      <c r="H6" s="235">
        <v>6</v>
      </c>
      <c r="I6" s="236">
        <f>H6-G6+1</f>
        <v>6</v>
      </c>
      <c r="J6" s="156">
        <f>IF(OR(J$2&gt;$H6,J$2&lt;$G6),0,IF($B6="S-Curve",(_xlfn.NORM.DIST(J$2-$G6+1,$I6/2,$C6,TRUE)-_xlfn.NORM.DIST(I$2-$G6+1,$I6/2,$C6,TRUE))/(1-2*_xlfn.NORM.DIST(0,$I6/2,$C6,TRUE))*$E6,$E6/$I6))</f>
        <v>83333.333333333328</v>
      </c>
      <c r="K6" s="156">
        <f t="shared" ref="K6:BV6" si="9">IF(OR(K$2&gt;$H6,K$2&lt;$G6),0,IF($B6="S-Curve",(_xlfn.NORM.DIST(K$2-$G6+1,$I6/2,$C6,TRUE)-_xlfn.NORM.DIST(J$2-$G6+1,$I6/2,$C6,TRUE))/(1-2*_xlfn.NORM.DIST(0,$I6/2,$C6,TRUE))*$E6,$E6/$I6))</f>
        <v>83333.333333333328</v>
      </c>
      <c r="L6" s="156">
        <f t="shared" si="9"/>
        <v>83333.333333333328</v>
      </c>
      <c r="M6" s="156">
        <f t="shared" si="9"/>
        <v>83333.333333333328</v>
      </c>
      <c r="N6" s="156">
        <f t="shared" si="9"/>
        <v>83333.333333333328</v>
      </c>
      <c r="O6" s="156">
        <f t="shared" si="9"/>
        <v>83333.333333333328</v>
      </c>
      <c r="P6" s="156">
        <f t="shared" si="9"/>
        <v>0</v>
      </c>
      <c r="Q6" s="156">
        <f t="shared" si="9"/>
        <v>0</v>
      </c>
      <c r="R6" s="156">
        <f t="shared" si="9"/>
        <v>0</v>
      </c>
      <c r="S6" s="156">
        <f t="shared" si="9"/>
        <v>0</v>
      </c>
      <c r="T6" s="156">
        <f t="shared" si="9"/>
        <v>0</v>
      </c>
      <c r="U6" s="156">
        <f t="shared" si="9"/>
        <v>0</v>
      </c>
      <c r="V6" s="156">
        <f t="shared" si="9"/>
        <v>0</v>
      </c>
      <c r="W6" s="156">
        <f t="shared" si="9"/>
        <v>0</v>
      </c>
      <c r="X6" s="156">
        <f t="shared" si="9"/>
        <v>0</v>
      </c>
      <c r="Y6" s="156">
        <f t="shared" si="9"/>
        <v>0</v>
      </c>
      <c r="Z6" s="156">
        <f t="shared" si="9"/>
        <v>0</v>
      </c>
      <c r="AA6" s="156">
        <f t="shared" si="9"/>
        <v>0</v>
      </c>
      <c r="AB6" s="156">
        <f t="shared" si="9"/>
        <v>0</v>
      </c>
      <c r="AC6" s="156">
        <f t="shared" si="9"/>
        <v>0</v>
      </c>
      <c r="AD6" s="156">
        <f t="shared" si="9"/>
        <v>0</v>
      </c>
      <c r="AE6" s="156">
        <f t="shared" si="9"/>
        <v>0</v>
      </c>
      <c r="AF6" s="156">
        <f t="shared" si="9"/>
        <v>0</v>
      </c>
      <c r="AG6" s="156">
        <f t="shared" si="9"/>
        <v>0</v>
      </c>
      <c r="AH6" s="156">
        <f t="shared" si="9"/>
        <v>0</v>
      </c>
      <c r="AI6" s="156">
        <f t="shared" si="9"/>
        <v>0</v>
      </c>
      <c r="AJ6" s="156">
        <f t="shared" si="9"/>
        <v>0</v>
      </c>
      <c r="AK6" s="156">
        <f t="shared" si="9"/>
        <v>0</v>
      </c>
      <c r="AL6" s="156">
        <f t="shared" si="9"/>
        <v>0</v>
      </c>
      <c r="AM6" s="156">
        <f t="shared" si="9"/>
        <v>0</v>
      </c>
      <c r="AN6" s="156">
        <f t="shared" si="9"/>
        <v>0</v>
      </c>
      <c r="AO6" s="156">
        <f t="shared" si="9"/>
        <v>0</v>
      </c>
      <c r="AP6" s="156">
        <f t="shared" si="9"/>
        <v>0</v>
      </c>
      <c r="AQ6" s="156">
        <f t="shared" si="9"/>
        <v>0</v>
      </c>
      <c r="AR6" s="156">
        <f t="shared" si="9"/>
        <v>0</v>
      </c>
      <c r="AS6" s="156">
        <f t="shared" si="9"/>
        <v>0</v>
      </c>
      <c r="AT6" s="156">
        <f t="shared" si="9"/>
        <v>0</v>
      </c>
      <c r="AU6" s="156">
        <f t="shared" si="9"/>
        <v>0</v>
      </c>
      <c r="AV6" s="156">
        <f t="shared" si="9"/>
        <v>0</v>
      </c>
      <c r="AW6" s="156">
        <f t="shared" si="9"/>
        <v>0</v>
      </c>
      <c r="AX6" s="156">
        <f t="shared" si="9"/>
        <v>0</v>
      </c>
      <c r="AY6" s="156">
        <f t="shared" si="9"/>
        <v>0</v>
      </c>
      <c r="AZ6" s="156">
        <f t="shared" si="9"/>
        <v>0</v>
      </c>
      <c r="BA6" s="156">
        <f t="shared" si="9"/>
        <v>0</v>
      </c>
      <c r="BB6" s="156">
        <f t="shared" si="9"/>
        <v>0</v>
      </c>
      <c r="BC6" s="156">
        <f t="shared" si="9"/>
        <v>0</v>
      </c>
      <c r="BD6" s="156">
        <f t="shared" si="9"/>
        <v>0</v>
      </c>
      <c r="BE6" s="156">
        <f t="shared" si="9"/>
        <v>0</v>
      </c>
      <c r="BF6" s="156">
        <f t="shared" si="9"/>
        <v>0</v>
      </c>
      <c r="BG6" s="156">
        <f t="shared" si="9"/>
        <v>0</v>
      </c>
      <c r="BH6" s="156">
        <f t="shared" si="9"/>
        <v>0</v>
      </c>
      <c r="BI6" s="156">
        <f t="shared" si="9"/>
        <v>0</v>
      </c>
      <c r="BJ6" s="156">
        <f t="shared" si="9"/>
        <v>0</v>
      </c>
      <c r="BK6" s="156">
        <f t="shared" si="9"/>
        <v>0</v>
      </c>
      <c r="BL6" s="156">
        <f t="shared" si="9"/>
        <v>0</v>
      </c>
      <c r="BM6" s="156">
        <f t="shared" si="9"/>
        <v>0</v>
      </c>
      <c r="BN6" s="156">
        <f t="shared" si="9"/>
        <v>0</v>
      </c>
      <c r="BO6" s="156">
        <f t="shared" si="9"/>
        <v>0</v>
      </c>
      <c r="BP6" s="156">
        <f t="shared" si="9"/>
        <v>0</v>
      </c>
      <c r="BQ6" s="156">
        <f t="shared" si="9"/>
        <v>0</v>
      </c>
      <c r="BR6" s="156">
        <f t="shared" si="9"/>
        <v>0</v>
      </c>
      <c r="BS6" s="156">
        <f t="shared" si="9"/>
        <v>0</v>
      </c>
      <c r="BT6" s="156">
        <f t="shared" si="9"/>
        <v>0</v>
      </c>
      <c r="BU6" s="156">
        <f t="shared" si="9"/>
        <v>0</v>
      </c>
      <c r="BV6" s="156">
        <f t="shared" si="9"/>
        <v>0</v>
      </c>
      <c r="BW6" s="156">
        <f t="shared" ref="BW6:EH6" si="10">IF(OR(BW$2&gt;$H6,BW$2&lt;$G6),0,IF($B6="S-Curve",(_xlfn.NORM.DIST(BW$2-$G6+1,$I6/2,$C6,TRUE)-_xlfn.NORM.DIST(BV$2-$G6+1,$I6/2,$C6,TRUE))/(1-2*_xlfn.NORM.DIST(0,$I6/2,$C6,TRUE))*$E6,$E6/$I6))</f>
        <v>0</v>
      </c>
      <c r="BX6" s="156">
        <f t="shared" si="10"/>
        <v>0</v>
      </c>
      <c r="BY6" s="156">
        <f t="shared" si="10"/>
        <v>0</v>
      </c>
      <c r="BZ6" s="156">
        <f t="shared" si="10"/>
        <v>0</v>
      </c>
      <c r="CA6" s="156">
        <f t="shared" si="10"/>
        <v>0</v>
      </c>
      <c r="CB6" s="156">
        <f t="shared" si="10"/>
        <v>0</v>
      </c>
      <c r="CC6" s="156">
        <f t="shared" si="10"/>
        <v>0</v>
      </c>
      <c r="CD6" s="156">
        <f t="shared" si="10"/>
        <v>0</v>
      </c>
      <c r="CE6" s="156">
        <f t="shared" si="10"/>
        <v>0</v>
      </c>
      <c r="CF6" s="156">
        <f t="shared" si="10"/>
        <v>0</v>
      </c>
      <c r="CG6" s="156">
        <f t="shared" si="10"/>
        <v>0</v>
      </c>
      <c r="CH6" s="156">
        <f t="shared" si="10"/>
        <v>0</v>
      </c>
      <c r="CI6" s="156">
        <f t="shared" si="10"/>
        <v>0</v>
      </c>
      <c r="CJ6" s="156">
        <f t="shared" si="10"/>
        <v>0</v>
      </c>
      <c r="CK6" s="156">
        <f t="shared" si="10"/>
        <v>0</v>
      </c>
      <c r="CL6" s="156">
        <f t="shared" si="10"/>
        <v>0</v>
      </c>
      <c r="CM6" s="156">
        <f t="shared" si="10"/>
        <v>0</v>
      </c>
      <c r="CN6" s="156">
        <f t="shared" si="10"/>
        <v>0</v>
      </c>
      <c r="CO6" s="156">
        <f t="shared" si="10"/>
        <v>0</v>
      </c>
      <c r="CP6" s="156">
        <f t="shared" si="10"/>
        <v>0</v>
      </c>
      <c r="CQ6" s="156">
        <f t="shared" si="10"/>
        <v>0</v>
      </c>
      <c r="CR6" s="156">
        <f t="shared" si="10"/>
        <v>0</v>
      </c>
      <c r="CS6" s="156">
        <f t="shared" si="10"/>
        <v>0</v>
      </c>
      <c r="CT6" s="156">
        <f t="shared" si="10"/>
        <v>0</v>
      </c>
      <c r="CU6" s="156">
        <f t="shared" si="10"/>
        <v>0</v>
      </c>
      <c r="CV6" s="156">
        <f t="shared" si="10"/>
        <v>0</v>
      </c>
      <c r="CW6" s="156">
        <f t="shared" si="10"/>
        <v>0</v>
      </c>
      <c r="CX6" s="156">
        <f t="shared" si="10"/>
        <v>0</v>
      </c>
      <c r="CY6" s="156">
        <f t="shared" si="10"/>
        <v>0</v>
      </c>
      <c r="CZ6" s="156">
        <f t="shared" si="10"/>
        <v>0</v>
      </c>
      <c r="DA6" s="156">
        <f t="shared" si="10"/>
        <v>0</v>
      </c>
      <c r="DB6" s="156">
        <f t="shared" si="10"/>
        <v>0</v>
      </c>
      <c r="DC6" s="156">
        <f t="shared" si="10"/>
        <v>0</v>
      </c>
      <c r="DD6" s="156">
        <f t="shared" si="10"/>
        <v>0</v>
      </c>
      <c r="DE6" s="156">
        <f t="shared" si="10"/>
        <v>0</v>
      </c>
      <c r="DF6" s="156">
        <f t="shared" si="10"/>
        <v>0</v>
      </c>
      <c r="DG6" s="156">
        <f t="shared" si="10"/>
        <v>0</v>
      </c>
      <c r="DH6" s="156">
        <f t="shared" si="10"/>
        <v>0</v>
      </c>
      <c r="DI6" s="156">
        <f t="shared" si="10"/>
        <v>0</v>
      </c>
      <c r="DJ6" s="156">
        <f t="shared" si="10"/>
        <v>0</v>
      </c>
      <c r="DK6" s="156">
        <f t="shared" si="10"/>
        <v>0</v>
      </c>
      <c r="DL6" s="156">
        <f t="shared" si="10"/>
        <v>0</v>
      </c>
      <c r="DM6" s="156">
        <f t="shared" si="10"/>
        <v>0</v>
      </c>
      <c r="DN6" s="156">
        <f t="shared" si="10"/>
        <v>0</v>
      </c>
      <c r="DO6" s="156">
        <f t="shared" si="10"/>
        <v>0</v>
      </c>
      <c r="DP6" s="156">
        <f t="shared" si="10"/>
        <v>0</v>
      </c>
      <c r="DQ6" s="156">
        <f t="shared" si="10"/>
        <v>0</v>
      </c>
      <c r="DR6" s="156">
        <f t="shared" si="10"/>
        <v>0</v>
      </c>
      <c r="DS6" s="156">
        <f t="shared" si="10"/>
        <v>0</v>
      </c>
      <c r="DT6" s="156">
        <f t="shared" si="10"/>
        <v>0</v>
      </c>
      <c r="DU6" s="156">
        <f t="shared" si="10"/>
        <v>0</v>
      </c>
      <c r="DV6" s="156">
        <f t="shared" si="10"/>
        <v>0</v>
      </c>
      <c r="DW6" s="156">
        <f t="shared" si="10"/>
        <v>0</v>
      </c>
      <c r="DX6" s="156">
        <f t="shared" si="10"/>
        <v>0</v>
      </c>
      <c r="DY6" s="156">
        <f t="shared" si="10"/>
        <v>0</v>
      </c>
      <c r="DZ6" s="156">
        <f t="shared" si="10"/>
        <v>0</v>
      </c>
      <c r="EA6" s="156">
        <f t="shared" si="10"/>
        <v>0</v>
      </c>
      <c r="EB6" s="156">
        <f t="shared" si="10"/>
        <v>0</v>
      </c>
      <c r="EC6" s="156">
        <f t="shared" si="10"/>
        <v>0</v>
      </c>
      <c r="ED6" s="156">
        <f t="shared" si="10"/>
        <v>0</v>
      </c>
      <c r="EE6" s="156">
        <f t="shared" si="10"/>
        <v>0</v>
      </c>
      <c r="EF6" s="156">
        <f t="shared" si="10"/>
        <v>0</v>
      </c>
      <c r="EG6" s="156">
        <f t="shared" si="10"/>
        <v>0</v>
      </c>
      <c r="EH6" s="156">
        <f t="shared" si="10"/>
        <v>0</v>
      </c>
      <c r="EI6" s="156">
        <f t="shared" ref="EI6:EK6" si="11">IF(OR(EI$2&gt;$H6,EI$2&lt;$G6),0,IF($B6="S-Curve",(_xlfn.NORM.DIST(EI$2-$G6+1,$I6/2,$C6,TRUE)-_xlfn.NORM.DIST(EH$2-$G6+1,$I6/2,$C6,TRUE))/(1-2*_xlfn.NORM.DIST(0,$I6/2,$C6,TRUE))*$E6,$E6/$I6))</f>
        <v>0</v>
      </c>
      <c r="EJ6" s="156">
        <f t="shared" si="11"/>
        <v>0</v>
      </c>
      <c r="EK6" s="156">
        <f t="shared" si="11"/>
        <v>0</v>
      </c>
    </row>
    <row r="7" spans="1:141" x14ac:dyDescent="0.25">
      <c r="A7" s="47" t="str">
        <f t="shared" ref="A7:A22" si="12">IF(ABS((SUM(J7:EK7)-E7))&lt;0.0001,"OK","ERROR")</f>
        <v>OK</v>
      </c>
      <c r="B7" s="117" t="s">
        <v>249</v>
      </c>
      <c r="C7" s="117">
        <v>1</v>
      </c>
      <c r="D7" s="233" t="s">
        <v>243</v>
      </c>
      <c r="E7" s="124">
        <v>4000000</v>
      </c>
      <c r="F7" s="234">
        <f>E7/Summary!$B$2</f>
        <v>141.59292035398229</v>
      </c>
      <c r="G7" s="235">
        <v>3</v>
      </c>
      <c r="H7" s="235">
        <v>18</v>
      </c>
      <c r="I7" s="236">
        <f t="shared" ref="I7:I21" si="13">H7-G7+1</f>
        <v>16</v>
      </c>
      <c r="J7" s="156">
        <f t="shared" ref="J7:BU7" si="14">IF(OR(J$2&gt;$H7,J$2&lt;$G7),0,IF($B7="S-Curve",(_xlfn.NORM.DIST(J$2-$G7+1,$I7/2,$C7,TRUE)-_xlfn.NORM.DIST(I$2-$G7+1,$I7/2,$C7,TRUE))/(1-2*_xlfn.NORM.DIST(0,$I7/2,$C7,TRUE))*$E7,$E7/$I7))</f>
        <v>0</v>
      </c>
      <c r="K7" s="156">
        <f t="shared" si="14"/>
        <v>0</v>
      </c>
      <c r="L7" s="156">
        <f t="shared" si="14"/>
        <v>5.1167617913136384E-6</v>
      </c>
      <c r="M7" s="156">
        <f t="shared" si="14"/>
        <v>3.9412313299752389E-3</v>
      </c>
      <c r="N7" s="156">
        <f t="shared" si="14"/>
        <v>1.1426599369366242</v>
      </c>
      <c r="O7" s="156">
        <f t="shared" si="14"/>
        <v>125.53836104496283</v>
      </c>
      <c r="P7" s="156">
        <f t="shared" si="14"/>
        <v>5272.9071591879001</v>
      </c>
      <c r="Q7" s="156">
        <f t="shared" si="14"/>
        <v>85600.935666196499</v>
      </c>
      <c r="R7" s="156">
        <f t="shared" si="14"/>
        <v>543620.48793311196</v>
      </c>
      <c r="S7" s="156">
        <f t="shared" si="14"/>
        <v>1365378.9842741739</v>
      </c>
      <c r="T7" s="156">
        <f t="shared" si="14"/>
        <v>1365378.9842741739</v>
      </c>
      <c r="U7" s="156">
        <f t="shared" si="14"/>
        <v>543620.48793311173</v>
      </c>
      <c r="V7" s="156">
        <f t="shared" si="14"/>
        <v>85600.935666196528</v>
      </c>
      <c r="W7" s="156">
        <f t="shared" si="14"/>
        <v>5272.9071591879401</v>
      </c>
      <c r="X7" s="156">
        <f t="shared" si="14"/>
        <v>125.53836104478593</v>
      </c>
      <c r="Y7" s="156">
        <f t="shared" si="14"/>
        <v>1.1426599368924444</v>
      </c>
      <c r="Z7" s="156">
        <f t="shared" si="14"/>
        <v>3.9412313412867713E-3</v>
      </c>
      <c r="AA7" s="156">
        <f t="shared" si="14"/>
        <v>5.1167958758924282E-6</v>
      </c>
      <c r="AB7" s="156">
        <f t="shared" si="14"/>
        <v>0</v>
      </c>
      <c r="AC7" s="156">
        <f t="shared" si="14"/>
        <v>0</v>
      </c>
      <c r="AD7" s="156">
        <f t="shared" si="14"/>
        <v>0</v>
      </c>
      <c r="AE7" s="156">
        <f t="shared" si="14"/>
        <v>0</v>
      </c>
      <c r="AF7" s="156">
        <f t="shared" si="14"/>
        <v>0</v>
      </c>
      <c r="AG7" s="156">
        <f t="shared" si="14"/>
        <v>0</v>
      </c>
      <c r="AH7" s="156">
        <f t="shared" si="14"/>
        <v>0</v>
      </c>
      <c r="AI7" s="156">
        <f t="shared" si="14"/>
        <v>0</v>
      </c>
      <c r="AJ7" s="156">
        <f t="shared" si="14"/>
        <v>0</v>
      </c>
      <c r="AK7" s="156">
        <f t="shared" si="14"/>
        <v>0</v>
      </c>
      <c r="AL7" s="156">
        <f t="shared" si="14"/>
        <v>0</v>
      </c>
      <c r="AM7" s="156">
        <f t="shared" si="14"/>
        <v>0</v>
      </c>
      <c r="AN7" s="156">
        <f t="shared" si="14"/>
        <v>0</v>
      </c>
      <c r="AO7" s="156">
        <f t="shared" si="14"/>
        <v>0</v>
      </c>
      <c r="AP7" s="156">
        <f t="shared" si="14"/>
        <v>0</v>
      </c>
      <c r="AQ7" s="156">
        <f t="shared" si="14"/>
        <v>0</v>
      </c>
      <c r="AR7" s="156">
        <f t="shared" si="14"/>
        <v>0</v>
      </c>
      <c r="AS7" s="156">
        <f t="shared" si="14"/>
        <v>0</v>
      </c>
      <c r="AT7" s="156">
        <f t="shared" si="14"/>
        <v>0</v>
      </c>
      <c r="AU7" s="156">
        <f t="shared" si="14"/>
        <v>0</v>
      </c>
      <c r="AV7" s="156">
        <f t="shared" si="14"/>
        <v>0</v>
      </c>
      <c r="AW7" s="156">
        <f t="shared" si="14"/>
        <v>0</v>
      </c>
      <c r="AX7" s="156">
        <f t="shared" si="14"/>
        <v>0</v>
      </c>
      <c r="AY7" s="156">
        <f t="shared" si="14"/>
        <v>0</v>
      </c>
      <c r="AZ7" s="156">
        <f t="shared" si="14"/>
        <v>0</v>
      </c>
      <c r="BA7" s="156">
        <f t="shared" si="14"/>
        <v>0</v>
      </c>
      <c r="BB7" s="156">
        <f t="shared" si="14"/>
        <v>0</v>
      </c>
      <c r="BC7" s="156">
        <f t="shared" si="14"/>
        <v>0</v>
      </c>
      <c r="BD7" s="156">
        <f t="shared" si="14"/>
        <v>0</v>
      </c>
      <c r="BE7" s="156">
        <f t="shared" si="14"/>
        <v>0</v>
      </c>
      <c r="BF7" s="156">
        <f t="shared" si="14"/>
        <v>0</v>
      </c>
      <c r="BG7" s="156">
        <f t="shared" si="14"/>
        <v>0</v>
      </c>
      <c r="BH7" s="156">
        <f t="shared" si="14"/>
        <v>0</v>
      </c>
      <c r="BI7" s="156">
        <f t="shared" si="14"/>
        <v>0</v>
      </c>
      <c r="BJ7" s="156">
        <f t="shared" si="14"/>
        <v>0</v>
      </c>
      <c r="BK7" s="156">
        <f t="shared" si="14"/>
        <v>0</v>
      </c>
      <c r="BL7" s="156">
        <f t="shared" si="14"/>
        <v>0</v>
      </c>
      <c r="BM7" s="156">
        <f t="shared" si="14"/>
        <v>0</v>
      </c>
      <c r="BN7" s="156">
        <f t="shared" si="14"/>
        <v>0</v>
      </c>
      <c r="BO7" s="156">
        <f t="shared" si="14"/>
        <v>0</v>
      </c>
      <c r="BP7" s="156">
        <f t="shared" si="14"/>
        <v>0</v>
      </c>
      <c r="BQ7" s="156">
        <f t="shared" si="14"/>
        <v>0</v>
      </c>
      <c r="BR7" s="156">
        <f t="shared" si="14"/>
        <v>0</v>
      </c>
      <c r="BS7" s="156">
        <f t="shared" si="14"/>
        <v>0</v>
      </c>
      <c r="BT7" s="156">
        <f t="shared" si="14"/>
        <v>0</v>
      </c>
      <c r="BU7" s="156">
        <f t="shared" si="14"/>
        <v>0</v>
      </c>
      <c r="BV7" s="156">
        <f t="shared" ref="BV7:EG7" si="15">IF(OR(BV$2&gt;$H7,BV$2&lt;$G7),0,IF($B7="S-Curve",(_xlfn.NORM.DIST(BV$2-$G7+1,$I7/2,$C7,TRUE)-_xlfn.NORM.DIST(BU$2-$G7+1,$I7/2,$C7,TRUE))/(1-2*_xlfn.NORM.DIST(0,$I7/2,$C7,TRUE))*$E7,$E7/$I7))</f>
        <v>0</v>
      </c>
      <c r="BW7" s="156">
        <f t="shared" si="15"/>
        <v>0</v>
      </c>
      <c r="BX7" s="156">
        <f t="shared" si="15"/>
        <v>0</v>
      </c>
      <c r="BY7" s="156">
        <f t="shared" si="15"/>
        <v>0</v>
      </c>
      <c r="BZ7" s="156">
        <f t="shared" si="15"/>
        <v>0</v>
      </c>
      <c r="CA7" s="156">
        <f t="shared" si="15"/>
        <v>0</v>
      </c>
      <c r="CB7" s="156">
        <f t="shared" si="15"/>
        <v>0</v>
      </c>
      <c r="CC7" s="156">
        <f t="shared" si="15"/>
        <v>0</v>
      </c>
      <c r="CD7" s="156">
        <f t="shared" si="15"/>
        <v>0</v>
      </c>
      <c r="CE7" s="156">
        <f t="shared" si="15"/>
        <v>0</v>
      </c>
      <c r="CF7" s="156">
        <f t="shared" si="15"/>
        <v>0</v>
      </c>
      <c r="CG7" s="156">
        <f t="shared" si="15"/>
        <v>0</v>
      </c>
      <c r="CH7" s="156">
        <f t="shared" si="15"/>
        <v>0</v>
      </c>
      <c r="CI7" s="156">
        <f t="shared" si="15"/>
        <v>0</v>
      </c>
      <c r="CJ7" s="156">
        <f t="shared" si="15"/>
        <v>0</v>
      </c>
      <c r="CK7" s="156">
        <f t="shared" si="15"/>
        <v>0</v>
      </c>
      <c r="CL7" s="156">
        <f t="shared" si="15"/>
        <v>0</v>
      </c>
      <c r="CM7" s="156">
        <f t="shared" si="15"/>
        <v>0</v>
      </c>
      <c r="CN7" s="156">
        <f t="shared" si="15"/>
        <v>0</v>
      </c>
      <c r="CO7" s="156">
        <f t="shared" si="15"/>
        <v>0</v>
      </c>
      <c r="CP7" s="156">
        <f t="shared" si="15"/>
        <v>0</v>
      </c>
      <c r="CQ7" s="156">
        <f t="shared" si="15"/>
        <v>0</v>
      </c>
      <c r="CR7" s="156">
        <f t="shared" si="15"/>
        <v>0</v>
      </c>
      <c r="CS7" s="156">
        <f t="shared" si="15"/>
        <v>0</v>
      </c>
      <c r="CT7" s="156">
        <f t="shared" si="15"/>
        <v>0</v>
      </c>
      <c r="CU7" s="156">
        <f t="shared" si="15"/>
        <v>0</v>
      </c>
      <c r="CV7" s="156">
        <f t="shared" si="15"/>
        <v>0</v>
      </c>
      <c r="CW7" s="156">
        <f t="shared" si="15"/>
        <v>0</v>
      </c>
      <c r="CX7" s="156">
        <f t="shared" si="15"/>
        <v>0</v>
      </c>
      <c r="CY7" s="156">
        <f t="shared" si="15"/>
        <v>0</v>
      </c>
      <c r="CZ7" s="156">
        <f t="shared" si="15"/>
        <v>0</v>
      </c>
      <c r="DA7" s="156">
        <f t="shared" si="15"/>
        <v>0</v>
      </c>
      <c r="DB7" s="156">
        <f t="shared" si="15"/>
        <v>0</v>
      </c>
      <c r="DC7" s="156">
        <f t="shared" si="15"/>
        <v>0</v>
      </c>
      <c r="DD7" s="156">
        <f t="shared" si="15"/>
        <v>0</v>
      </c>
      <c r="DE7" s="156">
        <f t="shared" si="15"/>
        <v>0</v>
      </c>
      <c r="DF7" s="156">
        <f t="shared" si="15"/>
        <v>0</v>
      </c>
      <c r="DG7" s="156">
        <f t="shared" si="15"/>
        <v>0</v>
      </c>
      <c r="DH7" s="156">
        <f t="shared" si="15"/>
        <v>0</v>
      </c>
      <c r="DI7" s="156">
        <f t="shared" si="15"/>
        <v>0</v>
      </c>
      <c r="DJ7" s="156">
        <f t="shared" si="15"/>
        <v>0</v>
      </c>
      <c r="DK7" s="156">
        <f t="shared" si="15"/>
        <v>0</v>
      </c>
      <c r="DL7" s="156">
        <f t="shared" si="15"/>
        <v>0</v>
      </c>
      <c r="DM7" s="156">
        <f t="shared" si="15"/>
        <v>0</v>
      </c>
      <c r="DN7" s="156">
        <f t="shared" si="15"/>
        <v>0</v>
      </c>
      <c r="DO7" s="156">
        <f t="shared" si="15"/>
        <v>0</v>
      </c>
      <c r="DP7" s="156">
        <f t="shared" si="15"/>
        <v>0</v>
      </c>
      <c r="DQ7" s="156">
        <f t="shared" si="15"/>
        <v>0</v>
      </c>
      <c r="DR7" s="156">
        <f t="shared" si="15"/>
        <v>0</v>
      </c>
      <c r="DS7" s="156">
        <f t="shared" si="15"/>
        <v>0</v>
      </c>
      <c r="DT7" s="156">
        <f t="shared" si="15"/>
        <v>0</v>
      </c>
      <c r="DU7" s="156">
        <f t="shared" si="15"/>
        <v>0</v>
      </c>
      <c r="DV7" s="156">
        <f t="shared" si="15"/>
        <v>0</v>
      </c>
      <c r="DW7" s="156">
        <f t="shared" si="15"/>
        <v>0</v>
      </c>
      <c r="DX7" s="156">
        <f t="shared" si="15"/>
        <v>0</v>
      </c>
      <c r="DY7" s="156">
        <f t="shared" si="15"/>
        <v>0</v>
      </c>
      <c r="DZ7" s="156">
        <f t="shared" si="15"/>
        <v>0</v>
      </c>
      <c r="EA7" s="156">
        <f t="shared" si="15"/>
        <v>0</v>
      </c>
      <c r="EB7" s="156">
        <f t="shared" si="15"/>
        <v>0</v>
      </c>
      <c r="EC7" s="156">
        <f t="shared" si="15"/>
        <v>0</v>
      </c>
      <c r="ED7" s="156">
        <f t="shared" si="15"/>
        <v>0</v>
      </c>
      <c r="EE7" s="156">
        <f t="shared" si="15"/>
        <v>0</v>
      </c>
      <c r="EF7" s="156">
        <f t="shared" si="15"/>
        <v>0</v>
      </c>
      <c r="EG7" s="156">
        <f t="shared" si="15"/>
        <v>0</v>
      </c>
      <c r="EH7" s="156">
        <f t="shared" ref="EH7:EK7" si="16">IF(OR(EH$2&gt;$H7,EH$2&lt;$G7),0,IF($B7="S-Curve",(_xlfn.NORM.DIST(EH$2-$G7+1,$I7/2,$C7,TRUE)-_xlfn.NORM.DIST(EG$2-$G7+1,$I7/2,$C7,TRUE))/(1-2*_xlfn.NORM.DIST(0,$I7/2,$C7,TRUE))*$E7,$E7/$I7))</f>
        <v>0</v>
      </c>
      <c r="EI7" s="156">
        <f t="shared" si="16"/>
        <v>0</v>
      </c>
      <c r="EJ7" s="156">
        <f t="shared" si="16"/>
        <v>0</v>
      </c>
      <c r="EK7" s="156">
        <f t="shared" si="16"/>
        <v>0</v>
      </c>
    </row>
    <row r="8" spans="1:141" x14ac:dyDescent="0.25">
      <c r="A8" s="47" t="str">
        <f t="shared" si="12"/>
        <v>OK</v>
      </c>
      <c r="B8" s="117" t="s">
        <v>250</v>
      </c>
      <c r="C8" s="117">
        <v>1</v>
      </c>
      <c r="D8" s="233" t="s">
        <v>244</v>
      </c>
      <c r="E8" s="124">
        <v>100000</v>
      </c>
      <c r="F8" s="234">
        <f>E8/Summary!$B$2</f>
        <v>3.5398230088495577</v>
      </c>
      <c r="G8" s="235">
        <v>1</v>
      </c>
      <c r="H8" s="235">
        <v>3</v>
      </c>
      <c r="I8" s="236">
        <f t="shared" si="13"/>
        <v>3</v>
      </c>
      <c r="J8" s="156">
        <f t="shared" ref="J8:BU8" si="17">IF(OR(J$2&gt;$H8,J$2&lt;$G8),0,IF($B8="S-Curve",(_xlfn.NORM.DIST(J$2-$G8+1,$I8/2,$C8,TRUE)-_xlfn.NORM.DIST(I$2-$G8+1,$I8/2,$C8,TRUE))/(1-2*_xlfn.NORM.DIST(0,$I8/2,$C8,TRUE))*$E8,$E8/$I8))</f>
        <v>33333.333333333336</v>
      </c>
      <c r="K8" s="156">
        <f t="shared" si="17"/>
        <v>33333.333333333336</v>
      </c>
      <c r="L8" s="156">
        <f t="shared" si="17"/>
        <v>33333.333333333336</v>
      </c>
      <c r="M8" s="156">
        <f t="shared" si="17"/>
        <v>0</v>
      </c>
      <c r="N8" s="156">
        <f t="shared" si="17"/>
        <v>0</v>
      </c>
      <c r="O8" s="156">
        <f t="shared" si="17"/>
        <v>0</v>
      </c>
      <c r="P8" s="156">
        <f t="shared" si="17"/>
        <v>0</v>
      </c>
      <c r="Q8" s="156">
        <f t="shared" si="17"/>
        <v>0</v>
      </c>
      <c r="R8" s="156">
        <f t="shared" si="17"/>
        <v>0</v>
      </c>
      <c r="S8" s="156">
        <f t="shared" si="17"/>
        <v>0</v>
      </c>
      <c r="T8" s="156">
        <f t="shared" si="17"/>
        <v>0</v>
      </c>
      <c r="U8" s="156">
        <f t="shared" si="17"/>
        <v>0</v>
      </c>
      <c r="V8" s="156">
        <f t="shared" si="17"/>
        <v>0</v>
      </c>
      <c r="W8" s="156">
        <f t="shared" si="17"/>
        <v>0</v>
      </c>
      <c r="X8" s="156">
        <f t="shared" si="17"/>
        <v>0</v>
      </c>
      <c r="Y8" s="156">
        <f t="shared" si="17"/>
        <v>0</v>
      </c>
      <c r="Z8" s="156">
        <f t="shared" si="17"/>
        <v>0</v>
      </c>
      <c r="AA8" s="156">
        <f t="shared" si="17"/>
        <v>0</v>
      </c>
      <c r="AB8" s="156">
        <f t="shared" si="17"/>
        <v>0</v>
      </c>
      <c r="AC8" s="156">
        <f t="shared" si="17"/>
        <v>0</v>
      </c>
      <c r="AD8" s="156">
        <f t="shared" si="17"/>
        <v>0</v>
      </c>
      <c r="AE8" s="156">
        <f t="shared" si="17"/>
        <v>0</v>
      </c>
      <c r="AF8" s="156">
        <f t="shared" si="17"/>
        <v>0</v>
      </c>
      <c r="AG8" s="156">
        <f t="shared" si="17"/>
        <v>0</v>
      </c>
      <c r="AH8" s="156">
        <f t="shared" si="17"/>
        <v>0</v>
      </c>
      <c r="AI8" s="156">
        <f t="shared" si="17"/>
        <v>0</v>
      </c>
      <c r="AJ8" s="156">
        <f t="shared" si="17"/>
        <v>0</v>
      </c>
      <c r="AK8" s="156">
        <f t="shared" si="17"/>
        <v>0</v>
      </c>
      <c r="AL8" s="156">
        <f t="shared" si="17"/>
        <v>0</v>
      </c>
      <c r="AM8" s="156">
        <f t="shared" si="17"/>
        <v>0</v>
      </c>
      <c r="AN8" s="156">
        <f t="shared" si="17"/>
        <v>0</v>
      </c>
      <c r="AO8" s="156">
        <f t="shared" si="17"/>
        <v>0</v>
      </c>
      <c r="AP8" s="156">
        <f t="shared" si="17"/>
        <v>0</v>
      </c>
      <c r="AQ8" s="156">
        <f t="shared" si="17"/>
        <v>0</v>
      </c>
      <c r="AR8" s="156">
        <f t="shared" si="17"/>
        <v>0</v>
      </c>
      <c r="AS8" s="156">
        <f t="shared" si="17"/>
        <v>0</v>
      </c>
      <c r="AT8" s="156">
        <f t="shared" si="17"/>
        <v>0</v>
      </c>
      <c r="AU8" s="156">
        <f t="shared" si="17"/>
        <v>0</v>
      </c>
      <c r="AV8" s="156">
        <f t="shared" si="17"/>
        <v>0</v>
      </c>
      <c r="AW8" s="156">
        <f t="shared" si="17"/>
        <v>0</v>
      </c>
      <c r="AX8" s="156">
        <f t="shared" si="17"/>
        <v>0</v>
      </c>
      <c r="AY8" s="156">
        <f t="shared" si="17"/>
        <v>0</v>
      </c>
      <c r="AZ8" s="156">
        <f t="shared" si="17"/>
        <v>0</v>
      </c>
      <c r="BA8" s="156">
        <f t="shared" si="17"/>
        <v>0</v>
      </c>
      <c r="BB8" s="156">
        <f t="shared" si="17"/>
        <v>0</v>
      </c>
      <c r="BC8" s="156">
        <f t="shared" si="17"/>
        <v>0</v>
      </c>
      <c r="BD8" s="156">
        <f t="shared" si="17"/>
        <v>0</v>
      </c>
      <c r="BE8" s="156">
        <f t="shared" si="17"/>
        <v>0</v>
      </c>
      <c r="BF8" s="156">
        <f t="shared" si="17"/>
        <v>0</v>
      </c>
      <c r="BG8" s="156">
        <f t="shared" si="17"/>
        <v>0</v>
      </c>
      <c r="BH8" s="156">
        <f t="shared" si="17"/>
        <v>0</v>
      </c>
      <c r="BI8" s="156">
        <f t="shared" si="17"/>
        <v>0</v>
      </c>
      <c r="BJ8" s="156">
        <f t="shared" si="17"/>
        <v>0</v>
      </c>
      <c r="BK8" s="156">
        <f t="shared" si="17"/>
        <v>0</v>
      </c>
      <c r="BL8" s="156">
        <f t="shared" si="17"/>
        <v>0</v>
      </c>
      <c r="BM8" s="156">
        <f t="shared" si="17"/>
        <v>0</v>
      </c>
      <c r="BN8" s="156">
        <f t="shared" si="17"/>
        <v>0</v>
      </c>
      <c r="BO8" s="156">
        <f t="shared" si="17"/>
        <v>0</v>
      </c>
      <c r="BP8" s="156">
        <f t="shared" si="17"/>
        <v>0</v>
      </c>
      <c r="BQ8" s="156">
        <f t="shared" si="17"/>
        <v>0</v>
      </c>
      <c r="BR8" s="156">
        <f t="shared" si="17"/>
        <v>0</v>
      </c>
      <c r="BS8" s="156">
        <f t="shared" si="17"/>
        <v>0</v>
      </c>
      <c r="BT8" s="156">
        <f t="shared" si="17"/>
        <v>0</v>
      </c>
      <c r="BU8" s="156">
        <f t="shared" si="17"/>
        <v>0</v>
      </c>
      <c r="BV8" s="156">
        <f t="shared" ref="BV8:EG8" si="18">IF(OR(BV$2&gt;$H8,BV$2&lt;$G8),0,IF($B8="S-Curve",(_xlfn.NORM.DIST(BV$2-$G8+1,$I8/2,$C8,TRUE)-_xlfn.NORM.DIST(BU$2-$G8+1,$I8/2,$C8,TRUE))/(1-2*_xlfn.NORM.DIST(0,$I8/2,$C8,TRUE))*$E8,$E8/$I8))</f>
        <v>0</v>
      </c>
      <c r="BW8" s="156">
        <f t="shared" si="18"/>
        <v>0</v>
      </c>
      <c r="BX8" s="156">
        <f t="shared" si="18"/>
        <v>0</v>
      </c>
      <c r="BY8" s="156">
        <f t="shared" si="18"/>
        <v>0</v>
      </c>
      <c r="BZ8" s="156">
        <f t="shared" si="18"/>
        <v>0</v>
      </c>
      <c r="CA8" s="156">
        <f t="shared" si="18"/>
        <v>0</v>
      </c>
      <c r="CB8" s="156">
        <f t="shared" si="18"/>
        <v>0</v>
      </c>
      <c r="CC8" s="156">
        <f t="shared" si="18"/>
        <v>0</v>
      </c>
      <c r="CD8" s="156">
        <f t="shared" si="18"/>
        <v>0</v>
      </c>
      <c r="CE8" s="156">
        <f t="shared" si="18"/>
        <v>0</v>
      </c>
      <c r="CF8" s="156">
        <f t="shared" si="18"/>
        <v>0</v>
      </c>
      <c r="CG8" s="156">
        <f t="shared" si="18"/>
        <v>0</v>
      </c>
      <c r="CH8" s="156">
        <f t="shared" si="18"/>
        <v>0</v>
      </c>
      <c r="CI8" s="156">
        <f t="shared" si="18"/>
        <v>0</v>
      </c>
      <c r="CJ8" s="156">
        <f t="shared" si="18"/>
        <v>0</v>
      </c>
      <c r="CK8" s="156">
        <f t="shared" si="18"/>
        <v>0</v>
      </c>
      <c r="CL8" s="156">
        <f t="shared" si="18"/>
        <v>0</v>
      </c>
      <c r="CM8" s="156">
        <f t="shared" si="18"/>
        <v>0</v>
      </c>
      <c r="CN8" s="156">
        <f t="shared" si="18"/>
        <v>0</v>
      </c>
      <c r="CO8" s="156">
        <f t="shared" si="18"/>
        <v>0</v>
      </c>
      <c r="CP8" s="156">
        <f t="shared" si="18"/>
        <v>0</v>
      </c>
      <c r="CQ8" s="156">
        <f t="shared" si="18"/>
        <v>0</v>
      </c>
      <c r="CR8" s="156">
        <f t="shared" si="18"/>
        <v>0</v>
      </c>
      <c r="CS8" s="156">
        <f t="shared" si="18"/>
        <v>0</v>
      </c>
      <c r="CT8" s="156">
        <f t="shared" si="18"/>
        <v>0</v>
      </c>
      <c r="CU8" s="156">
        <f t="shared" si="18"/>
        <v>0</v>
      </c>
      <c r="CV8" s="156">
        <f t="shared" si="18"/>
        <v>0</v>
      </c>
      <c r="CW8" s="156">
        <f t="shared" si="18"/>
        <v>0</v>
      </c>
      <c r="CX8" s="156">
        <f t="shared" si="18"/>
        <v>0</v>
      </c>
      <c r="CY8" s="156">
        <f t="shared" si="18"/>
        <v>0</v>
      </c>
      <c r="CZ8" s="156">
        <f t="shared" si="18"/>
        <v>0</v>
      </c>
      <c r="DA8" s="156">
        <f t="shared" si="18"/>
        <v>0</v>
      </c>
      <c r="DB8" s="156">
        <f t="shared" si="18"/>
        <v>0</v>
      </c>
      <c r="DC8" s="156">
        <f t="shared" si="18"/>
        <v>0</v>
      </c>
      <c r="DD8" s="156">
        <f t="shared" si="18"/>
        <v>0</v>
      </c>
      <c r="DE8" s="156">
        <f t="shared" si="18"/>
        <v>0</v>
      </c>
      <c r="DF8" s="156">
        <f t="shared" si="18"/>
        <v>0</v>
      </c>
      <c r="DG8" s="156">
        <f t="shared" si="18"/>
        <v>0</v>
      </c>
      <c r="DH8" s="156">
        <f t="shared" si="18"/>
        <v>0</v>
      </c>
      <c r="DI8" s="156">
        <f t="shared" si="18"/>
        <v>0</v>
      </c>
      <c r="DJ8" s="156">
        <f t="shared" si="18"/>
        <v>0</v>
      </c>
      <c r="DK8" s="156">
        <f t="shared" si="18"/>
        <v>0</v>
      </c>
      <c r="DL8" s="156">
        <f t="shared" si="18"/>
        <v>0</v>
      </c>
      <c r="DM8" s="156">
        <f t="shared" si="18"/>
        <v>0</v>
      </c>
      <c r="DN8" s="156">
        <f t="shared" si="18"/>
        <v>0</v>
      </c>
      <c r="DO8" s="156">
        <f t="shared" si="18"/>
        <v>0</v>
      </c>
      <c r="DP8" s="156">
        <f t="shared" si="18"/>
        <v>0</v>
      </c>
      <c r="DQ8" s="156">
        <f t="shared" si="18"/>
        <v>0</v>
      </c>
      <c r="DR8" s="156">
        <f t="shared" si="18"/>
        <v>0</v>
      </c>
      <c r="DS8" s="156">
        <f t="shared" si="18"/>
        <v>0</v>
      </c>
      <c r="DT8" s="156">
        <f t="shared" si="18"/>
        <v>0</v>
      </c>
      <c r="DU8" s="156">
        <f t="shared" si="18"/>
        <v>0</v>
      </c>
      <c r="DV8" s="156">
        <f t="shared" si="18"/>
        <v>0</v>
      </c>
      <c r="DW8" s="156">
        <f t="shared" si="18"/>
        <v>0</v>
      </c>
      <c r="DX8" s="156">
        <f t="shared" si="18"/>
        <v>0</v>
      </c>
      <c r="DY8" s="156">
        <f t="shared" si="18"/>
        <v>0</v>
      </c>
      <c r="DZ8" s="156">
        <f t="shared" si="18"/>
        <v>0</v>
      </c>
      <c r="EA8" s="156">
        <f t="shared" si="18"/>
        <v>0</v>
      </c>
      <c r="EB8" s="156">
        <f t="shared" si="18"/>
        <v>0</v>
      </c>
      <c r="EC8" s="156">
        <f t="shared" si="18"/>
        <v>0</v>
      </c>
      <c r="ED8" s="156">
        <f t="shared" si="18"/>
        <v>0</v>
      </c>
      <c r="EE8" s="156">
        <f t="shared" si="18"/>
        <v>0</v>
      </c>
      <c r="EF8" s="156">
        <f t="shared" si="18"/>
        <v>0</v>
      </c>
      <c r="EG8" s="156">
        <f t="shared" si="18"/>
        <v>0</v>
      </c>
      <c r="EH8" s="156">
        <f t="shared" ref="EH8:EK8" si="19">IF(OR(EH$2&gt;$H8,EH$2&lt;$G8),0,IF($B8="S-Curve",(_xlfn.NORM.DIST(EH$2-$G8+1,$I8/2,$C8,TRUE)-_xlfn.NORM.DIST(EG$2-$G8+1,$I8/2,$C8,TRUE))/(1-2*_xlfn.NORM.DIST(0,$I8/2,$C8,TRUE))*$E8,$E8/$I8))</f>
        <v>0</v>
      </c>
      <c r="EI8" s="156">
        <f t="shared" si="19"/>
        <v>0</v>
      </c>
      <c r="EJ8" s="156">
        <f t="shared" si="19"/>
        <v>0</v>
      </c>
      <c r="EK8" s="156">
        <f t="shared" si="19"/>
        <v>0</v>
      </c>
    </row>
    <row r="9" spans="1:141" x14ac:dyDescent="0.25">
      <c r="A9" s="47" t="str">
        <f t="shared" si="12"/>
        <v>OK</v>
      </c>
      <c r="B9" s="117" t="s">
        <v>250</v>
      </c>
      <c r="C9" s="117">
        <v>1</v>
      </c>
      <c r="D9" s="233" t="s">
        <v>121</v>
      </c>
      <c r="E9" s="124">
        <v>0</v>
      </c>
      <c r="F9" s="234">
        <f>E9/Summary!$B$2</f>
        <v>0</v>
      </c>
      <c r="G9" s="235">
        <v>1</v>
      </c>
      <c r="H9" s="235">
        <v>1</v>
      </c>
      <c r="I9" s="236">
        <f t="shared" si="13"/>
        <v>1</v>
      </c>
      <c r="J9" s="156">
        <f t="shared" ref="J9:BU9" si="20">IF(OR(J$2&gt;$H9,J$2&lt;$G9),0,IF($B9="S-Curve",(_xlfn.NORM.DIST(J$2-$G9+1,$I9/2,$C9,TRUE)-_xlfn.NORM.DIST(I$2-$G9+1,$I9/2,$C9,TRUE))/(1-2*_xlfn.NORM.DIST(0,$I9/2,$C9,TRUE))*$E9,$E9/$I9))</f>
        <v>0</v>
      </c>
      <c r="K9" s="156">
        <f t="shared" si="20"/>
        <v>0</v>
      </c>
      <c r="L9" s="156">
        <f t="shared" si="20"/>
        <v>0</v>
      </c>
      <c r="M9" s="156">
        <f t="shared" si="20"/>
        <v>0</v>
      </c>
      <c r="N9" s="156">
        <f t="shared" si="20"/>
        <v>0</v>
      </c>
      <c r="O9" s="156">
        <f t="shared" si="20"/>
        <v>0</v>
      </c>
      <c r="P9" s="156">
        <f t="shared" si="20"/>
        <v>0</v>
      </c>
      <c r="Q9" s="156">
        <f t="shared" si="20"/>
        <v>0</v>
      </c>
      <c r="R9" s="156">
        <f t="shared" si="20"/>
        <v>0</v>
      </c>
      <c r="S9" s="156">
        <f t="shared" si="20"/>
        <v>0</v>
      </c>
      <c r="T9" s="156">
        <f t="shared" si="20"/>
        <v>0</v>
      </c>
      <c r="U9" s="156">
        <f t="shared" si="20"/>
        <v>0</v>
      </c>
      <c r="V9" s="156">
        <f t="shared" si="20"/>
        <v>0</v>
      </c>
      <c r="W9" s="156">
        <f t="shared" si="20"/>
        <v>0</v>
      </c>
      <c r="X9" s="156">
        <f t="shared" si="20"/>
        <v>0</v>
      </c>
      <c r="Y9" s="156">
        <f t="shared" si="20"/>
        <v>0</v>
      </c>
      <c r="Z9" s="156">
        <f t="shared" si="20"/>
        <v>0</v>
      </c>
      <c r="AA9" s="156">
        <f t="shared" si="20"/>
        <v>0</v>
      </c>
      <c r="AB9" s="156">
        <f t="shared" si="20"/>
        <v>0</v>
      </c>
      <c r="AC9" s="156">
        <f t="shared" si="20"/>
        <v>0</v>
      </c>
      <c r="AD9" s="156">
        <f t="shared" si="20"/>
        <v>0</v>
      </c>
      <c r="AE9" s="156">
        <f t="shared" si="20"/>
        <v>0</v>
      </c>
      <c r="AF9" s="156">
        <f t="shared" si="20"/>
        <v>0</v>
      </c>
      <c r="AG9" s="156">
        <f t="shared" si="20"/>
        <v>0</v>
      </c>
      <c r="AH9" s="156">
        <f t="shared" si="20"/>
        <v>0</v>
      </c>
      <c r="AI9" s="156">
        <f t="shared" si="20"/>
        <v>0</v>
      </c>
      <c r="AJ9" s="156">
        <f t="shared" si="20"/>
        <v>0</v>
      </c>
      <c r="AK9" s="156">
        <f t="shared" si="20"/>
        <v>0</v>
      </c>
      <c r="AL9" s="156">
        <f t="shared" si="20"/>
        <v>0</v>
      </c>
      <c r="AM9" s="156">
        <f t="shared" si="20"/>
        <v>0</v>
      </c>
      <c r="AN9" s="156">
        <f t="shared" si="20"/>
        <v>0</v>
      </c>
      <c r="AO9" s="156">
        <f t="shared" si="20"/>
        <v>0</v>
      </c>
      <c r="AP9" s="156">
        <f t="shared" si="20"/>
        <v>0</v>
      </c>
      <c r="AQ9" s="156">
        <f t="shared" si="20"/>
        <v>0</v>
      </c>
      <c r="AR9" s="156">
        <f t="shared" si="20"/>
        <v>0</v>
      </c>
      <c r="AS9" s="156">
        <f t="shared" si="20"/>
        <v>0</v>
      </c>
      <c r="AT9" s="156">
        <f t="shared" si="20"/>
        <v>0</v>
      </c>
      <c r="AU9" s="156">
        <f t="shared" si="20"/>
        <v>0</v>
      </c>
      <c r="AV9" s="156">
        <f t="shared" si="20"/>
        <v>0</v>
      </c>
      <c r="AW9" s="156">
        <f t="shared" si="20"/>
        <v>0</v>
      </c>
      <c r="AX9" s="156">
        <f t="shared" si="20"/>
        <v>0</v>
      </c>
      <c r="AY9" s="156">
        <f t="shared" si="20"/>
        <v>0</v>
      </c>
      <c r="AZ9" s="156">
        <f t="shared" si="20"/>
        <v>0</v>
      </c>
      <c r="BA9" s="156">
        <f t="shared" si="20"/>
        <v>0</v>
      </c>
      <c r="BB9" s="156">
        <f t="shared" si="20"/>
        <v>0</v>
      </c>
      <c r="BC9" s="156">
        <f t="shared" si="20"/>
        <v>0</v>
      </c>
      <c r="BD9" s="156">
        <f t="shared" si="20"/>
        <v>0</v>
      </c>
      <c r="BE9" s="156">
        <f t="shared" si="20"/>
        <v>0</v>
      </c>
      <c r="BF9" s="156">
        <f t="shared" si="20"/>
        <v>0</v>
      </c>
      <c r="BG9" s="156">
        <f t="shared" si="20"/>
        <v>0</v>
      </c>
      <c r="BH9" s="156">
        <f t="shared" si="20"/>
        <v>0</v>
      </c>
      <c r="BI9" s="156">
        <f t="shared" si="20"/>
        <v>0</v>
      </c>
      <c r="BJ9" s="156">
        <f t="shared" si="20"/>
        <v>0</v>
      </c>
      <c r="BK9" s="156">
        <f t="shared" si="20"/>
        <v>0</v>
      </c>
      <c r="BL9" s="156">
        <f t="shared" si="20"/>
        <v>0</v>
      </c>
      <c r="BM9" s="156">
        <f t="shared" si="20"/>
        <v>0</v>
      </c>
      <c r="BN9" s="156">
        <f t="shared" si="20"/>
        <v>0</v>
      </c>
      <c r="BO9" s="156">
        <f t="shared" si="20"/>
        <v>0</v>
      </c>
      <c r="BP9" s="156">
        <f t="shared" si="20"/>
        <v>0</v>
      </c>
      <c r="BQ9" s="156">
        <f t="shared" si="20"/>
        <v>0</v>
      </c>
      <c r="BR9" s="156">
        <f t="shared" si="20"/>
        <v>0</v>
      </c>
      <c r="BS9" s="156">
        <f t="shared" si="20"/>
        <v>0</v>
      </c>
      <c r="BT9" s="156">
        <f t="shared" si="20"/>
        <v>0</v>
      </c>
      <c r="BU9" s="156">
        <f t="shared" si="20"/>
        <v>0</v>
      </c>
      <c r="BV9" s="156">
        <f t="shared" ref="BV9:EG9" si="21">IF(OR(BV$2&gt;$H9,BV$2&lt;$G9),0,IF($B9="S-Curve",(_xlfn.NORM.DIST(BV$2-$G9+1,$I9/2,$C9,TRUE)-_xlfn.NORM.DIST(BU$2-$G9+1,$I9/2,$C9,TRUE))/(1-2*_xlfn.NORM.DIST(0,$I9/2,$C9,TRUE))*$E9,$E9/$I9))</f>
        <v>0</v>
      </c>
      <c r="BW9" s="156">
        <f t="shared" si="21"/>
        <v>0</v>
      </c>
      <c r="BX9" s="156">
        <f t="shared" si="21"/>
        <v>0</v>
      </c>
      <c r="BY9" s="156">
        <f t="shared" si="21"/>
        <v>0</v>
      </c>
      <c r="BZ9" s="156">
        <f t="shared" si="21"/>
        <v>0</v>
      </c>
      <c r="CA9" s="156">
        <f t="shared" si="21"/>
        <v>0</v>
      </c>
      <c r="CB9" s="156">
        <f t="shared" si="21"/>
        <v>0</v>
      </c>
      <c r="CC9" s="156">
        <f t="shared" si="21"/>
        <v>0</v>
      </c>
      <c r="CD9" s="156">
        <f t="shared" si="21"/>
        <v>0</v>
      </c>
      <c r="CE9" s="156">
        <f t="shared" si="21"/>
        <v>0</v>
      </c>
      <c r="CF9" s="156">
        <f t="shared" si="21"/>
        <v>0</v>
      </c>
      <c r="CG9" s="156">
        <f t="shared" si="21"/>
        <v>0</v>
      </c>
      <c r="CH9" s="156">
        <f t="shared" si="21"/>
        <v>0</v>
      </c>
      <c r="CI9" s="156">
        <f t="shared" si="21"/>
        <v>0</v>
      </c>
      <c r="CJ9" s="156">
        <f t="shared" si="21"/>
        <v>0</v>
      </c>
      <c r="CK9" s="156">
        <f t="shared" si="21"/>
        <v>0</v>
      </c>
      <c r="CL9" s="156">
        <f t="shared" si="21"/>
        <v>0</v>
      </c>
      <c r="CM9" s="156">
        <f t="shared" si="21"/>
        <v>0</v>
      </c>
      <c r="CN9" s="156">
        <f t="shared" si="21"/>
        <v>0</v>
      </c>
      <c r="CO9" s="156">
        <f t="shared" si="21"/>
        <v>0</v>
      </c>
      <c r="CP9" s="156">
        <f t="shared" si="21"/>
        <v>0</v>
      </c>
      <c r="CQ9" s="156">
        <f t="shared" si="21"/>
        <v>0</v>
      </c>
      <c r="CR9" s="156">
        <f t="shared" si="21"/>
        <v>0</v>
      </c>
      <c r="CS9" s="156">
        <f t="shared" si="21"/>
        <v>0</v>
      </c>
      <c r="CT9" s="156">
        <f t="shared" si="21"/>
        <v>0</v>
      </c>
      <c r="CU9" s="156">
        <f t="shared" si="21"/>
        <v>0</v>
      </c>
      <c r="CV9" s="156">
        <f t="shared" si="21"/>
        <v>0</v>
      </c>
      <c r="CW9" s="156">
        <f t="shared" si="21"/>
        <v>0</v>
      </c>
      <c r="CX9" s="156">
        <f t="shared" si="21"/>
        <v>0</v>
      </c>
      <c r="CY9" s="156">
        <f t="shared" si="21"/>
        <v>0</v>
      </c>
      <c r="CZ9" s="156">
        <f t="shared" si="21"/>
        <v>0</v>
      </c>
      <c r="DA9" s="156">
        <f t="shared" si="21"/>
        <v>0</v>
      </c>
      <c r="DB9" s="156">
        <f t="shared" si="21"/>
        <v>0</v>
      </c>
      <c r="DC9" s="156">
        <f t="shared" si="21"/>
        <v>0</v>
      </c>
      <c r="DD9" s="156">
        <f t="shared" si="21"/>
        <v>0</v>
      </c>
      <c r="DE9" s="156">
        <f t="shared" si="21"/>
        <v>0</v>
      </c>
      <c r="DF9" s="156">
        <f t="shared" si="21"/>
        <v>0</v>
      </c>
      <c r="DG9" s="156">
        <f t="shared" si="21"/>
        <v>0</v>
      </c>
      <c r="DH9" s="156">
        <f t="shared" si="21"/>
        <v>0</v>
      </c>
      <c r="DI9" s="156">
        <f t="shared" si="21"/>
        <v>0</v>
      </c>
      <c r="DJ9" s="156">
        <f t="shared" si="21"/>
        <v>0</v>
      </c>
      <c r="DK9" s="156">
        <f t="shared" si="21"/>
        <v>0</v>
      </c>
      <c r="DL9" s="156">
        <f t="shared" si="21"/>
        <v>0</v>
      </c>
      <c r="DM9" s="156">
        <f t="shared" si="21"/>
        <v>0</v>
      </c>
      <c r="DN9" s="156">
        <f t="shared" si="21"/>
        <v>0</v>
      </c>
      <c r="DO9" s="156">
        <f t="shared" si="21"/>
        <v>0</v>
      </c>
      <c r="DP9" s="156">
        <f t="shared" si="21"/>
        <v>0</v>
      </c>
      <c r="DQ9" s="156">
        <f t="shared" si="21"/>
        <v>0</v>
      </c>
      <c r="DR9" s="156">
        <f t="shared" si="21"/>
        <v>0</v>
      </c>
      <c r="DS9" s="156">
        <f t="shared" si="21"/>
        <v>0</v>
      </c>
      <c r="DT9" s="156">
        <f t="shared" si="21"/>
        <v>0</v>
      </c>
      <c r="DU9" s="156">
        <f t="shared" si="21"/>
        <v>0</v>
      </c>
      <c r="DV9" s="156">
        <f t="shared" si="21"/>
        <v>0</v>
      </c>
      <c r="DW9" s="156">
        <f t="shared" si="21"/>
        <v>0</v>
      </c>
      <c r="DX9" s="156">
        <f t="shared" si="21"/>
        <v>0</v>
      </c>
      <c r="DY9" s="156">
        <f t="shared" si="21"/>
        <v>0</v>
      </c>
      <c r="DZ9" s="156">
        <f t="shared" si="21"/>
        <v>0</v>
      </c>
      <c r="EA9" s="156">
        <f t="shared" si="21"/>
        <v>0</v>
      </c>
      <c r="EB9" s="156">
        <f t="shared" si="21"/>
        <v>0</v>
      </c>
      <c r="EC9" s="156">
        <f t="shared" si="21"/>
        <v>0</v>
      </c>
      <c r="ED9" s="156">
        <f t="shared" si="21"/>
        <v>0</v>
      </c>
      <c r="EE9" s="156">
        <f t="shared" si="21"/>
        <v>0</v>
      </c>
      <c r="EF9" s="156">
        <f t="shared" si="21"/>
        <v>0</v>
      </c>
      <c r="EG9" s="156">
        <f t="shared" si="21"/>
        <v>0</v>
      </c>
      <c r="EH9" s="156">
        <f t="shared" ref="EH9:EK9" si="22">IF(OR(EH$2&gt;$H9,EH$2&lt;$G9),0,IF($B9="S-Curve",(_xlfn.NORM.DIST(EH$2-$G9+1,$I9/2,$C9,TRUE)-_xlfn.NORM.DIST(EG$2-$G9+1,$I9/2,$C9,TRUE))/(1-2*_xlfn.NORM.DIST(0,$I9/2,$C9,TRUE))*$E9,$E9/$I9))</f>
        <v>0</v>
      </c>
      <c r="EI9" s="156">
        <f t="shared" si="22"/>
        <v>0</v>
      </c>
      <c r="EJ9" s="156">
        <f t="shared" si="22"/>
        <v>0</v>
      </c>
      <c r="EK9" s="156">
        <f t="shared" si="22"/>
        <v>0</v>
      </c>
    </row>
    <row r="10" spans="1:141" x14ac:dyDescent="0.25">
      <c r="A10" s="47" t="str">
        <f t="shared" si="12"/>
        <v>OK</v>
      </c>
      <c r="B10" s="117" t="s">
        <v>250</v>
      </c>
      <c r="C10" s="117">
        <v>1</v>
      </c>
      <c r="D10" s="233" t="s">
        <v>121</v>
      </c>
      <c r="E10" s="124">
        <v>0</v>
      </c>
      <c r="F10" s="234">
        <f>E10/Summary!$B$2</f>
        <v>0</v>
      </c>
      <c r="G10" s="235">
        <v>1</v>
      </c>
      <c r="H10" s="235">
        <v>1</v>
      </c>
      <c r="I10" s="236">
        <f t="shared" si="13"/>
        <v>1</v>
      </c>
      <c r="J10" s="156">
        <f t="shared" ref="J10:BU10" si="23">IF(OR(J$2&gt;$H10,J$2&lt;$G10),0,IF($B10="S-Curve",(_xlfn.NORM.DIST(J$2-$G10+1,$I10/2,$C10,TRUE)-_xlfn.NORM.DIST(I$2-$G10+1,$I10/2,$C10,TRUE))/(1-2*_xlfn.NORM.DIST(0,$I10/2,$C10,TRUE))*$E10,$E10/$I10))</f>
        <v>0</v>
      </c>
      <c r="K10" s="156">
        <f t="shared" si="23"/>
        <v>0</v>
      </c>
      <c r="L10" s="156">
        <f t="shared" si="23"/>
        <v>0</v>
      </c>
      <c r="M10" s="156">
        <f t="shared" si="23"/>
        <v>0</v>
      </c>
      <c r="N10" s="156">
        <f t="shared" si="23"/>
        <v>0</v>
      </c>
      <c r="O10" s="156">
        <f t="shared" si="23"/>
        <v>0</v>
      </c>
      <c r="P10" s="156">
        <f t="shared" si="23"/>
        <v>0</v>
      </c>
      <c r="Q10" s="156">
        <f t="shared" si="23"/>
        <v>0</v>
      </c>
      <c r="R10" s="156">
        <f t="shared" si="23"/>
        <v>0</v>
      </c>
      <c r="S10" s="156">
        <f t="shared" si="23"/>
        <v>0</v>
      </c>
      <c r="T10" s="156">
        <f t="shared" si="23"/>
        <v>0</v>
      </c>
      <c r="U10" s="156">
        <f t="shared" si="23"/>
        <v>0</v>
      </c>
      <c r="V10" s="156">
        <f t="shared" si="23"/>
        <v>0</v>
      </c>
      <c r="W10" s="156">
        <f t="shared" si="23"/>
        <v>0</v>
      </c>
      <c r="X10" s="156">
        <f t="shared" si="23"/>
        <v>0</v>
      </c>
      <c r="Y10" s="156">
        <f t="shared" si="23"/>
        <v>0</v>
      </c>
      <c r="Z10" s="156">
        <f t="shared" si="23"/>
        <v>0</v>
      </c>
      <c r="AA10" s="156">
        <f t="shared" si="23"/>
        <v>0</v>
      </c>
      <c r="AB10" s="156">
        <f t="shared" si="23"/>
        <v>0</v>
      </c>
      <c r="AC10" s="156">
        <f t="shared" si="23"/>
        <v>0</v>
      </c>
      <c r="AD10" s="156">
        <f t="shared" si="23"/>
        <v>0</v>
      </c>
      <c r="AE10" s="156">
        <f t="shared" si="23"/>
        <v>0</v>
      </c>
      <c r="AF10" s="156">
        <f t="shared" si="23"/>
        <v>0</v>
      </c>
      <c r="AG10" s="156">
        <f t="shared" si="23"/>
        <v>0</v>
      </c>
      <c r="AH10" s="156">
        <f t="shared" si="23"/>
        <v>0</v>
      </c>
      <c r="AI10" s="156">
        <f t="shared" si="23"/>
        <v>0</v>
      </c>
      <c r="AJ10" s="156">
        <f t="shared" si="23"/>
        <v>0</v>
      </c>
      <c r="AK10" s="156">
        <f t="shared" si="23"/>
        <v>0</v>
      </c>
      <c r="AL10" s="156">
        <f t="shared" si="23"/>
        <v>0</v>
      </c>
      <c r="AM10" s="156">
        <f t="shared" si="23"/>
        <v>0</v>
      </c>
      <c r="AN10" s="156">
        <f t="shared" si="23"/>
        <v>0</v>
      </c>
      <c r="AO10" s="156">
        <f t="shared" si="23"/>
        <v>0</v>
      </c>
      <c r="AP10" s="156">
        <f t="shared" si="23"/>
        <v>0</v>
      </c>
      <c r="AQ10" s="156">
        <f t="shared" si="23"/>
        <v>0</v>
      </c>
      <c r="AR10" s="156">
        <f t="shared" si="23"/>
        <v>0</v>
      </c>
      <c r="AS10" s="156">
        <f t="shared" si="23"/>
        <v>0</v>
      </c>
      <c r="AT10" s="156">
        <f t="shared" si="23"/>
        <v>0</v>
      </c>
      <c r="AU10" s="156">
        <f t="shared" si="23"/>
        <v>0</v>
      </c>
      <c r="AV10" s="156">
        <f t="shared" si="23"/>
        <v>0</v>
      </c>
      <c r="AW10" s="156">
        <f t="shared" si="23"/>
        <v>0</v>
      </c>
      <c r="AX10" s="156">
        <f t="shared" si="23"/>
        <v>0</v>
      </c>
      <c r="AY10" s="156">
        <f t="shared" si="23"/>
        <v>0</v>
      </c>
      <c r="AZ10" s="156">
        <f t="shared" si="23"/>
        <v>0</v>
      </c>
      <c r="BA10" s="156">
        <f t="shared" si="23"/>
        <v>0</v>
      </c>
      <c r="BB10" s="156">
        <f t="shared" si="23"/>
        <v>0</v>
      </c>
      <c r="BC10" s="156">
        <f t="shared" si="23"/>
        <v>0</v>
      </c>
      <c r="BD10" s="156">
        <f t="shared" si="23"/>
        <v>0</v>
      </c>
      <c r="BE10" s="156">
        <f t="shared" si="23"/>
        <v>0</v>
      </c>
      <c r="BF10" s="156">
        <f t="shared" si="23"/>
        <v>0</v>
      </c>
      <c r="BG10" s="156">
        <f t="shared" si="23"/>
        <v>0</v>
      </c>
      <c r="BH10" s="156">
        <f t="shared" si="23"/>
        <v>0</v>
      </c>
      <c r="BI10" s="156">
        <f t="shared" si="23"/>
        <v>0</v>
      </c>
      <c r="BJ10" s="156">
        <f t="shared" si="23"/>
        <v>0</v>
      </c>
      <c r="BK10" s="156">
        <f t="shared" si="23"/>
        <v>0</v>
      </c>
      <c r="BL10" s="156">
        <f t="shared" si="23"/>
        <v>0</v>
      </c>
      <c r="BM10" s="156">
        <f t="shared" si="23"/>
        <v>0</v>
      </c>
      <c r="BN10" s="156">
        <f t="shared" si="23"/>
        <v>0</v>
      </c>
      <c r="BO10" s="156">
        <f t="shared" si="23"/>
        <v>0</v>
      </c>
      <c r="BP10" s="156">
        <f t="shared" si="23"/>
        <v>0</v>
      </c>
      <c r="BQ10" s="156">
        <f t="shared" si="23"/>
        <v>0</v>
      </c>
      <c r="BR10" s="156">
        <f t="shared" si="23"/>
        <v>0</v>
      </c>
      <c r="BS10" s="156">
        <f t="shared" si="23"/>
        <v>0</v>
      </c>
      <c r="BT10" s="156">
        <f t="shared" si="23"/>
        <v>0</v>
      </c>
      <c r="BU10" s="156">
        <f t="shared" si="23"/>
        <v>0</v>
      </c>
      <c r="BV10" s="156">
        <f t="shared" ref="BV10:EG10" si="24">IF(OR(BV$2&gt;$H10,BV$2&lt;$G10),0,IF($B10="S-Curve",(_xlfn.NORM.DIST(BV$2-$G10+1,$I10/2,$C10,TRUE)-_xlfn.NORM.DIST(BU$2-$G10+1,$I10/2,$C10,TRUE))/(1-2*_xlfn.NORM.DIST(0,$I10/2,$C10,TRUE))*$E10,$E10/$I10))</f>
        <v>0</v>
      </c>
      <c r="BW10" s="156">
        <f t="shared" si="24"/>
        <v>0</v>
      </c>
      <c r="BX10" s="156">
        <f t="shared" si="24"/>
        <v>0</v>
      </c>
      <c r="BY10" s="156">
        <f t="shared" si="24"/>
        <v>0</v>
      </c>
      <c r="BZ10" s="156">
        <f t="shared" si="24"/>
        <v>0</v>
      </c>
      <c r="CA10" s="156">
        <f t="shared" si="24"/>
        <v>0</v>
      </c>
      <c r="CB10" s="156">
        <f t="shared" si="24"/>
        <v>0</v>
      </c>
      <c r="CC10" s="156">
        <f t="shared" si="24"/>
        <v>0</v>
      </c>
      <c r="CD10" s="156">
        <f t="shared" si="24"/>
        <v>0</v>
      </c>
      <c r="CE10" s="156">
        <f t="shared" si="24"/>
        <v>0</v>
      </c>
      <c r="CF10" s="156">
        <f t="shared" si="24"/>
        <v>0</v>
      </c>
      <c r="CG10" s="156">
        <f t="shared" si="24"/>
        <v>0</v>
      </c>
      <c r="CH10" s="156">
        <f t="shared" si="24"/>
        <v>0</v>
      </c>
      <c r="CI10" s="156">
        <f t="shared" si="24"/>
        <v>0</v>
      </c>
      <c r="CJ10" s="156">
        <f t="shared" si="24"/>
        <v>0</v>
      </c>
      <c r="CK10" s="156">
        <f t="shared" si="24"/>
        <v>0</v>
      </c>
      <c r="CL10" s="156">
        <f t="shared" si="24"/>
        <v>0</v>
      </c>
      <c r="CM10" s="156">
        <f t="shared" si="24"/>
        <v>0</v>
      </c>
      <c r="CN10" s="156">
        <f t="shared" si="24"/>
        <v>0</v>
      </c>
      <c r="CO10" s="156">
        <f t="shared" si="24"/>
        <v>0</v>
      </c>
      <c r="CP10" s="156">
        <f t="shared" si="24"/>
        <v>0</v>
      </c>
      <c r="CQ10" s="156">
        <f t="shared" si="24"/>
        <v>0</v>
      </c>
      <c r="CR10" s="156">
        <f t="shared" si="24"/>
        <v>0</v>
      </c>
      <c r="CS10" s="156">
        <f t="shared" si="24"/>
        <v>0</v>
      </c>
      <c r="CT10" s="156">
        <f t="shared" si="24"/>
        <v>0</v>
      </c>
      <c r="CU10" s="156">
        <f t="shared" si="24"/>
        <v>0</v>
      </c>
      <c r="CV10" s="156">
        <f t="shared" si="24"/>
        <v>0</v>
      </c>
      <c r="CW10" s="156">
        <f t="shared" si="24"/>
        <v>0</v>
      </c>
      <c r="CX10" s="156">
        <f t="shared" si="24"/>
        <v>0</v>
      </c>
      <c r="CY10" s="156">
        <f t="shared" si="24"/>
        <v>0</v>
      </c>
      <c r="CZ10" s="156">
        <f t="shared" si="24"/>
        <v>0</v>
      </c>
      <c r="DA10" s="156">
        <f t="shared" si="24"/>
        <v>0</v>
      </c>
      <c r="DB10" s="156">
        <f t="shared" si="24"/>
        <v>0</v>
      </c>
      <c r="DC10" s="156">
        <f t="shared" si="24"/>
        <v>0</v>
      </c>
      <c r="DD10" s="156">
        <f t="shared" si="24"/>
        <v>0</v>
      </c>
      <c r="DE10" s="156">
        <f t="shared" si="24"/>
        <v>0</v>
      </c>
      <c r="DF10" s="156">
        <f t="shared" si="24"/>
        <v>0</v>
      </c>
      <c r="DG10" s="156">
        <f t="shared" si="24"/>
        <v>0</v>
      </c>
      <c r="DH10" s="156">
        <f t="shared" si="24"/>
        <v>0</v>
      </c>
      <c r="DI10" s="156">
        <f t="shared" si="24"/>
        <v>0</v>
      </c>
      <c r="DJ10" s="156">
        <f t="shared" si="24"/>
        <v>0</v>
      </c>
      <c r="DK10" s="156">
        <f t="shared" si="24"/>
        <v>0</v>
      </c>
      <c r="DL10" s="156">
        <f t="shared" si="24"/>
        <v>0</v>
      </c>
      <c r="DM10" s="156">
        <f t="shared" si="24"/>
        <v>0</v>
      </c>
      <c r="DN10" s="156">
        <f t="shared" si="24"/>
        <v>0</v>
      </c>
      <c r="DO10" s="156">
        <f t="shared" si="24"/>
        <v>0</v>
      </c>
      <c r="DP10" s="156">
        <f t="shared" si="24"/>
        <v>0</v>
      </c>
      <c r="DQ10" s="156">
        <f t="shared" si="24"/>
        <v>0</v>
      </c>
      <c r="DR10" s="156">
        <f t="shared" si="24"/>
        <v>0</v>
      </c>
      <c r="DS10" s="156">
        <f t="shared" si="24"/>
        <v>0</v>
      </c>
      <c r="DT10" s="156">
        <f t="shared" si="24"/>
        <v>0</v>
      </c>
      <c r="DU10" s="156">
        <f t="shared" si="24"/>
        <v>0</v>
      </c>
      <c r="DV10" s="156">
        <f t="shared" si="24"/>
        <v>0</v>
      </c>
      <c r="DW10" s="156">
        <f t="shared" si="24"/>
        <v>0</v>
      </c>
      <c r="DX10" s="156">
        <f t="shared" si="24"/>
        <v>0</v>
      </c>
      <c r="DY10" s="156">
        <f t="shared" si="24"/>
        <v>0</v>
      </c>
      <c r="DZ10" s="156">
        <f t="shared" si="24"/>
        <v>0</v>
      </c>
      <c r="EA10" s="156">
        <f t="shared" si="24"/>
        <v>0</v>
      </c>
      <c r="EB10" s="156">
        <f t="shared" si="24"/>
        <v>0</v>
      </c>
      <c r="EC10" s="156">
        <f t="shared" si="24"/>
        <v>0</v>
      </c>
      <c r="ED10" s="156">
        <f t="shared" si="24"/>
        <v>0</v>
      </c>
      <c r="EE10" s="156">
        <f t="shared" si="24"/>
        <v>0</v>
      </c>
      <c r="EF10" s="156">
        <f t="shared" si="24"/>
        <v>0</v>
      </c>
      <c r="EG10" s="156">
        <f t="shared" si="24"/>
        <v>0</v>
      </c>
      <c r="EH10" s="156">
        <f t="shared" ref="EH10:EK10" si="25">IF(OR(EH$2&gt;$H10,EH$2&lt;$G10),0,IF($B10="S-Curve",(_xlfn.NORM.DIST(EH$2-$G10+1,$I10/2,$C10,TRUE)-_xlfn.NORM.DIST(EG$2-$G10+1,$I10/2,$C10,TRUE))/(1-2*_xlfn.NORM.DIST(0,$I10/2,$C10,TRUE))*$E10,$E10/$I10))</f>
        <v>0</v>
      </c>
      <c r="EI10" s="156">
        <f t="shared" si="25"/>
        <v>0</v>
      </c>
      <c r="EJ10" s="156">
        <f t="shared" si="25"/>
        <v>0</v>
      </c>
      <c r="EK10" s="156">
        <f t="shared" si="25"/>
        <v>0</v>
      </c>
    </row>
    <row r="11" spans="1:141" x14ac:dyDescent="0.25">
      <c r="A11" s="47" t="str">
        <f t="shared" si="12"/>
        <v>OK</v>
      </c>
      <c r="B11" s="117" t="s">
        <v>250</v>
      </c>
      <c r="C11" s="117">
        <v>1</v>
      </c>
      <c r="D11" s="233" t="s">
        <v>121</v>
      </c>
      <c r="E11" s="124">
        <v>0</v>
      </c>
      <c r="F11" s="234">
        <f>E11/Summary!$B$2</f>
        <v>0</v>
      </c>
      <c r="G11" s="235">
        <v>1</v>
      </c>
      <c r="H11" s="235">
        <v>1</v>
      </c>
      <c r="I11" s="236">
        <f t="shared" si="13"/>
        <v>1</v>
      </c>
      <c r="J11" s="156">
        <f t="shared" ref="J11:BU11" si="26">IF(OR(J$2&gt;$H11,J$2&lt;$G11),0,IF($B11="S-Curve",(_xlfn.NORM.DIST(J$2-$G11+1,$I11/2,$C11,TRUE)-_xlfn.NORM.DIST(I$2-$G11+1,$I11/2,$C11,TRUE))/(1-2*_xlfn.NORM.DIST(0,$I11/2,$C11,TRUE))*$E11,$E11/$I11))</f>
        <v>0</v>
      </c>
      <c r="K11" s="156">
        <f t="shared" si="26"/>
        <v>0</v>
      </c>
      <c r="L11" s="156">
        <f t="shared" si="26"/>
        <v>0</v>
      </c>
      <c r="M11" s="156">
        <f t="shared" si="26"/>
        <v>0</v>
      </c>
      <c r="N11" s="156">
        <f t="shared" si="26"/>
        <v>0</v>
      </c>
      <c r="O11" s="156">
        <f t="shared" si="26"/>
        <v>0</v>
      </c>
      <c r="P11" s="156">
        <f t="shared" si="26"/>
        <v>0</v>
      </c>
      <c r="Q11" s="156">
        <f t="shared" si="26"/>
        <v>0</v>
      </c>
      <c r="R11" s="156">
        <f t="shared" si="26"/>
        <v>0</v>
      </c>
      <c r="S11" s="156">
        <f t="shared" si="26"/>
        <v>0</v>
      </c>
      <c r="T11" s="156">
        <f t="shared" si="26"/>
        <v>0</v>
      </c>
      <c r="U11" s="156">
        <f t="shared" si="26"/>
        <v>0</v>
      </c>
      <c r="V11" s="156">
        <f t="shared" si="26"/>
        <v>0</v>
      </c>
      <c r="W11" s="156">
        <f t="shared" si="26"/>
        <v>0</v>
      </c>
      <c r="X11" s="156">
        <f t="shared" si="26"/>
        <v>0</v>
      </c>
      <c r="Y11" s="156">
        <f t="shared" si="26"/>
        <v>0</v>
      </c>
      <c r="Z11" s="156">
        <f t="shared" si="26"/>
        <v>0</v>
      </c>
      <c r="AA11" s="156">
        <f t="shared" si="26"/>
        <v>0</v>
      </c>
      <c r="AB11" s="156">
        <f t="shared" si="26"/>
        <v>0</v>
      </c>
      <c r="AC11" s="156">
        <f t="shared" si="26"/>
        <v>0</v>
      </c>
      <c r="AD11" s="156">
        <f t="shared" si="26"/>
        <v>0</v>
      </c>
      <c r="AE11" s="156">
        <f t="shared" si="26"/>
        <v>0</v>
      </c>
      <c r="AF11" s="156">
        <f t="shared" si="26"/>
        <v>0</v>
      </c>
      <c r="AG11" s="156">
        <f t="shared" si="26"/>
        <v>0</v>
      </c>
      <c r="AH11" s="156">
        <f t="shared" si="26"/>
        <v>0</v>
      </c>
      <c r="AI11" s="156">
        <f t="shared" si="26"/>
        <v>0</v>
      </c>
      <c r="AJ11" s="156">
        <f t="shared" si="26"/>
        <v>0</v>
      </c>
      <c r="AK11" s="156">
        <f t="shared" si="26"/>
        <v>0</v>
      </c>
      <c r="AL11" s="156">
        <f t="shared" si="26"/>
        <v>0</v>
      </c>
      <c r="AM11" s="156">
        <f t="shared" si="26"/>
        <v>0</v>
      </c>
      <c r="AN11" s="156">
        <f t="shared" si="26"/>
        <v>0</v>
      </c>
      <c r="AO11" s="156">
        <f t="shared" si="26"/>
        <v>0</v>
      </c>
      <c r="AP11" s="156">
        <f t="shared" si="26"/>
        <v>0</v>
      </c>
      <c r="AQ11" s="156">
        <f t="shared" si="26"/>
        <v>0</v>
      </c>
      <c r="AR11" s="156">
        <f t="shared" si="26"/>
        <v>0</v>
      </c>
      <c r="AS11" s="156">
        <f t="shared" si="26"/>
        <v>0</v>
      </c>
      <c r="AT11" s="156">
        <f t="shared" si="26"/>
        <v>0</v>
      </c>
      <c r="AU11" s="156">
        <f t="shared" si="26"/>
        <v>0</v>
      </c>
      <c r="AV11" s="156">
        <f t="shared" si="26"/>
        <v>0</v>
      </c>
      <c r="AW11" s="156">
        <f t="shared" si="26"/>
        <v>0</v>
      </c>
      <c r="AX11" s="156">
        <f t="shared" si="26"/>
        <v>0</v>
      </c>
      <c r="AY11" s="156">
        <f t="shared" si="26"/>
        <v>0</v>
      </c>
      <c r="AZ11" s="156">
        <f t="shared" si="26"/>
        <v>0</v>
      </c>
      <c r="BA11" s="156">
        <f t="shared" si="26"/>
        <v>0</v>
      </c>
      <c r="BB11" s="156">
        <f t="shared" si="26"/>
        <v>0</v>
      </c>
      <c r="BC11" s="156">
        <f t="shared" si="26"/>
        <v>0</v>
      </c>
      <c r="BD11" s="156">
        <f t="shared" si="26"/>
        <v>0</v>
      </c>
      <c r="BE11" s="156">
        <f t="shared" si="26"/>
        <v>0</v>
      </c>
      <c r="BF11" s="156">
        <f t="shared" si="26"/>
        <v>0</v>
      </c>
      <c r="BG11" s="156">
        <f t="shared" si="26"/>
        <v>0</v>
      </c>
      <c r="BH11" s="156">
        <f t="shared" si="26"/>
        <v>0</v>
      </c>
      <c r="BI11" s="156">
        <f t="shared" si="26"/>
        <v>0</v>
      </c>
      <c r="BJ11" s="156">
        <f t="shared" si="26"/>
        <v>0</v>
      </c>
      <c r="BK11" s="156">
        <f t="shared" si="26"/>
        <v>0</v>
      </c>
      <c r="BL11" s="156">
        <f t="shared" si="26"/>
        <v>0</v>
      </c>
      <c r="BM11" s="156">
        <f t="shared" si="26"/>
        <v>0</v>
      </c>
      <c r="BN11" s="156">
        <f t="shared" si="26"/>
        <v>0</v>
      </c>
      <c r="BO11" s="156">
        <f t="shared" si="26"/>
        <v>0</v>
      </c>
      <c r="BP11" s="156">
        <f t="shared" si="26"/>
        <v>0</v>
      </c>
      <c r="BQ11" s="156">
        <f t="shared" si="26"/>
        <v>0</v>
      </c>
      <c r="BR11" s="156">
        <f t="shared" si="26"/>
        <v>0</v>
      </c>
      <c r="BS11" s="156">
        <f t="shared" si="26"/>
        <v>0</v>
      </c>
      <c r="BT11" s="156">
        <f t="shared" si="26"/>
        <v>0</v>
      </c>
      <c r="BU11" s="156">
        <f t="shared" si="26"/>
        <v>0</v>
      </c>
      <c r="BV11" s="156">
        <f t="shared" ref="BV11:EG11" si="27">IF(OR(BV$2&gt;$H11,BV$2&lt;$G11),0,IF($B11="S-Curve",(_xlfn.NORM.DIST(BV$2-$G11+1,$I11/2,$C11,TRUE)-_xlfn.NORM.DIST(BU$2-$G11+1,$I11/2,$C11,TRUE))/(1-2*_xlfn.NORM.DIST(0,$I11/2,$C11,TRUE))*$E11,$E11/$I11))</f>
        <v>0</v>
      </c>
      <c r="BW11" s="156">
        <f t="shared" si="27"/>
        <v>0</v>
      </c>
      <c r="BX11" s="156">
        <f t="shared" si="27"/>
        <v>0</v>
      </c>
      <c r="BY11" s="156">
        <f t="shared" si="27"/>
        <v>0</v>
      </c>
      <c r="BZ11" s="156">
        <f t="shared" si="27"/>
        <v>0</v>
      </c>
      <c r="CA11" s="156">
        <f t="shared" si="27"/>
        <v>0</v>
      </c>
      <c r="CB11" s="156">
        <f t="shared" si="27"/>
        <v>0</v>
      </c>
      <c r="CC11" s="156">
        <f t="shared" si="27"/>
        <v>0</v>
      </c>
      <c r="CD11" s="156">
        <f t="shared" si="27"/>
        <v>0</v>
      </c>
      <c r="CE11" s="156">
        <f t="shared" si="27"/>
        <v>0</v>
      </c>
      <c r="CF11" s="156">
        <f t="shared" si="27"/>
        <v>0</v>
      </c>
      <c r="CG11" s="156">
        <f t="shared" si="27"/>
        <v>0</v>
      </c>
      <c r="CH11" s="156">
        <f t="shared" si="27"/>
        <v>0</v>
      </c>
      <c r="CI11" s="156">
        <f t="shared" si="27"/>
        <v>0</v>
      </c>
      <c r="CJ11" s="156">
        <f t="shared" si="27"/>
        <v>0</v>
      </c>
      <c r="CK11" s="156">
        <f t="shared" si="27"/>
        <v>0</v>
      </c>
      <c r="CL11" s="156">
        <f t="shared" si="27"/>
        <v>0</v>
      </c>
      <c r="CM11" s="156">
        <f t="shared" si="27"/>
        <v>0</v>
      </c>
      <c r="CN11" s="156">
        <f t="shared" si="27"/>
        <v>0</v>
      </c>
      <c r="CO11" s="156">
        <f t="shared" si="27"/>
        <v>0</v>
      </c>
      <c r="CP11" s="156">
        <f t="shared" si="27"/>
        <v>0</v>
      </c>
      <c r="CQ11" s="156">
        <f t="shared" si="27"/>
        <v>0</v>
      </c>
      <c r="CR11" s="156">
        <f t="shared" si="27"/>
        <v>0</v>
      </c>
      <c r="CS11" s="156">
        <f t="shared" si="27"/>
        <v>0</v>
      </c>
      <c r="CT11" s="156">
        <f t="shared" si="27"/>
        <v>0</v>
      </c>
      <c r="CU11" s="156">
        <f t="shared" si="27"/>
        <v>0</v>
      </c>
      <c r="CV11" s="156">
        <f t="shared" si="27"/>
        <v>0</v>
      </c>
      <c r="CW11" s="156">
        <f t="shared" si="27"/>
        <v>0</v>
      </c>
      <c r="CX11" s="156">
        <f t="shared" si="27"/>
        <v>0</v>
      </c>
      <c r="CY11" s="156">
        <f t="shared" si="27"/>
        <v>0</v>
      </c>
      <c r="CZ11" s="156">
        <f t="shared" si="27"/>
        <v>0</v>
      </c>
      <c r="DA11" s="156">
        <f t="shared" si="27"/>
        <v>0</v>
      </c>
      <c r="DB11" s="156">
        <f t="shared" si="27"/>
        <v>0</v>
      </c>
      <c r="DC11" s="156">
        <f t="shared" si="27"/>
        <v>0</v>
      </c>
      <c r="DD11" s="156">
        <f t="shared" si="27"/>
        <v>0</v>
      </c>
      <c r="DE11" s="156">
        <f t="shared" si="27"/>
        <v>0</v>
      </c>
      <c r="DF11" s="156">
        <f t="shared" si="27"/>
        <v>0</v>
      </c>
      <c r="DG11" s="156">
        <f t="shared" si="27"/>
        <v>0</v>
      </c>
      <c r="DH11" s="156">
        <f t="shared" si="27"/>
        <v>0</v>
      </c>
      <c r="DI11" s="156">
        <f t="shared" si="27"/>
        <v>0</v>
      </c>
      <c r="DJ11" s="156">
        <f t="shared" si="27"/>
        <v>0</v>
      </c>
      <c r="DK11" s="156">
        <f t="shared" si="27"/>
        <v>0</v>
      </c>
      <c r="DL11" s="156">
        <f t="shared" si="27"/>
        <v>0</v>
      </c>
      <c r="DM11" s="156">
        <f t="shared" si="27"/>
        <v>0</v>
      </c>
      <c r="DN11" s="156">
        <f t="shared" si="27"/>
        <v>0</v>
      </c>
      <c r="DO11" s="156">
        <f t="shared" si="27"/>
        <v>0</v>
      </c>
      <c r="DP11" s="156">
        <f t="shared" si="27"/>
        <v>0</v>
      </c>
      <c r="DQ11" s="156">
        <f t="shared" si="27"/>
        <v>0</v>
      </c>
      <c r="DR11" s="156">
        <f t="shared" si="27"/>
        <v>0</v>
      </c>
      <c r="DS11" s="156">
        <f t="shared" si="27"/>
        <v>0</v>
      </c>
      <c r="DT11" s="156">
        <f t="shared" si="27"/>
        <v>0</v>
      </c>
      <c r="DU11" s="156">
        <f t="shared" si="27"/>
        <v>0</v>
      </c>
      <c r="DV11" s="156">
        <f t="shared" si="27"/>
        <v>0</v>
      </c>
      <c r="DW11" s="156">
        <f t="shared" si="27"/>
        <v>0</v>
      </c>
      <c r="DX11" s="156">
        <f t="shared" si="27"/>
        <v>0</v>
      </c>
      <c r="DY11" s="156">
        <f t="shared" si="27"/>
        <v>0</v>
      </c>
      <c r="DZ11" s="156">
        <f t="shared" si="27"/>
        <v>0</v>
      </c>
      <c r="EA11" s="156">
        <f t="shared" si="27"/>
        <v>0</v>
      </c>
      <c r="EB11" s="156">
        <f t="shared" si="27"/>
        <v>0</v>
      </c>
      <c r="EC11" s="156">
        <f t="shared" si="27"/>
        <v>0</v>
      </c>
      <c r="ED11" s="156">
        <f t="shared" si="27"/>
        <v>0</v>
      </c>
      <c r="EE11" s="156">
        <f t="shared" si="27"/>
        <v>0</v>
      </c>
      <c r="EF11" s="156">
        <f t="shared" si="27"/>
        <v>0</v>
      </c>
      <c r="EG11" s="156">
        <f t="shared" si="27"/>
        <v>0</v>
      </c>
      <c r="EH11" s="156">
        <f t="shared" ref="EH11:EK11" si="28">IF(OR(EH$2&gt;$H11,EH$2&lt;$G11),0,IF($B11="S-Curve",(_xlfn.NORM.DIST(EH$2-$G11+1,$I11/2,$C11,TRUE)-_xlfn.NORM.DIST(EG$2-$G11+1,$I11/2,$C11,TRUE))/(1-2*_xlfn.NORM.DIST(0,$I11/2,$C11,TRUE))*$E11,$E11/$I11))</f>
        <v>0</v>
      </c>
      <c r="EI11" s="156">
        <f t="shared" si="28"/>
        <v>0</v>
      </c>
      <c r="EJ11" s="156">
        <f t="shared" si="28"/>
        <v>0</v>
      </c>
      <c r="EK11" s="156">
        <f t="shared" si="28"/>
        <v>0</v>
      </c>
    </row>
    <row r="12" spans="1:141" x14ac:dyDescent="0.25">
      <c r="A12" s="47" t="str">
        <f t="shared" si="12"/>
        <v>OK</v>
      </c>
      <c r="B12" s="117" t="s">
        <v>250</v>
      </c>
      <c r="C12" s="117">
        <v>1</v>
      </c>
      <c r="D12" s="233" t="s">
        <v>121</v>
      </c>
      <c r="E12" s="124">
        <v>0</v>
      </c>
      <c r="F12" s="234">
        <f>E12/Summary!$B$2</f>
        <v>0</v>
      </c>
      <c r="G12" s="235">
        <v>1</v>
      </c>
      <c r="H12" s="235">
        <v>1</v>
      </c>
      <c r="I12" s="236">
        <f t="shared" si="13"/>
        <v>1</v>
      </c>
      <c r="J12" s="156">
        <f t="shared" ref="J12:BU12" si="29">IF(OR(J$2&gt;$H12,J$2&lt;$G12),0,IF($B12="S-Curve",(_xlfn.NORM.DIST(J$2-$G12+1,$I12/2,$C12,TRUE)-_xlfn.NORM.DIST(I$2-$G12+1,$I12/2,$C12,TRUE))/(1-2*_xlfn.NORM.DIST(0,$I12/2,$C12,TRUE))*$E12,$E12/$I12))</f>
        <v>0</v>
      </c>
      <c r="K12" s="156">
        <f t="shared" si="29"/>
        <v>0</v>
      </c>
      <c r="L12" s="156">
        <f t="shared" si="29"/>
        <v>0</v>
      </c>
      <c r="M12" s="156">
        <f t="shared" si="29"/>
        <v>0</v>
      </c>
      <c r="N12" s="156">
        <f t="shared" si="29"/>
        <v>0</v>
      </c>
      <c r="O12" s="156">
        <f t="shared" si="29"/>
        <v>0</v>
      </c>
      <c r="P12" s="156">
        <f t="shared" si="29"/>
        <v>0</v>
      </c>
      <c r="Q12" s="156">
        <f t="shared" si="29"/>
        <v>0</v>
      </c>
      <c r="R12" s="156">
        <f t="shared" si="29"/>
        <v>0</v>
      </c>
      <c r="S12" s="156">
        <f t="shared" si="29"/>
        <v>0</v>
      </c>
      <c r="T12" s="156">
        <f t="shared" si="29"/>
        <v>0</v>
      </c>
      <c r="U12" s="156">
        <f t="shared" si="29"/>
        <v>0</v>
      </c>
      <c r="V12" s="156">
        <f t="shared" si="29"/>
        <v>0</v>
      </c>
      <c r="W12" s="156">
        <f t="shared" si="29"/>
        <v>0</v>
      </c>
      <c r="X12" s="156">
        <f t="shared" si="29"/>
        <v>0</v>
      </c>
      <c r="Y12" s="156">
        <f t="shared" si="29"/>
        <v>0</v>
      </c>
      <c r="Z12" s="156">
        <f t="shared" si="29"/>
        <v>0</v>
      </c>
      <c r="AA12" s="156">
        <f t="shared" si="29"/>
        <v>0</v>
      </c>
      <c r="AB12" s="156">
        <f t="shared" si="29"/>
        <v>0</v>
      </c>
      <c r="AC12" s="156">
        <f t="shared" si="29"/>
        <v>0</v>
      </c>
      <c r="AD12" s="156">
        <f t="shared" si="29"/>
        <v>0</v>
      </c>
      <c r="AE12" s="156">
        <f t="shared" si="29"/>
        <v>0</v>
      </c>
      <c r="AF12" s="156">
        <f t="shared" si="29"/>
        <v>0</v>
      </c>
      <c r="AG12" s="156">
        <f t="shared" si="29"/>
        <v>0</v>
      </c>
      <c r="AH12" s="156">
        <f t="shared" si="29"/>
        <v>0</v>
      </c>
      <c r="AI12" s="156">
        <f t="shared" si="29"/>
        <v>0</v>
      </c>
      <c r="AJ12" s="156">
        <f t="shared" si="29"/>
        <v>0</v>
      </c>
      <c r="AK12" s="156">
        <f t="shared" si="29"/>
        <v>0</v>
      </c>
      <c r="AL12" s="156">
        <f t="shared" si="29"/>
        <v>0</v>
      </c>
      <c r="AM12" s="156">
        <f t="shared" si="29"/>
        <v>0</v>
      </c>
      <c r="AN12" s="156">
        <f t="shared" si="29"/>
        <v>0</v>
      </c>
      <c r="AO12" s="156">
        <f t="shared" si="29"/>
        <v>0</v>
      </c>
      <c r="AP12" s="156">
        <f t="shared" si="29"/>
        <v>0</v>
      </c>
      <c r="AQ12" s="156">
        <f t="shared" si="29"/>
        <v>0</v>
      </c>
      <c r="AR12" s="156">
        <f t="shared" si="29"/>
        <v>0</v>
      </c>
      <c r="AS12" s="156">
        <f t="shared" si="29"/>
        <v>0</v>
      </c>
      <c r="AT12" s="156">
        <f t="shared" si="29"/>
        <v>0</v>
      </c>
      <c r="AU12" s="156">
        <f t="shared" si="29"/>
        <v>0</v>
      </c>
      <c r="AV12" s="156">
        <f t="shared" si="29"/>
        <v>0</v>
      </c>
      <c r="AW12" s="156">
        <f t="shared" si="29"/>
        <v>0</v>
      </c>
      <c r="AX12" s="156">
        <f t="shared" si="29"/>
        <v>0</v>
      </c>
      <c r="AY12" s="156">
        <f t="shared" si="29"/>
        <v>0</v>
      </c>
      <c r="AZ12" s="156">
        <f t="shared" si="29"/>
        <v>0</v>
      </c>
      <c r="BA12" s="156">
        <f t="shared" si="29"/>
        <v>0</v>
      </c>
      <c r="BB12" s="156">
        <f t="shared" si="29"/>
        <v>0</v>
      </c>
      <c r="BC12" s="156">
        <f t="shared" si="29"/>
        <v>0</v>
      </c>
      <c r="BD12" s="156">
        <f t="shared" si="29"/>
        <v>0</v>
      </c>
      <c r="BE12" s="156">
        <f t="shared" si="29"/>
        <v>0</v>
      </c>
      <c r="BF12" s="156">
        <f t="shared" si="29"/>
        <v>0</v>
      </c>
      <c r="BG12" s="156">
        <f t="shared" si="29"/>
        <v>0</v>
      </c>
      <c r="BH12" s="156">
        <f t="shared" si="29"/>
        <v>0</v>
      </c>
      <c r="BI12" s="156">
        <f t="shared" si="29"/>
        <v>0</v>
      </c>
      <c r="BJ12" s="156">
        <f t="shared" si="29"/>
        <v>0</v>
      </c>
      <c r="BK12" s="156">
        <f t="shared" si="29"/>
        <v>0</v>
      </c>
      <c r="BL12" s="156">
        <f t="shared" si="29"/>
        <v>0</v>
      </c>
      <c r="BM12" s="156">
        <f t="shared" si="29"/>
        <v>0</v>
      </c>
      <c r="BN12" s="156">
        <f t="shared" si="29"/>
        <v>0</v>
      </c>
      <c r="BO12" s="156">
        <f t="shared" si="29"/>
        <v>0</v>
      </c>
      <c r="BP12" s="156">
        <f t="shared" si="29"/>
        <v>0</v>
      </c>
      <c r="BQ12" s="156">
        <f t="shared" si="29"/>
        <v>0</v>
      </c>
      <c r="BR12" s="156">
        <f t="shared" si="29"/>
        <v>0</v>
      </c>
      <c r="BS12" s="156">
        <f t="shared" si="29"/>
        <v>0</v>
      </c>
      <c r="BT12" s="156">
        <f t="shared" si="29"/>
        <v>0</v>
      </c>
      <c r="BU12" s="156">
        <f t="shared" si="29"/>
        <v>0</v>
      </c>
      <c r="BV12" s="156">
        <f t="shared" ref="BV12:EG12" si="30">IF(OR(BV$2&gt;$H12,BV$2&lt;$G12),0,IF($B12="S-Curve",(_xlfn.NORM.DIST(BV$2-$G12+1,$I12/2,$C12,TRUE)-_xlfn.NORM.DIST(BU$2-$G12+1,$I12/2,$C12,TRUE))/(1-2*_xlfn.NORM.DIST(0,$I12/2,$C12,TRUE))*$E12,$E12/$I12))</f>
        <v>0</v>
      </c>
      <c r="BW12" s="156">
        <f t="shared" si="30"/>
        <v>0</v>
      </c>
      <c r="BX12" s="156">
        <f t="shared" si="30"/>
        <v>0</v>
      </c>
      <c r="BY12" s="156">
        <f t="shared" si="30"/>
        <v>0</v>
      </c>
      <c r="BZ12" s="156">
        <f t="shared" si="30"/>
        <v>0</v>
      </c>
      <c r="CA12" s="156">
        <f t="shared" si="30"/>
        <v>0</v>
      </c>
      <c r="CB12" s="156">
        <f t="shared" si="30"/>
        <v>0</v>
      </c>
      <c r="CC12" s="156">
        <f t="shared" si="30"/>
        <v>0</v>
      </c>
      <c r="CD12" s="156">
        <f t="shared" si="30"/>
        <v>0</v>
      </c>
      <c r="CE12" s="156">
        <f t="shared" si="30"/>
        <v>0</v>
      </c>
      <c r="CF12" s="156">
        <f t="shared" si="30"/>
        <v>0</v>
      </c>
      <c r="CG12" s="156">
        <f t="shared" si="30"/>
        <v>0</v>
      </c>
      <c r="CH12" s="156">
        <f t="shared" si="30"/>
        <v>0</v>
      </c>
      <c r="CI12" s="156">
        <f t="shared" si="30"/>
        <v>0</v>
      </c>
      <c r="CJ12" s="156">
        <f t="shared" si="30"/>
        <v>0</v>
      </c>
      <c r="CK12" s="156">
        <f t="shared" si="30"/>
        <v>0</v>
      </c>
      <c r="CL12" s="156">
        <f t="shared" si="30"/>
        <v>0</v>
      </c>
      <c r="CM12" s="156">
        <f t="shared" si="30"/>
        <v>0</v>
      </c>
      <c r="CN12" s="156">
        <f t="shared" si="30"/>
        <v>0</v>
      </c>
      <c r="CO12" s="156">
        <f t="shared" si="30"/>
        <v>0</v>
      </c>
      <c r="CP12" s="156">
        <f t="shared" si="30"/>
        <v>0</v>
      </c>
      <c r="CQ12" s="156">
        <f t="shared" si="30"/>
        <v>0</v>
      </c>
      <c r="CR12" s="156">
        <f t="shared" si="30"/>
        <v>0</v>
      </c>
      <c r="CS12" s="156">
        <f t="shared" si="30"/>
        <v>0</v>
      </c>
      <c r="CT12" s="156">
        <f t="shared" si="30"/>
        <v>0</v>
      </c>
      <c r="CU12" s="156">
        <f t="shared" si="30"/>
        <v>0</v>
      </c>
      <c r="CV12" s="156">
        <f t="shared" si="30"/>
        <v>0</v>
      </c>
      <c r="CW12" s="156">
        <f t="shared" si="30"/>
        <v>0</v>
      </c>
      <c r="CX12" s="156">
        <f t="shared" si="30"/>
        <v>0</v>
      </c>
      <c r="CY12" s="156">
        <f t="shared" si="30"/>
        <v>0</v>
      </c>
      <c r="CZ12" s="156">
        <f t="shared" si="30"/>
        <v>0</v>
      </c>
      <c r="DA12" s="156">
        <f t="shared" si="30"/>
        <v>0</v>
      </c>
      <c r="DB12" s="156">
        <f t="shared" si="30"/>
        <v>0</v>
      </c>
      <c r="DC12" s="156">
        <f t="shared" si="30"/>
        <v>0</v>
      </c>
      <c r="DD12" s="156">
        <f t="shared" si="30"/>
        <v>0</v>
      </c>
      <c r="DE12" s="156">
        <f t="shared" si="30"/>
        <v>0</v>
      </c>
      <c r="DF12" s="156">
        <f t="shared" si="30"/>
        <v>0</v>
      </c>
      <c r="DG12" s="156">
        <f t="shared" si="30"/>
        <v>0</v>
      </c>
      <c r="DH12" s="156">
        <f t="shared" si="30"/>
        <v>0</v>
      </c>
      <c r="DI12" s="156">
        <f t="shared" si="30"/>
        <v>0</v>
      </c>
      <c r="DJ12" s="156">
        <f t="shared" si="30"/>
        <v>0</v>
      </c>
      <c r="DK12" s="156">
        <f t="shared" si="30"/>
        <v>0</v>
      </c>
      <c r="DL12" s="156">
        <f t="shared" si="30"/>
        <v>0</v>
      </c>
      <c r="DM12" s="156">
        <f t="shared" si="30"/>
        <v>0</v>
      </c>
      <c r="DN12" s="156">
        <f t="shared" si="30"/>
        <v>0</v>
      </c>
      <c r="DO12" s="156">
        <f t="shared" si="30"/>
        <v>0</v>
      </c>
      <c r="DP12" s="156">
        <f t="shared" si="30"/>
        <v>0</v>
      </c>
      <c r="DQ12" s="156">
        <f t="shared" si="30"/>
        <v>0</v>
      </c>
      <c r="DR12" s="156">
        <f t="shared" si="30"/>
        <v>0</v>
      </c>
      <c r="DS12" s="156">
        <f t="shared" si="30"/>
        <v>0</v>
      </c>
      <c r="DT12" s="156">
        <f t="shared" si="30"/>
        <v>0</v>
      </c>
      <c r="DU12" s="156">
        <f t="shared" si="30"/>
        <v>0</v>
      </c>
      <c r="DV12" s="156">
        <f t="shared" si="30"/>
        <v>0</v>
      </c>
      <c r="DW12" s="156">
        <f t="shared" si="30"/>
        <v>0</v>
      </c>
      <c r="DX12" s="156">
        <f t="shared" si="30"/>
        <v>0</v>
      </c>
      <c r="DY12" s="156">
        <f t="shared" si="30"/>
        <v>0</v>
      </c>
      <c r="DZ12" s="156">
        <f t="shared" si="30"/>
        <v>0</v>
      </c>
      <c r="EA12" s="156">
        <f t="shared" si="30"/>
        <v>0</v>
      </c>
      <c r="EB12" s="156">
        <f t="shared" si="30"/>
        <v>0</v>
      </c>
      <c r="EC12" s="156">
        <f t="shared" si="30"/>
        <v>0</v>
      </c>
      <c r="ED12" s="156">
        <f t="shared" si="30"/>
        <v>0</v>
      </c>
      <c r="EE12" s="156">
        <f t="shared" si="30"/>
        <v>0</v>
      </c>
      <c r="EF12" s="156">
        <f t="shared" si="30"/>
        <v>0</v>
      </c>
      <c r="EG12" s="156">
        <f t="shared" si="30"/>
        <v>0</v>
      </c>
      <c r="EH12" s="156">
        <f t="shared" ref="EH12:EK12" si="31">IF(OR(EH$2&gt;$H12,EH$2&lt;$G12),0,IF($B12="S-Curve",(_xlfn.NORM.DIST(EH$2-$G12+1,$I12/2,$C12,TRUE)-_xlfn.NORM.DIST(EG$2-$G12+1,$I12/2,$C12,TRUE))/(1-2*_xlfn.NORM.DIST(0,$I12/2,$C12,TRUE))*$E12,$E12/$I12))</f>
        <v>0</v>
      </c>
      <c r="EI12" s="156">
        <f t="shared" si="31"/>
        <v>0</v>
      </c>
      <c r="EJ12" s="156">
        <f t="shared" si="31"/>
        <v>0</v>
      </c>
      <c r="EK12" s="156">
        <f t="shared" si="31"/>
        <v>0</v>
      </c>
    </row>
    <row r="13" spans="1:141" x14ac:dyDescent="0.25">
      <c r="A13" s="47" t="str">
        <f t="shared" si="12"/>
        <v>OK</v>
      </c>
      <c r="B13" s="117" t="s">
        <v>250</v>
      </c>
      <c r="C13" s="117">
        <v>1</v>
      </c>
      <c r="D13" s="233" t="s">
        <v>121</v>
      </c>
      <c r="E13" s="124">
        <v>0</v>
      </c>
      <c r="F13" s="234">
        <f>E13/Summary!$B$2</f>
        <v>0</v>
      </c>
      <c r="G13" s="235">
        <v>1</v>
      </c>
      <c r="H13" s="235">
        <v>1</v>
      </c>
      <c r="I13" s="236">
        <f t="shared" si="13"/>
        <v>1</v>
      </c>
      <c r="J13" s="156">
        <f t="shared" ref="J13:BU13" si="32">IF(OR(J$2&gt;$H13,J$2&lt;$G13),0,IF($B13="S-Curve",(_xlfn.NORM.DIST(J$2-$G13+1,$I13/2,$C13,TRUE)-_xlfn.NORM.DIST(I$2-$G13+1,$I13/2,$C13,TRUE))/(1-2*_xlfn.NORM.DIST(0,$I13/2,$C13,TRUE))*$E13,$E13/$I13))</f>
        <v>0</v>
      </c>
      <c r="K13" s="156">
        <f t="shared" si="32"/>
        <v>0</v>
      </c>
      <c r="L13" s="156">
        <f t="shared" si="32"/>
        <v>0</v>
      </c>
      <c r="M13" s="156">
        <f t="shared" si="32"/>
        <v>0</v>
      </c>
      <c r="N13" s="156">
        <f t="shared" si="32"/>
        <v>0</v>
      </c>
      <c r="O13" s="156">
        <f t="shared" si="32"/>
        <v>0</v>
      </c>
      <c r="P13" s="156">
        <f t="shared" si="32"/>
        <v>0</v>
      </c>
      <c r="Q13" s="156">
        <f t="shared" si="32"/>
        <v>0</v>
      </c>
      <c r="R13" s="156">
        <f t="shared" si="32"/>
        <v>0</v>
      </c>
      <c r="S13" s="156">
        <f t="shared" si="32"/>
        <v>0</v>
      </c>
      <c r="T13" s="156">
        <f t="shared" si="32"/>
        <v>0</v>
      </c>
      <c r="U13" s="156">
        <f t="shared" si="32"/>
        <v>0</v>
      </c>
      <c r="V13" s="156">
        <f t="shared" si="32"/>
        <v>0</v>
      </c>
      <c r="W13" s="156">
        <f t="shared" si="32"/>
        <v>0</v>
      </c>
      <c r="X13" s="156">
        <f t="shared" si="32"/>
        <v>0</v>
      </c>
      <c r="Y13" s="156">
        <f t="shared" si="32"/>
        <v>0</v>
      </c>
      <c r="Z13" s="156">
        <f t="shared" si="32"/>
        <v>0</v>
      </c>
      <c r="AA13" s="156">
        <f t="shared" si="32"/>
        <v>0</v>
      </c>
      <c r="AB13" s="156">
        <f t="shared" si="32"/>
        <v>0</v>
      </c>
      <c r="AC13" s="156">
        <f t="shared" si="32"/>
        <v>0</v>
      </c>
      <c r="AD13" s="156">
        <f t="shared" si="32"/>
        <v>0</v>
      </c>
      <c r="AE13" s="156">
        <f t="shared" si="32"/>
        <v>0</v>
      </c>
      <c r="AF13" s="156">
        <f t="shared" si="32"/>
        <v>0</v>
      </c>
      <c r="AG13" s="156">
        <f t="shared" si="32"/>
        <v>0</v>
      </c>
      <c r="AH13" s="156">
        <f t="shared" si="32"/>
        <v>0</v>
      </c>
      <c r="AI13" s="156">
        <f t="shared" si="32"/>
        <v>0</v>
      </c>
      <c r="AJ13" s="156">
        <f t="shared" si="32"/>
        <v>0</v>
      </c>
      <c r="AK13" s="156">
        <f t="shared" si="32"/>
        <v>0</v>
      </c>
      <c r="AL13" s="156">
        <f t="shared" si="32"/>
        <v>0</v>
      </c>
      <c r="AM13" s="156">
        <f t="shared" si="32"/>
        <v>0</v>
      </c>
      <c r="AN13" s="156">
        <f t="shared" si="32"/>
        <v>0</v>
      </c>
      <c r="AO13" s="156">
        <f t="shared" si="32"/>
        <v>0</v>
      </c>
      <c r="AP13" s="156">
        <f t="shared" si="32"/>
        <v>0</v>
      </c>
      <c r="AQ13" s="156">
        <f t="shared" si="32"/>
        <v>0</v>
      </c>
      <c r="AR13" s="156">
        <f t="shared" si="32"/>
        <v>0</v>
      </c>
      <c r="AS13" s="156">
        <f t="shared" si="32"/>
        <v>0</v>
      </c>
      <c r="AT13" s="156">
        <f t="shared" si="32"/>
        <v>0</v>
      </c>
      <c r="AU13" s="156">
        <f t="shared" si="32"/>
        <v>0</v>
      </c>
      <c r="AV13" s="156">
        <f t="shared" si="32"/>
        <v>0</v>
      </c>
      <c r="AW13" s="156">
        <f t="shared" si="32"/>
        <v>0</v>
      </c>
      <c r="AX13" s="156">
        <f t="shared" si="32"/>
        <v>0</v>
      </c>
      <c r="AY13" s="156">
        <f t="shared" si="32"/>
        <v>0</v>
      </c>
      <c r="AZ13" s="156">
        <f t="shared" si="32"/>
        <v>0</v>
      </c>
      <c r="BA13" s="156">
        <f t="shared" si="32"/>
        <v>0</v>
      </c>
      <c r="BB13" s="156">
        <f t="shared" si="32"/>
        <v>0</v>
      </c>
      <c r="BC13" s="156">
        <f t="shared" si="32"/>
        <v>0</v>
      </c>
      <c r="BD13" s="156">
        <f t="shared" si="32"/>
        <v>0</v>
      </c>
      <c r="BE13" s="156">
        <f t="shared" si="32"/>
        <v>0</v>
      </c>
      <c r="BF13" s="156">
        <f t="shared" si="32"/>
        <v>0</v>
      </c>
      <c r="BG13" s="156">
        <f t="shared" si="32"/>
        <v>0</v>
      </c>
      <c r="BH13" s="156">
        <f t="shared" si="32"/>
        <v>0</v>
      </c>
      <c r="BI13" s="156">
        <f t="shared" si="32"/>
        <v>0</v>
      </c>
      <c r="BJ13" s="156">
        <f t="shared" si="32"/>
        <v>0</v>
      </c>
      <c r="BK13" s="156">
        <f t="shared" si="32"/>
        <v>0</v>
      </c>
      <c r="BL13" s="156">
        <f t="shared" si="32"/>
        <v>0</v>
      </c>
      <c r="BM13" s="156">
        <f t="shared" si="32"/>
        <v>0</v>
      </c>
      <c r="BN13" s="156">
        <f t="shared" si="32"/>
        <v>0</v>
      </c>
      <c r="BO13" s="156">
        <f t="shared" si="32"/>
        <v>0</v>
      </c>
      <c r="BP13" s="156">
        <f t="shared" si="32"/>
        <v>0</v>
      </c>
      <c r="BQ13" s="156">
        <f t="shared" si="32"/>
        <v>0</v>
      </c>
      <c r="BR13" s="156">
        <f t="shared" si="32"/>
        <v>0</v>
      </c>
      <c r="BS13" s="156">
        <f t="shared" si="32"/>
        <v>0</v>
      </c>
      <c r="BT13" s="156">
        <f t="shared" si="32"/>
        <v>0</v>
      </c>
      <c r="BU13" s="156">
        <f t="shared" si="32"/>
        <v>0</v>
      </c>
      <c r="BV13" s="156">
        <f t="shared" ref="BV13:EG13" si="33">IF(OR(BV$2&gt;$H13,BV$2&lt;$G13),0,IF($B13="S-Curve",(_xlfn.NORM.DIST(BV$2-$G13+1,$I13/2,$C13,TRUE)-_xlfn.NORM.DIST(BU$2-$G13+1,$I13/2,$C13,TRUE))/(1-2*_xlfn.NORM.DIST(0,$I13/2,$C13,TRUE))*$E13,$E13/$I13))</f>
        <v>0</v>
      </c>
      <c r="BW13" s="156">
        <f t="shared" si="33"/>
        <v>0</v>
      </c>
      <c r="BX13" s="156">
        <f t="shared" si="33"/>
        <v>0</v>
      </c>
      <c r="BY13" s="156">
        <f t="shared" si="33"/>
        <v>0</v>
      </c>
      <c r="BZ13" s="156">
        <f t="shared" si="33"/>
        <v>0</v>
      </c>
      <c r="CA13" s="156">
        <f t="shared" si="33"/>
        <v>0</v>
      </c>
      <c r="CB13" s="156">
        <f t="shared" si="33"/>
        <v>0</v>
      </c>
      <c r="CC13" s="156">
        <f t="shared" si="33"/>
        <v>0</v>
      </c>
      <c r="CD13" s="156">
        <f t="shared" si="33"/>
        <v>0</v>
      </c>
      <c r="CE13" s="156">
        <f t="shared" si="33"/>
        <v>0</v>
      </c>
      <c r="CF13" s="156">
        <f t="shared" si="33"/>
        <v>0</v>
      </c>
      <c r="CG13" s="156">
        <f t="shared" si="33"/>
        <v>0</v>
      </c>
      <c r="CH13" s="156">
        <f t="shared" si="33"/>
        <v>0</v>
      </c>
      <c r="CI13" s="156">
        <f t="shared" si="33"/>
        <v>0</v>
      </c>
      <c r="CJ13" s="156">
        <f t="shared" si="33"/>
        <v>0</v>
      </c>
      <c r="CK13" s="156">
        <f t="shared" si="33"/>
        <v>0</v>
      </c>
      <c r="CL13" s="156">
        <f t="shared" si="33"/>
        <v>0</v>
      </c>
      <c r="CM13" s="156">
        <f t="shared" si="33"/>
        <v>0</v>
      </c>
      <c r="CN13" s="156">
        <f t="shared" si="33"/>
        <v>0</v>
      </c>
      <c r="CO13" s="156">
        <f t="shared" si="33"/>
        <v>0</v>
      </c>
      <c r="CP13" s="156">
        <f t="shared" si="33"/>
        <v>0</v>
      </c>
      <c r="CQ13" s="156">
        <f t="shared" si="33"/>
        <v>0</v>
      </c>
      <c r="CR13" s="156">
        <f t="shared" si="33"/>
        <v>0</v>
      </c>
      <c r="CS13" s="156">
        <f t="shared" si="33"/>
        <v>0</v>
      </c>
      <c r="CT13" s="156">
        <f t="shared" si="33"/>
        <v>0</v>
      </c>
      <c r="CU13" s="156">
        <f t="shared" si="33"/>
        <v>0</v>
      </c>
      <c r="CV13" s="156">
        <f t="shared" si="33"/>
        <v>0</v>
      </c>
      <c r="CW13" s="156">
        <f t="shared" si="33"/>
        <v>0</v>
      </c>
      <c r="CX13" s="156">
        <f t="shared" si="33"/>
        <v>0</v>
      </c>
      <c r="CY13" s="156">
        <f t="shared" si="33"/>
        <v>0</v>
      </c>
      <c r="CZ13" s="156">
        <f t="shared" si="33"/>
        <v>0</v>
      </c>
      <c r="DA13" s="156">
        <f t="shared" si="33"/>
        <v>0</v>
      </c>
      <c r="DB13" s="156">
        <f t="shared" si="33"/>
        <v>0</v>
      </c>
      <c r="DC13" s="156">
        <f t="shared" si="33"/>
        <v>0</v>
      </c>
      <c r="DD13" s="156">
        <f t="shared" si="33"/>
        <v>0</v>
      </c>
      <c r="DE13" s="156">
        <f t="shared" si="33"/>
        <v>0</v>
      </c>
      <c r="DF13" s="156">
        <f t="shared" si="33"/>
        <v>0</v>
      </c>
      <c r="DG13" s="156">
        <f t="shared" si="33"/>
        <v>0</v>
      </c>
      <c r="DH13" s="156">
        <f t="shared" si="33"/>
        <v>0</v>
      </c>
      <c r="DI13" s="156">
        <f t="shared" si="33"/>
        <v>0</v>
      </c>
      <c r="DJ13" s="156">
        <f t="shared" si="33"/>
        <v>0</v>
      </c>
      <c r="DK13" s="156">
        <f t="shared" si="33"/>
        <v>0</v>
      </c>
      <c r="DL13" s="156">
        <f t="shared" si="33"/>
        <v>0</v>
      </c>
      <c r="DM13" s="156">
        <f t="shared" si="33"/>
        <v>0</v>
      </c>
      <c r="DN13" s="156">
        <f t="shared" si="33"/>
        <v>0</v>
      </c>
      <c r="DO13" s="156">
        <f t="shared" si="33"/>
        <v>0</v>
      </c>
      <c r="DP13" s="156">
        <f t="shared" si="33"/>
        <v>0</v>
      </c>
      <c r="DQ13" s="156">
        <f t="shared" si="33"/>
        <v>0</v>
      </c>
      <c r="DR13" s="156">
        <f t="shared" si="33"/>
        <v>0</v>
      </c>
      <c r="DS13" s="156">
        <f t="shared" si="33"/>
        <v>0</v>
      </c>
      <c r="DT13" s="156">
        <f t="shared" si="33"/>
        <v>0</v>
      </c>
      <c r="DU13" s="156">
        <f t="shared" si="33"/>
        <v>0</v>
      </c>
      <c r="DV13" s="156">
        <f t="shared" si="33"/>
        <v>0</v>
      </c>
      <c r="DW13" s="156">
        <f t="shared" si="33"/>
        <v>0</v>
      </c>
      <c r="DX13" s="156">
        <f t="shared" si="33"/>
        <v>0</v>
      </c>
      <c r="DY13" s="156">
        <f t="shared" si="33"/>
        <v>0</v>
      </c>
      <c r="DZ13" s="156">
        <f t="shared" si="33"/>
        <v>0</v>
      </c>
      <c r="EA13" s="156">
        <f t="shared" si="33"/>
        <v>0</v>
      </c>
      <c r="EB13" s="156">
        <f t="shared" si="33"/>
        <v>0</v>
      </c>
      <c r="EC13" s="156">
        <f t="shared" si="33"/>
        <v>0</v>
      </c>
      <c r="ED13" s="156">
        <f t="shared" si="33"/>
        <v>0</v>
      </c>
      <c r="EE13" s="156">
        <f t="shared" si="33"/>
        <v>0</v>
      </c>
      <c r="EF13" s="156">
        <f t="shared" si="33"/>
        <v>0</v>
      </c>
      <c r="EG13" s="156">
        <f t="shared" si="33"/>
        <v>0</v>
      </c>
      <c r="EH13" s="156">
        <f t="shared" ref="EH13:EK13" si="34">IF(OR(EH$2&gt;$H13,EH$2&lt;$G13),0,IF($B13="S-Curve",(_xlfn.NORM.DIST(EH$2-$G13+1,$I13/2,$C13,TRUE)-_xlfn.NORM.DIST(EG$2-$G13+1,$I13/2,$C13,TRUE))/(1-2*_xlfn.NORM.DIST(0,$I13/2,$C13,TRUE))*$E13,$E13/$I13))</f>
        <v>0</v>
      </c>
      <c r="EI13" s="156">
        <f t="shared" si="34"/>
        <v>0</v>
      </c>
      <c r="EJ13" s="156">
        <f t="shared" si="34"/>
        <v>0</v>
      </c>
      <c r="EK13" s="156">
        <f t="shared" si="34"/>
        <v>0</v>
      </c>
    </row>
    <row r="14" spans="1:141" x14ac:dyDescent="0.25">
      <c r="A14" s="47" t="str">
        <f t="shared" si="12"/>
        <v>OK</v>
      </c>
      <c r="B14" s="117" t="s">
        <v>250</v>
      </c>
      <c r="C14" s="117">
        <v>1</v>
      </c>
      <c r="D14" s="233" t="s">
        <v>121</v>
      </c>
      <c r="E14" s="124">
        <v>0</v>
      </c>
      <c r="F14" s="234">
        <f>E14/Summary!$B$2</f>
        <v>0</v>
      </c>
      <c r="G14" s="235">
        <v>1</v>
      </c>
      <c r="H14" s="235">
        <v>1</v>
      </c>
      <c r="I14" s="236">
        <f t="shared" si="13"/>
        <v>1</v>
      </c>
      <c r="J14" s="156">
        <f t="shared" ref="J14:BU14" si="35">IF(OR(J$2&gt;$H14,J$2&lt;$G14),0,IF($B14="S-Curve",(_xlfn.NORM.DIST(J$2-$G14+1,$I14/2,$C14,TRUE)-_xlfn.NORM.DIST(I$2-$G14+1,$I14/2,$C14,TRUE))/(1-2*_xlfn.NORM.DIST(0,$I14/2,$C14,TRUE))*$E14,$E14/$I14))</f>
        <v>0</v>
      </c>
      <c r="K14" s="156">
        <f t="shared" si="35"/>
        <v>0</v>
      </c>
      <c r="L14" s="156">
        <f t="shared" si="35"/>
        <v>0</v>
      </c>
      <c r="M14" s="156">
        <f t="shared" si="35"/>
        <v>0</v>
      </c>
      <c r="N14" s="156">
        <f t="shared" si="35"/>
        <v>0</v>
      </c>
      <c r="O14" s="156">
        <f t="shared" si="35"/>
        <v>0</v>
      </c>
      <c r="P14" s="156">
        <f t="shared" si="35"/>
        <v>0</v>
      </c>
      <c r="Q14" s="156">
        <f t="shared" si="35"/>
        <v>0</v>
      </c>
      <c r="R14" s="156">
        <f t="shared" si="35"/>
        <v>0</v>
      </c>
      <c r="S14" s="156">
        <f t="shared" si="35"/>
        <v>0</v>
      </c>
      <c r="T14" s="156">
        <f t="shared" si="35"/>
        <v>0</v>
      </c>
      <c r="U14" s="156">
        <f t="shared" si="35"/>
        <v>0</v>
      </c>
      <c r="V14" s="156">
        <f t="shared" si="35"/>
        <v>0</v>
      </c>
      <c r="W14" s="156">
        <f t="shared" si="35"/>
        <v>0</v>
      </c>
      <c r="X14" s="156">
        <f t="shared" si="35"/>
        <v>0</v>
      </c>
      <c r="Y14" s="156">
        <f t="shared" si="35"/>
        <v>0</v>
      </c>
      <c r="Z14" s="156">
        <f t="shared" si="35"/>
        <v>0</v>
      </c>
      <c r="AA14" s="156">
        <f t="shared" si="35"/>
        <v>0</v>
      </c>
      <c r="AB14" s="156">
        <f t="shared" si="35"/>
        <v>0</v>
      </c>
      <c r="AC14" s="156">
        <f t="shared" si="35"/>
        <v>0</v>
      </c>
      <c r="AD14" s="156">
        <f t="shared" si="35"/>
        <v>0</v>
      </c>
      <c r="AE14" s="156">
        <f t="shared" si="35"/>
        <v>0</v>
      </c>
      <c r="AF14" s="156">
        <f t="shared" si="35"/>
        <v>0</v>
      </c>
      <c r="AG14" s="156">
        <f t="shared" si="35"/>
        <v>0</v>
      </c>
      <c r="AH14" s="156">
        <f t="shared" si="35"/>
        <v>0</v>
      </c>
      <c r="AI14" s="156">
        <f t="shared" si="35"/>
        <v>0</v>
      </c>
      <c r="AJ14" s="156">
        <f t="shared" si="35"/>
        <v>0</v>
      </c>
      <c r="AK14" s="156">
        <f t="shared" si="35"/>
        <v>0</v>
      </c>
      <c r="AL14" s="156">
        <f t="shared" si="35"/>
        <v>0</v>
      </c>
      <c r="AM14" s="156">
        <f t="shared" si="35"/>
        <v>0</v>
      </c>
      <c r="AN14" s="156">
        <f t="shared" si="35"/>
        <v>0</v>
      </c>
      <c r="AO14" s="156">
        <f t="shared" si="35"/>
        <v>0</v>
      </c>
      <c r="AP14" s="156">
        <f t="shared" si="35"/>
        <v>0</v>
      </c>
      <c r="AQ14" s="156">
        <f t="shared" si="35"/>
        <v>0</v>
      </c>
      <c r="AR14" s="156">
        <f t="shared" si="35"/>
        <v>0</v>
      </c>
      <c r="AS14" s="156">
        <f t="shared" si="35"/>
        <v>0</v>
      </c>
      <c r="AT14" s="156">
        <f t="shared" si="35"/>
        <v>0</v>
      </c>
      <c r="AU14" s="156">
        <f t="shared" si="35"/>
        <v>0</v>
      </c>
      <c r="AV14" s="156">
        <f t="shared" si="35"/>
        <v>0</v>
      </c>
      <c r="AW14" s="156">
        <f t="shared" si="35"/>
        <v>0</v>
      </c>
      <c r="AX14" s="156">
        <f t="shared" si="35"/>
        <v>0</v>
      </c>
      <c r="AY14" s="156">
        <f t="shared" si="35"/>
        <v>0</v>
      </c>
      <c r="AZ14" s="156">
        <f t="shared" si="35"/>
        <v>0</v>
      </c>
      <c r="BA14" s="156">
        <f t="shared" si="35"/>
        <v>0</v>
      </c>
      <c r="BB14" s="156">
        <f t="shared" si="35"/>
        <v>0</v>
      </c>
      <c r="BC14" s="156">
        <f t="shared" si="35"/>
        <v>0</v>
      </c>
      <c r="BD14" s="156">
        <f t="shared" si="35"/>
        <v>0</v>
      </c>
      <c r="BE14" s="156">
        <f t="shared" si="35"/>
        <v>0</v>
      </c>
      <c r="BF14" s="156">
        <f t="shared" si="35"/>
        <v>0</v>
      </c>
      <c r="BG14" s="156">
        <f t="shared" si="35"/>
        <v>0</v>
      </c>
      <c r="BH14" s="156">
        <f t="shared" si="35"/>
        <v>0</v>
      </c>
      <c r="BI14" s="156">
        <f t="shared" si="35"/>
        <v>0</v>
      </c>
      <c r="BJ14" s="156">
        <f t="shared" si="35"/>
        <v>0</v>
      </c>
      <c r="BK14" s="156">
        <f t="shared" si="35"/>
        <v>0</v>
      </c>
      <c r="BL14" s="156">
        <f t="shared" si="35"/>
        <v>0</v>
      </c>
      <c r="BM14" s="156">
        <f t="shared" si="35"/>
        <v>0</v>
      </c>
      <c r="BN14" s="156">
        <f t="shared" si="35"/>
        <v>0</v>
      </c>
      <c r="BO14" s="156">
        <f t="shared" si="35"/>
        <v>0</v>
      </c>
      <c r="BP14" s="156">
        <f t="shared" si="35"/>
        <v>0</v>
      </c>
      <c r="BQ14" s="156">
        <f t="shared" si="35"/>
        <v>0</v>
      </c>
      <c r="BR14" s="156">
        <f t="shared" si="35"/>
        <v>0</v>
      </c>
      <c r="BS14" s="156">
        <f t="shared" si="35"/>
        <v>0</v>
      </c>
      <c r="BT14" s="156">
        <f t="shared" si="35"/>
        <v>0</v>
      </c>
      <c r="BU14" s="156">
        <f t="shared" si="35"/>
        <v>0</v>
      </c>
      <c r="BV14" s="156">
        <f t="shared" ref="BV14:EG14" si="36">IF(OR(BV$2&gt;$H14,BV$2&lt;$G14),0,IF($B14="S-Curve",(_xlfn.NORM.DIST(BV$2-$G14+1,$I14/2,$C14,TRUE)-_xlfn.NORM.DIST(BU$2-$G14+1,$I14/2,$C14,TRUE))/(1-2*_xlfn.NORM.DIST(0,$I14/2,$C14,TRUE))*$E14,$E14/$I14))</f>
        <v>0</v>
      </c>
      <c r="BW14" s="156">
        <f t="shared" si="36"/>
        <v>0</v>
      </c>
      <c r="BX14" s="156">
        <f t="shared" si="36"/>
        <v>0</v>
      </c>
      <c r="BY14" s="156">
        <f t="shared" si="36"/>
        <v>0</v>
      </c>
      <c r="BZ14" s="156">
        <f t="shared" si="36"/>
        <v>0</v>
      </c>
      <c r="CA14" s="156">
        <f t="shared" si="36"/>
        <v>0</v>
      </c>
      <c r="CB14" s="156">
        <f t="shared" si="36"/>
        <v>0</v>
      </c>
      <c r="CC14" s="156">
        <f t="shared" si="36"/>
        <v>0</v>
      </c>
      <c r="CD14" s="156">
        <f t="shared" si="36"/>
        <v>0</v>
      </c>
      <c r="CE14" s="156">
        <f t="shared" si="36"/>
        <v>0</v>
      </c>
      <c r="CF14" s="156">
        <f t="shared" si="36"/>
        <v>0</v>
      </c>
      <c r="CG14" s="156">
        <f t="shared" si="36"/>
        <v>0</v>
      </c>
      <c r="CH14" s="156">
        <f t="shared" si="36"/>
        <v>0</v>
      </c>
      <c r="CI14" s="156">
        <f t="shared" si="36"/>
        <v>0</v>
      </c>
      <c r="CJ14" s="156">
        <f t="shared" si="36"/>
        <v>0</v>
      </c>
      <c r="CK14" s="156">
        <f t="shared" si="36"/>
        <v>0</v>
      </c>
      <c r="CL14" s="156">
        <f t="shared" si="36"/>
        <v>0</v>
      </c>
      <c r="CM14" s="156">
        <f t="shared" si="36"/>
        <v>0</v>
      </c>
      <c r="CN14" s="156">
        <f t="shared" si="36"/>
        <v>0</v>
      </c>
      <c r="CO14" s="156">
        <f t="shared" si="36"/>
        <v>0</v>
      </c>
      <c r="CP14" s="156">
        <f t="shared" si="36"/>
        <v>0</v>
      </c>
      <c r="CQ14" s="156">
        <f t="shared" si="36"/>
        <v>0</v>
      </c>
      <c r="CR14" s="156">
        <f t="shared" si="36"/>
        <v>0</v>
      </c>
      <c r="CS14" s="156">
        <f t="shared" si="36"/>
        <v>0</v>
      </c>
      <c r="CT14" s="156">
        <f t="shared" si="36"/>
        <v>0</v>
      </c>
      <c r="CU14" s="156">
        <f t="shared" si="36"/>
        <v>0</v>
      </c>
      <c r="CV14" s="156">
        <f t="shared" si="36"/>
        <v>0</v>
      </c>
      <c r="CW14" s="156">
        <f t="shared" si="36"/>
        <v>0</v>
      </c>
      <c r="CX14" s="156">
        <f t="shared" si="36"/>
        <v>0</v>
      </c>
      <c r="CY14" s="156">
        <f t="shared" si="36"/>
        <v>0</v>
      </c>
      <c r="CZ14" s="156">
        <f t="shared" si="36"/>
        <v>0</v>
      </c>
      <c r="DA14" s="156">
        <f t="shared" si="36"/>
        <v>0</v>
      </c>
      <c r="DB14" s="156">
        <f t="shared" si="36"/>
        <v>0</v>
      </c>
      <c r="DC14" s="156">
        <f t="shared" si="36"/>
        <v>0</v>
      </c>
      <c r="DD14" s="156">
        <f t="shared" si="36"/>
        <v>0</v>
      </c>
      <c r="DE14" s="156">
        <f t="shared" si="36"/>
        <v>0</v>
      </c>
      <c r="DF14" s="156">
        <f t="shared" si="36"/>
        <v>0</v>
      </c>
      <c r="DG14" s="156">
        <f t="shared" si="36"/>
        <v>0</v>
      </c>
      <c r="DH14" s="156">
        <f t="shared" si="36"/>
        <v>0</v>
      </c>
      <c r="DI14" s="156">
        <f t="shared" si="36"/>
        <v>0</v>
      </c>
      <c r="DJ14" s="156">
        <f t="shared" si="36"/>
        <v>0</v>
      </c>
      <c r="DK14" s="156">
        <f t="shared" si="36"/>
        <v>0</v>
      </c>
      <c r="DL14" s="156">
        <f t="shared" si="36"/>
        <v>0</v>
      </c>
      <c r="DM14" s="156">
        <f t="shared" si="36"/>
        <v>0</v>
      </c>
      <c r="DN14" s="156">
        <f t="shared" si="36"/>
        <v>0</v>
      </c>
      <c r="DO14" s="156">
        <f t="shared" si="36"/>
        <v>0</v>
      </c>
      <c r="DP14" s="156">
        <f t="shared" si="36"/>
        <v>0</v>
      </c>
      <c r="DQ14" s="156">
        <f t="shared" si="36"/>
        <v>0</v>
      </c>
      <c r="DR14" s="156">
        <f t="shared" si="36"/>
        <v>0</v>
      </c>
      <c r="DS14" s="156">
        <f t="shared" si="36"/>
        <v>0</v>
      </c>
      <c r="DT14" s="156">
        <f t="shared" si="36"/>
        <v>0</v>
      </c>
      <c r="DU14" s="156">
        <f t="shared" si="36"/>
        <v>0</v>
      </c>
      <c r="DV14" s="156">
        <f t="shared" si="36"/>
        <v>0</v>
      </c>
      <c r="DW14" s="156">
        <f t="shared" si="36"/>
        <v>0</v>
      </c>
      <c r="DX14" s="156">
        <f t="shared" si="36"/>
        <v>0</v>
      </c>
      <c r="DY14" s="156">
        <f t="shared" si="36"/>
        <v>0</v>
      </c>
      <c r="DZ14" s="156">
        <f t="shared" si="36"/>
        <v>0</v>
      </c>
      <c r="EA14" s="156">
        <f t="shared" si="36"/>
        <v>0</v>
      </c>
      <c r="EB14" s="156">
        <f t="shared" si="36"/>
        <v>0</v>
      </c>
      <c r="EC14" s="156">
        <f t="shared" si="36"/>
        <v>0</v>
      </c>
      <c r="ED14" s="156">
        <f t="shared" si="36"/>
        <v>0</v>
      </c>
      <c r="EE14" s="156">
        <f t="shared" si="36"/>
        <v>0</v>
      </c>
      <c r="EF14" s="156">
        <f t="shared" si="36"/>
        <v>0</v>
      </c>
      <c r="EG14" s="156">
        <f t="shared" si="36"/>
        <v>0</v>
      </c>
      <c r="EH14" s="156">
        <f t="shared" ref="EH14:EK14" si="37">IF(OR(EH$2&gt;$H14,EH$2&lt;$G14),0,IF($B14="S-Curve",(_xlfn.NORM.DIST(EH$2-$G14+1,$I14/2,$C14,TRUE)-_xlfn.NORM.DIST(EG$2-$G14+1,$I14/2,$C14,TRUE))/(1-2*_xlfn.NORM.DIST(0,$I14/2,$C14,TRUE))*$E14,$E14/$I14))</f>
        <v>0</v>
      </c>
      <c r="EI14" s="156">
        <f t="shared" si="37"/>
        <v>0</v>
      </c>
      <c r="EJ14" s="156">
        <f t="shared" si="37"/>
        <v>0</v>
      </c>
      <c r="EK14" s="156">
        <f t="shared" si="37"/>
        <v>0</v>
      </c>
    </row>
    <row r="15" spans="1:141" x14ac:dyDescent="0.25">
      <c r="A15" s="47" t="str">
        <f t="shared" si="12"/>
        <v>OK</v>
      </c>
      <c r="B15" s="117" t="s">
        <v>250</v>
      </c>
      <c r="C15" s="117">
        <v>1</v>
      </c>
      <c r="D15" s="233" t="s">
        <v>121</v>
      </c>
      <c r="E15" s="124">
        <v>0</v>
      </c>
      <c r="F15" s="234">
        <f>E15/Summary!$B$2</f>
        <v>0</v>
      </c>
      <c r="G15" s="235">
        <v>1</v>
      </c>
      <c r="H15" s="235">
        <v>1</v>
      </c>
      <c r="I15" s="236">
        <f t="shared" si="13"/>
        <v>1</v>
      </c>
      <c r="J15" s="156">
        <f t="shared" ref="J15:BU15" si="38">IF(OR(J$2&gt;$H15,J$2&lt;$G15),0,IF($B15="S-Curve",(_xlfn.NORM.DIST(J$2-$G15+1,$I15/2,$C15,TRUE)-_xlfn.NORM.DIST(I$2-$G15+1,$I15/2,$C15,TRUE))/(1-2*_xlfn.NORM.DIST(0,$I15/2,$C15,TRUE))*$E15,$E15/$I15))</f>
        <v>0</v>
      </c>
      <c r="K15" s="156">
        <f t="shared" si="38"/>
        <v>0</v>
      </c>
      <c r="L15" s="156">
        <f t="shared" si="38"/>
        <v>0</v>
      </c>
      <c r="M15" s="156">
        <f t="shared" si="38"/>
        <v>0</v>
      </c>
      <c r="N15" s="156">
        <f t="shared" si="38"/>
        <v>0</v>
      </c>
      <c r="O15" s="156">
        <f t="shared" si="38"/>
        <v>0</v>
      </c>
      <c r="P15" s="156">
        <f t="shared" si="38"/>
        <v>0</v>
      </c>
      <c r="Q15" s="156">
        <f t="shared" si="38"/>
        <v>0</v>
      </c>
      <c r="R15" s="156">
        <f t="shared" si="38"/>
        <v>0</v>
      </c>
      <c r="S15" s="156">
        <f t="shared" si="38"/>
        <v>0</v>
      </c>
      <c r="T15" s="156">
        <f t="shared" si="38"/>
        <v>0</v>
      </c>
      <c r="U15" s="156">
        <f t="shared" si="38"/>
        <v>0</v>
      </c>
      <c r="V15" s="156">
        <f t="shared" si="38"/>
        <v>0</v>
      </c>
      <c r="W15" s="156">
        <f t="shared" si="38"/>
        <v>0</v>
      </c>
      <c r="X15" s="156">
        <f t="shared" si="38"/>
        <v>0</v>
      </c>
      <c r="Y15" s="156">
        <f t="shared" si="38"/>
        <v>0</v>
      </c>
      <c r="Z15" s="156">
        <f t="shared" si="38"/>
        <v>0</v>
      </c>
      <c r="AA15" s="156">
        <f t="shared" si="38"/>
        <v>0</v>
      </c>
      <c r="AB15" s="156">
        <f t="shared" si="38"/>
        <v>0</v>
      </c>
      <c r="AC15" s="156">
        <f t="shared" si="38"/>
        <v>0</v>
      </c>
      <c r="AD15" s="156">
        <f t="shared" si="38"/>
        <v>0</v>
      </c>
      <c r="AE15" s="156">
        <f t="shared" si="38"/>
        <v>0</v>
      </c>
      <c r="AF15" s="156">
        <f t="shared" si="38"/>
        <v>0</v>
      </c>
      <c r="AG15" s="156">
        <f t="shared" si="38"/>
        <v>0</v>
      </c>
      <c r="AH15" s="156">
        <f t="shared" si="38"/>
        <v>0</v>
      </c>
      <c r="AI15" s="156">
        <f t="shared" si="38"/>
        <v>0</v>
      </c>
      <c r="AJ15" s="156">
        <f t="shared" si="38"/>
        <v>0</v>
      </c>
      <c r="AK15" s="156">
        <f t="shared" si="38"/>
        <v>0</v>
      </c>
      <c r="AL15" s="156">
        <f t="shared" si="38"/>
        <v>0</v>
      </c>
      <c r="AM15" s="156">
        <f t="shared" si="38"/>
        <v>0</v>
      </c>
      <c r="AN15" s="156">
        <f t="shared" si="38"/>
        <v>0</v>
      </c>
      <c r="AO15" s="156">
        <f t="shared" si="38"/>
        <v>0</v>
      </c>
      <c r="AP15" s="156">
        <f t="shared" si="38"/>
        <v>0</v>
      </c>
      <c r="AQ15" s="156">
        <f t="shared" si="38"/>
        <v>0</v>
      </c>
      <c r="AR15" s="156">
        <f t="shared" si="38"/>
        <v>0</v>
      </c>
      <c r="AS15" s="156">
        <f t="shared" si="38"/>
        <v>0</v>
      </c>
      <c r="AT15" s="156">
        <f t="shared" si="38"/>
        <v>0</v>
      </c>
      <c r="AU15" s="156">
        <f t="shared" si="38"/>
        <v>0</v>
      </c>
      <c r="AV15" s="156">
        <f t="shared" si="38"/>
        <v>0</v>
      </c>
      <c r="AW15" s="156">
        <f t="shared" si="38"/>
        <v>0</v>
      </c>
      <c r="AX15" s="156">
        <f t="shared" si="38"/>
        <v>0</v>
      </c>
      <c r="AY15" s="156">
        <f t="shared" si="38"/>
        <v>0</v>
      </c>
      <c r="AZ15" s="156">
        <f t="shared" si="38"/>
        <v>0</v>
      </c>
      <c r="BA15" s="156">
        <f t="shared" si="38"/>
        <v>0</v>
      </c>
      <c r="BB15" s="156">
        <f t="shared" si="38"/>
        <v>0</v>
      </c>
      <c r="BC15" s="156">
        <f t="shared" si="38"/>
        <v>0</v>
      </c>
      <c r="BD15" s="156">
        <f t="shared" si="38"/>
        <v>0</v>
      </c>
      <c r="BE15" s="156">
        <f t="shared" si="38"/>
        <v>0</v>
      </c>
      <c r="BF15" s="156">
        <f t="shared" si="38"/>
        <v>0</v>
      </c>
      <c r="BG15" s="156">
        <f t="shared" si="38"/>
        <v>0</v>
      </c>
      <c r="BH15" s="156">
        <f t="shared" si="38"/>
        <v>0</v>
      </c>
      <c r="BI15" s="156">
        <f t="shared" si="38"/>
        <v>0</v>
      </c>
      <c r="BJ15" s="156">
        <f t="shared" si="38"/>
        <v>0</v>
      </c>
      <c r="BK15" s="156">
        <f t="shared" si="38"/>
        <v>0</v>
      </c>
      <c r="BL15" s="156">
        <f t="shared" si="38"/>
        <v>0</v>
      </c>
      <c r="BM15" s="156">
        <f t="shared" si="38"/>
        <v>0</v>
      </c>
      <c r="BN15" s="156">
        <f t="shared" si="38"/>
        <v>0</v>
      </c>
      <c r="BO15" s="156">
        <f t="shared" si="38"/>
        <v>0</v>
      </c>
      <c r="BP15" s="156">
        <f t="shared" si="38"/>
        <v>0</v>
      </c>
      <c r="BQ15" s="156">
        <f t="shared" si="38"/>
        <v>0</v>
      </c>
      <c r="BR15" s="156">
        <f t="shared" si="38"/>
        <v>0</v>
      </c>
      <c r="BS15" s="156">
        <f t="shared" si="38"/>
        <v>0</v>
      </c>
      <c r="BT15" s="156">
        <f t="shared" si="38"/>
        <v>0</v>
      </c>
      <c r="BU15" s="156">
        <f t="shared" si="38"/>
        <v>0</v>
      </c>
      <c r="BV15" s="156">
        <f t="shared" ref="BV15:EG15" si="39">IF(OR(BV$2&gt;$H15,BV$2&lt;$G15),0,IF($B15="S-Curve",(_xlfn.NORM.DIST(BV$2-$G15+1,$I15/2,$C15,TRUE)-_xlfn.NORM.DIST(BU$2-$G15+1,$I15/2,$C15,TRUE))/(1-2*_xlfn.NORM.DIST(0,$I15/2,$C15,TRUE))*$E15,$E15/$I15))</f>
        <v>0</v>
      </c>
      <c r="BW15" s="156">
        <f t="shared" si="39"/>
        <v>0</v>
      </c>
      <c r="BX15" s="156">
        <f t="shared" si="39"/>
        <v>0</v>
      </c>
      <c r="BY15" s="156">
        <f t="shared" si="39"/>
        <v>0</v>
      </c>
      <c r="BZ15" s="156">
        <f t="shared" si="39"/>
        <v>0</v>
      </c>
      <c r="CA15" s="156">
        <f t="shared" si="39"/>
        <v>0</v>
      </c>
      <c r="CB15" s="156">
        <f t="shared" si="39"/>
        <v>0</v>
      </c>
      <c r="CC15" s="156">
        <f t="shared" si="39"/>
        <v>0</v>
      </c>
      <c r="CD15" s="156">
        <f t="shared" si="39"/>
        <v>0</v>
      </c>
      <c r="CE15" s="156">
        <f t="shared" si="39"/>
        <v>0</v>
      </c>
      <c r="CF15" s="156">
        <f t="shared" si="39"/>
        <v>0</v>
      </c>
      <c r="CG15" s="156">
        <f t="shared" si="39"/>
        <v>0</v>
      </c>
      <c r="CH15" s="156">
        <f t="shared" si="39"/>
        <v>0</v>
      </c>
      <c r="CI15" s="156">
        <f t="shared" si="39"/>
        <v>0</v>
      </c>
      <c r="CJ15" s="156">
        <f t="shared" si="39"/>
        <v>0</v>
      </c>
      <c r="CK15" s="156">
        <f t="shared" si="39"/>
        <v>0</v>
      </c>
      <c r="CL15" s="156">
        <f t="shared" si="39"/>
        <v>0</v>
      </c>
      <c r="CM15" s="156">
        <f t="shared" si="39"/>
        <v>0</v>
      </c>
      <c r="CN15" s="156">
        <f t="shared" si="39"/>
        <v>0</v>
      </c>
      <c r="CO15" s="156">
        <f t="shared" si="39"/>
        <v>0</v>
      </c>
      <c r="CP15" s="156">
        <f t="shared" si="39"/>
        <v>0</v>
      </c>
      <c r="CQ15" s="156">
        <f t="shared" si="39"/>
        <v>0</v>
      </c>
      <c r="CR15" s="156">
        <f t="shared" si="39"/>
        <v>0</v>
      </c>
      <c r="CS15" s="156">
        <f t="shared" si="39"/>
        <v>0</v>
      </c>
      <c r="CT15" s="156">
        <f t="shared" si="39"/>
        <v>0</v>
      </c>
      <c r="CU15" s="156">
        <f t="shared" si="39"/>
        <v>0</v>
      </c>
      <c r="CV15" s="156">
        <f t="shared" si="39"/>
        <v>0</v>
      </c>
      <c r="CW15" s="156">
        <f t="shared" si="39"/>
        <v>0</v>
      </c>
      <c r="CX15" s="156">
        <f t="shared" si="39"/>
        <v>0</v>
      </c>
      <c r="CY15" s="156">
        <f t="shared" si="39"/>
        <v>0</v>
      </c>
      <c r="CZ15" s="156">
        <f t="shared" si="39"/>
        <v>0</v>
      </c>
      <c r="DA15" s="156">
        <f t="shared" si="39"/>
        <v>0</v>
      </c>
      <c r="DB15" s="156">
        <f t="shared" si="39"/>
        <v>0</v>
      </c>
      <c r="DC15" s="156">
        <f t="shared" si="39"/>
        <v>0</v>
      </c>
      <c r="DD15" s="156">
        <f t="shared" si="39"/>
        <v>0</v>
      </c>
      <c r="DE15" s="156">
        <f t="shared" si="39"/>
        <v>0</v>
      </c>
      <c r="DF15" s="156">
        <f t="shared" si="39"/>
        <v>0</v>
      </c>
      <c r="DG15" s="156">
        <f t="shared" si="39"/>
        <v>0</v>
      </c>
      <c r="DH15" s="156">
        <f t="shared" si="39"/>
        <v>0</v>
      </c>
      <c r="DI15" s="156">
        <f t="shared" si="39"/>
        <v>0</v>
      </c>
      <c r="DJ15" s="156">
        <f t="shared" si="39"/>
        <v>0</v>
      </c>
      <c r="DK15" s="156">
        <f t="shared" si="39"/>
        <v>0</v>
      </c>
      <c r="DL15" s="156">
        <f t="shared" si="39"/>
        <v>0</v>
      </c>
      <c r="DM15" s="156">
        <f t="shared" si="39"/>
        <v>0</v>
      </c>
      <c r="DN15" s="156">
        <f t="shared" si="39"/>
        <v>0</v>
      </c>
      <c r="DO15" s="156">
        <f t="shared" si="39"/>
        <v>0</v>
      </c>
      <c r="DP15" s="156">
        <f t="shared" si="39"/>
        <v>0</v>
      </c>
      <c r="DQ15" s="156">
        <f t="shared" si="39"/>
        <v>0</v>
      </c>
      <c r="DR15" s="156">
        <f t="shared" si="39"/>
        <v>0</v>
      </c>
      <c r="DS15" s="156">
        <f t="shared" si="39"/>
        <v>0</v>
      </c>
      <c r="DT15" s="156">
        <f t="shared" si="39"/>
        <v>0</v>
      </c>
      <c r="DU15" s="156">
        <f t="shared" si="39"/>
        <v>0</v>
      </c>
      <c r="DV15" s="156">
        <f t="shared" si="39"/>
        <v>0</v>
      </c>
      <c r="DW15" s="156">
        <f t="shared" si="39"/>
        <v>0</v>
      </c>
      <c r="DX15" s="156">
        <f t="shared" si="39"/>
        <v>0</v>
      </c>
      <c r="DY15" s="156">
        <f t="shared" si="39"/>
        <v>0</v>
      </c>
      <c r="DZ15" s="156">
        <f t="shared" si="39"/>
        <v>0</v>
      </c>
      <c r="EA15" s="156">
        <f t="shared" si="39"/>
        <v>0</v>
      </c>
      <c r="EB15" s="156">
        <f t="shared" si="39"/>
        <v>0</v>
      </c>
      <c r="EC15" s="156">
        <f t="shared" si="39"/>
        <v>0</v>
      </c>
      <c r="ED15" s="156">
        <f t="shared" si="39"/>
        <v>0</v>
      </c>
      <c r="EE15" s="156">
        <f t="shared" si="39"/>
        <v>0</v>
      </c>
      <c r="EF15" s="156">
        <f t="shared" si="39"/>
        <v>0</v>
      </c>
      <c r="EG15" s="156">
        <f t="shared" si="39"/>
        <v>0</v>
      </c>
      <c r="EH15" s="156">
        <f t="shared" ref="EH15:EK15" si="40">IF(OR(EH$2&gt;$H15,EH$2&lt;$G15),0,IF($B15="S-Curve",(_xlfn.NORM.DIST(EH$2-$G15+1,$I15/2,$C15,TRUE)-_xlfn.NORM.DIST(EG$2-$G15+1,$I15/2,$C15,TRUE))/(1-2*_xlfn.NORM.DIST(0,$I15/2,$C15,TRUE))*$E15,$E15/$I15))</f>
        <v>0</v>
      </c>
      <c r="EI15" s="156">
        <f t="shared" si="40"/>
        <v>0</v>
      </c>
      <c r="EJ15" s="156">
        <f t="shared" si="40"/>
        <v>0</v>
      </c>
      <c r="EK15" s="156">
        <f t="shared" si="40"/>
        <v>0</v>
      </c>
    </row>
    <row r="16" spans="1:141" x14ac:dyDescent="0.25">
      <c r="A16" s="47" t="str">
        <f t="shared" si="12"/>
        <v>OK</v>
      </c>
      <c r="B16" s="117" t="s">
        <v>250</v>
      </c>
      <c r="C16" s="117">
        <v>1</v>
      </c>
      <c r="D16" s="233" t="s">
        <v>121</v>
      </c>
      <c r="E16" s="124">
        <v>0</v>
      </c>
      <c r="F16" s="234">
        <f>E16/Summary!$B$2</f>
        <v>0</v>
      </c>
      <c r="G16" s="235">
        <v>1</v>
      </c>
      <c r="H16" s="235">
        <v>1</v>
      </c>
      <c r="I16" s="236">
        <f t="shared" si="13"/>
        <v>1</v>
      </c>
      <c r="J16" s="156">
        <f t="shared" ref="J16:BU16" si="41">IF(OR(J$2&gt;$H16,J$2&lt;$G16),0,IF($B16="S-Curve",(_xlfn.NORM.DIST(J$2-$G16+1,$I16/2,$C16,TRUE)-_xlfn.NORM.DIST(I$2-$G16+1,$I16/2,$C16,TRUE))/(1-2*_xlfn.NORM.DIST(0,$I16/2,$C16,TRUE))*$E16,$E16/$I16))</f>
        <v>0</v>
      </c>
      <c r="K16" s="156">
        <f t="shared" si="41"/>
        <v>0</v>
      </c>
      <c r="L16" s="156">
        <f t="shared" si="41"/>
        <v>0</v>
      </c>
      <c r="M16" s="156">
        <f t="shared" si="41"/>
        <v>0</v>
      </c>
      <c r="N16" s="156">
        <f t="shared" si="41"/>
        <v>0</v>
      </c>
      <c r="O16" s="156">
        <f t="shared" si="41"/>
        <v>0</v>
      </c>
      <c r="P16" s="156">
        <f t="shared" si="41"/>
        <v>0</v>
      </c>
      <c r="Q16" s="156">
        <f t="shared" si="41"/>
        <v>0</v>
      </c>
      <c r="R16" s="156">
        <f t="shared" si="41"/>
        <v>0</v>
      </c>
      <c r="S16" s="156">
        <f t="shared" si="41"/>
        <v>0</v>
      </c>
      <c r="T16" s="156">
        <f t="shared" si="41"/>
        <v>0</v>
      </c>
      <c r="U16" s="156">
        <f t="shared" si="41"/>
        <v>0</v>
      </c>
      <c r="V16" s="156">
        <f t="shared" si="41"/>
        <v>0</v>
      </c>
      <c r="W16" s="156">
        <f t="shared" si="41"/>
        <v>0</v>
      </c>
      <c r="X16" s="156">
        <f t="shared" si="41"/>
        <v>0</v>
      </c>
      <c r="Y16" s="156">
        <f t="shared" si="41"/>
        <v>0</v>
      </c>
      <c r="Z16" s="156">
        <f t="shared" si="41"/>
        <v>0</v>
      </c>
      <c r="AA16" s="156">
        <f t="shared" si="41"/>
        <v>0</v>
      </c>
      <c r="AB16" s="156">
        <f t="shared" si="41"/>
        <v>0</v>
      </c>
      <c r="AC16" s="156">
        <f t="shared" si="41"/>
        <v>0</v>
      </c>
      <c r="AD16" s="156">
        <f t="shared" si="41"/>
        <v>0</v>
      </c>
      <c r="AE16" s="156">
        <f t="shared" si="41"/>
        <v>0</v>
      </c>
      <c r="AF16" s="156">
        <f t="shared" si="41"/>
        <v>0</v>
      </c>
      <c r="AG16" s="156">
        <f t="shared" si="41"/>
        <v>0</v>
      </c>
      <c r="AH16" s="156">
        <f t="shared" si="41"/>
        <v>0</v>
      </c>
      <c r="AI16" s="156">
        <f t="shared" si="41"/>
        <v>0</v>
      </c>
      <c r="AJ16" s="156">
        <f t="shared" si="41"/>
        <v>0</v>
      </c>
      <c r="AK16" s="156">
        <f t="shared" si="41"/>
        <v>0</v>
      </c>
      <c r="AL16" s="156">
        <f t="shared" si="41"/>
        <v>0</v>
      </c>
      <c r="AM16" s="156">
        <f t="shared" si="41"/>
        <v>0</v>
      </c>
      <c r="AN16" s="156">
        <f t="shared" si="41"/>
        <v>0</v>
      </c>
      <c r="AO16" s="156">
        <f t="shared" si="41"/>
        <v>0</v>
      </c>
      <c r="AP16" s="156">
        <f t="shared" si="41"/>
        <v>0</v>
      </c>
      <c r="AQ16" s="156">
        <f t="shared" si="41"/>
        <v>0</v>
      </c>
      <c r="AR16" s="156">
        <f t="shared" si="41"/>
        <v>0</v>
      </c>
      <c r="AS16" s="156">
        <f t="shared" si="41"/>
        <v>0</v>
      </c>
      <c r="AT16" s="156">
        <f t="shared" si="41"/>
        <v>0</v>
      </c>
      <c r="AU16" s="156">
        <f t="shared" si="41"/>
        <v>0</v>
      </c>
      <c r="AV16" s="156">
        <f t="shared" si="41"/>
        <v>0</v>
      </c>
      <c r="AW16" s="156">
        <f t="shared" si="41"/>
        <v>0</v>
      </c>
      <c r="AX16" s="156">
        <f t="shared" si="41"/>
        <v>0</v>
      </c>
      <c r="AY16" s="156">
        <f t="shared" si="41"/>
        <v>0</v>
      </c>
      <c r="AZ16" s="156">
        <f t="shared" si="41"/>
        <v>0</v>
      </c>
      <c r="BA16" s="156">
        <f t="shared" si="41"/>
        <v>0</v>
      </c>
      <c r="BB16" s="156">
        <f t="shared" si="41"/>
        <v>0</v>
      </c>
      <c r="BC16" s="156">
        <f t="shared" si="41"/>
        <v>0</v>
      </c>
      <c r="BD16" s="156">
        <f t="shared" si="41"/>
        <v>0</v>
      </c>
      <c r="BE16" s="156">
        <f t="shared" si="41"/>
        <v>0</v>
      </c>
      <c r="BF16" s="156">
        <f t="shared" si="41"/>
        <v>0</v>
      </c>
      <c r="BG16" s="156">
        <f t="shared" si="41"/>
        <v>0</v>
      </c>
      <c r="BH16" s="156">
        <f t="shared" si="41"/>
        <v>0</v>
      </c>
      <c r="BI16" s="156">
        <f t="shared" si="41"/>
        <v>0</v>
      </c>
      <c r="BJ16" s="156">
        <f t="shared" si="41"/>
        <v>0</v>
      </c>
      <c r="BK16" s="156">
        <f t="shared" si="41"/>
        <v>0</v>
      </c>
      <c r="BL16" s="156">
        <f t="shared" si="41"/>
        <v>0</v>
      </c>
      <c r="BM16" s="156">
        <f t="shared" si="41"/>
        <v>0</v>
      </c>
      <c r="BN16" s="156">
        <f t="shared" si="41"/>
        <v>0</v>
      </c>
      <c r="BO16" s="156">
        <f t="shared" si="41"/>
        <v>0</v>
      </c>
      <c r="BP16" s="156">
        <f t="shared" si="41"/>
        <v>0</v>
      </c>
      <c r="BQ16" s="156">
        <f t="shared" si="41"/>
        <v>0</v>
      </c>
      <c r="BR16" s="156">
        <f t="shared" si="41"/>
        <v>0</v>
      </c>
      <c r="BS16" s="156">
        <f t="shared" si="41"/>
        <v>0</v>
      </c>
      <c r="BT16" s="156">
        <f t="shared" si="41"/>
        <v>0</v>
      </c>
      <c r="BU16" s="156">
        <f t="shared" si="41"/>
        <v>0</v>
      </c>
      <c r="BV16" s="156">
        <f t="shared" ref="BV16:EG16" si="42">IF(OR(BV$2&gt;$H16,BV$2&lt;$G16),0,IF($B16="S-Curve",(_xlfn.NORM.DIST(BV$2-$G16+1,$I16/2,$C16,TRUE)-_xlfn.NORM.DIST(BU$2-$G16+1,$I16/2,$C16,TRUE))/(1-2*_xlfn.NORM.DIST(0,$I16/2,$C16,TRUE))*$E16,$E16/$I16))</f>
        <v>0</v>
      </c>
      <c r="BW16" s="156">
        <f t="shared" si="42"/>
        <v>0</v>
      </c>
      <c r="BX16" s="156">
        <f t="shared" si="42"/>
        <v>0</v>
      </c>
      <c r="BY16" s="156">
        <f t="shared" si="42"/>
        <v>0</v>
      </c>
      <c r="BZ16" s="156">
        <f t="shared" si="42"/>
        <v>0</v>
      </c>
      <c r="CA16" s="156">
        <f t="shared" si="42"/>
        <v>0</v>
      </c>
      <c r="CB16" s="156">
        <f t="shared" si="42"/>
        <v>0</v>
      </c>
      <c r="CC16" s="156">
        <f t="shared" si="42"/>
        <v>0</v>
      </c>
      <c r="CD16" s="156">
        <f t="shared" si="42"/>
        <v>0</v>
      </c>
      <c r="CE16" s="156">
        <f t="shared" si="42"/>
        <v>0</v>
      </c>
      <c r="CF16" s="156">
        <f t="shared" si="42"/>
        <v>0</v>
      </c>
      <c r="CG16" s="156">
        <f t="shared" si="42"/>
        <v>0</v>
      </c>
      <c r="CH16" s="156">
        <f t="shared" si="42"/>
        <v>0</v>
      </c>
      <c r="CI16" s="156">
        <f t="shared" si="42"/>
        <v>0</v>
      </c>
      <c r="CJ16" s="156">
        <f t="shared" si="42"/>
        <v>0</v>
      </c>
      <c r="CK16" s="156">
        <f t="shared" si="42"/>
        <v>0</v>
      </c>
      <c r="CL16" s="156">
        <f t="shared" si="42"/>
        <v>0</v>
      </c>
      <c r="CM16" s="156">
        <f t="shared" si="42"/>
        <v>0</v>
      </c>
      <c r="CN16" s="156">
        <f t="shared" si="42"/>
        <v>0</v>
      </c>
      <c r="CO16" s="156">
        <f t="shared" si="42"/>
        <v>0</v>
      </c>
      <c r="CP16" s="156">
        <f t="shared" si="42"/>
        <v>0</v>
      </c>
      <c r="CQ16" s="156">
        <f t="shared" si="42"/>
        <v>0</v>
      </c>
      <c r="CR16" s="156">
        <f t="shared" si="42"/>
        <v>0</v>
      </c>
      <c r="CS16" s="156">
        <f t="shared" si="42"/>
        <v>0</v>
      </c>
      <c r="CT16" s="156">
        <f t="shared" si="42"/>
        <v>0</v>
      </c>
      <c r="CU16" s="156">
        <f t="shared" si="42"/>
        <v>0</v>
      </c>
      <c r="CV16" s="156">
        <f t="shared" si="42"/>
        <v>0</v>
      </c>
      <c r="CW16" s="156">
        <f t="shared" si="42"/>
        <v>0</v>
      </c>
      <c r="CX16" s="156">
        <f t="shared" si="42"/>
        <v>0</v>
      </c>
      <c r="CY16" s="156">
        <f t="shared" si="42"/>
        <v>0</v>
      </c>
      <c r="CZ16" s="156">
        <f t="shared" si="42"/>
        <v>0</v>
      </c>
      <c r="DA16" s="156">
        <f t="shared" si="42"/>
        <v>0</v>
      </c>
      <c r="DB16" s="156">
        <f t="shared" si="42"/>
        <v>0</v>
      </c>
      <c r="DC16" s="156">
        <f t="shared" si="42"/>
        <v>0</v>
      </c>
      <c r="DD16" s="156">
        <f t="shared" si="42"/>
        <v>0</v>
      </c>
      <c r="DE16" s="156">
        <f t="shared" si="42"/>
        <v>0</v>
      </c>
      <c r="DF16" s="156">
        <f t="shared" si="42"/>
        <v>0</v>
      </c>
      <c r="DG16" s="156">
        <f t="shared" si="42"/>
        <v>0</v>
      </c>
      <c r="DH16" s="156">
        <f t="shared" si="42"/>
        <v>0</v>
      </c>
      <c r="DI16" s="156">
        <f t="shared" si="42"/>
        <v>0</v>
      </c>
      <c r="DJ16" s="156">
        <f t="shared" si="42"/>
        <v>0</v>
      </c>
      <c r="DK16" s="156">
        <f t="shared" si="42"/>
        <v>0</v>
      </c>
      <c r="DL16" s="156">
        <f t="shared" si="42"/>
        <v>0</v>
      </c>
      <c r="DM16" s="156">
        <f t="shared" si="42"/>
        <v>0</v>
      </c>
      <c r="DN16" s="156">
        <f t="shared" si="42"/>
        <v>0</v>
      </c>
      <c r="DO16" s="156">
        <f t="shared" si="42"/>
        <v>0</v>
      </c>
      <c r="DP16" s="156">
        <f t="shared" si="42"/>
        <v>0</v>
      </c>
      <c r="DQ16" s="156">
        <f t="shared" si="42"/>
        <v>0</v>
      </c>
      <c r="DR16" s="156">
        <f t="shared" si="42"/>
        <v>0</v>
      </c>
      <c r="DS16" s="156">
        <f t="shared" si="42"/>
        <v>0</v>
      </c>
      <c r="DT16" s="156">
        <f t="shared" si="42"/>
        <v>0</v>
      </c>
      <c r="DU16" s="156">
        <f t="shared" si="42"/>
        <v>0</v>
      </c>
      <c r="DV16" s="156">
        <f t="shared" si="42"/>
        <v>0</v>
      </c>
      <c r="DW16" s="156">
        <f t="shared" si="42"/>
        <v>0</v>
      </c>
      <c r="DX16" s="156">
        <f t="shared" si="42"/>
        <v>0</v>
      </c>
      <c r="DY16" s="156">
        <f t="shared" si="42"/>
        <v>0</v>
      </c>
      <c r="DZ16" s="156">
        <f t="shared" si="42"/>
        <v>0</v>
      </c>
      <c r="EA16" s="156">
        <f t="shared" si="42"/>
        <v>0</v>
      </c>
      <c r="EB16" s="156">
        <f t="shared" si="42"/>
        <v>0</v>
      </c>
      <c r="EC16" s="156">
        <f t="shared" si="42"/>
        <v>0</v>
      </c>
      <c r="ED16" s="156">
        <f t="shared" si="42"/>
        <v>0</v>
      </c>
      <c r="EE16" s="156">
        <f t="shared" si="42"/>
        <v>0</v>
      </c>
      <c r="EF16" s="156">
        <f t="shared" si="42"/>
        <v>0</v>
      </c>
      <c r="EG16" s="156">
        <f t="shared" si="42"/>
        <v>0</v>
      </c>
      <c r="EH16" s="156">
        <f t="shared" ref="EH16:EK16" si="43">IF(OR(EH$2&gt;$H16,EH$2&lt;$G16),0,IF($B16="S-Curve",(_xlfn.NORM.DIST(EH$2-$G16+1,$I16/2,$C16,TRUE)-_xlfn.NORM.DIST(EG$2-$G16+1,$I16/2,$C16,TRUE))/(1-2*_xlfn.NORM.DIST(0,$I16/2,$C16,TRUE))*$E16,$E16/$I16))</f>
        <v>0</v>
      </c>
      <c r="EI16" s="156">
        <f t="shared" si="43"/>
        <v>0</v>
      </c>
      <c r="EJ16" s="156">
        <f t="shared" si="43"/>
        <v>0</v>
      </c>
      <c r="EK16" s="156">
        <f t="shared" si="43"/>
        <v>0</v>
      </c>
    </row>
    <row r="17" spans="1:141" x14ac:dyDescent="0.25">
      <c r="A17" s="47" t="str">
        <f t="shared" si="12"/>
        <v>OK</v>
      </c>
      <c r="B17" s="117" t="s">
        <v>250</v>
      </c>
      <c r="C17" s="117">
        <v>1</v>
      </c>
      <c r="D17" s="233" t="s">
        <v>121</v>
      </c>
      <c r="E17" s="124">
        <v>0</v>
      </c>
      <c r="F17" s="234">
        <f>E17/Summary!$B$2</f>
        <v>0</v>
      </c>
      <c r="G17" s="235">
        <v>1</v>
      </c>
      <c r="H17" s="235">
        <v>1</v>
      </c>
      <c r="I17" s="236">
        <f t="shared" si="13"/>
        <v>1</v>
      </c>
      <c r="J17" s="156">
        <f t="shared" ref="J17:BU17" si="44">IF(OR(J$2&gt;$H17,J$2&lt;$G17),0,IF($B17="S-Curve",(_xlfn.NORM.DIST(J$2-$G17+1,$I17/2,$C17,TRUE)-_xlfn.NORM.DIST(I$2-$G17+1,$I17/2,$C17,TRUE))/(1-2*_xlfn.NORM.DIST(0,$I17/2,$C17,TRUE))*$E17,$E17/$I17))</f>
        <v>0</v>
      </c>
      <c r="K17" s="156">
        <f t="shared" si="44"/>
        <v>0</v>
      </c>
      <c r="L17" s="156">
        <f t="shared" si="44"/>
        <v>0</v>
      </c>
      <c r="M17" s="156">
        <f t="shared" si="44"/>
        <v>0</v>
      </c>
      <c r="N17" s="156">
        <f t="shared" si="44"/>
        <v>0</v>
      </c>
      <c r="O17" s="156">
        <f t="shared" si="44"/>
        <v>0</v>
      </c>
      <c r="P17" s="156">
        <f t="shared" si="44"/>
        <v>0</v>
      </c>
      <c r="Q17" s="156">
        <f t="shared" si="44"/>
        <v>0</v>
      </c>
      <c r="R17" s="156">
        <f t="shared" si="44"/>
        <v>0</v>
      </c>
      <c r="S17" s="156">
        <f t="shared" si="44"/>
        <v>0</v>
      </c>
      <c r="T17" s="156">
        <f t="shared" si="44"/>
        <v>0</v>
      </c>
      <c r="U17" s="156">
        <f t="shared" si="44"/>
        <v>0</v>
      </c>
      <c r="V17" s="156">
        <f t="shared" si="44"/>
        <v>0</v>
      </c>
      <c r="W17" s="156">
        <f t="shared" si="44"/>
        <v>0</v>
      </c>
      <c r="X17" s="156">
        <f t="shared" si="44"/>
        <v>0</v>
      </c>
      <c r="Y17" s="156">
        <f t="shared" si="44"/>
        <v>0</v>
      </c>
      <c r="Z17" s="156">
        <f t="shared" si="44"/>
        <v>0</v>
      </c>
      <c r="AA17" s="156">
        <f t="shared" si="44"/>
        <v>0</v>
      </c>
      <c r="AB17" s="156">
        <f t="shared" si="44"/>
        <v>0</v>
      </c>
      <c r="AC17" s="156">
        <f t="shared" si="44"/>
        <v>0</v>
      </c>
      <c r="AD17" s="156">
        <f t="shared" si="44"/>
        <v>0</v>
      </c>
      <c r="AE17" s="156">
        <f t="shared" si="44"/>
        <v>0</v>
      </c>
      <c r="AF17" s="156">
        <f t="shared" si="44"/>
        <v>0</v>
      </c>
      <c r="AG17" s="156">
        <f t="shared" si="44"/>
        <v>0</v>
      </c>
      <c r="AH17" s="156">
        <f t="shared" si="44"/>
        <v>0</v>
      </c>
      <c r="AI17" s="156">
        <f t="shared" si="44"/>
        <v>0</v>
      </c>
      <c r="AJ17" s="156">
        <f t="shared" si="44"/>
        <v>0</v>
      </c>
      <c r="AK17" s="156">
        <f t="shared" si="44"/>
        <v>0</v>
      </c>
      <c r="AL17" s="156">
        <f t="shared" si="44"/>
        <v>0</v>
      </c>
      <c r="AM17" s="156">
        <f t="shared" si="44"/>
        <v>0</v>
      </c>
      <c r="AN17" s="156">
        <f t="shared" si="44"/>
        <v>0</v>
      </c>
      <c r="AO17" s="156">
        <f t="shared" si="44"/>
        <v>0</v>
      </c>
      <c r="AP17" s="156">
        <f t="shared" si="44"/>
        <v>0</v>
      </c>
      <c r="AQ17" s="156">
        <f t="shared" si="44"/>
        <v>0</v>
      </c>
      <c r="AR17" s="156">
        <f t="shared" si="44"/>
        <v>0</v>
      </c>
      <c r="AS17" s="156">
        <f t="shared" si="44"/>
        <v>0</v>
      </c>
      <c r="AT17" s="156">
        <f t="shared" si="44"/>
        <v>0</v>
      </c>
      <c r="AU17" s="156">
        <f t="shared" si="44"/>
        <v>0</v>
      </c>
      <c r="AV17" s="156">
        <f t="shared" si="44"/>
        <v>0</v>
      </c>
      <c r="AW17" s="156">
        <f t="shared" si="44"/>
        <v>0</v>
      </c>
      <c r="AX17" s="156">
        <f t="shared" si="44"/>
        <v>0</v>
      </c>
      <c r="AY17" s="156">
        <f t="shared" si="44"/>
        <v>0</v>
      </c>
      <c r="AZ17" s="156">
        <f t="shared" si="44"/>
        <v>0</v>
      </c>
      <c r="BA17" s="156">
        <f t="shared" si="44"/>
        <v>0</v>
      </c>
      <c r="BB17" s="156">
        <f t="shared" si="44"/>
        <v>0</v>
      </c>
      <c r="BC17" s="156">
        <f t="shared" si="44"/>
        <v>0</v>
      </c>
      <c r="BD17" s="156">
        <f t="shared" si="44"/>
        <v>0</v>
      </c>
      <c r="BE17" s="156">
        <f t="shared" si="44"/>
        <v>0</v>
      </c>
      <c r="BF17" s="156">
        <f t="shared" si="44"/>
        <v>0</v>
      </c>
      <c r="BG17" s="156">
        <f t="shared" si="44"/>
        <v>0</v>
      </c>
      <c r="BH17" s="156">
        <f t="shared" si="44"/>
        <v>0</v>
      </c>
      <c r="BI17" s="156">
        <f t="shared" si="44"/>
        <v>0</v>
      </c>
      <c r="BJ17" s="156">
        <f t="shared" si="44"/>
        <v>0</v>
      </c>
      <c r="BK17" s="156">
        <f t="shared" si="44"/>
        <v>0</v>
      </c>
      <c r="BL17" s="156">
        <f t="shared" si="44"/>
        <v>0</v>
      </c>
      <c r="BM17" s="156">
        <f t="shared" si="44"/>
        <v>0</v>
      </c>
      <c r="BN17" s="156">
        <f t="shared" si="44"/>
        <v>0</v>
      </c>
      <c r="BO17" s="156">
        <f t="shared" si="44"/>
        <v>0</v>
      </c>
      <c r="BP17" s="156">
        <f t="shared" si="44"/>
        <v>0</v>
      </c>
      <c r="BQ17" s="156">
        <f t="shared" si="44"/>
        <v>0</v>
      </c>
      <c r="BR17" s="156">
        <f t="shared" si="44"/>
        <v>0</v>
      </c>
      <c r="BS17" s="156">
        <f t="shared" si="44"/>
        <v>0</v>
      </c>
      <c r="BT17" s="156">
        <f t="shared" si="44"/>
        <v>0</v>
      </c>
      <c r="BU17" s="156">
        <f t="shared" si="44"/>
        <v>0</v>
      </c>
      <c r="BV17" s="156">
        <f t="shared" ref="BV17:EG17" si="45">IF(OR(BV$2&gt;$H17,BV$2&lt;$G17),0,IF($B17="S-Curve",(_xlfn.NORM.DIST(BV$2-$G17+1,$I17/2,$C17,TRUE)-_xlfn.NORM.DIST(BU$2-$G17+1,$I17/2,$C17,TRUE))/(1-2*_xlfn.NORM.DIST(0,$I17/2,$C17,TRUE))*$E17,$E17/$I17))</f>
        <v>0</v>
      </c>
      <c r="BW17" s="156">
        <f t="shared" si="45"/>
        <v>0</v>
      </c>
      <c r="BX17" s="156">
        <f t="shared" si="45"/>
        <v>0</v>
      </c>
      <c r="BY17" s="156">
        <f t="shared" si="45"/>
        <v>0</v>
      </c>
      <c r="BZ17" s="156">
        <f t="shared" si="45"/>
        <v>0</v>
      </c>
      <c r="CA17" s="156">
        <f t="shared" si="45"/>
        <v>0</v>
      </c>
      <c r="CB17" s="156">
        <f t="shared" si="45"/>
        <v>0</v>
      </c>
      <c r="CC17" s="156">
        <f t="shared" si="45"/>
        <v>0</v>
      </c>
      <c r="CD17" s="156">
        <f t="shared" si="45"/>
        <v>0</v>
      </c>
      <c r="CE17" s="156">
        <f t="shared" si="45"/>
        <v>0</v>
      </c>
      <c r="CF17" s="156">
        <f t="shared" si="45"/>
        <v>0</v>
      </c>
      <c r="CG17" s="156">
        <f t="shared" si="45"/>
        <v>0</v>
      </c>
      <c r="CH17" s="156">
        <f t="shared" si="45"/>
        <v>0</v>
      </c>
      <c r="CI17" s="156">
        <f t="shared" si="45"/>
        <v>0</v>
      </c>
      <c r="CJ17" s="156">
        <f t="shared" si="45"/>
        <v>0</v>
      </c>
      <c r="CK17" s="156">
        <f t="shared" si="45"/>
        <v>0</v>
      </c>
      <c r="CL17" s="156">
        <f t="shared" si="45"/>
        <v>0</v>
      </c>
      <c r="CM17" s="156">
        <f t="shared" si="45"/>
        <v>0</v>
      </c>
      <c r="CN17" s="156">
        <f t="shared" si="45"/>
        <v>0</v>
      </c>
      <c r="CO17" s="156">
        <f t="shared" si="45"/>
        <v>0</v>
      </c>
      <c r="CP17" s="156">
        <f t="shared" si="45"/>
        <v>0</v>
      </c>
      <c r="CQ17" s="156">
        <f t="shared" si="45"/>
        <v>0</v>
      </c>
      <c r="CR17" s="156">
        <f t="shared" si="45"/>
        <v>0</v>
      </c>
      <c r="CS17" s="156">
        <f t="shared" si="45"/>
        <v>0</v>
      </c>
      <c r="CT17" s="156">
        <f t="shared" si="45"/>
        <v>0</v>
      </c>
      <c r="CU17" s="156">
        <f t="shared" si="45"/>
        <v>0</v>
      </c>
      <c r="CV17" s="156">
        <f t="shared" si="45"/>
        <v>0</v>
      </c>
      <c r="CW17" s="156">
        <f t="shared" si="45"/>
        <v>0</v>
      </c>
      <c r="CX17" s="156">
        <f t="shared" si="45"/>
        <v>0</v>
      </c>
      <c r="CY17" s="156">
        <f t="shared" si="45"/>
        <v>0</v>
      </c>
      <c r="CZ17" s="156">
        <f t="shared" si="45"/>
        <v>0</v>
      </c>
      <c r="DA17" s="156">
        <f t="shared" si="45"/>
        <v>0</v>
      </c>
      <c r="DB17" s="156">
        <f t="shared" si="45"/>
        <v>0</v>
      </c>
      <c r="DC17" s="156">
        <f t="shared" si="45"/>
        <v>0</v>
      </c>
      <c r="DD17" s="156">
        <f t="shared" si="45"/>
        <v>0</v>
      </c>
      <c r="DE17" s="156">
        <f t="shared" si="45"/>
        <v>0</v>
      </c>
      <c r="DF17" s="156">
        <f t="shared" si="45"/>
        <v>0</v>
      </c>
      <c r="DG17" s="156">
        <f t="shared" si="45"/>
        <v>0</v>
      </c>
      <c r="DH17" s="156">
        <f t="shared" si="45"/>
        <v>0</v>
      </c>
      <c r="DI17" s="156">
        <f t="shared" si="45"/>
        <v>0</v>
      </c>
      <c r="DJ17" s="156">
        <f t="shared" si="45"/>
        <v>0</v>
      </c>
      <c r="DK17" s="156">
        <f t="shared" si="45"/>
        <v>0</v>
      </c>
      <c r="DL17" s="156">
        <f t="shared" si="45"/>
        <v>0</v>
      </c>
      <c r="DM17" s="156">
        <f t="shared" si="45"/>
        <v>0</v>
      </c>
      <c r="DN17" s="156">
        <f t="shared" si="45"/>
        <v>0</v>
      </c>
      <c r="DO17" s="156">
        <f t="shared" si="45"/>
        <v>0</v>
      </c>
      <c r="DP17" s="156">
        <f t="shared" si="45"/>
        <v>0</v>
      </c>
      <c r="DQ17" s="156">
        <f t="shared" si="45"/>
        <v>0</v>
      </c>
      <c r="DR17" s="156">
        <f t="shared" si="45"/>
        <v>0</v>
      </c>
      <c r="DS17" s="156">
        <f t="shared" si="45"/>
        <v>0</v>
      </c>
      <c r="DT17" s="156">
        <f t="shared" si="45"/>
        <v>0</v>
      </c>
      <c r="DU17" s="156">
        <f t="shared" si="45"/>
        <v>0</v>
      </c>
      <c r="DV17" s="156">
        <f t="shared" si="45"/>
        <v>0</v>
      </c>
      <c r="DW17" s="156">
        <f t="shared" si="45"/>
        <v>0</v>
      </c>
      <c r="DX17" s="156">
        <f t="shared" si="45"/>
        <v>0</v>
      </c>
      <c r="DY17" s="156">
        <f t="shared" si="45"/>
        <v>0</v>
      </c>
      <c r="DZ17" s="156">
        <f t="shared" si="45"/>
        <v>0</v>
      </c>
      <c r="EA17" s="156">
        <f t="shared" si="45"/>
        <v>0</v>
      </c>
      <c r="EB17" s="156">
        <f t="shared" si="45"/>
        <v>0</v>
      </c>
      <c r="EC17" s="156">
        <f t="shared" si="45"/>
        <v>0</v>
      </c>
      <c r="ED17" s="156">
        <f t="shared" si="45"/>
        <v>0</v>
      </c>
      <c r="EE17" s="156">
        <f t="shared" si="45"/>
        <v>0</v>
      </c>
      <c r="EF17" s="156">
        <f t="shared" si="45"/>
        <v>0</v>
      </c>
      <c r="EG17" s="156">
        <f t="shared" si="45"/>
        <v>0</v>
      </c>
      <c r="EH17" s="156">
        <f t="shared" ref="EH17:EK17" si="46">IF(OR(EH$2&gt;$H17,EH$2&lt;$G17),0,IF($B17="S-Curve",(_xlfn.NORM.DIST(EH$2-$G17+1,$I17/2,$C17,TRUE)-_xlfn.NORM.DIST(EG$2-$G17+1,$I17/2,$C17,TRUE))/(1-2*_xlfn.NORM.DIST(0,$I17/2,$C17,TRUE))*$E17,$E17/$I17))</f>
        <v>0</v>
      </c>
      <c r="EI17" s="156">
        <f t="shared" si="46"/>
        <v>0</v>
      </c>
      <c r="EJ17" s="156">
        <f t="shared" si="46"/>
        <v>0</v>
      </c>
      <c r="EK17" s="156">
        <f t="shared" si="46"/>
        <v>0</v>
      </c>
    </row>
    <row r="18" spans="1:141" x14ac:dyDescent="0.25">
      <c r="A18" s="47" t="str">
        <f t="shared" si="12"/>
        <v>OK</v>
      </c>
      <c r="B18" s="117" t="s">
        <v>250</v>
      </c>
      <c r="C18" s="117">
        <v>1</v>
      </c>
      <c r="D18" s="233" t="s">
        <v>121</v>
      </c>
      <c r="E18" s="124">
        <v>0</v>
      </c>
      <c r="F18" s="234">
        <f>E18/Summary!$B$2</f>
        <v>0</v>
      </c>
      <c r="G18" s="235">
        <v>1</v>
      </c>
      <c r="H18" s="235">
        <v>1</v>
      </c>
      <c r="I18" s="236">
        <f t="shared" si="13"/>
        <v>1</v>
      </c>
      <c r="J18" s="156">
        <f t="shared" ref="J18:BU18" si="47">IF(OR(J$2&gt;$H18,J$2&lt;$G18),0,IF($B18="S-Curve",(_xlfn.NORM.DIST(J$2-$G18+1,$I18/2,$C18,TRUE)-_xlfn.NORM.DIST(I$2-$G18+1,$I18/2,$C18,TRUE))/(1-2*_xlfn.NORM.DIST(0,$I18/2,$C18,TRUE))*$E18,$E18/$I18))</f>
        <v>0</v>
      </c>
      <c r="K18" s="156">
        <f t="shared" si="47"/>
        <v>0</v>
      </c>
      <c r="L18" s="156">
        <f t="shared" si="47"/>
        <v>0</v>
      </c>
      <c r="M18" s="156">
        <f t="shared" si="47"/>
        <v>0</v>
      </c>
      <c r="N18" s="156">
        <f t="shared" si="47"/>
        <v>0</v>
      </c>
      <c r="O18" s="156">
        <f t="shared" si="47"/>
        <v>0</v>
      </c>
      <c r="P18" s="156">
        <f t="shared" si="47"/>
        <v>0</v>
      </c>
      <c r="Q18" s="156">
        <f t="shared" si="47"/>
        <v>0</v>
      </c>
      <c r="R18" s="156">
        <f t="shared" si="47"/>
        <v>0</v>
      </c>
      <c r="S18" s="156">
        <f t="shared" si="47"/>
        <v>0</v>
      </c>
      <c r="T18" s="156">
        <f t="shared" si="47"/>
        <v>0</v>
      </c>
      <c r="U18" s="156">
        <f t="shared" si="47"/>
        <v>0</v>
      </c>
      <c r="V18" s="156">
        <f t="shared" si="47"/>
        <v>0</v>
      </c>
      <c r="W18" s="156">
        <f t="shared" si="47"/>
        <v>0</v>
      </c>
      <c r="X18" s="156">
        <f t="shared" si="47"/>
        <v>0</v>
      </c>
      <c r="Y18" s="156">
        <f t="shared" si="47"/>
        <v>0</v>
      </c>
      <c r="Z18" s="156">
        <f t="shared" si="47"/>
        <v>0</v>
      </c>
      <c r="AA18" s="156">
        <f t="shared" si="47"/>
        <v>0</v>
      </c>
      <c r="AB18" s="156">
        <f t="shared" si="47"/>
        <v>0</v>
      </c>
      <c r="AC18" s="156">
        <f t="shared" si="47"/>
        <v>0</v>
      </c>
      <c r="AD18" s="156">
        <f t="shared" si="47"/>
        <v>0</v>
      </c>
      <c r="AE18" s="156">
        <f t="shared" si="47"/>
        <v>0</v>
      </c>
      <c r="AF18" s="156">
        <f t="shared" si="47"/>
        <v>0</v>
      </c>
      <c r="AG18" s="156">
        <f t="shared" si="47"/>
        <v>0</v>
      </c>
      <c r="AH18" s="156">
        <f t="shared" si="47"/>
        <v>0</v>
      </c>
      <c r="AI18" s="156">
        <f t="shared" si="47"/>
        <v>0</v>
      </c>
      <c r="AJ18" s="156">
        <f t="shared" si="47"/>
        <v>0</v>
      </c>
      <c r="AK18" s="156">
        <f t="shared" si="47"/>
        <v>0</v>
      </c>
      <c r="AL18" s="156">
        <f t="shared" si="47"/>
        <v>0</v>
      </c>
      <c r="AM18" s="156">
        <f t="shared" si="47"/>
        <v>0</v>
      </c>
      <c r="AN18" s="156">
        <f t="shared" si="47"/>
        <v>0</v>
      </c>
      <c r="AO18" s="156">
        <f t="shared" si="47"/>
        <v>0</v>
      </c>
      <c r="AP18" s="156">
        <f t="shared" si="47"/>
        <v>0</v>
      </c>
      <c r="AQ18" s="156">
        <f t="shared" si="47"/>
        <v>0</v>
      </c>
      <c r="AR18" s="156">
        <f t="shared" si="47"/>
        <v>0</v>
      </c>
      <c r="AS18" s="156">
        <f t="shared" si="47"/>
        <v>0</v>
      </c>
      <c r="AT18" s="156">
        <f t="shared" si="47"/>
        <v>0</v>
      </c>
      <c r="AU18" s="156">
        <f t="shared" si="47"/>
        <v>0</v>
      </c>
      <c r="AV18" s="156">
        <f t="shared" si="47"/>
        <v>0</v>
      </c>
      <c r="AW18" s="156">
        <f t="shared" si="47"/>
        <v>0</v>
      </c>
      <c r="AX18" s="156">
        <f t="shared" si="47"/>
        <v>0</v>
      </c>
      <c r="AY18" s="156">
        <f t="shared" si="47"/>
        <v>0</v>
      </c>
      <c r="AZ18" s="156">
        <f t="shared" si="47"/>
        <v>0</v>
      </c>
      <c r="BA18" s="156">
        <f t="shared" si="47"/>
        <v>0</v>
      </c>
      <c r="BB18" s="156">
        <f t="shared" si="47"/>
        <v>0</v>
      </c>
      <c r="BC18" s="156">
        <f t="shared" si="47"/>
        <v>0</v>
      </c>
      <c r="BD18" s="156">
        <f t="shared" si="47"/>
        <v>0</v>
      </c>
      <c r="BE18" s="156">
        <f t="shared" si="47"/>
        <v>0</v>
      </c>
      <c r="BF18" s="156">
        <f t="shared" si="47"/>
        <v>0</v>
      </c>
      <c r="BG18" s="156">
        <f t="shared" si="47"/>
        <v>0</v>
      </c>
      <c r="BH18" s="156">
        <f t="shared" si="47"/>
        <v>0</v>
      </c>
      <c r="BI18" s="156">
        <f t="shared" si="47"/>
        <v>0</v>
      </c>
      <c r="BJ18" s="156">
        <f t="shared" si="47"/>
        <v>0</v>
      </c>
      <c r="BK18" s="156">
        <f t="shared" si="47"/>
        <v>0</v>
      </c>
      <c r="BL18" s="156">
        <f t="shared" si="47"/>
        <v>0</v>
      </c>
      <c r="BM18" s="156">
        <f t="shared" si="47"/>
        <v>0</v>
      </c>
      <c r="BN18" s="156">
        <f t="shared" si="47"/>
        <v>0</v>
      </c>
      <c r="BO18" s="156">
        <f t="shared" si="47"/>
        <v>0</v>
      </c>
      <c r="BP18" s="156">
        <f t="shared" si="47"/>
        <v>0</v>
      </c>
      <c r="BQ18" s="156">
        <f t="shared" si="47"/>
        <v>0</v>
      </c>
      <c r="BR18" s="156">
        <f t="shared" si="47"/>
        <v>0</v>
      </c>
      <c r="BS18" s="156">
        <f t="shared" si="47"/>
        <v>0</v>
      </c>
      <c r="BT18" s="156">
        <f t="shared" si="47"/>
        <v>0</v>
      </c>
      <c r="BU18" s="156">
        <f t="shared" si="47"/>
        <v>0</v>
      </c>
      <c r="BV18" s="156">
        <f t="shared" ref="BV18:EG18" si="48">IF(OR(BV$2&gt;$H18,BV$2&lt;$G18),0,IF($B18="S-Curve",(_xlfn.NORM.DIST(BV$2-$G18+1,$I18/2,$C18,TRUE)-_xlfn.NORM.DIST(BU$2-$G18+1,$I18/2,$C18,TRUE))/(1-2*_xlfn.NORM.DIST(0,$I18/2,$C18,TRUE))*$E18,$E18/$I18))</f>
        <v>0</v>
      </c>
      <c r="BW18" s="156">
        <f t="shared" si="48"/>
        <v>0</v>
      </c>
      <c r="BX18" s="156">
        <f t="shared" si="48"/>
        <v>0</v>
      </c>
      <c r="BY18" s="156">
        <f t="shared" si="48"/>
        <v>0</v>
      </c>
      <c r="BZ18" s="156">
        <f t="shared" si="48"/>
        <v>0</v>
      </c>
      <c r="CA18" s="156">
        <f t="shared" si="48"/>
        <v>0</v>
      </c>
      <c r="CB18" s="156">
        <f t="shared" si="48"/>
        <v>0</v>
      </c>
      <c r="CC18" s="156">
        <f t="shared" si="48"/>
        <v>0</v>
      </c>
      <c r="CD18" s="156">
        <f t="shared" si="48"/>
        <v>0</v>
      </c>
      <c r="CE18" s="156">
        <f t="shared" si="48"/>
        <v>0</v>
      </c>
      <c r="CF18" s="156">
        <f t="shared" si="48"/>
        <v>0</v>
      </c>
      <c r="CG18" s="156">
        <f t="shared" si="48"/>
        <v>0</v>
      </c>
      <c r="CH18" s="156">
        <f t="shared" si="48"/>
        <v>0</v>
      </c>
      <c r="CI18" s="156">
        <f t="shared" si="48"/>
        <v>0</v>
      </c>
      <c r="CJ18" s="156">
        <f t="shared" si="48"/>
        <v>0</v>
      </c>
      <c r="CK18" s="156">
        <f t="shared" si="48"/>
        <v>0</v>
      </c>
      <c r="CL18" s="156">
        <f t="shared" si="48"/>
        <v>0</v>
      </c>
      <c r="CM18" s="156">
        <f t="shared" si="48"/>
        <v>0</v>
      </c>
      <c r="CN18" s="156">
        <f t="shared" si="48"/>
        <v>0</v>
      </c>
      <c r="CO18" s="156">
        <f t="shared" si="48"/>
        <v>0</v>
      </c>
      <c r="CP18" s="156">
        <f t="shared" si="48"/>
        <v>0</v>
      </c>
      <c r="CQ18" s="156">
        <f t="shared" si="48"/>
        <v>0</v>
      </c>
      <c r="CR18" s="156">
        <f t="shared" si="48"/>
        <v>0</v>
      </c>
      <c r="CS18" s="156">
        <f t="shared" si="48"/>
        <v>0</v>
      </c>
      <c r="CT18" s="156">
        <f t="shared" si="48"/>
        <v>0</v>
      </c>
      <c r="CU18" s="156">
        <f t="shared" si="48"/>
        <v>0</v>
      </c>
      <c r="CV18" s="156">
        <f t="shared" si="48"/>
        <v>0</v>
      </c>
      <c r="CW18" s="156">
        <f t="shared" si="48"/>
        <v>0</v>
      </c>
      <c r="CX18" s="156">
        <f t="shared" si="48"/>
        <v>0</v>
      </c>
      <c r="CY18" s="156">
        <f t="shared" si="48"/>
        <v>0</v>
      </c>
      <c r="CZ18" s="156">
        <f t="shared" si="48"/>
        <v>0</v>
      </c>
      <c r="DA18" s="156">
        <f t="shared" si="48"/>
        <v>0</v>
      </c>
      <c r="DB18" s="156">
        <f t="shared" si="48"/>
        <v>0</v>
      </c>
      <c r="DC18" s="156">
        <f t="shared" si="48"/>
        <v>0</v>
      </c>
      <c r="DD18" s="156">
        <f t="shared" si="48"/>
        <v>0</v>
      </c>
      <c r="DE18" s="156">
        <f t="shared" si="48"/>
        <v>0</v>
      </c>
      <c r="DF18" s="156">
        <f t="shared" si="48"/>
        <v>0</v>
      </c>
      <c r="DG18" s="156">
        <f t="shared" si="48"/>
        <v>0</v>
      </c>
      <c r="DH18" s="156">
        <f t="shared" si="48"/>
        <v>0</v>
      </c>
      <c r="DI18" s="156">
        <f t="shared" si="48"/>
        <v>0</v>
      </c>
      <c r="DJ18" s="156">
        <f t="shared" si="48"/>
        <v>0</v>
      </c>
      <c r="DK18" s="156">
        <f t="shared" si="48"/>
        <v>0</v>
      </c>
      <c r="DL18" s="156">
        <f t="shared" si="48"/>
        <v>0</v>
      </c>
      <c r="DM18" s="156">
        <f t="shared" si="48"/>
        <v>0</v>
      </c>
      <c r="DN18" s="156">
        <f t="shared" si="48"/>
        <v>0</v>
      </c>
      <c r="DO18" s="156">
        <f t="shared" si="48"/>
        <v>0</v>
      </c>
      <c r="DP18" s="156">
        <f t="shared" si="48"/>
        <v>0</v>
      </c>
      <c r="DQ18" s="156">
        <f t="shared" si="48"/>
        <v>0</v>
      </c>
      <c r="DR18" s="156">
        <f t="shared" si="48"/>
        <v>0</v>
      </c>
      <c r="DS18" s="156">
        <f t="shared" si="48"/>
        <v>0</v>
      </c>
      <c r="DT18" s="156">
        <f t="shared" si="48"/>
        <v>0</v>
      </c>
      <c r="DU18" s="156">
        <f t="shared" si="48"/>
        <v>0</v>
      </c>
      <c r="DV18" s="156">
        <f t="shared" si="48"/>
        <v>0</v>
      </c>
      <c r="DW18" s="156">
        <f t="shared" si="48"/>
        <v>0</v>
      </c>
      <c r="DX18" s="156">
        <f t="shared" si="48"/>
        <v>0</v>
      </c>
      <c r="DY18" s="156">
        <f t="shared" si="48"/>
        <v>0</v>
      </c>
      <c r="DZ18" s="156">
        <f t="shared" si="48"/>
        <v>0</v>
      </c>
      <c r="EA18" s="156">
        <f t="shared" si="48"/>
        <v>0</v>
      </c>
      <c r="EB18" s="156">
        <f t="shared" si="48"/>
        <v>0</v>
      </c>
      <c r="EC18" s="156">
        <f t="shared" si="48"/>
        <v>0</v>
      </c>
      <c r="ED18" s="156">
        <f t="shared" si="48"/>
        <v>0</v>
      </c>
      <c r="EE18" s="156">
        <f t="shared" si="48"/>
        <v>0</v>
      </c>
      <c r="EF18" s="156">
        <f t="shared" si="48"/>
        <v>0</v>
      </c>
      <c r="EG18" s="156">
        <f t="shared" si="48"/>
        <v>0</v>
      </c>
      <c r="EH18" s="156">
        <f t="shared" ref="EH18:EK18" si="49">IF(OR(EH$2&gt;$H18,EH$2&lt;$G18),0,IF($B18="S-Curve",(_xlfn.NORM.DIST(EH$2-$G18+1,$I18/2,$C18,TRUE)-_xlfn.NORM.DIST(EG$2-$G18+1,$I18/2,$C18,TRUE))/(1-2*_xlfn.NORM.DIST(0,$I18/2,$C18,TRUE))*$E18,$E18/$I18))</f>
        <v>0</v>
      </c>
      <c r="EI18" s="156">
        <f t="shared" si="49"/>
        <v>0</v>
      </c>
      <c r="EJ18" s="156">
        <f t="shared" si="49"/>
        <v>0</v>
      </c>
      <c r="EK18" s="156">
        <f t="shared" si="49"/>
        <v>0</v>
      </c>
    </row>
    <row r="19" spans="1:141" x14ac:dyDescent="0.25">
      <c r="A19" s="47" t="str">
        <f t="shared" si="12"/>
        <v>OK</v>
      </c>
      <c r="B19" s="117" t="s">
        <v>250</v>
      </c>
      <c r="C19" s="117">
        <v>1</v>
      </c>
      <c r="D19" s="233" t="s">
        <v>121</v>
      </c>
      <c r="E19" s="124">
        <v>0</v>
      </c>
      <c r="F19" s="234">
        <f>E19/Summary!$B$2</f>
        <v>0</v>
      </c>
      <c r="G19" s="235">
        <v>1</v>
      </c>
      <c r="H19" s="235">
        <v>1</v>
      </c>
      <c r="I19" s="236">
        <f t="shared" si="13"/>
        <v>1</v>
      </c>
      <c r="J19" s="156">
        <f t="shared" ref="J19:BU19" si="50">IF(OR(J$2&gt;$H19,J$2&lt;$G19),0,IF($B19="S-Curve",(_xlfn.NORM.DIST(J$2-$G19+1,$I19/2,$C19,TRUE)-_xlfn.NORM.DIST(I$2-$G19+1,$I19/2,$C19,TRUE))/(1-2*_xlfn.NORM.DIST(0,$I19/2,$C19,TRUE))*$E19,$E19/$I19))</f>
        <v>0</v>
      </c>
      <c r="K19" s="156">
        <f t="shared" si="50"/>
        <v>0</v>
      </c>
      <c r="L19" s="156">
        <f t="shared" si="50"/>
        <v>0</v>
      </c>
      <c r="M19" s="156">
        <f t="shared" si="50"/>
        <v>0</v>
      </c>
      <c r="N19" s="156">
        <f t="shared" si="50"/>
        <v>0</v>
      </c>
      <c r="O19" s="156">
        <f t="shared" si="50"/>
        <v>0</v>
      </c>
      <c r="P19" s="156">
        <f t="shared" si="50"/>
        <v>0</v>
      </c>
      <c r="Q19" s="156">
        <f t="shared" si="50"/>
        <v>0</v>
      </c>
      <c r="R19" s="156">
        <f t="shared" si="50"/>
        <v>0</v>
      </c>
      <c r="S19" s="156">
        <f t="shared" si="50"/>
        <v>0</v>
      </c>
      <c r="T19" s="156">
        <f t="shared" si="50"/>
        <v>0</v>
      </c>
      <c r="U19" s="156">
        <f t="shared" si="50"/>
        <v>0</v>
      </c>
      <c r="V19" s="156">
        <f t="shared" si="50"/>
        <v>0</v>
      </c>
      <c r="W19" s="156">
        <f t="shared" si="50"/>
        <v>0</v>
      </c>
      <c r="X19" s="156">
        <f t="shared" si="50"/>
        <v>0</v>
      </c>
      <c r="Y19" s="156">
        <f t="shared" si="50"/>
        <v>0</v>
      </c>
      <c r="Z19" s="156">
        <f t="shared" si="50"/>
        <v>0</v>
      </c>
      <c r="AA19" s="156">
        <f t="shared" si="50"/>
        <v>0</v>
      </c>
      <c r="AB19" s="156">
        <f t="shared" si="50"/>
        <v>0</v>
      </c>
      <c r="AC19" s="156">
        <f t="shared" si="50"/>
        <v>0</v>
      </c>
      <c r="AD19" s="156">
        <f t="shared" si="50"/>
        <v>0</v>
      </c>
      <c r="AE19" s="156">
        <f t="shared" si="50"/>
        <v>0</v>
      </c>
      <c r="AF19" s="156">
        <f t="shared" si="50"/>
        <v>0</v>
      </c>
      <c r="AG19" s="156">
        <f t="shared" si="50"/>
        <v>0</v>
      </c>
      <c r="AH19" s="156">
        <f t="shared" si="50"/>
        <v>0</v>
      </c>
      <c r="AI19" s="156">
        <f t="shared" si="50"/>
        <v>0</v>
      </c>
      <c r="AJ19" s="156">
        <f t="shared" si="50"/>
        <v>0</v>
      </c>
      <c r="AK19" s="156">
        <f t="shared" si="50"/>
        <v>0</v>
      </c>
      <c r="AL19" s="156">
        <f t="shared" si="50"/>
        <v>0</v>
      </c>
      <c r="AM19" s="156">
        <f t="shared" si="50"/>
        <v>0</v>
      </c>
      <c r="AN19" s="156">
        <f t="shared" si="50"/>
        <v>0</v>
      </c>
      <c r="AO19" s="156">
        <f t="shared" si="50"/>
        <v>0</v>
      </c>
      <c r="AP19" s="156">
        <f t="shared" si="50"/>
        <v>0</v>
      </c>
      <c r="AQ19" s="156">
        <f t="shared" si="50"/>
        <v>0</v>
      </c>
      <c r="AR19" s="156">
        <f t="shared" si="50"/>
        <v>0</v>
      </c>
      <c r="AS19" s="156">
        <f t="shared" si="50"/>
        <v>0</v>
      </c>
      <c r="AT19" s="156">
        <f t="shared" si="50"/>
        <v>0</v>
      </c>
      <c r="AU19" s="156">
        <f t="shared" si="50"/>
        <v>0</v>
      </c>
      <c r="AV19" s="156">
        <f t="shared" si="50"/>
        <v>0</v>
      </c>
      <c r="AW19" s="156">
        <f t="shared" si="50"/>
        <v>0</v>
      </c>
      <c r="AX19" s="156">
        <f t="shared" si="50"/>
        <v>0</v>
      </c>
      <c r="AY19" s="156">
        <f t="shared" si="50"/>
        <v>0</v>
      </c>
      <c r="AZ19" s="156">
        <f t="shared" si="50"/>
        <v>0</v>
      </c>
      <c r="BA19" s="156">
        <f t="shared" si="50"/>
        <v>0</v>
      </c>
      <c r="BB19" s="156">
        <f t="shared" si="50"/>
        <v>0</v>
      </c>
      <c r="BC19" s="156">
        <f t="shared" si="50"/>
        <v>0</v>
      </c>
      <c r="BD19" s="156">
        <f t="shared" si="50"/>
        <v>0</v>
      </c>
      <c r="BE19" s="156">
        <f t="shared" si="50"/>
        <v>0</v>
      </c>
      <c r="BF19" s="156">
        <f t="shared" si="50"/>
        <v>0</v>
      </c>
      <c r="BG19" s="156">
        <f t="shared" si="50"/>
        <v>0</v>
      </c>
      <c r="BH19" s="156">
        <f t="shared" si="50"/>
        <v>0</v>
      </c>
      <c r="BI19" s="156">
        <f t="shared" si="50"/>
        <v>0</v>
      </c>
      <c r="BJ19" s="156">
        <f t="shared" si="50"/>
        <v>0</v>
      </c>
      <c r="BK19" s="156">
        <f t="shared" si="50"/>
        <v>0</v>
      </c>
      <c r="BL19" s="156">
        <f t="shared" si="50"/>
        <v>0</v>
      </c>
      <c r="BM19" s="156">
        <f t="shared" si="50"/>
        <v>0</v>
      </c>
      <c r="BN19" s="156">
        <f t="shared" si="50"/>
        <v>0</v>
      </c>
      <c r="BO19" s="156">
        <f t="shared" si="50"/>
        <v>0</v>
      </c>
      <c r="BP19" s="156">
        <f t="shared" si="50"/>
        <v>0</v>
      </c>
      <c r="BQ19" s="156">
        <f t="shared" si="50"/>
        <v>0</v>
      </c>
      <c r="BR19" s="156">
        <f t="shared" si="50"/>
        <v>0</v>
      </c>
      <c r="BS19" s="156">
        <f t="shared" si="50"/>
        <v>0</v>
      </c>
      <c r="BT19" s="156">
        <f t="shared" si="50"/>
        <v>0</v>
      </c>
      <c r="BU19" s="156">
        <f t="shared" si="50"/>
        <v>0</v>
      </c>
      <c r="BV19" s="156">
        <f t="shared" ref="BV19:EG19" si="51">IF(OR(BV$2&gt;$H19,BV$2&lt;$G19),0,IF($B19="S-Curve",(_xlfn.NORM.DIST(BV$2-$G19+1,$I19/2,$C19,TRUE)-_xlfn.NORM.DIST(BU$2-$G19+1,$I19/2,$C19,TRUE))/(1-2*_xlfn.NORM.DIST(0,$I19/2,$C19,TRUE))*$E19,$E19/$I19))</f>
        <v>0</v>
      </c>
      <c r="BW19" s="156">
        <f t="shared" si="51"/>
        <v>0</v>
      </c>
      <c r="BX19" s="156">
        <f t="shared" si="51"/>
        <v>0</v>
      </c>
      <c r="BY19" s="156">
        <f t="shared" si="51"/>
        <v>0</v>
      </c>
      <c r="BZ19" s="156">
        <f t="shared" si="51"/>
        <v>0</v>
      </c>
      <c r="CA19" s="156">
        <f t="shared" si="51"/>
        <v>0</v>
      </c>
      <c r="CB19" s="156">
        <f t="shared" si="51"/>
        <v>0</v>
      </c>
      <c r="CC19" s="156">
        <f t="shared" si="51"/>
        <v>0</v>
      </c>
      <c r="CD19" s="156">
        <f t="shared" si="51"/>
        <v>0</v>
      </c>
      <c r="CE19" s="156">
        <f t="shared" si="51"/>
        <v>0</v>
      </c>
      <c r="CF19" s="156">
        <f t="shared" si="51"/>
        <v>0</v>
      </c>
      <c r="CG19" s="156">
        <f t="shared" si="51"/>
        <v>0</v>
      </c>
      <c r="CH19" s="156">
        <f t="shared" si="51"/>
        <v>0</v>
      </c>
      <c r="CI19" s="156">
        <f t="shared" si="51"/>
        <v>0</v>
      </c>
      <c r="CJ19" s="156">
        <f t="shared" si="51"/>
        <v>0</v>
      </c>
      <c r="CK19" s="156">
        <f t="shared" si="51"/>
        <v>0</v>
      </c>
      <c r="CL19" s="156">
        <f t="shared" si="51"/>
        <v>0</v>
      </c>
      <c r="CM19" s="156">
        <f t="shared" si="51"/>
        <v>0</v>
      </c>
      <c r="CN19" s="156">
        <f t="shared" si="51"/>
        <v>0</v>
      </c>
      <c r="CO19" s="156">
        <f t="shared" si="51"/>
        <v>0</v>
      </c>
      <c r="CP19" s="156">
        <f t="shared" si="51"/>
        <v>0</v>
      </c>
      <c r="CQ19" s="156">
        <f t="shared" si="51"/>
        <v>0</v>
      </c>
      <c r="CR19" s="156">
        <f t="shared" si="51"/>
        <v>0</v>
      </c>
      <c r="CS19" s="156">
        <f t="shared" si="51"/>
        <v>0</v>
      </c>
      <c r="CT19" s="156">
        <f t="shared" si="51"/>
        <v>0</v>
      </c>
      <c r="CU19" s="156">
        <f t="shared" si="51"/>
        <v>0</v>
      </c>
      <c r="CV19" s="156">
        <f t="shared" si="51"/>
        <v>0</v>
      </c>
      <c r="CW19" s="156">
        <f t="shared" si="51"/>
        <v>0</v>
      </c>
      <c r="CX19" s="156">
        <f t="shared" si="51"/>
        <v>0</v>
      </c>
      <c r="CY19" s="156">
        <f t="shared" si="51"/>
        <v>0</v>
      </c>
      <c r="CZ19" s="156">
        <f t="shared" si="51"/>
        <v>0</v>
      </c>
      <c r="DA19" s="156">
        <f t="shared" si="51"/>
        <v>0</v>
      </c>
      <c r="DB19" s="156">
        <f t="shared" si="51"/>
        <v>0</v>
      </c>
      <c r="DC19" s="156">
        <f t="shared" si="51"/>
        <v>0</v>
      </c>
      <c r="DD19" s="156">
        <f t="shared" si="51"/>
        <v>0</v>
      </c>
      <c r="DE19" s="156">
        <f t="shared" si="51"/>
        <v>0</v>
      </c>
      <c r="DF19" s="156">
        <f t="shared" si="51"/>
        <v>0</v>
      </c>
      <c r="DG19" s="156">
        <f t="shared" si="51"/>
        <v>0</v>
      </c>
      <c r="DH19" s="156">
        <f t="shared" si="51"/>
        <v>0</v>
      </c>
      <c r="DI19" s="156">
        <f t="shared" si="51"/>
        <v>0</v>
      </c>
      <c r="DJ19" s="156">
        <f t="shared" si="51"/>
        <v>0</v>
      </c>
      <c r="DK19" s="156">
        <f t="shared" si="51"/>
        <v>0</v>
      </c>
      <c r="DL19" s="156">
        <f t="shared" si="51"/>
        <v>0</v>
      </c>
      <c r="DM19" s="156">
        <f t="shared" si="51"/>
        <v>0</v>
      </c>
      <c r="DN19" s="156">
        <f t="shared" si="51"/>
        <v>0</v>
      </c>
      <c r="DO19" s="156">
        <f t="shared" si="51"/>
        <v>0</v>
      </c>
      <c r="DP19" s="156">
        <f t="shared" si="51"/>
        <v>0</v>
      </c>
      <c r="DQ19" s="156">
        <f t="shared" si="51"/>
        <v>0</v>
      </c>
      <c r="DR19" s="156">
        <f t="shared" si="51"/>
        <v>0</v>
      </c>
      <c r="DS19" s="156">
        <f t="shared" si="51"/>
        <v>0</v>
      </c>
      <c r="DT19" s="156">
        <f t="shared" si="51"/>
        <v>0</v>
      </c>
      <c r="DU19" s="156">
        <f t="shared" si="51"/>
        <v>0</v>
      </c>
      <c r="DV19" s="156">
        <f t="shared" si="51"/>
        <v>0</v>
      </c>
      <c r="DW19" s="156">
        <f t="shared" si="51"/>
        <v>0</v>
      </c>
      <c r="DX19" s="156">
        <f t="shared" si="51"/>
        <v>0</v>
      </c>
      <c r="DY19" s="156">
        <f t="shared" si="51"/>
        <v>0</v>
      </c>
      <c r="DZ19" s="156">
        <f t="shared" si="51"/>
        <v>0</v>
      </c>
      <c r="EA19" s="156">
        <f t="shared" si="51"/>
        <v>0</v>
      </c>
      <c r="EB19" s="156">
        <f t="shared" si="51"/>
        <v>0</v>
      </c>
      <c r="EC19" s="156">
        <f t="shared" si="51"/>
        <v>0</v>
      </c>
      <c r="ED19" s="156">
        <f t="shared" si="51"/>
        <v>0</v>
      </c>
      <c r="EE19" s="156">
        <f t="shared" si="51"/>
        <v>0</v>
      </c>
      <c r="EF19" s="156">
        <f t="shared" si="51"/>
        <v>0</v>
      </c>
      <c r="EG19" s="156">
        <f t="shared" si="51"/>
        <v>0</v>
      </c>
      <c r="EH19" s="156">
        <f t="shared" ref="EH19:EK19" si="52">IF(OR(EH$2&gt;$H19,EH$2&lt;$G19),0,IF($B19="S-Curve",(_xlfn.NORM.DIST(EH$2-$G19+1,$I19/2,$C19,TRUE)-_xlfn.NORM.DIST(EG$2-$G19+1,$I19/2,$C19,TRUE))/(1-2*_xlfn.NORM.DIST(0,$I19/2,$C19,TRUE))*$E19,$E19/$I19))</f>
        <v>0</v>
      </c>
      <c r="EI19" s="156">
        <f t="shared" si="52"/>
        <v>0</v>
      </c>
      <c r="EJ19" s="156">
        <f t="shared" si="52"/>
        <v>0</v>
      </c>
      <c r="EK19" s="156">
        <f t="shared" si="52"/>
        <v>0</v>
      </c>
    </row>
    <row r="20" spans="1:141" x14ac:dyDescent="0.25">
      <c r="A20" s="47" t="str">
        <f t="shared" si="12"/>
        <v>OK</v>
      </c>
      <c r="B20" s="117" t="s">
        <v>250</v>
      </c>
      <c r="C20" s="117">
        <v>1</v>
      </c>
      <c r="D20" s="233" t="s">
        <v>121</v>
      </c>
      <c r="E20" s="124">
        <v>0</v>
      </c>
      <c r="F20" s="234">
        <f>E20/Summary!$B$2</f>
        <v>0</v>
      </c>
      <c r="G20" s="235">
        <v>1</v>
      </c>
      <c r="H20" s="235">
        <v>1</v>
      </c>
      <c r="I20" s="236">
        <f t="shared" si="13"/>
        <v>1</v>
      </c>
      <c r="J20" s="156">
        <f t="shared" ref="J20:BU20" si="53">IF(OR(J$2&gt;$H20,J$2&lt;$G20),0,IF($B20="S-Curve",(_xlfn.NORM.DIST(J$2-$G20+1,$I20/2,$C20,TRUE)-_xlfn.NORM.DIST(I$2-$G20+1,$I20/2,$C20,TRUE))/(1-2*_xlfn.NORM.DIST(0,$I20/2,$C20,TRUE))*$E20,$E20/$I20))</f>
        <v>0</v>
      </c>
      <c r="K20" s="156">
        <f t="shared" si="53"/>
        <v>0</v>
      </c>
      <c r="L20" s="156">
        <f t="shared" si="53"/>
        <v>0</v>
      </c>
      <c r="M20" s="156">
        <f t="shared" si="53"/>
        <v>0</v>
      </c>
      <c r="N20" s="156">
        <f t="shared" si="53"/>
        <v>0</v>
      </c>
      <c r="O20" s="156">
        <f t="shared" si="53"/>
        <v>0</v>
      </c>
      <c r="P20" s="156">
        <f t="shared" si="53"/>
        <v>0</v>
      </c>
      <c r="Q20" s="156">
        <f t="shared" si="53"/>
        <v>0</v>
      </c>
      <c r="R20" s="156">
        <f t="shared" si="53"/>
        <v>0</v>
      </c>
      <c r="S20" s="156">
        <f t="shared" si="53"/>
        <v>0</v>
      </c>
      <c r="T20" s="156">
        <f t="shared" si="53"/>
        <v>0</v>
      </c>
      <c r="U20" s="156">
        <f t="shared" si="53"/>
        <v>0</v>
      </c>
      <c r="V20" s="156">
        <f t="shared" si="53"/>
        <v>0</v>
      </c>
      <c r="W20" s="156">
        <f t="shared" si="53"/>
        <v>0</v>
      </c>
      <c r="X20" s="156">
        <f t="shared" si="53"/>
        <v>0</v>
      </c>
      <c r="Y20" s="156">
        <f t="shared" si="53"/>
        <v>0</v>
      </c>
      <c r="Z20" s="156">
        <f t="shared" si="53"/>
        <v>0</v>
      </c>
      <c r="AA20" s="156">
        <f t="shared" si="53"/>
        <v>0</v>
      </c>
      <c r="AB20" s="156">
        <f t="shared" si="53"/>
        <v>0</v>
      </c>
      <c r="AC20" s="156">
        <f t="shared" si="53"/>
        <v>0</v>
      </c>
      <c r="AD20" s="156">
        <f t="shared" si="53"/>
        <v>0</v>
      </c>
      <c r="AE20" s="156">
        <f t="shared" si="53"/>
        <v>0</v>
      </c>
      <c r="AF20" s="156">
        <f t="shared" si="53"/>
        <v>0</v>
      </c>
      <c r="AG20" s="156">
        <f t="shared" si="53"/>
        <v>0</v>
      </c>
      <c r="AH20" s="156">
        <f t="shared" si="53"/>
        <v>0</v>
      </c>
      <c r="AI20" s="156">
        <f t="shared" si="53"/>
        <v>0</v>
      </c>
      <c r="AJ20" s="156">
        <f t="shared" si="53"/>
        <v>0</v>
      </c>
      <c r="AK20" s="156">
        <f t="shared" si="53"/>
        <v>0</v>
      </c>
      <c r="AL20" s="156">
        <f t="shared" si="53"/>
        <v>0</v>
      </c>
      <c r="AM20" s="156">
        <f t="shared" si="53"/>
        <v>0</v>
      </c>
      <c r="AN20" s="156">
        <f t="shared" si="53"/>
        <v>0</v>
      </c>
      <c r="AO20" s="156">
        <f t="shared" si="53"/>
        <v>0</v>
      </c>
      <c r="AP20" s="156">
        <f t="shared" si="53"/>
        <v>0</v>
      </c>
      <c r="AQ20" s="156">
        <f t="shared" si="53"/>
        <v>0</v>
      </c>
      <c r="AR20" s="156">
        <f t="shared" si="53"/>
        <v>0</v>
      </c>
      <c r="AS20" s="156">
        <f t="shared" si="53"/>
        <v>0</v>
      </c>
      <c r="AT20" s="156">
        <f t="shared" si="53"/>
        <v>0</v>
      </c>
      <c r="AU20" s="156">
        <f t="shared" si="53"/>
        <v>0</v>
      </c>
      <c r="AV20" s="156">
        <f t="shared" si="53"/>
        <v>0</v>
      </c>
      <c r="AW20" s="156">
        <f t="shared" si="53"/>
        <v>0</v>
      </c>
      <c r="AX20" s="156">
        <f t="shared" si="53"/>
        <v>0</v>
      </c>
      <c r="AY20" s="156">
        <f t="shared" si="53"/>
        <v>0</v>
      </c>
      <c r="AZ20" s="156">
        <f t="shared" si="53"/>
        <v>0</v>
      </c>
      <c r="BA20" s="156">
        <f t="shared" si="53"/>
        <v>0</v>
      </c>
      <c r="BB20" s="156">
        <f t="shared" si="53"/>
        <v>0</v>
      </c>
      <c r="BC20" s="156">
        <f t="shared" si="53"/>
        <v>0</v>
      </c>
      <c r="BD20" s="156">
        <f t="shared" si="53"/>
        <v>0</v>
      </c>
      <c r="BE20" s="156">
        <f t="shared" si="53"/>
        <v>0</v>
      </c>
      <c r="BF20" s="156">
        <f t="shared" si="53"/>
        <v>0</v>
      </c>
      <c r="BG20" s="156">
        <f t="shared" si="53"/>
        <v>0</v>
      </c>
      <c r="BH20" s="156">
        <f t="shared" si="53"/>
        <v>0</v>
      </c>
      <c r="BI20" s="156">
        <f t="shared" si="53"/>
        <v>0</v>
      </c>
      <c r="BJ20" s="156">
        <f t="shared" si="53"/>
        <v>0</v>
      </c>
      <c r="BK20" s="156">
        <f t="shared" si="53"/>
        <v>0</v>
      </c>
      <c r="BL20" s="156">
        <f t="shared" si="53"/>
        <v>0</v>
      </c>
      <c r="BM20" s="156">
        <f t="shared" si="53"/>
        <v>0</v>
      </c>
      <c r="BN20" s="156">
        <f t="shared" si="53"/>
        <v>0</v>
      </c>
      <c r="BO20" s="156">
        <f t="shared" si="53"/>
        <v>0</v>
      </c>
      <c r="BP20" s="156">
        <f t="shared" si="53"/>
        <v>0</v>
      </c>
      <c r="BQ20" s="156">
        <f t="shared" si="53"/>
        <v>0</v>
      </c>
      <c r="BR20" s="156">
        <f t="shared" si="53"/>
        <v>0</v>
      </c>
      <c r="BS20" s="156">
        <f t="shared" si="53"/>
        <v>0</v>
      </c>
      <c r="BT20" s="156">
        <f t="shared" si="53"/>
        <v>0</v>
      </c>
      <c r="BU20" s="156">
        <f t="shared" si="53"/>
        <v>0</v>
      </c>
      <c r="BV20" s="156">
        <f t="shared" ref="BV20:EG20" si="54">IF(OR(BV$2&gt;$H20,BV$2&lt;$G20),0,IF($B20="S-Curve",(_xlfn.NORM.DIST(BV$2-$G20+1,$I20/2,$C20,TRUE)-_xlfn.NORM.DIST(BU$2-$G20+1,$I20/2,$C20,TRUE))/(1-2*_xlfn.NORM.DIST(0,$I20/2,$C20,TRUE))*$E20,$E20/$I20))</f>
        <v>0</v>
      </c>
      <c r="BW20" s="156">
        <f t="shared" si="54"/>
        <v>0</v>
      </c>
      <c r="BX20" s="156">
        <f t="shared" si="54"/>
        <v>0</v>
      </c>
      <c r="BY20" s="156">
        <f t="shared" si="54"/>
        <v>0</v>
      </c>
      <c r="BZ20" s="156">
        <f t="shared" si="54"/>
        <v>0</v>
      </c>
      <c r="CA20" s="156">
        <f t="shared" si="54"/>
        <v>0</v>
      </c>
      <c r="CB20" s="156">
        <f t="shared" si="54"/>
        <v>0</v>
      </c>
      <c r="CC20" s="156">
        <f t="shared" si="54"/>
        <v>0</v>
      </c>
      <c r="CD20" s="156">
        <f t="shared" si="54"/>
        <v>0</v>
      </c>
      <c r="CE20" s="156">
        <f t="shared" si="54"/>
        <v>0</v>
      </c>
      <c r="CF20" s="156">
        <f t="shared" si="54"/>
        <v>0</v>
      </c>
      <c r="CG20" s="156">
        <f t="shared" si="54"/>
        <v>0</v>
      </c>
      <c r="CH20" s="156">
        <f t="shared" si="54"/>
        <v>0</v>
      </c>
      <c r="CI20" s="156">
        <f t="shared" si="54"/>
        <v>0</v>
      </c>
      <c r="CJ20" s="156">
        <f t="shared" si="54"/>
        <v>0</v>
      </c>
      <c r="CK20" s="156">
        <f t="shared" si="54"/>
        <v>0</v>
      </c>
      <c r="CL20" s="156">
        <f t="shared" si="54"/>
        <v>0</v>
      </c>
      <c r="CM20" s="156">
        <f t="shared" si="54"/>
        <v>0</v>
      </c>
      <c r="CN20" s="156">
        <f t="shared" si="54"/>
        <v>0</v>
      </c>
      <c r="CO20" s="156">
        <f t="shared" si="54"/>
        <v>0</v>
      </c>
      <c r="CP20" s="156">
        <f t="shared" si="54"/>
        <v>0</v>
      </c>
      <c r="CQ20" s="156">
        <f t="shared" si="54"/>
        <v>0</v>
      </c>
      <c r="CR20" s="156">
        <f t="shared" si="54"/>
        <v>0</v>
      </c>
      <c r="CS20" s="156">
        <f t="shared" si="54"/>
        <v>0</v>
      </c>
      <c r="CT20" s="156">
        <f t="shared" si="54"/>
        <v>0</v>
      </c>
      <c r="CU20" s="156">
        <f t="shared" si="54"/>
        <v>0</v>
      </c>
      <c r="CV20" s="156">
        <f t="shared" si="54"/>
        <v>0</v>
      </c>
      <c r="CW20" s="156">
        <f t="shared" si="54"/>
        <v>0</v>
      </c>
      <c r="CX20" s="156">
        <f t="shared" si="54"/>
        <v>0</v>
      </c>
      <c r="CY20" s="156">
        <f t="shared" si="54"/>
        <v>0</v>
      </c>
      <c r="CZ20" s="156">
        <f t="shared" si="54"/>
        <v>0</v>
      </c>
      <c r="DA20" s="156">
        <f t="shared" si="54"/>
        <v>0</v>
      </c>
      <c r="DB20" s="156">
        <f t="shared" si="54"/>
        <v>0</v>
      </c>
      <c r="DC20" s="156">
        <f t="shared" si="54"/>
        <v>0</v>
      </c>
      <c r="DD20" s="156">
        <f t="shared" si="54"/>
        <v>0</v>
      </c>
      <c r="DE20" s="156">
        <f t="shared" si="54"/>
        <v>0</v>
      </c>
      <c r="DF20" s="156">
        <f t="shared" si="54"/>
        <v>0</v>
      </c>
      <c r="DG20" s="156">
        <f t="shared" si="54"/>
        <v>0</v>
      </c>
      <c r="DH20" s="156">
        <f t="shared" si="54"/>
        <v>0</v>
      </c>
      <c r="DI20" s="156">
        <f t="shared" si="54"/>
        <v>0</v>
      </c>
      <c r="DJ20" s="156">
        <f t="shared" si="54"/>
        <v>0</v>
      </c>
      <c r="DK20" s="156">
        <f t="shared" si="54"/>
        <v>0</v>
      </c>
      <c r="DL20" s="156">
        <f t="shared" si="54"/>
        <v>0</v>
      </c>
      <c r="DM20" s="156">
        <f t="shared" si="54"/>
        <v>0</v>
      </c>
      <c r="DN20" s="156">
        <f t="shared" si="54"/>
        <v>0</v>
      </c>
      <c r="DO20" s="156">
        <f t="shared" si="54"/>
        <v>0</v>
      </c>
      <c r="DP20" s="156">
        <f t="shared" si="54"/>
        <v>0</v>
      </c>
      <c r="DQ20" s="156">
        <f t="shared" si="54"/>
        <v>0</v>
      </c>
      <c r="DR20" s="156">
        <f t="shared" si="54"/>
        <v>0</v>
      </c>
      <c r="DS20" s="156">
        <f t="shared" si="54"/>
        <v>0</v>
      </c>
      <c r="DT20" s="156">
        <f t="shared" si="54"/>
        <v>0</v>
      </c>
      <c r="DU20" s="156">
        <f t="shared" si="54"/>
        <v>0</v>
      </c>
      <c r="DV20" s="156">
        <f t="shared" si="54"/>
        <v>0</v>
      </c>
      <c r="DW20" s="156">
        <f t="shared" si="54"/>
        <v>0</v>
      </c>
      <c r="DX20" s="156">
        <f t="shared" si="54"/>
        <v>0</v>
      </c>
      <c r="DY20" s="156">
        <f t="shared" si="54"/>
        <v>0</v>
      </c>
      <c r="DZ20" s="156">
        <f t="shared" si="54"/>
        <v>0</v>
      </c>
      <c r="EA20" s="156">
        <f t="shared" si="54"/>
        <v>0</v>
      </c>
      <c r="EB20" s="156">
        <f t="shared" si="54"/>
        <v>0</v>
      </c>
      <c r="EC20" s="156">
        <f t="shared" si="54"/>
        <v>0</v>
      </c>
      <c r="ED20" s="156">
        <f t="shared" si="54"/>
        <v>0</v>
      </c>
      <c r="EE20" s="156">
        <f t="shared" si="54"/>
        <v>0</v>
      </c>
      <c r="EF20" s="156">
        <f t="shared" si="54"/>
        <v>0</v>
      </c>
      <c r="EG20" s="156">
        <f t="shared" si="54"/>
        <v>0</v>
      </c>
      <c r="EH20" s="156">
        <f t="shared" ref="EH20:EK20" si="55">IF(OR(EH$2&gt;$H20,EH$2&lt;$G20),0,IF($B20="S-Curve",(_xlfn.NORM.DIST(EH$2-$G20+1,$I20/2,$C20,TRUE)-_xlfn.NORM.DIST(EG$2-$G20+1,$I20/2,$C20,TRUE))/(1-2*_xlfn.NORM.DIST(0,$I20/2,$C20,TRUE))*$E20,$E20/$I20))</f>
        <v>0</v>
      </c>
      <c r="EI20" s="156">
        <f t="shared" si="55"/>
        <v>0</v>
      </c>
      <c r="EJ20" s="156">
        <f t="shared" si="55"/>
        <v>0</v>
      </c>
      <c r="EK20" s="156">
        <f t="shared" si="55"/>
        <v>0</v>
      </c>
    </row>
    <row r="21" spans="1:141" x14ac:dyDescent="0.25">
      <c r="A21" s="47" t="str">
        <f t="shared" si="12"/>
        <v>OK</v>
      </c>
      <c r="B21" s="117" t="s">
        <v>250</v>
      </c>
      <c r="C21" s="117">
        <v>1</v>
      </c>
      <c r="D21" s="233" t="s">
        <v>121</v>
      </c>
      <c r="E21" s="124">
        <v>0</v>
      </c>
      <c r="F21" s="234">
        <f>E21/Summary!$B$2</f>
        <v>0</v>
      </c>
      <c r="G21" s="235">
        <v>1</v>
      </c>
      <c r="H21" s="235">
        <v>1</v>
      </c>
      <c r="I21" s="236">
        <f t="shared" si="13"/>
        <v>1</v>
      </c>
      <c r="J21" s="156">
        <f t="shared" ref="J21:BU21" si="56">IF(OR(J$2&gt;$H21,J$2&lt;$G21),0,IF($B21="S-Curve",(_xlfn.NORM.DIST(J$2-$G21+1,$I21/2,$C21,TRUE)-_xlfn.NORM.DIST(I$2-$G21+1,$I21/2,$C21,TRUE))/(1-2*_xlfn.NORM.DIST(0,$I21/2,$C21,TRUE))*$E21,$E21/$I21))</f>
        <v>0</v>
      </c>
      <c r="K21" s="156">
        <f t="shared" si="56"/>
        <v>0</v>
      </c>
      <c r="L21" s="156">
        <f t="shared" si="56"/>
        <v>0</v>
      </c>
      <c r="M21" s="156">
        <f t="shared" si="56"/>
        <v>0</v>
      </c>
      <c r="N21" s="156">
        <f t="shared" si="56"/>
        <v>0</v>
      </c>
      <c r="O21" s="156">
        <f t="shared" si="56"/>
        <v>0</v>
      </c>
      <c r="P21" s="156">
        <f t="shared" si="56"/>
        <v>0</v>
      </c>
      <c r="Q21" s="156">
        <f t="shared" si="56"/>
        <v>0</v>
      </c>
      <c r="R21" s="156">
        <f t="shared" si="56"/>
        <v>0</v>
      </c>
      <c r="S21" s="156">
        <f t="shared" si="56"/>
        <v>0</v>
      </c>
      <c r="T21" s="156">
        <f t="shared" si="56"/>
        <v>0</v>
      </c>
      <c r="U21" s="156">
        <f t="shared" si="56"/>
        <v>0</v>
      </c>
      <c r="V21" s="156">
        <f t="shared" si="56"/>
        <v>0</v>
      </c>
      <c r="W21" s="156">
        <f t="shared" si="56"/>
        <v>0</v>
      </c>
      <c r="X21" s="156">
        <f t="shared" si="56"/>
        <v>0</v>
      </c>
      <c r="Y21" s="156">
        <f t="shared" si="56"/>
        <v>0</v>
      </c>
      <c r="Z21" s="156">
        <f t="shared" si="56"/>
        <v>0</v>
      </c>
      <c r="AA21" s="156">
        <f t="shared" si="56"/>
        <v>0</v>
      </c>
      <c r="AB21" s="156">
        <f t="shared" si="56"/>
        <v>0</v>
      </c>
      <c r="AC21" s="156">
        <f t="shared" si="56"/>
        <v>0</v>
      </c>
      <c r="AD21" s="156">
        <f t="shared" si="56"/>
        <v>0</v>
      </c>
      <c r="AE21" s="156">
        <f t="shared" si="56"/>
        <v>0</v>
      </c>
      <c r="AF21" s="156">
        <f t="shared" si="56"/>
        <v>0</v>
      </c>
      <c r="AG21" s="156">
        <f t="shared" si="56"/>
        <v>0</v>
      </c>
      <c r="AH21" s="156">
        <f t="shared" si="56"/>
        <v>0</v>
      </c>
      <c r="AI21" s="156">
        <f t="shared" si="56"/>
        <v>0</v>
      </c>
      <c r="AJ21" s="156">
        <f t="shared" si="56"/>
        <v>0</v>
      </c>
      <c r="AK21" s="156">
        <f t="shared" si="56"/>
        <v>0</v>
      </c>
      <c r="AL21" s="156">
        <f t="shared" si="56"/>
        <v>0</v>
      </c>
      <c r="AM21" s="156">
        <f t="shared" si="56"/>
        <v>0</v>
      </c>
      <c r="AN21" s="156">
        <f t="shared" si="56"/>
        <v>0</v>
      </c>
      <c r="AO21" s="156">
        <f t="shared" si="56"/>
        <v>0</v>
      </c>
      <c r="AP21" s="156">
        <f t="shared" si="56"/>
        <v>0</v>
      </c>
      <c r="AQ21" s="156">
        <f t="shared" si="56"/>
        <v>0</v>
      </c>
      <c r="AR21" s="156">
        <f t="shared" si="56"/>
        <v>0</v>
      </c>
      <c r="AS21" s="156">
        <f t="shared" si="56"/>
        <v>0</v>
      </c>
      <c r="AT21" s="156">
        <f t="shared" si="56"/>
        <v>0</v>
      </c>
      <c r="AU21" s="156">
        <f t="shared" si="56"/>
        <v>0</v>
      </c>
      <c r="AV21" s="156">
        <f t="shared" si="56"/>
        <v>0</v>
      </c>
      <c r="AW21" s="156">
        <f t="shared" si="56"/>
        <v>0</v>
      </c>
      <c r="AX21" s="156">
        <f t="shared" si="56"/>
        <v>0</v>
      </c>
      <c r="AY21" s="156">
        <f t="shared" si="56"/>
        <v>0</v>
      </c>
      <c r="AZ21" s="156">
        <f t="shared" si="56"/>
        <v>0</v>
      </c>
      <c r="BA21" s="156">
        <f t="shared" si="56"/>
        <v>0</v>
      </c>
      <c r="BB21" s="156">
        <f t="shared" si="56"/>
        <v>0</v>
      </c>
      <c r="BC21" s="156">
        <f t="shared" si="56"/>
        <v>0</v>
      </c>
      <c r="BD21" s="156">
        <f t="shared" si="56"/>
        <v>0</v>
      </c>
      <c r="BE21" s="156">
        <f t="shared" si="56"/>
        <v>0</v>
      </c>
      <c r="BF21" s="156">
        <f t="shared" si="56"/>
        <v>0</v>
      </c>
      <c r="BG21" s="156">
        <f t="shared" si="56"/>
        <v>0</v>
      </c>
      <c r="BH21" s="156">
        <f t="shared" si="56"/>
        <v>0</v>
      </c>
      <c r="BI21" s="156">
        <f t="shared" si="56"/>
        <v>0</v>
      </c>
      <c r="BJ21" s="156">
        <f t="shared" si="56"/>
        <v>0</v>
      </c>
      <c r="BK21" s="156">
        <f t="shared" si="56"/>
        <v>0</v>
      </c>
      <c r="BL21" s="156">
        <f t="shared" si="56"/>
        <v>0</v>
      </c>
      <c r="BM21" s="156">
        <f t="shared" si="56"/>
        <v>0</v>
      </c>
      <c r="BN21" s="156">
        <f t="shared" si="56"/>
        <v>0</v>
      </c>
      <c r="BO21" s="156">
        <f t="shared" si="56"/>
        <v>0</v>
      </c>
      <c r="BP21" s="156">
        <f t="shared" si="56"/>
        <v>0</v>
      </c>
      <c r="BQ21" s="156">
        <f t="shared" si="56"/>
        <v>0</v>
      </c>
      <c r="BR21" s="156">
        <f t="shared" si="56"/>
        <v>0</v>
      </c>
      <c r="BS21" s="156">
        <f t="shared" si="56"/>
        <v>0</v>
      </c>
      <c r="BT21" s="156">
        <f t="shared" si="56"/>
        <v>0</v>
      </c>
      <c r="BU21" s="156">
        <f t="shared" si="56"/>
        <v>0</v>
      </c>
      <c r="BV21" s="156">
        <f t="shared" ref="BV21:EG21" si="57">IF(OR(BV$2&gt;$H21,BV$2&lt;$G21),0,IF($B21="S-Curve",(_xlfn.NORM.DIST(BV$2-$G21+1,$I21/2,$C21,TRUE)-_xlfn.NORM.DIST(BU$2-$G21+1,$I21/2,$C21,TRUE))/(1-2*_xlfn.NORM.DIST(0,$I21/2,$C21,TRUE))*$E21,$E21/$I21))</f>
        <v>0</v>
      </c>
      <c r="BW21" s="156">
        <f t="shared" si="57"/>
        <v>0</v>
      </c>
      <c r="BX21" s="156">
        <f t="shared" si="57"/>
        <v>0</v>
      </c>
      <c r="BY21" s="156">
        <f t="shared" si="57"/>
        <v>0</v>
      </c>
      <c r="BZ21" s="156">
        <f t="shared" si="57"/>
        <v>0</v>
      </c>
      <c r="CA21" s="156">
        <f t="shared" si="57"/>
        <v>0</v>
      </c>
      <c r="CB21" s="156">
        <f t="shared" si="57"/>
        <v>0</v>
      </c>
      <c r="CC21" s="156">
        <f t="shared" si="57"/>
        <v>0</v>
      </c>
      <c r="CD21" s="156">
        <f t="shared" si="57"/>
        <v>0</v>
      </c>
      <c r="CE21" s="156">
        <f t="shared" si="57"/>
        <v>0</v>
      </c>
      <c r="CF21" s="156">
        <f t="shared" si="57"/>
        <v>0</v>
      </c>
      <c r="CG21" s="156">
        <f t="shared" si="57"/>
        <v>0</v>
      </c>
      <c r="CH21" s="156">
        <f t="shared" si="57"/>
        <v>0</v>
      </c>
      <c r="CI21" s="156">
        <f t="shared" si="57"/>
        <v>0</v>
      </c>
      <c r="CJ21" s="156">
        <f t="shared" si="57"/>
        <v>0</v>
      </c>
      <c r="CK21" s="156">
        <f t="shared" si="57"/>
        <v>0</v>
      </c>
      <c r="CL21" s="156">
        <f t="shared" si="57"/>
        <v>0</v>
      </c>
      <c r="CM21" s="156">
        <f t="shared" si="57"/>
        <v>0</v>
      </c>
      <c r="CN21" s="156">
        <f t="shared" si="57"/>
        <v>0</v>
      </c>
      <c r="CO21" s="156">
        <f t="shared" si="57"/>
        <v>0</v>
      </c>
      <c r="CP21" s="156">
        <f t="shared" si="57"/>
        <v>0</v>
      </c>
      <c r="CQ21" s="156">
        <f t="shared" si="57"/>
        <v>0</v>
      </c>
      <c r="CR21" s="156">
        <f t="shared" si="57"/>
        <v>0</v>
      </c>
      <c r="CS21" s="156">
        <f t="shared" si="57"/>
        <v>0</v>
      </c>
      <c r="CT21" s="156">
        <f t="shared" si="57"/>
        <v>0</v>
      </c>
      <c r="CU21" s="156">
        <f t="shared" si="57"/>
        <v>0</v>
      </c>
      <c r="CV21" s="156">
        <f t="shared" si="57"/>
        <v>0</v>
      </c>
      <c r="CW21" s="156">
        <f t="shared" si="57"/>
        <v>0</v>
      </c>
      <c r="CX21" s="156">
        <f t="shared" si="57"/>
        <v>0</v>
      </c>
      <c r="CY21" s="156">
        <f t="shared" si="57"/>
        <v>0</v>
      </c>
      <c r="CZ21" s="156">
        <f t="shared" si="57"/>
        <v>0</v>
      </c>
      <c r="DA21" s="156">
        <f t="shared" si="57"/>
        <v>0</v>
      </c>
      <c r="DB21" s="156">
        <f t="shared" si="57"/>
        <v>0</v>
      </c>
      <c r="DC21" s="156">
        <f t="shared" si="57"/>
        <v>0</v>
      </c>
      <c r="DD21" s="156">
        <f t="shared" si="57"/>
        <v>0</v>
      </c>
      <c r="DE21" s="156">
        <f t="shared" si="57"/>
        <v>0</v>
      </c>
      <c r="DF21" s="156">
        <f t="shared" si="57"/>
        <v>0</v>
      </c>
      <c r="DG21" s="156">
        <f t="shared" si="57"/>
        <v>0</v>
      </c>
      <c r="DH21" s="156">
        <f t="shared" si="57"/>
        <v>0</v>
      </c>
      <c r="DI21" s="156">
        <f t="shared" si="57"/>
        <v>0</v>
      </c>
      <c r="DJ21" s="156">
        <f t="shared" si="57"/>
        <v>0</v>
      </c>
      <c r="DK21" s="156">
        <f t="shared" si="57"/>
        <v>0</v>
      </c>
      <c r="DL21" s="156">
        <f t="shared" si="57"/>
        <v>0</v>
      </c>
      <c r="DM21" s="156">
        <f t="shared" si="57"/>
        <v>0</v>
      </c>
      <c r="DN21" s="156">
        <f t="shared" si="57"/>
        <v>0</v>
      </c>
      <c r="DO21" s="156">
        <f t="shared" si="57"/>
        <v>0</v>
      </c>
      <c r="DP21" s="156">
        <f t="shared" si="57"/>
        <v>0</v>
      </c>
      <c r="DQ21" s="156">
        <f t="shared" si="57"/>
        <v>0</v>
      </c>
      <c r="DR21" s="156">
        <f t="shared" si="57"/>
        <v>0</v>
      </c>
      <c r="DS21" s="156">
        <f t="shared" si="57"/>
        <v>0</v>
      </c>
      <c r="DT21" s="156">
        <f t="shared" si="57"/>
        <v>0</v>
      </c>
      <c r="DU21" s="156">
        <f t="shared" si="57"/>
        <v>0</v>
      </c>
      <c r="DV21" s="156">
        <f t="shared" si="57"/>
        <v>0</v>
      </c>
      <c r="DW21" s="156">
        <f t="shared" si="57"/>
        <v>0</v>
      </c>
      <c r="DX21" s="156">
        <f t="shared" si="57"/>
        <v>0</v>
      </c>
      <c r="DY21" s="156">
        <f t="shared" si="57"/>
        <v>0</v>
      </c>
      <c r="DZ21" s="156">
        <f t="shared" si="57"/>
        <v>0</v>
      </c>
      <c r="EA21" s="156">
        <f t="shared" si="57"/>
        <v>0</v>
      </c>
      <c r="EB21" s="156">
        <f t="shared" si="57"/>
        <v>0</v>
      </c>
      <c r="EC21" s="156">
        <f t="shared" si="57"/>
        <v>0</v>
      </c>
      <c r="ED21" s="156">
        <f t="shared" si="57"/>
        <v>0</v>
      </c>
      <c r="EE21" s="156">
        <f t="shared" si="57"/>
        <v>0</v>
      </c>
      <c r="EF21" s="156">
        <f t="shared" si="57"/>
        <v>0</v>
      </c>
      <c r="EG21" s="156">
        <f t="shared" si="57"/>
        <v>0</v>
      </c>
      <c r="EH21" s="156">
        <f t="shared" ref="EH21:EK21" si="58">IF(OR(EH$2&gt;$H21,EH$2&lt;$G21),0,IF($B21="S-Curve",(_xlfn.NORM.DIST(EH$2-$G21+1,$I21/2,$C21,TRUE)-_xlfn.NORM.DIST(EG$2-$G21+1,$I21/2,$C21,TRUE))/(1-2*_xlfn.NORM.DIST(0,$I21/2,$C21,TRUE))*$E21,$E21/$I21))</f>
        <v>0</v>
      </c>
      <c r="EI21" s="156">
        <f t="shared" si="58"/>
        <v>0</v>
      </c>
      <c r="EJ21" s="156">
        <f t="shared" si="58"/>
        <v>0</v>
      </c>
      <c r="EK21" s="156">
        <f t="shared" si="58"/>
        <v>0</v>
      </c>
    </row>
    <row r="22" spans="1:141" x14ac:dyDescent="0.25">
      <c r="A22" s="47" t="str">
        <f t="shared" si="12"/>
        <v>OK</v>
      </c>
      <c r="B22" s="6"/>
      <c r="C22" s="6"/>
      <c r="D22" s="87" t="s">
        <v>245</v>
      </c>
      <c r="E22" s="237">
        <f>SUM(E6:E21)</f>
        <v>4600000</v>
      </c>
      <c r="F22" s="237">
        <f>SUM(F6:F21)</f>
        <v>162.83185840707964</v>
      </c>
      <c r="G22" s="238">
        <f t="array" ref="G22">MIN(IF($E$6:$E$21&gt;0,$G$6:$G$21))</f>
        <v>1</v>
      </c>
      <c r="H22" s="238">
        <f t="array" ref="H22">MAX(IF($E$6:$E$21&gt;0,$H$6:$H$21))</f>
        <v>18</v>
      </c>
      <c r="I22" s="239">
        <f>H22-G22+1</f>
        <v>18</v>
      </c>
      <c r="J22" s="240">
        <f>SUM(J6:J21)</f>
        <v>116666.66666666666</v>
      </c>
      <c r="K22" s="162">
        <f t="shared" ref="K22:BV22" si="59">SUM(K6:K21)</f>
        <v>116666.66666666666</v>
      </c>
      <c r="L22" s="162">
        <f t="shared" si="59"/>
        <v>116666.66667178343</v>
      </c>
      <c r="M22" s="162">
        <f t="shared" si="59"/>
        <v>83333.337274564663</v>
      </c>
      <c r="N22" s="162">
        <f t="shared" si="59"/>
        <v>83334.475993270258</v>
      </c>
      <c r="O22" s="162">
        <f t="shared" si="59"/>
        <v>83458.871694378293</v>
      </c>
      <c r="P22" s="162">
        <f t="shared" si="59"/>
        <v>5272.9071591879001</v>
      </c>
      <c r="Q22" s="162">
        <f t="shared" si="59"/>
        <v>85600.935666196499</v>
      </c>
      <c r="R22" s="162">
        <f t="shared" si="59"/>
        <v>543620.48793311196</v>
      </c>
      <c r="S22" s="162">
        <f t="shared" si="59"/>
        <v>1365378.9842741739</v>
      </c>
      <c r="T22" s="162">
        <f t="shared" si="59"/>
        <v>1365378.9842741739</v>
      </c>
      <c r="U22" s="162">
        <f t="shared" si="59"/>
        <v>543620.48793311173</v>
      </c>
      <c r="V22" s="162">
        <f t="shared" si="59"/>
        <v>85600.935666196528</v>
      </c>
      <c r="W22" s="162">
        <f t="shared" si="59"/>
        <v>5272.9071591879401</v>
      </c>
      <c r="X22" s="162">
        <f t="shared" si="59"/>
        <v>125.53836104478593</v>
      </c>
      <c r="Y22" s="162">
        <f t="shared" si="59"/>
        <v>1.1426599368924444</v>
      </c>
      <c r="Z22" s="162">
        <f t="shared" si="59"/>
        <v>3.9412313412867713E-3</v>
      </c>
      <c r="AA22" s="162">
        <f t="shared" si="59"/>
        <v>5.1167958758924282E-6</v>
      </c>
      <c r="AB22" s="162">
        <f t="shared" si="59"/>
        <v>0</v>
      </c>
      <c r="AC22" s="162">
        <f t="shared" si="59"/>
        <v>0</v>
      </c>
      <c r="AD22" s="162">
        <f t="shared" si="59"/>
        <v>0</v>
      </c>
      <c r="AE22" s="162">
        <f t="shared" si="59"/>
        <v>0</v>
      </c>
      <c r="AF22" s="162">
        <f t="shared" si="59"/>
        <v>0</v>
      </c>
      <c r="AG22" s="162">
        <f t="shared" si="59"/>
        <v>0</v>
      </c>
      <c r="AH22" s="162">
        <f t="shared" si="59"/>
        <v>0</v>
      </c>
      <c r="AI22" s="162">
        <f t="shared" si="59"/>
        <v>0</v>
      </c>
      <c r="AJ22" s="162">
        <f t="shared" si="59"/>
        <v>0</v>
      </c>
      <c r="AK22" s="162">
        <f t="shared" si="59"/>
        <v>0</v>
      </c>
      <c r="AL22" s="162">
        <f t="shared" si="59"/>
        <v>0</v>
      </c>
      <c r="AM22" s="162">
        <f t="shared" si="59"/>
        <v>0</v>
      </c>
      <c r="AN22" s="162">
        <f t="shared" si="59"/>
        <v>0</v>
      </c>
      <c r="AO22" s="162">
        <f t="shared" si="59"/>
        <v>0</v>
      </c>
      <c r="AP22" s="162">
        <f t="shared" si="59"/>
        <v>0</v>
      </c>
      <c r="AQ22" s="162">
        <f t="shared" si="59"/>
        <v>0</v>
      </c>
      <c r="AR22" s="162">
        <f t="shared" si="59"/>
        <v>0</v>
      </c>
      <c r="AS22" s="162">
        <f t="shared" si="59"/>
        <v>0</v>
      </c>
      <c r="AT22" s="162">
        <f t="shared" si="59"/>
        <v>0</v>
      </c>
      <c r="AU22" s="162">
        <f t="shared" si="59"/>
        <v>0</v>
      </c>
      <c r="AV22" s="162">
        <f t="shared" si="59"/>
        <v>0</v>
      </c>
      <c r="AW22" s="162">
        <f t="shared" si="59"/>
        <v>0</v>
      </c>
      <c r="AX22" s="162">
        <f t="shared" si="59"/>
        <v>0</v>
      </c>
      <c r="AY22" s="162">
        <f t="shared" si="59"/>
        <v>0</v>
      </c>
      <c r="AZ22" s="162">
        <f t="shared" si="59"/>
        <v>0</v>
      </c>
      <c r="BA22" s="162">
        <f t="shared" si="59"/>
        <v>0</v>
      </c>
      <c r="BB22" s="162">
        <f t="shared" si="59"/>
        <v>0</v>
      </c>
      <c r="BC22" s="162">
        <f t="shared" si="59"/>
        <v>0</v>
      </c>
      <c r="BD22" s="162">
        <f t="shared" si="59"/>
        <v>0</v>
      </c>
      <c r="BE22" s="162">
        <f t="shared" si="59"/>
        <v>0</v>
      </c>
      <c r="BF22" s="162">
        <f t="shared" si="59"/>
        <v>0</v>
      </c>
      <c r="BG22" s="162">
        <f t="shared" si="59"/>
        <v>0</v>
      </c>
      <c r="BH22" s="162">
        <f t="shared" si="59"/>
        <v>0</v>
      </c>
      <c r="BI22" s="162">
        <f t="shared" si="59"/>
        <v>0</v>
      </c>
      <c r="BJ22" s="162">
        <f t="shared" si="59"/>
        <v>0</v>
      </c>
      <c r="BK22" s="162">
        <f t="shared" si="59"/>
        <v>0</v>
      </c>
      <c r="BL22" s="162">
        <f t="shared" si="59"/>
        <v>0</v>
      </c>
      <c r="BM22" s="162">
        <f t="shared" si="59"/>
        <v>0</v>
      </c>
      <c r="BN22" s="162">
        <f t="shared" si="59"/>
        <v>0</v>
      </c>
      <c r="BO22" s="162">
        <f t="shared" si="59"/>
        <v>0</v>
      </c>
      <c r="BP22" s="162">
        <f t="shared" si="59"/>
        <v>0</v>
      </c>
      <c r="BQ22" s="162">
        <f t="shared" si="59"/>
        <v>0</v>
      </c>
      <c r="BR22" s="162">
        <f t="shared" si="59"/>
        <v>0</v>
      </c>
      <c r="BS22" s="162">
        <f t="shared" si="59"/>
        <v>0</v>
      </c>
      <c r="BT22" s="162">
        <f t="shared" si="59"/>
        <v>0</v>
      </c>
      <c r="BU22" s="162">
        <f t="shared" si="59"/>
        <v>0</v>
      </c>
      <c r="BV22" s="162">
        <f t="shared" si="59"/>
        <v>0</v>
      </c>
      <c r="BW22" s="162">
        <f t="shared" ref="BW22:EH22" si="60">SUM(BW6:BW21)</f>
        <v>0</v>
      </c>
      <c r="BX22" s="162">
        <f t="shared" si="60"/>
        <v>0</v>
      </c>
      <c r="BY22" s="162">
        <f t="shared" si="60"/>
        <v>0</v>
      </c>
      <c r="BZ22" s="162">
        <f t="shared" si="60"/>
        <v>0</v>
      </c>
      <c r="CA22" s="162">
        <f t="shared" si="60"/>
        <v>0</v>
      </c>
      <c r="CB22" s="162">
        <f t="shared" si="60"/>
        <v>0</v>
      </c>
      <c r="CC22" s="162">
        <f t="shared" si="60"/>
        <v>0</v>
      </c>
      <c r="CD22" s="162">
        <f t="shared" si="60"/>
        <v>0</v>
      </c>
      <c r="CE22" s="162">
        <f t="shared" si="60"/>
        <v>0</v>
      </c>
      <c r="CF22" s="162">
        <f t="shared" si="60"/>
        <v>0</v>
      </c>
      <c r="CG22" s="162">
        <f t="shared" si="60"/>
        <v>0</v>
      </c>
      <c r="CH22" s="162">
        <f t="shared" si="60"/>
        <v>0</v>
      </c>
      <c r="CI22" s="162">
        <f t="shared" si="60"/>
        <v>0</v>
      </c>
      <c r="CJ22" s="162">
        <f t="shared" si="60"/>
        <v>0</v>
      </c>
      <c r="CK22" s="162">
        <f t="shared" si="60"/>
        <v>0</v>
      </c>
      <c r="CL22" s="162">
        <f t="shared" si="60"/>
        <v>0</v>
      </c>
      <c r="CM22" s="162">
        <f t="shared" si="60"/>
        <v>0</v>
      </c>
      <c r="CN22" s="162">
        <f t="shared" si="60"/>
        <v>0</v>
      </c>
      <c r="CO22" s="162">
        <f t="shared" si="60"/>
        <v>0</v>
      </c>
      <c r="CP22" s="162">
        <f t="shared" si="60"/>
        <v>0</v>
      </c>
      <c r="CQ22" s="162">
        <f t="shared" si="60"/>
        <v>0</v>
      </c>
      <c r="CR22" s="162">
        <f t="shared" si="60"/>
        <v>0</v>
      </c>
      <c r="CS22" s="162">
        <f t="shared" si="60"/>
        <v>0</v>
      </c>
      <c r="CT22" s="162">
        <f t="shared" si="60"/>
        <v>0</v>
      </c>
      <c r="CU22" s="162">
        <f t="shared" si="60"/>
        <v>0</v>
      </c>
      <c r="CV22" s="162">
        <f t="shared" si="60"/>
        <v>0</v>
      </c>
      <c r="CW22" s="162">
        <f t="shared" si="60"/>
        <v>0</v>
      </c>
      <c r="CX22" s="162">
        <f t="shared" si="60"/>
        <v>0</v>
      </c>
      <c r="CY22" s="162">
        <f t="shared" si="60"/>
        <v>0</v>
      </c>
      <c r="CZ22" s="162">
        <f t="shared" si="60"/>
        <v>0</v>
      </c>
      <c r="DA22" s="162">
        <f t="shared" si="60"/>
        <v>0</v>
      </c>
      <c r="DB22" s="162">
        <f t="shared" si="60"/>
        <v>0</v>
      </c>
      <c r="DC22" s="162">
        <f t="shared" si="60"/>
        <v>0</v>
      </c>
      <c r="DD22" s="162">
        <f t="shared" si="60"/>
        <v>0</v>
      </c>
      <c r="DE22" s="162">
        <f t="shared" si="60"/>
        <v>0</v>
      </c>
      <c r="DF22" s="162">
        <f t="shared" si="60"/>
        <v>0</v>
      </c>
      <c r="DG22" s="162">
        <f t="shared" si="60"/>
        <v>0</v>
      </c>
      <c r="DH22" s="162">
        <f t="shared" si="60"/>
        <v>0</v>
      </c>
      <c r="DI22" s="162">
        <f t="shared" si="60"/>
        <v>0</v>
      </c>
      <c r="DJ22" s="162">
        <f t="shared" si="60"/>
        <v>0</v>
      </c>
      <c r="DK22" s="162">
        <f t="shared" si="60"/>
        <v>0</v>
      </c>
      <c r="DL22" s="162">
        <f t="shared" si="60"/>
        <v>0</v>
      </c>
      <c r="DM22" s="162">
        <f t="shared" si="60"/>
        <v>0</v>
      </c>
      <c r="DN22" s="162">
        <f t="shared" si="60"/>
        <v>0</v>
      </c>
      <c r="DO22" s="162">
        <f t="shared" si="60"/>
        <v>0</v>
      </c>
      <c r="DP22" s="162">
        <f t="shared" si="60"/>
        <v>0</v>
      </c>
      <c r="DQ22" s="162">
        <f t="shared" si="60"/>
        <v>0</v>
      </c>
      <c r="DR22" s="162">
        <f t="shared" si="60"/>
        <v>0</v>
      </c>
      <c r="DS22" s="162">
        <f t="shared" si="60"/>
        <v>0</v>
      </c>
      <c r="DT22" s="162">
        <f t="shared" si="60"/>
        <v>0</v>
      </c>
      <c r="DU22" s="162">
        <f t="shared" si="60"/>
        <v>0</v>
      </c>
      <c r="DV22" s="162">
        <f t="shared" si="60"/>
        <v>0</v>
      </c>
      <c r="DW22" s="162">
        <f t="shared" si="60"/>
        <v>0</v>
      </c>
      <c r="DX22" s="162">
        <f t="shared" si="60"/>
        <v>0</v>
      </c>
      <c r="DY22" s="162">
        <f t="shared" si="60"/>
        <v>0</v>
      </c>
      <c r="DZ22" s="162">
        <f t="shared" si="60"/>
        <v>0</v>
      </c>
      <c r="EA22" s="162">
        <f t="shared" si="60"/>
        <v>0</v>
      </c>
      <c r="EB22" s="162">
        <f t="shared" si="60"/>
        <v>0</v>
      </c>
      <c r="EC22" s="162">
        <f t="shared" si="60"/>
        <v>0</v>
      </c>
      <c r="ED22" s="162">
        <f t="shared" si="60"/>
        <v>0</v>
      </c>
      <c r="EE22" s="162">
        <f t="shared" si="60"/>
        <v>0</v>
      </c>
      <c r="EF22" s="162">
        <f t="shared" si="60"/>
        <v>0</v>
      </c>
      <c r="EG22" s="162">
        <f t="shared" si="60"/>
        <v>0</v>
      </c>
      <c r="EH22" s="162">
        <f t="shared" si="60"/>
        <v>0</v>
      </c>
      <c r="EI22" s="162">
        <f t="shared" ref="EI22:EK22" si="61">SUM(EI6:EI21)</f>
        <v>0</v>
      </c>
      <c r="EJ22" s="162">
        <f t="shared" si="61"/>
        <v>0</v>
      </c>
      <c r="EK22" s="162">
        <f t="shared" si="61"/>
        <v>0</v>
      </c>
    </row>
    <row r="23" spans="1:141" x14ac:dyDescent="0.25">
      <c r="A23" s="6"/>
      <c r="B23" s="6"/>
      <c r="C23" s="6"/>
      <c r="D23" s="6"/>
      <c r="E23" s="6"/>
      <c r="F23" s="6"/>
      <c r="G23" s="6"/>
      <c r="H23" s="6"/>
      <c r="I23" s="6"/>
      <c r="J23" s="156"/>
      <c r="K23" s="156"/>
      <c r="L23" s="156"/>
      <c r="M23" s="156"/>
      <c r="N23" s="156"/>
      <c r="O23" s="156"/>
      <c r="P23" s="156"/>
      <c r="Q23" s="156"/>
      <c r="R23" s="156"/>
      <c r="S23" s="156"/>
      <c r="T23" s="156"/>
      <c r="U23" s="156"/>
      <c r="V23" s="156"/>
      <c r="W23" s="156"/>
      <c r="X23" s="156"/>
      <c r="Y23" s="156"/>
      <c r="Z23" s="156"/>
      <c r="AA23" s="156"/>
      <c r="AB23" s="156"/>
      <c r="AC23" s="156"/>
      <c r="AD23" s="156"/>
      <c r="AE23" s="156"/>
      <c r="AF23" s="156"/>
      <c r="AG23" s="156"/>
      <c r="AH23" s="156"/>
      <c r="AI23" s="156"/>
      <c r="AJ23" s="156"/>
      <c r="AK23" s="156"/>
      <c r="AL23" s="156"/>
      <c r="AM23" s="156"/>
      <c r="AN23" s="156"/>
      <c r="AO23" s="156"/>
      <c r="AP23" s="156"/>
      <c r="AQ23" s="156"/>
      <c r="AR23" s="156"/>
      <c r="AS23" s="156"/>
      <c r="AT23" s="156"/>
      <c r="AU23" s="156"/>
      <c r="AV23" s="156"/>
      <c r="AW23" s="156"/>
      <c r="AX23" s="156"/>
      <c r="AY23" s="156"/>
      <c r="AZ23" s="156"/>
      <c r="BA23" s="156"/>
      <c r="BB23" s="156"/>
      <c r="BC23" s="156"/>
      <c r="BD23" s="156"/>
      <c r="BE23" s="156"/>
      <c r="BF23" s="156"/>
      <c r="BG23" s="156"/>
      <c r="BH23" s="156"/>
      <c r="BI23" s="156"/>
      <c r="BJ23" s="156"/>
      <c r="BK23" s="156"/>
      <c r="BL23" s="156"/>
      <c r="BM23" s="156"/>
      <c r="BN23" s="156"/>
      <c r="BO23" s="156"/>
      <c r="BP23" s="156"/>
      <c r="BQ23" s="156"/>
      <c r="BR23" s="156"/>
      <c r="BS23" s="156"/>
      <c r="BT23" s="156"/>
      <c r="BU23" s="156"/>
      <c r="BV23" s="156"/>
      <c r="BW23" s="156"/>
      <c r="BX23" s="156"/>
      <c r="BY23" s="156"/>
      <c r="BZ23" s="156"/>
      <c r="CA23" s="156"/>
      <c r="CB23" s="156"/>
      <c r="CC23" s="156"/>
      <c r="CD23" s="156"/>
      <c r="CE23" s="156"/>
      <c r="CF23" s="156"/>
      <c r="CG23" s="156"/>
      <c r="CH23" s="156"/>
      <c r="CI23" s="156"/>
      <c r="CJ23" s="156"/>
      <c r="CK23" s="156"/>
      <c r="CL23" s="156"/>
      <c r="CM23" s="156"/>
      <c r="CN23" s="156"/>
      <c r="CO23" s="156"/>
      <c r="CP23" s="156"/>
      <c r="CQ23" s="156"/>
      <c r="CR23" s="156"/>
      <c r="CS23" s="156"/>
      <c r="CT23" s="156"/>
      <c r="CU23" s="156"/>
      <c r="CV23" s="156"/>
      <c r="CW23" s="156"/>
      <c r="CX23" s="156"/>
      <c r="CY23" s="156"/>
      <c r="CZ23" s="156"/>
      <c r="DA23" s="156"/>
      <c r="DB23" s="156"/>
      <c r="DC23" s="156"/>
      <c r="DD23" s="156"/>
      <c r="DE23" s="156"/>
      <c r="DF23" s="156"/>
      <c r="DG23" s="156"/>
      <c r="DH23" s="156"/>
      <c r="DI23" s="156"/>
      <c r="DJ23" s="156"/>
      <c r="DK23" s="156"/>
      <c r="DL23" s="156"/>
      <c r="DM23" s="156"/>
      <c r="DN23" s="156"/>
      <c r="DO23" s="156"/>
      <c r="DP23" s="156"/>
      <c r="DQ23" s="156"/>
      <c r="DR23" s="156"/>
      <c r="DS23" s="156"/>
      <c r="DT23" s="156"/>
      <c r="DU23" s="156"/>
      <c r="DV23" s="156"/>
      <c r="DW23" s="156"/>
      <c r="DX23" s="156"/>
      <c r="DY23" s="156"/>
      <c r="DZ23" s="156"/>
      <c r="EA23" s="156"/>
      <c r="EB23" s="156"/>
      <c r="EC23" s="156"/>
      <c r="ED23" s="156"/>
      <c r="EE23" s="156"/>
      <c r="EF23" s="156"/>
      <c r="EG23" s="156"/>
      <c r="EH23" s="156"/>
      <c r="EI23" s="156"/>
      <c r="EJ23" s="156"/>
      <c r="EK23" s="156">
        <v>0</v>
      </c>
    </row>
    <row r="24" spans="1:141" x14ac:dyDescent="0.25">
      <c r="A24" s="6"/>
      <c r="B24" s="6"/>
      <c r="C24" s="6"/>
      <c r="D24" s="114" t="s">
        <v>39</v>
      </c>
      <c r="E24" s="115"/>
      <c r="F24" s="115"/>
      <c r="G24" s="115"/>
      <c r="H24" s="115"/>
      <c r="I24" s="5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6"/>
      <c r="EC24" s="6"/>
      <c r="ED24" s="6"/>
      <c r="EE24" s="6"/>
      <c r="EF24" s="6"/>
      <c r="EG24" s="6"/>
      <c r="EH24" s="6"/>
      <c r="EI24" s="6"/>
      <c r="EJ24" s="6"/>
      <c r="EK24" s="6">
        <v>0</v>
      </c>
    </row>
    <row r="25" spans="1:141" x14ac:dyDescent="0.25">
      <c r="A25" s="227" t="s">
        <v>246</v>
      </c>
      <c r="B25" s="228" t="s">
        <v>247</v>
      </c>
      <c r="C25" s="229" t="s">
        <v>248</v>
      </c>
      <c r="D25" s="230" t="s">
        <v>237</v>
      </c>
      <c r="E25" s="231" t="s">
        <v>87</v>
      </c>
      <c r="F25" s="231" t="s">
        <v>238</v>
      </c>
      <c r="G25" s="231" t="s">
        <v>239</v>
      </c>
      <c r="H25" s="231" t="s">
        <v>240</v>
      </c>
      <c r="I25" s="232" t="s">
        <v>241</v>
      </c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6"/>
      <c r="EC25" s="6"/>
      <c r="ED25" s="6"/>
      <c r="EE25" s="6"/>
      <c r="EF25" s="6"/>
      <c r="EG25" s="6"/>
      <c r="EH25" s="6"/>
      <c r="EI25" s="6"/>
      <c r="EJ25" s="6"/>
      <c r="EK25" s="6">
        <v>0</v>
      </c>
    </row>
    <row r="26" spans="1:141" x14ac:dyDescent="0.25">
      <c r="A26" s="47" t="str">
        <f>IF(ABS((SUM(J26:EK26)-E26))&lt;0.0001,"OK","ERROR")</f>
        <v>OK</v>
      </c>
      <c r="B26" s="117" t="s">
        <v>250</v>
      </c>
      <c r="C26" s="117">
        <v>1</v>
      </c>
      <c r="D26" s="233" t="s">
        <v>251</v>
      </c>
      <c r="E26" s="124">
        <v>150000</v>
      </c>
      <c r="F26" s="234">
        <f>E26/Summary!$B$2</f>
        <v>5.3097345132743365</v>
      </c>
      <c r="G26" s="235">
        <v>1</v>
      </c>
      <c r="H26" s="235">
        <v>6</v>
      </c>
      <c r="I26" s="236">
        <f>H26-G26+1</f>
        <v>6</v>
      </c>
      <c r="J26" s="156">
        <f>IF(OR(J$2&gt;$H26,J$2&lt;$G26),0,IF($B26="S-Curve",(_xlfn.NORM.DIST(J$2-$G26+1,$I26/2,$C26,TRUE)-_xlfn.NORM.DIST(I$2-$G26+1,$I26/2,$C26,TRUE))/(1-2*_xlfn.NORM.DIST(0,$I26/2,$C26,TRUE))*$E26,$E26/$I26))</f>
        <v>25000</v>
      </c>
      <c r="K26" s="156">
        <f t="shared" ref="K26:BV26" si="62">IF(OR(K$2&gt;$H26,K$2&lt;$G26),0,IF($B26="S-Curve",(_xlfn.NORM.DIST(K$2-$G26+1,$I26/2,$C26,TRUE)-_xlfn.NORM.DIST(J$2-$G26+1,$I26/2,$C26,TRUE))/(1-2*_xlfn.NORM.DIST(0,$I26/2,$C26,TRUE))*$E26,$E26/$I26))</f>
        <v>25000</v>
      </c>
      <c r="L26" s="156">
        <f t="shared" si="62"/>
        <v>25000</v>
      </c>
      <c r="M26" s="156">
        <f t="shared" si="62"/>
        <v>25000</v>
      </c>
      <c r="N26" s="156">
        <f t="shared" si="62"/>
        <v>25000</v>
      </c>
      <c r="O26" s="156">
        <f t="shared" si="62"/>
        <v>25000</v>
      </c>
      <c r="P26" s="156">
        <f t="shared" si="62"/>
        <v>0</v>
      </c>
      <c r="Q26" s="156">
        <f t="shared" si="62"/>
        <v>0</v>
      </c>
      <c r="R26" s="156">
        <f t="shared" si="62"/>
        <v>0</v>
      </c>
      <c r="S26" s="156">
        <f t="shared" si="62"/>
        <v>0</v>
      </c>
      <c r="T26" s="156">
        <f t="shared" si="62"/>
        <v>0</v>
      </c>
      <c r="U26" s="156">
        <f t="shared" si="62"/>
        <v>0</v>
      </c>
      <c r="V26" s="156">
        <f t="shared" si="62"/>
        <v>0</v>
      </c>
      <c r="W26" s="156">
        <f t="shared" si="62"/>
        <v>0</v>
      </c>
      <c r="X26" s="156">
        <f t="shared" si="62"/>
        <v>0</v>
      </c>
      <c r="Y26" s="156">
        <f t="shared" si="62"/>
        <v>0</v>
      </c>
      <c r="Z26" s="156">
        <f t="shared" si="62"/>
        <v>0</v>
      </c>
      <c r="AA26" s="156">
        <f t="shared" si="62"/>
        <v>0</v>
      </c>
      <c r="AB26" s="156">
        <f t="shared" si="62"/>
        <v>0</v>
      </c>
      <c r="AC26" s="156">
        <f t="shared" si="62"/>
        <v>0</v>
      </c>
      <c r="AD26" s="156">
        <f t="shared" si="62"/>
        <v>0</v>
      </c>
      <c r="AE26" s="156">
        <f t="shared" si="62"/>
        <v>0</v>
      </c>
      <c r="AF26" s="156">
        <f t="shared" si="62"/>
        <v>0</v>
      </c>
      <c r="AG26" s="156">
        <f t="shared" si="62"/>
        <v>0</v>
      </c>
      <c r="AH26" s="156">
        <f t="shared" si="62"/>
        <v>0</v>
      </c>
      <c r="AI26" s="156">
        <f t="shared" si="62"/>
        <v>0</v>
      </c>
      <c r="AJ26" s="156">
        <f t="shared" si="62"/>
        <v>0</v>
      </c>
      <c r="AK26" s="156">
        <f t="shared" si="62"/>
        <v>0</v>
      </c>
      <c r="AL26" s="156">
        <f t="shared" si="62"/>
        <v>0</v>
      </c>
      <c r="AM26" s="156">
        <f t="shared" si="62"/>
        <v>0</v>
      </c>
      <c r="AN26" s="156">
        <f t="shared" si="62"/>
        <v>0</v>
      </c>
      <c r="AO26" s="156">
        <f t="shared" si="62"/>
        <v>0</v>
      </c>
      <c r="AP26" s="156">
        <f t="shared" si="62"/>
        <v>0</v>
      </c>
      <c r="AQ26" s="156">
        <f t="shared" si="62"/>
        <v>0</v>
      </c>
      <c r="AR26" s="156">
        <f t="shared" si="62"/>
        <v>0</v>
      </c>
      <c r="AS26" s="156">
        <f t="shared" si="62"/>
        <v>0</v>
      </c>
      <c r="AT26" s="156">
        <f t="shared" si="62"/>
        <v>0</v>
      </c>
      <c r="AU26" s="156">
        <f t="shared" si="62"/>
        <v>0</v>
      </c>
      <c r="AV26" s="156">
        <f t="shared" si="62"/>
        <v>0</v>
      </c>
      <c r="AW26" s="156">
        <f t="shared" si="62"/>
        <v>0</v>
      </c>
      <c r="AX26" s="156">
        <f t="shared" si="62"/>
        <v>0</v>
      </c>
      <c r="AY26" s="156">
        <f t="shared" si="62"/>
        <v>0</v>
      </c>
      <c r="AZ26" s="156">
        <f t="shared" si="62"/>
        <v>0</v>
      </c>
      <c r="BA26" s="156">
        <f t="shared" si="62"/>
        <v>0</v>
      </c>
      <c r="BB26" s="156">
        <f t="shared" si="62"/>
        <v>0</v>
      </c>
      <c r="BC26" s="156">
        <f t="shared" si="62"/>
        <v>0</v>
      </c>
      <c r="BD26" s="156">
        <f t="shared" si="62"/>
        <v>0</v>
      </c>
      <c r="BE26" s="156">
        <f t="shared" si="62"/>
        <v>0</v>
      </c>
      <c r="BF26" s="156">
        <f t="shared" si="62"/>
        <v>0</v>
      </c>
      <c r="BG26" s="156">
        <f t="shared" si="62"/>
        <v>0</v>
      </c>
      <c r="BH26" s="156">
        <f t="shared" si="62"/>
        <v>0</v>
      </c>
      <c r="BI26" s="156">
        <f t="shared" si="62"/>
        <v>0</v>
      </c>
      <c r="BJ26" s="156">
        <f t="shared" si="62"/>
        <v>0</v>
      </c>
      <c r="BK26" s="156">
        <f t="shared" si="62"/>
        <v>0</v>
      </c>
      <c r="BL26" s="156">
        <f t="shared" si="62"/>
        <v>0</v>
      </c>
      <c r="BM26" s="156">
        <f t="shared" si="62"/>
        <v>0</v>
      </c>
      <c r="BN26" s="156">
        <f t="shared" si="62"/>
        <v>0</v>
      </c>
      <c r="BO26" s="156">
        <f t="shared" si="62"/>
        <v>0</v>
      </c>
      <c r="BP26" s="156">
        <f t="shared" si="62"/>
        <v>0</v>
      </c>
      <c r="BQ26" s="156">
        <f t="shared" si="62"/>
        <v>0</v>
      </c>
      <c r="BR26" s="156">
        <f t="shared" si="62"/>
        <v>0</v>
      </c>
      <c r="BS26" s="156">
        <f t="shared" si="62"/>
        <v>0</v>
      </c>
      <c r="BT26" s="156">
        <f t="shared" si="62"/>
        <v>0</v>
      </c>
      <c r="BU26" s="156">
        <f t="shared" si="62"/>
        <v>0</v>
      </c>
      <c r="BV26" s="156">
        <f t="shared" si="62"/>
        <v>0</v>
      </c>
      <c r="BW26" s="156">
        <f t="shared" ref="BW26:EH26" si="63">IF(OR(BW$2&gt;$H26,BW$2&lt;$G26),0,IF($B26="S-Curve",(_xlfn.NORM.DIST(BW$2-$G26+1,$I26/2,$C26,TRUE)-_xlfn.NORM.DIST(BV$2-$G26+1,$I26/2,$C26,TRUE))/(1-2*_xlfn.NORM.DIST(0,$I26/2,$C26,TRUE))*$E26,$E26/$I26))</f>
        <v>0</v>
      </c>
      <c r="BX26" s="156">
        <f t="shared" si="63"/>
        <v>0</v>
      </c>
      <c r="BY26" s="156">
        <f t="shared" si="63"/>
        <v>0</v>
      </c>
      <c r="BZ26" s="156">
        <f t="shared" si="63"/>
        <v>0</v>
      </c>
      <c r="CA26" s="156">
        <f t="shared" si="63"/>
        <v>0</v>
      </c>
      <c r="CB26" s="156">
        <f t="shared" si="63"/>
        <v>0</v>
      </c>
      <c r="CC26" s="156">
        <f t="shared" si="63"/>
        <v>0</v>
      </c>
      <c r="CD26" s="156">
        <f t="shared" si="63"/>
        <v>0</v>
      </c>
      <c r="CE26" s="156">
        <f t="shared" si="63"/>
        <v>0</v>
      </c>
      <c r="CF26" s="156">
        <f t="shared" si="63"/>
        <v>0</v>
      </c>
      <c r="CG26" s="156">
        <f t="shared" si="63"/>
        <v>0</v>
      </c>
      <c r="CH26" s="156">
        <f t="shared" si="63"/>
        <v>0</v>
      </c>
      <c r="CI26" s="156">
        <f t="shared" si="63"/>
        <v>0</v>
      </c>
      <c r="CJ26" s="156">
        <f t="shared" si="63"/>
        <v>0</v>
      </c>
      <c r="CK26" s="156">
        <f t="shared" si="63"/>
        <v>0</v>
      </c>
      <c r="CL26" s="156">
        <f t="shared" si="63"/>
        <v>0</v>
      </c>
      <c r="CM26" s="156">
        <f t="shared" si="63"/>
        <v>0</v>
      </c>
      <c r="CN26" s="156">
        <f t="shared" si="63"/>
        <v>0</v>
      </c>
      <c r="CO26" s="156">
        <f t="shared" si="63"/>
        <v>0</v>
      </c>
      <c r="CP26" s="156">
        <f t="shared" si="63"/>
        <v>0</v>
      </c>
      <c r="CQ26" s="156">
        <f t="shared" si="63"/>
        <v>0</v>
      </c>
      <c r="CR26" s="156">
        <f t="shared" si="63"/>
        <v>0</v>
      </c>
      <c r="CS26" s="156">
        <f t="shared" si="63"/>
        <v>0</v>
      </c>
      <c r="CT26" s="156">
        <f t="shared" si="63"/>
        <v>0</v>
      </c>
      <c r="CU26" s="156">
        <f t="shared" si="63"/>
        <v>0</v>
      </c>
      <c r="CV26" s="156">
        <f t="shared" si="63"/>
        <v>0</v>
      </c>
      <c r="CW26" s="156">
        <f t="shared" si="63"/>
        <v>0</v>
      </c>
      <c r="CX26" s="156">
        <f t="shared" si="63"/>
        <v>0</v>
      </c>
      <c r="CY26" s="156">
        <f t="shared" si="63"/>
        <v>0</v>
      </c>
      <c r="CZ26" s="156">
        <f t="shared" si="63"/>
        <v>0</v>
      </c>
      <c r="DA26" s="156">
        <f t="shared" si="63"/>
        <v>0</v>
      </c>
      <c r="DB26" s="156">
        <f t="shared" si="63"/>
        <v>0</v>
      </c>
      <c r="DC26" s="156">
        <f t="shared" si="63"/>
        <v>0</v>
      </c>
      <c r="DD26" s="156">
        <f t="shared" si="63"/>
        <v>0</v>
      </c>
      <c r="DE26" s="156">
        <f t="shared" si="63"/>
        <v>0</v>
      </c>
      <c r="DF26" s="156">
        <f t="shared" si="63"/>
        <v>0</v>
      </c>
      <c r="DG26" s="156">
        <f t="shared" si="63"/>
        <v>0</v>
      </c>
      <c r="DH26" s="156">
        <f t="shared" si="63"/>
        <v>0</v>
      </c>
      <c r="DI26" s="156">
        <f t="shared" si="63"/>
        <v>0</v>
      </c>
      <c r="DJ26" s="156">
        <f t="shared" si="63"/>
        <v>0</v>
      </c>
      <c r="DK26" s="156">
        <f t="shared" si="63"/>
        <v>0</v>
      </c>
      <c r="DL26" s="156">
        <f t="shared" si="63"/>
        <v>0</v>
      </c>
      <c r="DM26" s="156">
        <f t="shared" si="63"/>
        <v>0</v>
      </c>
      <c r="DN26" s="156">
        <f t="shared" si="63"/>
        <v>0</v>
      </c>
      <c r="DO26" s="156">
        <f t="shared" si="63"/>
        <v>0</v>
      </c>
      <c r="DP26" s="156">
        <f t="shared" si="63"/>
        <v>0</v>
      </c>
      <c r="DQ26" s="156">
        <f t="shared" si="63"/>
        <v>0</v>
      </c>
      <c r="DR26" s="156">
        <f t="shared" si="63"/>
        <v>0</v>
      </c>
      <c r="DS26" s="156">
        <f t="shared" si="63"/>
        <v>0</v>
      </c>
      <c r="DT26" s="156">
        <f t="shared" si="63"/>
        <v>0</v>
      </c>
      <c r="DU26" s="156">
        <f t="shared" si="63"/>
        <v>0</v>
      </c>
      <c r="DV26" s="156">
        <f t="shared" si="63"/>
        <v>0</v>
      </c>
      <c r="DW26" s="156">
        <f t="shared" si="63"/>
        <v>0</v>
      </c>
      <c r="DX26" s="156">
        <f t="shared" si="63"/>
        <v>0</v>
      </c>
      <c r="DY26" s="156">
        <f t="shared" si="63"/>
        <v>0</v>
      </c>
      <c r="DZ26" s="156">
        <f t="shared" si="63"/>
        <v>0</v>
      </c>
      <c r="EA26" s="156">
        <f t="shared" si="63"/>
        <v>0</v>
      </c>
      <c r="EB26" s="156">
        <f t="shared" si="63"/>
        <v>0</v>
      </c>
      <c r="EC26" s="156">
        <f t="shared" si="63"/>
        <v>0</v>
      </c>
      <c r="ED26" s="156">
        <f t="shared" si="63"/>
        <v>0</v>
      </c>
      <c r="EE26" s="156">
        <f t="shared" si="63"/>
        <v>0</v>
      </c>
      <c r="EF26" s="156">
        <f t="shared" si="63"/>
        <v>0</v>
      </c>
      <c r="EG26" s="156">
        <f t="shared" si="63"/>
        <v>0</v>
      </c>
      <c r="EH26" s="156">
        <f t="shared" si="63"/>
        <v>0</v>
      </c>
      <c r="EI26" s="156">
        <f t="shared" ref="EI26:EK26" si="64">IF(OR(EI$2&gt;$H26,EI$2&lt;$G26),0,IF($B26="S-Curve",(_xlfn.NORM.DIST(EI$2-$G26+1,$I26/2,$C26,TRUE)-_xlfn.NORM.DIST(EH$2-$G26+1,$I26/2,$C26,TRUE))/(1-2*_xlfn.NORM.DIST(0,$I26/2,$C26,TRUE))*$E26,$E26/$I26))</f>
        <v>0</v>
      </c>
      <c r="EJ26" s="156">
        <f t="shared" si="64"/>
        <v>0</v>
      </c>
      <c r="EK26" s="156">
        <f t="shared" si="64"/>
        <v>0</v>
      </c>
    </row>
    <row r="27" spans="1:141" x14ac:dyDescent="0.25">
      <c r="A27" s="47" t="str">
        <f t="shared" ref="A27:A42" si="65">IF(ABS((SUM(J27:EK27)-E27))&lt;0.0001,"OK","ERROR")</f>
        <v>OK</v>
      </c>
      <c r="B27" s="117" t="s">
        <v>249</v>
      </c>
      <c r="C27" s="117">
        <v>1</v>
      </c>
      <c r="D27" s="233" t="s">
        <v>252</v>
      </c>
      <c r="E27" s="124">
        <v>100000</v>
      </c>
      <c r="F27" s="234">
        <f>E27/Summary!$B$2</f>
        <v>3.5398230088495577</v>
      </c>
      <c r="G27" s="235">
        <v>3</v>
      </c>
      <c r="H27" s="235">
        <v>18</v>
      </c>
      <c r="I27" s="236">
        <f t="shared" ref="I27:I41" si="66">H27-G27+1</f>
        <v>16</v>
      </c>
      <c r="J27" s="156">
        <f t="shared" ref="J27:BU27" si="67">IF(OR(J$2&gt;$H27,J$2&lt;$G27),0,IF($B27="S-Curve",(_xlfn.NORM.DIST(J$2-$G27+1,$I27/2,$C27,TRUE)-_xlfn.NORM.DIST(I$2-$G27+1,$I27/2,$C27,TRUE))/(1-2*_xlfn.NORM.DIST(0,$I27/2,$C27,TRUE))*$E27,$E27/$I27))</f>
        <v>0</v>
      </c>
      <c r="K27" s="156">
        <f t="shared" si="67"/>
        <v>0</v>
      </c>
      <c r="L27" s="156">
        <f t="shared" si="67"/>
        <v>1.2791904478284095E-7</v>
      </c>
      <c r="M27" s="156">
        <f t="shared" si="67"/>
        <v>9.8530783249380983E-5</v>
      </c>
      <c r="N27" s="156">
        <f t="shared" si="67"/>
        <v>2.85664984234156E-2</v>
      </c>
      <c r="O27" s="156">
        <f t="shared" si="67"/>
        <v>3.1384590261240706</v>
      </c>
      <c r="P27" s="156">
        <f t="shared" si="67"/>
        <v>131.82267897969751</v>
      </c>
      <c r="Q27" s="156">
        <f t="shared" si="67"/>
        <v>2140.0233916549128</v>
      </c>
      <c r="R27" s="156">
        <f t="shared" si="67"/>
        <v>13590.512198327797</v>
      </c>
      <c r="S27" s="156">
        <f t="shared" si="67"/>
        <v>34134.474606854346</v>
      </c>
      <c r="T27" s="156">
        <f t="shared" si="67"/>
        <v>34134.474606854346</v>
      </c>
      <c r="U27" s="156">
        <f t="shared" si="67"/>
        <v>13590.512198327791</v>
      </c>
      <c r="V27" s="156">
        <f t="shared" si="67"/>
        <v>2140.0233916549132</v>
      </c>
      <c r="W27" s="156">
        <f t="shared" si="67"/>
        <v>131.82267897969851</v>
      </c>
      <c r="X27" s="156">
        <f t="shared" si="67"/>
        <v>3.1384590261196483</v>
      </c>
      <c r="Y27" s="156">
        <f t="shared" si="67"/>
        <v>2.8566498422311109E-2</v>
      </c>
      <c r="Z27" s="156">
        <f t="shared" si="67"/>
        <v>9.8530783532169275E-5</v>
      </c>
      <c r="AA27" s="156">
        <f t="shared" si="67"/>
        <v>1.279198968973107E-7</v>
      </c>
      <c r="AB27" s="156">
        <f t="shared" si="67"/>
        <v>0</v>
      </c>
      <c r="AC27" s="156">
        <f t="shared" si="67"/>
        <v>0</v>
      </c>
      <c r="AD27" s="156">
        <f t="shared" si="67"/>
        <v>0</v>
      </c>
      <c r="AE27" s="156">
        <f t="shared" si="67"/>
        <v>0</v>
      </c>
      <c r="AF27" s="156">
        <f t="shared" si="67"/>
        <v>0</v>
      </c>
      <c r="AG27" s="156">
        <f t="shared" si="67"/>
        <v>0</v>
      </c>
      <c r="AH27" s="156">
        <f t="shared" si="67"/>
        <v>0</v>
      </c>
      <c r="AI27" s="156">
        <f t="shared" si="67"/>
        <v>0</v>
      </c>
      <c r="AJ27" s="156">
        <f t="shared" si="67"/>
        <v>0</v>
      </c>
      <c r="AK27" s="156">
        <f t="shared" si="67"/>
        <v>0</v>
      </c>
      <c r="AL27" s="156">
        <f t="shared" si="67"/>
        <v>0</v>
      </c>
      <c r="AM27" s="156">
        <f t="shared" si="67"/>
        <v>0</v>
      </c>
      <c r="AN27" s="156">
        <f t="shared" si="67"/>
        <v>0</v>
      </c>
      <c r="AO27" s="156">
        <f t="shared" si="67"/>
        <v>0</v>
      </c>
      <c r="AP27" s="156">
        <f t="shared" si="67"/>
        <v>0</v>
      </c>
      <c r="AQ27" s="156">
        <f t="shared" si="67"/>
        <v>0</v>
      </c>
      <c r="AR27" s="156">
        <f t="shared" si="67"/>
        <v>0</v>
      </c>
      <c r="AS27" s="156">
        <f t="shared" si="67"/>
        <v>0</v>
      </c>
      <c r="AT27" s="156">
        <f t="shared" si="67"/>
        <v>0</v>
      </c>
      <c r="AU27" s="156">
        <f t="shared" si="67"/>
        <v>0</v>
      </c>
      <c r="AV27" s="156">
        <f t="shared" si="67"/>
        <v>0</v>
      </c>
      <c r="AW27" s="156">
        <f t="shared" si="67"/>
        <v>0</v>
      </c>
      <c r="AX27" s="156">
        <f t="shared" si="67"/>
        <v>0</v>
      </c>
      <c r="AY27" s="156">
        <f t="shared" si="67"/>
        <v>0</v>
      </c>
      <c r="AZ27" s="156">
        <f t="shared" si="67"/>
        <v>0</v>
      </c>
      <c r="BA27" s="156">
        <f t="shared" si="67"/>
        <v>0</v>
      </c>
      <c r="BB27" s="156">
        <f t="shared" si="67"/>
        <v>0</v>
      </c>
      <c r="BC27" s="156">
        <f t="shared" si="67"/>
        <v>0</v>
      </c>
      <c r="BD27" s="156">
        <f t="shared" si="67"/>
        <v>0</v>
      </c>
      <c r="BE27" s="156">
        <f t="shared" si="67"/>
        <v>0</v>
      </c>
      <c r="BF27" s="156">
        <f t="shared" si="67"/>
        <v>0</v>
      </c>
      <c r="BG27" s="156">
        <f t="shared" si="67"/>
        <v>0</v>
      </c>
      <c r="BH27" s="156">
        <f t="shared" si="67"/>
        <v>0</v>
      </c>
      <c r="BI27" s="156">
        <f t="shared" si="67"/>
        <v>0</v>
      </c>
      <c r="BJ27" s="156">
        <f t="shared" si="67"/>
        <v>0</v>
      </c>
      <c r="BK27" s="156">
        <f t="shared" si="67"/>
        <v>0</v>
      </c>
      <c r="BL27" s="156">
        <f t="shared" si="67"/>
        <v>0</v>
      </c>
      <c r="BM27" s="156">
        <f t="shared" si="67"/>
        <v>0</v>
      </c>
      <c r="BN27" s="156">
        <f t="shared" si="67"/>
        <v>0</v>
      </c>
      <c r="BO27" s="156">
        <f t="shared" si="67"/>
        <v>0</v>
      </c>
      <c r="BP27" s="156">
        <f t="shared" si="67"/>
        <v>0</v>
      </c>
      <c r="BQ27" s="156">
        <f t="shared" si="67"/>
        <v>0</v>
      </c>
      <c r="BR27" s="156">
        <f t="shared" si="67"/>
        <v>0</v>
      </c>
      <c r="BS27" s="156">
        <f t="shared" si="67"/>
        <v>0</v>
      </c>
      <c r="BT27" s="156">
        <f t="shared" si="67"/>
        <v>0</v>
      </c>
      <c r="BU27" s="156">
        <f t="shared" si="67"/>
        <v>0</v>
      </c>
      <c r="BV27" s="156">
        <f t="shared" ref="BV27:EG27" si="68">IF(OR(BV$2&gt;$H27,BV$2&lt;$G27),0,IF($B27="S-Curve",(_xlfn.NORM.DIST(BV$2-$G27+1,$I27/2,$C27,TRUE)-_xlfn.NORM.DIST(BU$2-$G27+1,$I27/2,$C27,TRUE))/(1-2*_xlfn.NORM.DIST(0,$I27/2,$C27,TRUE))*$E27,$E27/$I27))</f>
        <v>0</v>
      </c>
      <c r="BW27" s="156">
        <f t="shared" si="68"/>
        <v>0</v>
      </c>
      <c r="BX27" s="156">
        <f t="shared" si="68"/>
        <v>0</v>
      </c>
      <c r="BY27" s="156">
        <f t="shared" si="68"/>
        <v>0</v>
      </c>
      <c r="BZ27" s="156">
        <f t="shared" si="68"/>
        <v>0</v>
      </c>
      <c r="CA27" s="156">
        <f t="shared" si="68"/>
        <v>0</v>
      </c>
      <c r="CB27" s="156">
        <f t="shared" si="68"/>
        <v>0</v>
      </c>
      <c r="CC27" s="156">
        <f t="shared" si="68"/>
        <v>0</v>
      </c>
      <c r="CD27" s="156">
        <f t="shared" si="68"/>
        <v>0</v>
      </c>
      <c r="CE27" s="156">
        <f t="shared" si="68"/>
        <v>0</v>
      </c>
      <c r="CF27" s="156">
        <f t="shared" si="68"/>
        <v>0</v>
      </c>
      <c r="CG27" s="156">
        <f t="shared" si="68"/>
        <v>0</v>
      </c>
      <c r="CH27" s="156">
        <f t="shared" si="68"/>
        <v>0</v>
      </c>
      <c r="CI27" s="156">
        <f t="shared" si="68"/>
        <v>0</v>
      </c>
      <c r="CJ27" s="156">
        <f t="shared" si="68"/>
        <v>0</v>
      </c>
      <c r="CK27" s="156">
        <f t="shared" si="68"/>
        <v>0</v>
      </c>
      <c r="CL27" s="156">
        <f t="shared" si="68"/>
        <v>0</v>
      </c>
      <c r="CM27" s="156">
        <f t="shared" si="68"/>
        <v>0</v>
      </c>
      <c r="CN27" s="156">
        <f t="shared" si="68"/>
        <v>0</v>
      </c>
      <c r="CO27" s="156">
        <f t="shared" si="68"/>
        <v>0</v>
      </c>
      <c r="CP27" s="156">
        <f t="shared" si="68"/>
        <v>0</v>
      </c>
      <c r="CQ27" s="156">
        <f t="shared" si="68"/>
        <v>0</v>
      </c>
      <c r="CR27" s="156">
        <f t="shared" si="68"/>
        <v>0</v>
      </c>
      <c r="CS27" s="156">
        <f t="shared" si="68"/>
        <v>0</v>
      </c>
      <c r="CT27" s="156">
        <f t="shared" si="68"/>
        <v>0</v>
      </c>
      <c r="CU27" s="156">
        <f t="shared" si="68"/>
        <v>0</v>
      </c>
      <c r="CV27" s="156">
        <f t="shared" si="68"/>
        <v>0</v>
      </c>
      <c r="CW27" s="156">
        <f t="shared" si="68"/>
        <v>0</v>
      </c>
      <c r="CX27" s="156">
        <f t="shared" si="68"/>
        <v>0</v>
      </c>
      <c r="CY27" s="156">
        <f t="shared" si="68"/>
        <v>0</v>
      </c>
      <c r="CZ27" s="156">
        <f t="shared" si="68"/>
        <v>0</v>
      </c>
      <c r="DA27" s="156">
        <f t="shared" si="68"/>
        <v>0</v>
      </c>
      <c r="DB27" s="156">
        <f t="shared" si="68"/>
        <v>0</v>
      </c>
      <c r="DC27" s="156">
        <f t="shared" si="68"/>
        <v>0</v>
      </c>
      <c r="DD27" s="156">
        <f t="shared" si="68"/>
        <v>0</v>
      </c>
      <c r="DE27" s="156">
        <f t="shared" si="68"/>
        <v>0</v>
      </c>
      <c r="DF27" s="156">
        <f t="shared" si="68"/>
        <v>0</v>
      </c>
      <c r="DG27" s="156">
        <f t="shared" si="68"/>
        <v>0</v>
      </c>
      <c r="DH27" s="156">
        <f t="shared" si="68"/>
        <v>0</v>
      </c>
      <c r="DI27" s="156">
        <f t="shared" si="68"/>
        <v>0</v>
      </c>
      <c r="DJ27" s="156">
        <f t="shared" si="68"/>
        <v>0</v>
      </c>
      <c r="DK27" s="156">
        <f t="shared" si="68"/>
        <v>0</v>
      </c>
      <c r="DL27" s="156">
        <f t="shared" si="68"/>
        <v>0</v>
      </c>
      <c r="DM27" s="156">
        <f t="shared" si="68"/>
        <v>0</v>
      </c>
      <c r="DN27" s="156">
        <f t="shared" si="68"/>
        <v>0</v>
      </c>
      <c r="DO27" s="156">
        <f t="shared" si="68"/>
        <v>0</v>
      </c>
      <c r="DP27" s="156">
        <f t="shared" si="68"/>
        <v>0</v>
      </c>
      <c r="DQ27" s="156">
        <f t="shared" si="68"/>
        <v>0</v>
      </c>
      <c r="DR27" s="156">
        <f t="shared" si="68"/>
        <v>0</v>
      </c>
      <c r="DS27" s="156">
        <f t="shared" si="68"/>
        <v>0</v>
      </c>
      <c r="DT27" s="156">
        <f t="shared" si="68"/>
        <v>0</v>
      </c>
      <c r="DU27" s="156">
        <f t="shared" si="68"/>
        <v>0</v>
      </c>
      <c r="DV27" s="156">
        <f t="shared" si="68"/>
        <v>0</v>
      </c>
      <c r="DW27" s="156">
        <f t="shared" si="68"/>
        <v>0</v>
      </c>
      <c r="DX27" s="156">
        <f t="shared" si="68"/>
        <v>0</v>
      </c>
      <c r="DY27" s="156">
        <f t="shared" si="68"/>
        <v>0</v>
      </c>
      <c r="DZ27" s="156">
        <f t="shared" si="68"/>
        <v>0</v>
      </c>
      <c r="EA27" s="156">
        <f t="shared" si="68"/>
        <v>0</v>
      </c>
      <c r="EB27" s="156">
        <f t="shared" si="68"/>
        <v>0</v>
      </c>
      <c r="EC27" s="156">
        <f t="shared" si="68"/>
        <v>0</v>
      </c>
      <c r="ED27" s="156">
        <f t="shared" si="68"/>
        <v>0</v>
      </c>
      <c r="EE27" s="156">
        <f t="shared" si="68"/>
        <v>0</v>
      </c>
      <c r="EF27" s="156">
        <f t="shared" si="68"/>
        <v>0</v>
      </c>
      <c r="EG27" s="156">
        <f t="shared" si="68"/>
        <v>0</v>
      </c>
      <c r="EH27" s="156">
        <f t="shared" ref="EH27:EK27" si="69">IF(OR(EH$2&gt;$H27,EH$2&lt;$G27),0,IF($B27="S-Curve",(_xlfn.NORM.DIST(EH$2-$G27+1,$I27/2,$C27,TRUE)-_xlfn.NORM.DIST(EG$2-$G27+1,$I27/2,$C27,TRUE))/(1-2*_xlfn.NORM.DIST(0,$I27/2,$C27,TRUE))*$E27,$E27/$I27))</f>
        <v>0</v>
      </c>
      <c r="EI27" s="156">
        <f t="shared" si="69"/>
        <v>0</v>
      </c>
      <c r="EJ27" s="156">
        <f t="shared" si="69"/>
        <v>0</v>
      </c>
      <c r="EK27" s="156">
        <f t="shared" si="69"/>
        <v>0</v>
      </c>
    </row>
    <row r="28" spans="1:141" x14ac:dyDescent="0.25">
      <c r="A28" s="47" t="str">
        <f t="shared" si="65"/>
        <v>OK</v>
      </c>
      <c r="B28" s="117" t="s">
        <v>250</v>
      </c>
      <c r="C28" s="117">
        <v>1</v>
      </c>
      <c r="D28" s="233" t="s">
        <v>253</v>
      </c>
      <c r="E28" s="241">
        <f>SUMIF(Expenses!$B$33:$NI$33,"&lt;="&amp;'Construction Budget'!H28,Expenses!B35:NI35)</f>
        <v>77000</v>
      </c>
      <c r="F28" s="241">
        <f>E28/Summary!$B$2</f>
        <v>2.7256637168141591</v>
      </c>
      <c r="G28" s="242">
        <v>1</v>
      </c>
      <c r="H28" s="242">
        <f>Summary!$B$31-1</f>
        <v>20</v>
      </c>
      <c r="I28" s="236">
        <f t="shared" si="66"/>
        <v>20</v>
      </c>
      <c r="J28" s="156">
        <f>IF(J$2&lt;=$H28,Expenses!B35,0)</f>
        <v>3208.3333333333335</v>
      </c>
      <c r="K28" s="156">
        <f>IF(K$2&lt;=$H28,Expenses!C35,0)</f>
        <v>3208.3333333333335</v>
      </c>
      <c r="L28" s="156">
        <f>IF(L$2&lt;=$H28,Expenses!D35,0)</f>
        <v>3208.3333333333335</v>
      </c>
      <c r="M28" s="156">
        <f>IF(M$2&lt;=$H28,Expenses!E35,0)</f>
        <v>3208.3333333333335</v>
      </c>
      <c r="N28" s="156">
        <f>IF(N$2&lt;=$H28,Expenses!F35,0)</f>
        <v>3208.3333333333335</v>
      </c>
      <c r="O28" s="156">
        <f>IF(O$2&lt;=$H28,Expenses!G35,0)</f>
        <v>3208.3333333333335</v>
      </c>
      <c r="P28" s="156">
        <f>IF(P$2&lt;=$H28,Expenses!H35,0)</f>
        <v>3208.3333333333335</v>
      </c>
      <c r="Q28" s="156">
        <f>IF(Q$2&lt;=$H28,Expenses!I35,0)</f>
        <v>3208.3333333333335</v>
      </c>
      <c r="R28" s="156">
        <f>IF(R$2&lt;=$H28,Expenses!J35,0)</f>
        <v>3208.3333333333335</v>
      </c>
      <c r="S28" s="156">
        <f>IF(S$2&lt;=$H28,Expenses!K35,0)</f>
        <v>3208.3333333333335</v>
      </c>
      <c r="T28" s="156">
        <f>IF(T$2&lt;=$H28,Expenses!L35,0)</f>
        <v>3208.3333333333335</v>
      </c>
      <c r="U28" s="156">
        <f>IF(U$2&lt;=$H28,Expenses!M35,0)</f>
        <v>3208.3333333333335</v>
      </c>
      <c r="V28" s="156">
        <f>IF(V$2&lt;=$H28,Expenses!N35,0)</f>
        <v>4812.5</v>
      </c>
      <c r="W28" s="156">
        <f>IF(W$2&lt;=$H28,Expenses!O35,0)</f>
        <v>4812.5</v>
      </c>
      <c r="X28" s="156">
        <f>IF(X$2&lt;=$H28,Expenses!P35,0)</f>
        <v>4812.5</v>
      </c>
      <c r="Y28" s="156">
        <f>IF(Y$2&lt;=$H28,Expenses!Q35,0)</f>
        <v>4812.5</v>
      </c>
      <c r="Z28" s="156">
        <f>IF(Z$2&lt;=$H28,Expenses!R35,0)</f>
        <v>4812.5</v>
      </c>
      <c r="AA28" s="156">
        <f>IF(AA$2&lt;=$H28,Expenses!S35,0)</f>
        <v>4812.5</v>
      </c>
      <c r="AB28" s="156">
        <f>IF(AB$2&lt;=$H28,Expenses!T35,0)</f>
        <v>4812.5</v>
      </c>
      <c r="AC28" s="156">
        <f>IF(AC$2&lt;=$H28,Expenses!U35,0)</f>
        <v>4812.5</v>
      </c>
      <c r="AD28" s="156">
        <f>IF(AD$2&lt;=$H28,Expenses!V35,0)</f>
        <v>0</v>
      </c>
      <c r="AE28" s="156">
        <f>IF(AE$2&lt;=$H28,Expenses!W35,0)</f>
        <v>0</v>
      </c>
      <c r="AF28" s="156">
        <f>IF(AF$2&lt;=$H28,Expenses!X35,0)</f>
        <v>0</v>
      </c>
      <c r="AG28" s="156">
        <f>IF(AG$2&lt;=$H28,Expenses!Y35,0)</f>
        <v>0</v>
      </c>
      <c r="AH28" s="156">
        <f>IF(AH$2&lt;=$H28,Expenses!Z35,0)</f>
        <v>0</v>
      </c>
      <c r="AI28" s="156">
        <f>IF(AI$2&lt;=$H28,Expenses!AA35,0)</f>
        <v>0</v>
      </c>
      <c r="AJ28" s="156">
        <f>IF(AJ$2&lt;=$H28,Expenses!AB35,0)</f>
        <v>0</v>
      </c>
      <c r="AK28" s="156">
        <f>IF(AK$2&lt;=$H28,Expenses!AC35,0)</f>
        <v>0</v>
      </c>
      <c r="AL28" s="156">
        <f>IF(AL$2&lt;=$H28,Expenses!AD35,0)</f>
        <v>0</v>
      </c>
      <c r="AM28" s="156">
        <f>IF(AM$2&lt;=$H28,Expenses!AE35,0)</f>
        <v>0</v>
      </c>
      <c r="AN28" s="156">
        <f>IF(AN$2&lt;=$H28,Expenses!AF35,0)</f>
        <v>0</v>
      </c>
      <c r="AO28" s="156">
        <f>IF(AO$2&lt;=$H28,Expenses!AG35,0)</f>
        <v>0</v>
      </c>
      <c r="AP28" s="156">
        <f>IF(AP$2&lt;=$H28,Expenses!AH35,0)</f>
        <v>0</v>
      </c>
      <c r="AQ28" s="156">
        <f>IF(AQ$2&lt;=$H28,Expenses!AI35,0)</f>
        <v>0</v>
      </c>
      <c r="AR28" s="156">
        <f>IF(AR$2&lt;=$H28,Expenses!AJ35,0)</f>
        <v>0</v>
      </c>
      <c r="AS28" s="156">
        <f>IF(AS$2&lt;=$H28,Expenses!AK35,0)</f>
        <v>0</v>
      </c>
      <c r="AT28" s="156">
        <f>IF(AT$2&lt;=$H28,Expenses!AL35,0)</f>
        <v>0</v>
      </c>
      <c r="AU28" s="156">
        <f>IF(AU$2&lt;=$H28,Expenses!AM35,0)</f>
        <v>0</v>
      </c>
      <c r="AV28" s="156">
        <f>IF(AV$2&lt;=$H28,Expenses!AN35,0)</f>
        <v>0</v>
      </c>
      <c r="AW28" s="156">
        <f>IF(AW$2&lt;=$H28,Expenses!AO35,0)</f>
        <v>0</v>
      </c>
      <c r="AX28" s="156">
        <f>IF(AX$2&lt;=$H28,Expenses!AP35,0)</f>
        <v>0</v>
      </c>
      <c r="AY28" s="156">
        <f>IF(AY$2&lt;=$H28,Expenses!AQ35,0)</f>
        <v>0</v>
      </c>
      <c r="AZ28" s="156">
        <f>IF(AZ$2&lt;=$H28,Expenses!AR35,0)</f>
        <v>0</v>
      </c>
      <c r="BA28" s="156">
        <f>IF(BA$2&lt;=$H28,Expenses!AS35,0)</f>
        <v>0</v>
      </c>
      <c r="BB28" s="156">
        <f>IF(BB$2&lt;=$H28,Expenses!AT35,0)</f>
        <v>0</v>
      </c>
      <c r="BC28" s="156">
        <f>IF(BC$2&lt;=$H28,Expenses!AU35,0)</f>
        <v>0</v>
      </c>
      <c r="BD28" s="156">
        <f>IF(BD$2&lt;=$H28,Expenses!AV35,0)</f>
        <v>0</v>
      </c>
      <c r="BE28" s="156">
        <f>IF(BE$2&lt;=$H28,Expenses!AW35,0)</f>
        <v>0</v>
      </c>
      <c r="BF28" s="156">
        <f>IF(BF$2&lt;=$H28,Expenses!AX35,0)</f>
        <v>0</v>
      </c>
      <c r="BG28" s="156">
        <f>IF(BG$2&lt;=$H28,Expenses!AY35,0)</f>
        <v>0</v>
      </c>
      <c r="BH28" s="156">
        <f>IF(BH$2&lt;=$H28,Expenses!AZ35,0)</f>
        <v>0</v>
      </c>
      <c r="BI28" s="156">
        <f>IF(BI$2&lt;=$H28,Expenses!BA35,0)</f>
        <v>0</v>
      </c>
      <c r="BJ28" s="156">
        <f>IF(BJ$2&lt;=$H28,Expenses!BB35,0)</f>
        <v>0</v>
      </c>
      <c r="BK28" s="156">
        <f>IF(BK$2&lt;=$H28,Expenses!BC35,0)</f>
        <v>0</v>
      </c>
      <c r="BL28" s="156">
        <f>IF(BL$2&lt;=$H28,Expenses!BD35,0)</f>
        <v>0</v>
      </c>
      <c r="BM28" s="156">
        <f>IF(BM$2&lt;=$H28,Expenses!BE35,0)</f>
        <v>0</v>
      </c>
      <c r="BN28" s="156">
        <f>IF(BN$2&lt;=$H28,Expenses!BF35,0)</f>
        <v>0</v>
      </c>
      <c r="BO28" s="156">
        <f>IF(BO$2&lt;=$H28,Expenses!BG35,0)</f>
        <v>0</v>
      </c>
      <c r="BP28" s="156">
        <f>IF(BP$2&lt;=$H28,Expenses!BH35,0)</f>
        <v>0</v>
      </c>
      <c r="BQ28" s="156">
        <f>IF(BQ$2&lt;=$H28,Expenses!BI35,0)</f>
        <v>0</v>
      </c>
      <c r="BR28" s="156">
        <f>IF(BR$2&lt;=$H28,Expenses!BJ35,0)</f>
        <v>0</v>
      </c>
      <c r="BS28" s="156">
        <f>IF(BS$2&lt;=$H28,Expenses!BK35,0)</f>
        <v>0</v>
      </c>
      <c r="BT28" s="156">
        <f>IF(BT$2&lt;=$H28,Expenses!BL35,0)</f>
        <v>0</v>
      </c>
      <c r="BU28" s="156">
        <f>IF(BU$2&lt;=$H28,Expenses!BM35,0)</f>
        <v>0</v>
      </c>
      <c r="BV28" s="156">
        <f>IF(BV$2&lt;=$H28,Expenses!BN35,0)</f>
        <v>0</v>
      </c>
      <c r="BW28" s="156">
        <f>IF(BW$2&lt;=$H28,Expenses!BO35,0)</f>
        <v>0</v>
      </c>
      <c r="BX28" s="156">
        <f>IF(BX$2&lt;=$H28,Expenses!BP35,0)</f>
        <v>0</v>
      </c>
      <c r="BY28" s="156">
        <f>IF(BY$2&lt;=$H28,Expenses!BQ35,0)</f>
        <v>0</v>
      </c>
      <c r="BZ28" s="156">
        <f>IF(BZ$2&lt;=$H28,Expenses!BR35,0)</f>
        <v>0</v>
      </c>
      <c r="CA28" s="156">
        <f>IF(CA$2&lt;=$H28,Expenses!BS35,0)</f>
        <v>0</v>
      </c>
      <c r="CB28" s="156">
        <f>IF(CB$2&lt;=$H28,Expenses!BT35,0)</f>
        <v>0</v>
      </c>
      <c r="CC28" s="156">
        <f>IF(CC$2&lt;=$H28,Expenses!BU35,0)</f>
        <v>0</v>
      </c>
      <c r="CD28" s="156">
        <f>IF(CD$2&lt;=$H28,Expenses!BV35,0)</f>
        <v>0</v>
      </c>
      <c r="CE28" s="156">
        <f>IF(CE$2&lt;=$H28,Expenses!BW35,0)</f>
        <v>0</v>
      </c>
      <c r="CF28" s="156">
        <f>IF(CF$2&lt;=$H28,Expenses!BX35,0)</f>
        <v>0</v>
      </c>
      <c r="CG28" s="156">
        <f>IF(CG$2&lt;=$H28,Expenses!BY35,0)</f>
        <v>0</v>
      </c>
      <c r="CH28" s="156">
        <f>IF(CH$2&lt;=$H28,Expenses!BZ35,0)</f>
        <v>0</v>
      </c>
      <c r="CI28" s="156">
        <f>IF(CI$2&lt;=$H28,Expenses!CA35,0)</f>
        <v>0</v>
      </c>
      <c r="CJ28" s="156">
        <f>IF(CJ$2&lt;=$H28,Expenses!CB35,0)</f>
        <v>0</v>
      </c>
      <c r="CK28" s="156">
        <f>IF(CK$2&lt;=$H28,Expenses!CC35,0)</f>
        <v>0</v>
      </c>
      <c r="CL28" s="156">
        <f>IF(CL$2&lt;=$H28,Expenses!CD35,0)</f>
        <v>0</v>
      </c>
      <c r="CM28" s="156">
        <f>IF(CM$2&lt;=$H28,Expenses!CE35,0)</f>
        <v>0</v>
      </c>
      <c r="CN28" s="156">
        <f>IF(CN$2&lt;=$H28,Expenses!CF35,0)</f>
        <v>0</v>
      </c>
      <c r="CO28" s="156">
        <f>IF(CO$2&lt;=$H28,Expenses!CG35,0)</f>
        <v>0</v>
      </c>
      <c r="CP28" s="156">
        <f>IF(CP$2&lt;=$H28,Expenses!CH35,0)</f>
        <v>0</v>
      </c>
      <c r="CQ28" s="156">
        <f>IF(CQ$2&lt;=$H28,Expenses!CI35,0)</f>
        <v>0</v>
      </c>
      <c r="CR28" s="156">
        <f>IF(CR$2&lt;=$H28,Expenses!CJ35,0)</f>
        <v>0</v>
      </c>
      <c r="CS28" s="156">
        <f>IF(CS$2&lt;=$H28,Expenses!CK35,0)</f>
        <v>0</v>
      </c>
      <c r="CT28" s="156">
        <f>IF(CT$2&lt;=$H28,Expenses!CL35,0)</f>
        <v>0</v>
      </c>
      <c r="CU28" s="156">
        <f>IF(CU$2&lt;=$H28,Expenses!CM35,0)</f>
        <v>0</v>
      </c>
      <c r="CV28" s="156">
        <f>IF(CV$2&lt;=$H28,Expenses!CN35,0)</f>
        <v>0</v>
      </c>
      <c r="CW28" s="156">
        <f>IF(CW$2&lt;=$H28,Expenses!CO35,0)</f>
        <v>0</v>
      </c>
      <c r="CX28" s="156">
        <f>IF(CX$2&lt;=$H28,Expenses!CP35,0)</f>
        <v>0</v>
      </c>
      <c r="CY28" s="156">
        <f>IF(CY$2&lt;=$H28,Expenses!CQ35,0)</f>
        <v>0</v>
      </c>
      <c r="CZ28" s="156">
        <f>IF(CZ$2&lt;=$H28,Expenses!CR35,0)</f>
        <v>0</v>
      </c>
      <c r="DA28" s="156">
        <f>IF(DA$2&lt;=$H28,Expenses!CS35,0)</f>
        <v>0</v>
      </c>
      <c r="DB28" s="156">
        <f>IF(DB$2&lt;=$H28,Expenses!CT35,0)</f>
        <v>0</v>
      </c>
      <c r="DC28" s="156">
        <f>IF(DC$2&lt;=$H28,Expenses!CU35,0)</f>
        <v>0</v>
      </c>
      <c r="DD28" s="156">
        <f>IF(DD$2&lt;=$H28,Expenses!CV35,0)</f>
        <v>0</v>
      </c>
      <c r="DE28" s="156">
        <f>IF(DE$2&lt;=$H28,Expenses!CW35,0)</f>
        <v>0</v>
      </c>
      <c r="DF28" s="156">
        <f>IF(DF$2&lt;=$H28,Expenses!CX35,0)</f>
        <v>0</v>
      </c>
      <c r="DG28" s="156">
        <f>IF(DG$2&lt;=$H28,Expenses!CY35,0)</f>
        <v>0</v>
      </c>
      <c r="DH28" s="156">
        <f>IF(DH$2&lt;=$H28,Expenses!CZ35,0)</f>
        <v>0</v>
      </c>
      <c r="DI28" s="156">
        <f>IF(DI$2&lt;=$H28,Expenses!DA35,0)</f>
        <v>0</v>
      </c>
      <c r="DJ28" s="156">
        <f>IF(DJ$2&lt;=$H28,Expenses!DB35,0)</f>
        <v>0</v>
      </c>
      <c r="DK28" s="156">
        <f>IF(DK$2&lt;=$H28,Expenses!DC35,0)</f>
        <v>0</v>
      </c>
      <c r="DL28" s="156">
        <f>IF(DL$2&lt;=$H28,Expenses!DD35,0)</f>
        <v>0</v>
      </c>
      <c r="DM28" s="156">
        <f>IF(DM$2&lt;=$H28,Expenses!DE35,0)</f>
        <v>0</v>
      </c>
      <c r="DN28" s="156">
        <f>IF(DN$2&lt;=$H28,Expenses!DF35,0)</f>
        <v>0</v>
      </c>
      <c r="DO28" s="156">
        <f>IF(DO$2&lt;=$H28,Expenses!DG35,0)</f>
        <v>0</v>
      </c>
      <c r="DP28" s="156">
        <f>IF(DP$2&lt;=$H28,Expenses!DH35,0)</f>
        <v>0</v>
      </c>
      <c r="DQ28" s="156">
        <f>IF(DQ$2&lt;=$H28,Expenses!DI35,0)</f>
        <v>0</v>
      </c>
      <c r="DR28" s="156">
        <f>IF(DR$2&lt;=$H28,Expenses!DJ35,0)</f>
        <v>0</v>
      </c>
      <c r="DS28" s="156">
        <f>IF(DS$2&lt;=$H28,Expenses!DK35,0)</f>
        <v>0</v>
      </c>
      <c r="DT28" s="156">
        <f>IF(DT$2&lt;=$H28,Expenses!DL35,0)</f>
        <v>0</v>
      </c>
      <c r="DU28" s="156">
        <f>IF(DU$2&lt;=$H28,Expenses!DM35,0)</f>
        <v>0</v>
      </c>
      <c r="DV28" s="156">
        <f>IF(DV$2&lt;=$H28,Expenses!DN35,0)</f>
        <v>0</v>
      </c>
      <c r="DW28" s="156">
        <f>IF(DW$2&lt;=$H28,Expenses!DO35,0)</f>
        <v>0</v>
      </c>
      <c r="DX28" s="156">
        <f>IF(DX$2&lt;=$H28,Expenses!DP35,0)</f>
        <v>0</v>
      </c>
      <c r="DY28" s="156">
        <f>IF(DY$2&lt;=$H28,Expenses!DQ35,0)</f>
        <v>0</v>
      </c>
      <c r="DZ28" s="156">
        <f>IF(DZ$2&lt;=$H28,Expenses!DR35,0)</f>
        <v>0</v>
      </c>
      <c r="EA28" s="156">
        <f>IF(EA$2&lt;=$H28,Expenses!DS35,0)</f>
        <v>0</v>
      </c>
      <c r="EB28" s="156">
        <f>IF(EB$2&lt;=$H28,Expenses!DT35,0)</f>
        <v>0</v>
      </c>
      <c r="EC28" s="156">
        <f>IF(EC$2&lt;=$H28,Expenses!DU35,0)</f>
        <v>0</v>
      </c>
      <c r="ED28" s="156">
        <f>IF(ED$2&lt;=$H28,Expenses!DV35,0)</f>
        <v>0</v>
      </c>
      <c r="EE28" s="156">
        <f>IF(EE$2&lt;=$H28,Expenses!DW35,0)</f>
        <v>0</v>
      </c>
      <c r="EF28" s="156">
        <f>IF(EF$2&lt;=$H28,Expenses!DX35,0)</f>
        <v>0</v>
      </c>
      <c r="EG28" s="156">
        <f>IF(EG$2&lt;=$H28,Expenses!DY35,0)</f>
        <v>0</v>
      </c>
      <c r="EH28" s="156">
        <f>IF(EH$2&lt;=$H28,Expenses!DZ35,0)</f>
        <v>0</v>
      </c>
      <c r="EI28" s="156">
        <f>IF(EI$2&lt;=$H28,Expenses!EA35,0)</f>
        <v>0</v>
      </c>
      <c r="EJ28" s="156">
        <f>IF(EJ$2&lt;=$H28,Expenses!EB35,0)</f>
        <v>0</v>
      </c>
      <c r="EK28" s="156">
        <f>IF(EK$2&lt;=$H28,Expenses!EC35,0)</f>
        <v>0</v>
      </c>
    </row>
    <row r="29" spans="1:141" x14ac:dyDescent="0.25">
      <c r="A29" s="47" t="str">
        <f t="shared" si="65"/>
        <v>OK</v>
      </c>
      <c r="B29" s="117" t="s">
        <v>250</v>
      </c>
      <c r="C29" s="117">
        <v>1</v>
      </c>
      <c r="D29" s="233" t="s">
        <v>254</v>
      </c>
      <c r="E29" s="241">
        <f>SUMIF(Expenses!$B$33:$NI$33,"&lt;="&amp;'Construction Budget'!H29,Expenses!B36:NI36)</f>
        <v>20240</v>
      </c>
      <c r="F29" s="241">
        <f>E29/Summary!$B$2</f>
        <v>0.71646017699115039</v>
      </c>
      <c r="G29" s="242">
        <v>1</v>
      </c>
      <c r="H29" s="242">
        <f>Summary!$B$31-1</f>
        <v>20</v>
      </c>
      <c r="I29" s="236">
        <f t="shared" si="66"/>
        <v>20</v>
      </c>
      <c r="J29" s="156">
        <f>IF(J$2&lt;=$H29,Expenses!B36,0)</f>
        <v>1000</v>
      </c>
      <c r="K29" s="156">
        <f>IF(K$2&lt;=$H29,Expenses!C36,0)</f>
        <v>1000</v>
      </c>
      <c r="L29" s="156">
        <f>IF(L$2&lt;=$H29,Expenses!D36,0)</f>
        <v>1000</v>
      </c>
      <c r="M29" s="156">
        <f>IF(M$2&lt;=$H29,Expenses!E36,0)</f>
        <v>1000</v>
      </c>
      <c r="N29" s="156">
        <f>IF(N$2&lt;=$H29,Expenses!F36,0)</f>
        <v>1000</v>
      </c>
      <c r="O29" s="156">
        <f>IF(O$2&lt;=$H29,Expenses!G36,0)</f>
        <v>1000</v>
      </c>
      <c r="P29" s="156">
        <f>IF(P$2&lt;=$H29,Expenses!H36,0)</f>
        <v>1000</v>
      </c>
      <c r="Q29" s="156">
        <f>IF(Q$2&lt;=$H29,Expenses!I36,0)</f>
        <v>1000</v>
      </c>
      <c r="R29" s="156">
        <f>IF(R$2&lt;=$H29,Expenses!J36,0)</f>
        <v>1000</v>
      </c>
      <c r="S29" s="156">
        <f>IF(S$2&lt;=$H29,Expenses!K36,0)</f>
        <v>1000</v>
      </c>
      <c r="T29" s="156">
        <f>IF(T$2&lt;=$H29,Expenses!L36,0)</f>
        <v>1000</v>
      </c>
      <c r="U29" s="156">
        <f>IF(U$2&lt;=$H29,Expenses!M36,0)</f>
        <v>1000</v>
      </c>
      <c r="V29" s="156">
        <f>IF(V$2&lt;=$H29,Expenses!N36,0)</f>
        <v>1030</v>
      </c>
      <c r="W29" s="156">
        <f>IF(W$2&lt;=$H29,Expenses!O36,0)</f>
        <v>1030</v>
      </c>
      <c r="X29" s="156">
        <f>IF(X$2&lt;=$H29,Expenses!P36,0)</f>
        <v>1030</v>
      </c>
      <c r="Y29" s="156">
        <f>IF(Y$2&lt;=$H29,Expenses!Q36,0)</f>
        <v>1030</v>
      </c>
      <c r="Z29" s="156">
        <f>IF(Z$2&lt;=$H29,Expenses!R36,0)</f>
        <v>1030</v>
      </c>
      <c r="AA29" s="156">
        <f>IF(AA$2&lt;=$H29,Expenses!S36,0)</f>
        <v>1030</v>
      </c>
      <c r="AB29" s="156">
        <f>IF(AB$2&lt;=$H29,Expenses!T36,0)</f>
        <v>1030</v>
      </c>
      <c r="AC29" s="156">
        <f>IF(AC$2&lt;=$H29,Expenses!U36,0)</f>
        <v>1030</v>
      </c>
      <c r="AD29" s="156">
        <f>IF(AD$2&lt;=$H29,Expenses!V36,0)</f>
        <v>0</v>
      </c>
      <c r="AE29" s="156">
        <f>IF(AE$2&lt;=$H29,Expenses!W36,0)</f>
        <v>0</v>
      </c>
      <c r="AF29" s="156">
        <f>IF(AF$2&lt;=$H29,Expenses!X36,0)</f>
        <v>0</v>
      </c>
      <c r="AG29" s="156">
        <f>IF(AG$2&lt;=$H29,Expenses!Y36,0)</f>
        <v>0</v>
      </c>
      <c r="AH29" s="156">
        <f>IF(AH$2&lt;=$H29,Expenses!Z36,0)</f>
        <v>0</v>
      </c>
      <c r="AI29" s="156">
        <f>IF(AI$2&lt;=$H29,Expenses!AA36,0)</f>
        <v>0</v>
      </c>
      <c r="AJ29" s="156">
        <f>IF(AJ$2&lt;=$H29,Expenses!AB36,0)</f>
        <v>0</v>
      </c>
      <c r="AK29" s="156">
        <f>IF(AK$2&lt;=$H29,Expenses!AC36,0)</f>
        <v>0</v>
      </c>
      <c r="AL29" s="156">
        <f>IF(AL$2&lt;=$H29,Expenses!AD36,0)</f>
        <v>0</v>
      </c>
      <c r="AM29" s="156">
        <f>IF(AM$2&lt;=$H29,Expenses!AE36,0)</f>
        <v>0</v>
      </c>
      <c r="AN29" s="156">
        <f>IF(AN$2&lt;=$H29,Expenses!AF36,0)</f>
        <v>0</v>
      </c>
      <c r="AO29" s="156">
        <f>IF(AO$2&lt;=$H29,Expenses!AG36,0)</f>
        <v>0</v>
      </c>
      <c r="AP29" s="156">
        <f>IF(AP$2&lt;=$H29,Expenses!AH36,0)</f>
        <v>0</v>
      </c>
      <c r="AQ29" s="156">
        <f>IF(AQ$2&lt;=$H29,Expenses!AI36,0)</f>
        <v>0</v>
      </c>
      <c r="AR29" s="156">
        <f>IF(AR$2&lt;=$H29,Expenses!AJ36,0)</f>
        <v>0</v>
      </c>
      <c r="AS29" s="156">
        <f>IF(AS$2&lt;=$H29,Expenses!AK36,0)</f>
        <v>0</v>
      </c>
      <c r="AT29" s="156">
        <f>IF(AT$2&lt;=$H29,Expenses!AL36,0)</f>
        <v>0</v>
      </c>
      <c r="AU29" s="156">
        <f>IF(AU$2&lt;=$H29,Expenses!AM36,0)</f>
        <v>0</v>
      </c>
      <c r="AV29" s="156">
        <f>IF(AV$2&lt;=$H29,Expenses!AN36,0)</f>
        <v>0</v>
      </c>
      <c r="AW29" s="156">
        <f>IF(AW$2&lt;=$H29,Expenses!AO36,0)</f>
        <v>0</v>
      </c>
      <c r="AX29" s="156">
        <f>IF(AX$2&lt;=$H29,Expenses!AP36,0)</f>
        <v>0</v>
      </c>
      <c r="AY29" s="156">
        <f>IF(AY$2&lt;=$H29,Expenses!AQ36,0)</f>
        <v>0</v>
      </c>
      <c r="AZ29" s="156">
        <f>IF(AZ$2&lt;=$H29,Expenses!AR36,0)</f>
        <v>0</v>
      </c>
      <c r="BA29" s="156">
        <f>IF(BA$2&lt;=$H29,Expenses!AS36,0)</f>
        <v>0</v>
      </c>
      <c r="BB29" s="156">
        <f>IF(BB$2&lt;=$H29,Expenses!AT36,0)</f>
        <v>0</v>
      </c>
      <c r="BC29" s="156">
        <f>IF(BC$2&lt;=$H29,Expenses!AU36,0)</f>
        <v>0</v>
      </c>
      <c r="BD29" s="156">
        <f>IF(BD$2&lt;=$H29,Expenses!AV36,0)</f>
        <v>0</v>
      </c>
      <c r="BE29" s="156">
        <f>IF(BE$2&lt;=$H29,Expenses!AW36,0)</f>
        <v>0</v>
      </c>
      <c r="BF29" s="156">
        <f>IF(BF$2&lt;=$H29,Expenses!AX36,0)</f>
        <v>0</v>
      </c>
      <c r="BG29" s="156">
        <f>IF(BG$2&lt;=$H29,Expenses!AY36,0)</f>
        <v>0</v>
      </c>
      <c r="BH29" s="156">
        <f>IF(BH$2&lt;=$H29,Expenses!AZ36,0)</f>
        <v>0</v>
      </c>
      <c r="BI29" s="156">
        <f>IF(BI$2&lt;=$H29,Expenses!BA36,0)</f>
        <v>0</v>
      </c>
      <c r="BJ29" s="156">
        <f>IF(BJ$2&lt;=$H29,Expenses!BB36,0)</f>
        <v>0</v>
      </c>
      <c r="BK29" s="156">
        <f>IF(BK$2&lt;=$H29,Expenses!BC36,0)</f>
        <v>0</v>
      </c>
      <c r="BL29" s="156">
        <f>IF(BL$2&lt;=$H29,Expenses!BD36,0)</f>
        <v>0</v>
      </c>
      <c r="BM29" s="156">
        <f>IF(BM$2&lt;=$H29,Expenses!BE36,0)</f>
        <v>0</v>
      </c>
      <c r="BN29" s="156">
        <f>IF(BN$2&lt;=$H29,Expenses!BF36,0)</f>
        <v>0</v>
      </c>
      <c r="BO29" s="156">
        <f>IF(BO$2&lt;=$H29,Expenses!BG36,0)</f>
        <v>0</v>
      </c>
      <c r="BP29" s="156">
        <f>IF(BP$2&lt;=$H29,Expenses!BH36,0)</f>
        <v>0</v>
      </c>
      <c r="BQ29" s="156">
        <f>IF(BQ$2&lt;=$H29,Expenses!BI36,0)</f>
        <v>0</v>
      </c>
      <c r="BR29" s="156">
        <f>IF(BR$2&lt;=$H29,Expenses!BJ36,0)</f>
        <v>0</v>
      </c>
      <c r="BS29" s="156">
        <f>IF(BS$2&lt;=$H29,Expenses!BK36,0)</f>
        <v>0</v>
      </c>
      <c r="BT29" s="156">
        <f>IF(BT$2&lt;=$H29,Expenses!BL36,0)</f>
        <v>0</v>
      </c>
      <c r="BU29" s="156">
        <f>IF(BU$2&lt;=$H29,Expenses!BM36,0)</f>
        <v>0</v>
      </c>
      <c r="BV29" s="156">
        <f>IF(BV$2&lt;=$H29,Expenses!BN36,0)</f>
        <v>0</v>
      </c>
      <c r="BW29" s="156">
        <f>IF(BW$2&lt;=$H29,Expenses!BO36,0)</f>
        <v>0</v>
      </c>
      <c r="BX29" s="156">
        <f>IF(BX$2&lt;=$H29,Expenses!BP36,0)</f>
        <v>0</v>
      </c>
      <c r="BY29" s="156">
        <f>IF(BY$2&lt;=$H29,Expenses!BQ36,0)</f>
        <v>0</v>
      </c>
      <c r="BZ29" s="156">
        <f>IF(BZ$2&lt;=$H29,Expenses!BR36,0)</f>
        <v>0</v>
      </c>
      <c r="CA29" s="156">
        <f>IF(CA$2&lt;=$H29,Expenses!BS36,0)</f>
        <v>0</v>
      </c>
      <c r="CB29" s="156">
        <f>IF(CB$2&lt;=$H29,Expenses!BT36,0)</f>
        <v>0</v>
      </c>
      <c r="CC29" s="156">
        <f>IF(CC$2&lt;=$H29,Expenses!BU36,0)</f>
        <v>0</v>
      </c>
      <c r="CD29" s="156">
        <f>IF(CD$2&lt;=$H29,Expenses!BV36,0)</f>
        <v>0</v>
      </c>
      <c r="CE29" s="156">
        <f>IF(CE$2&lt;=$H29,Expenses!BW36,0)</f>
        <v>0</v>
      </c>
      <c r="CF29" s="156">
        <f>IF(CF$2&lt;=$H29,Expenses!BX36,0)</f>
        <v>0</v>
      </c>
      <c r="CG29" s="156">
        <f>IF(CG$2&lt;=$H29,Expenses!BY36,0)</f>
        <v>0</v>
      </c>
      <c r="CH29" s="156">
        <f>IF(CH$2&lt;=$H29,Expenses!BZ36,0)</f>
        <v>0</v>
      </c>
      <c r="CI29" s="156">
        <f>IF(CI$2&lt;=$H29,Expenses!CA36,0)</f>
        <v>0</v>
      </c>
      <c r="CJ29" s="156">
        <f>IF(CJ$2&lt;=$H29,Expenses!CB36,0)</f>
        <v>0</v>
      </c>
      <c r="CK29" s="156">
        <f>IF(CK$2&lt;=$H29,Expenses!CC36,0)</f>
        <v>0</v>
      </c>
      <c r="CL29" s="156">
        <f>IF(CL$2&lt;=$H29,Expenses!CD36,0)</f>
        <v>0</v>
      </c>
      <c r="CM29" s="156">
        <f>IF(CM$2&lt;=$H29,Expenses!CE36,0)</f>
        <v>0</v>
      </c>
      <c r="CN29" s="156">
        <f>IF(CN$2&lt;=$H29,Expenses!CF36,0)</f>
        <v>0</v>
      </c>
      <c r="CO29" s="156">
        <f>IF(CO$2&lt;=$H29,Expenses!CG36,0)</f>
        <v>0</v>
      </c>
      <c r="CP29" s="156">
        <f>IF(CP$2&lt;=$H29,Expenses!CH36,0)</f>
        <v>0</v>
      </c>
      <c r="CQ29" s="156">
        <f>IF(CQ$2&lt;=$H29,Expenses!CI36,0)</f>
        <v>0</v>
      </c>
      <c r="CR29" s="156">
        <f>IF(CR$2&lt;=$H29,Expenses!CJ36,0)</f>
        <v>0</v>
      </c>
      <c r="CS29" s="156">
        <f>IF(CS$2&lt;=$H29,Expenses!CK36,0)</f>
        <v>0</v>
      </c>
      <c r="CT29" s="156">
        <f>IF(CT$2&lt;=$H29,Expenses!CL36,0)</f>
        <v>0</v>
      </c>
      <c r="CU29" s="156">
        <f>IF(CU$2&lt;=$H29,Expenses!CM36,0)</f>
        <v>0</v>
      </c>
      <c r="CV29" s="156">
        <f>IF(CV$2&lt;=$H29,Expenses!CN36,0)</f>
        <v>0</v>
      </c>
      <c r="CW29" s="156">
        <f>IF(CW$2&lt;=$H29,Expenses!CO36,0)</f>
        <v>0</v>
      </c>
      <c r="CX29" s="156">
        <f>IF(CX$2&lt;=$H29,Expenses!CP36,0)</f>
        <v>0</v>
      </c>
      <c r="CY29" s="156">
        <f>IF(CY$2&lt;=$H29,Expenses!CQ36,0)</f>
        <v>0</v>
      </c>
      <c r="CZ29" s="156">
        <f>IF(CZ$2&lt;=$H29,Expenses!CR36,0)</f>
        <v>0</v>
      </c>
      <c r="DA29" s="156">
        <f>IF(DA$2&lt;=$H29,Expenses!CS36,0)</f>
        <v>0</v>
      </c>
      <c r="DB29" s="156">
        <f>IF(DB$2&lt;=$H29,Expenses!CT36,0)</f>
        <v>0</v>
      </c>
      <c r="DC29" s="156">
        <f>IF(DC$2&lt;=$H29,Expenses!CU36,0)</f>
        <v>0</v>
      </c>
      <c r="DD29" s="156">
        <f>IF(DD$2&lt;=$H29,Expenses!CV36,0)</f>
        <v>0</v>
      </c>
      <c r="DE29" s="156">
        <f>IF(DE$2&lt;=$H29,Expenses!CW36,0)</f>
        <v>0</v>
      </c>
      <c r="DF29" s="156">
        <f>IF(DF$2&lt;=$H29,Expenses!CX36,0)</f>
        <v>0</v>
      </c>
      <c r="DG29" s="156">
        <f>IF(DG$2&lt;=$H29,Expenses!CY36,0)</f>
        <v>0</v>
      </c>
      <c r="DH29" s="156">
        <f>IF(DH$2&lt;=$H29,Expenses!CZ36,0)</f>
        <v>0</v>
      </c>
      <c r="DI29" s="156">
        <f>IF(DI$2&lt;=$H29,Expenses!DA36,0)</f>
        <v>0</v>
      </c>
      <c r="DJ29" s="156">
        <f>IF(DJ$2&lt;=$H29,Expenses!DB36,0)</f>
        <v>0</v>
      </c>
      <c r="DK29" s="156">
        <f>IF(DK$2&lt;=$H29,Expenses!DC36,0)</f>
        <v>0</v>
      </c>
      <c r="DL29" s="156">
        <f>IF(DL$2&lt;=$H29,Expenses!DD36,0)</f>
        <v>0</v>
      </c>
      <c r="DM29" s="156">
        <f>IF(DM$2&lt;=$H29,Expenses!DE36,0)</f>
        <v>0</v>
      </c>
      <c r="DN29" s="156">
        <f>IF(DN$2&lt;=$H29,Expenses!DF36,0)</f>
        <v>0</v>
      </c>
      <c r="DO29" s="156">
        <f>IF(DO$2&lt;=$H29,Expenses!DG36,0)</f>
        <v>0</v>
      </c>
      <c r="DP29" s="156">
        <f>IF(DP$2&lt;=$H29,Expenses!DH36,0)</f>
        <v>0</v>
      </c>
      <c r="DQ29" s="156">
        <f>IF(DQ$2&lt;=$H29,Expenses!DI36,0)</f>
        <v>0</v>
      </c>
      <c r="DR29" s="156">
        <f>IF(DR$2&lt;=$H29,Expenses!DJ36,0)</f>
        <v>0</v>
      </c>
      <c r="DS29" s="156">
        <f>IF(DS$2&lt;=$H29,Expenses!DK36,0)</f>
        <v>0</v>
      </c>
      <c r="DT29" s="156">
        <f>IF(DT$2&lt;=$H29,Expenses!DL36,0)</f>
        <v>0</v>
      </c>
      <c r="DU29" s="156">
        <f>IF(DU$2&lt;=$H29,Expenses!DM36,0)</f>
        <v>0</v>
      </c>
      <c r="DV29" s="156">
        <f>IF(DV$2&lt;=$H29,Expenses!DN36,0)</f>
        <v>0</v>
      </c>
      <c r="DW29" s="156">
        <f>IF(DW$2&lt;=$H29,Expenses!DO36,0)</f>
        <v>0</v>
      </c>
      <c r="DX29" s="156">
        <f>IF(DX$2&lt;=$H29,Expenses!DP36,0)</f>
        <v>0</v>
      </c>
      <c r="DY29" s="156">
        <f>IF(DY$2&lt;=$H29,Expenses!DQ36,0)</f>
        <v>0</v>
      </c>
      <c r="DZ29" s="156">
        <f>IF(DZ$2&lt;=$H29,Expenses!DR36,0)</f>
        <v>0</v>
      </c>
      <c r="EA29" s="156">
        <f>IF(EA$2&lt;=$H29,Expenses!DS36,0)</f>
        <v>0</v>
      </c>
      <c r="EB29" s="156">
        <f>IF(EB$2&lt;=$H29,Expenses!DT36,0)</f>
        <v>0</v>
      </c>
      <c r="EC29" s="156">
        <f>IF(EC$2&lt;=$H29,Expenses!DU36,0)</f>
        <v>0</v>
      </c>
      <c r="ED29" s="156">
        <f>IF(ED$2&lt;=$H29,Expenses!DV36,0)</f>
        <v>0</v>
      </c>
      <c r="EE29" s="156">
        <f>IF(EE$2&lt;=$H29,Expenses!DW36,0)</f>
        <v>0</v>
      </c>
      <c r="EF29" s="156">
        <f>IF(EF$2&lt;=$H29,Expenses!DX36,0)</f>
        <v>0</v>
      </c>
      <c r="EG29" s="156">
        <f>IF(EG$2&lt;=$H29,Expenses!DY36,0)</f>
        <v>0</v>
      </c>
      <c r="EH29" s="156">
        <f>IF(EH$2&lt;=$H29,Expenses!DZ36,0)</f>
        <v>0</v>
      </c>
      <c r="EI29" s="156">
        <f>IF(EI$2&lt;=$H29,Expenses!EA36,0)</f>
        <v>0</v>
      </c>
      <c r="EJ29" s="156">
        <f>IF(EJ$2&lt;=$H29,Expenses!EB36,0)</f>
        <v>0</v>
      </c>
      <c r="EK29" s="156">
        <f>IF(EK$2&lt;=$H29,Expenses!EC36,0)</f>
        <v>0</v>
      </c>
    </row>
    <row r="30" spans="1:141" x14ac:dyDescent="0.25">
      <c r="A30" s="47" t="str">
        <f t="shared" si="65"/>
        <v>OK</v>
      </c>
      <c r="B30" s="117" t="s">
        <v>250</v>
      </c>
      <c r="C30" s="117">
        <v>1</v>
      </c>
      <c r="D30" s="233" t="s">
        <v>255</v>
      </c>
      <c r="E30" s="124">
        <v>75000</v>
      </c>
      <c r="F30" s="234">
        <f>E30/Summary!$B$2</f>
        <v>2.6548672566371683</v>
      </c>
      <c r="G30" s="235">
        <v>1</v>
      </c>
      <c r="H30" s="235">
        <v>6</v>
      </c>
      <c r="I30" s="236">
        <f t="shared" si="66"/>
        <v>6</v>
      </c>
      <c r="J30" s="156">
        <f t="shared" ref="J30:BU30" si="70">IF(OR(J$2&gt;$H30,J$2&lt;$G30),0,IF($B30="S-Curve",(_xlfn.NORM.DIST(J$2-$G30+1,$I30/2,$C30,TRUE)-_xlfn.NORM.DIST(I$2-$G30+1,$I30/2,$C30,TRUE))/(1-2*_xlfn.NORM.DIST(0,$I30/2,$C30,TRUE))*$E30,$E30/$I30))</f>
        <v>12500</v>
      </c>
      <c r="K30" s="156">
        <f t="shared" si="70"/>
        <v>12500</v>
      </c>
      <c r="L30" s="156">
        <f t="shared" si="70"/>
        <v>12500</v>
      </c>
      <c r="M30" s="156">
        <f t="shared" si="70"/>
        <v>12500</v>
      </c>
      <c r="N30" s="156">
        <f t="shared" si="70"/>
        <v>12500</v>
      </c>
      <c r="O30" s="156">
        <f t="shared" si="70"/>
        <v>12500</v>
      </c>
      <c r="P30" s="156">
        <f t="shared" si="70"/>
        <v>0</v>
      </c>
      <c r="Q30" s="156">
        <f t="shared" si="70"/>
        <v>0</v>
      </c>
      <c r="R30" s="156">
        <f t="shared" si="70"/>
        <v>0</v>
      </c>
      <c r="S30" s="156">
        <f t="shared" si="70"/>
        <v>0</v>
      </c>
      <c r="T30" s="156">
        <f t="shared" si="70"/>
        <v>0</v>
      </c>
      <c r="U30" s="156">
        <f t="shared" si="70"/>
        <v>0</v>
      </c>
      <c r="V30" s="156">
        <f t="shared" si="70"/>
        <v>0</v>
      </c>
      <c r="W30" s="156">
        <f t="shared" si="70"/>
        <v>0</v>
      </c>
      <c r="X30" s="156">
        <f t="shared" si="70"/>
        <v>0</v>
      </c>
      <c r="Y30" s="156">
        <f t="shared" si="70"/>
        <v>0</v>
      </c>
      <c r="Z30" s="156">
        <f t="shared" si="70"/>
        <v>0</v>
      </c>
      <c r="AA30" s="156">
        <f t="shared" si="70"/>
        <v>0</v>
      </c>
      <c r="AB30" s="156">
        <f t="shared" si="70"/>
        <v>0</v>
      </c>
      <c r="AC30" s="156">
        <f t="shared" si="70"/>
        <v>0</v>
      </c>
      <c r="AD30" s="156">
        <f t="shared" si="70"/>
        <v>0</v>
      </c>
      <c r="AE30" s="156">
        <f t="shared" si="70"/>
        <v>0</v>
      </c>
      <c r="AF30" s="156">
        <f t="shared" si="70"/>
        <v>0</v>
      </c>
      <c r="AG30" s="156">
        <f t="shared" si="70"/>
        <v>0</v>
      </c>
      <c r="AH30" s="156">
        <f t="shared" si="70"/>
        <v>0</v>
      </c>
      <c r="AI30" s="156">
        <f t="shared" si="70"/>
        <v>0</v>
      </c>
      <c r="AJ30" s="156">
        <f t="shared" si="70"/>
        <v>0</v>
      </c>
      <c r="AK30" s="156">
        <f t="shared" si="70"/>
        <v>0</v>
      </c>
      <c r="AL30" s="156">
        <f t="shared" si="70"/>
        <v>0</v>
      </c>
      <c r="AM30" s="156">
        <f t="shared" si="70"/>
        <v>0</v>
      </c>
      <c r="AN30" s="156">
        <f t="shared" si="70"/>
        <v>0</v>
      </c>
      <c r="AO30" s="156">
        <f t="shared" si="70"/>
        <v>0</v>
      </c>
      <c r="AP30" s="156">
        <f t="shared" si="70"/>
        <v>0</v>
      </c>
      <c r="AQ30" s="156">
        <f t="shared" si="70"/>
        <v>0</v>
      </c>
      <c r="AR30" s="156">
        <f t="shared" si="70"/>
        <v>0</v>
      </c>
      <c r="AS30" s="156">
        <f t="shared" si="70"/>
        <v>0</v>
      </c>
      <c r="AT30" s="156">
        <f t="shared" si="70"/>
        <v>0</v>
      </c>
      <c r="AU30" s="156">
        <f t="shared" si="70"/>
        <v>0</v>
      </c>
      <c r="AV30" s="156">
        <f t="shared" si="70"/>
        <v>0</v>
      </c>
      <c r="AW30" s="156">
        <f t="shared" si="70"/>
        <v>0</v>
      </c>
      <c r="AX30" s="156">
        <f t="shared" si="70"/>
        <v>0</v>
      </c>
      <c r="AY30" s="156">
        <f t="shared" si="70"/>
        <v>0</v>
      </c>
      <c r="AZ30" s="156">
        <f t="shared" si="70"/>
        <v>0</v>
      </c>
      <c r="BA30" s="156">
        <f t="shared" si="70"/>
        <v>0</v>
      </c>
      <c r="BB30" s="156">
        <f t="shared" si="70"/>
        <v>0</v>
      </c>
      <c r="BC30" s="156">
        <f t="shared" si="70"/>
        <v>0</v>
      </c>
      <c r="BD30" s="156">
        <f t="shared" si="70"/>
        <v>0</v>
      </c>
      <c r="BE30" s="156">
        <f t="shared" si="70"/>
        <v>0</v>
      </c>
      <c r="BF30" s="156">
        <f t="shared" si="70"/>
        <v>0</v>
      </c>
      <c r="BG30" s="156">
        <f t="shared" si="70"/>
        <v>0</v>
      </c>
      <c r="BH30" s="156">
        <f t="shared" si="70"/>
        <v>0</v>
      </c>
      <c r="BI30" s="156">
        <f t="shared" si="70"/>
        <v>0</v>
      </c>
      <c r="BJ30" s="156">
        <f t="shared" si="70"/>
        <v>0</v>
      </c>
      <c r="BK30" s="156">
        <f t="shared" si="70"/>
        <v>0</v>
      </c>
      <c r="BL30" s="156">
        <f t="shared" si="70"/>
        <v>0</v>
      </c>
      <c r="BM30" s="156">
        <f t="shared" si="70"/>
        <v>0</v>
      </c>
      <c r="BN30" s="156">
        <f t="shared" si="70"/>
        <v>0</v>
      </c>
      <c r="BO30" s="156">
        <f t="shared" si="70"/>
        <v>0</v>
      </c>
      <c r="BP30" s="156">
        <f t="shared" si="70"/>
        <v>0</v>
      </c>
      <c r="BQ30" s="156">
        <f t="shared" si="70"/>
        <v>0</v>
      </c>
      <c r="BR30" s="156">
        <f t="shared" si="70"/>
        <v>0</v>
      </c>
      <c r="BS30" s="156">
        <f t="shared" si="70"/>
        <v>0</v>
      </c>
      <c r="BT30" s="156">
        <f t="shared" si="70"/>
        <v>0</v>
      </c>
      <c r="BU30" s="156">
        <f t="shared" si="70"/>
        <v>0</v>
      </c>
      <c r="BV30" s="156">
        <f t="shared" ref="BV30:EG30" si="71">IF(OR(BV$2&gt;$H30,BV$2&lt;$G30),0,IF($B30="S-Curve",(_xlfn.NORM.DIST(BV$2-$G30+1,$I30/2,$C30,TRUE)-_xlfn.NORM.DIST(BU$2-$G30+1,$I30/2,$C30,TRUE))/(1-2*_xlfn.NORM.DIST(0,$I30/2,$C30,TRUE))*$E30,$E30/$I30))</f>
        <v>0</v>
      </c>
      <c r="BW30" s="156">
        <f t="shared" si="71"/>
        <v>0</v>
      </c>
      <c r="BX30" s="156">
        <f t="shared" si="71"/>
        <v>0</v>
      </c>
      <c r="BY30" s="156">
        <f t="shared" si="71"/>
        <v>0</v>
      </c>
      <c r="BZ30" s="156">
        <f t="shared" si="71"/>
        <v>0</v>
      </c>
      <c r="CA30" s="156">
        <f t="shared" si="71"/>
        <v>0</v>
      </c>
      <c r="CB30" s="156">
        <f t="shared" si="71"/>
        <v>0</v>
      </c>
      <c r="CC30" s="156">
        <f t="shared" si="71"/>
        <v>0</v>
      </c>
      <c r="CD30" s="156">
        <f t="shared" si="71"/>
        <v>0</v>
      </c>
      <c r="CE30" s="156">
        <f t="shared" si="71"/>
        <v>0</v>
      </c>
      <c r="CF30" s="156">
        <f t="shared" si="71"/>
        <v>0</v>
      </c>
      <c r="CG30" s="156">
        <f t="shared" si="71"/>
        <v>0</v>
      </c>
      <c r="CH30" s="156">
        <f t="shared" si="71"/>
        <v>0</v>
      </c>
      <c r="CI30" s="156">
        <f t="shared" si="71"/>
        <v>0</v>
      </c>
      <c r="CJ30" s="156">
        <f t="shared" si="71"/>
        <v>0</v>
      </c>
      <c r="CK30" s="156">
        <f t="shared" si="71"/>
        <v>0</v>
      </c>
      <c r="CL30" s="156">
        <f t="shared" si="71"/>
        <v>0</v>
      </c>
      <c r="CM30" s="156">
        <f t="shared" si="71"/>
        <v>0</v>
      </c>
      <c r="CN30" s="156">
        <f t="shared" si="71"/>
        <v>0</v>
      </c>
      <c r="CO30" s="156">
        <f t="shared" si="71"/>
        <v>0</v>
      </c>
      <c r="CP30" s="156">
        <f t="shared" si="71"/>
        <v>0</v>
      </c>
      <c r="CQ30" s="156">
        <f t="shared" si="71"/>
        <v>0</v>
      </c>
      <c r="CR30" s="156">
        <f t="shared" si="71"/>
        <v>0</v>
      </c>
      <c r="CS30" s="156">
        <f t="shared" si="71"/>
        <v>0</v>
      </c>
      <c r="CT30" s="156">
        <f t="shared" si="71"/>
        <v>0</v>
      </c>
      <c r="CU30" s="156">
        <f t="shared" si="71"/>
        <v>0</v>
      </c>
      <c r="CV30" s="156">
        <f t="shared" si="71"/>
        <v>0</v>
      </c>
      <c r="CW30" s="156">
        <f t="shared" si="71"/>
        <v>0</v>
      </c>
      <c r="CX30" s="156">
        <f t="shared" si="71"/>
        <v>0</v>
      </c>
      <c r="CY30" s="156">
        <f t="shared" si="71"/>
        <v>0</v>
      </c>
      <c r="CZ30" s="156">
        <f t="shared" si="71"/>
        <v>0</v>
      </c>
      <c r="DA30" s="156">
        <f t="shared" si="71"/>
        <v>0</v>
      </c>
      <c r="DB30" s="156">
        <f t="shared" si="71"/>
        <v>0</v>
      </c>
      <c r="DC30" s="156">
        <f t="shared" si="71"/>
        <v>0</v>
      </c>
      <c r="DD30" s="156">
        <f t="shared" si="71"/>
        <v>0</v>
      </c>
      <c r="DE30" s="156">
        <f t="shared" si="71"/>
        <v>0</v>
      </c>
      <c r="DF30" s="156">
        <f t="shared" si="71"/>
        <v>0</v>
      </c>
      <c r="DG30" s="156">
        <f t="shared" si="71"/>
        <v>0</v>
      </c>
      <c r="DH30" s="156">
        <f t="shared" si="71"/>
        <v>0</v>
      </c>
      <c r="DI30" s="156">
        <f t="shared" si="71"/>
        <v>0</v>
      </c>
      <c r="DJ30" s="156">
        <f t="shared" si="71"/>
        <v>0</v>
      </c>
      <c r="DK30" s="156">
        <f t="shared" si="71"/>
        <v>0</v>
      </c>
      <c r="DL30" s="156">
        <f t="shared" si="71"/>
        <v>0</v>
      </c>
      <c r="DM30" s="156">
        <f t="shared" si="71"/>
        <v>0</v>
      </c>
      <c r="DN30" s="156">
        <f t="shared" si="71"/>
        <v>0</v>
      </c>
      <c r="DO30" s="156">
        <f t="shared" si="71"/>
        <v>0</v>
      </c>
      <c r="DP30" s="156">
        <f t="shared" si="71"/>
        <v>0</v>
      </c>
      <c r="DQ30" s="156">
        <f t="shared" si="71"/>
        <v>0</v>
      </c>
      <c r="DR30" s="156">
        <f t="shared" si="71"/>
        <v>0</v>
      </c>
      <c r="DS30" s="156">
        <f t="shared" si="71"/>
        <v>0</v>
      </c>
      <c r="DT30" s="156">
        <f t="shared" si="71"/>
        <v>0</v>
      </c>
      <c r="DU30" s="156">
        <f t="shared" si="71"/>
        <v>0</v>
      </c>
      <c r="DV30" s="156">
        <f t="shared" si="71"/>
        <v>0</v>
      </c>
      <c r="DW30" s="156">
        <f t="shared" si="71"/>
        <v>0</v>
      </c>
      <c r="DX30" s="156">
        <f t="shared" si="71"/>
        <v>0</v>
      </c>
      <c r="DY30" s="156">
        <f t="shared" si="71"/>
        <v>0</v>
      </c>
      <c r="DZ30" s="156">
        <f t="shared" si="71"/>
        <v>0</v>
      </c>
      <c r="EA30" s="156">
        <f t="shared" si="71"/>
        <v>0</v>
      </c>
      <c r="EB30" s="156">
        <f t="shared" si="71"/>
        <v>0</v>
      </c>
      <c r="EC30" s="156">
        <f t="shared" si="71"/>
        <v>0</v>
      </c>
      <c r="ED30" s="156">
        <f t="shared" si="71"/>
        <v>0</v>
      </c>
      <c r="EE30" s="156">
        <f t="shared" si="71"/>
        <v>0</v>
      </c>
      <c r="EF30" s="156">
        <f t="shared" si="71"/>
        <v>0</v>
      </c>
      <c r="EG30" s="156">
        <f t="shared" si="71"/>
        <v>0</v>
      </c>
      <c r="EH30" s="156">
        <f t="shared" ref="EH30:EK30" si="72">IF(OR(EH$2&gt;$H30,EH$2&lt;$G30),0,IF($B30="S-Curve",(_xlfn.NORM.DIST(EH$2-$G30+1,$I30/2,$C30,TRUE)-_xlfn.NORM.DIST(EG$2-$G30+1,$I30/2,$C30,TRUE))/(1-2*_xlfn.NORM.DIST(0,$I30/2,$C30,TRUE))*$E30,$E30/$I30))</f>
        <v>0</v>
      </c>
      <c r="EI30" s="156">
        <f t="shared" si="72"/>
        <v>0</v>
      </c>
      <c r="EJ30" s="156">
        <f t="shared" si="72"/>
        <v>0</v>
      </c>
      <c r="EK30" s="156">
        <f t="shared" si="72"/>
        <v>0</v>
      </c>
    </row>
    <row r="31" spans="1:141" x14ac:dyDescent="0.25">
      <c r="A31" s="47" t="str">
        <f t="shared" si="65"/>
        <v>OK</v>
      </c>
      <c r="B31" s="117" t="s">
        <v>250</v>
      </c>
      <c r="C31" s="117">
        <v>1</v>
      </c>
      <c r="D31" s="233" t="s">
        <v>121</v>
      </c>
      <c r="E31" s="124">
        <v>0</v>
      </c>
      <c r="F31" s="234">
        <f>E31/Summary!$B$2</f>
        <v>0</v>
      </c>
      <c r="G31" s="235">
        <v>1</v>
      </c>
      <c r="H31" s="235">
        <v>1</v>
      </c>
      <c r="I31" s="236">
        <f t="shared" si="66"/>
        <v>1</v>
      </c>
      <c r="J31" s="156">
        <f t="shared" ref="J31:BU31" si="73">IF(OR(J$2&gt;$H31,J$2&lt;$G31),0,IF($B31="S-Curve",(_xlfn.NORM.DIST(J$2-$G31+1,$I31/2,$C31,TRUE)-_xlfn.NORM.DIST(I$2-$G31+1,$I31/2,$C31,TRUE))/(1-2*_xlfn.NORM.DIST(0,$I31/2,$C31,TRUE))*$E31,$E31/$I31))</f>
        <v>0</v>
      </c>
      <c r="K31" s="156">
        <f t="shared" si="73"/>
        <v>0</v>
      </c>
      <c r="L31" s="156">
        <f t="shared" si="73"/>
        <v>0</v>
      </c>
      <c r="M31" s="156">
        <f t="shared" si="73"/>
        <v>0</v>
      </c>
      <c r="N31" s="156">
        <f t="shared" si="73"/>
        <v>0</v>
      </c>
      <c r="O31" s="156">
        <f t="shared" si="73"/>
        <v>0</v>
      </c>
      <c r="P31" s="156">
        <f t="shared" si="73"/>
        <v>0</v>
      </c>
      <c r="Q31" s="156">
        <f t="shared" si="73"/>
        <v>0</v>
      </c>
      <c r="R31" s="156">
        <f t="shared" si="73"/>
        <v>0</v>
      </c>
      <c r="S31" s="156">
        <f t="shared" si="73"/>
        <v>0</v>
      </c>
      <c r="T31" s="156">
        <f t="shared" si="73"/>
        <v>0</v>
      </c>
      <c r="U31" s="156">
        <f t="shared" si="73"/>
        <v>0</v>
      </c>
      <c r="V31" s="156">
        <f t="shared" si="73"/>
        <v>0</v>
      </c>
      <c r="W31" s="156">
        <f t="shared" si="73"/>
        <v>0</v>
      </c>
      <c r="X31" s="156">
        <f t="shared" si="73"/>
        <v>0</v>
      </c>
      <c r="Y31" s="156">
        <f t="shared" si="73"/>
        <v>0</v>
      </c>
      <c r="Z31" s="156">
        <f t="shared" si="73"/>
        <v>0</v>
      </c>
      <c r="AA31" s="156">
        <f t="shared" si="73"/>
        <v>0</v>
      </c>
      <c r="AB31" s="156">
        <f t="shared" si="73"/>
        <v>0</v>
      </c>
      <c r="AC31" s="156">
        <f t="shared" si="73"/>
        <v>0</v>
      </c>
      <c r="AD31" s="156">
        <f t="shared" si="73"/>
        <v>0</v>
      </c>
      <c r="AE31" s="156">
        <f t="shared" si="73"/>
        <v>0</v>
      </c>
      <c r="AF31" s="156">
        <f t="shared" si="73"/>
        <v>0</v>
      </c>
      <c r="AG31" s="156">
        <f t="shared" si="73"/>
        <v>0</v>
      </c>
      <c r="AH31" s="156">
        <f t="shared" si="73"/>
        <v>0</v>
      </c>
      <c r="AI31" s="156">
        <f t="shared" si="73"/>
        <v>0</v>
      </c>
      <c r="AJ31" s="156">
        <f t="shared" si="73"/>
        <v>0</v>
      </c>
      <c r="AK31" s="156">
        <f t="shared" si="73"/>
        <v>0</v>
      </c>
      <c r="AL31" s="156">
        <f t="shared" si="73"/>
        <v>0</v>
      </c>
      <c r="AM31" s="156">
        <f t="shared" si="73"/>
        <v>0</v>
      </c>
      <c r="AN31" s="156">
        <f t="shared" si="73"/>
        <v>0</v>
      </c>
      <c r="AO31" s="156">
        <f t="shared" si="73"/>
        <v>0</v>
      </c>
      <c r="AP31" s="156">
        <f t="shared" si="73"/>
        <v>0</v>
      </c>
      <c r="AQ31" s="156">
        <f t="shared" si="73"/>
        <v>0</v>
      </c>
      <c r="AR31" s="156">
        <f t="shared" si="73"/>
        <v>0</v>
      </c>
      <c r="AS31" s="156">
        <f t="shared" si="73"/>
        <v>0</v>
      </c>
      <c r="AT31" s="156">
        <f t="shared" si="73"/>
        <v>0</v>
      </c>
      <c r="AU31" s="156">
        <f t="shared" si="73"/>
        <v>0</v>
      </c>
      <c r="AV31" s="156">
        <f t="shared" si="73"/>
        <v>0</v>
      </c>
      <c r="AW31" s="156">
        <f t="shared" si="73"/>
        <v>0</v>
      </c>
      <c r="AX31" s="156">
        <f t="shared" si="73"/>
        <v>0</v>
      </c>
      <c r="AY31" s="156">
        <f t="shared" si="73"/>
        <v>0</v>
      </c>
      <c r="AZ31" s="156">
        <f t="shared" si="73"/>
        <v>0</v>
      </c>
      <c r="BA31" s="156">
        <f t="shared" si="73"/>
        <v>0</v>
      </c>
      <c r="BB31" s="156">
        <f t="shared" si="73"/>
        <v>0</v>
      </c>
      <c r="BC31" s="156">
        <f t="shared" si="73"/>
        <v>0</v>
      </c>
      <c r="BD31" s="156">
        <f t="shared" si="73"/>
        <v>0</v>
      </c>
      <c r="BE31" s="156">
        <f t="shared" si="73"/>
        <v>0</v>
      </c>
      <c r="BF31" s="156">
        <f t="shared" si="73"/>
        <v>0</v>
      </c>
      <c r="BG31" s="156">
        <f t="shared" si="73"/>
        <v>0</v>
      </c>
      <c r="BH31" s="156">
        <f t="shared" si="73"/>
        <v>0</v>
      </c>
      <c r="BI31" s="156">
        <f t="shared" si="73"/>
        <v>0</v>
      </c>
      <c r="BJ31" s="156">
        <f t="shared" si="73"/>
        <v>0</v>
      </c>
      <c r="BK31" s="156">
        <f t="shared" si="73"/>
        <v>0</v>
      </c>
      <c r="BL31" s="156">
        <f t="shared" si="73"/>
        <v>0</v>
      </c>
      <c r="BM31" s="156">
        <f t="shared" si="73"/>
        <v>0</v>
      </c>
      <c r="BN31" s="156">
        <f t="shared" si="73"/>
        <v>0</v>
      </c>
      <c r="BO31" s="156">
        <f t="shared" si="73"/>
        <v>0</v>
      </c>
      <c r="BP31" s="156">
        <f t="shared" si="73"/>
        <v>0</v>
      </c>
      <c r="BQ31" s="156">
        <f t="shared" si="73"/>
        <v>0</v>
      </c>
      <c r="BR31" s="156">
        <f t="shared" si="73"/>
        <v>0</v>
      </c>
      <c r="BS31" s="156">
        <f t="shared" si="73"/>
        <v>0</v>
      </c>
      <c r="BT31" s="156">
        <f t="shared" si="73"/>
        <v>0</v>
      </c>
      <c r="BU31" s="156">
        <f t="shared" si="73"/>
        <v>0</v>
      </c>
      <c r="BV31" s="156">
        <f t="shared" ref="BV31:EG31" si="74">IF(OR(BV$2&gt;$H31,BV$2&lt;$G31),0,IF($B31="S-Curve",(_xlfn.NORM.DIST(BV$2-$G31+1,$I31/2,$C31,TRUE)-_xlfn.NORM.DIST(BU$2-$G31+1,$I31/2,$C31,TRUE))/(1-2*_xlfn.NORM.DIST(0,$I31/2,$C31,TRUE))*$E31,$E31/$I31))</f>
        <v>0</v>
      </c>
      <c r="BW31" s="156">
        <f t="shared" si="74"/>
        <v>0</v>
      </c>
      <c r="BX31" s="156">
        <f t="shared" si="74"/>
        <v>0</v>
      </c>
      <c r="BY31" s="156">
        <f t="shared" si="74"/>
        <v>0</v>
      </c>
      <c r="BZ31" s="156">
        <f t="shared" si="74"/>
        <v>0</v>
      </c>
      <c r="CA31" s="156">
        <f t="shared" si="74"/>
        <v>0</v>
      </c>
      <c r="CB31" s="156">
        <f t="shared" si="74"/>
        <v>0</v>
      </c>
      <c r="CC31" s="156">
        <f t="shared" si="74"/>
        <v>0</v>
      </c>
      <c r="CD31" s="156">
        <f t="shared" si="74"/>
        <v>0</v>
      </c>
      <c r="CE31" s="156">
        <f t="shared" si="74"/>
        <v>0</v>
      </c>
      <c r="CF31" s="156">
        <f t="shared" si="74"/>
        <v>0</v>
      </c>
      <c r="CG31" s="156">
        <f t="shared" si="74"/>
        <v>0</v>
      </c>
      <c r="CH31" s="156">
        <f t="shared" si="74"/>
        <v>0</v>
      </c>
      <c r="CI31" s="156">
        <f t="shared" si="74"/>
        <v>0</v>
      </c>
      <c r="CJ31" s="156">
        <f t="shared" si="74"/>
        <v>0</v>
      </c>
      <c r="CK31" s="156">
        <f t="shared" si="74"/>
        <v>0</v>
      </c>
      <c r="CL31" s="156">
        <f t="shared" si="74"/>
        <v>0</v>
      </c>
      <c r="CM31" s="156">
        <f t="shared" si="74"/>
        <v>0</v>
      </c>
      <c r="CN31" s="156">
        <f t="shared" si="74"/>
        <v>0</v>
      </c>
      <c r="CO31" s="156">
        <f t="shared" si="74"/>
        <v>0</v>
      </c>
      <c r="CP31" s="156">
        <f t="shared" si="74"/>
        <v>0</v>
      </c>
      <c r="CQ31" s="156">
        <f t="shared" si="74"/>
        <v>0</v>
      </c>
      <c r="CR31" s="156">
        <f t="shared" si="74"/>
        <v>0</v>
      </c>
      <c r="CS31" s="156">
        <f t="shared" si="74"/>
        <v>0</v>
      </c>
      <c r="CT31" s="156">
        <f t="shared" si="74"/>
        <v>0</v>
      </c>
      <c r="CU31" s="156">
        <f t="shared" si="74"/>
        <v>0</v>
      </c>
      <c r="CV31" s="156">
        <f t="shared" si="74"/>
        <v>0</v>
      </c>
      <c r="CW31" s="156">
        <f t="shared" si="74"/>
        <v>0</v>
      </c>
      <c r="CX31" s="156">
        <f t="shared" si="74"/>
        <v>0</v>
      </c>
      <c r="CY31" s="156">
        <f t="shared" si="74"/>
        <v>0</v>
      </c>
      <c r="CZ31" s="156">
        <f t="shared" si="74"/>
        <v>0</v>
      </c>
      <c r="DA31" s="156">
        <f t="shared" si="74"/>
        <v>0</v>
      </c>
      <c r="DB31" s="156">
        <f t="shared" si="74"/>
        <v>0</v>
      </c>
      <c r="DC31" s="156">
        <f t="shared" si="74"/>
        <v>0</v>
      </c>
      <c r="DD31" s="156">
        <f t="shared" si="74"/>
        <v>0</v>
      </c>
      <c r="DE31" s="156">
        <f t="shared" si="74"/>
        <v>0</v>
      </c>
      <c r="DF31" s="156">
        <f t="shared" si="74"/>
        <v>0</v>
      </c>
      <c r="DG31" s="156">
        <f t="shared" si="74"/>
        <v>0</v>
      </c>
      <c r="DH31" s="156">
        <f t="shared" si="74"/>
        <v>0</v>
      </c>
      <c r="DI31" s="156">
        <f t="shared" si="74"/>
        <v>0</v>
      </c>
      <c r="DJ31" s="156">
        <f t="shared" si="74"/>
        <v>0</v>
      </c>
      <c r="DK31" s="156">
        <f t="shared" si="74"/>
        <v>0</v>
      </c>
      <c r="DL31" s="156">
        <f t="shared" si="74"/>
        <v>0</v>
      </c>
      <c r="DM31" s="156">
        <f t="shared" si="74"/>
        <v>0</v>
      </c>
      <c r="DN31" s="156">
        <f t="shared" si="74"/>
        <v>0</v>
      </c>
      <c r="DO31" s="156">
        <f t="shared" si="74"/>
        <v>0</v>
      </c>
      <c r="DP31" s="156">
        <f t="shared" si="74"/>
        <v>0</v>
      </c>
      <c r="DQ31" s="156">
        <f t="shared" si="74"/>
        <v>0</v>
      </c>
      <c r="DR31" s="156">
        <f t="shared" si="74"/>
        <v>0</v>
      </c>
      <c r="DS31" s="156">
        <f t="shared" si="74"/>
        <v>0</v>
      </c>
      <c r="DT31" s="156">
        <f t="shared" si="74"/>
        <v>0</v>
      </c>
      <c r="DU31" s="156">
        <f t="shared" si="74"/>
        <v>0</v>
      </c>
      <c r="DV31" s="156">
        <f t="shared" si="74"/>
        <v>0</v>
      </c>
      <c r="DW31" s="156">
        <f t="shared" si="74"/>
        <v>0</v>
      </c>
      <c r="DX31" s="156">
        <f t="shared" si="74"/>
        <v>0</v>
      </c>
      <c r="DY31" s="156">
        <f t="shared" si="74"/>
        <v>0</v>
      </c>
      <c r="DZ31" s="156">
        <f t="shared" si="74"/>
        <v>0</v>
      </c>
      <c r="EA31" s="156">
        <f t="shared" si="74"/>
        <v>0</v>
      </c>
      <c r="EB31" s="156">
        <f t="shared" si="74"/>
        <v>0</v>
      </c>
      <c r="EC31" s="156">
        <f t="shared" si="74"/>
        <v>0</v>
      </c>
      <c r="ED31" s="156">
        <f t="shared" si="74"/>
        <v>0</v>
      </c>
      <c r="EE31" s="156">
        <f t="shared" si="74"/>
        <v>0</v>
      </c>
      <c r="EF31" s="156">
        <f t="shared" si="74"/>
        <v>0</v>
      </c>
      <c r="EG31" s="156">
        <f t="shared" si="74"/>
        <v>0</v>
      </c>
      <c r="EH31" s="156">
        <f t="shared" ref="EH31:EK31" si="75">IF(OR(EH$2&gt;$H31,EH$2&lt;$G31),0,IF($B31="S-Curve",(_xlfn.NORM.DIST(EH$2-$G31+1,$I31/2,$C31,TRUE)-_xlfn.NORM.DIST(EG$2-$G31+1,$I31/2,$C31,TRUE))/(1-2*_xlfn.NORM.DIST(0,$I31/2,$C31,TRUE))*$E31,$E31/$I31))</f>
        <v>0</v>
      </c>
      <c r="EI31" s="156">
        <f t="shared" si="75"/>
        <v>0</v>
      </c>
      <c r="EJ31" s="156">
        <f t="shared" si="75"/>
        <v>0</v>
      </c>
      <c r="EK31" s="156">
        <f t="shared" si="75"/>
        <v>0</v>
      </c>
    </row>
    <row r="32" spans="1:141" x14ac:dyDescent="0.25">
      <c r="A32" s="47" t="str">
        <f t="shared" si="65"/>
        <v>OK</v>
      </c>
      <c r="B32" s="117" t="s">
        <v>250</v>
      </c>
      <c r="C32" s="117">
        <v>1</v>
      </c>
      <c r="D32" s="233" t="s">
        <v>121</v>
      </c>
      <c r="E32" s="124">
        <v>0</v>
      </c>
      <c r="F32" s="234">
        <f>E32/Summary!$B$2</f>
        <v>0</v>
      </c>
      <c r="G32" s="235">
        <v>1</v>
      </c>
      <c r="H32" s="235">
        <v>1</v>
      </c>
      <c r="I32" s="236">
        <f t="shared" si="66"/>
        <v>1</v>
      </c>
      <c r="J32" s="156">
        <f t="shared" ref="J32:BU32" si="76">IF(OR(J$2&gt;$H32,J$2&lt;$G32),0,IF($B32="S-Curve",(_xlfn.NORM.DIST(J$2-$G32+1,$I32/2,$C32,TRUE)-_xlfn.NORM.DIST(I$2-$G32+1,$I32/2,$C32,TRUE))/(1-2*_xlfn.NORM.DIST(0,$I32/2,$C32,TRUE))*$E32,$E32/$I32))</f>
        <v>0</v>
      </c>
      <c r="K32" s="156">
        <f t="shared" si="76"/>
        <v>0</v>
      </c>
      <c r="L32" s="156">
        <f t="shared" si="76"/>
        <v>0</v>
      </c>
      <c r="M32" s="156">
        <f t="shared" si="76"/>
        <v>0</v>
      </c>
      <c r="N32" s="156">
        <f t="shared" si="76"/>
        <v>0</v>
      </c>
      <c r="O32" s="156">
        <f t="shared" si="76"/>
        <v>0</v>
      </c>
      <c r="P32" s="156">
        <f t="shared" si="76"/>
        <v>0</v>
      </c>
      <c r="Q32" s="156">
        <f t="shared" si="76"/>
        <v>0</v>
      </c>
      <c r="R32" s="156">
        <f t="shared" si="76"/>
        <v>0</v>
      </c>
      <c r="S32" s="156">
        <f t="shared" si="76"/>
        <v>0</v>
      </c>
      <c r="T32" s="156">
        <f t="shared" si="76"/>
        <v>0</v>
      </c>
      <c r="U32" s="156">
        <f t="shared" si="76"/>
        <v>0</v>
      </c>
      <c r="V32" s="156">
        <f t="shared" si="76"/>
        <v>0</v>
      </c>
      <c r="W32" s="156">
        <f t="shared" si="76"/>
        <v>0</v>
      </c>
      <c r="X32" s="156">
        <f t="shared" si="76"/>
        <v>0</v>
      </c>
      <c r="Y32" s="156">
        <f t="shared" si="76"/>
        <v>0</v>
      </c>
      <c r="Z32" s="156">
        <f t="shared" si="76"/>
        <v>0</v>
      </c>
      <c r="AA32" s="156">
        <f t="shared" si="76"/>
        <v>0</v>
      </c>
      <c r="AB32" s="156">
        <f t="shared" si="76"/>
        <v>0</v>
      </c>
      <c r="AC32" s="156">
        <f t="shared" si="76"/>
        <v>0</v>
      </c>
      <c r="AD32" s="156">
        <f t="shared" si="76"/>
        <v>0</v>
      </c>
      <c r="AE32" s="156">
        <f t="shared" si="76"/>
        <v>0</v>
      </c>
      <c r="AF32" s="156">
        <f t="shared" si="76"/>
        <v>0</v>
      </c>
      <c r="AG32" s="156">
        <f t="shared" si="76"/>
        <v>0</v>
      </c>
      <c r="AH32" s="156">
        <f t="shared" si="76"/>
        <v>0</v>
      </c>
      <c r="AI32" s="156">
        <f t="shared" si="76"/>
        <v>0</v>
      </c>
      <c r="AJ32" s="156">
        <f t="shared" si="76"/>
        <v>0</v>
      </c>
      <c r="AK32" s="156">
        <f t="shared" si="76"/>
        <v>0</v>
      </c>
      <c r="AL32" s="156">
        <f t="shared" si="76"/>
        <v>0</v>
      </c>
      <c r="AM32" s="156">
        <f t="shared" si="76"/>
        <v>0</v>
      </c>
      <c r="AN32" s="156">
        <f t="shared" si="76"/>
        <v>0</v>
      </c>
      <c r="AO32" s="156">
        <f t="shared" si="76"/>
        <v>0</v>
      </c>
      <c r="AP32" s="156">
        <f t="shared" si="76"/>
        <v>0</v>
      </c>
      <c r="AQ32" s="156">
        <f t="shared" si="76"/>
        <v>0</v>
      </c>
      <c r="AR32" s="156">
        <f t="shared" si="76"/>
        <v>0</v>
      </c>
      <c r="AS32" s="156">
        <f t="shared" si="76"/>
        <v>0</v>
      </c>
      <c r="AT32" s="156">
        <f t="shared" si="76"/>
        <v>0</v>
      </c>
      <c r="AU32" s="156">
        <f t="shared" si="76"/>
        <v>0</v>
      </c>
      <c r="AV32" s="156">
        <f t="shared" si="76"/>
        <v>0</v>
      </c>
      <c r="AW32" s="156">
        <f t="shared" si="76"/>
        <v>0</v>
      </c>
      <c r="AX32" s="156">
        <f t="shared" si="76"/>
        <v>0</v>
      </c>
      <c r="AY32" s="156">
        <f t="shared" si="76"/>
        <v>0</v>
      </c>
      <c r="AZ32" s="156">
        <f t="shared" si="76"/>
        <v>0</v>
      </c>
      <c r="BA32" s="156">
        <f t="shared" si="76"/>
        <v>0</v>
      </c>
      <c r="BB32" s="156">
        <f t="shared" si="76"/>
        <v>0</v>
      </c>
      <c r="BC32" s="156">
        <f t="shared" si="76"/>
        <v>0</v>
      </c>
      <c r="BD32" s="156">
        <f t="shared" si="76"/>
        <v>0</v>
      </c>
      <c r="BE32" s="156">
        <f t="shared" si="76"/>
        <v>0</v>
      </c>
      <c r="BF32" s="156">
        <f t="shared" si="76"/>
        <v>0</v>
      </c>
      <c r="BG32" s="156">
        <f t="shared" si="76"/>
        <v>0</v>
      </c>
      <c r="BH32" s="156">
        <f t="shared" si="76"/>
        <v>0</v>
      </c>
      <c r="BI32" s="156">
        <f t="shared" si="76"/>
        <v>0</v>
      </c>
      <c r="BJ32" s="156">
        <f t="shared" si="76"/>
        <v>0</v>
      </c>
      <c r="BK32" s="156">
        <f t="shared" si="76"/>
        <v>0</v>
      </c>
      <c r="BL32" s="156">
        <f t="shared" si="76"/>
        <v>0</v>
      </c>
      <c r="BM32" s="156">
        <f t="shared" si="76"/>
        <v>0</v>
      </c>
      <c r="BN32" s="156">
        <f t="shared" si="76"/>
        <v>0</v>
      </c>
      <c r="BO32" s="156">
        <f t="shared" si="76"/>
        <v>0</v>
      </c>
      <c r="BP32" s="156">
        <f t="shared" si="76"/>
        <v>0</v>
      </c>
      <c r="BQ32" s="156">
        <f t="shared" si="76"/>
        <v>0</v>
      </c>
      <c r="BR32" s="156">
        <f t="shared" si="76"/>
        <v>0</v>
      </c>
      <c r="BS32" s="156">
        <f t="shared" si="76"/>
        <v>0</v>
      </c>
      <c r="BT32" s="156">
        <f t="shared" si="76"/>
        <v>0</v>
      </c>
      <c r="BU32" s="156">
        <f t="shared" si="76"/>
        <v>0</v>
      </c>
      <c r="BV32" s="156">
        <f t="shared" ref="BV32:EG32" si="77">IF(OR(BV$2&gt;$H32,BV$2&lt;$G32),0,IF($B32="S-Curve",(_xlfn.NORM.DIST(BV$2-$G32+1,$I32/2,$C32,TRUE)-_xlfn.NORM.DIST(BU$2-$G32+1,$I32/2,$C32,TRUE))/(1-2*_xlfn.NORM.DIST(0,$I32/2,$C32,TRUE))*$E32,$E32/$I32))</f>
        <v>0</v>
      </c>
      <c r="BW32" s="156">
        <f t="shared" si="77"/>
        <v>0</v>
      </c>
      <c r="BX32" s="156">
        <f t="shared" si="77"/>
        <v>0</v>
      </c>
      <c r="BY32" s="156">
        <f t="shared" si="77"/>
        <v>0</v>
      </c>
      <c r="BZ32" s="156">
        <f t="shared" si="77"/>
        <v>0</v>
      </c>
      <c r="CA32" s="156">
        <f t="shared" si="77"/>
        <v>0</v>
      </c>
      <c r="CB32" s="156">
        <f t="shared" si="77"/>
        <v>0</v>
      </c>
      <c r="CC32" s="156">
        <f t="shared" si="77"/>
        <v>0</v>
      </c>
      <c r="CD32" s="156">
        <f t="shared" si="77"/>
        <v>0</v>
      </c>
      <c r="CE32" s="156">
        <f t="shared" si="77"/>
        <v>0</v>
      </c>
      <c r="CF32" s="156">
        <f t="shared" si="77"/>
        <v>0</v>
      </c>
      <c r="CG32" s="156">
        <f t="shared" si="77"/>
        <v>0</v>
      </c>
      <c r="CH32" s="156">
        <f t="shared" si="77"/>
        <v>0</v>
      </c>
      <c r="CI32" s="156">
        <f t="shared" si="77"/>
        <v>0</v>
      </c>
      <c r="CJ32" s="156">
        <f t="shared" si="77"/>
        <v>0</v>
      </c>
      <c r="CK32" s="156">
        <f t="shared" si="77"/>
        <v>0</v>
      </c>
      <c r="CL32" s="156">
        <f t="shared" si="77"/>
        <v>0</v>
      </c>
      <c r="CM32" s="156">
        <f t="shared" si="77"/>
        <v>0</v>
      </c>
      <c r="CN32" s="156">
        <f t="shared" si="77"/>
        <v>0</v>
      </c>
      <c r="CO32" s="156">
        <f t="shared" si="77"/>
        <v>0</v>
      </c>
      <c r="CP32" s="156">
        <f t="shared" si="77"/>
        <v>0</v>
      </c>
      <c r="CQ32" s="156">
        <f t="shared" si="77"/>
        <v>0</v>
      </c>
      <c r="CR32" s="156">
        <f t="shared" si="77"/>
        <v>0</v>
      </c>
      <c r="CS32" s="156">
        <f t="shared" si="77"/>
        <v>0</v>
      </c>
      <c r="CT32" s="156">
        <f t="shared" si="77"/>
        <v>0</v>
      </c>
      <c r="CU32" s="156">
        <f t="shared" si="77"/>
        <v>0</v>
      </c>
      <c r="CV32" s="156">
        <f t="shared" si="77"/>
        <v>0</v>
      </c>
      <c r="CW32" s="156">
        <f t="shared" si="77"/>
        <v>0</v>
      </c>
      <c r="CX32" s="156">
        <f t="shared" si="77"/>
        <v>0</v>
      </c>
      <c r="CY32" s="156">
        <f t="shared" si="77"/>
        <v>0</v>
      </c>
      <c r="CZ32" s="156">
        <f t="shared" si="77"/>
        <v>0</v>
      </c>
      <c r="DA32" s="156">
        <f t="shared" si="77"/>
        <v>0</v>
      </c>
      <c r="DB32" s="156">
        <f t="shared" si="77"/>
        <v>0</v>
      </c>
      <c r="DC32" s="156">
        <f t="shared" si="77"/>
        <v>0</v>
      </c>
      <c r="DD32" s="156">
        <f t="shared" si="77"/>
        <v>0</v>
      </c>
      <c r="DE32" s="156">
        <f t="shared" si="77"/>
        <v>0</v>
      </c>
      <c r="DF32" s="156">
        <f t="shared" si="77"/>
        <v>0</v>
      </c>
      <c r="DG32" s="156">
        <f t="shared" si="77"/>
        <v>0</v>
      </c>
      <c r="DH32" s="156">
        <f t="shared" si="77"/>
        <v>0</v>
      </c>
      <c r="DI32" s="156">
        <f t="shared" si="77"/>
        <v>0</v>
      </c>
      <c r="DJ32" s="156">
        <f t="shared" si="77"/>
        <v>0</v>
      </c>
      <c r="DK32" s="156">
        <f t="shared" si="77"/>
        <v>0</v>
      </c>
      <c r="DL32" s="156">
        <f t="shared" si="77"/>
        <v>0</v>
      </c>
      <c r="DM32" s="156">
        <f t="shared" si="77"/>
        <v>0</v>
      </c>
      <c r="DN32" s="156">
        <f t="shared" si="77"/>
        <v>0</v>
      </c>
      <c r="DO32" s="156">
        <f t="shared" si="77"/>
        <v>0</v>
      </c>
      <c r="DP32" s="156">
        <f t="shared" si="77"/>
        <v>0</v>
      </c>
      <c r="DQ32" s="156">
        <f t="shared" si="77"/>
        <v>0</v>
      </c>
      <c r="DR32" s="156">
        <f t="shared" si="77"/>
        <v>0</v>
      </c>
      <c r="DS32" s="156">
        <f t="shared" si="77"/>
        <v>0</v>
      </c>
      <c r="DT32" s="156">
        <f t="shared" si="77"/>
        <v>0</v>
      </c>
      <c r="DU32" s="156">
        <f t="shared" si="77"/>
        <v>0</v>
      </c>
      <c r="DV32" s="156">
        <f t="shared" si="77"/>
        <v>0</v>
      </c>
      <c r="DW32" s="156">
        <f t="shared" si="77"/>
        <v>0</v>
      </c>
      <c r="DX32" s="156">
        <f t="shared" si="77"/>
        <v>0</v>
      </c>
      <c r="DY32" s="156">
        <f t="shared" si="77"/>
        <v>0</v>
      </c>
      <c r="DZ32" s="156">
        <f t="shared" si="77"/>
        <v>0</v>
      </c>
      <c r="EA32" s="156">
        <f t="shared" si="77"/>
        <v>0</v>
      </c>
      <c r="EB32" s="156">
        <f t="shared" si="77"/>
        <v>0</v>
      </c>
      <c r="EC32" s="156">
        <f t="shared" si="77"/>
        <v>0</v>
      </c>
      <c r="ED32" s="156">
        <f t="shared" si="77"/>
        <v>0</v>
      </c>
      <c r="EE32" s="156">
        <f t="shared" si="77"/>
        <v>0</v>
      </c>
      <c r="EF32" s="156">
        <f t="shared" si="77"/>
        <v>0</v>
      </c>
      <c r="EG32" s="156">
        <f t="shared" si="77"/>
        <v>0</v>
      </c>
      <c r="EH32" s="156">
        <f t="shared" ref="EH32:EK32" si="78">IF(OR(EH$2&gt;$H32,EH$2&lt;$G32),0,IF($B32="S-Curve",(_xlfn.NORM.DIST(EH$2-$G32+1,$I32/2,$C32,TRUE)-_xlfn.NORM.DIST(EG$2-$G32+1,$I32/2,$C32,TRUE))/(1-2*_xlfn.NORM.DIST(0,$I32/2,$C32,TRUE))*$E32,$E32/$I32))</f>
        <v>0</v>
      </c>
      <c r="EI32" s="156">
        <f t="shared" si="78"/>
        <v>0</v>
      </c>
      <c r="EJ32" s="156">
        <f t="shared" si="78"/>
        <v>0</v>
      </c>
      <c r="EK32" s="156">
        <f t="shared" si="78"/>
        <v>0</v>
      </c>
    </row>
    <row r="33" spans="1:141" x14ac:dyDescent="0.25">
      <c r="A33" s="47" t="str">
        <f t="shared" si="65"/>
        <v>OK</v>
      </c>
      <c r="B33" s="117" t="s">
        <v>250</v>
      </c>
      <c r="C33" s="117">
        <v>1</v>
      </c>
      <c r="D33" s="233" t="s">
        <v>121</v>
      </c>
      <c r="E33" s="124">
        <v>0</v>
      </c>
      <c r="F33" s="234">
        <f>E33/Summary!$B$2</f>
        <v>0</v>
      </c>
      <c r="G33" s="235">
        <v>1</v>
      </c>
      <c r="H33" s="235">
        <v>1</v>
      </c>
      <c r="I33" s="236">
        <f t="shared" si="66"/>
        <v>1</v>
      </c>
      <c r="J33" s="156">
        <f t="shared" ref="J33:BU33" si="79">IF(OR(J$2&gt;$H33,J$2&lt;$G33),0,IF($B33="S-Curve",(_xlfn.NORM.DIST(J$2-$G33+1,$I33/2,$C33,TRUE)-_xlfn.NORM.DIST(I$2-$G33+1,$I33/2,$C33,TRUE))/(1-2*_xlfn.NORM.DIST(0,$I33/2,$C33,TRUE))*$E33,$E33/$I33))</f>
        <v>0</v>
      </c>
      <c r="K33" s="156">
        <f t="shared" si="79"/>
        <v>0</v>
      </c>
      <c r="L33" s="156">
        <f t="shared" si="79"/>
        <v>0</v>
      </c>
      <c r="M33" s="156">
        <f t="shared" si="79"/>
        <v>0</v>
      </c>
      <c r="N33" s="156">
        <f t="shared" si="79"/>
        <v>0</v>
      </c>
      <c r="O33" s="156">
        <f t="shared" si="79"/>
        <v>0</v>
      </c>
      <c r="P33" s="156">
        <f t="shared" si="79"/>
        <v>0</v>
      </c>
      <c r="Q33" s="156">
        <f t="shared" si="79"/>
        <v>0</v>
      </c>
      <c r="R33" s="156">
        <f t="shared" si="79"/>
        <v>0</v>
      </c>
      <c r="S33" s="156">
        <f t="shared" si="79"/>
        <v>0</v>
      </c>
      <c r="T33" s="156">
        <f t="shared" si="79"/>
        <v>0</v>
      </c>
      <c r="U33" s="156">
        <f t="shared" si="79"/>
        <v>0</v>
      </c>
      <c r="V33" s="156">
        <f t="shared" si="79"/>
        <v>0</v>
      </c>
      <c r="W33" s="156">
        <f t="shared" si="79"/>
        <v>0</v>
      </c>
      <c r="X33" s="156">
        <f t="shared" si="79"/>
        <v>0</v>
      </c>
      <c r="Y33" s="156">
        <f t="shared" si="79"/>
        <v>0</v>
      </c>
      <c r="Z33" s="156">
        <f t="shared" si="79"/>
        <v>0</v>
      </c>
      <c r="AA33" s="156">
        <f t="shared" si="79"/>
        <v>0</v>
      </c>
      <c r="AB33" s="156">
        <f t="shared" si="79"/>
        <v>0</v>
      </c>
      <c r="AC33" s="156">
        <f t="shared" si="79"/>
        <v>0</v>
      </c>
      <c r="AD33" s="156">
        <f t="shared" si="79"/>
        <v>0</v>
      </c>
      <c r="AE33" s="156">
        <f t="shared" si="79"/>
        <v>0</v>
      </c>
      <c r="AF33" s="156">
        <f t="shared" si="79"/>
        <v>0</v>
      </c>
      <c r="AG33" s="156">
        <f t="shared" si="79"/>
        <v>0</v>
      </c>
      <c r="AH33" s="156">
        <f t="shared" si="79"/>
        <v>0</v>
      </c>
      <c r="AI33" s="156">
        <f t="shared" si="79"/>
        <v>0</v>
      </c>
      <c r="AJ33" s="156">
        <f t="shared" si="79"/>
        <v>0</v>
      </c>
      <c r="AK33" s="156">
        <f t="shared" si="79"/>
        <v>0</v>
      </c>
      <c r="AL33" s="156">
        <f t="shared" si="79"/>
        <v>0</v>
      </c>
      <c r="AM33" s="156">
        <f t="shared" si="79"/>
        <v>0</v>
      </c>
      <c r="AN33" s="156">
        <f t="shared" si="79"/>
        <v>0</v>
      </c>
      <c r="AO33" s="156">
        <f t="shared" si="79"/>
        <v>0</v>
      </c>
      <c r="AP33" s="156">
        <f t="shared" si="79"/>
        <v>0</v>
      </c>
      <c r="AQ33" s="156">
        <f t="shared" si="79"/>
        <v>0</v>
      </c>
      <c r="AR33" s="156">
        <f t="shared" si="79"/>
        <v>0</v>
      </c>
      <c r="AS33" s="156">
        <f t="shared" si="79"/>
        <v>0</v>
      </c>
      <c r="AT33" s="156">
        <f t="shared" si="79"/>
        <v>0</v>
      </c>
      <c r="AU33" s="156">
        <f t="shared" si="79"/>
        <v>0</v>
      </c>
      <c r="AV33" s="156">
        <f t="shared" si="79"/>
        <v>0</v>
      </c>
      <c r="AW33" s="156">
        <f t="shared" si="79"/>
        <v>0</v>
      </c>
      <c r="AX33" s="156">
        <f t="shared" si="79"/>
        <v>0</v>
      </c>
      <c r="AY33" s="156">
        <f t="shared" si="79"/>
        <v>0</v>
      </c>
      <c r="AZ33" s="156">
        <f t="shared" si="79"/>
        <v>0</v>
      </c>
      <c r="BA33" s="156">
        <f t="shared" si="79"/>
        <v>0</v>
      </c>
      <c r="BB33" s="156">
        <f t="shared" si="79"/>
        <v>0</v>
      </c>
      <c r="BC33" s="156">
        <f t="shared" si="79"/>
        <v>0</v>
      </c>
      <c r="BD33" s="156">
        <f t="shared" si="79"/>
        <v>0</v>
      </c>
      <c r="BE33" s="156">
        <f t="shared" si="79"/>
        <v>0</v>
      </c>
      <c r="BF33" s="156">
        <f t="shared" si="79"/>
        <v>0</v>
      </c>
      <c r="BG33" s="156">
        <f t="shared" si="79"/>
        <v>0</v>
      </c>
      <c r="BH33" s="156">
        <f t="shared" si="79"/>
        <v>0</v>
      </c>
      <c r="BI33" s="156">
        <f t="shared" si="79"/>
        <v>0</v>
      </c>
      <c r="BJ33" s="156">
        <f t="shared" si="79"/>
        <v>0</v>
      </c>
      <c r="BK33" s="156">
        <f t="shared" si="79"/>
        <v>0</v>
      </c>
      <c r="BL33" s="156">
        <f t="shared" si="79"/>
        <v>0</v>
      </c>
      <c r="BM33" s="156">
        <f t="shared" si="79"/>
        <v>0</v>
      </c>
      <c r="BN33" s="156">
        <f t="shared" si="79"/>
        <v>0</v>
      </c>
      <c r="BO33" s="156">
        <f t="shared" si="79"/>
        <v>0</v>
      </c>
      <c r="BP33" s="156">
        <f t="shared" si="79"/>
        <v>0</v>
      </c>
      <c r="BQ33" s="156">
        <f t="shared" si="79"/>
        <v>0</v>
      </c>
      <c r="BR33" s="156">
        <f t="shared" si="79"/>
        <v>0</v>
      </c>
      <c r="BS33" s="156">
        <f t="shared" si="79"/>
        <v>0</v>
      </c>
      <c r="BT33" s="156">
        <f t="shared" si="79"/>
        <v>0</v>
      </c>
      <c r="BU33" s="156">
        <f t="shared" si="79"/>
        <v>0</v>
      </c>
      <c r="BV33" s="156">
        <f t="shared" ref="BV33:EG33" si="80">IF(OR(BV$2&gt;$H33,BV$2&lt;$G33),0,IF($B33="S-Curve",(_xlfn.NORM.DIST(BV$2-$G33+1,$I33/2,$C33,TRUE)-_xlfn.NORM.DIST(BU$2-$G33+1,$I33/2,$C33,TRUE))/(1-2*_xlfn.NORM.DIST(0,$I33/2,$C33,TRUE))*$E33,$E33/$I33))</f>
        <v>0</v>
      </c>
      <c r="BW33" s="156">
        <f t="shared" si="80"/>
        <v>0</v>
      </c>
      <c r="BX33" s="156">
        <f t="shared" si="80"/>
        <v>0</v>
      </c>
      <c r="BY33" s="156">
        <f t="shared" si="80"/>
        <v>0</v>
      </c>
      <c r="BZ33" s="156">
        <f t="shared" si="80"/>
        <v>0</v>
      </c>
      <c r="CA33" s="156">
        <f t="shared" si="80"/>
        <v>0</v>
      </c>
      <c r="CB33" s="156">
        <f t="shared" si="80"/>
        <v>0</v>
      </c>
      <c r="CC33" s="156">
        <f t="shared" si="80"/>
        <v>0</v>
      </c>
      <c r="CD33" s="156">
        <f t="shared" si="80"/>
        <v>0</v>
      </c>
      <c r="CE33" s="156">
        <f t="shared" si="80"/>
        <v>0</v>
      </c>
      <c r="CF33" s="156">
        <f t="shared" si="80"/>
        <v>0</v>
      </c>
      <c r="CG33" s="156">
        <f t="shared" si="80"/>
        <v>0</v>
      </c>
      <c r="CH33" s="156">
        <f t="shared" si="80"/>
        <v>0</v>
      </c>
      <c r="CI33" s="156">
        <f t="shared" si="80"/>
        <v>0</v>
      </c>
      <c r="CJ33" s="156">
        <f t="shared" si="80"/>
        <v>0</v>
      </c>
      <c r="CK33" s="156">
        <f t="shared" si="80"/>
        <v>0</v>
      </c>
      <c r="CL33" s="156">
        <f t="shared" si="80"/>
        <v>0</v>
      </c>
      <c r="CM33" s="156">
        <f t="shared" si="80"/>
        <v>0</v>
      </c>
      <c r="CN33" s="156">
        <f t="shared" si="80"/>
        <v>0</v>
      </c>
      <c r="CO33" s="156">
        <f t="shared" si="80"/>
        <v>0</v>
      </c>
      <c r="CP33" s="156">
        <f t="shared" si="80"/>
        <v>0</v>
      </c>
      <c r="CQ33" s="156">
        <f t="shared" si="80"/>
        <v>0</v>
      </c>
      <c r="CR33" s="156">
        <f t="shared" si="80"/>
        <v>0</v>
      </c>
      <c r="CS33" s="156">
        <f t="shared" si="80"/>
        <v>0</v>
      </c>
      <c r="CT33" s="156">
        <f t="shared" si="80"/>
        <v>0</v>
      </c>
      <c r="CU33" s="156">
        <f t="shared" si="80"/>
        <v>0</v>
      </c>
      <c r="CV33" s="156">
        <f t="shared" si="80"/>
        <v>0</v>
      </c>
      <c r="CW33" s="156">
        <f t="shared" si="80"/>
        <v>0</v>
      </c>
      <c r="CX33" s="156">
        <f t="shared" si="80"/>
        <v>0</v>
      </c>
      <c r="CY33" s="156">
        <f t="shared" si="80"/>
        <v>0</v>
      </c>
      <c r="CZ33" s="156">
        <f t="shared" si="80"/>
        <v>0</v>
      </c>
      <c r="DA33" s="156">
        <f t="shared" si="80"/>
        <v>0</v>
      </c>
      <c r="DB33" s="156">
        <f t="shared" si="80"/>
        <v>0</v>
      </c>
      <c r="DC33" s="156">
        <f t="shared" si="80"/>
        <v>0</v>
      </c>
      <c r="DD33" s="156">
        <f t="shared" si="80"/>
        <v>0</v>
      </c>
      <c r="DE33" s="156">
        <f t="shared" si="80"/>
        <v>0</v>
      </c>
      <c r="DF33" s="156">
        <f t="shared" si="80"/>
        <v>0</v>
      </c>
      <c r="DG33" s="156">
        <f t="shared" si="80"/>
        <v>0</v>
      </c>
      <c r="DH33" s="156">
        <f t="shared" si="80"/>
        <v>0</v>
      </c>
      <c r="DI33" s="156">
        <f t="shared" si="80"/>
        <v>0</v>
      </c>
      <c r="DJ33" s="156">
        <f t="shared" si="80"/>
        <v>0</v>
      </c>
      <c r="DK33" s="156">
        <f t="shared" si="80"/>
        <v>0</v>
      </c>
      <c r="DL33" s="156">
        <f t="shared" si="80"/>
        <v>0</v>
      </c>
      <c r="DM33" s="156">
        <f t="shared" si="80"/>
        <v>0</v>
      </c>
      <c r="DN33" s="156">
        <f t="shared" si="80"/>
        <v>0</v>
      </c>
      <c r="DO33" s="156">
        <f t="shared" si="80"/>
        <v>0</v>
      </c>
      <c r="DP33" s="156">
        <f t="shared" si="80"/>
        <v>0</v>
      </c>
      <c r="DQ33" s="156">
        <f t="shared" si="80"/>
        <v>0</v>
      </c>
      <c r="DR33" s="156">
        <f t="shared" si="80"/>
        <v>0</v>
      </c>
      <c r="DS33" s="156">
        <f t="shared" si="80"/>
        <v>0</v>
      </c>
      <c r="DT33" s="156">
        <f t="shared" si="80"/>
        <v>0</v>
      </c>
      <c r="DU33" s="156">
        <f t="shared" si="80"/>
        <v>0</v>
      </c>
      <c r="DV33" s="156">
        <f t="shared" si="80"/>
        <v>0</v>
      </c>
      <c r="DW33" s="156">
        <f t="shared" si="80"/>
        <v>0</v>
      </c>
      <c r="DX33" s="156">
        <f t="shared" si="80"/>
        <v>0</v>
      </c>
      <c r="DY33" s="156">
        <f t="shared" si="80"/>
        <v>0</v>
      </c>
      <c r="DZ33" s="156">
        <f t="shared" si="80"/>
        <v>0</v>
      </c>
      <c r="EA33" s="156">
        <f t="shared" si="80"/>
        <v>0</v>
      </c>
      <c r="EB33" s="156">
        <f t="shared" si="80"/>
        <v>0</v>
      </c>
      <c r="EC33" s="156">
        <f t="shared" si="80"/>
        <v>0</v>
      </c>
      <c r="ED33" s="156">
        <f t="shared" si="80"/>
        <v>0</v>
      </c>
      <c r="EE33" s="156">
        <f t="shared" si="80"/>
        <v>0</v>
      </c>
      <c r="EF33" s="156">
        <f t="shared" si="80"/>
        <v>0</v>
      </c>
      <c r="EG33" s="156">
        <f t="shared" si="80"/>
        <v>0</v>
      </c>
      <c r="EH33" s="156">
        <f t="shared" ref="EH33:EK33" si="81">IF(OR(EH$2&gt;$H33,EH$2&lt;$G33),0,IF($B33="S-Curve",(_xlfn.NORM.DIST(EH$2-$G33+1,$I33/2,$C33,TRUE)-_xlfn.NORM.DIST(EG$2-$G33+1,$I33/2,$C33,TRUE))/(1-2*_xlfn.NORM.DIST(0,$I33/2,$C33,TRUE))*$E33,$E33/$I33))</f>
        <v>0</v>
      </c>
      <c r="EI33" s="156">
        <f t="shared" si="81"/>
        <v>0</v>
      </c>
      <c r="EJ33" s="156">
        <f t="shared" si="81"/>
        <v>0</v>
      </c>
      <c r="EK33" s="156">
        <f t="shared" si="81"/>
        <v>0</v>
      </c>
    </row>
    <row r="34" spans="1:141" x14ac:dyDescent="0.25">
      <c r="A34" s="47" t="str">
        <f t="shared" si="65"/>
        <v>OK</v>
      </c>
      <c r="B34" s="117" t="s">
        <v>250</v>
      </c>
      <c r="C34" s="117">
        <v>1</v>
      </c>
      <c r="D34" s="233" t="s">
        <v>121</v>
      </c>
      <c r="E34" s="124">
        <v>0</v>
      </c>
      <c r="F34" s="234">
        <f>E34/Summary!$B$2</f>
        <v>0</v>
      </c>
      <c r="G34" s="235">
        <v>1</v>
      </c>
      <c r="H34" s="235">
        <v>1</v>
      </c>
      <c r="I34" s="236">
        <f t="shared" si="66"/>
        <v>1</v>
      </c>
      <c r="J34" s="156">
        <f t="shared" ref="J34:BU34" si="82">IF(OR(J$2&gt;$H34,J$2&lt;$G34),0,IF($B34="S-Curve",(_xlfn.NORM.DIST(J$2-$G34+1,$I34/2,$C34,TRUE)-_xlfn.NORM.DIST(I$2-$G34+1,$I34/2,$C34,TRUE))/(1-2*_xlfn.NORM.DIST(0,$I34/2,$C34,TRUE))*$E34,$E34/$I34))</f>
        <v>0</v>
      </c>
      <c r="K34" s="156">
        <f t="shared" si="82"/>
        <v>0</v>
      </c>
      <c r="L34" s="156">
        <f t="shared" si="82"/>
        <v>0</v>
      </c>
      <c r="M34" s="156">
        <f t="shared" si="82"/>
        <v>0</v>
      </c>
      <c r="N34" s="156">
        <f t="shared" si="82"/>
        <v>0</v>
      </c>
      <c r="O34" s="156">
        <f t="shared" si="82"/>
        <v>0</v>
      </c>
      <c r="P34" s="156">
        <f t="shared" si="82"/>
        <v>0</v>
      </c>
      <c r="Q34" s="156">
        <f t="shared" si="82"/>
        <v>0</v>
      </c>
      <c r="R34" s="156">
        <f t="shared" si="82"/>
        <v>0</v>
      </c>
      <c r="S34" s="156">
        <f t="shared" si="82"/>
        <v>0</v>
      </c>
      <c r="T34" s="156">
        <f t="shared" si="82"/>
        <v>0</v>
      </c>
      <c r="U34" s="156">
        <f t="shared" si="82"/>
        <v>0</v>
      </c>
      <c r="V34" s="156">
        <f t="shared" si="82"/>
        <v>0</v>
      </c>
      <c r="W34" s="156">
        <f t="shared" si="82"/>
        <v>0</v>
      </c>
      <c r="X34" s="156">
        <f t="shared" si="82"/>
        <v>0</v>
      </c>
      <c r="Y34" s="156">
        <f t="shared" si="82"/>
        <v>0</v>
      </c>
      <c r="Z34" s="156">
        <f t="shared" si="82"/>
        <v>0</v>
      </c>
      <c r="AA34" s="156">
        <f t="shared" si="82"/>
        <v>0</v>
      </c>
      <c r="AB34" s="156">
        <f t="shared" si="82"/>
        <v>0</v>
      </c>
      <c r="AC34" s="156">
        <f t="shared" si="82"/>
        <v>0</v>
      </c>
      <c r="AD34" s="156">
        <f t="shared" si="82"/>
        <v>0</v>
      </c>
      <c r="AE34" s="156">
        <f t="shared" si="82"/>
        <v>0</v>
      </c>
      <c r="AF34" s="156">
        <f t="shared" si="82"/>
        <v>0</v>
      </c>
      <c r="AG34" s="156">
        <f t="shared" si="82"/>
        <v>0</v>
      </c>
      <c r="AH34" s="156">
        <f t="shared" si="82"/>
        <v>0</v>
      </c>
      <c r="AI34" s="156">
        <f t="shared" si="82"/>
        <v>0</v>
      </c>
      <c r="AJ34" s="156">
        <f t="shared" si="82"/>
        <v>0</v>
      </c>
      <c r="AK34" s="156">
        <f t="shared" si="82"/>
        <v>0</v>
      </c>
      <c r="AL34" s="156">
        <f t="shared" si="82"/>
        <v>0</v>
      </c>
      <c r="AM34" s="156">
        <f t="shared" si="82"/>
        <v>0</v>
      </c>
      <c r="AN34" s="156">
        <f t="shared" si="82"/>
        <v>0</v>
      </c>
      <c r="AO34" s="156">
        <f t="shared" si="82"/>
        <v>0</v>
      </c>
      <c r="AP34" s="156">
        <f t="shared" si="82"/>
        <v>0</v>
      </c>
      <c r="AQ34" s="156">
        <f t="shared" si="82"/>
        <v>0</v>
      </c>
      <c r="AR34" s="156">
        <f t="shared" si="82"/>
        <v>0</v>
      </c>
      <c r="AS34" s="156">
        <f t="shared" si="82"/>
        <v>0</v>
      </c>
      <c r="AT34" s="156">
        <f t="shared" si="82"/>
        <v>0</v>
      </c>
      <c r="AU34" s="156">
        <f t="shared" si="82"/>
        <v>0</v>
      </c>
      <c r="AV34" s="156">
        <f t="shared" si="82"/>
        <v>0</v>
      </c>
      <c r="AW34" s="156">
        <f t="shared" si="82"/>
        <v>0</v>
      </c>
      <c r="AX34" s="156">
        <f t="shared" si="82"/>
        <v>0</v>
      </c>
      <c r="AY34" s="156">
        <f t="shared" si="82"/>
        <v>0</v>
      </c>
      <c r="AZ34" s="156">
        <f t="shared" si="82"/>
        <v>0</v>
      </c>
      <c r="BA34" s="156">
        <f t="shared" si="82"/>
        <v>0</v>
      </c>
      <c r="BB34" s="156">
        <f t="shared" si="82"/>
        <v>0</v>
      </c>
      <c r="BC34" s="156">
        <f t="shared" si="82"/>
        <v>0</v>
      </c>
      <c r="BD34" s="156">
        <f t="shared" si="82"/>
        <v>0</v>
      </c>
      <c r="BE34" s="156">
        <f t="shared" si="82"/>
        <v>0</v>
      </c>
      <c r="BF34" s="156">
        <f t="shared" si="82"/>
        <v>0</v>
      </c>
      <c r="BG34" s="156">
        <f t="shared" si="82"/>
        <v>0</v>
      </c>
      <c r="BH34" s="156">
        <f t="shared" si="82"/>
        <v>0</v>
      </c>
      <c r="BI34" s="156">
        <f t="shared" si="82"/>
        <v>0</v>
      </c>
      <c r="BJ34" s="156">
        <f t="shared" si="82"/>
        <v>0</v>
      </c>
      <c r="BK34" s="156">
        <f t="shared" si="82"/>
        <v>0</v>
      </c>
      <c r="BL34" s="156">
        <f t="shared" si="82"/>
        <v>0</v>
      </c>
      <c r="BM34" s="156">
        <f t="shared" si="82"/>
        <v>0</v>
      </c>
      <c r="BN34" s="156">
        <f t="shared" si="82"/>
        <v>0</v>
      </c>
      <c r="BO34" s="156">
        <f t="shared" si="82"/>
        <v>0</v>
      </c>
      <c r="BP34" s="156">
        <f t="shared" si="82"/>
        <v>0</v>
      </c>
      <c r="BQ34" s="156">
        <f t="shared" si="82"/>
        <v>0</v>
      </c>
      <c r="BR34" s="156">
        <f t="shared" si="82"/>
        <v>0</v>
      </c>
      <c r="BS34" s="156">
        <f t="shared" si="82"/>
        <v>0</v>
      </c>
      <c r="BT34" s="156">
        <f t="shared" si="82"/>
        <v>0</v>
      </c>
      <c r="BU34" s="156">
        <f t="shared" si="82"/>
        <v>0</v>
      </c>
      <c r="BV34" s="156">
        <f t="shared" ref="BV34:EG34" si="83">IF(OR(BV$2&gt;$H34,BV$2&lt;$G34),0,IF($B34="S-Curve",(_xlfn.NORM.DIST(BV$2-$G34+1,$I34/2,$C34,TRUE)-_xlfn.NORM.DIST(BU$2-$G34+1,$I34/2,$C34,TRUE))/(1-2*_xlfn.NORM.DIST(0,$I34/2,$C34,TRUE))*$E34,$E34/$I34))</f>
        <v>0</v>
      </c>
      <c r="BW34" s="156">
        <f t="shared" si="83"/>
        <v>0</v>
      </c>
      <c r="BX34" s="156">
        <f t="shared" si="83"/>
        <v>0</v>
      </c>
      <c r="BY34" s="156">
        <f t="shared" si="83"/>
        <v>0</v>
      </c>
      <c r="BZ34" s="156">
        <f t="shared" si="83"/>
        <v>0</v>
      </c>
      <c r="CA34" s="156">
        <f t="shared" si="83"/>
        <v>0</v>
      </c>
      <c r="CB34" s="156">
        <f t="shared" si="83"/>
        <v>0</v>
      </c>
      <c r="CC34" s="156">
        <f t="shared" si="83"/>
        <v>0</v>
      </c>
      <c r="CD34" s="156">
        <f t="shared" si="83"/>
        <v>0</v>
      </c>
      <c r="CE34" s="156">
        <f t="shared" si="83"/>
        <v>0</v>
      </c>
      <c r="CF34" s="156">
        <f t="shared" si="83"/>
        <v>0</v>
      </c>
      <c r="CG34" s="156">
        <f t="shared" si="83"/>
        <v>0</v>
      </c>
      <c r="CH34" s="156">
        <f t="shared" si="83"/>
        <v>0</v>
      </c>
      <c r="CI34" s="156">
        <f t="shared" si="83"/>
        <v>0</v>
      </c>
      <c r="CJ34" s="156">
        <f t="shared" si="83"/>
        <v>0</v>
      </c>
      <c r="CK34" s="156">
        <f t="shared" si="83"/>
        <v>0</v>
      </c>
      <c r="CL34" s="156">
        <f t="shared" si="83"/>
        <v>0</v>
      </c>
      <c r="CM34" s="156">
        <f t="shared" si="83"/>
        <v>0</v>
      </c>
      <c r="CN34" s="156">
        <f t="shared" si="83"/>
        <v>0</v>
      </c>
      <c r="CO34" s="156">
        <f t="shared" si="83"/>
        <v>0</v>
      </c>
      <c r="CP34" s="156">
        <f t="shared" si="83"/>
        <v>0</v>
      </c>
      <c r="CQ34" s="156">
        <f t="shared" si="83"/>
        <v>0</v>
      </c>
      <c r="CR34" s="156">
        <f t="shared" si="83"/>
        <v>0</v>
      </c>
      <c r="CS34" s="156">
        <f t="shared" si="83"/>
        <v>0</v>
      </c>
      <c r="CT34" s="156">
        <f t="shared" si="83"/>
        <v>0</v>
      </c>
      <c r="CU34" s="156">
        <f t="shared" si="83"/>
        <v>0</v>
      </c>
      <c r="CV34" s="156">
        <f t="shared" si="83"/>
        <v>0</v>
      </c>
      <c r="CW34" s="156">
        <f t="shared" si="83"/>
        <v>0</v>
      </c>
      <c r="CX34" s="156">
        <f t="shared" si="83"/>
        <v>0</v>
      </c>
      <c r="CY34" s="156">
        <f t="shared" si="83"/>
        <v>0</v>
      </c>
      <c r="CZ34" s="156">
        <f t="shared" si="83"/>
        <v>0</v>
      </c>
      <c r="DA34" s="156">
        <f t="shared" si="83"/>
        <v>0</v>
      </c>
      <c r="DB34" s="156">
        <f t="shared" si="83"/>
        <v>0</v>
      </c>
      <c r="DC34" s="156">
        <f t="shared" si="83"/>
        <v>0</v>
      </c>
      <c r="DD34" s="156">
        <f t="shared" si="83"/>
        <v>0</v>
      </c>
      <c r="DE34" s="156">
        <f t="shared" si="83"/>
        <v>0</v>
      </c>
      <c r="DF34" s="156">
        <f t="shared" si="83"/>
        <v>0</v>
      </c>
      <c r="DG34" s="156">
        <f t="shared" si="83"/>
        <v>0</v>
      </c>
      <c r="DH34" s="156">
        <f t="shared" si="83"/>
        <v>0</v>
      </c>
      <c r="DI34" s="156">
        <f t="shared" si="83"/>
        <v>0</v>
      </c>
      <c r="DJ34" s="156">
        <f t="shared" si="83"/>
        <v>0</v>
      </c>
      <c r="DK34" s="156">
        <f t="shared" si="83"/>
        <v>0</v>
      </c>
      <c r="DL34" s="156">
        <f t="shared" si="83"/>
        <v>0</v>
      </c>
      <c r="DM34" s="156">
        <f t="shared" si="83"/>
        <v>0</v>
      </c>
      <c r="DN34" s="156">
        <f t="shared" si="83"/>
        <v>0</v>
      </c>
      <c r="DO34" s="156">
        <f t="shared" si="83"/>
        <v>0</v>
      </c>
      <c r="DP34" s="156">
        <f t="shared" si="83"/>
        <v>0</v>
      </c>
      <c r="DQ34" s="156">
        <f t="shared" si="83"/>
        <v>0</v>
      </c>
      <c r="DR34" s="156">
        <f t="shared" si="83"/>
        <v>0</v>
      </c>
      <c r="DS34" s="156">
        <f t="shared" si="83"/>
        <v>0</v>
      </c>
      <c r="DT34" s="156">
        <f t="shared" si="83"/>
        <v>0</v>
      </c>
      <c r="DU34" s="156">
        <f t="shared" si="83"/>
        <v>0</v>
      </c>
      <c r="DV34" s="156">
        <f t="shared" si="83"/>
        <v>0</v>
      </c>
      <c r="DW34" s="156">
        <f t="shared" si="83"/>
        <v>0</v>
      </c>
      <c r="DX34" s="156">
        <f t="shared" si="83"/>
        <v>0</v>
      </c>
      <c r="DY34" s="156">
        <f t="shared" si="83"/>
        <v>0</v>
      </c>
      <c r="DZ34" s="156">
        <f t="shared" si="83"/>
        <v>0</v>
      </c>
      <c r="EA34" s="156">
        <f t="shared" si="83"/>
        <v>0</v>
      </c>
      <c r="EB34" s="156">
        <f t="shared" si="83"/>
        <v>0</v>
      </c>
      <c r="EC34" s="156">
        <f t="shared" si="83"/>
        <v>0</v>
      </c>
      <c r="ED34" s="156">
        <f t="shared" si="83"/>
        <v>0</v>
      </c>
      <c r="EE34" s="156">
        <f t="shared" si="83"/>
        <v>0</v>
      </c>
      <c r="EF34" s="156">
        <f t="shared" si="83"/>
        <v>0</v>
      </c>
      <c r="EG34" s="156">
        <f t="shared" si="83"/>
        <v>0</v>
      </c>
      <c r="EH34" s="156">
        <f t="shared" ref="EH34:EK34" si="84">IF(OR(EH$2&gt;$H34,EH$2&lt;$G34),0,IF($B34="S-Curve",(_xlfn.NORM.DIST(EH$2-$G34+1,$I34/2,$C34,TRUE)-_xlfn.NORM.DIST(EG$2-$G34+1,$I34/2,$C34,TRUE))/(1-2*_xlfn.NORM.DIST(0,$I34/2,$C34,TRUE))*$E34,$E34/$I34))</f>
        <v>0</v>
      </c>
      <c r="EI34" s="156">
        <f t="shared" si="84"/>
        <v>0</v>
      </c>
      <c r="EJ34" s="156">
        <f t="shared" si="84"/>
        <v>0</v>
      </c>
      <c r="EK34" s="156">
        <f t="shared" si="84"/>
        <v>0</v>
      </c>
    </row>
    <row r="35" spans="1:141" x14ac:dyDescent="0.25">
      <c r="A35" s="47" t="str">
        <f t="shared" si="65"/>
        <v>OK</v>
      </c>
      <c r="B35" s="117" t="s">
        <v>250</v>
      </c>
      <c r="C35" s="117">
        <v>1</v>
      </c>
      <c r="D35" s="233" t="s">
        <v>121</v>
      </c>
      <c r="E35" s="124">
        <v>0</v>
      </c>
      <c r="F35" s="234">
        <f>E35/Summary!$B$2</f>
        <v>0</v>
      </c>
      <c r="G35" s="235">
        <v>1</v>
      </c>
      <c r="H35" s="235">
        <v>1</v>
      </c>
      <c r="I35" s="236">
        <f t="shared" si="66"/>
        <v>1</v>
      </c>
      <c r="J35" s="156">
        <f t="shared" ref="J35:BU35" si="85">IF(OR(J$2&gt;$H35,J$2&lt;$G35),0,IF($B35="S-Curve",(_xlfn.NORM.DIST(J$2-$G35+1,$I35/2,$C35,TRUE)-_xlfn.NORM.DIST(I$2-$G35+1,$I35/2,$C35,TRUE))/(1-2*_xlfn.NORM.DIST(0,$I35/2,$C35,TRUE))*$E35,$E35/$I35))</f>
        <v>0</v>
      </c>
      <c r="K35" s="156">
        <f t="shared" si="85"/>
        <v>0</v>
      </c>
      <c r="L35" s="156">
        <f t="shared" si="85"/>
        <v>0</v>
      </c>
      <c r="M35" s="156">
        <f t="shared" si="85"/>
        <v>0</v>
      </c>
      <c r="N35" s="156">
        <f t="shared" si="85"/>
        <v>0</v>
      </c>
      <c r="O35" s="156">
        <f t="shared" si="85"/>
        <v>0</v>
      </c>
      <c r="P35" s="156">
        <f t="shared" si="85"/>
        <v>0</v>
      </c>
      <c r="Q35" s="156">
        <f t="shared" si="85"/>
        <v>0</v>
      </c>
      <c r="R35" s="156">
        <f t="shared" si="85"/>
        <v>0</v>
      </c>
      <c r="S35" s="156">
        <f t="shared" si="85"/>
        <v>0</v>
      </c>
      <c r="T35" s="156">
        <f t="shared" si="85"/>
        <v>0</v>
      </c>
      <c r="U35" s="156">
        <f t="shared" si="85"/>
        <v>0</v>
      </c>
      <c r="V35" s="156">
        <f t="shared" si="85"/>
        <v>0</v>
      </c>
      <c r="W35" s="156">
        <f t="shared" si="85"/>
        <v>0</v>
      </c>
      <c r="X35" s="156">
        <f t="shared" si="85"/>
        <v>0</v>
      </c>
      <c r="Y35" s="156">
        <f t="shared" si="85"/>
        <v>0</v>
      </c>
      <c r="Z35" s="156">
        <f t="shared" si="85"/>
        <v>0</v>
      </c>
      <c r="AA35" s="156">
        <f t="shared" si="85"/>
        <v>0</v>
      </c>
      <c r="AB35" s="156">
        <f t="shared" si="85"/>
        <v>0</v>
      </c>
      <c r="AC35" s="156">
        <f t="shared" si="85"/>
        <v>0</v>
      </c>
      <c r="AD35" s="156">
        <f t="shared" si="85"/>
        <v>0</v>
      </c>
      <c r="AE35" s="156">
        <f t="shared" si="85"/>
        <v>0</v>
      </c>
      <c r="AF35" s="156">
        <f t="shared" si="85"/>
        <v>0</v>
      </c>
      <c r="AG35" s="156">
        <f t="shared" si="85"/>
        <v>0</v>
      </c>
      <c r="AH35" s="156">
        <f t="shared" si="85"/>
        <v>0</v>
      </c>
      <c r="AI35" s="156">
        <f t="shared" si="85"/>
        <v>0</v>
      </c>
      <c r="AJ35" s="156">
        <f t="shared" si="85"/>
        <v>0</v>
      </c>
      <c r="AK35" s="156">
        <f t="shared" si="85"/>
        <v>0</v>
      </c>
      <c r="AL35" s="156">
        <f t="shared" si="85"/>
        <v>0</v>
      </c>
      <c r="AM35" s="156">
        <f t="shared" si="85"/>
        <v>0</v>
      </c>
      <c r="AN35" s="156">
        <f t="shared" si="85"/>
        <v>0</v>
      </c>
      <c r="AO35" s="156">
        <f t="shared" si="85"/>
        <v>0</v>
      </c>
      <c r="AP35" s="156">
        <f t="shared" si="85"/>
        <v>0</v>
      </c>
      <c r="AQ35" s="156">
        <f t="shared" si="85"/>
        <v>0</v>
      </c>
      <c r="AR35" s="156">
        <f t="shared" si="85"/>
        <v>0</v>
      </c>
      <c r="AS35" s="156">
        <f t="shared" si="85"/>
        <v>0</v>
      </c>
      <c r="AT35" s="156">
        <f t="shared" si="85"/>
        <v>0</v>
      </c>
      <c r="AU35" s="156">
        <f t="shared" si="85"/>
        <v>0</v>
      </c>
      <c r="AV35" s="156">
        <f t="shared" si="85"/>
        <v>0</v>
      </c>
      <c r="AW35" s="156">
        <f t="shared" si="85"/>
        <v>0</v>
      </c>
      <c r="AX35" s="156">
        <f t="shared" si="85"/>
        <v>0</v>
      </c>
      <c r="AY35" s="156">
        <f t="shared" si="85"/>
        <v>0</v>
      </c>
      <c r="AZ35" s="156">
        <f t="shared" si="85"/>
        <v>0</v>
      </c>
      <c r="BA35" s="156">
        <f t="shared" si="85"/>
        <v>0</v>
      </c>
      <c r="BB35" s="156">
        <f t="shared" si="85"/>
        <v>0</v>
      </c>
      <c r="BC35" s="156">
        <f t="shared" si="85"/>
        <v>0</v>
      </c>
      <c r="BD35" s="156">
        <f t="shared" si="85"/>
        <v>0</v>
      </c>
      <c r="BE35" s="156">
        <f t="shared" si="85"/>
        <v>0</v>
      </c>
      <c r="BF35" s="156">
        <f t="shared" si="85"/>
        <v>0</v>
      </c>
      <c r="BG35" s="156">
        <f t="shared" si="85"/>
        <v>0</v>
      </c>
      <c r="BH35" s="156">
        <f t="shared" si="85"/>
        <v>0</v>
      </c>
      <c r="BI35" s="156">
        <f t="shared" si="85"/>
        <v>0</v>
      </c>
      <c r="BJ35" s="156">
        <f t="shared" si="85"/>
        <v>0</v>
      </c>
      <c r="BK35" s="156">
        <f t="shared" si="85"/>
        <v>0</v>
      </c>
      <c r="BL35" s="156">
        <f t="shared" si="85"/>
        <v>0</v>
      </c>
      <c r="BM35" s="156">
        <f t="shared" si="85"/>
        <v>0</v>
      </c>
      <c r="BN35" s="156">
        <f t="shared" si="85"/>
        <v>0</v>
      </c>
      <c r="BO35" s="156">
        <f t="shared" si="85"/>
        <v>0</v>
      </c>
      <c r="BP35" s="156">
        <f t="shared" si="85"/>
        <v>0</v>
      </c>
      <c r="BQ35" s="156">
        <f t="shared" si="85"/>
        <v>0</v>
      </c>
      <c r="BR35" s="156">
        <f t="shared" si="85"/>
        <v>0</v>
      </c>
      <c r="BS35" s="156">
        <f t="shared" si="85"/>
        <v>0</v>
      </c>
      <c r="BT35" s="156">
        <f t="shared" si="85"/>
        <v>0</v>
      </c>
      <c r="BU35" s="156">
        <f t="shared" si="85"/>
        <v>0</v>
      </c>
      <c r="BV35" s="156">
        <f t="shared" ref="BV35:EG35" si="86">IF(OR(BV$2&gt;$H35,BV$2&lt;$G35),0,IF($B35="S-Curve",(_xlfn.NORM.DIST(BV$2-$G35+1,$I35/2,$C35,TRUE)-_xlfn.NORM.DIST(BU$2-$G35+1,$I35/2,$C35,TRUE))/(1-2*_xlfn.NORM.DIST(0,$I35/2,$C35,TRUE))*$E35,$E35/$I35))</f>
        <v>0</v>
      </c>
      <c r="BW35" s="156">
        <f t="shared" si="86"/>
        <v>0</v>
      </c>
      <c r="BX35" s="156">
        <f t="shared" si="86"/>
        <v>0</v>
      </c>
      <c r="BY35" s="156">
        <f t="shared" si="86"/>
        <v>0</v>
      </c>
      <c r="BZ35" s="156">
        <f t="shared" si="86"/>
        <v>0</v>
      </c>
      <c r="CA35" s="156">
        <f t="shared" si="86"/>
        <v>0</v>
      </c>
      <c r="CB35" s="156">
        <f t="shared" si="86"/>
        <v>0</v>
      </c>
      <c r="CC35" s="156">
        <f t="shared" si="86"/>
        <v>0</v>
      </c>
      <c r="CD35" s="156">
        <f t="shared" si="86"/>
        <v>0</v>
      </c>
      <c r="CE35" s="156">
        <f t="shared" si="86"/>
        <v>0</v>
      </c>
      <c r="CF35" s="156">
        <f t="shared" si="86"/>
        <v>0</v>
      </c>
      <c r="CG35" s="156">
        <f t="shared" si="86"/>
        <v>0</v>
      </c>
      <c r="CH35" s="156">
        <f t="shared" si="86"/>
        <v>0</v>
      </c>
      <c r="CI35" s="156">
        <f t="shared" si="86"/>
        <v>0</v>
      </c>
      <c r="CJ35" s="156">
        <f t="shared" si="86"/>
        <v>0</v>
      </c>
      <c r="CK35" s="156">
        <f t="shared" si="86"/>
        <v>0</v>
      </c>
      <c r="CL35" s="156">
        <f t="shared" si="86"/>
        <v>0</v>
      </c>
      <c r="CM35" s="156">
        <f t="shared" si="86"/>
        <v>0</v>
      </c>
      <c r="CN35" s="156">
        <f t="shared" si="86"/>
        <v>0</v>
      </c>
      <c r="CO35" s="156">
        <f t="shared" si="86"/>
        <v>0</v>
      </c>
      <c r="CP35" s="156">
        <f t="shared" si="86"/>
        <v>0</v>
      </c>
      <c r="CQ35" s="156">
        <f t="shared" si="86"/>
        <v>0</v>
      </c>
      <c r="CR35" s="156">
        <f t="shared" si="86"/>
        <v>0</v>
      </c>
      <c r="CS35" s="156">
        <f t="shared" si="86"/>
        <v>0</v>
      </c>
      <c r="CT35" s="156">
        <f t="shared" si="86"/>
        <v>0</v>
      </c>
      <c r="CU35" s="156">
        <f t="shared" si="86"/>
        <v>0</v>
      </c>
      <c r="CV35" s="156">
        <f t="shared" si="86"/>
        <v>0</v>
      </c>
      <c r="CW35" s="156">
        <f t="shared" si="86"/>
        <v>0</v>
      </c>
      <c r="CX35" s="156">
        <f t="shared" si="86"/>
        <v>0</v>
      </c>
      <c r="CY35" s="156">
        <f t="shared" si="86"/>
        <v>0</v>
      </c>
      <c r="CZ35" s="156">
        <f t="shared" si="86"/>
        <v>0</v>
      </c>
      <c r="DA35" s="156">
        <f t="shared" si="86"/>
        <v>0</v>
      </c>
      <c r="DB35" s="156">
        <f t="shared" si="86"/>
        <v>0</v>
      </c>
      <c r="DC35" s="156">
        <f t="shared" si="86"/>
        <v>0</v>
      </c>
      <c r="DD35" s="156">
        <f t="shared" si="86"/>
        <v>0</v>
      </c>
      <c r="DE35" s="156">
        <f t="shared" si="86"/>
        <v>0</v>
      </c>
      <c r="DF35" s="156">
        <f t="shared" si="86"/>
        <v>0</v>
      </c>
      <c r="DG35" s="156">
        <f t="shared" si="86"/>
        <v>0</v>
      </c>
      <c r="DH35" s="156">
        <f t="shared" si="86"/>
        <v>0</v>
      </c>
      <c r="DI35" s="156">
        <f t="shared" si="86"/>
        <v>0</v>
      </c>
      <c r="DJ35" s="156">
        <f t="shared" si="86"/>
        <v>0</v>
      </c>
      <c r="DK35" s="156">
        <f t="shared" si="86"/>
        <v>0</v>
      </c>
      <c r="DL35" s="156">
        <f t="shared" si="86"/>
        <v>0</v>
      </c>
      <c r="DM35" s="156">
        <f t="shared" si="86"/>
        <v>0</v>
      </c>
      <c r="DN35" s="156">
        <f t="shared" si="86"/>
        <v>0</v>
      </c>
      <c r="DO35" s="156">
        <f t="shared" si="86"/>
        <v>0</v>
      </c>
      <c r="DP35" s="156">
        <f t="shared" si="86"/>
        <v>0</v>
      </c>
      <c r="DQ35" s="156">
        <f t="shared" si="86"/>
        <v>0</v>
      </c>
      <c r="DR35" s="156">
        <f t="shared" si="86"/>
        <v>0</v>
      </c>
      <c r="DS35" s="156">
        <f t="shared" si="86"/>
        <v>0</v>
      </c>
      <c r="DT35" s="156">
        <f t="shared" si="86"/>
        <v>0</v>
      </c>
      <c r="DU35" s="156">
        <f t="shared" si="86"/>
        <v>0</v>
      </c>
      <c r="DV35" s="156">
        <f t="shared" si="86"/>
        <v>0</v>
      </c>
      <c r="DW35" s="156">
        <f t="shared" si="86"/>
        <v>0</v>
      </c>
      <c r="DX35" s="156">
        <f t="shared" si="86"/>
        <v>0</v>
      </c>
      <c r="DY35" s="156">
        <f t="shared" si="86"/>
        <v>0</v>
      </c>
      <c r="DZ35" s="156">
        <f t="shared" si="86"/>
        <v>0</v>
      </c>
      <c r="EA35" s="156">
        <f t="shared" si="86"/>
        <v>0</v>
      </c>
      <c r="EB35" s="156">
        <f t="shared" si="86"/>
        <v>0</v>
      </c>
      <c r="EC35" s="156">
        <f t="shared" si="86"/>
        <v>0</v>
      </c>
      <c r="ED35" s="156">
        <f t="shared" si="86"/>
        <v>0</v>
      </c>
      <c r="EE35" s="156">
        <f t="shared" si="86"/>
        <v>0</v>
      </c>
      <c r="EF35" s="156">
        <f t="shared" si="86"/>
        <v>0</v>
      </c>
      <c r="EG35" s="156">
        <f t="shared" si="86"/>
        <v>0</v>
      </c>
      <c r="EH35" s="156">
        <f t="shared" ref="EH35:EK35" si="87">IF(OR(EH$2&gt;$H35,EH$2&lt;$G35),0,IF($B35="S-Curve",(_xlfn.NORM.DIST(EH$2-$G35+1,$I35/2,$C35,TRUE)-_xlfn.NORM.DIST(EG$2-$G35+1,$I35/2,$C35,TRUE))/(1-2*_xlfn.NORM.DIST(0,$I35/2,$C35,TRUE))*$E35,$E35/$I35))</f>
        <v>0</v>
      </c>
      <c r="EI35" s="156">
        <f t="shared" si="87"/>
        <v>0</v>
      </c>
      <c r="EJ35" s="156">
        <f t="shared" si="87"/>
        <v>0</v>
      </c>
      <c r="EK35" s="156">
        <f t="shared" si="87"/>
        <v>0</v>
      </c>
    </row>
    <row r="36" spans="1:141" x14ac:dyDescent="0.25">
      <c r="A36" s="47" t="str">
        <f t="shared" si="65"/>
        <v>OK</v>
      </c>
      <c r="B36" s="117" t="s">
        <v>250</v>
      </c>
      <c r="C36" s="117">
        <v>1</v>
      </c>
      <c r="D36" s="233" t="s">
        <v>121</v>
      </c>
      <c r="E36" s="124">
        <v>0</v>
      </c>
      <c r="F36" s="234">
        <f>E36/Summary!$B$2</f>
        <v>0</v>
      </c>
      <c r="G36" s="235">
        <v>1</v>
      </c>
      <c r="H36" s="235">
        <v>1</v>
      </c>
      <c r="I36" s="236">
        <f t="shared" si="66"/>
        <v>1</v>
      </c>
      <c r="J36" s="156">
        <f t="shared" ref="J36:BU36" si="88">IF(OR(J$2&gt;$H36,J$2&lt;$G36),0,IF($B36="S-Curve",(_xlfn.NORM.DIST(J$2-$G36+1,$I36/2,$C36,TRUE)-_xlfn.NORM.DIST(I$2-$G36+1,$I36/2,$C36,TRUE))/(1-2*_xlfn.NORM.DIST(0,$I36/2,$C36,TRUE))*$E36,$E36/$I36))</f>
        <v>0</v>
      </c>
      <c r="K36" s="156">
        <f t="shared" si="88"/>
        <v>0</v>
      </c>
      <c r="L36" s="156">
        <f t="shared" si="88"/>
        <v>0</v>
      </c>
      <c r="M36" s="156">
        <f t="shared" si="88"/>
        <v>0</v>
      </c>
      <c r="N36" s="156">
        <f t="shared" si="88"/>
        <v>0</v>
      </c>
      <c r="O36" s="156">
        <f t="shared" si="88"/>
        <v>0</v>
      </c>
      <c r="P36" s="156">
        <f t="shared" si="88"/>
        <v>0</v>
      </c>
      <c r="Q36" s="156">
        <f t="shared" si="88"/>
        <v>0</v>
      </c>
      <c r="R36" s="156">
        <f t="shared" si="88"/>
        <v>0</v>
      </c>
      <c r="S36" s="156">
        <f t="shared" si="88"/>
        <v>0</v>
      </c>
      <c r="T36" s="156">
        <f t="shared" si="88"/>
        <v>0</v>
      </c>
      <c r="U36" s="156">
        <f t="shared" si="88"/>
        <v>0</v>
      </c>
      <c r="V36" s="156">
        <f t="shared" si="88"/>
        <v>0</v>
      </c>
      <c r="W36" s="156">
        <f t="shared" si="88"/>
        <v>0</v>
      </c>
      <c r="X36" s="156">
        <f t="shared" si="88"/>
        <v>0</v>
      </c>
      <c r="Y36" s="156">
        <f t="shared" si="88"/>
        <v>0</v>
      </c>
      <c r="Z36" s="156">
        <f t="shared" si="88"/>
        <v>0</v>
      </c>
      <c r="AA36" s="156">
        <f t="shared" si="88"/>
        <v>0</v>
      </c>
      <c r="AB36" s="156">
        <f t="shared" si="88"/>
        <v>0</v>
      </c>
      <c r="AC36" s="156">
        <f t="shared" si="88"/>
        <v>0</v>
      </c>
      <c r="AD36" s="156">
        <f t="shared" si="88"/>
        <v>0</v>
      </c>
      <c r="AE36" s="156">
        <f t="shared" si="88"/>
        <v>0</v>
      </c>
      <c r="AF36" s="156">
        <f t="shared" si="88"/>
        <v>0</v>
      </c>
      <c r="AG36" s="156">
        <f t="shared" si="88"/>
        <v>0</v>
      </c>
      <c r="AH36" s="156">
        <f t="shared" si="88"/>
        <v>0</v>
      </c>
      <c r="AI36" s="156">
        <f t="shared" si="88"/>
        <v>0</v>
      </c>
      <c r="AJ36" s="156">
        <f t="shared" si="88"/>
        <v>0</v>
      </c>
      <c r="AK36" s="156">
        <f t="shared" si="88"/>
        <v>0</v>
      </c>
      <c r="AL36" s="156">
        <f t="shared" si="88"/>
        <v>0</v>
      </c>
      <c r="AM36" s="156">
        <f t="shared" si="88"/>
        <v>0</v>
      </c>
      <c r="AN36" s="156">
        <f t="shared" si="88"/>
        <v>0</v>
      </c>
      <c r="AO36" s="156">
        <f t="shared" si="88"/>
        <v>0</v>
      </c>
      <c r="AP36" s="156">
        <f t="shared" si="88"/>
        <v>0</v>
      </c>
      <c r="AQ36" s="156">
        <f t="shared" si="88"/>
        <v>0</v>
      </c>
      <c r="AR36" s="156">
        <f t="shared" si="88"/>
        <v>0</v>
      </c>
      <c r="AS36" s="156">
        <f t="shared" si="88"/>
        <v>0</v>
      </c>
      <c r="AT36" s="156">
        <f t="shared" si="88"/>
        <v>0</v>
      </c>
      <c r="AU36" s="156">
        <f t="shared" si="88"/>
        <v>0</v>
      </c>
      <c r="AV36" s="156">
        <f t="shared" si="88"/>
        <v>0</v>
      </c>
      <c r="AW36" s="156">
        <f t="shared" si="88"/>
        <v>0</v>
      </c>
      <c r="AX36" s="156">
        <f t="shared" si="88"/>
        <v>0</v>
      </c>
      <c r="AY36" s="156">
        <f t="shared" si="88"/>
        <v>0</v>
      </c>
      <c r="AZ36" s="156">
        <f t="shared" si="88"/>
        <v>0</v>
      </c>
      <c r="BA36" s="156">
        <f t="shared" si="88"/>
        <v>0</v>
      </c>
      <c r="BB36" s="156">
        <f t="shared" si="88"/>
        <v>0</v>
      </c>
      <c r="BC36" s="156">
        <f t="shared" si="88"/>
        <v>0</v>
      </c>
      <c r="BD36" s="156">
        <f t="shared" si="88"/>
        <v>0</v>
      </c>
      <c r="BE36" s="156">
        <f t="shared" si="88"/>
        <v>0</v>
      </c>
      <c r="BF36" s="156">
        <f t="shared" si="88"/>
        <v>0</v>
      </c>
      <c r="BG36" s="156">
        <f t="shared" si="88"/>
        <v>0</v>
      </c>
      <c r="BH36" s="156">
        <f t="shared" si="88"/>
        <v>0</v>
      </c>
      <c r="BI36" s="156">
        <f t="shared" si="88"/>
        <v>0</v>
      </c>
      <c r="BJ36" s="156">
        <f t="shared" si="88"/>
        <v>0</v>
      </c>
      <c r="BK36" s="156">
        <f t="shared" si="88"/>
        <v>0</v>
      </c>
      <c r="BL36" s="156">
        <f t="shared" si="88"/>
        <v>0</v>
      </c>
      <c r="BM36" s="156">
        <f t="shared" si="88"/>
        <v>0</v>
      </c>
      <c r="BN36" s="156">
        <f t="shared" si="88"/>
        <v>0</v>
      </c>
      <c r="BO36" s="156">
        <f t="shared" si="88"/>
        <v>0</v>
      </c>
      <c r="BP36" s="156">
        <f t="shared" si="88"/>
        <v>0</v>
      </c>
      <c r="BQ36" s="156">
        <f t="shared" si="88"/>
        <v>0</v>
      </c>
      <c r="BR36" s="156">
        <f t="shared" si="88"/>
        <v>0</v>
      </c>
      <c r="BS36" s="156">
        <f t="shared" si="88"/>
        <v>0</v>
      </c>
      <c r="BT36" s="156">
        <f t="shared" si="88"/>
        <v>0</v>
      </c>
      <c r="BU36" s="156">
        <f t="shared" si="88"/>
        <v>0</v>
      </c>
      <c r="BV36" s="156">
        <f t="shared" ref="BV36:EG36" si="89">IF(OR(BV$2&gt;$H36,BV$2&lt;$G36),0,IF($B36="S-Curve",(_xlfn.NORM.DIST(BV$2-$G36+1,$I36/2,$C36,TRUE)-_xlfn.NORM.DIST(BU$2-$G36+1,$I36/2,$C36,TRUE))/(1-2*_xlfn.NORM.DIST(0,$I36/2,$C36,TRUE))*$E36,$E36/$I36))</f>
        <v>0</v>
      </c>
      <c r="BW36" s="156">
        <f t="shared" si="89"/>
        <v>0</v>
      </c>
      <c r="BX36" s="156">
        <f t="shared" si="89"/>
        <v>0</v>
      </c>
      <c r="BY36" s="156">
        <f t="shared" si="89"/>
        <v>0</v>
      </c>
      <c r="BZ36" s="156">
        <f t="shared" si="89"/>
        <v>0</v>
      </c>
      <c r="CA36" s="156">
        <f t="shared" si="89"/>
        <v>0</v>
      </c>
      <c r="CB36" s="156">
        <f t="shared" si="89"/>
        <v>0</v>
      </c>
      <c r="CC36" s="156">
        <f t="shared" si="89"/>
        <v>0</v>
      </c>
      <c r="CD36" s="156">
        <f t="shared" si="89"/>
        <v>0</v>
      </c>
      <c r="CE36" s="156">
        <f t="shared" si="89"/>
        <v>0</v>
      </c>
      <c r="CF36" s="156">
        <f t="shared" si="89"/>
        <v>0</v>
      </c>
      <c r="CG36" s="156">
        <f t="shared" si="89"/>
        <v>0</v>
      </c>
      <c r="CH36" s="156">
        <f t="shared" si="89"/>
        <v>0</v>
      </c>
      <c r="CI36" s="156">
        <f t="shared" si="89"/>
        <v>0</v>
      </c>
      <c r="CJ36" s="156">
        <f t="shared" si="89"/>
        <v>0</v>
      </c>
      <c r="CK36" s="156">
        <f t="shared" si="89"/>
        <v>0</v>
      </c>
      <c r="CL36" s="156">
        <f t="shared" si="89"/>
        <v>0</v>
      </c>
      <c r="CM36" s="156">
        <f t="shared" si="89"/>
        <v>0</v>
      </c>
      <c r="CN36" s="156">
        <f t="shared" si="89"/>
        <v>0</v>
      </c>
      <c r="CO36" s="156">
        <f t="shared" si="89"/>
        <v>0</v>
      </c>
      <c r="CP36" s="156">
        <f t="shared" si="89"/>
        <v>0</v>
      </c>
      <c r="CQ36" s="156">
        <f t="shared" si="89"/>
        <v>0</v>
      </c>
      <c r="CR36" s="156">
        <f t="shared" si="89"/>
        <v>0</v>
      </c>
      <c r="CS36" s="156">
        <f t="shared" si="89"/>
        <v>0</v>
      </c>
      <c r="CT36" s="156">
        <f t="shared" si="89"/>
        <v>0</v>
      </c>
      <c r="CU36" s="156">
        <f t="shared" si="89"/>
        <v>0</v>
      </c>
      <c r="CV36" s="156">
        <f t="shared" si="89"/>
        <v>0</v>
      </c>
      <c r="CW36" s="156">
        <f t="shared" si="89"/>
        <v>0</v>
      </c>
      <c r="CX36" s="156">
        <f t="shared" si="89"/>
        <v>0</v>
      </c>
      <c r="CY36" s="156">
        <f t="shared" si="89"/>
        <v>0</v>
      </c>
      <c r="CZ36" s="156">
        <f t="shared" si="89"/>
        <v>0</v>
      </c>
      <c r="DA36" s="156">
        <f t="shared" si="89"/>
        <v>0</v>
      </c>
      <c r="DB36" s="156">
        <f t="shared" si="89"/>
        <v>0</v>
      </c>
      <c r="DC36" s="156">
        <f t="shared" si="89"/>
        <v>0</v>
      </c>
      <c r="DD36" s="156">
        <f t="shared" si="89"/>
        <v>0</v>
      </c>
      <c r="DE36" s="156">
        <f t="shared" si="89"/>
        <v>0</v>
      </c>
      <c r="DF36" s="156">
        <f t="shared" si="89"/>
        <v>0</v>
      </c>
      <c r="DG36" s="156">
        <f t="shared" si="89"/>
        <v>0</v>
      </c>
      <c r="DH36" s="156">
        <f t="shared" si="89"/>
        <v>0</v>
      </c>
      <c r="DI36" s="156">
        <f t="shared" si="89"/>
        <v>0</v>
      </c>
      <c r="DJ36" s="156">
        <f t="shared" si="89"/>
        <v>0</v>
      </c>
      <c r="DK36" s="156">
        <f t="shared" si="89"/>
        <v>0</v>
      </c>
      <c r="DL36" s="156">
        <f t="shared" si="89"/>
        <v>0</v>
      </c>
      <c r="DM36" s="156">
        <f t="shared" si="89"/>
        <v>0</v>
      </c>
      <c r="DN36" s="156">
        <f t="shared" si="89"/>
        <v>0</v>
      </c>
      <c r="DO36" s="156">
        <f t="shared" si="89"/>
        <v>0</v>
      </c>
      <c r="DP36" s="156">
        <f t="shared" si="89"/>
        <v>0</v>
      </c>
      <c r="DQ36" s="156">
        <f t="shared" si="89"/>
        <v>0</v>
      </c>
      <c r="DR36" s="156">
        <f t="shared" si="89"/>
        <v>0</v>
      </c>
      <c r="DS36" s="156">
        <f t="shared" si="89"/>
        <v>0</v>
      </c>
      <c r="DT36" s="156">
        <f t="shared" si="89"/>
        <v>0</v>
      </c>
      <c r="DU36" s="156">
        <f t="shared" si="89"/>
        <v>0</v>
      </c>
      <c r="DV36" s="156">
        <f t="shared" si="89"/>
        <v>0</v>
      </c>
      <c r="DW36" s="156">
        <f t="shared" si="89"/>
        <v>0</v>
      </c>
      <c r="DX36" s="156">
        <f t="shared" si="89"/>
        <v>0</v>
      </c>
      <c r="DY36" s="156">
        <f t="shared" si="89"/>
        <v>0</v>
      </c>
      <c r="DZ36" s="156">
        <f t="shared" si="89"/>
        <v>0</v>
      </c>
      <c r="EA36" s="156">
        <f t="shared" si="89"/>
        <v>0</v>
      </c>
      <c r="EB36" s="156">
        <f t="shared" si="89"/>
        <v>0</v>
      </c>
      <c r="EC36" s="156">
        <f t="shared" si="89"/>
        <v>0</v>
      </c>
      <c r="ED36" s="156">
        <f t="shared" si="89"/>
        <v>0</v>
      </c>
      <c r="EE36" s="156">
        <f t="shared" si="89"/>
        <v>0</v>
      </c>
      <c r="EF36" s="156">
        <f t="shared" si="89"/>
        <v>0</v>
      </c>
      <c r="EG36" s="156">
        <f t="shared" si="89"/>
        <v>0</v>
      </c>
      <c r="EH36" s="156">
        <f t="shared" ref="EH36:EK36" si="90">IF(OR(EH$2&gt;$H36,EH$2&lt;$G36),0,IF($B36="S-Curve",(_xlfn.NORM.DIST(EH$2-$G36+1,$I36/2,$C36,TRUE)-_xlfn.NORM.DIST(EG$2-$G36+1,$I36/2,$C36,TRUE))/(1-2*_xlfn.NORM.DIST(0,$I36/2,$C36,TRUE))*$E36,$E36/$I36))</f>
        <v>0</v>
      </c>
      <c r="EI36" s="156">
        <f t="shared" si="90"/>
        <v>0</v>
      </c>
      <c r="EJ36" s="156">
        <f t="shared" si="90"/>
        <v>0</v>
      </c>
      <c r="EK36" s="156">
        <f t="shared" si="90"/>
        <v>0</v>
      </c>
    </row>
    <row r="37" spans="1:141" x14ac:dyDescent="0.25">
      <c r="A37" s="47" t="str">
        <f t="shared" si="65"/>
        <v>OK</v>
      </c>
      <c r="B37" s="117" t="s">
        <v>250</v>
      </c>
      <c r="C37" s="117">
        <v>1</v>
      </c>
      <c r="D37" s="233" t="s">
        <v>121</v>
      </c>
      <c r="E37" s="124">
        <v>0</v>
      </c>
      <c r="F37" s="234">
        <f>E37/Summary!$B$2</f>
        <v>0</v>
      </c>
      <c r="G37" s="235">
        <v>1</v>
      </c>
      <c r="H37" s="235">
        <v>1</v>
      </c>
      <c r="I37" s="236">
        <f t="shared" si="66"/>
        <v>1</v>
      </c>
      <c r="J37" s="156">
        <f t="shared" ref="J37:BU37" si="91">IF(OR(J$2&gt;$H37,J$2&lt;$G37),0,IF($B37="S-Curve",(_xlfn.NORM.DIST(J$2-$G37+1,$I37/2,$C37,TRUE)-_xlfn.NORM.DIST(I$2-$G37+1,$I37/2,$C37,TRUE))/(1-2*_xlfn.NORM.DIST(0,$I37/2,$C37,TRUE))*$E37,$E37/$I37))</f>
        <v>0</v>
      </c>
      <c r="K37" s="156">
        <f t="shared" si="91"/>
        <v>0</v>
      </c>
      <c r="L37" s="156">
        <f t="shared" si="91"/>
        <v>0</v>
      </c>
      <c r="M37" s="156">
        <f t="shared" si="91"/>
        <v>0</v>
      </c>
      <c r="N37" s="156">
        <f t="shared" si="91"/>
        <v>0</v>
      </c>
      <c r="O37" s="156">
        <f t="shared" si="91"/>
        <v>0</v>
      </c>
      <c r="P37" s="156">
        <f t="shared" si="91"/>
        <v>0</v>
      </c>
      <c r="Q37" s="156">
        <f t="shared" si="91"/>
        <v>0</v>
      </c>
      <c r="R37" s="156">
        <f t="shared" si="91"/>
        <v>0</v>
      </c>
      <c r="S37" s="156">
        <f t="shared" si="91"/>
        <v>0</v>
      </c>
      <c r="T37" s="156">
        <f t="shared" si="91"/>
        <v>0</v>
      </c>
      <c r="U37" s="156">
        <f t="shared" si="91"/>
        <v>0</v>
      </c>
      <c r="V37" s="156">
        <f t="shared" si="91"/>
        <v>0</v>
      </c>
      <c r="W37" s="156">
        <f t="shared" si="91"/>
        <v>0</v>
      </c>
      <c r="X37" s="156">
        <f t="shared" si="91"/>
        <v>0</v>
      </c>
      <c r="Y37" s="156">
        <f t="shared" si="91"/>
        <v>0</v>
      </c>
      <c r="Z37" s="156">
        <f t="shared" si="91"/>
        <v>0</v>
      </c>
      <c r="AA37" s="156">
        <f t="shared" si="91"/>
        <v>0</v>
      </c>
      <c r="AB37" s="156">
        <f t="shared" si="91"/>
        <v>0</v>
      </c>
      <c r="AC37" s="156">
        <f t="shared" si="91"/>
        <v>0</v>
      </c>
      <c r="AD37" s="156">
        <f t="shared" si="91"/>
        <v>0</v>
      </c>
      <c r="AE37" s="156">
        <f t="shared" si="91"/>
        <v>0</v>
      </c>
      <c r="AF37" s="156">
        <f t="shared" si="91"/>
        <v>0</v>
      </c>
      <c r="AG37" s="156">
        <f t="shared" si="91"/>
        <v>0</v>
      </c>
      <c r="AH37" s="156">
        <f t="shared" si="91"/>
        <v>0</v>
      </c>
      <c r="AI37" s="156">
        <f t="shared" si="91"/>
        <v>0</v>
      </c>
      <c r="AJ37" s="156">
        <f t="shared" si="91"/>
        <v>0</v>
      </c>
      <c r="AK37" s="156">
        <f t="shared" si="91"/>
        <v>0</v>
      </c>
      <c r="AL37" s="156">
        <f t="shared" si="91"/>
        <v>0</v>
      </c>
      <c r="AM37" s="156">
        <f t="shared" si="91"/>
        <v>0</v>
      </c>
      <c r="AN37" s="156">
        <f t="shared" si="91"/>
        <v>0</v>
      </c>
      <c r="AO37" s="156">
        <f t="shared" si="91"/>
        <v>0</v>
      </c>
      <c r="AP37" s="156">
        <f t="shared" si="91"/>
        <v>0</v>
      </c>
      <c r="AQ37" s="156">
        <f t="shared" si="91"/>
        <v>0</v>
      </c>
      <c r="AR37" s="156">
        <f t="shared" si="91"/>
        <v>0</v>
      </c>
      <c r="AS37" s="156">
        <f t="shared" si="91"/>
        <v>0</v>
      </c>
      <c r="AT37" s="156">
        <f t="shared" si="91"/>
        <v>0</v>
      </c>
      <c r="AU37" s="156">
        <f t="shared" si="91"/>
        <v>0</v>
      </c>
      <c r="AV37" s="156">
        <f t="shared" si="91"/>
        <v>0</v>
      </c>
      <c r="AW37" s="156">
        <f t="shared" si="91"/>
        <v>0</v>
      </c>
      <c r="AX37" s="156">
        <f t="shared" si="91"/>
        <v>0</v>
      </c>
      <c r="AY37" s="156">
        <f t="shared" si="91"/>
        <v>0</v>
      </c>
      <c r="AZ37" s="156">
        <f t="shared" si="91"/>
        <v>0</v>
      </c>
      <c r="BA37" s="156">
        <f t="shared" si="91"/>
        <v>0</v>
      </c>
      <c r="BB37" s="156">
        <f t="shared" si="91"/>
        <v>0</v>
      </c>
      <c r="BC37" s="156">
        <f t="shared" si="91"/>
        <v>0</v>
      </c>
      <c r="BD37" s="156">
        <f t="shared" si="91"/>
        <v>0</v>
      </c>
      <c r="BE37" s="156">
        <f t="shared" si="91"/>
        <v>0</v>
      </c>
      <c r="BF37" s="156">
        <f t="shared" si="91"/>
        <v>0</v>
      </c>
      <c r="BG37" s="156">
        <f t="shared" si="91"/>
        <v>0</v>
      </c>
      <c r="BH37" s="156">
        <f t="shared" si="91"/>
        <v>0</v>
      </c>
      <c r="BI37" s="156">
        <f t="shared" si="91"/>
        <v>0</v>
      </c>
      <c r="BJ37" s="156">
        <f t="shared" si="91"/>
        <v>0</v>
      </c>
      <c r="BK37" s="156">
        <f t="shared" si="91"/>
        <v>0</v>
      </c>
      <c r="BL37" s="156">
        <f t="shared" si="91"/>
        <v>0</v>
      </c>
      <c r="BM37" s="156">
        <f t="shared" si="91"/>
        <v>0</v>
      </c>
      <c r="BN37" s="156">
        <f t="shared" si="91"/>
        <v>0</v>
      </c>
      <c r="BO37" s="156">
        <f t="shared" si="91"/>
        <v>0</v>
      </c>
      <c r="BP37" s="156">
        <f t="shared" si="91"/>
        <v>0</v>
      </c>
      <c r="BQ37" s="156">
        <f t="shared" si="91"/>
        <v>0</v>
      </c>
      <c r="BR37" s="156">
        <f t="shared" si="91"/>
        <v>0</v>
      </c>
      <c r="BS37" s="156">
        <f t="shared" si="91"/>
        <v>0</v>
      </c>
      <c r="BT37" s="156">
        <f t="shared" si="91"/>
        <v>0</v>
      </c>
      <c r="BU37" s="156">
        <f t="shared" si="91"/>
        <v>0</v>
      </c>
      <c r="BV37" s="156">
        <f t="shared" ref="BV37:EG37" si="92">IF(OR(BV$2&gt;$H37,BV$2&lt;$G37),0,IF($B37="S-Curve",(_xlfn.NORM.DIST(BV$2-$G37+1,$I37/2,$C37,TRUE)-_xlfn.NORM.DIST(BU$2-$G37+1,$I37/2,$C37,TRUE))/(1-2*_xlfn.NORM.DIST(0,$I37/2,$C37,TRUE))*$E37,$E37/$I37))</f>
        <v>0</v>
      </c>
      <c r="BW37" s="156">
        <f t="shared" si="92"/>
        <v>0</v>
      </c>
      <c r="BX37" s="156">
        <f t="shared" si="92"/>
        <v>0</v>
      </c>
      <c r="BY37" s="156">
        <f t="shared" si="92"/>
        <v>0</v>
      </c>
      <c r="BZ37" s="156">
        <f t="shared" si="92"/>
        <v>0</v>
      </c>
      <c r="CA37" s="156">
        <f t="shared" si="92"/>
        <v>0</v>
      </c>
      <c r="CB37" s="156">
        <f t="shared" si="92"/>
        <v>0</v>
      </c>
      <c r="CC37" s="156">
        <f t="shared" si="92"/>
        <v>0</v>
      </c>
      <c r="CD37" s="156">
        <f t="shared" si="92"/>
        <v>0</v>
      </c>
      <c r="CE37" s="156">
        <f t="shared" si="92"/>
        <v>0</v>
      </c>
      <c r="CF37" s="156">
        <f t="shared" si="92"/>
        <v>0</v>
      </c>
      <c r="CG37" s="156">
        <f t="shared" si="92"/>
        <v>0</v>
      </c>
      <c r="CH37" s="156">
        <f t="shared" si="92"/>
        <v>0</v>
      </c>
      <c r="CI37" s="156">
        <f t="shared" si="92"/>
        <v>0</v>
      </c>
      <c r="CJ37" s="156">
        <f t="shared" si="92"/>
        <v>0</v>
      </c>
      <c r="CK37" s="156">
        <f t="shared" si="92"/>
        <v>0</v>
      </c>
      <c r="CL37" s="156">
        <f t="shared" si="92"/>
        <v>0</v>
      </c>
      <c r="CM37" s="156">
        <f t="shared" si="92"/>
        <v>0</v>
      </c>
      <c r="CN37" s="156">
        <f t="shared" si="92"/>
        <v>0</v>
      </c>
      <c r="CO37" s="156">
        <f t="shared" si="92"/>
        <v>0</v>
      </c>
      <c r="CP37" s="156">
        <f t="shared" si="92"/>
        <v>0</v>
      </c>
      <c r="CQ37" s="156">
        <f t="shared" si="92"/>
        <v>0</v>
      </c>
      <c r="CR37" s="156">
        <f t="shared" si="92"/>
        <v>0</v>
      </c>
      <c r="CS37" s="156">
        <f t="shared" si="92"/>
        <v>0</v>
      </c>
      <c r="CT37" s="156">
        <f t="shared" si="92"/>
        <v>0</v>
      </c>
      <c r="CU37" s="156">
        <f t="shared" si="92"/>
        <v>0</v>
      </c>
      <c r="CV37" s="156">
        <f t="shared" si="92"/>
        <v>0</v>
      </c>
      <c r="CW37" s="156">
        <f t="shared" si="92"/>
        <v>0</v>
      </c>
      <c r="CX37" s="156">
        <f t="shared" si="92"/>
        <v>0</v>
      </c>
      <c r="CY37" s="156">
        <f t="shared" si="92"/>
        <v>0</v>
      </c>
      <c r="CZ37" s="156">
        <f t="shared" si="92"/>
        <v>0</v>
      </c>
      <c r="DA37" s="156">
        <f t="shared" si="92"/>
        <v>0</v>
      </c>
      <c r="DB37" s="156">
        <f t="shared" si="92"/>
        <v>0</v>
      </c>
      <c r="DC37" s="156">
        <f t="shared" si="92"/>
        <v>0</v>
      </c>
      <c r="DD37" s="156">
        <f t="shared" si="92"/>
        <v>0</v>
      </c>
      <c r="DE37" s="156">
        <f t="shared" si="92"/>
        <v>0</v>
      </c>
      <c r="DF37" s="156">
        <f t="shared" si="92"/>
        <v>0</v>
      </c>
      <c r="DG37" s="156">
        <f t="shared" si="92"/>
        <v>0</v>
      </c>
      <c r="DH37" s="156">
        <f t="shared" si="92"/>
        <v>0</v>
      </c>
      <c r="DI37" s="156">
        <f t="shared" si="92"/>
        <v>0</v>
      </c>
      <c r="DJ37" s="156">
        <f t="shared" si="92"/>
        <v>0</v>
      </c>
      <c r="DK37" s="156">
        <f t="shared" si="92"/>
        <v>0</v>
      </c>
      <c r="DL37" s="156">
        <f t="shared" si="92"/>
        <v>0</v>
      </c>
      <c r="DM37" s="156">
        <f t="shared" si="92"/>
        <v>0</v>
      </c>
      <c r="DN37" s="156">
        <f t="shared" si="92"/>
        <v>0</v>
      </c>
      <c r="DO37" s="156">
        <f t="shared" si="92"/>
        <v>0</v>
      </c>
      <c r="DP37" s="156">
        <f t="shared" si="92"/>
        <v>0</v>
      </c>
      <c r="DQ37" s="156">
        <f t="shared" si="92"/>
        <v>0</v>
      </c>
      <c r="DR37" s="156">
        <f t="shared" si="92"/>
        <v>0</v>
      </c>
      <c r="DS37" s="156">
        <f t="shared" si="92"/>
        <v>0</v>
      </c>
      <c r="DT37" s="156">
        <f t="shared" si="92"/>
        <v>0</v>
      </c>
      <c r="DU37" s="156">
        <f t="shared" si="92"/>
        <v>0</v>
      </c>
      <c r="DV37" s="156">
        <f t="shared" si="92"/>
        <v>0</v>
      </c>
      <c r="DW37" s="156">
        <f t="shared" si="92"/>
        <v>0</v>
      </c>
      <c r="DX37" s="156">
        <f t="shared" si="92"/>
        <v>0</v>
      </c>
      <c r="DY37" s="156">
        <f t="shared" si="92"/>
        <v>0</v>
      </c>
      <c r="DZ37" s="156">
        <f t="shared" si="92"/>
        <v>0</v>
      </c>
      <c r="EA37" s="156">
        <f t="shared" si="92"/>
        <v>0</v>
      </c>
      <c r="EB37" s="156">
        <f t="shared" si="92"/>
        <v>0</v>
      </c>
      <c r="EC37" s="156">
        <f t="shared" si="92"/>
        <v>0</v>
      </c>
      <c r="ED37" s="156">
        <f t="shared" si="92"/>
        <v>0</v>
      </c>
      <c r="EE37" s="156">
        <f t="shared" si="92"/>
        <v>0</v>
      </c>
      <c r="EF37" s="156">
        <f t="shared" si="92"/>
        <v>0</v>
      </c>
      <c r="EG37" s="156">
        <f t="shared" si="92"/>
        <v>0</v>
      </c>
      <c r="EH37" s="156">
        <f t="shared" ref="EH37:EK37" si="93">IF(OR(EH$2&gt;$H37,EH$2&lt;$G37),0,IF($B37="S-Curve",(_xlfn.NORM.DIST(EH$2-$G37+1,$I37/2,$C37,TRUE)-_xlfn.NORM.DIST(EG$2-$G37+1,$I37/2,$C37,TRUE))/(1-2*_xlfn.NORM.DIST(0,$I37/2,$C37,TRUE))*$E37,$E37/$I37))</f>
        <v>0</v>
      </c>
      <c r="EI37" s="156">
        <f t="shared" si="93"/>
        <v>0</v>
      </c>
      <c r="EJ37" s="156">
        <f t="shared" si="93"/>
        <v>0</v>
      </c>
      <c r="EK37" s="156">
        <f t="shared" si="93"/>
        <v>0</v>
      </c>
    </row>
    <row r="38" spans="1:141" x14ac:dyDescent="0.25">
      <c r="A38" s="47" t="str">
        <f t="shared" si="65"/>
        <v>OK</v>
      </c>
      <c r="B38" s="117" t="s">
        <v>250</v>
      </c>
      <c r="C38" s="117">
        <v>1</v>
      </c>
      <c r="D38" s="233" t="s">
        <v>121</v>
      </c>
      <c r="E38" s="124">
        <v>0</v>
      </c>
      <c r="F38" s="234">
        <f>E38/Summary!$B$2</f>
        <v>0</v>
      </c>
      <c r="G38" s="235">
        <v>1</v>
      </c>
      <c r="H38" s="235">
        <v>1</v>
      </c>
      <c r="I38" s="236">
        <f t="shared" si="66"/>
        <v>1</v>
      </c>
      <c r="J38" s="156">
        <f t="shared" ref="J38:BU38" si="94">IF(OR(J$2&gt;$H38,J$2&lt;$G38),0,IF($B38="S-Curve",(_xlfn.NORM.DIST(J$2-$G38+1,$I38/2,$C38,TRUE)-_xlfn.NORM.DIST(I$2-$G38+1,$I38/2,$C38,TRUE))/(1-2*_xlfn.NORM.DIST(0,$I38/2,$C38,TRUE))*$E38,$E38/$I38))</f>
        <v>0</v>
      </c>
      <c r="K38" s="156">
        <f t="shared" si="94"/>
        <v>0</v>
      </c>
      <c r="L38" s="156">
        <f t="shared" si="94"/>
        <v>0</v>
      </c>
      <c r="M38" s="156">
        <f t="shared" si="94"/>
        <v>0</v>
      </c>
      <c r="N38" s="156">
        <f t="shared" si="94"/>
        <v>0</v>
      </c>
      <c r="O38" s="156">
        <f t="shared" si="94"/>
        <v>0</v>
      </c>
      <c r="P38" s="156">
        <f t="shared" si="94"/>
        <v>0</v>
      </c>
      <c r="Q38" s="156">
        <f t="shared" si="94"/>
        <v>0</v>
      </c>
      <c r="R38" s="156">
        <f t="shared" si="94"/>
        <v>0</v>
      </c>
      <c r="S38" s="156">
        <f t="shared" si="94"/>
        <v>0</v>
      </c>
      <c r="T38" s="156">
        <f t="shared" si="94"/>
        <v>0</v>
      </c>
      <c r="U38" s="156">
        <f t="shared" si="94"/>
        <v>0</v>
      </c>
      <c r="V38" s="156">
        <f t="shared" si="94"/>
        <v>0</v>
      </c>
      <c r="W38" s="156">
        <f t="shared" si="94"/>
        <v>0</v>
      </c>
      <c r="X38" s="156">
        <f t="shared" si="94"/>
        <v>0</v>
      </c>
      <c r="Y38" s="156">
        <f t="shared" si="94"/>
        <v>0</v>
      </c>
      <c r="Z38" s="156">
        <f t="shared" si="94"/>
        <v>0</v>
      </c>
      <c r="AA38" s="156">
        <f t="shared" si="94"/>
        <v>0</v>
      </c>
      <c r="AB38" s="156">
        <f t="shared" si="94"/>
        <v>0</v>
      </c>
      <c r="AC38" s="156">
        <f t="shared" si="94"/>
        <v>0</v>
      </c>
      <c r="AD38" s="156">
        <f t="shared" si="94"/>
        <v>0</v>
      </c>
      <c r="AE38" s="156">
        <f t="shared" si="94"/>
        <v>0</v>
      </c>
      <c r="AF38" s="156">
        <f t="shared" si="94"/>
        <v>0</v>
      </c>
      <c r="AG38" s="156">
        <f t="shared" si="94"/>
        <v>0</v>
      </c>
      <c r="AH38" s="156">
        <f t="shared" si="94"/>
        <v>0</v>
      </c>
      <c r="AI38" s="156">
        <f t="shared" si="94"/>
        <v>0</v>
      </c>
      <c r="AJ38" s="156">
        <f t="shared" si="94"/>
        <v>0</v>
      </c>
      <c r="AK38" s="156">
        <f t="shared" si="94"/>
        <v>0</v>
      </c>
      <c r="AL38" s="156">
        <f t="shared" si="94"/>
        <v>0</v>
      </c>
      <c r="AM38" s="156">
        <f t="shared" si="94"/>
        <v>0</v>
      </c>
      <c r="AN38" s="156">
        <f t="shared" si="94"/>
        <v>0</v>
      </c>
      <c r="AO38" s="156">
        <f t="shared" si="94"/>
        <v>0</v>
      </c>
      <c r="AP38" s="156">
        <f t="shared" si="94"/>
        <v>0</v>
      </c>
      <c r="AQ38" s="156">
        <f t="shared" si="94"/>
        <v>0</v>
      </c>
      <c r="AR38" s="156">
        <f t="shared" si="94"/>
        <v>0</v>
      </c>
      <c r="AS38" s="156">
        <f t="shared" si="94"/>
        <v>0</v>
      </c>
      <c r="AT38" s="156">
        <f t="shared" si="94"/>
        <v>0</v>
      </c>
      <c r="AU38" s="156">
        <f t="shared" si="94"/>
        <v>0</v>
      </c>
      <c r="AV38" s="156">
        <f t="shared" si="94"/>
        <v>0</v>
      </c>
      <c r="AW38" s="156">
        <f t="shared" si="94"/>
        <v>0</v>
      </c>
      <c r="AX38" s="156">
        <f t="shared" si="94"/>
        <v>0</v>
      </c>
      <c r="AY38" s="156">
        <f t="shared" si="94"/>
        <v>0</v>
      </c>
      <c r="AZ38" s="156">
        <f t="shared" si="94"/>
        <v>0</v>
      </c>
      <c r="BA38" s="156">
        <f t="shared" si="94"/>
        <v>0</v>
      </c>
      <c r="BB38" s="156">
        <f t="shared" si="94"/>
        <v>0</v>
      </c>
      <c r="BC38" s="156">
        <f t="shared" si="94"/>
        <v>0</v>
      </c>
      <c r="BD38" s="156">
        <f t="shared" si="94"/>
        <v>0</v>
      </c>
      <c r="BE38" s="156">
        <f t="shared" si="94"/>
        <v>0</v>
      </c>
      <c r="BF38" s="156">
        <f t="shared" si="94"/>
        <v>0</v>
      </c>
      <c r="BG38" s="156">
        <f t="shared" si="94"/>
        <v>0</v>
      </c>
      <c r="BH38" s="156">
        <f t="shared" si="94"/>
        <v>0</v>
      </c>
      <c r="BI38" s="156">
        <f t="shared" si="94"/>
        <v>0</v>
      </c>
      <c r="BJ38" s="156">
        <f t="shared" si="94"/>
        <v>0</v>
      </c>
      <c r="BK38" s="156">
        <f t="shared" si="94"/>
        <v>0</v>
      </c>
      <c r="BL38" s="156">
        <f t="shared" si="94"/>
        <v>0</v>
      </c>
      <c r="BM38" s="156">
        <f t="shared" si="94"/>
        <v>0</v>
      </c>
      <c r="BN38" s="156">
        <f t="shared" si="94"/>
        <v>0</v>
      </c>
      <c r="BO38" s="156">
        <f t="shared" si="94"/>
        <v>0</v>
      </c>
      <c r="BP38" s="156">
        <f t="shared" si="94"/>
        <v>0</v>
      </c>
      <c r="BQ38" s="156">
        <f t="shared" si="94"/>
        <v>0</v>
      </c>
      <c r="BR38" s="156">
        <f t="shared" si="94"/>
        <v>0</v>
      </c>
      <c r="BS38" s="156">
        <f t="shared" si="94"/>
        <v>0</v>
      </c>
      <c r="BT38" s="156">
        <f t="shared" si="94"/>
        <v>0</v>
      </c>
      <c r="BU38" s="156">
        <f t="shared" si="94"/>
        <v>0</v>
      </c>
      <c r="BV38" s="156">
        <f t="shared" ref="BV38:EG38" si="95">IF(OR(BV$2&gt;$H38,BV$2&lt;$G38),0,IF($B38="S-Curve",(_xlfn.NORM.DIST(BV$2-$G38+1,$I38/2,$C38,TRUE)-_xlfn.NORM.DIST(BU$2-$G38+1,$I38/2,$C38,TRUE))/(1-2*_xlfn.NORM.DIST(0,$I38/2,$C38,TRUE))*$E38,$E38/$I38))</f>
        <v>0</v>
      </c>
      <c r="BW38" s="156">
        <f t="shared" si="95"/>
        <v>0</v>
      </c>
      <c r="BX38" s="156">
        <f t="shared" si="95"/>
        <v>0</v>
      </c>
      <c r="BY38" s="156">
        <f t="shared" si="95"/>
        <v>0</v>
      </c>
      <c r="BZ38" s="156">
        <f t="shared" si="95"/>
        <v>0</v>
      </c>
      <c r="CA38" s="156">
        <f t="shared" si="95"/>
        <v>0</v>
      </c>
      <c r="CB38" s="156">
        <f t="shared" si="95"/>
        <v>0</v>
      </c>
      <c r="CC38" s="156">
        <f t="shared" si="95"/>
        <v>0</v>
      </c>
      <c r="CD38" s="156">
        <f t="shared" si="95"/>
        <v>0</v>
      </c>
      <c r="CE38" s="156">
        <f t="shared" si="95"/>
        <v>0</v>
      </c>
      <c r="CF38" s="156">
        <f t="shared" si="95"/>
        <v>0</v>
      </c>
      <c r="CG38" s="156">
        <f t="shared" si="95"/>
        <v>0</v>
      </c>
      <c r="CH38" s="156">
        <f t="shared" si="95"/>
        <v>0</v>
      </c>
      <c r="CI38" s="156">
        <f t="shared" si="95"/>
        <v>0</v>
      </c>
      <c r="CJ38" s="156">
        <f t="shared" si="95"/>
        <v>0</v>
      </c>
      <c r="CK38" s="156">
        <f t="shared" si="95"/>
        <v>0</v>
      </c>
      <c r="CL38" s="156">
        <f t="shared" si="95"/>
        <v>0</v>
      </c>
      <c r="CM38" s="156">
        <f t="shared" si="95"/>
        <v>0</v>
      </c>
      <c r="CN38" s="156">
        <f t="shared" si="95"/>
        <v>0</v>
      </c>
      <c r="CO38" s="156">
        <f t="shared" si="95"/>
        <v>0</v>
      </c>
      <c r="CP38" s="156">
        <f t="shared" si="95"/>
        <v>0</v>
      </c>
      <c r="CQ38" s="156">
        <f t="shared" si="95"/>
        <v>0</v>
      </c>
      <c r="CR38" s="156">
        <f t="shared" si="95"/>
        <v>0</v>
      </c>
      <c r="CS38" s="156">
        <f t="shared" si="95"/>
        <v>0</v>
      </c>
      <c r="CT38" s="156">
        <f t="shared" si="95"/>
        <v>0</v>
      </c>
      <c r="CU38" s="156">
        <f t="shared" si="95"/>
        <v>0</v>
      </c>
      <c r="CV38" s="156">
        <f t="shared" si="95"/>
        <v>0</v>
      </c>
      <c r="CW38" s="156">
        <f t="shared" si="95"/>
        <v>0</v>
      </c>
      <c r="CX38" s="156">
        <f t="shared" si="95"/>
        <v>0</v>
      </c>
      <c r="CY38" s="156">
        <f t="shared" si="95"/>
        <v>0</v>
      </c>
      <c r="CZ38" s="156">
        <f t="shared" si="95"/>
        <v>0</v>
      </c>
      <c r="DA38" s="156">
        <f t="shared" si="95"/>
        <v>0</v>
      </c>
      <c r="DB38" s="156">
        <f t="shared" si="95"/>
        <v>0</v>
      </c>
      <c r="DC38" s="156">
        <f t="shared" si="95"/>
        <v>0</v>
      </c>
      <c r="DD38" s="156">
        <f t="shared" si="95"/>
        <v>0</v>
      </c>
      <c r="DE38" s="156">
        <f t="shared" si="95"/>
        <v>0</v>
      </c>
      <c r="DF38" s="156">
        <f t="shared" si="95"/>
        <v>0</v>
      </c>
      <c r="DG38" s="156">
        <f t="shared" si="95"/>
        <v>0</v>
      </c>
      <c r="DH38" s="156">
        <f t="shared" si="95"/>
        <v>0</v>
      </c>
      <c r="DI38" s="156">
        <f t="shared" si="95"/>
        <v>0</v>
      </c>
      <c r="DJ38" s="156">
        <f t="shared" si="95"/>
        <v>0</v>
      </c>
      <c r="DK38" s="156">
        <f t="shared" si="95"/>
        <v>0</v>
      </c>
      <c r="DL38" s="156">
        <f t="shared" si="95"/>
        <v>0</v>
      </c>
      <c r="DM38" s="156">
        <f t="shared" si="95"/>
        <v>0</v>
      </c>
      <c r="DN38" s="156">
        <f t="shared" si="95"/>
        <v>0</v>
      </c>
      <c r="DO38" s="156">
        <f t="shared" si="95"/>
        <v>0</v>
      </c>
      <c r="DP38" s="156">
        <f t="shared" si="95"/>
        <v>0</v>
      </c>
      <c r="DQ38" s="156">
        <f t="shared" si="95"/>
        <v>0</v>
      </c>
      <c r="DR38" s="156">
        <f t="shared" si="95"/>
        <v>0</v>
      </c>
      <c r="DS38" s="156">
        <f t="shared" si="95"/>
        <v>0</v>
      </c>
      <c r="DT38" s="156">
        <f t="shared" si="95"/>
        <v>0</v>
      </c>
      <c r="DU38" s="156">
        <f t="shared" si="95"/>
        <v>0</v>
      </c>
      <c r="DV38" s="156">
        <f t="shared" si="95"/>
        <v>0</v>
      </c>
      <c r="DW38" s="156">
        <f t="shared" si="95"/>
        <v>0</v>
      </c>
      <c r="DX38" s="156">
        <f t="shared" si="95"/>
        <v>0</v>
      </c>
      <c r="DY38" s="156">
        <f t="shared" si="95"/>
        <v>0</v>
      </c>
      <c r="DZ38" s="156">
        <f t="shared" si="95"/>
        <v>0</v>
      </c>
      <c r="EA38" s="156">
        <f t="shared" si="95"/>
        <v>0</v>
      </c>
      <c r="EB38" s="156">
        <f t="shared" si="95"/>
        <v>0</v>
      </c>
      <c r="EC38" s="156">
        <f t="shared" si="95"/>
        <v>0</v>
      </c>
      <c r="ED38" s="156">
        <f t="shared" si="95"/>
        <v>0</v>
      </c>
      <c r="EE38" s="156">
        <f t="shared" si="95"/>
        <v>0</v>
      </c>
      <c r="EF38" s="156">
        <f t="shared" si="95"/>
        <v>0</v>
      </c>
      <c r="EG38" s="156">
        <f t="shared" si="95"/>
        <v>0</v>
      </c>
      <c r="EH38" s="156">
        <f t="shared" ref="EH38:EK38" si="96">IF(OR(EH$2&gt;$H38,EH$2&lt;$G38),0,IF($B38="S-Curve",(_xlfn.NORM.DIST(EH$2-$G38+1,$I38/2,$C38,TRUE)-_xlfn.NORM.DIST(EG$2-$G38+1,$I38/2,$C38,TRUE))/(1-2*_xlfn.NORM.DIST(0,$I38/2,$C38,TRUE))*$E38,$E38/$I38))</f>
        <v>0</v>
      </c>
      <c r="EI38" s="156">
        <f t="shared" si="96"/>
        <v>0</v>
      </c>
      <c r="EJ38" s="156">
        <f t="shared" si="96"/>
        <v>0</v>
      </c>
      <c r="EK38" s="156">
        <f t="shared" si="96"/>
        <v>0</v>
      </c>
    </row>
    <row r="39" spans="1:141" x14ac:dyDescent="0.25">
      <c r="A39" s="47" t="str">
        <f t="shared" si="65"/>
        <v>OK</v>
      </c>
      <c r="B39" s="117" t="s">
        <v>250</v>
      </c>
      <c r="C39" s="117">
        <v>1</v>
      </c>
      <c r="D39" s="233" t="s">
        <v>121</v>
      </c>
      <c r="E39" s="124">
        <v>0</v>
      </c>
      <c r="F39" s="234">
        <f>E39/Summary!$B$2</f>
        <v>0</v>
      </c>
      <c r="G39" s="235">
        <v>1</v>
      </c>
      <c r="H39" s="235">
        <v>1</v>
      </c>
      <c r="I39" s="236">
        <f t="shared" si="66"/>
        <v>1</v>
      </c>
      <c r="J39" s="156">
        <f t="shared" ref="J39:BU39" si="97">IF(OR(J$2&gt;$H39,J$2&lt;$G39),0,IF($B39="S-Curve",(_xlfn.NORM.DIST(J$2-$G39+1,$I39/2,$C39,TRUE)-_xlfn.NORM.DIST(I$2-$G39+1,$I39/2,$C39,TRUE))/(1-2*_xlfn.NORM.DIST(0,$I39/2,$C39,TRUE))*$E39,$E39/$I39))</f>
        <v>0</v>
      </c>
      <c r="K39" s="156">
        <f t="shared" si="97"/>
        <v>0</v>
      </c>
      <c r="L39" s="156">
        <f t="shared" si="97"/>
        <v>0</v>
      </c>
      <c r="M39" s="156">
        <f t="shared" si="97"/>
        <v>0</v>
      </c>
      <c r="N39" s="156">
        <f t="shared" si="97"/>
        <v>0</v>
      </c>
      <c r="O39" s="156">
        <f t="shared" si="97"/>
        <v>0</v>
      </c>
      <c r="P39" s="156">
        <f t="shared" si="97"/>
        <v>0</v>
      </c>
      <c r="Q39" s="156">
        <f t="shared" si="97"/>
        <v>0</v>
      </c>
      <c r="R39" s="156">
        <f t="shared" si="97"/>
        <v>0</v>
      </c>
      <c r="S39" s="156">
        <f t="shared" si="97"/>
        <v>0</v>
      </c>
      <c r="T39" s="156">
        <f t="shared" si="97"/>
        <v>0</v>
      </c>
      <c r="U39" s="156">
        <f t="shared" si="97"/>
        <v>0</v>
      </c>
      <c r="V39" s="156">
        <f t="shared" si="97"/>
        <v>0</v>
      </c>
      <c r="W39" s="156">
        <f t="shared" si="97"/>
        <v>0</v>
      </c>
      <c r="X39" s="156">
        <f t="shared" si="97"/>
        <v>0</v>
      </c>
      <c r="Y39" s="156">
        <f t="shared" si="97"/>
        <v>0</v>
      </c>
      <c r="Z39" s="156">
        <f t="shared" si="97"/>
        <v>0</v>
      </c>
      <c r="AA39" s="156">
        <f t="shared" si="97"/>
        <v>0</v>
      </c>
      <c r="AB39" s="156">
        <f t="shared" si="97"/>
        <v>0</v>
      </c>
      <c r="AC39" s="156">
        <f t="shared" si="97"/>
        <v>0</v>
      </c>
      <c r="AD39" s="156">
        <f t="shared" si="97"/>
        <v>0</v>
      </c>
      <c r="AE39" s="156">
        <f t="shared" si="97"/>
        <v>0</v>
      </c>
      <c r="AF39" s="156">
        <f t="shared" si="97"/>
        <v>0</v>
      </c>
      <c r="AG39" s="156">
        <f t="shared" si="97"/>
        <v>0</v>
      </c>
      <c r="AH39" s="156">
        <f t="shared" si="97"/>
        <v>0</v>
      </c>
      <c r="AI39" s="156">
        <f t="shared" si="97"/>
        <v>0</v>
      </c>
      <c r="AJ39" s="156">
        <f t="shared" si="97"/>
        <v>0</v>
      </c>
      <c r="AK39" s="156">
        <f t="shared" si="97"/>
        <v>0</v>
      </c>
      <c r="AL39" s="156">
        <f t="shared" si="97"/>
        <v>0</v>
      </c>
      <c r="AM39" s="156">
        <f t="shared" si="97"/>
        <v>0</v>
      </c>
      <c r="AN39" s="156">
        <f t="shared" si="97"/>
        <v>0</v>
      </c>
      <c r="AO39" s="156">
        <f t="shared" si="97"/>
        <v>0</v>
      </c>
      <c r="AP39" s="156">
        <f t="shared" si="97"/>
        <v>0</v>
      </c>
      <c r="AQ39" s="156">
        <f t="shared" si="97"/>
        <v>0</v>
      </c>
      <c r="AR39" s="156">
        <f t="shared" si="97"/>
        <v>0</v>
      </c>
      <c r="AS39" s="156">
        <f t="shared" si="97"/>
        <v>0</v>
      </c>
      <c r="AT39" s="156">
        <f t="shared" si="97"/>
        <v>0</v>
      </c>
      <c r="AU39" s="156">
        <f t="shared" si="97"/>
        <v>0</v>
      </c>
      <c r="AV39" s="156">
        <f t="shared" si="97"/>
        <v>0</v>
      </c>
      <c r="AW39" s="156">
        <f t="shared" si="97"/>
        <v>0</v>
      </c>
      <c r="AX39" s="156">
        <f t="shared" si="97"/>
        <v>0</v>
      </c>
      <c r="AY39" s="156">
        <f t="shared" si="97"/>
        <v>0</v>
      </c>
      <c r="AZ39" s="156">
        <f t="shared" si="97"/>
        <v>0</v>
      </c>
      <c r="BA39" s="156">
        <f t="shared" si="97"/>
        <v>0</v>
      </c>
      <c r="BB39" s="156">
        <f t="shared" si="97"/>
        <v>0</v>
      </c>
      <c r="BC39" s="156">
        <f t="shared" si="97"/>
        <v>0</v>
      </c>
      <c r="BD39" s="156">
        <f t="shared" si="97"/>
        <v>0</v>
      </c>
      <c r="BE39" s="156">
        <f t="shared" si="97"/>
        <v>0</v>
      </c>
      <c r="BF39" s="156">
        <f t="shared" si="97"/>
        <v>0</v>
      </c>
      <c r="BG39" s="156">
        <f t="shared" si="97"/>
        <v>0</v>
      </c>
      <c r="BH39" s="156">
        <f t="shared" si="97"/>
        <v>0</v>
      </c>
      <c r="BI39" s="156">
        <f t="shared" si="97"/>
        <v>0</v>
      </c>
      <c r="BJ39" s="156">
        <f t="shared" si="97"/>
        <v>0</v>
      </c>
      <c r="BK39" s="156">
        <f t="shared" si="97"/>
        <v>0</v>
      </c>
      <c r="BL39" s="156">
        <f t="shared" si="97"/>
        <v>0</v>
      </c>
      <c r="BM39" s="156">
        <f t="shared" si="97"/>
        <v>0</v>
      </c>
      <c r="BN39" s="156">
        <f t="shared" si="97"/>
        <v>0</v>
      </c>
      <c r="BO39" s="156">
        <f t="shared" si="97"/>
        <v>0</v>
      </c>
      <c r="BP39" s="156">
        <f t="shared" si="97"/>
        <v>0</v>
      </c>
      <c r="BQ39" s="156">
        <f t="shared" si="97"/>
        <v>0</v>
      </c>
      <c r="BR39" s="156">
        <f t="shared" si="97"/>
        <v>0</v>
      </c>
      <c r="BS39" s="156">
        <f t="shared" si="97"/>
        <v>0</v>
      </c>
      <c r="BT39" s="156">
        <f t="shared" si="97"/>
        <v>0</v>
      </c>
      <c r="BU39" s="156">
        <f t="shared" si="97"/>
        <v>0</v>
      </c>
      <c r="BV39" s="156">
        <f t="shared" ref="BV39:EG39" si="98">IF(OR(BV$2&gt;$H39,BV$2&lt;$G39),0,IF($B39="S-Curve",(_xlfn.NORM.DIST(BV$2-$G39+1,$I39/2,$C39,TRUE)-_xlfn.NORM.DIST(BU$2-$G39+1,$I39/2,$C39,TRUE))/(1-2*_xlfn.NORM.DIST(0,$I39/2,$C39,TRUE))*$E39,$E39/$I39))</f>
        <v>0</v>
      </c>
      <c r="BW39" s="156">
        <f t="shared" si="98"/>
        <v>0</v>
      </c>
      <c r="BX39" s="156">
        <f t="shared" si="98"/>
        <v>0</v>
      </c>
      <c r="BY39" s="156">
        <f t="shared" si="98"/>
        <v>0</v>
      </c>
      <c r="BZ39" s="156">
        <f t="shared" si="98"/>
        <v>0</v>
      </c>
      <c r="CA39" s="156">
        <f t="shared" si="98"/>
        <v>0</v>
      </c>
      <c r="CB39" s="156">
        <f t="shared" si="98"/>
        <v>0</v>
      </c>
      <c r="CC39" s="156">
        <f t="shared" si="98"/>
        <v>0</v>
      </c>
      <c r="CD39" s="156">
        <f t="shared" si="98"/>
        <v>0</v>
      </c>
      <c r="CE39" s="156">
        <f t="shared" si="98"/>
        <v>0</v>
      </c>
      <c r="CF39" s="156">
        <f t="shared" si="98"/>
        <v>0</v>
      </c>
      <c r="CG39" s="156">
        <f t="shared" si="98"/>
        <v>0</v>
      </c>
      <c r="CH39" s="156">
        <f t="shared" si="98"/>
        <v>0</v>
      </c>
      <c r="CI39" s="156">
        <f t="shared" si="98"/>
        <v>0</v>
      </c>
      <c r="CJ39" s="156">
        <f t="shared" si="98"/>
        <v>0</v>
      </c>
      <c r="CK39" s="156">
        <f t="shared" si="98"/>
        <v>0</v>
      </c>
      <c r="CL39" s="156">
        <f t="shared" si="98"/>
        <v>0</v>
      </c>
      <c r="CM39" s="156">
        <f t="shared" si="98"/>
        <v>0</v>
      </c>
      <c r="CN39" s="156">
        <f t="shared" si="98"/>
        <v>0</v>
      </c>
      <c r="CO39" s="156">
        <f t="shared" si="98"/>
        <v>0</v>
      </c>
      <c r="CP39" s="156">
        <f t="shared" si="98"/>
        <v>0</v>
      </c>
      <c r="CQ39" s="156">
        <f t="shared" si="98"/>
        <v>0</v>
      </c>
      <c r="CR39" s="156">
        <f t="shared" si="98"/>
        <v>0</v>
      </c>
      <c r="CS39" s="156">
        <f t="shared" si="98"/>
        <v>0</v>
      </c>
      <c r="CT39" s="156">
        <f t="shared" si="98"/>
        <v>0</v>
      </c>
      <c r="CU39" s="156">
        <f t="shared" si="98"/>
        <v>0</v>
      </c>
      <c r="CV39" s="156">
        <f t="shared" si="98"/>
        <v>0</v>
      </c>
      <c r="CW39" s="156">
        <f t="shared" si="98"/>
        <v>0</v>
      </c>
      <c r="CX39" s="156">
        <f t="shared" si="98"/>
        <v>0</v>
      </c>
      <c r="CY39" s="156">
        <f t="shared" si="98"/>
        <v>0</v>
      </c>
      <c r="CZ39" s="156">
        <f t="shared" si="98"/>
        <v>0</v>
      </c>
      <c r="DA39" s="156">
        <f t="shared" si="98"/>
        <v>0</v>
      </c>
      <c r="DB39" s="156">
        <f t="shared" si="98"/>
        <v>0</v>
      </c>
      <c r="DC39" s="156">
        <f t="shared" si="98"/>
        <v>0</v>
      </c>
      <c r="DD39" s="156">
        <f t="shared" si="98"/>
        <v>0</v>
      </c>
      <c r="DE39" s="156">
        <f t="shared" si="98"/>
        <v>0</v>
      </c>
      <c r="DF39" s="156">
        <f t="shared" si="98"/>
        <v>0</v>
      </c>
      <c r="DG39" s="156">
        <f t="shared" si="98"/>
        <v>0</v>
      </c>
      <c r="DH39" s="156">
        <f t="shared" si="98"/>
        <v>0</v>
      </c>
      <c r="DI39" s="156">
        <f t="shared" si="98"/>
        <v>0</v>
      </c>
      <c r="DJ39" s="156">
        <f t="shared" si="98"/>
        <v>0</v>
      </c>
      <c r="DK39" s="156">
        <f t="shared" si="98"/>
        <v>0</v>
      </c>
      <c r="DL39" s="156">
        <f t="shared" si="98"/>
        <v>0</v>
      </c>
      <c r="DM39" s="156">
        <f t="shared" si="98"/>
        <v>0</v>
      </c>
      <c r="DN39" s="156">
        <f t="shared" si="98"/>
        <v>0</v>
      </c>
      <c r="DO39" s="156">
        <f t="shared" si="98"/>
        <v>0</v>
      </c>
      <c r="DP39" s="156">
        <f t="shared" si="98"/>
        <v>0</v>
      </c>
      <c r="DQ39" s="156">
        <f t="shared" si="98"/>
        <v>0</v>
      </c>
      <c r="DR39" s="156">
        <f t="shared" si="98"/>
        <v>0</v>
      </c>
      <c r="DS39" s="156">
        <f t="shared" si="98"/>
        <v>0</v>
      </c>
      <c r="DT39" s="156">
        <f t="shared" si="98"/>
        <v>0</v>
      </c>
      <c r="DU39" s="156">
        <f t="shared" si="98"/>
        <v>0</v>
      </c>
      <c r="DV39" s="156">
        <f t="shared" si="98"/>
        <v>0</v>
      </c>
      <c r="DW39" s="156">
        <f t="shared" si="98"/>
        <v>0</v>
      </c>
      <c r="DX39" s="156">
        <f t="shared" si="98"/>
        <v>0</v>
      </c>
      <c r="DY39" s="156">
        <f t="shared" si="98"/>
        <v>0</v>
      </c>
      <c r="DZ39" s="156">
        <f t="shared" si="98"/>
        <v>0</v>
      </c>
      <c r="EA39" s="156">
        <f t="shared" si="98"/>
        <v>0</v>
      </c>
      <c r="EB39" s="156">
        <f t="shared" si="98"/>
        <v>0</v>
      </c>
      <c r="EC39" s="156">
        <f t="shared" si="98"/>
        <v>0</v>
      </c>
      <c r="ED39" s="156">
        <f t="shared" si="98"/>
        <v>0</v>
      </c>
      <c r="EE39" s="156">
        <f t="shared" si="98"/>
        <v>0</v>
      </c>
      <c r="EF39" s="156">
        <f t="shared" si="98"/>
        <v>0</v>
      </c>
      <c r="EG39" s="156">
        <f t="shared" si="98"/>
        <v>0</v>
      </c>
      <c r="EH39" s="156">
        <f t="shared" ref="EH39:EK39" si="99">IF(OR(EH$2&gt;$H39,EH$2&lt;$G39),0,IF($B39="S-Curve",(_xlfn.NORM.DIST(EH$2-$G39+1,$I39/2,$C39,TRUE)-_xlfn.NORM.DIST(EG$2-$G39+1,$I39/2,$C39,TRUE))/(1-2*_xlfn.NORM.DIST(0,$I39/2,$C39,TRUE))*$E39,$E39/$I39))</f>
        <v>0</v>
      </c>
      <c r="EI39" s="156">
        <f t="shared" si="99"/>
        <v>0</v>
      </c>
      <c r="EJ39" s="156">
        <f t="shared" si="99"/>
        <v>0</v>
      </c>
      <c r="EK39" s="156">
        <f t="shared" si="99"/>
        <v>0</v>
      </c>
    </row>
    <row r="40" spans="1:141" x14ac:dyDescent="0.25">
      <c r="A40" s="47" t="str">
        <f t="shared" si="65"/>
        <v>OK</v>
      </c>
      <c r="B40" s="117" t="s">
        <v>250</v>
      </c>
      <c r="C40" s="117">
        <v>1</v>
      </c>
      <c r="D40" s="233" t="s">
        <v>121</v>
      </c>
      <c r="E40" s="124">
        <v>0</v>
      </c>
      <c r="F40" s="234">
        <f>E40/Summary!$B$2</f>
        <v>0</v>
      </c>
      <c r="G40" s="235">
        <v>1</v>
      </c>
      <c r="H40" s="235">
        <v>1</v>
      </c>
      <c r="I40" s="236">
        <f t="shared" si="66"/>
        <v>1</v>
      </c>
      <c r="J40" s="156">
        <f t="shared" ref="J40:BU40" si="100">IF(OR(J$2&gt;$H40,J$2&lt;$G40),0,IF($B40="S-Curve",(_xlfn.NORM.DIST(J$2-$G40+1,$I40/2,$C40,TRUE)-_xlfn.NORM.DIST(I$2-$G40+1,$I40/2,$C40,TRUE))/(1-2*_xlfn.NORM.DIST(0,$I40/2,$C40,TRUE))*$E40,$E40/$I40))</f>
        <v>0</v>
      </c>
      <c r="K40" s="156">
        <f t="shared" si="100"/>
        <v>0</v>
      </c>
      <c r="L40" s="156">
        <f t="shared" si="100"/>
        <v>0</v>
      </c>
      <c r="M40" s="156">
        <f t="shared" si="100"/>
        <v>0</v>
      </c>
      <c r="N40" s="156">
        <f t="shared" si="100"/>
        <v>0</v>
      </c>
      <c r="O40" s="156">
        <f t="shared" si="100"/>
        <v>0</v>
      </c>
      <c r="P40" s="156">
        <f t="shared" si="100"/>
        <v>0</v>
      </c>
      <c r="Q40" s="156">
        <f t="shared" si="100"/>
        <v>0</v>
      </c>
      <c r="R40" s="156">
        <f t="shared" si="100"/>
        <v>0</v>
      </c>
      <c r="S40" s="156">
        <f t="shared" si="100"/>
        <v>0</v>
      </c>
      <c r="T40" s="156">
        <f t="shared" si="100"/>
        <v>0</v>
      </c>
      <c r="U40" s="156">
        <f t="shared" si="100"/>
        <v>0</v>
      </c>
      <c r="V40" s="156">
        <f t="shared" si="100"/>
        <v>0</v>
      </c>
      <c r="W40" s="156">
        <f t="shared" si="100"/>
        <v>0</v>
      </c>
      <c r="X40" s="156">
        <f t="shared" si="100"/>
        <v>0</v>
      </c>
      <c r="Y40" s="156">
        <f t="shared" si="100"/>
        <v>0</v>
      </c>
      <c r="Z40" s="156">
        <f t="shared" si="100"/>
        <v>0</v>
      </c>
      <c r="AA40" s="156">
        <f t="shared" si="100"/>
        <v>0</v>
      </c>
      <c r="AB40" s="156">
        <f t="shared" si="100"/>
        <v>0</v>
      </c>
      <c r="AC40" s="156">
        <f t="shared" si="100"/>
        <v>0</v>
      </c>
      <c r="AD40" s="156">
        <f t="shared" si="100"/>
        <v>0</v>
      </c>
      <c r="AE40" s="156">
        <f t="shared" si="100"/>
        <v>0</v>
      </c>
      <c r="AF40" s="156">
        <f t="shared" si="100"/>
        <v>0</v>
      </c>
      <c r="AG40" s="156">
        <f t="shared" si="100"/>
        <v>0</v>
      </c>
      <c r="AH40" s="156">
        <f t="shared" si="100"/>
        <v>0</v>
      </c>
      <c r="AI40" s="156">
        <f t="shared" si="100"/>
        <v>0</v>
      </c>
      <c r="AJ40" s="156">
        <f t="shared" si="100"/>
        <v>0</v>
      </c>
      <c r="AK40" s="156">
        <f t="shared" si="100"/>
        <v>0</v>
      </c>
      <c r="AL40" s="156">
        <f t="shared" si="100"/>
        <v>0</v>
      </c>
      <c r="AM40" s="156">
        <f t="shared" si="100"/>
        <v>0</v>
      </c>
      <c r="AN40" s="156">
        <f t="shared" si="100"/>
        <v>0</v>
      </c>
      <c r="AO40" s="156">
        <f t="shared" si="100"/>
        <v>0</v>
      </c>
      <c r="AP40" s="156">
        <f t="shared" si="100"/>
        <v>0</v>
      </c>
      <c r="AQ40" s="156">
        <f t="shared" si="100"/>
        <v>0</v>
      </c>
      <c r="AR40" s="156">
        <f t="shared" si="100"/>
        <v>0</v>
      </c>
      <c r="AS40" s="156">
        <f t="shared" si="100"/>
        <v>0</v>
      </c>
      <c r="AT40" s="156">
        <f t="shared" si="100"/>
        <v>0</v>
      </c>
      <c r="AU40" s="156">
        <f t="shared" si="100"/>
        <v>0</v>
      </c>
      <c r="AV40" s="156">
        <f t="shared" si="100"/>
        <v>0</v>
      </c>
      <c r="AW40" s="156">
        <f t="shared" si="100"/>
        <v>0</v>
      </c>
      <c r="AX40" s="156">
        <f t="shared" si="100"/>
        <v>0</v>
      </c>
      <c r="AY40" s="156">
        <f t="shared" si="100"/>
        <v>0</v>
      </c>
      <c r="AZ40" s="156">
        <f t="shared" si="100"/>
        <v>0</v>
      </c>
      <c r="BA40" s="156">
        <f t="shared" si="100"/>
        <v>0</v>
      </c>
      <c r="BB40" s="156">
        <f t="shared" si="100"/>
        <v>0</v>
      </c>
      <c r="BC40" s="156">
        <f t="shared" si="100"/>
        <v>0</v>
      </c>
      <c r="BD40" s="156">
        <f t="shared" si="100"/>
        <v>0</v>
      </c>
      <c r="BE40" s="156">
        <f t="shared" si="100"/>
        <v>0</v>
      </c>
      <c r="BF40" s="156">
        <f t="shared" si="100"/>
        <v>0</v>
      </c>
      <c r="BG40" s="156">
        <f t="shared" si="100"/>
        <v>0</v>
      </c>
      <c r="BH40" s="156">
        <f t="shared" si="100"/>
        <v>0</v>
      </c>
      <c r="BI40" s="156">
        <f t="shared" si="100"/>
        <v>0</v>
      </c>
      <c r="BJ40" s="156">
        <f t="shared" si="100"/>
        <v>0</v>
      </c>
      <c r="BK40" s="156">
        <f t="shared" si="100"/>
        <v>0</v>
      </c>
      <c r="BL40" s="156">
        <f t="shared" si="100"/>
        <v>0</v>
      </c>
      <c r="BM40" s="156">
        <f t="shared" si="100"/>
        <v>0</v>
      </c>
      <c r="BN40" s="156">
        <f t="shared" si="100"/>
        <v>0</v>
      </c>
      <c r="BO40" s="156">
        <f t="shared" si="100"/>
        <v>0</v>
      </c>
      <c r="BP40" s="156">
        <f t="shared" si="100"/>
        <v>0</v>
      </c>
      <c r="BQ40" s="156">
        <f t="shared" si="100"/>
        <v>0</v>
      </c>
      <c r="BR40" s="156">
        <f t="shared" si="100"/>
        <v>0</v>
      </c>
      <c r="BS40" s="156">
        <f t="shared" si="100"/>
        <v>0</v>
      </c>
      <c r="BT40" s="156">
        <f t="shared" si="100"/>
        <v>0</v>
      </c>
      <c r="BU40" s="156">
        <f t="shared" si="100"/>
        <v>0</v>
      </c>
      <c r="BV40" s="156">
        <f t="shared" ref="BV40:EG40" si="101">IF(OR(BV$2&gt;$H40,BV$2&lt;$G40),0,IF($B40="S-Curve",(_xlfn.NORM.DIST(BV$2-$G40+1,$I40/2,$C40,TRUE)-_xlfn.NORM.DIST(BU$2-$G40+1,$I40/2,$C40,TRUE))/(1-2*_xlfn.NORM.DIST(0,$I40/2,$C40,TRUE))*$E40,$E40/$I40))</f>
        <v>0</v>
      </c>
      <c r="BW40" s="156">
        <f t="shared" si="101"/>
        <v>0</v>
      </c>
      <c r="BX40" s="156">
        <f t="shared" si="101"/>
        <v>0</v>
      </c>
      <c r="BY40" s="156">
        <f t="shared" si="101"/>
        <v>0</v>
      </c>
      <c r="BZ40" s="156">
        <f t="shared" si="101"/>
        <v>0</v>
      </c>
      <c r="CA40" s="156">
        <f t="shared" si="101"/>
        <v>0</v>
      </c>
      <c r="CB40" s="156">
        <f t="shared" si="101"/>
        <v>0</v>
      </c>
      <c r="CC40" s="156">
        <f t="shared" si="101"/>
        <v>0</v>
      </c>
      <c r="CD40" s="156">
        <f t="shared" si="101"/>
        <v>0</v>
      </c>
      <c r="CE40" s="156">
        <f t="shared" si="101"/>
        <v>0</v>
      </c>
      <c r="CF40" s="156">
        <f t="shared" si="101"/>
        <v>0</v>
      </c>
      <c r="CG40" s="156">
        <f t="shared" si="101"/>
        <v>0</v>
      </c>
      <c r="CH40" s="156">
        <f t="shared" si="101"/>
        <v>0</v>
      </c>
      <c r="CI40" s="156">
        <f t="shared" si="101"/>
        <v>0</v>
      </c>
      <c r="CJ40" s="156">
        <f t="shared" si="101"/>
        <v>0</v>
      </c>
      <c r="CK40" s="156">
        <f t="shared" si="101"/>
        <v>0</v>
      </c>
      <c r="CL40" s="156">
        <f t="shared" si="101"/>
        <v>0</v>
      </c>
      <c r="CM40" s="156">
        <f t="shared" si="101"/>
        <v>0</v>
      </c>
      <c r="CN40" s="156">
        <f t="shared" si="101"/>
        <v>0</v>
      </c>
      <c r="CO40" s="156">
        <f t="shared" si="101"/>
        <v>0</v>
      </c>
      <c r="CP40" s="156">
        <f t="shared" si="101"/>
        <v>0</v>
      </c>
      <c r="CQ40" s="156">
        <f t="shared" si="101"/>
        <v>0</v>
      </c>
      <c r="CR40" s="156">
        <f t="shared" si="101"/>
        <v>0</v>
      </c>
      <c r="CS40" s="156">
        <f t="shared" si="101"/>
        <v>0</v>
      </c>
      <c r="CT40" s="156">
        <f t="shared" si="101"/>
        <v>0</v>
      </c>
      <c r="CU40" s="156">
        <f t="shared" si="101"/>
        <v>0</v>
      </c>
      <c r="CV40" s="156">
        <f t="shared" si="101"/>
        <v>0</v>
      </c>
      <c r="CW40" s="156">
        <f t="shared" si="101"/>
        <v>0</v>
      </c>
      <c r="CX40" s="156">
        <f t="shared" si="101"/>
        <v>0</v>
      </c>
      <c r="CY40" s="156">
        <f t="shared" si="101"/>
        <v>0</v>
      </c>
      <c r="CZ40" s="156">
        <f t="shared" si="101"/>
        <v>0</v>
      </c>
      <c r="DA40" s="156">
        <f t="shared" si="101"/>
        <v>0</v>
      </c>
      <c r="DB40" s="156">
        <f t="shared" si="101"/>
        <v>0</v>
      </c>
      <c r="DC40" s="156">
        <f t="shared" si="101"/>
        <v>0</v>
      </c>
      <c r="DD40" s="156">
        <f t="shared" si="101"/>
        <v>0</v>
      </c>
      <c r="DE40" s="156">
        <f t="shared" si="101"/>
        <v>0</v>
      </c>
      <c r="DF40" s="156">
        <f t="shared" si="101"/>
        <v>0</v>
      </c>
      <c r="DG40" s="156">
        <f t="shared" si="101"/>
        <v>0</v>
      </c>
      <c r="DH40" s="156">
        <f t="shared" si="101"/>
        <v>0</v>
      </c>
      <c r="DI40" s="156">
        <f t="shared" si="101"/>
        <v>0</v>
      </c>
      <c r="DJ40" s="156">
        <f t="shared" si="101"/>
        <v>0</v>
      </c>
      <c r="DK40" s="156">
        <f t="shared" si="101"/>
        <v>0</v>
      </c>
      <c r="DL40" s="156">
        <f t="shared" si="101"/>
        <v>0</v>
      </c>
      <c r="DM40" s="156">
        <f t="shared" si="101"/>
        <v>0</v>
      </c>
      <c r="DN40" s="156">
        <f t="shared" si="101"/>
        <v>0</v>
      </c>
      <c r="DO40" s="156">
        <f t="shared" si="101"/>
        <v>0</v>
      </c>
      <c r="DP40" s="156">
        <f t="shared" si="101"/>
        <v>0</v>
      </c>
      <c r="DQ40" s="156">
        <f t="shared" si="101"/>
        <v>0</v>
      </c>
      <c r="DR40" s="156">
        <f t="shared" si="101"/>
        <v>0</v>
      </c>
      <c r="DS40" s="156">
        <f t="shared" si="101"/>
        <v>0</v>
      </c>
      <c r="DT40" s="156">
        <f t="shared" si="101"/>
        <v>0</v>
      </c>
      <c r="DU40" s="156">
        <f t="shared" si="101"/>
        <v>0</v>
      </c>
      <c r="DV40" s="156">
        <f t="shared" si="101"/>
        <v>0</v>
      </c>
      <c r="DW40" s="156">
        <f t="shared" si="101"/>
        <v>0</v>
      </c>
      <c r="DX40" s="156">
        <f t="shared" si="101"/>
        <v>0</v>
      </c>
      <c r="DY40" s="156">
        <f t="shared" si="101"/>
        <v>0</v>
      </c>
      <c r="DZ40" s="156">
        <f t="shared" si="101"/>
        <v>0</v>
      </c>
      <c r="EA40" s="156">
        <f t="shared" si="101"/>
        <v>0</v>
      </c>
      <c r="EB40" s="156">
        <f t="shared" si="101"/>
        <v>0</v>
      </c>
      <c r="EC40" s="156">
        <f t="shared" si="101"/>
        <v>0</v>
      </c>
      <c r="ED40" s="156">
        <f t="shared" si="101"/>
        <v>0</v>
      </c>
      <c r="EE40" s="156">
        <f t="shared" si="101"/>
        <v>0</v>
      </c>
      <c r="EF40" s="156">
        <f t="shared" si="101"/>
        <v>0</v>
      </c>
      <c r="EG40" s="156">
        <f t="shared" si="101"/>
        <v>0</v>
      </c>
      <c r="EH40" s="156">
        <f t="shared" ref="EH40:EK40" si="102">IF(OR(EH$2&gt;$H40,EH$2&lt;$G40),0,IF($B40="S-Curve",(_xlfn.NORM.DIST(EH$2-$G40+1,$I40/2,$C40,TRUE)-_xlfn.NORM.DIST(EG$2-$G40+1,$I40/2,$C40,TRUE))/(1-2*_xlfn.NORM.DIST(0,$I40/2,$C40,TRUE))*$E40,$E40/$I40))</f>
        <v>0</v>
      </c>
      <c r="EI40" s="156">
        <f t="shared" si="102"/>
        <v>0</v>
      </c>
      <c r="EJ40" s="156">
        <f t="shared" si="102"/>
        <v>0</v>
      </c>
      <c r="EK40" s="156">
        <f t="shared" si="102"/>
        <v>0</v>
      </c>
    </row>
    <row r="41" spans="1:141" x14ac:dyDescent="0.25">
      <c r="A41" s="47" t="str">
        <f t="shared" si="65"/>
        <v>OK</v>
      </c>
      <c r="B41" s="117" t="s">
        <v>250</v>
      </c>
      <c r="C41" s="117">
        <v>1</v>
      </c>
      <c r="D41" s="233" t="s">
        <v>121</v>
      </c>
      <c r="E41" s="124">
        <v>0</v>
      </c>
      <c r="F41" s="234">
        <f>E41/Summary!$B$2</f>
        <v>0</v>
      </c>
      <c r="G41" s="235">
        <v>1</v>
      </c>
      <c r="H41" s="235">
        <v>1</v>
      </c>
      <c r="I41" s="236">
        <f t="shared" si="66"/>
        <v>1</v>
      </c>
      <c r="J41" s="156">
        <f t="shared" ref="J41:BU41" si="103">IF(OR(J$2&gt;$H41,J$2&lt;$G41),0,IF($B41="S-Curve",(_xlfn.NORM.DIST(J$2-$G41+1,$I41/2,$C41,TRUE)-_xlfn.NORM.DIST(I$2-$G41+1,$I41/2,$C41,TRUE))/(1-2*_xlfn.NORM.DIST(0,$I41/2,$C41,TRUE))*$E41,$E41/$I41))</f>
        <v>0</v>
      </c>
      <c r="K41" s="156">
        <f t="shared" si="103"/>
        <v>0</v>
      </c>
      <c r="L41" s="156">
        <f t="shared" si="103"/>
        <v>0</v>
      </c>
      <c r="M41" s="156">
        <f t="shared" si="103"/>
        <v>0</v>
      </c>
      <c r="N41" s="156">
        <f t="shared" si="103"/>
        <v>0</v>
      </c>
      <c r="O41" s="156">
        <f t="shared" si="103"/>
        <v>0</v>
      </c>
      <c r="P41" s="156">
        <f t="shared" si="103"/>
        <v>0</v>
      </c>
      <c r="Q41" s="156">
        <f t="shared" si="103"/>
        <v>0</v>
      </c>
      <c r="R41" s="156">
        <f t="shared" si="103"/>
        <v>0</v>
      </c>
      <c r="S41" s="156">
        <f t="shared" si="103"/>
        <v>0</v>
      </c>
      <c r="T41" s="156">
        <f t="shared" si="103"/>
        <v>0</v>
      </c>
      <c r="U41" s="156">
        <f t="shared" si="103"/>
        <v>0</v>
      </c>
      <c r="V41" s="156">
        <f t="shared" si="103"/>
        <v>0</v>
      </c>
      <c r="W41" s="156">
        <f t="shared" si="103"/>
        <v>0</v>
      </c>
      <c r="X41" s="156">
        <f t="shared" si="103"/>
        <v>0</v>
      </c>
      <c r="Y41" s="156">
        <f t="shared" si="103"/>
        <v>0</v>
      </c>
      <c r="Z41" s="156">
        <f t="shared" si="103"/>
        <v>0</v>
      </c>
      <c r="AA41" s="156">
        <f t="shared" si="103"/>
        <v>0</v>
      </c>
      <c r="AB41" s="156">
        <f t="shared" si="103"/>
        <v>0</v>
      </c>
      <c r="AC41" s="156">
        <f t="shared" si="103"/>
        <v>0</v>
      </c>
      <c r="AD41" s="156">
        <f t="shared" si="103"/>
        <v>0</v>
      </c>
      <c r="AE41" s="156">
        <f t="shared" si="103"/>
        <v>0</v>
      </c>
      <c r="AF41" s="156">
        <f t="shared" si="103"/>
        <v>0</v>
      </c>
      <c r="AG41" s="156">
        <f t="shared" si="103"/>
        <v>0</v>
      </c>
      <c r="AH41" s="156">
        <f t="shared" si="103"/>
        <v>0</v>
      </c>
      <c r="AI41" s="156">
        <f t="shared" si="103"/>
        <v>0</v>
      </c>
      <c r="AJ41" s="156">
        <f t="shared" si="103"/>
        <v>0</v>
      </c>
      <c r="AK41" s="156">
        <f t="shared" si="103"/>
        <v>0</v>
      </c>
      <c r="AL41" s="156">
        <f t="shared" si="103"/>
        <v>0</v>
      </c>
      <c r="AM41" s="156">
        <f t="shared" si="103"/>
        <v>0</v>
      </c>
      <c r="AN41" s="156">
        <f t="shared" si="103"/>
        <v>0</v>
      </c>
      <c r="AO41" s="156">
        <f t="shared" si="103"/>
        <v>0</v>
      </c>
      <c r="AP41" s="156">
        <f t="shared" si="103"/>
        <v>0</v>
      </c>
      <c r="AQ41" s="156">
        <f t="shared" si="103"/>
        <v>0</v>
      </c>
      <c r="AR41" s="156">
        <f t="shared" si="103"/>
        <v>0</v>
      </c>
      <c r="AS41" s="156">
        <f t="shared" si="103"/>
        <v>0</v>
      </c>
      <c r="AT41" s="156">
        <f t="shared" si="103"/>
        <v>0</v>
      </c>
      <c r="AU41" s="156">
        <f t="shared" si="103"/>
        <v>0</v>
      </c>
      <c r="AV41" s="156">
        <f t="shared" si="103"/>
        <v>0</v>
      </c>
      <c r="AW41" s="156">
        <f t="shared" si="103"/>
        <v>0</v>
      </c>
      <c r="AX41" s="156">
        <f t="shared" si="103"/>
        <v>0</v>
      </c>
      <c r="AY41" s="156">
        <f t="shared" si="103"/>
        <v>0</v>
      </c>
      <c r="AZ41" s="156">
        <f t="shared" si="103"/>
        <v>0</v>
      </c>
      <c r="BA41" s="156">
        <f t="shared" si="103"/>
        <v>0</v>
      </c>
      <c r="BB41" s="156">
        <f t="shared" si="103"/>
        <v>0</v>
      </c>
      <c r="BC41" s="156">
        <f t="shared" si="103"/>
        <v>0</v>
      </c>
      <c r="BD41" s="156">
        <f t="shared" si="103"/>
        <v>0</v>
      </c>
      <c r="BE41" s="156">
        <f t="shared" si="103"/>
        <v>0</v>
      </c>
      <c r="BF41" s="156">
        <f t="shared" si="103"/>
        <v>0</v>
      </c>
      <c r="BG41" s="156">
        <f t="shared" si="103"/>
        <v>0</v>
      </c>
      <c r="BH41" s="156">
        <f t="shared" si="103"/>
        <v>0</v>
      </c>
      <c r="BI41" s="156">
        <f t="shared" si="103"/>
        <v>0</v>
      </c>
      <c r="BJ41" s="156">
        <f t="shared" si="103"/>
        <v>0</v>
      </c>
      <c r="BK41" s="156">
        <f t="shared" si="103"/>
        <v>0</v>
      </c>
      <c r="BL41" s="156">
        <f t="shared" si="103"/>
        <v>0</v>
      </c>
      <c r="BM41" s="156">
        <f t="shared" si="103"/>
        <v>0</v>
      </c>
      <c r="BN41" s="156">
        <f t="shared" si="103"/>
        <v>0</v>
      </c>
      <c r="BO41" s="156">
        <f t="shared" si="103"/>
        <v>0</v>
      </c>
      <c r="BP41" s="156">
        <f t="shared" si="103"/>
        <v>0</v>
      </c>
      <c r="BQ41" s="156">
        <f t="shared" si="103"/>
        <v>0</v>
      </c>
      <c r="BR41" s="156">
        <f t="shared" si="103"/>
        <v>0</v>
      </c>
      <c r="BS41" s="156">
        <f t="shared" si="103"/>
        <v>0</v>
      </c>
      <c r="BT41" s="156">
        <f t="shared" si="103"/>
        <v>0</v>
      </c>
      <c r="BU41" s="156">
        <f t="shared" si="103"/>
        <v>0</v>
      </c>
      <c r="BV41" s="156">
        <f t="shared" ref="BV41:EG41" si="104">IF(OR(BV$2&gt;$H41,BV$2&lt;$G41),0,IF($B41="S-Curve",(_xlfn.NORM.DIST(BV$2-$G41+1,$I41/2,$C41,TRUE)-_xlfn.NORM.DIST(BU$2-$G41+1,$I41/2,$C41,TRUE))/(1-2*_xlfn.NORM.DIST(0,$I41/2,$C41,TRUE))*$E41,$E41/$I41))</f>
        <v>0</v>
      </c>
      <c r="BW41" s="156">
        <f t="shared" si="104"/>
        <v>0</v>
      </c>
      <c r="BX41" s="156">
        <f t="shared" si="104"/>
        <v>0</v>
      </c>
      <c r="BY41" s="156">
        <f t="shared" si="104"/>
        <v>0</v>
      </c>
      <c r="BZ41" s="156">
        <f t="shared" si="104"/>
        <v>0</v>
      </c>
      <c r="CA41" s="156">
        <f t="shared" si="104"/>
        <v>0</v>
      </c>
      <c r="CB41" s="156">
        <f t="shared" si="104"/>
        <v>0</v>
      </c>
      <c r="CC41" s="156">
        <f t="shared" si="104"/>
        <v>0</v>
      </c>
      <c r="CD41" s="156">
        <f t="shared" si="104"/>
        <v>0</v>
      </c>
      <c r="CE41" s="156">
        <f t="shared" si="104"/>
        <v>0</v>
      </c>
      <c r="CF41" s="156">
        <f t="shared" si="104"/>
        <v>0</v>
      </c>
      <c r="CG41" s="156">
        <f t="shared" si="104"/>
        <v>0</v>
      </c>
      <c r="CH41" s="156">
        <f t="shared" si="104"/>
        <v>0</v>
      </c>
      <c r="CI41" s="156">
        <f t="shared" si="104"/>
        <v>0</v>
      </c>
      <c r="CJ41" s="156">
        <f t="shared" si="104"/>
        <v>0</v>
      </c>
      <c r="CK41" s="156">
        <f t="shared" si="104"/>
        <v>0</v>
      </c>
      <c r="CL41" s="156">
        <f t="shared" si="104"/>
        <v>0</v>
      </c>
      <c r="CM41" s="156">
        <f t="shared" si="104"/>
        <v>0</v>
      </c>
      <c r="CN41" s="156">
        <f t="shared" si="104"/>
        <v>0</v>
      </c>
      <c r="CO41" s="156">
        <f t="shared" si="104"/>
        <v>0</v>
      </c>
      <c r="CP41" s="156">
        <f t="shared" si="104"/>
        <v>0</v>
      </c>
      <c r="CQ41" s="156">
        <f t="shared" si="104"/>
        <v>0</v>
      </c>
      <c r="CR41" s="156">
        <f t="shared" si="104"/>
        <v>0</v>
      </c>
      <c r="CS41" s="156">
        <f t="shared" si="104"/>
        <v>0</v>
      </c>
      <c r="CT41" s="156">
        <f t="shared" si="104"/>
        <v>0</v>
      </c>
      <c r="CU41" s="156">
        <f t="shared" si="104"/>
        <v>0</v>
      </c>
      <c r="CV41" s="156">
        <f t="shared" si="104"/>
        <v>0</v>
      </c>
      <c r="CW41" s="156">
        <f t="shared" si="104"/>
        <v>0</v>
      </c>
      <c r="CX41" s="156">
        <f t="shared" si="104"/>
        <v>0</v>
      </c>
      <c r="CY41" s="156">
        <f t="shared" si="104"/>
        <v>0</v>
      </c>
      <c r="CZ41" s="156">
        <f t="shared" si="104"/>
        <v>0</v>
      </c>
      <c r="DA41" s="156">
        <f t="shared" si="104"/>
        <v>0</v>
      </c>
      <c r="DB41" s="156">
        <f t="shared" si="104"/>
        <v>0</v>
      </c>
      <c r="DC41" s="156">
        <f t="shared" si="104"/>
        <v>0</v>
      </c>
      <c r="DD41" s="156">
        <f t="shared" si="104"/>
        <v>0</v>
      </c>
      <c r="DE41" s="156">
        <f t="shared" si="104"/>
        <v>0</v>
      </c>
      <c r="DF41" s="156">
        <f t="shared" si="104"/>
        <v>0</v>
      </c>
      <c r="DG41" s="156">
        <f t="shared" si="104"/>
        <v>0</v>
      </c>
      <c r="DH41" s="156">
        <f t="shared" si="104"/>
        <v>0</v>
      </c>
      <c r="DI41" s="156">
        <f t="shared" si="104"/>
        <v>0</v>
      </c>
      <c r="DJ41" s="156">
        <f t="shared" si="104"/>
        <v>0</v>
      </c>
      <c r="DK41" s="156">
        <f t="shared" si="104"/>
        <v>0</v>
      </c>
      <c r="DL41" s="156">
        <f t="shared" si="104"/>
        <v>0</v>
      </c>
      <c r="DM41" s="156">
        <f t="shared" si="104"/>
        <v>0</v>
      </c>
      <c r="DN41" s="156">
        <f t="shared" si="104"/>
        <v>0</v>
      </c>
      <c r="DO41" s="156">
        <f t="shared" si="104"/>
        <v>0</v>
      </c>
      <c r="DP41" s="156">
        <f t="shared" si="104"/>
        <v>0</v>
      </c>
      <c r="DQ41" s="156">
        <f t="shared" si="104"/>
        <v>0</v>
      </c>
      <c r="DR41" s="156">
        <f t="shared" si="104"/>
        <v>0</v>
      </c>
      <c r="DS41" s="156">
        <f t="shared" si="104"/>
        <v>0</v>
      </c>
      <c r="DT41" s="156">
        <f t="shared" si="104"/>
        <v>0</v>
      </c>
      <c r="DU41" s="156">
        <f t="shared" si="104"/>
        <v>0</v>
      </c>
      <c r="DV41" s="156">
        <f t="shared" si="104"/>
        <v>0</v>
      </c>
      <c r="DW41" s="156">
        <f t="shared" si="104"/>
        <v>0</v>
      </c>
      <c r="DX41" s="156">
        <f t="shared" si="104"/>
        <v>0</v>
      </c>
      <c r="DY41" s="156">
        <f t="shared" si="104"/>
        <v>0</v>
      </c>
      <c r="DZ41" s="156">
        <f t="shared" si="104"/>
        <v>0</v>
      </c>
      <c r="EA41" s="156">
        <f t="shared" si="104"/>
        <v>0</v>
      </c>
      <c r="EB41" s="156">
        <f t="shared" si="104"/>
        <v>0</v>
      </c>
      <c r="EC41" s="156">
        <f t="shared" si="104"/>
        <v>0</v>
      </c>
      <c r="ED41" s="156">
        <f t="shared" si="104"/>
        <v>0</v>
      </c>
      <c r="EE41" s="156">
        <f t="shared" si="104"/>
        <v>0</v>
      </c>
      <c r="EF41" s="156">
        <f t="shared" si="104"/>
        <v>0</v>
      </c>
      <c r="EG41" s="156">
        <f t="shared" si="104"/>
        <v>0</v>
      </c>
      <c r="EH41" s="156">
        <f t="shared" ref="EH41:EK41" si="105">IF(OR(EH$2&gt;$H41,EH$2&lt;$G41),0,IF($B41="S-Curve",(_xlfn.NORM.DIST(EH$2-$G41+1,$I41/2,$C41,TRUE)-_xlfn.NORM.DIST(EG$2-$G41+1,$I41/2,$C41,TRUE))/(1-2*_xlfn.NORM.DIST(0,$I41/2,$C41,TRUE))*$E41,$E41/$I41))</f>
        <v>0</v>
      </c>
      <c r="EI41" s="156">
        <f t="shared" si="105"/>
        <v>0</v>
      </c>
      <c r="EJ41" s="156">
        <f t="shared" si="105"/>
        <v>0</v>
      </c>
      <c r="EK41" s="156">
        <f t="shared" si="105"/>
        <v>0</v>
      </c>
    </row>
    <row r="42" spans="1:141" x14ac:dyDescent="0.25">
      <c r="A42" s="47" t="str">
        <f t="shared" si="65"/>
        <v>OK</v>
      </c>
      <c r="B42" s="6"/>
      <c r="C42" s="6"/>
      <c r="D42" s="87" t="s">
        <v>245</v>
      </c>
      <c r="E42" s="237">
        <f>SUM(E26:E41)</f>
        <v>422240</v>
      </c>
      <c r="F42" s="237">
        <f>SUM(F26:F41)</f>
        <v>14.946548672566372</v>
      </c>
      <c r="G42" s="238">
        <f t="array" ref="G42">MIN(IF($E$26:$E$41&gt;0,$G$26:$G$41))</f>
        <v>1</v>
      </c>
      <c r="H42" s="238">
        <f t="array" ref="H42">MAX(IF($E$26:$E$41&gt;0,$H$26:$H$41))</f>
        <v>20</v>
      </c>
      <c r="I42" s="239">
        <f>H42-G42+1</f>
        <v>20</v>
      </c>
      <c r="J42" s="240">
        <f>SUM(J26:J41)</f>
        <v>41708.333333333328</v>
      </c>
      <c r="K42" s="162">
        <f t="shared" ref="K42" si="106">SUM(K26:K41)</f>
        <v>41708.333333333328</v>
      </c>
      <c r="L42" s="162">
        <f t="shared" ref="L42" si="107">SUM(L26:L41)</f>
        <v>41708.333333461254</v>
      </c>
      <c r="M42" s="162">
        <f t="shared" ref="M42" si="108">SUM(M26:M41)</f>
        <v>41708.333431864114</v>
      </c>
      <c r="N42" s="162">
        <f t="shared" ref="N42" si="109">SUM(N26:N41)</f>
        <v>41708.361899831754</v>
      </c>
      <c r="O42" s="162">
        <f t="shared" ref="O42" si="110">SUM(O26:O41)</f>
        <v>41711.471792359458</v>
      </c>
      <c r="P42" s="162">
        <f t="shared" ref="P42" si="111">SUM(P26:P41)</f>
        <v>4340.1560123130312</v>
      </c>
      <c r="Q42" s="162">
        <f t="shared" ref="Q42" si="112">SUM(Q26:Q41)</f>
        <v>6348.3567249882462</v>
      </c>
      <c r="R42" s="162">
        <f t="shared" ref="R42" si="113">SUM(R26:R41)</f>
        <v>17798.845531661129</v>
      </c>
      <c r="S42" s="162">
        <f t="shared" ref="S42" si="114">SUM(S26:S41)</f>
        <v>38342.807940187682</v>
      </c>
      <c r="T42" s="162">
        <f t="shared" ref="T42" si="115">SUM(T26:T41)</f>
        <v>38342.807940187682</v>
      </c>
      <c r="U42" s="162">
        <f t="shared" ref="U42" si="116">SUM(U26:U41)</f>
        <v>17798.845531661125</v>
      </c>
      <c r="V42" s="162">
        <f t="shared" ref="V42" si="117">SUM(V26:V41)</f>
        <v>7982.5233916549132</v>
      </c>
      <c r="W42" s="162">
        <f t="shared" ref="W42" si="118">SUM(W26:W41)</f>
        <v>5974.3226789796981</v>
      </c>
      <c r="X42" s="162">
        <f t="shared" ref="X42" si="119">SUM(X26:X41)</f>
        <v>5845.6384590261196</v>
      </c>
      <c r="Y42" s="162">
        <f t="shared" ref="Y42" si="120">SUM(Y26:Y41)</f>
        <v>5842.5285664984222</v>
      </c>
      <c r="Z42" s="162">
        <f t="shared" ref="Z42" si="121">SUM(Z26:Z41)</f>
        <v>5842.5000985307834</v>
      </c>
      <c r="AA42" s="162">
        <f t="shared" ref="AA42" si="122">SUM(AA26:AA41)</f>
        <v>5842.5000001279195</v>
      </c>
      <c r="AB42" s="162">
        <f t="shared" ref="AB42" si="123">SUM(AB26:AB41)</f>
        <v>5842.5</v>
      </c>
      <c r="AC42" s="162">
        <f t="shared" ref="AC42" si="124">SUM(AC26:AC41)</f>
        <v>5842.5</v>
      </c>
      <c r="AD42" s="162">
        <f t="shared" ref="AD42" si="125">SUM(AD26:AD41)</f>
        <v>0</v>
      </c>
      <c r="AE42" s="162">
        <f t="shared" ref="AE42" si="126">SUM(AE26:AE41)</f>
        <v>0</v>
      </c>
      <c r="AF42" s="162">
        <f t="shared" ref="AF42" si="127">SUM(AF26:AF41)</f>
        <v>0</v>
      </c>
      <c r="AG42" s="162">
        <f t="shared" ref="AG42" si="128">SUM(AG26:AG41)</f>
        <v>0</v>
      </c>
      <c r="AH42" s="162">
        <f t="shared" ref="AH42" si="129">SUM(AH26:AH41)</f>
        <v>0</v>
      </c>
      <c r="AI42" s="162">
        <f t="shared" ref="AI42" si="130">SUM(AI26:AI41)</f>
        <v>0</v>
      </c>
      <c r="AJ42" s="162">
        <f t="shared" ref="AJ42" si="131">SUM(AJ26:AJ41)</f>
        <v>0</v>
      </c>
      <c r="AK42" s="162">
        <f t="shared" ref="AK42" si="132">SUM(AK26:AK41)</f>
        <v>0</v>
      </c>
      <c r="AL42" s="162">
        <f t="shared" ref="AL42" si="133">SUM(AL26:AL41)</f>
        <v>0</v>
      </c>
      <c r="AM42" s="162">
        <f t="shared" ref="AM42" si="134">SUM(AM26:AM41)</f>
        <v>0</v>
      </c>
      <c r="AN42" s="162">
        <f t="shared" ref="AN42" si="135">SUM(AN26:AN41)</f>
        <v>0</v>
      </c>
      <c r="AO42" s="162">
        <f t="shared" ref="AO42" si="136">SUM(AO26:AO41)</f>
        <v>0</v>
      </c>
      <c r="AP42" s="162">
        <f t="shared" ref="AP42" si="137">SUM(AP26:AP41)</f>
        <v>0</v>
      </c>
      <c r="AQ42" s="162">
        <f t="shared" ref="AQ42" si="138">SUM(AQ26:AQ41)</f>
        <v>0</v>
      </c>
      <c r="AR42" s="162">
        <f t="shared" ref="AR42" si="139">SUM(AR26:AR41)</f>
        <v>0</v>
      </c>
      <c r="AS42" s="162">
        <f t="shared" ref="AS42" si="140">SUM(AS26:AS41)</f>
        <v>0</v>
      </c>
      <c r="AT42" s="162">
        <f t="shared" ref="AT42" si="141">SUM(AT26:AT41)</f>
        <v>0</v>
      </c>
      <c r="AU42" s="162">
        <f t="shared" ref="AU42" si="142">SUM(AU26:AU41)</f>
        <v>0</v>
      </c>
      <c r="AV42" s="162">
        <f t="shared" ref="AV42" si="143">SUM(AV26:AV41)</f>
        <v>0</v>
      </c>
      <c r="AW42" s="162">
        <f t="shared" ref="AW42" si="144">SUM(AW26:AW41)</f>
        <v>0</v>
      </c>
      <c r="AX42" s="162">
        <f t="shared" ref="AX42" si="145">SUM(AX26:AX41)</f>
        <v>0</v>
      </c>
      <c r="AY42" s="162">
        <f t="shared" ref="AY42" si="146">SUM(AY26:AY41)</f>
        <v>0</v>
      </c>
      <c r="AZ42" s="162">
        <f t="shared" ref="AZ42" si="147">SUM(AZ26:AZ41)</f>
        <v>0</v>
      </c>
      <c r="BA42" s="162">
        <f t="shared" ref="BA42" si="148">SUM(BA26:BA41)</f>
        <v>0</v>
      </c>
      <c r="BB42" s="162">
        <f t="shared" ref="BB42" si="149">SUM(BB26:BB41)</f>
        <v>0</v>
      </c>
      <c r="BC42" s="162">
        <f t="shared" ref="BC42" si="150">SUM(BC26:BC41)</f>
        <v>0</v>
      </c>
      <c r="BD42" s="162">
        <f t="shared" ref="BD42" si="151">SUM(BD26:BD41)</f>
        <v>0</v>
      </c>
      <c r="BE42" s="162">
        <f t="shared" ref="BE42" si="152">SUM(BE26:BE41)</f>
        <v>0</v>
      </c>
      <c r="BF42" s="162">
        <f t="shared" ref="BF42" si="153">SUM(BF26:BF41)</f>
        <v>0</v>
      </c>
      <c r="BG42" s="162">
        <f t="shared" ref="BG42" si="154">SUM(BG26:BG41)</f>
        <v>0</v>
      </c>
      <c r="BH42" s="162">
        <f t="shared" ref="BH42" si="155">SUM(BH26:BH41)</f>
        <v>0</v>
      </c>
      <c r="BI42" s="162">
        <f t="shared" ref="BI42" si="156">SUM(BI26:BI41)</f>
        <v>0</v>
      </c>
      <c r="BJ42" s="162">
        <f t="shared" ref="BJ42" si="157">SUM(BJ26:BJ41)</f>
        <v>0</v>
      </c>
      <c r="BK42" s="162">
        <f t="shared" ref="BK42" si="158">SUM(BK26:BK41)</f>
        <v>0</v>
      </c>
      <c r="BL42" s="162">
        <f t="shared" ref="BL42" si="159">SUM(BL26:BL41)</f>
        <v>0</v>
      </c>
      <c r="BM42" s="162">
        <f t="shared" ref="BM42" si="160">SUM(BM26:BM41)</f>
        <v>0</v>
      </c>
      <c r="BN42" s="162">
        <f t="shared" ref="BN42" si="161">SUM(BN26:BN41)</f>
        <v>0</v>
      </c>
      <c r="BO42" s="162">
        <f t="shared" ref="BO42" si="162">SUM(BO26:BO41)</f>
        <v>0</v>
      </c>
      <c r="BP42" s="162">
        <f t="shared" ref="BP42" si="163">SUM(BP26:BP41)</f>
        <v>0</v>
      </c>
      <c r="BQ42" s="162">
        <f t="shared" ref="BQ42" si="164">SUM(BQ26:BQ41)</f>
        <v>0</v>
      </c>
      <c r="BR42" s="162">
        <f t="shared" ref="BR42" si="165">SUM(BR26:BR41)</f>
        <v>0</v>
      </c>
      <c r="BS42" s="162">
        <f t="shared" ref="BS42" si="166">SUM(BS26:BS41)</f>
        <v>0</v>
      </c>
      <c r="BT42" s="162">
        <f t="shared" ref="BT42" si="167">SUM(BT26:BT41)</f>
        <v>0</v>
      </c>
      <c r="BU42" s="162">
        <f t="shared" ref="BU42" si="168">SUM(BU26:BU41)</f>
        <v>0</v>
      </c>
      <c r="BV42" s="162">
        <f t="shared" ref="BV42" si="169">SUM(BV26:BV41)</f>
        <v>0</v>
      </c>
      <c r="BW42" s="162">
        <f t="shared" ref="BW42" si="170">SUM(BW26:BW41)</f>
        <v>0</v>
      </c>
      <c r="BX42" s="162">
        <f t="shared" ref="BX42" si="171">SUM(BX26:BX41)</f>
        <v>0</v>
      </c>
      <c r="BY42" s="162">
        <f t="shared" ref="BY42" si="172">SUM(BY26:BY41)</f>
        <v>0</v>
      </c>
      <c r="BZ42" s="162">
        <f t="shared" ref="BZ42" si="173">SUM(BZ26:BZ41)</f>
        <v>0</v>
      </c>
      <c r="CA42" s="162">
        <f t="shared" ref="CA42" si="174">SUM(CA26:CA41)</f>
        <v>0</v>
      </c>
      <c r="CB42" s="162">
        <f t="shared" ref="CB42" si="175">SUM(CB26:CB41)</f>
        <v>0</v>
      </c>
      <c r="CC42" s="162">
        <f t="shared" ref="CC42" si="176">SUM(CC26:CC41)</f>
        <v>0</v>
      </c>
      <c r="CD42" s="162">
        <f t="shared" ref="CD42" si="177">SUM(CD26:CD41)</f>
        <v>0</v>
      </c>
      <c r="CE42" s="162">
        <f t="shared" ref="CE42" si="178">SUM(CE26:CE41)</f>
        <v>0</v>
      </c>
      <c r="CF42" s="162">
        <f t="shared" ref="CF42" si="179">SUM(CF26:CF41)</f>
        <v>0</v>
      </c>
      <c r="CG42" s="162">
        <f t="shared" ref="CG42" si="180">SUM(CG26:CG41)</f>
        <v>0</v>
      </c>
      <c r="CH42" s="162">
        <f t="shared" ref="CH42" si="181">SUM(CH26:CH41)</f>
        <v>0</v>
      </c>
      <c r="CI42" s="162">
        <f t="shared" ref="CI42" si="182">SUM(CI26:CI41)</f>
        <v>0</v>
      </c>
      <c r="CJ42" s="162">
        <f t="shared" ref="CJ42" si="183">SUM(CJ26:CJ41)</f>
        <v>0</v>
      </c>
      <c r="CK42" s="162">
        <f t="shared" ref="CK42" si="184">SUM(CK26:CK41)</f>
        <v>0</v>
      </c>
      <c r="CL42" s="162">
        <f t="shared" ref="CL42" si="185">SUM(CL26:CL41)</f>
        <v>0</v>
      </c>
      <c r="CM42" s="162">
        <f t="shared" ref="CM42" si="186">SUM(CM26:CM41)</f>
        <v>0</v>
      </c>
      <c r="CN42" s="162">
        <f t="shared" ref="CN42" si="187">SUM(CN26:CN41)</f>
        <v>0</v>
      </c>
      <c r="CO42" s="162">
        <f t="shared" ref="CO42" si="188">SUM(CO26:CO41)</f>
        <v>0</v>
      </c>
      <c r="CP42" s="162">
        <f t="shared" ref="CP42" si="189">SUM(CP26:CP41)</f>
        <v>0</v>
      </c>
      <c r="CQ42" s="162">
        <f t="shared" ref="CQ42" si="190">SUM(CQ26:CQ41)</f>
        <v>0</v>
      </c>
      <c r="CR42" s="162">
        <f t="shared" ref="CR42" si="191">SUM(CR26:CR41)</f>
        <v>0</v>
      </c>
      <c r="CS42" s="162">
        <f t="shared" ref="CS42" si="192">SUM(CS26:CS41)</f>
        <v>0</v>
      </c>
      <c r="CT42" s="162">
        <f t="shared" ref="CT42" si="193">SUM(CT26:CT41)</f>
        <v>0</v>
      </c>
      <c r="CU42" s="162">
        <f t="shared" ref="CU42" si="194">SUM(CU26:CU41)</f>
        <v>0</v>
      </c>
      <c r="CV42" s="162">
        <f t="shared" ref="CV42" si="195">SUM(CV26:CV41)</f>
        <v>0</v>
      </c>
      <c r="CW42" s="162">
        <f t="shared" ref="CW42" si="196">SUM(CW26:CW41)</f>
        <v>0</v>
      </c>
      <c r="CX42" s="162">
        <f t="shared" ref="CX42" si="197">SUM(CX26:CX41)</f>
        <v>0</v>
      </c>
      <c r="CY42" s="162">
        <f t="shared" ref="CY42" si="198">SUM(CY26:CY41)</f>
        <v>0</v>
      </c>
      <c r="CZ42" s="162">
        <f t="shared" ref="CZ42" si="199">SUM(CZ26:CZ41)</f>
        <v>0</v>
      </c>
      <c r="DA42" s="162">
        <f t="shared" ref="DA42" si="200">SUM(DA26:DA41)</f>
        <v>0</v>
      </c>
      <c r="DB42" s="162">
        <f t="shared" ref="DB42" si="201">SUM(DB26:DB41)</f>
        <v>0</v>
      </c>
      <c r="DC42" s="162">
        <f t="shared" ref="DC42" si="202">SUM(DC26:DC41)</f>
        <v>0</v>
      </c>
      <c r="DD42" s="162">
        <f t="shared" ref="DD42" si="203">SUM(DD26:DD41)</f>
        <v>0</v>
      </c>
      <c r="DE42" s="162">
        <f t="shared" ref="DE42" si="204">SUM(DE26:DE41)</f>
        <v>0</v>
      </c>
      <c r="DF42" s="162">
        <f t="shared" ref="DF42" si="205">SUM(DF26:DF41)</f>
        <v>0</v>
      </c>
      <c r="DG42" s="162">
        <f t="shared" ref="DG42" si="206">SUM(DG26:DG41)</f>
        <v>0</v>
      </c>
      <c r="DH42" s="162">
        <f t="shared" ref="DH42" si="207">SUM(DH26:DH41)</f>
        <v>0</v>
      </c>
      <c r="DI42" s="162">
        <f t="shared" ref="DI42" si="208">SUM(DI26:DI41)</f>
        <v>0</v>
      </c>
      <c r="DJ42" s="162">
        <f t="shared" ref="DJ42" si="209">SUM(DJ26:DJ41)</f>
        <v>0</v>
      </c>
      <c r="DK42" s="162">
        <f t="shared" ref="DK42" si="210">SUM(DK26:DK41)</f>
        <v>0</v>
      </c>
      <c r="DL42" s="162">
        <f t="shared" ref="DL42" si="211">SUM(DL26:DL41)</f>
        <v>0</v>
      </c>
      <c r="DM42" s="162">
        <f t="shared" ref="DM42" si="212">SUM(DM26:DM41)</f>
        <v>0</v>
      </c>
      <c r="DN42" s="162">
        <f t="shared" ref="DN42" si="213">SUM(DN26:DN41)</f>
        <v>0</v>
      </c>
      <c r="DO42" s="162">
        <f t="shared" ref="DO42" si="214">SUM(DO26:DO41)</f>
        <v>0</v>
      </c>
      <c r="DP42" s="162">
        <f t="shared" ref="DP42" si="215">SUM(DP26:DP41)</f>
        <v>0</v>
      </c>
      <c r="DQ42" s="162">
        <f t="shared" ref="DQ42" si="216">SUM(DQ26:DQ41)</f>
        <v>0</v>
      </c>
      <c r="DR42" s="162">
        <f t="shared" ref="DR42" si="217">SUM(DR26:DR41)</f>
        <v>0</v>
      </c>
      <c r="DS42" s="162">
        <f t="shared" ref="DS42" si="218">SUM(DS26:DS41)</f>
        <v>0</v>
      </c>
      <c r="DT42" s="162">
        <f t="shared" ref="DT42" si="219">SUM(DT26:DT41)</f>
        <v>0</v>
      </c>
      <c r="DU42" s="162">
        <f t="shared" ref="DU42" si="220">SUM(DU26:DU41)</f>
        <v>0</v>
      </c>
      <c r="DV42" s="162">
        <f t="shared" ref="DV42" si="221">SUM(DV26:DV41)</f>
        <v>0</v>
      </c>
      <c r="DW42" s="162">
        <f t="shared" ref="DW42" si="222">SUM(DW26:DW41)</f>
        <v>0</v>
      </c>
      <c r="DX42" s="162">
        <f t="shared" ref="DX42" si="223">SUM(DX26:DX41)</f>
        <v>0</v>
      </c>
      <c r="DY42" s="162">
        <f t="shared" ref="DY42" si="224">SUM(DY26:DY41)</f>
        <v>0</v>
      </c>
      <c r="DZ42" s="162">
        <f t="shared" ref="DZ42" si="225">SUM(DZ26:DZ41)</f>
        <v>0</v>
      </c>
      <c r="EA42" s="162">
        <f t="shared" ref="EA42" si="226">SUM(EA26:EA41)</f>
        <v>0</v>
      </c>
      <c r="EB42" s="162">
        <f t="shared" ref="EB42" si="227">SUM(EB26:EB41)</f>
        <v>0</v>
      </c>
      <c r="EC42" s="162">
        <f t="shared" ref="EC42" si="228">SUM(EC26:EC41)</f>
        <v>0</v>
      </c>
      <c r="ED42" s="162">
        <f t="shared" ref="ED42" si="229">SUM(ED26:ED41)</f>
        <v>0</v>
      </c>
      <c r="EE42" s="162">
        <f t="shared" ref="EE42" si="230">SUM(EE26:EE41)</f>
        <v>0</v>
      </c>
      <c r="EF42" s="162">
        <f t="shared" ref="EF42" si="231">SUM(EF26:EF41)</f>
        <v>0</v>
      </c>
      <c r="EG42" s="162">
        <f t="shared" ref="EG42" si="232">SUM(EG26:EG41)</f>
        <v>0</v>
      </c>
      <c r="EH42" s="162">
        <f t="shared" ref="EH42" si="233">SUM(EH26:EH41)</f>
        <v>0</v>
      </c>
      <c r="EI42" s="162">
        <f t="shared" ref="EI42" si="234">SUM(EI26:EI41)</f>
        <v>0</v>
      </c>
      <c r="EJ42" s="162">
        <f t="shared" ref="EJ42" si="235">SUM(EJ26:EJ41)</f>
        <v>0</v>
      </c>
      <c r="EK42" s="162">
        <f t="shared" ref="EK42" si="236">SUM(EK26:EK41)</f>
        <v>0</v>
      </c>
    </row>
    <row r="43" spans="1:141" x14ac:dyDescent="0.25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6"/>
      <c r="BW43" s="6"/>
      <c r="BX43" s="6"/>
      <c r="BY43" s="6"/>
      <c r="BZ43" s="6"/>
      <c r="CA43" s="6"/>
      <c r="CB43" s="6"/>
      <c r="CC43" s="6"/>
      <c r="CD43" s="6"/>
      <c r="CE43" s="6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6"/>
      <c r="CU43" s="6"/>
      <c r="CV43" s="6"/>
      <c r="CW43" s="6"/>
      <c r="CX43" s="6"/>
      <c r="CY43" s="6"/>
      <c r="CZ43" s="6"/>
      <c r="DA43" s="6"/>
      <c r="DB43" s="6"/>
      <c r="DC43" s="6"/>
      <c r="DD43" s="6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6"/>
      <c r="EA43" s="6"/>
      <c r="EB43" s="6"/>
      <c r="EC43" s="6"/>
      <c r="ED43" s="6"/>
      <c r="EE43" s="6"/>
      <c r="EF43" s="6"/>
      <c r="EG43" s="6"/>
      <c r="EH43" s="6"/>
      <c r="EI43" s="6"/>
      <c r="EJ43" s="6"/>
      <c r="EK43" s="6"/>
    </row>
    <row r="44" spans="1:141" x14ac:dyDescent="0.25">
      <c r="A44" s="6"/>
      <c r="B44" s="6"/>
      <c r="C44" s="6"/>
      <c r="D44" s="114" t="s">
        <v>256</v>
      </c>
      <c r="E44" s="115"/>
      <c r="F44" s="115"/>
      <c r="G44" s="115"/>
      <c r="H44" s="115"/>
      <c r="I44" s="5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6"/>
      <c r="CU44" s="6"/>
      <c r="CV44" s="6"/>
      <c r="CW44" s="6"/>
      <c r="CX44" s="6"/>
      <c r="CY44" s="6"/>
      <c r="CZ44" s="6"/>
      <c r="DA44" s="6"/>
      <c r="DB44" s="6"/>
      <c r="DC44" s="6"/>
      <c r="DD44" s="6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6"/>
      <c r="EA44" s="6"/>
      <c r="EB44" s="6"/>
      <c r="EC44" s="6"/>
      <c r="ED44" s="6"/>
      <c r="EE44" s="6"/>
      <c r="EF44" s="6"/>
      <c r="EG44" s="6"/>
      <c r="EH44" s="6"/>
      <c r="EI44" s="6"/>
      <c r="EJ44" s="6"/>
      <c r="EK44" s="6">
        <v>0</v>
      </c>
    </row>
    <row r="45" spans="1:141" x14ac:dyDescent="0.25">
      <c r="A45" s="227" t="s">
        <v>246</v>
      </c>
      <c r="B45" s="228" t="s">
        <v>257</v>
      </c>
      <c r="C45" s="229"/>
      <c r="D45" s="230" t="s">
        <v>237</v>
      </c>
      <c r="E45" s="231" t="s">
        <v>87</v>
      </c>
      <c r="F45" s="231" t="s">
        <v>238</v>
      </c>
      <c r="G45" s="231" t="s">
        <v>239</v>
      </c>
      <c r="H45" s="231" t="s">
        <v>240</v>
      </c>
      <c r="I45" s="232" t="s">
        <v>241</v>
      </c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E45" s="6"/>
      <c r="BF45" s="6"/>
      <c r="BG45" s="6"/>
      <c r="BH45" s="6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6"/>
      <c r="BW45" s="6"/>
      <c r="BX45" s="6"/>
      <c r="BY45" s="6"/>
      <c r="BZ45" s="6"/>
      <c r="CA45" s="6"/>
      <c r="CB45" s="6"/>
      <c r="CC45" s="6"/>
      <c r="CD45" s="6"/>
      <c r="CE45" s="6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6"/>
      <c r="CU45" s="6"/>
      <c r="CV45" s="6"/>
      <c r="CW45" s="6"/>
      <c r="CX45" s="6"/>
      <c r="CY45" s="6"/>
      <c r="CZ45" s="6"/>
      <c r="DA45" s="6"/>
      <c r="DB45" s="6"/>
      <c r="DC45" s="6"/>
      <c r="DD45" s="6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6"/>
      <c r="EA45" s="6"/>
      <c r="EB45" s="6"/>
      <c r="EC45" s="6"/>
      <c r="ED45" s="6"/>
      <c r="EE45" s="6"/>
      <c r="EF45" s="6"/>
      <c r="EG45" s="6"/>
      <c r="EH45" s="6"/>
      <c r="EI45" s="6"/>
      <c r="EJ45" s="6"/>
      <c r="EK45" s="6">
        <v>0</v>
      </c>
    </row>
    <row r="46" spans="1:141" x14ac:dyDescent="0.25">
      <c r="A46" s="47" t="str">
        <f>IF(ABS((SUM(J46:EK46)-E46))&lt;0.0001,"OK","ERROR")</f>
        <v>OK</v>
      </c>
      <c r="B46" s="127">
        <v>0.1</v>
      </c>
      <c r="C46" s="117"/>
      <c r="D46" s="233" t="s">
        <v>40</v>
      </c>
      <c r="E46" s="241">
        <f>SUM(E22,E42)*B46</f>
        <v>502224</v>
      </c>
      <c r="F46" s="234">
        <f>E46/Summary!$B$2</f>
        <v>17.7778407079646</v>
      </c>
      <c r="G46" s="242">
        <f>MIN(G22,G42)</f>
        <v>1</v>
      </c>
      <c r="H46" s="242">
        <f>MAX(H22,H42)</f>
        <v>20</v>
      </c>
      <c r="I46" s="236">
        <f>H46-G46+1</f>
        <v>20</v>
      </c>
      <c r="J46" s="156">
        <f>SUM(J22,J42)*$B$46</f>
        <v>15837.5</v>
      </c>
      <c r="K46" s="156">
        <f t="shared" ref="K46:BV46" si="237">SUM(K22,K42)*$B$46</f>
        <v>15837.5</v>
      </c>
      <c r="L46" s="156">
        <f t="shared" si="237"/>
        <v>15837.500000524469</v>
      </c>
      <c r="M46" s="156">
        <f t="shared" si="237"/>
        <v>12504.167070642878</v>
      </c>
      <c r="N46" s="156">
        <f t="shared" si="237"/>
        <v>12504.283789310202</v>
      </c>
      <c r="O46" s="156">
        <f t="shared" si="237"/>
        <v>12517.034348673777</v>
      </c>
      <c r="P46" s="156">
        <f t="shared" si="237"/>
        <v>961.30631715009315</v>
      </c>
      <c r="Q46" s="156">
        <f t="shared" si="237"/>
        <v>9194.9292391184754</v>
      </c>
      <c r="R46" s="156">
        <f t="shared" si="237"/>
        <v>56141.933346477315</v>
      </c>
      <c r="S46" s="156">
        <f t="shared" si="237"/>
        <v>140372.17922143615</v>
      </c>
      <c r="T46" s="156">
        <f t="shared" si="237"/>
        <v>140372.17922143615</v>
      </c>
      <c r="U46" s="156">
        <f t="shared" si="237"/>
        <v>56141.933346477294</v>
      </c>
      <c r="V46" s="156">
        <f t="shared" si="237"/>
        <v>9358.3459057851451</v>
      </c>
      <c r="W46" s="156">
        <f t="shared" si="237"/>
        <v>1124.7229838167639</v>
      </c>
      <c r="X46" s="156">
        <f t="shared" si="237"/>
        <v>597.11768200709059</v>
      </c>
      <c r="Y46" s="156">
        <f t="shared" si="237"/>
        <v>584.3671226435315</v>
      </c>
      <c r="Z46" s="156">
        <f t="shared" si="237"/>
        <v>584.25040397621251</v>
      </c>
      <c r="AA46" s="156">
        <f t="shared" si="237"/>
        <v>584.2500005244716</v>
      </c>
      <c r="AB46" s="156">
        <f t="shared" si="237"/>
        <v>584.25</v>
      </c>
      <c r="AC46" s="156">
        <f t="shared" si="237"/>
        <v>584.25</v>
      </c>
      <c r="AD46" s="156">
        <f t="shared" si="237"/>
        <v>0</v>
      </c>
      <c r="AE46" s="156">
        <f t="shared" si="237"/>
        <v>0</v>
      </c>
      <c r="AF46" s="156">
        <f t="shared" si="237"/>
        <v>0</v>
      </c>
      <c r="AG46" s="156">
        <f t="shared" si="237"/>
        <v>0</v>
      </c>
      <c r="AH46" s="156">
        <f t="shared" si="237"/>
        <v>0</v>
      </c>
      <c r="AI46" s="156">
        <f t="shared" si="237"/>
        <v>0</v>
      </c>
      <c r="AJ46" s="156">
        <f t="shared" si="237"/>
        <v>0</v>
      </c>
      <c r="AK46" s="156">
        <f t="shared" si="237"/>
        <v>0</v>
      </c>
      <c r="AL46" s="156">
        <f t="shared" si="237"/>
        <v>0</v>
      </c>
      <c r="AM46" s="156">
        <f t="shared" si="237"/>
        <v>0</v>
      </c>
      <c r="AN46" s="156">
        <f t="shared" si="237"/>
        <v>0</v>
      </c>
      <c r="AO46" s="156">
        <f t="shared" si="237"/>
        <v>0</v>
      </c>
      <c r="AP46" s="156">
        <f t="shared" si="237"/>
        <v>0</v>
      </c>
      <c r="AQ46" s="156">
        <f t="shared" si="237"/>
        <v>0</v>
      </c>
      <c r="AR46" s="156">
        <f t="shared" si="237"/>
        <v>0</v>
      </c>
      <c r="AS46" s="156">
        <f t="shared" si="237"/>
        <v>0</v>
      </c>
      <c r="AT46" s="156">
        <f t="shared" si="237"/>
        <v>0</v>
      </c>
      <c r="AU46" s="156">
        <f t="shared" si="237"/>
        <v>0</v>
      </c>
      <c r="AV46" s="156">
        <f t="shared" si="237"/>
        <v>0</v>
      </c>
      <c r="AW46" s="156">
        <f t="shared" si="237"/>
        <v>0</v>
      </c>
      <c r="AX46" s="156">
        <f t="shared" si="237"/>
        <v>0</v>
      </c>
      <c r="AY46" s="156">
        <f t="shared" si="237"/>
        <v>0</v>
      </c>
      <c r="AZ46" s="156">
        <f t="shared" si="237"/>
        <v>0</v>
      </c>
      <c r="BA46" s="156">
        <f t="shared" si="237"/>
        <v>0</v>
      </c>
      <c r="BB46" s="156">
        <f t="shared" si="237"/>
        <v>0</v>
      </c>
      <c r="BC46" s="156">
        <f t="shared" si="237"/>
        <v>0</v>
      </c>
      <c r="BD46" s="156">
        <f t="shared" si="237"/>
        <v>0</v>
      </c>
      <c r="BE46" s="156">
        <f t="shared" si="237"/>
        <v>0</v>
      </c>
      <c r="BF46" s="156">
        <f t="shared" si="237"/>
        <v>0</v>
      </c>
      <c r="BG46" s="156">
        <f t="shared" si="237"/>
        <v>0</v>
      </c>
      <c r="BH46" s="156">
        <f t="shared" si="237"/>
        <v>0</v>
      </c>
      <c r="BI46" s="156">
        <f t="shared" si="237"/>
        <v>0</v>
      </c>
      <c r="BJ46" s="156">
        <f t="shared" si="237"/>
        <v>0</v>
      </c>
      <c r="BK46" s="156">
        <f t="shared" si="237"/>
        <v>0</v>
      </c>
      <c r="BL46" s="156">
        <f t="shared" si="237"/>
        <v>0</v>
      </c>
      <c r="BM46" s="156">
        <f t="shared" si="237"/>
        <v>0</v>
      </c>
      <c r="BN46" s="156">
        <f t="shared" si="237"/>
        <v>0</v>
      </c>
      <c r="BO46" s="156">
        <f t="shared" si="237"/>
        <v>0</v>
      </c>
      <c r="BP46" s="156">
        <f t="shared" si="237"/>
        <v>0</v>
      </c>
      <c r="BQ46" s="156">
        <f t="shared" si="237"/>
        <v>0</v>
      </c>
      <c r="BR46" s="156">
        <f t="shared" si="237"/>
        <v>0</v>
      </c>
      <c r="BS46" s="156">
        <f t="shared" si="237"/>
        <v>0</v>
      </c>
      <c r="BT46" s="156">
        <f t="shared" si="237"/>
        <v>0</v>
      </c>
      <c r="BU46" s="156">
        <f t="shared" si="237"/>
        <v>0</v>
      </c>
      <c r="BV46" s="156">
        <f t="shared" si="237"/>
        <v>0</v>
      </c>
      <c r="BW46" s="156">
        <f t="shared" ref="BW46:EH46" si="238">SUM(BW22,BW42)*$B$46</f>
        <v>0</v>
      </c>
      <c r="BX46" s="156">
        <f t="shared" si="238"/>
        <v>0</v>
      </c>
      <c r="BY46" s="156">
        <f t="shared" si="238"/>
        <v>0</v>
      </c>
      <c r="BZ46" s="156">
        <f t="shared" si="238"/>
        <v>0</v>
      </c>
      <c r="CA46" s="156">
        <f t="shared" si="238"/>
        <v>0</v>
      </c>
      <c r="CB46" s="156">
        <f t="shared" si="238"/>
        <v>0</v>
      </c>
      <c r="CC46" s="156">
        <f t="shared" si="238"/>
        <v>0</v>
      </c>
      <c r="CD46" s="156">
        <f t="shared" si="238"/>
        <v>0</v>
      </c>
      <c r="CE46" s="156">
        <f t="shared" si="238"/>
        <v>0</v>
      </c>
      <c r="CF46" s="156">
        <f t="shared" si="238"/>
        <v>0</v>
      </c>
      <c r="CG46" s="156">
        <f t="shared" si="238"/>
        <v>0</v>
      </c>
      <c r="CH46" s="156">
        <f t="shared" si="238"/>
        <v>0</v>
      </c>
      <c r="CI46" s="156">
        <f t="shared" si="238"/>
        <v>0</v>
      </c>
      <c r="CJ46" s="156">
        <f t="shared" si="238"/>
        <v>0</v>
      </c>
      <c r="CK46" s="156">
        <f t="shared" si="238"/>
        <v>0</v>
      </c>
      <c r="CL46" s="156">
        <f t="shared" si="238"/>
        <v>0</v>
      </c>
      <c r="CM46" s="156">
        <f t="shared" si="238"/>
        <v>0</v>
      </c>
      <c r="CN46" s="156">
        <f t="shared" si="238"/>
        <v>0</v>
      </c>
      <c r="CO46" s="156">
        <f t="shared" si="238"/>
        <v>0</v>
      </c>
      <c r="CP46" s="156">
        <f t="shared" si="238"/>
        <v>0</v>
      </c>
      <c r="CQ46" s="156">
        <f t="shared" si="238"/>
        <v>0</v>
      </c>
      <c r="CR46" s="156">
        <f t="shared" si="238"/>
        <v>0</v>
      </c>
      <c r="CS46" s="156">
        <f t="shared" si="238"/>
        <v>0</v>
      </c>
      <c r="CT46" s="156">
        <f t="shared" si="238"/>
        <v>0</v>
      </c>
      <c r="CU46" s="156">
        <f t="shared" si="238"/>
        <v>0</v>
      </c>
      <c r="CV46" s="156">
        <f t="shared" si="238"/>
        <v>0</v>
      </c>
      <c r="CW46" s="156">
        <f t="shared" si="238"/>
        <v>0</v>
      </c>
      <c r="CX46" s="156">
        <f t="shared" si="238"/>
        <v>0</v>
      </c>
      <c r="CY46" s="156">
        <f t="shared" si="238"/>
        <v>0</v>
      </c>
      <c r="CZ46" s="156">
        <f t="shared" si="238"/>
        <v>0</v>
      </c>
      <c r="DA46" s="156">
        <f t="shared" si="238"/>
        <v>0</v>
      </c>
      <c r="DB46" s="156">
        <f t="shared" si="238"/>
        <v>0</v>
      </c>
      <c r="DC46" s="156">
        <f t="shared" si="238"/>
        <v>0</v>
      </c>
      <c r="DD46" s="156">
        <f t="shared" si="238"/>
        <v>0</v>
      </c>
      <c r="DE46" s="156">
        <f t="shared" si="238"/>
        <v>0</v>
      </c>
      <c r="DF46" s="156">
        <f t="shared" si="238"/>
        <v>0</v>
      </c>
      <c r="DG46" s="156">
        <f t="shared" si="238"/>
        <v>0</v>
      </c>
      <c r="DH46" s="156">
        <f t="shared" si="238"/>
        <v>0</v>
      </c>
      <c r="DI46" s="156">
        <f t="shared" si="238"/>
        <v>0</v>
      </c>
      <c r="DJ46" s="156">
        <f t="shared" si="238"/>
        <v>0</v>
      </c>
      <c r="DK46" s="156">
        <f t="shared" si="238"/>
        <v>0</v>
      </c>
      <c r="DL46" s="156">
        <f t="shared" si="238"/>
        <v>0</v>
      </c>
      <c r="DM46" s="156">
        <f t="shared" si="238"/>
        <v>0</v>
      </c>
      <c r="DN46" s="156">
        <f t="shared" si="238"/>
        <v>0</v>
      </c>
      <c r="DO46" s="156">
        <f t="shared" si="238"/>
        <v>0</v>
      </c>
      <c r="DP46" s="156">
        <f t="shared" si="238"/>
        <v>0</v>
      </c>
      <c r="DQ46" s="156">
        <f t="shared" si="238"/>
        <v>0</v>
      </c>
      <c r="DR46" s="156">
        <f t="shared" si="238"/>
        <v>0</v>
      </c>
      <c r="DS46" s="156">
        <f t="shared" si="238"/>
        <v>0</v>
      </c>
      <c r="DT46" s="156">
        <f t="shared" si="238"/>
        <v>0</v>
      </c>
      <c r="DU46" s="156">
        <f t="shared" si="238"/>
        <v>0</v>
      </c>
      <c r="DV46" s="156">
        <f t="shared" si="238"/>
        <v>0</v>
      </c>
      <c r="DW46" s="156">
        <f t="shared" si="238"/>
        <v>0</v>
      </c>
      <c r="DX46" s="156">
        <f t="shared" si="238"/>
        <v>0</v>
      </c>
      <c r="DY46" s="156">
        <f t="shared" si="238"/>
        <v>0</v>
      </c>
      <c r="DZ46" s="156">
        <f t="shared" si="238"/>
        <v>0</v>
      </c>
      <c r="EA46" s="156">
        <f t="shared" si="238"/>
        <v>0</v>
      </c>
      <c r="EB46" s="156">
        <f t="shared" si="238"/>
        <v>0</v>
      </c>
      <c r="EC46" s="156">
        <f t="shared" si="238"/>
        <v>0</v>
      </c>
      <c r="ED46" s="156">
        <f t="shared" si="238"/>
        <v>0</v>
      </c>
      <c r="EE46" s="156">
        <f t="shared" si="238"/>
        <v>0</v>
      </c>
      <c r="EF46" s="156">
        <f t="shared" si="238"/>
        <v>0</v>
      </c>
      <c r="EG46" s="156">
        <f t="shared" si="238"/>
        <v>0</v>
      </c>
      <c r="EH46" s="156">
        <f t="shared" si="238"/>
        <v>0</v>
      </c>
      <c r="EI46" s="156">
        <f t="shared" ref="EI46:EK46" si="239">SUM(EI22,EI42)*$B$46</f>
        <v>0</v>
      </c>
      <c r="EJ46" s="156">
        <f t="shared" si="239"/>
        <v>0</v>
      </c>
      <c r="EK46" s="156">
        <f t="shared" si="239"/>
        <v>0</v>
      </c>
    </row>
    <row r="47" spans="1:141" x14ac:dyDescent="0.25">
      <c r="A47" s="47" t="str">
        <f t="shared" ref="A47" si="240">IF(ABS((SUM(J47:EK47)-E47))&lt;0.0001,"OK","ERROR")</f>
        <v>OK</v>
      </c>
      <c r="B47" s="6"/>
      <c r="C47" s="6"/>
      <c r="D47" s="87" t="s">
        <v>256</v>
      </c>
      <c r="E47" s="237">
        <f>SUM(E22,E42,E46)</f>
        <v>5524464</v>
      </c>
      <c r="F47" s="237">
        <f>SUM(F46:F46)</f>
        <v>17.7778407079646</v>
      </c>
      <c r="G47" s="238">
        <f>MIN(G22,G42)</f>
        <v>1</v>
      </c>
      <c r="H47" s="238">
        <f>MAX(H22,H42)</f>
        <v>20</v>
      </c>
      <c r="I47" s="239">
        <f>H47-G47+1</f>
        <v>20</v>
      </c>
      <c r="J47" s="240">
        <f>SUM(J22,J42,J46)</f>
        <v>174212.5</v>
      </c>
      <c r="K47" s="162">
        <f t="shared" ref="K47:BV47" si="241">SUM(K22,K42,K46)</f>
        <v>174212.5</v>
      </c>
      <c r="L47" s="162">
        <f t="shared" si="241"/>
        <v>174212.50000576916</v>
      </c>
      <c r="M47" s="162">
        <f t="shared" si="241"/>
        <v>137545.83777707166</v>
      </c>
      <c r="N47" s="162">
        <f t="shared" si="241"/>
        <v>137547.12168241222</v>
      </c>
      <c r="O47" s="162">
        <f t="shared" si="241"/>
        <v>137687.37783541152</v>
      </c>
      <c r="P47" s="162">
        <f t="shared" si="241"/>
        <v>10574.369488651024</v>
      </c>
      <c r="Q47" s="162">
        <f t="shared" si="241"/>
        <v>101144.22163030322</v>
      </c>
      <c r="R47" s="162">
        <f t="shared" si="241"/>
        <v>617561.26681125048</v>
      </c>
      <c r="S47" s="162">
        <f t="shared" si="241"/>
        <v>1544093.9714357976</v>
      </c>
      <c r="T47" s="162">
        <f t="shared" si="241"/>
        <v>1544093.9714357976</v>
      </c>
      <c r="U47" s="162">
        <f t="shared" si="241"/>
        <v>617561.26681125024</v>
      </c>
      <c r="V47" s="162">
        <f t="shared" si="241"/>
        <v>102941.80496363659</v>
      </c>
      <c r="W47" s="162">
        <f t="shared" si="241"/>
        <v>12371.952821984401</v>
      </c>
      <c r="X47" s="162">
        <f t="shared" si="241"/>
        <v>6568.2945020779962</v>
      </c>
      <c r="Y47" s="162">
        <f t="shared" si="241"/>
        <v>6428.0383490788463</v>
      </c>
      <c r="Z47" s="162">
        <f t="shared" si="241"/>
        <v>6426.7544437383376</v>
      </c>
      <c r="AA47" s="162">
        <f t="shared" si="241"/>
        <v>6426.7500057691877</v>
      </c>
      <c r="AB47" s="162">
        <f t="shared" si="241"/>
        <v>6426.75</v>
      </c>
      <c r="AC47" s="162">
        <f t="shared" si="241"/>
        <v>6426.75</v>
      </c>
      <c r="AD47" s="162">
        <f t="shared" si="241"/>
        <v>0</v>
      </c>
      <c r="AE47" s="162">
        <f t="shared" si="241"/>
        <v>0</v>
      </c>
      <c r="AF47" s="162">
        <f t="shared" si="241"/>
        <v>0</v>
      </c>
      <c r="AG47" s="162">
        <f t="shared" si="241"/>
        <v>0</v>
      </c>
      <c r="AH47" s="162">
        <f t="shared" si="241"/>
        <v>0</v>
      </c>
      <c r="AI47" s="162">
        <f t="shared" si="241"/>
        <v>0</v>
      </c>
      <c r="AJ47" s="162">
        <f t="shared" si="241"/>
        <v>0</v>
      </c>
      <c r="AK47" s="162">
        <f t="shared" si="241"/>
        <v>0</v>
      </c>
      <c r="AL47" s="162">
        <f t="shared" si="241"/>
        <v>0</v>
      </c>
      <c r="AM47" s="162">
        <f t="shared" si="241"/>
        <v>0</v>
      </c>
      <c r="AN47" s="162">
        <f t="shared" si="241"/>
        <v>0</v>
      </c>
      <c r="AO47" s="162">
        <f t="shared" si="241"/>
        <v>0</v>
      </c>
      <c r="AP47" s="162">
        <f t="shared" si="241"/>
        <v>0</v>
      </c>
      <c r="AQ47" s="162">
        <f t="shared" si="241"/>
        <v>0</v>
      </c>
      <c r="AR47" s="162">
        <f t="shared" si="241"/>
        <v>0</v>
      </c>
      <c r="AS47" s="162">
        <f t="shared" si="241"/>
        <v>0</v>
      </c>
      <c r="AT47" s="162">
        <f t="shared" si="241"/>
        <v>0</v>
      </c>
      <c r="AU47" s="162">
        <f t="shared" si="241"/>
        <v>0</v>
      </c>
      <c r="AV47" s="162">
        <f t="shared" si="241"/>
        <v>0</v>
      </c>
      <c r="AW47" s="162">
        <f t="shared" si="241"/>
        <v>0</v>
      </c>
      <c r="AX47" s="162">
        <f t="shared" si="241"/>
        <v>0</v>
      </c>
      <c r="AY47" s="162">
        <f t="shared" si="241"/>
        <v>0</v>
      </c>
      <c r="AZ47" s="162">
        <f t="shared" si="241"/>
        <v>0</v>
      </c>
      <c r="BA47" s="162">
        <f t="shared" si="241"/>
        <v>0</v>
      </c>
      <c r="BB47" s="162">
        <f t="shared" si="241"/>
        <v>0</v>
      </c>
      <c r="BC47" s="162">
        <f t="shared" si="241"/>
        <v>0</v>
      </c>
      <c r="BD47" s="162">
        <f t="shared" si="241"/>
        <v>0</v>
      </c>
      <c r="BE47" s="162">
        <f t="shared" si="241"/>
        <v>0</v>
      </c>
      <c r="BF47" s="162">
        <f t="shared" si="241"/>
        <v>0</v>
      </c>
      <c r="BG47" s="162">
        <f t="shared" si="241"/>
        <v>0</v>
      </c>
      <c r="BH47" s="162">
        <f t="shared" si="241"/>
        <v>0</v>
      </c>
      <c r="BI47" s="162">
        <f t="shared" si="241"/>
        <v>0</v>
      </c>
      <c r="BJ47" s="162">
        <f t="shared" si="241"/>
        <v>0</v>
      </c>
      <c r="BK47" s="162">
        <f t="shared" si="241"/>
        <v>0</v>
      </c>
      <c r="BL47" s="162">
        <f t="shared" si="241"/>
        <v>0</v>
      </c>
      <c r="BM47" s="162">
        <f t="shared" si="241"/>
        <v>0</v>
      </c>
      <c r="BN47" s="162">
        <f t="shared" si="241"/>
        <v>0</v>
      </c>
      <c r="BO47" s="162">
        <f t="shared" si="241"/>
        <v>0</v>
      </c>
      <c r="BP47" s="162">
        <f t="shared" si="241"/>
        <v>0</v>
      </c>
      <c r="BQ47" s="162">
        <f t="shared" si="241"/>
        <v>0</v>
      </c>
      <c r="BR47" s="162">
        <f t="shared" si="241"/>
        <v>0</v>
      </c>
      <c r="BS47" s="162">
        <f t="shared" si="241"/>
        <v>0</v>
      </c>
      <c r="BT47" s="162">
        <f t="shared" si="241"/>
        <v>0</v>
      </c>
      <c r="BU47" s="162">
        <f t="shared" si="241"/>
        <v>0</v>
      </c>
      <c r="BV47" s="162">
        <f t="shared" si="241"/>
        <v>0</v>
      </c>
      <c r="BW47" s="162">
        <f t="shared" ref="BW47:EH47" si="242">SUM(BW22,BW42,BW46)</f>
        <v>0</v>
      </c>
      <c r="BX47" s="162">
        <f t="shared" si="242"/>
        <v>0</v>
      </c>
      <c r="BY47" s="162">
        <f t="shared" si="242"/>
        <v>0</v>
      </c>
      <c r="BZ47" s="162">
        <f t="shared" si="242"/>
        <v>0</v>
      </c>
      <c r="CA47" s="162">
        <f t="shared" si="242"/>
        <v>0</v>
      </c>
      <c r="CB47" s="162">
        <f t="shared" si="242"/>
        <v>0</v>
      </c>
      <c r="CC47" s="162">
        <f t="shared" si="242"/>
        <v>0</v>
      </c>
      <c r="CD47" s="162">
        <f t="shared" si="242"/>
        <v>0</v>
      </c>
      <c r="CE47" s="162">
        <f t="shared" si="242"/>
        <v>0</v>
      </c>
      <c r="CF47" s="162">
        <f t="shared" si="242"/>
        <v>0</v>
      </c>
      <c r="CG47" s="162">
        <f t="shared" si="242"/>
        <v>0</v>
      </c>
      <c r="CH47" s="162">
        <f t="shared" si="242"/>
        <v>0</v>
      </c>
      <c r="CI47" s="162">
        <f t="shared" si="242"/>
        <v>0</v>
      </c>
      <c r="CJ47" s="162">
        <f t="shared" si="242"/>
        <v>0</v>
      </c>
      <c r="CK47" s="162">
        <f t="shared" si="242"/>
        <v>0</v>
      </c>
      <c r="CL47" s="162">
        <f t="shared" si="242"/>
        <v>0</v>
      </c>
      <c r="CM47" s="162">
        <f t="shared" si="242"/>
        <v>0</v>
      </c>
      <c r="CN47" s="162">
        <f t="shared" si="242"/>
        <v>0</v>
      </c>
      <c r="CO47" s="162">
        <f t="shared" si="242"/>
        <v>0</v>
      </c>
      <c r="CP47" s="162">
        <f t="shared" si="242"/>
        <v>0</v>
      </c>
      <c r="CQ47" s="162">
        <f t="shared" si="242"/>
        <v>0</v>
      </c>
      <c r="CR47" s="162">
        <f t="shared" si="242"/>
        <v>0</v>
      </c>
      <c r="CS47" s="162">
        <f t="shared" si="242"/>
        <v>0</v>
      </c>
      <c r="CT47" s="162">
        <f t="shared" si="242"/>
        <v>0</v>
      </c>
      <c r="CU47" s="162">
        <f t="shared" si="242"/>
        <v>0</v>
      </c>
      <c r="CV47" s="162">
        <f t="shared" si="242"/>
        <v>0</v>
      </c>
      <c r="CW47" s="162">
        <f t="shared" si="242"/>
        <v>0</v>
      </c>
      <c r="CX47" s="162">
        <f t="shared" si="242"/>
        <v>0</v>
      </c>
      <c r="CY47" s="162">
        <f t="shared" si="242"/>
        <v>0</v>
      </c>
      <c r="CZ47" s="162">
        <f t="shared" si="242"/>
        <v>0</v>
      </c>
      <c r="DA47" s="162">
        <f t="shared" si="242"/>
        <v>0</v>
      </c>
      <c r="DB47" s="162">
        <f t="shared" si="242"/>
        <v>0</v>
      </c>
      <c r="DC47" s="162">
        <f t="shared" si="242"/>
        <v>0</v>
      </c>
      <c r="DD47" s="162">
        <f t="shared" si="242"/>
        <v>0</v>
      </c>
      <c r="DE47" s="162">
        <f t="shared" si="242"/>
        <v>0</v>
      </c>
      <c r="DF47" s="162">
        <f t="shared" si="242"/>
        <v>0</v>
      </c>
      <c r="DG47" s="162">
        <f t="shared" si="242"/>
        <v>0</v>
      </c>
      <c r="DH47" s="162">
        <f t="shared" si="242"/>
        <v>0</v>
      </c>
      <c r="DI47" s="162">
        <f t="shared" si="242"/>
        <v>0</v>
      </c>
      <c r="DJ47" s="162">
        <f t="shared" si="242"/>
        <v>0</v>
      </c>
      <c r="DK47" s="162">
        <f t="shared" si="242"/>
        <v>0</v>
      </c>
      <c r="DL47" s="162">
        <f t="shared" si="242"/>
        <v>0</v>
      </c>
      <c r="DM47" s="162">
        <f t="shared" si="242"/>
        <v>0</v>
      </c>
      <c r="DN47" s="162">
        <f t="shared" si="242"/>
        <v>0</v>
      </c>
      <c r="DO47" s="162">
        <f t="shared" si="242"/>
        <v>0</v>
      </c>
      <c r="DP47" s="162">
        <f t="shared" si="242"/>
        <v>0</v>
      </c>
      <c r="DQ47" s="162">
        <f t="shared" si="242"/>
        <v>0</v>
      </c>
      <c r="DR47" s="162">
        <f t="shared" si="242"/>
        <v>0</v>
      </c>
      <c r="DS47" s="162">
        <f t="shared" si="242"/>
        <v>0</v>
      </c>
      <c r="DT47" s="162">
        <f t="shared" si="242"/>
        <v>0</v>
      </c>
      <c r="DU47" s="162">
        <f t="shared" si="242"/>
        <v>0</v>
      </c>
      <c r="DV47" s="162">
        <f t="shared" si="242"/>
        <v>0</v>
      </c>
      <c r="DW47" s="162">
        <f t="shared" si="242"/>
        <v>0</v>
      </c>
      <c r="DX47" s="162">
        <f t="shared" si="242"/>
        <v>0</v>
      </c>
      <c r="DY47" s="162">
        <f t="shared" si="242"/>
        <v>0</v>
      </c>
      <c r="DZ47" s="162">
        <f t="shared" si="242"/>
        <v>0</v>
      </c>
      <c r="EA47" s="162">
        <f t="shared" si="242"/>
        <v>0</v>
      </c>
      <c r="EB47" s="162">
        <f t="shared" si="242"/>
        <v>0</v>
      </c>
      <c r="EC47" s="162">
        <f t="shared" si="242"/>
        <v>0</v>
      </c>
      <c r="ED47" s="162">
        <f t="shared" si="242"/>
        <v>0</v>
      </c>
      <c r="EE47" s="162">
        <f t="shared" si="242"/>
        <v>0</v>
      </c>
      <c r="EF47" s="162">
        <f t="shared" si="242"/>
        <v>0</v>
      </c>
      <c r="EG47" s="162">
        <f t="shared" si="242"/>
        <v>0</v>
      </c>
      <c r="EH47" s="162">
        <f t="shared" si="242"/>
        <v>0</v>
      </c>
      <c r="EI47" s="162">
        <f t="shared" ref="EI47:EK47" si="243">SUM(EI22,EI42,EI46)</f>
        <v>0</v>
      </c>
      <c r="EJ47" s="162">
        <f t="shared" si="243"/>
        <v>0</v>
      </c>
      <c r="EK47" s="162">
        <f t="shared" si="243"/>
        <v>0</v>
      </c>
    </row>
    <row r="48" spans="1:141" x14ac:dyDescent="0.2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  <c r="BG48" s="6"/>
      <c r="BH48" s="6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6"/>
      <c r="BW48" s="6"/>
      <c r="BX48" s="6"/>
      <c r="BY48" s="6"/>
      <c r="BZ48" s="6"/>
      <c r="CA48" s="6"/>
      <c r="CB48" s="6"/>
      <c r="CC48" s="6"/>
      <c r="CD48" s="6"/>
      <c r="CE48" s="6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6"/>
      <c r="CU48" s="6"/>
      <c r="CV48" s="6"/>
      <c r="CW48" s="6"/>
      <c r="CX48" s="6"/>
      <c r="CY48" s="6"/>
      <c r="CZ48" s="6"/>
      <c r="DA48" s="6"/>
      <c r="DB48" s="6"/>
      <c r="DC48" s="6"/>
      <c r="DD48" s="6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6"/>
      <c r="EA48" s="6"/>
      <c r="EB48" s="6"/>
      <c r="EC48" s="6"/>
      <c r="ED48" s="6"/>
      <c r="EE48" s="6"/>
      <c r="EF48" s="6"/>
      <c r="EG48" s="6"/>
      <c r="EH48" s="6"/>
      <c r="EI48" s="6"/>
      <c r="EJ48" s="6"/>
      <c r="EK48" s="6"/>
    </row>
    <row r="56" spans="2:2" x14ac:dyDescent="0.25">
      <c r="B56" s="1" t="s">
        <v>249</v>
      </c>
    </row>
    <row r="57" spans="2:2" x14ac:dyDescent="0.25">
      <c r="B57" s="1" t="s">
        <v>250</v>
      </c>
    </row>
  </sheetData>
  <sheetProtection algorithmName="SHA-512" hashValue="ERiLWQ38PjdoUtM6LFXqmSKj2HsGcwsxwXbxQhu0ZuiMqH1IJdv4UvjitHLTHcntinXauI1BGGRslLpK2DREew==" saltValue="Ty1fkPwxLkJqnjHd6dYkrQ==" spinCount="100000" sheet="1" objects="1" scenarios="1"/>
  <conditionalFormatting sqref="A6:A22 A46:A47">
    <cfRule type="containsText" dxfId="13" priority="5" operator="containsText" text="ERROR">
      <formula>NOT(ISERROR(SEARCH("ERROR",A6)))</formula>
    </cfRule>
    <cfRule type="containsText" dxfId="12" priority="6" operator="containsText" text="OK">
      <formula>NOT(ISERROR(SEARCH("OK",A6)))</formula>
    </cfRule>
  </conditionalFormatting>
  <conditionalFormatting sqref="A26:A42">
    <cfRule type="containsText" dxfId="11" priority="3" operator="containsText" text="ERROR">
      <formula>NOT(ISERROR(SEARCH("ERROR",A26)))</formula>
    </cfRule>
    <cfRule type="containsText" dxfId="10" priority="4" operator="containsText" text="OK">
      <formula>NOT(ISERROR(SEARCH("OK",A26)))</formula>
    </cfRule>
  </conditionalFormatting>
  <dataValidations count="1">
    <dataValidation type="list" allowBlank="1" showInputMessage="1" showErrorMessage="1" sqref="B6:B21 B26:B41" xr:uid="{38C3D9AE-C5F7-466B-9B8E-8AFFB9F13B4B}">
      <formula1>$B$56:$B$57</formula1>
    </dataValidation>
  </dataValidation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021C5D-3B2E-45D6-985A-DA7477B89EB0}">
  <dimension ref="A1:EE166"/>
  <sheetViews>
    <sheetView showGridLines="0" workbookViewId="0">
      <selection activeCell="I42" sqref="I42"/>
    </sheetView>
  </sheetViews>
  <sheetFormatPr defaultColWidth="8.85546875" defaultRowHeight="13.5" x14ac:dyDescent="0.25"/>
  <cols>
    <col min="1" max="1" width="12.140625" style="6" bestFit="1" customWidth="1"/>
    <col min="2" max="2" width="34.140625" style="6" bestFit="1" customWidth="1"/>
    <col min="3" max="3" width="12.28515625" style="6" bestFit="1" customWidth="1"/>
    <col min="4" max="4" width="14" style="6" bestFit="1" customWidth="1"/>
    <col min="5" max="8" width="12.28515625" style="6" bestFit="1" customWidth="1"/>
    <col min="9" max="11" width="13.7109375" style="6" bestFit="1" customWidth="1"/>
    <col min="12" max="20" width="12.28515625" style="6" bestFit="1" customWidth="1"/>
    <col min="21" max="23" width="13.7109375" style="6" bestFit="1" customWidth="1"/>
    <col min="24" max="32" width="12.28515625" style="6" bestFit="1" customWidth="1"/>
    <col min="33" max="35" width="13.7109375" style="6" bestFit="1" customWidth="1"/>
    <col min="36" max="38" width="12.28515625" style="6" bestFit="1" customWidth="1"/>
    <col min="39" max="44" width="13.5703125" style="6" bestFit="1" customWidth="1"/>
    <col min="45" max="47" width="13.7109375" style="6" bestFit="1" customWidth="1"/>
    <col min="48" max="56" width="13.5703125" style="6" bestFit="1" customWidth="1"/>
    <col min="57" max="59" width="13.7109375" style="6" bestFit="1" customWidth="1"/>
    <col min="60" max="68" width="13.5703125" style="6" bestFit="1" customWidth="1"/>
    <col min="69" max="71" width="13.7109375" style="6" bestFit="1" customWidth="1"/>
    <col min="72" max="80" width="13.5703125" style="6" bestFit="1" customWidth="1"/>
    <col min="81" max="83" width="13.7109375" style="6" bestFit="1" customWidth="1"/>
    <col min="84" max="86" width="13.5703125" style="6" bestFit="1" customWidth="1"/>
    <col min="87" max="92" width="12.28515625" style="6" bestFit="1" customWidth="1"/>
    <col min="93" max="95" width="13.7109375" style="6" bestFit="1" customWidth="1"/>
    <col min="96" max="104" width="12.28515625" style="6" bestFit="1" customWidth="1"/>
    <col min="105" max="107" width="13.7109375" style="6" bestFit="1" customWidth="1"/>
    <col min="108" max="116" width="12.28515625" style="6" bestFit="1" customWidth="1"/>
    <col min="117" max="119" width="13.7109375" style="6" bestFit="1" customWidth="1"/>
    <col min="120" max="128" width="12.28515625" style="6" bestFit="1" customWidth="1"/>
    <col min="129" max="131" width="13.7109375" style="6" bestFit="1" customWidth="1"/>
    <col min="132" max="135" width="12.28515625" style="6" bestFit="1" customWidth="1"/>
    <col min="136" max="16384" width="8.85546875" style="6"/>
  </cols>
  <sheetData>
    <row r="1" spans="1:135" x14ac:dyDescent="0.25">
      <c r="B1" s="243" t="s">
        <v>258</v>
      </c>
      <c r="C1" s="172" t="s">
        <v>260</v>
      </c>
      <c r="D1" s="173" t="s">
        <v>261</v>
      </c>
      <c r="F1" s="243"/>
      <c r="G1" s="172" t="s">
        <v>62</v>
      </c>
      <c r="H1" s="173" t="s">
        <v>63</v>
      </c>
      <c r="I1" s="173" t="s">
        <v>64</v>
      </c>
      <c r="J1" s="173" t="s">
        <v>65</v>
      </c>
      <c r="L1" s="114" t="s">
        <v>268</v>
      </c>
      <c r="M1" s="115"/>
      <c r="P1" s="6">
        <v>1</v>
      </c>
    </row>
    <row r="2" spans="1:135" x14ac:dyDescent="0.25">
      <c r="B2" s="101" t="s">
        <v>85</v>
      </c>
      <c r="C2" s="120">
        <f ca="1">A16/SUM(-A26,A16)</f>
        <v>0.34999999999999992</v>
      </c>
      <c r="D2" s="47" t="str">
        <f ca="1">IF(ABS(C2-(1-Summary!E22))&lt;0.0001,"OK","ERROR")</f>
        <v>OK</v>
      </c>
      <c r="F2" s="101" t="s">
        <v>262</v>
      </c>
      <c r="G2" s="127">
        <v>0.7</v>
      </c>
      <c r="H2" s="127">
        <v>0.7</v>
      </c>
      <c r="I2" s="244">
        <v>1.3</v>
      </c>
      <c r="J2" s="245">
        <v>7.4999999999999997E-2</v>
      </c>
      <c r="L2" s="101" t="s">
        <v>269</v>
      </c>
      <c r="M2" s="246">
        <v>0</v>
      </c>
      <c r="P2" s="6">
        <v>0</v>
      </c>
    </row>
    <row r="3" spans="1:135" x14ac:dyDescent="0.25">
      <c r="B3" s="101" t="s">
        <v>259</v>
      </c>
      <c r="C3" s="120">
        <f ca="1">1-C2</f>
        <v>0.65000000000000013</v>
      </c>
      <c r="D3" s="47" t="str">
        <f ca="1">IF(ABS(C3-Summary!E22)&lt;0.0001,"OK","ERROR")</f>
        <v>OK</v>
      </c>
      <c r="F3" s="101" t="s">
        <v>263</v>
      </c>
      <c r="G3" s="247">
        <f ca="1">SUMIFS('Monthly CF'!$D$27:$EE$27,'Monthly CF'!$D$3:$EE$3,"&gt;"&amp;Summary!$E$26,'Monthly CF'!$D$3:$EE$3,"&lt;="&amp;Summary!$E$26+12)/Summary!$E$38*Financing!G2</f>
        <v>11693022.153749999</v>
      </c>
      <c r="H3" s="234">
        <f ca="1">H2*Summary!E5</f>
        <v>8048993.3719211109</v>
      </c>
      <c r="I3" s="234">
        <f ca="1">PV(SUM(Summary!E33:E34)/12,Summary!E37*12,-SUMIFS('Monthly CF'!$D$27:$EE$27,'Monthly CF'!$D$3:$EE$3,"&gt;"&amp;Summary!$E$26,'Monthly CF'!$D$3:$EE$3,"&lt;="&amp;Summary!$E$26+12)/I2/12,0,0)</f>
        <v>11623274.931494556</v>
      </c>
      <c r="J3" s="247">
        <f ca="1">SUMIFS('Monthly CF'!$D$27:$EE$27,'Monthly CF'!$D$3:$EE$3,"&gt;"&amp;Summary!$E$26,'Monthly CF'!$D$3:$EE$3,"&lt;="&amp;Summary!$E$26+12)/J2</f>
        <v>12249832.7325</v>
      </c>
    </row>
    <row r="5" spans="1:135" x14ac:dyDescent="0.25">
      <c r="B5" s="171" t="s">
        <v>264</v>
      </c>
      <c r="C5" s="248"/>
      <c r="D5" s="248"/>
      <c r="E5" s="248"/>
      <c r="F5" s="248"/>
      <c r="G5" s="248"/>
      <c r="H5" s="248"/>
      <c r="I5" s="248"/>
      <c r="J5" s="248"/>
      <c r="K5" s="248"/>
      <c r="L5" s="248"/>
      <c r="M5" s="248"/>
      <c r="N5" s="248"/>
      <c r="O5" s="248"/>
      <c r="P5" s="248"/>
      <c r="Q5" s="248"/>
      <c r="R5" s="248"/>
      <c r="S5" s="248"/>
      <c r="T5" s="248"/>
      <c r="U5" s="248"/>
      <c r="V5" s="248"/>
      <c r="W5" s="248"/>
      <c r="X5" s="248"/>
      <c r="Y5" s="248"/>
      <c r="Z5" s="248"/>
      <c r="AA5" s="248"/>
      <c r="AB5" s="248"/>
      <c r="AC5" s="248"/>
      <c r="AD5" s="248"/>
      <c r="AE5" s="248"/>
      <c r="AF5" s="248"/>
      <c r="AG5" s="248"/>
      <c r="AH5" s="248"/>
      <c r="AI5" s="248"/>
      <c r="AJ5" s="248"/>
      <c r="AK5" s="248"/>
      <c r="AL5" s="248"/>
      <c r="AM5" s="248"/>
      <c r="AN5" s="248"/>
      <c r="AO5" s="248"/>
      <c r="AP5" s="248"/>
      <c r="AQ5" s="248"/>
      <c r="AR5" s="248"/>
      <c r="AS5" s="248"/>
      <c r="AT5" s="248"/>
      <c r="AU5" s="248"/>
      <c r="AV5" s="248"/>
      <c r="AW5" s="248"/>
      <c r="AX5" s="248"/>
      <c r="AY5" s="248"/>
      <c r="AZ5" s="248"/>
      <c r="BA5" s="248"/>
      <c r="BB5" s="248"/>
      <c r="BC5" s="248"/>
      <c r="BD5" s="248"/>
      <c r="BE5" s="248"/>
      <c r="BF5" s="248"/>
      <c r="BG5" s="248"/>
      <c r="BH5" s="248"/>
      <c r="BI5" s="248"/>
      <c r="BJ5" s="248"/>
      <c r="BK5" s="248"/>
      <c r="BL5" s="248"/>
      <c r="BM5" s="248"/>
      <c r="BN5" s="248"/>
      <c r="BO5" s="248"/>
      <c r="BP5" s="248"/>
      <c r="BQ5" s="248"/>
      <c r="BR5" s="248"/>
      <c r="BS5" s="248"/>
      <c r="BT5" s="248"/>
      <c r="BU5" s="248"/>
      <c r="BV5" s="248"/>
      <c r="BW5" s="248"/>
      <c r="BX5" s="248"/>
      <c r="BY5" s="248"/>
      <c r="BZ5" s="248"/>
      <c r="CA5" s="248"/>
      <c r="CB5" s="248"/>
      <c r="CC5" s="248"/>
      <c r="CD5" s="248"/>
      <c r="CE5" s="248"/>
      <c r="CF5" s="248"/>
      <c r="CG5" s="248"/>
      <c r="CH5" s="248"/>
      <c r="CI5" s="248"/>
      <c r="CJ5" s="248"/>
      <c r="CK5" s="248"/>
      <c r="CL5" s="248"/>
      <c r="CM5" s="248"/>
      <c r="CN5" s="248"/>
      <c r="CO5" s="248"/>
      <c r="CP5" s="248"/>
      <c r="CQ5" s="248"/>
      <c r="CR5" s="248"/>
      <c r="CS5" s="248"/>
      <c r="CT5" s="248"/>
      <c r="CU5" s="248"/>
      <c r="CV5" s="248"/>
      <c r="CW5" s="248"/>
      <c r="CX5" s="248"/>
      <c r="CY5" s="248"/>
      <c r="CZ5" s="248"/>
      <c r="DA5" s="248"/>
      <c r="DB5" s="248"/>
      <c r="DC5" s="248"/>
      <c r="DD5" s="248"/>
      <c r="DE5" s="248"/>
      <c r="DF5" s="248"/>
      <c r="DG5" s="248"/>
      <c r="DH5" s="248"/>
      <c r="DI5" s="248"/>
      <c r="DJ5" s="248"/>
      <c r="DK5" s="248"/>
      <c r="DL5" s="248"/>
      <c r="DM5" s="248"/>
      <c r="DN5" s="248"/>
      <c r="DO5" s="248"/>
      <c r="DP5" s="248"/>
      <c r="DQ5" s="248"/>
      <c r="DR5" s="248"/>
      <c r="DS5" s="248"/>
      <c r="DT5" s="248"/>
      <c r="DU5" s="248"/>
      <c r="DV5" s="248"/>
      <c r="DW5" s="248"/>
      <c r="DX5" s="248"/>
      <c r="DY5" s="248"/>
      <c r="DZ5" s="248"/>
      <c r="EA5" s="248"/>
      <c r="EB5" s="248"/>
      <c r="EC5" s="248"/>
      <c r="ED5" s="248"/>
      <c r="EE5" s="249">
        <v>0</v>
      </c>
    </row>
    <row r="6" spans="1:135" x14ac:dyDescent="0.25">
      <c r="B6" s="250" t="s">
        <v>150</v>
      </c>
      <c r="C6" s="251">
        <v>0</v>
      </c>
      <c r="D6" s="251">
        <f>C6+1</f>
        <v>1</v>
      </c>
      <c r="E6" s="251">
        <f t="shared" ref="E6:BP6" si="0">D6+1</f>
        <v>2</v>
      </c>
      <c r="F6" s="251">
        <f t="shared" si="0"/>
        <v>3</v>
      </c>
      <c r="G6" s="251">
        <f t="shared" si="0"/>
        <v>4</v>
      </c>
      <c r="H6" s="251">
        <f t="shared" si="0"/>
        <v>5</v>
      </c>
      <c r="I6" s="251">
        <f t="shared" si="0"/>
        <v>6</v>
      </c>
      <c r="J6" s="251">
        <f t="shared" si="0"/>
        <v>7</v>
      </c>
      <c r="K6" s="251">
        <f t="shared" si="0"/>
        <v>8</v>
      </c>
      <c r="L6" s="251">
        <f t="shared" si="0"/>
        <v>9</v>
      </c>
      <c r="M6" s="251">
        <f t="shared" si="0"/>
        <v>10</v>
      </c>
      <c r="N6" s="251">
        <f t="shared" si="0"/>
        <v>11</v>
      </c>
      <c r="O6" s="251">
        <f t="shared" si="0"/>
        <v>12</v>
      </c>
      <c r="P6" s="251">
        <f t="shared" si="0"/>
        <v>13</v>
      </c>
      <c r="Q6" s="251">
        <f t="shared" si="0"/>
        <v>14</v>
      </c>
      <c r="R6" s="251">
        <f t="shared" si="0"/>
        <v>15</v>
      </c>
      <c r="S6" s="251">
        <f t="shared" si="0"/>
        <v>16</v>
      </c>
      <c r="T6" s="251">
        <f t="shared" si="0"/>
        <v>17</v>
      </c>
      <c r="U6" s="251">
        <f t="shared" si="0"/>
        <v>18</v>
      </c>
      <c r="V6" s="251">
        <f t="shared" si="0"/>
        <v>19</v>
      </c>
      <c r="W6" s="251">
        <f t="shared" si="0"/>
        <v>20</v>
      </c>
      <c r="X6" s="251">
        <f t="shared" si="0"/>
        <v>21</v>
      </c>
      <c r="Y6" s="251">
        <f t="shared" si="0"/>
        <v>22</v>
      </c>
      <c r="Z6" s="251">
        <f t="shared" si="0"/>
        <v>23</v>
      </c>
      <c r="AA6" s="251">
        <f t="shared" si="0"/>
        <v>24</v>
      </c>
      <c r="AB6" s="251">
        <f t="shared" si="0"/>
        <v>25</v>
      </c>
      <c r="AC6" s="251">
        <f t="shared" si="0"/>
        <v>26</v>
      </c>
      <c r="AD6" s="251">
        <f t="shared" si="0"/>
        <v>27</v>
      </c>
      <c r="AE6" s="251">
        <f t="shared" si="0"/>
        <v>28</v>
      </c>
      <c r="AF6" s="251">
        <f t="shared" si="0"/>
        <v>29</v>
      </c>
      <c r="AG6" s="251">
        <f t="shared" si="0"/>
        <v>30</v>
      </c>
      <c r="AH6" s="251">
        <f t="shared" si="0"/>
        <v>31</v>
      </c>
      <c r="AI6" s="251">
        <f t="shared" si="0"/>
        <v>32</v>
      </c>
      <c r="AJ6" s="251">
        <f t="shared" si="0"/>
        <v>33</v>
      </c>
      <c r="AK6" s="251">
        <f t="shared" si="0"/>
        <v>34</v>
      </c>
      <c r="AL6" s="251">
        <f t="shared" si="0"/>
        <v>35</v>
      </c>
      <c r="AM6" s="251">
        <f t="shared" si="0"/>
        <v>36</v>
      </c>
      <c r="AN6" s="251">
        <f t="shared" si="0"/>
        <v>37</v>
      </c>
      <c r="AO6" s="251">
        <f t="shared" si="0"/>
        <v>38</v>
      </c>
      <c r="AP6" s="251">
        <f t="shared" si="0"/>
        <v>39</v>
      </c>
      <c r="AQ6" s="251">
        <f t="shared" si="0"/>
        <v>40</v>
      </c>
      <c r="AR6" s="251">
        <f t="shared" si="0"/>
        <v>41</v>
      </c>
      <c r="AS6" s="251">
        <f t="shared" si="0"/>
        <v>42</v>
      </c>
      <c r="AT6" s="251">
        <f t="shared" si="0"/>
        <v>43</v>
      </c>
      <c r="AU6" s="251">
        <f t="shared" si="0"/>
        <v>44</v>
      </c>
      <c r="AV6" s="251">
        <f t="shared" si="0"/>
        <v>45</v>
      </c>
      <c r="AW6" s="251">
        <f t="shared" si="0"/>
        <v>46</v>
      </c>
      <c r="AX6" s="251">
        <f t="shared" si="0"/>
        <v>47</v>
      </c>
      <c r="AY6" s="251">
        <f t="shared" si="0"/>
        <v>48</v>
      </c>
      <c r="AZ6" s="251">
        <f t="shared" si="0"/>
        <v>49</v>
      </c>
      <c r="BA6" s="251">
        <f t="shared" si="0"/>
        <v>50</v>
      </c>
      <c r="BB6" s="251">
        <f t="shared" si="0"/>
        <v>51</v>
      </c>
      <c r="BC6" s="251">
        <f t="shared" si="0"/>
        <v>52</v>
      </c>
      <c r="BD6" s="251">
        <f t="shared" si="0"/>
        <v>53</v>
      </c>
      <c r="BE6" s="251">
        <f t="shared" si="0"/>
        <v>54</v>
      </c>
      <c r="BF6" s="251">
        <f t="shared" si="0"/>
        <v>55</v>
      </c>
      <c r="BG6" s="251">
        <f t="shared" si="0"/>
        <v>56</v>
      </c>
      <c r="BH6" s="251">
        <f t="shared" si="0"/>
        <v>57</v>
      </c>
      <c r="BI6" s="251">
        <f t="shared" si="0"/>
        <v>58</v>
      </c>
      <c r="BJ6" s="251">
        <f t="shared" si="0"/>
        <v>59</v>
      </c>
      <c r="BK6" s="251">
        <f t="shared" si="0"/>
        <v>60</v>
      </c>
      <c r="BL6" s="251">
        <f t="shared" si="0"/>
        <v>61</v>
      </c>
      <c r="BM6" s="251">
        <f t="shared" si="0"/>
        <v>62</v>
      </c>
      <c r="BN6" s="251">
        <f t="shared" si="0"/>
        <v>63</v>
      </c>
      <c r="BO6" s="251">
        <f t="shared" si="0"/>
        <v>64</v>
      </c>
      <c r="BP6" s="251">
        <f t="shared" si="0"/>
        <v>65</v>
      </c>
      <c r="BQ6" s="251">
        <f t="shared" ref="BQ6:EB6" si="1">BP6+1</f>
        <v>66</v>
      </c>
      <c r="BR6" s="251">
        <f t="shared" si="1"/>
        <v>67</v>
      </c>
      <c r="BS6" s="251">
        <f t="shared" si="1"/>
        <v>68</v>
      </c>
      <c r="BT6" s="251">
        <f t="shared" si="1"/>
        <v>69</v>
      </c>
      <c r="BU6" s="251">
        <f t="shared" si="1"/>
        <v>70</v>
      </c>
      <c r="BV6" s="251">
        <f t="shared" si="1"/>
        <v>71</v>
      </c>
      <c r="BW6" s="251">
        <f t="shared" si="1"/>
        <v>72</v>
      </c>
      <c r="BX6" s="251">
        <f t="shared" si="1"/>
        <v>73</v>
      </c>
      <c r="BY6" s="251">
        <f t="shared" si="1"/>
        <v>74</v>
      </c>
      <c r="BZ6" s="251">
        <f t="shared" si="1"/>
        <v>75</v>
      </c>
      <c r="CA6" s="251">
        <f t="shared" si="1"/>
        <v>76</v>
      </c>
      <c r="CB6" s="251">
        <f t="shared" si="1"/>
        <v>77</v>
      </c>
      <c r="CC6" s="251">
        <f t="shared" si="1"/>
        <v>78</v>
      </c>
      <c r="CD6" s="251">
        <f t="shared" si="1"/>
        <v>79</v>
      </c>
      <c r="CE6" s="251">
        <f t="shared" si="1"/>
        <v>80</v>
      </c>
      <c r="CF6" s="251">
        <f t="shared" si="1"/>
        <v>81</v>
      </c>
      <c r="CG6" s="251">
        <f t="shared" si="1"/>
        <v>82</v>
      </c>
      <c r="CH6" s="251">
        <f t="shared" si="1"/>
        <v>83</v>
      </c>
      <c r="CI6" s="251">
        <f t="shared" si="1"/>
        <v>84</v>
      </c>
      <c r="CJ6" s="251">
        <f t="shared" si="1"/>
        <v>85</v>
      </c>
      <c r="CK6" s="251">
        <f t="shared" si="1"/>
        <v>86</v>
      </c>
      <c r="CL6" s="251">
        <f t="shared" si="1"/>
        <v>87</v>
      </c>
      <c r="CM6" s="251">
        <f t="shared" si="1"/>
        <v>88</v>
      </c>
      <c r="CN6" s="251">
        <f t="shared" si="1"/>
        <v>89</v>
      </c>
      <c r="CO6" s="251">
        <f t="shared" si="1"/>
        <v>90</v>
      </c>
      <c r="CP6" s="251">
        <f t="shared" si="1"/>
        <v>91</v>
      </c>
      <c r="CQ6" s="251">
        <f t="shared" si="1"/>
        <v>92</v>
      </c>
      <c r="CR6" s="251">
        <f t="shared" si="1"/>
        <v>93</v>
      </c>
      <c r="CS6" s="251">
        <f t="shared" si="1"/>
        <v>94</v>
      </c>
      <c r="CT6" s="251">
        <f t="shared" si="1"/>
        <v>95</v>
      </c>
      <c r="CU6" s="251">
        <f t="shared" si="1"/>
        <v>96</v>
      </c>
      <c r="CV6" s="251">
        <f t="shared" si="1"/>
        <v>97</v>
      </c>
      <c r="CW6" s="251">
        <f t="shared" si="1"/>
        <v>98</v>
      </c>
      <c r="CX6" s="251">
        <f t="shared" si="1"/>
        <v>99</v>
      </c>
      <c r="CY6" s="251">
        <f t="shared" si="1"/>
        <v>100</v>
      </c>
      <c r="CZ6" s="251">
        <f t="shared" si="1"/>
        <v>101</v>
      </c>
      <c r="DA6" s="251">
        <f t="shared" si="1"/>
        <v>102</v>
      </c>
      <c r="DB6" s="251">
        <f t="shared" si="1"/>
        <v>103</v>
      </c>
      <c r="DC6" s="251">
        <f t="shared" si="1"/>
        <v>104</v>
      </c>
      <c r="DD6" s="251">
        <f t="shared" si="1"/>
        <v>105</v>
      </c>
      <c r="DE6" s="251">
        <f t="shared" si="1"/>
        <v>106</v>
      </c>
      <c r="DF6" s="251">
        <f t="shared" si="1"/>
        <v>107</v>
      </c>
      <c r="DG6" s="251">
        <f t="shared" si="1"/>
        <v>108</v>
      </c>
      <c r="DH6" s="251">
        <f t="shared" si="1"/>
        <v>109</v>
      </c>
      <c r="DI6" s="251">
        <f t="shared" si="1"/>
        <v>110</v>
      </c>
      <c r="DJ6" s="251">
        <f t="shared" si="1"/>
        <v>111</v>
      </c>
      <c r="DK6" s="251">
        <f t="shared" si="1"/>
        <v>112</v>
      </c>
      <c r="DL6" s="251">
        <f t="shared" si="1"/>
        <v>113</v>
      </c>
      <c r="DM6" s="251">
        <f t="shared" si="1"/>
        <v>114</v>
      </c>
      <c r="DN6" s="251">
        <f t="shared" si="1"/>
        <v>115</v>
      </c>
      <c r="DO6" s="251">
        <f t="shared" si="1"/>
        <v>116</v>
      </c>
      <c r="DP6" s="251">
        <f t="shared" si="1"/>
        <v>117</v>
      </c>
      <c r="DQ6" s="251">
        <f t="shared" si="1"/>
        <v>118</v>
      </c>
      <c r="DR6" s="251">
        <f t="shared" si="1"/>
        <v>119</v>
      </c>
      <c r="DS6" s="251">
        <f t="shared" si="1"/>
        <v>120</v>
      </c>
      <c r="DT6" s="251">
        <f t="shared" si="1"/>
        <v>121</v>
      </c>
      <c r="DU6" s="251">
        <f t="shared" si="1"/>
        <v>122</v>
      </c>
      <c r="DV6" s="251">
        <f t="shared" si="1"/>
        <v>123</v>
      </c>
      <c r="DW6" s="251">
        <f t="shared" si="1"/>
        <v>124</v>
      </c>
      <c r="DX6" s="251">
        <f t="shared" si="1"/>
        <v>125</v>
      </c>
      <c r="DY6" s="251">
        <f t="shared" si="1"/>
        <v>126</v>
      </c>
      <c r="DZ6" s="251">
        <f t="shared" si="1"/>
        <v>127</v>
      </c>
      <c r="EA6" s="251">
        <f t="shared" si="1"/>
        <v>128</v>
      </c>
      <c r="EB6" s="251">
        <f t="shared" si="1"/>
        <v>129</v>
      </c>
      <c r="EC6" s="251">
        <f t="shared" ref="EC6:EE6" si="2">EB6+1</f>
        <v>130</v>
      </c>
      <c r="ED6" s="251">
        <f t="shared" si="2"/>
        <v>131</v>
      </c>
      <c r="EE6" s="252">
        <f t="shared" si="2"/>
        <v>132</v>
      </c>
    </row>
    <row r="7" spans="1:135" x14ac:dyDescent="0.25">
      <c r="B7" s="253" t="s">
        <v>265</v>
      </c>
      <c r="C7" s="254">
        <f>'Monthly CF'!C4</f>
        <v>43951</v>
      </c>
      <c r="D7" s="254">
        <f>EOMONTH(C7,1)</f>
        <v>43982</v>
      </c>
      <c r="E7" s="254">
        <f t="shared" ref="E7:BP7" si="3">EOMONTH(D7,1)</f>
        <v>44012</v>
      </c>
      <c r="F7" s="254">
        <f t="shared" si="3"/>
        <v>44043</v>
      </c>
      <c r="G7" s="254">
        <f t="shared" si="3"/>
        <v>44074</v>
      </c>
      <c r="H7" s="254">
        <f t="shared" si="3"/>
        <v>44104</v>
      </c>
      <c r="I7" s="254">
        <f t="shared" si="3"/>
        <v>44135</v>
      </c>
      <c r="J7" s="254">
        <f t="shared" si="3"/>
        <v>44165</v>
      </c>
      <c r="K7" s="254">
        <f t="shared" si="3"/>
        <v>44196</v>
      </c>
      <c r="L7" s="254">
        <f t="shared" si="3"/>
        <v>44227</v>
      </c>
      <c r="M7" s="254">
        <f t="shared" si="3"/>
        <v>44255</v>
      </c>
      <c r="N7" s="254">
        <f t="shared" si="3"/>
        <v>44286</v>
      </c>
      <c r="O7" s="254">
        <f t="shared" si="3"/>
        <v>44316</v>
      </c>
      <c r="P7" s="254">
        <f t="shared" si="3"/>
        <v>44347</v>
      </c>
      <c r="Q7" s="254">
        <f t="shared" si="3"/>
        <v>44377</v>
      </c>
      <c r="R7" s="254">
        <f t="shared" si="3"/>
        <v>44408</v>
      </c>
      <c r="S7" s="254">
        <f t="shared" si="3"/>
        <v>44439</v>
      </c>
      <c r="T7" s="254">
        <f t="shared" si="3"/>
        <v>44469</v>
      </c>
      <c r="U7" s="254">
        <f t="shared" si="3"/>
        <v>44500</v>
      </c>
      <c r="V7" s="254">
        <f t="shared" si="3"/>
        <v>44530</v>
      </c>
      <c r="W7" s="254">
        <f t="shared" si="3"/>
        <v>44561</v>
      </c>
      <c r="X7" s="254">
        <f t="shared" si="3"/>
        <v>44592</v>
      </c>
      <c r="Y7" s="254">
        <f t="shared" si="3"/>
        <v>44620</v>
      </c>
      <c r="Z7" s="254">
        <f t="shared" si="3"/>
        <v>44651</v>
      </c>
      <c r="AA7" s="254">
        <f t="shared" si="3"/>
        <v>44681</v>
      </c>
      <c r="AB7" s="254">
        <f t="shared" si="3"/>
        <v>44712</v>
      </c>
      <c r="AC7" s="254">
        <f t="shared" si="3"/>
        <v>44742</v>
      </c>
      <c r="AD7" s="254">
        <f t="shared" si="3"/>
        <v>44773</v>
      </c>
      <c r="AE7" s="254">
        <f t="shared" si="3"/>
        <v>44804</v>
      </c>
      <c r="AF7" s="254">
        <f t="shared" si="3"/>
        <v>44834</v>
      </c>
      <c r="AG7" s="254">
        <f t="shared" si="3"/>
        <v>44865</v>
      </c>
      <c r="AH7" s="254">
        <f t="shared" si="3"/>
        <v>44895</v>
      </c>
      <c r="AI7" s="254">
        <f t="shared" si="3"/>
        <v>44926</v>
      </c>
      <c r="AJ7" s="254">
        <f t="shared" si="3"/>
        <v>44957</v>
      </c>
      <c r="AK7" s="254">
        <f t="shared" si="3"/>
        <v>44985</v>
      </c>
      <c r="AL7" s="254">
        <f t="shared" si="3"/>
        <v>45016</v>
      </c>
      <c r="AM7" s="254">
        <f t="shared" si="3"/>
        <v>45046</v>
      </c>
      <c r="AN7" s="254">
        <f t="shared" si="3"/>
        <v>45077</v>
      </c>
      <c r="AO7" s="254">
        <f t="shared" si="3"/>
        <v>45107</v>
      </c>
      <c r="AP7" s="254">
        <f t="shared" si="3"/>
        <v>45138</v>
      </c>
      <c r="AQ7" s="254">
        <f t="shared" si="3"/>
        <v>45169</v>
      </c>
      <c r="AR7" s="254">
        <f t="shared" si="3"/>
        <v>45199</v>
      </c>
      <c r="AS7" s="254">
        <f t="shared" si="3"/>
        <v>45230</v>
      </c>
      <c r="AT7" s="254">
        <f t="shared" si="3"/>
        <v>45260</v>
      </c>
      <c r="AU7" s="254">
        <f t="shared" si="3"/>
        <v>45291</v>
      </c>
      <c r="AV7" s="254">
        <f t="shared" si="3"/>
        <v>45322</v>
      </c>
      <c r="AW7" s="254">
        <f t="shared" si="3"/>
        <v>45351</v>
      </c>
      <c r="AX7" s="254">
        <f t="shared" si="3"/>
        <v>45382</v>
      </c>
      <c r="AY7" s="254">
        <f t="shared" si="3"/>
        <v>45412</v>
      </c>
      <c r="AZ7" s="254">
        <f t="shared" si="3"/>
        <v>45443</v>
      </c>
      <c r="BA7" s="254">
        <f t="shared" si="3"/>
        <v>45473</v>
      </c>
      <c r="BB7" s="254">
        <f t="shared" si="3"/>
        <v>45504</v>
      </c>
      <c r="BC7" s="254">
        <f t="shared" si="3"/>
        <v>45535</v>
      </c>
      <c r="BD7" s="254">
        <f t="shared" si="3"/>
        <v>45565</v>
      </c>
      <c r="BE7" s="254">
        <f t="shared" si="3"/>
        <v>45596</v>
      </c>
      <c r="BF7" s="254">
        <f t="shared" si="3"/>
        <v>45626</v>
      </c>
      <c r="BG7" s="254">
        <f t="shared" si="3"/>
        <v>45657</v>
      </c>
      <c r="BH7" s="254">
        <f t="shared" si="3"/>
        <v>45688</v>
      </c>
      <c r="BI7" s="254">
        <f t="shared" si="3"/>
        <v>45716</v>
      </c>
      <c r="BJ7" s="254">
        <f t="shared" si="3"/>
        <v>45747</v>
      </c>
      <c r="BK7" s="254">
        <f t="shared" si="3"/>
        <v>45777</v>
      </c>
      <c r="BL7" s="254">
        <f t="shared" si="3"/>
        <v>45808</v>
      </c>
      <c r="BM7" s="254">
        <f t="shared" si="3"/>
        <v>45838</v>
      </c>
      <c r="BN7" s="254">
        <f t="shared" si="3"/>
        <v>45869</v>
      </c>
      <c r="BO7" s="254">
        <f t="shared" si="3"/>
        <v>45900</v>
      </c>
      <c r="BP7" s="254">
        <f t="shared" si="3"/>
        <v>45930</v>
      </c>
      <c r="BQ7" s="254">
        <f t="shared" ref="BQ7:EB7" si="4">EOMONTH(BP7,1)</f>
        <v>45961</v>
      </c>
      <c r="BR7" s="254">
        <f t="shared" si="4"/>
        <v>45991</v>
      </c>
      <c r="BS7" s="254">
        <f t="shared" si="4"/>
        <v>46022</v>
      </c>
      <c r="BT7" s="254">
        <f t="shared" si="4"/>
        <v>46053</v>
      </c>
      <c r="BU7" s="254">
        <f t="shared" si="4"/>
        <v>46081</v>
      </c>
      <c r="BV7" s="254">
        <f t="shared" si="4"/>
        <v>46112</v>
      </c>
      <c r="BW7" s="254">
        <f t="shared" si="4"/>
        <v>46142</v>
      </c>
      <c r="BX7" s="254">
        <f t="shared" si="4"/>
        <v>46173</v>
      </c>
      <c r="BY7" s="254">
        <f t="shared" si="4"/>
        <v>46203</v>
      </c>
      <c r="BZ7" s="254">
        <f t="shared" si="4"/>
        <v>46234</v>
      </c>
      <c r="CA7" s="254">
        <f t="shared" si="4"/>
        <v>46265</v>
      </c>
      <c r="CB7" s="254">
        <f t="shared" si="4"/>
        <v>46295</v>
      </c>
      <c r="CC7" s="254">
        <f t="shared" si="4"/>
        <v>46326</v>
      </c>
      <c r="CD7" s="254">
        <f t="shared" si="4"/>
        <v>46356</v>
      </c>
      <c r="CE7" s="254">
        <f t="shared" si="4"/>
        <v>46387</v>
      </c>
      <c r="CF7" s="254">
        <f t="shared" si="4"/>
        <v>46418</v>
      </c>
      <c r="CG7" s="254">
        <f t="shared" si="4"/>
        <v>46446</v>
      </c>
      <c r="CH7" s="254">
        <f t="shared" si="4"/>
        <v>46477</v>
      </c>
      <c r="CI7" s="254">
        <f t="shared" si="4"/>
        <v>46507</v>
      </c>
      <c r="CJ7" s="254">
        <f t="shared" si="4"/>
        <v>46538</v>
      </c>
      <c r="CK7" s="254">
        <f t="shared" si="4"/>
        <v>46568</v>
      </c>
      <c r="CL7" s="254">
        <f t="shared" si="4"/>
        <v>46599</v>
      </c>
      <c r="CM7" s="254">
        <f t="shared" si="4"/>
        <v>46630</v>
      </c>
      <c r="CN7" s="254">
        <f t="shared" si="4"/>
        <v>46660</v>
      </c>
      <c r="CO7" s="254">
        <f t="shared" si="4"/>
        <v>46691</v>
      </c>
      <c r="CP7" s="254">
        <f t="shared" si="4"/>
        <v>46721</v>
      </c>
      <c r="CQ7" s="254">
        <f t="shared" si="4"/>
        <v>46752</v>
      </c>
      <c r="CR7" s="254">
        <f t="shared" si="4"/>
        <v>46783</v>
      </c>
      <c r="CS7" s="254">
        <f t="shared" si="4"/>
        <v>46812</v>
      </c>
      <c r="CT7" s="254">
        <f t="shared" si="4"/>
        <v>46843</v>
      </c>
      <c r="CU7" s="254">
        <f t="shared" si="4"/>
        <v>46873</v>
      </c>
      <c r="CV7" s="254">
        <f t="shared" si="4"/>
        <v>46904</v>
      </c>
      <c r="CW7" s="254">
        <f t="shared" si="4"/>
        <v>46934</v>
      </c>
      <c r="CX7" s="254">
        <f t="shared" si="4"/>
        <v>46965</v>
      </c>
      <c r="CY7" s="254">
        <f t="shared" si="4"/>
        <v>46996</v>
      </c>
      <c r="CZ7" s="254">
        <f t="shared" si="4"/>
        <v>47026</v>
      </c>
      <c r="DA7" s="254">
        <f t="shared" si="4"/>
        <v>47057</v>
      </c>
      <c r="DB7" s="254">
        <f t="shared" si="4"/>
        <v>47087</v>
      </c>
      <c r="DC7" s="254">
        <f t="shared" si="4"/>
        <v>47118</v>
      </c>
      <c r="DD7" s="254">
        <f t="shared" si="4"/>
        <v>47149</v>
      </c>
      <c r="DE7" s="254">
        <f t="shared" si="4"/>
        <v>47177</v>
      </c>
      <c r="DF7" s="254">
        <f t="shared" si="4"/>
        <v>47208</v>
      </c>
      <c r="DG7" s="254">
        <f t="shared" si="4"/>
        <v>47238</v>
      </c>
      <c r="DH7" s="254">
        <f t="shared" si="4"/>
        <v>47269</v>
      </c>
      <c r="DI7" s="254">
        <f t="shared" si="4"/>
        <v>47299</v>
      </c>
      <c r="DJ7" s="254">
        <f t="shared" si="4"/>
        <v>47330</v>
      </c>
      <c r="DK7" s="254">
        <f t="shared" si="4"/>
        <v>47361</v>
      </c>
      <c r="DL7" s="254">
        <f t="shared" si="4"/>
        <v>47391</v>
      </c>
      <c r="DM7" s="254">
        <f t="shared" si="4"/>
        <v>47422</v>
      </c>
      <c r="DN7" s="254">
        <f t="shared" si="4"/>
        <v>47452</v>
      </c>
      <c r="DO7" s="254">
        <f t="shared" si="4"/>
        <v>47483</v>
      </c>
      <c r="DP7" s="254">
        <f t="shared" si="4"/>
        <v>47514</v>
      </c>
      <c r="DQ7" s="254">
        <f t="shared" si="4"/>
        <v>47542</v>
      </c>
      <c r="DR7" s="254">
        <f t="shared" si="4"/>
        <v>47573</v>
      </c>
      <c r="DS7" s="254">
        <f t="shared" si="4"/>
        <v>47603</v>
      </c>
      <c r="DT7" s="254">
        <f t="shared" si="4"/>
        <v>47634</v>
      </c>
      <c r="DU7" s="254">
        <f t="shared" si="4"/>
        <v>47664</v>
      </c>
      <c r="DV7" s="254">
        <f t="shared" si="4"/>
        <v>47695</v>
      </c>
      <c r="DW7" s="254">
        <f t="shared" si="4"/>
        <v>47726</v>
      </c>
      <c r="DX7" s="254">
        <f t="shared" si="4"/>
        <v>47756</v>
      </c>
      <c r="DY7" s="254">
        <f t="shared" si="4"/>
        <v>47787</v>
      </c>
      <c r="DZ7" s="254">
        <f t="shared" si="4"/>
        <v>47817</v>
      </c>
      <c r="EA7" s="254">
        <f t="shared" si="4"/>
        <v>47848</v>
      </c>
      <c r="EB7" s="254">
        <f t="shared" si="4"/>
        <v>47879</v>
      </c>
      <c r="EC7" s="254">
        <f t="shared" ref="EC7:EE7" si="5">EOMONTH(EB7,1)</f>
        <v>47907</v>
      </c>
      <c r="ED7" s="254">
        <f t="shared" si="5"/>
        <v>47938</v>
      </c>
      <c r="EE7" s="255">
        <f t="shared" si="5"/>
        <v>47968</v>
      </c>
    </row>
    <row r="8" spans="1:135" x14ac:dyDescent="0.25">
      <c r="A8" s="256">
        <f ca="1">SUM(C8:EE8)</f>
        <v>11061608.299562346</v>
      </c>
      <c r="B8" s="257" t="s">
        <v>266</v>
      </c>
      <c r="C8" s="213">
        <f ca="1">Summary!B9+Summary!B12+Summary!B13+Summary!E23*Summary!E25</f>
        <v>4189740.6527392673</v>
      </c>
      <c r="D8" s="214">
        <f>IF(D6&lt;=Summary!$E$26,'Construction Budget'!J47-SUM('Monthly CF'!D31:D32)-'Monthly CF'!D40,0)</f>
        <v>186407.375</v>
      </c>
      <c r="E8" s="214">
        <f>IF(E6&lt;=Summary!$E$26,'Construction Budget'!K47-SUM('Monthly CF'!E31:E32)-'Monthly CF'!E40,0)</f>
        <v>186407.375</v>
      </c>
      <c r="F8" s="214">
        <f>IF(F6&lt;=Summary!$E$26,'Construction Budget'!L47-SUM('Monthly CF'!F31:F32)-'Monthly CF'!F40,0)</f>
        <v>186407.37500617301</v>
      </c>
      <c r="G8" s="214">
        <f>IF(G6&lt;=Summary!$E$26,'Construction Budget'!M47-SUM('Monthly CF'!G31:G32)-'Monthly CF'!G40,0)</f>
        <v>147174.04642146669</v>
      </c>
      <c r="H8" s="214">
        <f>IF(H6&lt;=Summary!$E$26,'Construction Budget'!N47-SUM('Monthly CF'!H31:H32)-'Monthly CF'!H40,0)</f>
        <v>147175.42020018108</v>
      </c>
      <c r="I8" s="214">
        <f>IF(I6&lt;=Summary!$E$26,'Construction Budget'!O47-SUM('Monthly CF'!I31:I32)-'Monthly CF'!I40,0)</f>
        <v>147325.49428389032</v>
      </c>
      <c r="J8" s="214">
        <f>IF(J6&lt;=Summary!$E$26,'Construction Budget'!P47-SUM('Monthly CF'!J31:J32)-'Monthly CF'!J40,0)</f>
        <v>11314.575352856595</v>
      </c>
      <c r="K8" s="214">
        <f>IF(K6&lt;=Summary!$E$26,'Construction Budget'!Q47-SUM('Monthly CF'!K31:K32)-'Monthly CF'!K40,0)</f>
        <v>108224.31714442445</v>
      </c>
      <c r="L8" s="214">
        <f>IF(L6&lt;=Summary!$E$26,'Construction Budget'!R47-SUM('Monthly CF'!L31:L32)-'Monthly CF'!L40,0)</f>
        <v>660790.55548803799</v>
      </c>
      <c r="M8" s="214">
        <f>IF(M6&lt;=Summary!$E$26,'Construction Budget'!S47-SUM('Monthly CF'!M31:M32)-'Monthly CF'!M40,0)</f>
        <v>1652180.5494363036</v>
      </c>
      <c r="N8" s="214">
        <f>IF(N6&lt;=Summary!$E$26,'Construction Budget'!T47-SUM('Monthly CF'!N31:N32)-'Monthly CF'!N40,0)</f>
        <v>1652180.5494363036</v>
      </c>
      <c r="O8" s="214">
        <f>IF(O6&lt;=Summary!$E$26,'Construction Budget'!U47-SUM('Monthly CF'!O31:O32)-'Monthly CF'!O40,0)</f>
        <v>660790.55548803776</v>
      </c>
      <c r="P8" s="214">
        <f>IF(P6&lt;=Summary!$E$26,'Construction Budget'!V47-SUM('Monthly CF'!P31:P32)-'Monthly CF'!P40,0)</f>
        <v>110147.73131109115</v>
      </c>
      <c r="Q8" s="214">
        <f>IF(Q6&lt;=Summary!$E$26,'Construction Budget'!W47-SUM('Monthly CF'!Q31:Q32)-'Monthly CF'!Q40,0)</f>
        <v>13237.989519523309</v>
      </c>
      <c r="R8" s="214">
        <f>IF(R6&lt;=Summary!$E$26,'Construction Budget'!X47-SUM('Monthly CF'!R31:R32)-'Monthly CF'!R40,0)</f>
        <v>7028.0751172234559</v>
      </c>
      <c r="S8" s="214">
        <f>IF(S6&lt;=Summary!$E$26,'Construction Budget'!Y47-SUM('Monthly CF'!S31:S32)-'Monthly CF'!S40,0)</f>
        <v>6878.0010335143652</v>
      </c>
      <c r="T8" s="214">
        <f>IF(T6&lt;=Summary!$E$26,'Construction Budget'!Z47-SUM('Monthly CF'!T31:T32)-'Monthly CF'!T40,0)</f>
        <v>6876.6272548000215</v>
      </c>
      <c r="U8" s="214">
        <f>IF(U6&lt;=Summary!$E$26,'Construction Budget'!AA47-SUM('Monthly CF'!U31:U32)-'Monthly CF'!U40,0)</f>
        <v>6876.6225061730311</v>
      </c>
      <c r="V8" s="214">
        <f>IF(V6&lt;=Summary!$E$26,'Construction Budget'!AB47-SUM('Monthly CF'!V31:V32)-'Monthly CF'!V40,0)</f>
        <v>6876.6225000000004</v>
      </c>
      <c r="W8" s="214">
        <f>IF(W6&lt;=Summary!$E$26,'Construction Budget'!AC47-SUM('Monthly CF'!W31:W32)-'Monthly CF'!W40,0)</f>
        <v>398046.97700000001</v>
      </c>
      <c r="X8" s="214">
        <f>IF(X6&lt;=Summary!$E$26,'Construction Budget'!AD47-SUM('Monthly CF'!X31:X32)-'Monthly CF'!X40,0)</f>
        <v>38405.092499999999</v>
      </c>
      <c r="Y8" s="214">
        <f>IF(Y6&lt;=Summary!$E$26,'Construction Budget'!AE47-SUM('Monthly CF'!Y31:Y32)-'Monthly CF'!Y40,0)</f>
        <v>26453.598565530745</v>
      </c>
      <c r="Z8" s="214">
        <f>IF(Z6&lt;=Summary!$E$26,'Construction Budget'!AF47-SUM('Monthly CF'!Z31:Z32)-'Monthly CF'!Z40,0)</f>
        <v>0</v>
      </c>
      <c r="AA8" s="214">
        <f>IF(AA6&lt;=Summary!$E$26,'Construction Budget'!AG47-SUM('Monthly CF'!AA31:AA32)-'Monthly CF'!AA40,0)</f>
        <v>130344.9804265525</v>
      </c>
      <c r="AB8" s="214">
        <f>IF(AB6&lt;=Summary!$E$26,'Construction Budget'!AH47-SUM('Monthly CF'!AB31:AB32)-'Monthly CF'!AB40,0)</f>
        <v>109780.61499999999</v>
      </c>
      <c r="AC8" s="214">
        <f>IF(AC6&lt;=Summary!$E$26,'Construction Budget'!AI47-SUM('Monthly CF'!AC31:AC32)-'Monthly CF'!AC40,0)</f>
        <v>0</v>
      </c>
      <c r="AD8" s="214">
        <f>IF(AD6&lt;=Summary!$E$26,'Construction Budget'!AJ47-SUM('Monthly CF'!AD31:AD32)-'Monthly CF'!AD40,0)</f>
        <v>0</v>
      </c>
      <c r="AE8" s="214">
        <f>IF(AE6&lt;=Summary!$E$26,'Construction Budget'!AK47-SUM('Monthly CF'!AE31:AE32)-'Monthly CF'!AE40,0)</f>
        <v>105508.69728023256</v>
      </c>
      <c r="AF8" s="214">
        <f>IF(AF6&lt;=Summary!$E$26,'Construction Budget'!AL47-SUM('Monthly CF'!AF31:AF32)-'Monthly CF'!AF40,0)</f>
        <v>159027.82855076529</v>
      </c>
      <c r="AG8" s="214">
        <f>IF(AG6&lt;=Summary!$E$26,'Construction Budget'!AM47-SUM('Monthly CF'!AG31:AG32)-'Monthly CF'!AG40,0)</f>
        <v>0</v>
      </c>
      <c r="AH8" s="214">
        <f>IF(AH6&lt;=Summary!$E$26,'Construction Budget'!AN47-SUM('Monthly CF'!AH31:AH32)-'Monthly CF'!AH40,0)</f>
        <v>0</v>
      </c>
      <c r="AI8" s="214">
        <f>IF(AI6&lt;=Summary!$E$26,'Construction Budget'!AO47-SUM('Monthly CF'!AI31:AI32)-'Monthly CF'!AI40,0)</f>
        <v>0</v>
      </c>
      <c r="AJ8" s="214">
        <f>IF(AJ6&lt;=Summary!$E$26,'Construction Budget'!AP47-SUM('Monthly CF'!AJ31:AJ32)-'Monthly CF'!AJ40,0)</f>
        <v>0</v>
      </c>
      <c r="AK8" s="214">
        <f>IF(AK6&lt;=Summary!$E$26,'Construction Budget'!AQ47-SUM('Monthly CF'!AK31:AK32)-'Monthly CF'!AK40,0)</f>
        <v>0</v>
      </c>
      <c r="AL8" s="214">
        <f>IF(AL6&lt;=Summary!$E$26,'Construction Budget'!AR47-SUM('Monthly CF'!AL31:AL32)-'Monthly CF'!AL40,0)</f>
        <v>0</v>
      </c>
      <c r="AM8" s="214">
        <f>IF(AM6&lt;=Summary!$E$26,'Construction Budget'!AS47-SUM('Monthly CF'!AM31:AM32)-'Monthly CF'!AM40,0)</f>
        <v>0</v>
      </c>
      <c r="AN8" s="214">
        <f>IF(AN6&lt;=Summary!$E$26,'Construction Budget'!AT47-SUM('Monthly CF'!AN31:AN32)-'Monthly CF'!AN40,0)</f>
        <v>0</v>
      </c>
      <c r="AO8" s="214">
        <f>IF(AO6&lt;=Summary!$E$26,'Construction Budget'!AU47-SUM('Monthly CF'!AO31:AO32)-'Monthly CF'!AO40,0)</f>
        <v>0</v>
      </c>
      <c r="AP8" s="214">
        <f>IF(AP6&lt;=Summary!$E$26,'Construction Budget'!AV47-SUM('Monthly CF'!AP31:AP32)-'Monthly CF'!AP40,0)</f>
        <v>0</v>
      </c>
      <c r="AQ8" s="214">
        <f>IF(AQ6&lt;=Summary!$E$26,'Construction Budget'!AW47-SUM('Monthly CF'!AQ31:AQ32)-'Monthly CF'!AQ40,0)</f>
        <v>0</v>
      </c>
      <c r="AR8" s="214">
        <f>IF(AR6&lt;=Summary!$E$26,'Construction Budget'!AX47-SUM('Monthly CF'!AR31:AR32)-'Monthly CF'!AR40,0)</f>
        <v>0</v>
      </c>
      <c r="AS8" s="214">
        <f>IF(AS6&lt;=Summary!$E$26,'Construction Budget'!AY47-SUM('Monthly CF'!AS31:AS32)-'Monthly CF'!AS40,0)</f>
        <v>0</v>
      </c>
      <c r="AT8" s="214">
        <f>IF(AT6&lt;=Summary!$E$26,'Construction Budget'!AZ47-SUM('Monthly CF'!AT31:AT32)-'Monthly CF'!AT40,0)</f>
        <v>0</v>
      </c>
      <c r="AU8" s="214">
        <f>IF(AU6&lt;=Summary!$E$26,'Construction Budget'!BA47-SUM('Monthly CF'!AU31:AU32)-'Monthly CF'!AU40,0)</f>
        <v>0</v>
      </c>
      <c r="AV8" s="214">
        <f>IF(AV6&lt;=Summary!$E$26,'Construction Budget'!BB47-SUM('Monthly CF'!AV31:AV32)-'Monthly CF'!AV40,0)</f>
        <v>0</v>
      </c>
      <c r="AW8" s="214">
        <f>IF(AW6&lt;=Summary!$E$26,'Construction Budget'!BC47-SUM('Monthly CF'!AW31:AW32)-'Monthly CF'!AW40,0)</f>
        <v>0</v>
      </c>
      <c r="AX8" s="214">
        <f>IF(AX6&lt;=Summary!$E$26,'Construction Budget'!BD47-SUM('Monthly CF'!AX31:AX32)-'Monthly CF'!AX40,0)</f>
        <v>0</v>
      </c>
      <c r="AY8" s="214">
        <f>IF(AY6&lt;=Summary!$E$26,'Construction Budget'!BE47-SUM('Monthly CF'!AY31:AY32)-'Monthly CF'!AY40,0)</f>
        <v>0</v>
      </c>
      <c r="AZ8" s="214">
        <f>IF(AZ6&lt;=Summary!$E$26,'Construction Budget'!BF47-SUM('Monthly CF'!AZ31:AZ32)-'Monthly CF'!AZ40,0)</f>
        <v>0</v>
      </c>
      <c r="BA8" s="214">
        <f>IF(BA6&lt;=Summary!$E$26,'Construction Budget'!BG47-SUM('Monthly CF'!BA31:BA32)-'Monthly CF'!BA40,0)</f>
        <v>0</v>
      </c>
      <c r="BB8" s="214">
        <f>IF(BB6&lt;=Summary!$E$26,'Construction Budget'!BH47-SUM('Monthly CF'!BB31:BB32)-'Monthly CF'!BB40,0)</f>
        <v>0</v>
      </c>
      <c r="BC8" s="214">
        <f>IF(BC6&lt;=Summary!$E$26,'Construction Budget'!BI47-SUM('Monthly CF'!BC31:BC32)-'Monthly CF'!BC40,0)</f>
        <v>0</v>
      </c>
      <c r="BD8" s="214">
        <f>IF(BD6&lt;=Summary!$E$26,'Construction Budget'!BJ47-SUM('Monthly CF'!BD31:BD32)-'Monthly CF'!BD40,0)</f>
        <v>0</v>
      </c>
      <c r="BE8" s="214">
        <f>IF(BE6&lt;=Summary!$E$26,'Construction Budget'!BK47-SUM('Monthly CF'!BE31:BE32)-'Monthly CF'!BE40,0)</f>
        <v>0</v>
      </c>
      <c r="BF8" s="214">
        <f>IF(BF6&lt;=Summary!$E$26,'Construction Budget'!BL47-SUM('Monthly CF'!BF31:BF32)-'Monthly CF'!BF40,0)</f>
        <v>0</v>
      </c>
      <c r="BG8" s="214">
        <f>IF(BG6&lt;=Summary!$E$26,'Construction Budget'!BM47-SUM('Monthly CF'!BG31:BG32)-'Monthly CF'!BG40,0)</f>
        <v>0</v>
      </c>
      <c r="BH8" s="214">
        <f>IF(BH6&lt;=Summary!$E$26,'Construction Budget'!BN47-SUM('Monthly CF'!BH31:BH32)-'Monthly CF'!BH40,0)</f>
        <v>0</v>
      </c>
      <c r="BI8" s="214">
        <f>IF(BI6&lt;=Summary!$E$26,'Construction Budget'!BO47-SUM('Monthly CF'!BI31:BI32)-'Monthly CF'!BI40,0)</f>
        <v>0</v>
      </c>
      <c r="BJ8" s="214">
        <f>IF(BJ6&lt;=Summary!$E$26,'Construction Budget'!BP47-SUM('Monthly CF'!BJ31:BJ32)-'Monthly CF'!BJ40,0)</f>
        <v>0</v>
      </c>
      <c r="BK8" s="214">
        <f>IF(BK6&lt;=Summary!$E$26,'Construction Budget'!BQ47-SUM('Monthly CF'!BK31:BK32)-'Monthly CF'!BK40,0)</f>
        <v>0</v>
      </c>
      <c r="BL8" s="214">
        <f>IF(BL6&lt;=Summary!$E$26,'Construction Budget'!BR47-SUM('Monthly CF'!BL31:BL32)-'Monthly CF'!BL40,0)</f>
        <v>0</v>
      </c>
      <c r="BM8" s="214">
        <f>IF(BM6&lt;=Summary!$E$26,'Construction Budget'!BS47-SUM('Monthly CF'!BM31:BM32)-'Monthly CF'!BM40,0)</f>
        <v>0</v>
      </c>
      <c r="BN8" s="214">
        <f>IF(BN6&lt;=Summary!$E$26,'Construction Budget'!BT47-SUM('Monthly CF'!BN31:BN32)-'Monthly CF'!BN40,0)</f>
        <v>0</v>
      </c>
      <c r="BO8" s="214">
        <f>IF(BO6&lt;=Summary!$E$26,'Construction Budget'!BU47-SUM('Monthly CF'!BO31:BO32)-'Monthly CF'!BO40,0)</f>
        <v>0</v>
      </c>
      <c r="BP8" s="214">
        <f>IF(BP6&lt;=Summary!$E$26,'Construction Budget'!BV47-SUM('Monthly CF'!BP31:BP32)-'Monthly CF'!BP40,0)</f>
        <v>0</v>
      </c>
      <c r="BQ8" s="214">
        <f>IF(BQ6&lt;=Summary!$E$26,'Construction Budget'!BW47-SUM('Monthly CF'!BQ31:BQ32)-'Monthly CF'!BQ40,0)</f>
        <v>0</v>
      </c>
      <c r="BR8" s="214">
        <f>IF(BR6&lt;=Summary!$E$26,'Construction Budget'!BX47-SUM('Monthly CF'!BR31:BR32)-'Monthly CF'!BR40,0)</f>
        <v>0</v>
      </c>
      <c r="BS8" s="214">
        <f>IF(BS6&lt;=Summary!$E$26,'Construction Budget'!BY47-SUM('Monthly CF'!BS31:BS32)-'Monthly CF'!BS40,0)</f>
        <v>0</v>
      </c>
      <c r="BT8" s="214">
        <f>IF(BT6&lt;=Summary!$E$26,'Construction Budget'!BZ47-SUM('Monthly CF'!BT31:BT32)-'Monthly CF'!BT40,0)</f>
        <v>0</v>
      </c>
      <c r="BU8" s="214">
        <f>IF(BU6&lt;=Summary!$E$26,'Construction Budget'!CA47-SUM('Monthly CF'!BU31:BU32)-'Monthly CF'!BU40,0)</f>
        <v>0</v>
      </c>
      <c r="BV8" s="214">
        <f>IF(BV6&lt;=Summary!$E$26,'Construction Budget'!CB47-SUM('Monthly CF'!BV31:BV32)-'Monthly CF'!BV40,0)</f>
        <v>0</v>
      </c>
      <c r="BW8" s="214">
        <f>IF(BW6&lt;=Summary!$E$26,'Construction Budget'!CC47-SUM('Monthly CF'!BW31:BW32)-'Monthly CF'!BW40,0)</f>
        <v>0</v>
      </c>
      <c r="BX8" s="214">
        <f>IF(BX6&lt;=Summary!$E$26,'Construction Budget'!CD47-SUM('Monthly CF'!BX31:BX32)-'Monthly CF'!BX40,0)</f>
        <v>0</v>
      </c>
      <c r="BY8" s="214">
        <f>IF(BY6&lt;=Summary!$E$26,'Construction Budget'!CE47-SUM('Monthly CF'!BY31:BY32)-'Monthly CF'!BY40,0)</f>
        <v>0</v>
      </c>
      <c r="BZ8" s="214">
        <f>IF(BZ6&lt;=Summary!$E$26,'Construction Budget'!CF47-SUM('Monthly CF'!BZ31:BZ32)-'Monthly CF'!BZ40,0)</f>
        <v>0</v>
      </c>
      <c r="CA8" s="214">
        <f>IF(CA6&lt;=Summary!$E$26,'Construction Budget'!CG47-SUM('Monthly CF'!CA31:CA32)-'Monthly CF'!CA40,0)</f>
        <v>0</v>
      </c>
      <c r="CB8" s="214">
        <f>IF(CB6&lt;=Summary!$E$26,'Construction Budget'!CH47-SUM('Monthly CF'!CB31:CB32)-'Monthly CF'!CB40,0)</f>
        <v>0</v>
      </c>
      <c r="CC8" s="214">
        <f>IF(CC6&lt;=Summary!$E$26,'Construction Budget'!CI47-SUM('Monthly CF'!CC31:CC32)-'Monthly CF'!CC40,0)</f>
        <v>0</v>
      </c>
      <c r="CD8" s="214">
        <f>IF(CD6&lt;=Summary!$E$26,'Construction Budget'!CJ47-SUM('Monthly CF'!CD31:CD32)-'Monthly CF'!CD40,0)</f>
        <v>0</v>
      </c>
      <c r="CE8" s="214">
        <f>IF(CE6&lt;=Summary!$E$26,'Construction Budget'!CK47-SUM('Monthly CF'!CE31:CE32)-'Monthly CF'!CE40,0)</f>
        <v>0</v>
      </c>
      <c r="CF8" s="214">
        <f>IF(CF6&lt;=Summary!$E$26,'Construction Budget'!CL47-SUM('Monthly CF'!CF31:CF32)-'Monthly CF'!CF40,0)</f>
        <v>0</v>
      </c>
      <c r="CG8" s="214">
        <f>IF(CG6&lt;=Summary!$E$26,'Construction Budget'!CM47-SUM('Monthly CF'!CG31:CG32)-'Monthly CF'!CG40,0)</f>
        <v>0</v>
      </c>
      <c r="CH8" s="214">
        <f>IF(CH6&lt;=Summary!$E$26,'Construction Budget'!CN47-SUM('Monthly CF'!CH31:CH32)-'Monthly CF'!CH40,0)</f>
        <v>0</v>
      </c>
      <c r="CI8" s="214">
        <f>IF(CI6&lt;=Summary!$E$26,'Construction Budget'!CO47-SUM('Monthly CF'!CI31:CI32)-'Monthly CF'!CI40,0)</f>
        <v>0</v>
      </c>
      <c r="CJ8" s="214">
        <f>IF(CJ6&lt;=Summary!$E$26,'Construction Budget'!CP47-SUM('Monthly CF'!CJ31:CJ32)-'Monthly CF'!CJ40,0)</f>
        <v>0</v>
      </c>
      <c r="CK8" s="214">
        <f>IF(CK6&lt;=Summary!$E$26,'Construction Budget'!CQ47-SUM('Monthly CF'!CK31:CK32)-'Monthly CF'!CK40,0)</f>
        <v>0</v>
      </c>
      <c r="CL8" s="214">
        <f>IF(CL6&lt;=Summary!$E$26,'Construction Budget'!CR47-SUM('Monthly CF'!CL31:CL32)-'Monthly CF'!CL40,0)</f>
        <v>0</v>
      </c>
      <c r="CM8" s="214">
        <f>IF(CM6&lt;=Summary!$E$26,'Construction Budget'!CS47-SUM('Monthly CF'!CM31:CM32)-'Monthly CF'!CM40,0)</f>
        <v>0</v>
      </c>
      <c r="CN8" s="214">
        <f>IF(CN6&lt;=Summary!$E$26,'Construction Budget'!CT47-SUM('Monthly CF'!CN31:CN32)-'Monthly CF'!CN40,0)</f>
        <v>0</v>
      </c>
      <c r="CO8" s="214">
        <f>IF(CO6&lt;=Summary!$E$26,'Construction Budget'!CU47-SUM('Monthly CF'!CO31:CO32)-'Monthly CF'!CO40,0)</f>
        <v>0</v>
      </c>
      <c r="CP8" s="214">
        <f>IF(CP6&lt;=Summary!$E$26,'Construction Budget'!CV47-SUM('Monthly CF'!CP31:CP32)-'Monthly CF'!CP40,0)</f>
        <v>0</v>
      </c>
      <c r="CQ8" s="214">
        <f>IF(CQ6&lt;=Summary!$E$26,'Construction Budget'!CW47-SUM('Monthly CF'!CQ31:CQ32)-'Monthly CF'!CQ40,0)</f>
        <v>0</v>
      </c>
      <c r="CR8" s="214">
        <f>IF(CR6&lt;=Summary!$E$26,'Construction Budget'!CX47-SUM('Monthly CF'!CR31:CR32)-'Monthly CF'!CR40,0)</f>
        <v>0</v>
      </c>
      <c r="CS8" s="214">
        <f>IF(CS6&lt;=Summary!$E$26,'Construction Budget'!CY47-SUM('Monthly CF'!CS31:CS32)-'Monthly CF'!CS40,0)</f>
        <v>0</v>
      </c>
      <c r="CT8" s="214">
        <f>IF(CT6&lt;=Summary!$E$26,'Construction Budget'!CZ47-SUM('Monthly CF'!CT31:CT32)-'Monthly CF'!CT40,0)</f>
        <v>0</v>
      </c>
      <c r="CU8" s="214">
        <f>IF(CU6&lt;=Summary!$E$26,'Construction Budget'!DA47-SUM('Monthly CF'!CU31:CU32)-'Monthly CF'!CU40,0)</f>
        <v>0</v>
      </c>
      <c r="CV8" s="214">
        <f>IF(CV6&lt;=Summary!$E$26,'Construction Budget'!DB47-SUM('Monthly CF'!CV31:CV32)-'Monthly CF'!CV40,0)</f>
        <v>0</v>
      </c>
      <c r="CW8" s="214">
        <f>IF(CW6&lt;=Summary!$E$26,'Construction Budget'!DC47-SUM('Monthly CF'!CW31:CW32)-'Monthly CF'!CW40,0)</f>
        <v>0</v>
      </c>
      <c r="CX8" s="214">
        <f>IF(CX6&lt;=Summary!$E$26,'Construction Budget'!DD47-SUM('Monthly CF'!CX31:CX32)-'Monthly CF'!CX40,0)</f>
        <v>0</v>
      </c>
      <c r="CY8" s="214">
        <f>IF(CY6&lt;=Summary!$E$26,'Construction Budget'!DE47-SUM('Monthly CF'!CY31:CY32)-'Monthly CF'!CY40,0)</f>
        <v>0</v>
      </c>
      <c r="CZ8" s="214">
        <f>IF(CZ6&lt;=Summary!$E$26,'Construction Budget'!DF47-SUM('Monthly CF'!CZ31:CZ32)-'Monthly CF'!CZ40,0)</f>
        <v>0</v>
      </c>
      <c r="DA8" s="214">
        <f>IF(DA6&lt;=Summary!$E$26,'Construction Budget'!DG47-SUM('Monthly CF'!DA31:DA32)-'Monthly CF'!DA40,0)</f>
        <v>0</v>
      </c>
      <c r="DB8" s="214">
        <f>IF(DB6&lt;=Summary!$E$26,'Construction Budget'!DH47-SUM('Monthly CF'!DB31:DB32)-'Monthly CF'!DB40,0)</f>
        <v>0</v>
      </c>
      <c r="DC8" s="214">
        <f>IF(DC6&lt;=Summary!$E$26,'Construction Budget'!DI47-SUM('Monthly CF'!DC31:DC32)-'Monthly CF'!DC40,0)</f>
        <v>0</v>
      </c>
      <c r="DD8" s="214">
        <f>IF(DD6&lt;=Summary!$E$26,'Construction Budget'!DJ47-SUM('Monthly CF'!DD31:DD32)-'Monthly CF'!DD40,0)</f>
        <v>0</v>
      </c>
      <c r="DE8" s="214">
        <f>IF(DE6&lt;=Summary!$E$26,'Construction Budget'!DK47-SUM('Monthly CF'!DE31:DE32)-'Monthly CF'!DE40,0)</f>
        <v>0</v>
      </c>
      <c r="DF8" s="214">
        <f>IF(DF6&lt;=Summary!$E$26,'Construction Budget'!DL47-SUM('Monthly CF'!DF31:DF32)-'Monthly CF'!DF40,0)</f>
        <v>0</v>
      </c>
      <c r="DG8" s="214">
        <f>IF(DG6&lt;=Summary!$E$26,'Construction Budget'!DM47-SUM('Monthly CF'!DG31:DG32)-'Monthly CF'!DG40,0)</f>
        <v>0</v>
      </c>
      <c r="DH8" s="214">
        <f>IF(DH6&lt;=Summary!$E$26,'Construction Budget'!DN47-SUM('Monthly CF'!DH31:DH32)-'Monthly CF'!DH40,0)</f>
        <v>0</v>
      </c>
      <c r="DI8" s="214">
        <f>IF(DI6&lt;=Summary!$E$26,'Construction Budget'!DO47-SUM('Monthly CF'!DI31:DI32)-'Monthly CF'!DI40,0)</f>
        <v>0</v>
      </c>
      <c r="DJ8" s="214">
        <f>IF(DJ6&lt;=Summary!$E$26,'Construction Budget'!DP47-SUM('Monthly CF'!DJ31:DJ32)-'Monthly CF'!DJ40,0)</f>
        <v>0</v>
      </c>
      <c r="DK8" s="214">
        <f>IF(DK6&lt;=Summary!$E$26,'Construction Budget'!DQ47-SUM('Monthly CF'!DK31:DK32)-'Monthly CF'!DK40,0)</f>
        <v>0</v>
      </c>
      <c r="DL8" s="214">
        <f>IF(DL6&lt;=Summary!$E$26,'Construction Budget'!DR47-SUM('Monthly CF'!DL31:DL32)-'Monthly CF'!DL40,0)</f>
        <v>0</v>
      </c>
      <c r="DM8" s="214">
        <f>IF(DM6&lt;=Summary!$E$26,'Construction Budget'!DS47-SUM('Monthly CF'!DM31:DM32)-'Monthly CF'!DM40,0)</f>
        <v>0</v>
      </c>
      <c r="DN8" s="214">
        <f>IF(DN6&lt;=Summary!$E$26,'Construction Budget'!DT47-SUM('Monthly CF'!DN31:DN32)-'Monthly CF'!DN40,0)</f>
        <v>0</v>
      </c>
      <c r="DO8" s="214">
        <f>IF(DO6&lt;=Summary!$E$26,'Construction Budget'!DU47-SUM('Monthly CF'!DO31:DO32)-'Monthly CF'!DO40,0)</f>
        <v>0</v>
      </c>
      <c r="DP8" s="214">
        <f>IF(DP6&lt;=Summary!$E$26,'Construction Budget'!DV47-SUM('Monthly CF'!DP31:DP32)-'Monthly CF'!DP40,0)</f>
        <v>0</v>
      </c>
      <c r="DQ8" s="214">
        <f>IF(DQ6&lt;=Summary!$E$26,'Construction Budget'!DW47-SUM('Monthly CF'!DQ31:DQ32)-'Monthly CF'!DQ40,0)</f>
        <v>0</v>
      </c>
      <c r="DR8" s="214">
        <f>IF(DR6&lt;=Summary!$E$26,'Construction Budget'!DX47-SUM('Monthly CF'!DR31:DR32)-'Monthly CF'!DR40,0)</f>
        <v>0</v>
      </c>
      <c r="DS8" s="214">
        <f>IF(DS6&lt;=Summary!$E$26,'Construction Budget'!DY47-SUM('Monthly CF'!DS31:DS32)-'Monthly CF'!DS40,0)</f>
        <v>0</v>
      </c>
      <c r="DT8" s="214">
        <f>IF(DT6&lt;=Summary!$E$26,'Construction Budget'!DZ47-SUM('Monthly CF'!DT31:DT32)-'Monthly CF'!DT40,0)</f>
        <v>0</v>
      </c>
      <c r="DU8" s="214">
        <f>IF(DU6&lt;=Summary!$E$26,'Construction Budget'!EA47-SUM('Monthly CF'!DU31:DU32)-'Monthly CF'!DU40,0)</f>
        <v>0</v>
      </c>
      <c r="DV8" s="214">
        <f>IF(DV6&lt;=Summary!$E$26,'Construction Budget'!EB47-SUM('Monthly CF'!DV31:DV32)-'Monthly CF'!DV40,0)</f>
        <v>0</v>
      </c>
      <c r="DW8" s="214">
        <f>IF(DW6&lt;=Summary!$E$26,'Construction Budget'!EC47-SUM('Monthly CF'!DW31:DW32)-'Monthly CF'!DW40,0)</f>
        <v>0</v>
      </c>
      <c r="DX8" s="214">
        <f>IF(DX6&lt;=Summary!$E$26,'Construction Budget'!ED47-SUM('Monthly CF'!DX31:DX32)-'Monthly CF'!DX40,0)</f>
        <v>0</v>
      </c>
      <c r="DY8" s="214">
        <f>IF(DY6&lt;=Summary!$E$26,'Construction Budget'!EE47-SUM('Monthly CF'!DY31:DY32)-'Monthly CF'!DY40,0)</f>
        <v>0</v>
      </c>
      <c r="DZ8" s="214">
        <f>IF(DZ6&lt;=Summary!$E$26,'Construction Budget'!EF47-SUM('Monthly CF'!DZ31:DZ32)-'Monthly CF'!DZ40,0)</f>
        <v>0</v>
      </c>
      <c r="EA8" s="214">
        <f>IF(EA6&lt;=Summary!$E$26,'Construction Budget'!EG47-SUM('Monthly CF'!EA31:EA32)-'Monthly CF'!EA40,0)</f>
        <v>0</v>
      </c>
      <c r="EB8" s="214">
        <f>IF(EB6&lt;=Summary!$E$26,'Construction Budget'!EH47-SUM('Monthly CF'!EB31:EB32)-'Monthly CF'!EB40,0)</f>
        <v>0</v>
      </c>
      <c r="EC8" s="214">
        <f>IF(EC6&lt;=Summary!$E$26,'Construction Budget'!EI47-SUM('Monthly CF'!EC31:EC32)-'Monthly CF'!EC40,0)</f>
        <v>0</v>
      </c>
      <c r="ED8" s="214">
        <f>IF(ED6&lt;=Summary!$E$26,'Construction Budget'!EJ47-SUM('Monthly CF'!ED31:ED32)-'Monthly CF'!ED40,0)</f>
        <v>0</v>
      </c>
      <c r="EE8" s="157">
        <f>IF(EE6&lt;=Summary!$E$26,'Construction Budget'!EK47-SUM('Monthly CF'!EE31:EE32)-'Monthly CF'!EE40,0)</f>
        <v>0</v>
      </c>
    </row>
    <row r="9" spans="1:135" x14ac:dyDescent="0.25">
      <c r="A9" s="256">
        <f t="shared" ref="A9:A10" ca="1" si="6">SUM(C9:EE9)</f>
        <v>34926.029757132288</v>
      </c>
      <c r="B9" s="257" t="s">
        <v>90</v>
      </c>
      <c r="C9" s="215">
        <v>0</v>
      </c>
      <c r="D9" s="156">
        <f>IF(D6&lt;=Summary!$E$26,-'Monthly CF'!D71-'Monthly CF'!D39,0)</f>
        <v>0</v>
      </c>
      <c r="E9" s="156">
        <f>IF(E6&lt;=Summary!$E$26,-'Monthly CF'!E71-'Monthly CF'!E39,0)</f>
        <v>0</v>
      </c>
      <c r="F9" s="156">
        <f>IF(F6&lt;=Summary!$E$26,-'Monthly CF'!F71-'Monthly CF'!F39,0)</f>
        <v>0</v>
      </c>
      <c r="G9" s="156">
        <f>IF(G6&lt;=Summary!$E$26,-'Monthly CF'!G71-'Monthly CF'!G39,0)</f>
        <v>0</v>
      </c>
      <c r="H9" s="156">
        <f>IF(H6&lt;=Summary!$E$26,-'Monthly CF'!H71-'Monthly CF'!H39,0)</f>
        <v>0</v>
      </c>
      <c r="I9" s="156">
        <f>IF(I6&lt;=Summary!$E$26,-'Monthly CF'!I71-'Monthly CF'!I39,0)</f>
        <v>0</v>
      </c>
      <c r="J9" s="156">
        <f>IF(J6&lt;=Summary!$E$26,-'Monthly CF'!J71-'Monthly CF'!J39,0)</f>
        <v>0</v>
      </c>
      <c r="K9" s="156">
        <f>IF(K6&lt;=Summary!$E$26,-'Monthly CF'!K71-'Monthly CF'!K39,0)</f>
        <v>0</v>
      </c>
      <c r="L9" s="156">
        <f>IF(L6&lt;=Summary!$E$26,-'Monthly CF'!L71-'Monthly CF'!L39,0)</f>
        <v>0</v>
      </c>
      <c r="M9" s="156">
        <f>IF(M6&lt;=Summary!$E$26,-'Monthly CF'!M71-'Monthly CF'!M39,0)</f>
        <v>0</v>
      </c>
      <c r="N9" s="156">
        <f>IF(N6&lt;=Summary!$E$26,-'Monthly CF'!N71-'Monthly CF'!N39,0)</f>
        <v>0</v>
      </c>
      <c r="O9" s="156">
        <f>IF(O6&lt;=Summary!$E$26,-'Monthly CF'!O71-'Monthly CF'!O39,0)</f>
        <v>0</v>
      </c>
      <c r="P9" s="156">
        <f>IF(P6&lt;=Summary!$E$26,-'Monthly CF'!P71-'Monthly CF'!P39,0)</f>
        <v>0</v>
      </c>
      <c r="Q9" s="156">
        <f>IF(Q6&lt;=Summary!$E$26,-'Monthly CF'!Q71-'Monthly CF'!Q39,0)</f>
        <v>0</v>
      </c>
      <c r="R9" s="156">
        <f>IF(R6&lt;=Summary!$E$26,-'Monthly CF'!R71-'Monthly CF'!R39,0)</f>
        <v>0</v>
      </c>
      <c r="S9" s="156">
        <f>IF(S6&lt;=Summary!$E$26,-'Monthly CF'!S71-'Monthly CF'!S39,0)</f>
        <v>0</v>
      </c>
      <c r="T9" s="156">
        <f>IF(T6&lt;=Summary!$E$26,-'Monthly CF'!T71-'Monthly CF'!T39,0)</f>
        <v>0</v>
      </c>
      <c r="U9" s="156">
        <f>IF(U6&lt;=Summary!$E$26,-'Monthly CF'!U71-'Monthly CF'!U39,0)</f>
        <v>0</v>
      </c>
      <c r="V9" s="156">
        <f>IF(V6&lt;=Summary!$E$26,-'Monthly CF'!V71-'Monthly CF'!V39,0)</f>
        <v>0</v>
      </c>
      <c r="W9" s="156">
        <f>IF(W6&lt;=Summary!$E$26,-'Monthly CF'!W71-'Monthly CF'!W39,0)</f>
        <v>0</v>
      </c>
      <c r="X9" s="156">
        <f ca="1">IF(X6&lt;=Summary!$E$26,-'Monthly CF'!X71-'Monthly CF'!X39,0)</f>
        <v>5773.0845478302681</v>
      </c>
      <c r="Y9" s="156">
        <f ca="1">IF(Y6&lt;=Summary!$E$26,-'Monthly CF'!Y71-'Monthly CF'!Y39,0)</f>
        <v>5536.4684603577853</v>
      </c>
      <c r="Z9" s="156">
        <f ca="1">IF(Z6&lt;=Summary!$E$26,-'Monthly CF'!Z71-'Monthly CF'!Z39,0)</f>
        <v>5385.7122934239733</v>
      </c>
      <c r="AA9" s="156">
        <f ca="1">IF(AA6&lt;=Summary!$E$26,-'Monthly CF'!AA71-'Monthly CF'!AA39,0)</f>
        <v>5388.4990481368568</v>
      </c>
      <c r="AB9" s="156">
        <f ca="1">IF(AB6&lt;=Summary!$E$26,-'Monthly CF'!AB71-'Monthly CF'!AB39,0)</f>
        <v>5512.2651032896265</v>
      </c>
      <c r="AC9" s="156">
        <f ca="1">IF(AC6&lt;=Summary!$E$26,-'Monthly CF'!AC71-'Monthly CF'!AC39,0)</f>
        <v>427.33447122828437</v>
      </c>
      <c r="AD9" s="156">
        <f ca="1">IF(AD6&lt;=Summary!$E$26,-'Monthly CF'!AD71-'Monthly CF'!AD39,0)</f>
        <v>460.12554998454607</v>
      </c>
      <c r="AE9" s="156">
        <f ca="1">IF(AE6&lt;=Summary!$E$26,-'Monthly CF'!AE71-'Monthly CF'!AE39,0)</f>
        <v>478.56019336222033</v>
      </c>
      <c r="AF9" s="156">
        <f ca="1">IF(AF6&lt;=Summary!$E$26,-'Monthly CF'!AF71-'Monthly CF'!AF39,0)</f>
        <v>495.11735336607609</v>
      </c>
      <c r="AG9" s="156">
        <f ca="1">IF(AG6&lt;=Summary!$E$26,-'Monthly CF'!AG71-'Monthly CF'!AG39,0)</f>
        <v>627.7322124630856</v>
      </c>
      <c r="AH9" s="156">
        <f ca="1">IF(AH6&lt;=Summary!$E$26,-'Monthly CF'!AH71-'Monthly CF'!AH39,0)</f>
        <v>732.03442133625049</v>
      </c>
      <c r="AI9" s="156">
        <f ca="1">IF(AI6&lt;=Summary!$E$26,-'Monthly CF'!AI71-'Monthly CF'!AI39,0)</f>
        <v>732.14876719345364</v>
      </c>
      <c r="AJ9" s="156">
        <f ca="1">IF(AJ6&lt;=Summary!$E$26,-'Monthly CF'!AJ71-'Monthly CF'!AJ39,0)</f>
        <v>742.25907804807866</v>
      </c>
      <c r="AK9" s="156">
        <f ca="1">IF(AK6&lt;=Summary!$E$26,-'Monthly CF'!AK71-'Monthly CF'!AK39,0)</f>
        <v>802.89879531728218</v>
      </c>
      <c r="AL9" s="156">
        <f ca="1">IF(AL6&lt;=Summary!$E$26,-'Monthly CF'!AL71-'Monthly CF'!AL39,0)</f>
        <v>915.83699186323531</v>
      </c>
      <c r="AM9" s="156">
        <f ca="1">IF(AM6&lt;=Summary!$E$26,-'Monthly CF'!AM71-'Monthly CF'!AM39,0)</f>
        <v>915.95246993127148</v>
      </c>
      <c r="AN9" s="156">
        <f>IF(AN6&lt;=Summary!$E$26,-'Monthly CF'!AN71-'Monthly CF'!AN39,0)</f>
        <v>0</v>
      </c>
      <c r="AO9" s="156">
        <f>IF(AO6&lt;=Summary!$E$26,-'Monthly CF'!AO71-'Monthly CF'!AO39,0)</f>
        <v>0</v>
      </c>
      <c r="AP9" s="156">
        <f>IF(AP6&lt;=Summary!$E$26,-'Monthly CF'!AP71-'Monthly CF'!AP39,0)</f>
        <v>0</v>
      </c>
      <c r="AQ9" s="156">
        <f>IF(AQ6&lt;=Summary!$E$26,-'Monthly CF'!AQ71-'Monthly CF'!AQ39,0)</f>
        <v>0</v>
      </c>
      <c r="AR9" s="156">
        <f>IF(AR6&lt;=Summary!$E$26,-'Monthly CF'!AR71-'Monthly CF'!AR39,0)</f>
        <v>0</v>
      </c>
      <c r="AS9" s="156">
        <f>IF(AS6&lt;=Summary!$E$26,-'Monthly CF'!AS71-'Monthly CF'!AS39,0)</f>
        <v>0</v>
      </c>
      <c r="AT9" s="156">
        <f>IF(AT6&lt;=Summary!$E$26,-'Monthly CF'!AT71-'Monthly CF'!AT39,0)</f>
        <v>0</v>
      </c>
      <c r="AU9" s="156">
        <f>IF(AU6&lt;=Summary!$E$26,-'Monthly CF'!AU71-'Monthly CF'!AU39,0)</f>
        <v>0</v>
      </c>
      <c r="AV9" s="156">
        <f>IF(AV6&lt;=Summary!$E$26,-'Monthly CF'!AV71-'Monthly CF'!AV39,0)</f>
        <v>0</v>
      </c>
      <c r="AW9" s="156">
        <f>IF(AW6&lt;=Summary!$E$26,-'Monthly CF'!AW71-'Monthly CF'!AW39,0)</f>
        <v>0</v>
      </c>
      <c r="AX9" s="156">
        <f>IF(AX6&lt;=Summary!$E$26,-'Monthly CF'!AX71-'Monthly CF'!AX39,0)</f>
        <v>0</v>
      </c>
      <c r="AY9" s="156">
        <f>IF(AY6&lt;=Summary!$E$26,-'Monthly CF'!AY71-'Monthly CF'!AY39,0)</f>
        <v>0</v>
      </c>
      <c r="AZ9" s="156">
        <f>IF(AZ6&lt;=Summary!$E$26,-'Monthly CF'!AZ71-'Monthly CF'!AZ39,0)</f>
        <v>0</v>
      </c>
      <c r="BA9" s="156">
        <f>IF(BA6&lt;=Summary!$E$26,-'Monthly CF'!BA71-'Monthly CF'!BA39,0)</f>
        <v>0</v>
      </c>
      <c r="BB9" s="156">
        <f>IF(BB6&lt;=Summary!$E$26,-'Monthly CF'!BB71-'Monthly CF'!BB39,0)</f>
        <v>0</v>
      </c>
      <c r="BC9" s="156">
        <f>IF(BC6&lt;=Summary!$E$26,-'Monthly CF'!BC71-'Monthly CF'!BC39,0)</f>
        <v>0</v>
      </c>
      <c r="BD9" s="156">
        <f>IF(BD6&lt;=Summary!$E$26,-'Monthly CF'!BD71-'Monthly CF'!BD39,0)</f>
        <v>0</v>
      </c>
      <c r="BE9" s="156">
        <f>IF(BE6&lt;=Summary!$E$26,-'Monthly CF'!BE71-'Monthly CF'!BE39,0)</f>
        <v>0</v>
      </c>
      <c r="BF9" s="156">
        <f>IF(BF6&lt;=Summary!$E$26,-'Monthly CF'!BF71-'Monthly CF'!BF39,0)</f>
        <v>0</v>
      </c>
      <c r="BG9" s="156">
        <f>IF(BG6&lt;=Summary!$E$26,-'Monthly CF'!BG71-'Monthly CF'!BG39,0)</f>
        <v>0</v>
      </c>
      <c r="BH9" s="156">
        <f>IF(BH6&lt;=Summary!$E$26,-'Monthly CF'!BH71-'Monthly CF'!BH39,0)</f>
        <v>0</v>
      </c>
      <c r="BI9" s="156">
        <f>IF(BI6&lt;=Summary!$E$26,-'Monthly CF'!BI71-'Monthly CF'!BI39,0)</f>
        <v>0</v>
      </c>
      <c r="BJ9" s="156">
        <f>IF(BJ6&lt;=Summary!$E$26,-'Monthly CF'!BJ71-'Monthly CF'!BJ39,0)</f>
        <v>0</v>
      </c>
      <c r="BK9" s="156">
        <f>IF(BK6&lt;=Summary!$E$26,-'Monthly CF'!BK71-'Monthly CF'!BK39,0)</f>
        <v>0</v>
      </c>
      <c r="BL9" s="156">
        <f>IF(BL6&lt;=Summary!$E$26,-'Monthly CF'!BL71-'Monthly CF'!BL39,0)</f>
        <v>0</v>
      </c>
      <c r="BM9" s="156">
        <f>IF(BM6&lt;=Summary!$E$26,-'Monthly CF'!BM71-'Monthly CF'!BM39,0)</f>
        <v>0</v>
      </c>
      <c r="BN9" s="156">
        <f>IF(BN6&lt;=Summary!$E$26,-'Monthly CF'!BN71-'Monthly CF'!BN39,0)</f>
        <v>0</v>
      </c>
      <c r="BO9" s="156">
        <f>IF(BO6&lt;=Summary!$E$26,-'Monthly CF'!BO71-'Monthly CF'!BO39,0)</f>
        <v>0</v>
      </c>
      <c r="BP9" s="156">
        <f>IF(BP6&lt;=Summary!$E$26,-'Monthly CF'!BP71-'Monthly CF'!BP39,0)</f>
        <v>0</v>
      </c>
      <c r="BQ9" s="156">
        <f>IF(BQ6&lt;=Summary!$E$26,-'Monthly CF'!BQ71-'Monthly CF'!BQ39,0)</f>
        <v>0</v>
      </c>
      <c r="BR9" s="156">
        <f>IF(BR6&lt;=Summary!$E$26,-'Monthly CF'!BR71-'Monthly CF'!BR39,0)</f>
        <v>0</v>
      </c>
      <c r="BS9" s="156">
        <f>IF(BS6&lt;=Summary!$E$26,-'Monthly CF'!BS71-'Monthly CF'!BS39,0)</f>
        <v>0</v>
      </c>
      <c r="BT9" s="156">
        <f>IF(BT6&lt;=Summary!$E$26,-'Monthly CF'!BT71-'Monthly CF'!BT39,0)</f>
        <v>0</v>
      </c>
      <c r="BU9" s="156">
        <f>IF(BU6&lt;=Summary!$E$26,-'Monthly CF'!BU71-'Monthly CF'!BU39,0)</f>
        <v>0</v>
      </c>
      <c r="BV9" s="156">
        <f>IF(BV6&lt;=Summary!$E$26,-'Monthly CF'!BV71-'Monthly CF'!BV39,0)</f>
        <v>0</v>
      </c>
      <c r="BW9" s="156">
        <f>IF(BW6&lt;=Summary!$E$26,-'Monthly CF'!BW71-'Monthly CF'!BW39,0)</f>
        <v>0</v>
      </c>
      <c r="BX9" s="156">
        <f>IF(BX6&lt;=Summary!$E$26,-'Monthly CF'!BX71-'Monthly CF'!BX39,0)</f>
        <v>0</v>
      </c>
      <c r="BY9" s="156">
        <f>IF(BY6&lt;=Summary!$E$26,-'Monthly CF'!BY71-'Monthly CF'!BY39,0)</f>
        <v>0</v>
      </c>
      <c r="BZ9" s="156">
        <f>IF(BZ6&lt;=Summary!$E$26,-'Monthly CF'!BZ71-'Monthly CF'!BZ39,0)</f>
        <v>0</v>
      </c>
      <c r="CA9" s="156">
        <f>IF(CA6&lt;=Summary!$E$26,-'Monthly CF'!CA71-'Monthly CF'!CA39,0)</f>
        <v>0</v>
      </c>
      <c r="CB9" s="156">
        <f>IF(CB6&lt;=Summary!$E$26,-'Monthly CF'!CB71-'Monthly CF'!CB39,0)</f>
        <v>0</v>
      </c>
      <c r="CC9" s="156">
        <f>IF(CC6&lt;=Summary!$E$26,-'Monthly CF'!CC71-'Monthly CF'!CC39,0)</f>
        <v>0</v>
      </c>
      <c r="CD9" s="156">
        <f>IF(CD6&lt;=Summary!$E$26,-'Monthly CF'!CD71-'Monthly CF'!CD39,0)</f>
        <v>0</v>
      </c>
      <c r="CE9" s="156">
        <f>IF(CE6&lt;=Summary!$E$26,-'Monthly CF'!CE71-'Monthly CF'!CE39,0)</f>
        <v>0</v>
      </c>
      <c r="CF9" s="156">
        <f>IF(CF6&lt;=Summary!$E$26,-'Monthly CF'!CF71-'Monthly CF'!CF39,0)</f>
        <v>0</v>
      </c>
      <c r="CG9" s="156">
        <f>IF(CG6&lt;=Summary!$E$26,-'Monthly CF'!CG71-'Monthly CF'!CG39,0)</f>
        <v>0</v>
      </c>
      <c r="CH9" s="156">
        <f>IF(CH6&lt;=Summary!$E$26,-'Monthly CF'!CH71-'Monthly CF'!CH39,0)</f>
        <v>0</v>
      </c>
      <c r="CI9" s="156">
        <f>IF(CI6&lt;=Summary!$E$26,-'Monthly CF'!CI71-'Monthly CF'!CI39,0)</f>
        <v>0</v>
      </c>
      <c r="CJ9" s="156">
        <f>IF(CJ6&lt;=Summary!$E$26,-'Monthly CF'!CJ71-'Monthly CF'!CJ39,0)</f>
        <v>0</v>
      </c>
      <c r="CK9" s="156">
        <f>IF(CK6&lt;=Summary!$E$26,-'Monthly CF'!CK71-'Monthly CF'!CK39,0)</f>
        <v>0</v>
      </c>
      <c r="CL9" s="156">
        <f>IF(CL6&lt;=Summary!$E$26,-'Monthly CF'!CL71-'Monthly CF'!CL39,0)</f>
        <v>0</v>
      </c>
      <c r="CM9" s="156">
        <f>IF(CM6&lt;=Summary!$E$26,-'Monthly CF'!CM71-'Monthly CF'!CM39,0)</f>
        <v>0</v>
      </c>
      <c r="CN9" s="156">
        <f>IF(CN6&lt;=Summary!$E$26,-'Monthly CF'!CN71-'Monthly CF'!CN39,0)</f>
        <v>0</v>
      </c>
      <c r="CO9" s="156">
        <f>IF(CO6&lt;=Summary!$E$26,-'Monthly CF'!CO71-'Monthly CF'!CO39,0)</f>
        <v>0</v>
      </c>
      <c r="CP9" s="156">
        <f>IF(CP6&lt;=Summary!$E$26,-'Monthly CF'!CP71-'Monthly CF'!CP39,0)</f>
        <v>0</v>
      </c>
      <c r="CQ9" s="156">
        <f>IF(CQ6&lt;=Summary!$E$26,-'Monthly CF'!CQ71-'Monthly CF'!CQ39,0)</f>
        <v>0</v>
      </c>
      <c r="CR9" s="156">
        <f>IF(CR6&lt;=Summary!$E$26,-'Monthly CF'!CR71-'Monthly CF'!CR39,0)</f>
        <v>0</v>
      </c>
      <c r="CS9" s="156">
        <f>IF(CS6&lt;=Summary!$E$26,-'Monthly CF'!CS71-'Monthly CF'!CS39,0)</f>
        <v>0</v>
      </c>
      <c r="CT9" s="156">
        <f>IF(CT6&lt;=Summary!$E$26,-'Monthly CF'!CT71-'Monthly CF'!CT39,0)</f>
        <v>0</v>
      </c>
      <c r="CU9" s="156">
        <f>IF(CU6&lt;=Summary!$E$26,-'Monthly CF'!CU71-'Monthly CF'!CU39,0)</f>
        <v>0</v>
      </c>
      <c r="CV9" s="156">
        <f>IF(CV6&lt;=Summary!$E$26,-'Monthly CF'!CV71-'Monthly CF'!CV39,0)</f>
        <v>0</v>
      </c>
      <c r="CW9" s="156">
        <f>IF(CW6&lt;=Summary!$E$26,-'Monthly CF'!CW71-'Monthly CF'!CW39,0)</f>
        <v>0</v>
      </c>
      <c r="CX9" s="156">
        <f>IF(CX6&lt;=Summary!$E$26,-'Monthly CF'!CX71-'Monthly CF'!CX39,0)</f>
        <v>0</v>
      </c>
      <c r="CY9" s="156">
        <f>IF(CY6&lt;=Summary!$E$26,-'Monthly CF'!CY71-'Monthly CF'!CY39,0)</f>
        <v>0</v>
      </c>
      <c r="CZ9" s="156">
        <f>IF(CZ6&lt;=Summary!$E$26,-'Monthly CF'!CZ71-'Monthly CF'!CZ39,0)</f>
        <v>0</v>
      </c>
      <c r="DA9" s="156">
        <f>IF(DA6&lt;=Summary!$E$26,-'Monthly CF'!DA71-'Monthly CF'!DA39,0)</f>
        <v>0</v>
      </c>
      <c r="DB9" s="156">
        <f>IF(DB6&lt;=Summary!$E$26,-'Monthly CF'!DB71-'Monthly CF'!DB39,0)</f>
        <v>0</v>
      </c>
      <c r="DC9" s="156">
        <f>IF(DC6&lt;=Summary!$E$26,-'Monthly CF'!DC71-'Monthly CF'!DC39,0)</f>
        <v>0</v>
      </c>
      <c r="DD9" s="156">
        <f>IF(DD6&lt;=Summary!$E$26,-'Monthly CF'!DD71-'Monthly CF'!DD39,0)</f>
        <v>0</v>
      </c>
      <c r="DE9" s="156">
        <f>IF(DE6&lt;=Summary!$E$26,-'Monthly CF'!DE71-'Monthly CF'!DE39,0)</f>
        <v>0</v>
      </c>
      <c r="DF9" s="156">
        <f>IF(DF6&lt;=Summary!$E$26,-'Monthly CF'!DF71-'Monthly CF'!DF39,0)</f>
        <v>0</v>
      </c>
      <c r="DG9" s="156">
        <f>IF(DG6&lt;=Summary!$E$26,-'Monthly CF'!DG71-'Monthly CF'!DG39,0)</f>
        <v>0</v>
      </c>
      <c r="DH9" s="156">
        <f>IF(DH6&lt;=Summary!$E$26,-'Monthly CF'!DH71-'Monthly CF'!DH39,0)</f>
        <v>0</v>
      </c>
      <c r="DI9" s="156">
        <f>IF(DI6&lt;=Summary!$E$26,-'Monthly CF'!DI71-'Monthly CF'!DI39,0)</f>
        <v>0</v>
      </c>
      <c r="DJ9" s="156">
        <f>IF(DJ6&lt;=Summary!$E$26,-'Monthly CF'!DJ71-'Monthly CF'!DJ39,0)</f>
        <v>0</v>
      </c>
      <c r="DK9" s="156">
        <f>IF(DK6&lt;=Summary!$E$26,-'Monthly CF'!DK71-'Monthly CF'!DK39,0)</f>
        <v>0</v>
      </c>
      <c r="DL9" s="156">
        <f>IF(DL6&lt;=Summary!$E$26,-'Monthly CF'!DL71-'Monthly CF'!DL39,0)</f>
        <v>0</v>
      </c>
      <c r="DM9" s="156">
        <f>IF(DM6&lt;=Summary!$E$26,-'Monthly CF'!DM71-'Monthly CF'!DM39,0)</f>
        <v>0</v>
      </c>
      <c r="DN9" s="156">
        <f>IF(DN6&lt;=Summary!$E$26,-'Monthly CF'!DN71-'Monthly CF'!DN39,0)</f>
        <v>0</v>
      </c>
      <c r="DO9" s="156">
        <f>IF(DO6&lt;=Summary!$E$26,-'Monthly CF'!DO71-'Monthly CF'!DO39,0)</f>
        <v>0</v>
      </c>
      <c r="DP9" s="156">
        <f>IF(DP6&lt;=Summary!$E$26,-'Monthly CF'!DP71-'Monthly CF'!DP39,0)</f>
        <v>0</v>
      </c>
      <c r="DQ9" s="156">
        <f>IF(DQ6&lt;=Summary!$E$26,-'Monthly CF'!DQ71-'Monthly CF'!DQ39,0)</f>
        <v>0</v>
      </c>
      <c r="DR9" s="156">
        <f>IF(DR6&lt;=Summary!$E$26,-'Monthly CF'!DR71-'Monthly CF'!DR39,0)</f>
        <v>0</v>
      </c>
      <c r="DS9" s="156">
        <f>IF(DS6&lt;=Summary!$E$26,-'Monthly CF'!DS71-'Monthly CF'!DS39,0)</f>
        <v>0</v>
      </c>
      <c r="DT9" s="156">
        <f>IF(DT6&lt;=Summary!$E$26,-'Monthly CF'!DT71-'Monthly CF'!DT39,0)</f>
        <v>0</v>
      </c>
      <c r="DU9" s="156">
        <f>IF(DU6&lt;=Summary!$E$26,-'Monthly CF'!DU71-'Monthly CF'!DU39,0)</f>
        <v>0</v>
      </c>
      <c r="DV9" s="156">
        <f>IF(DV6&lt;=Summary!$E$26,-'Monthly CF'!DV71-'Monthly CF'!DV39,0)</f>
        <v>0</v>
      </c>
      <c r="DW9" s="156">
        <f>IF(DW6&lt;=Summary!$E$26,-'Monthly CF'!DW71-'Monthly CF'!DW39,0)</f>
        <v>0</v>
      </c>
      <c r="DX9" s="156">
        <f>IF(DX6&lt;=Summary!$E$26,-'Monthly CF'!DX71-'Monthly CF'!DX39,0)</f>
        <v>0</v>
      </c>
      <c r="DY9" s="156">
        <f>IF(DY6&lt;=Summary!$E$26,-'Monthly CF'!DY71-'Monthly CF'!DY39,0)</f>
        <v>0</v>
      </c>
      <c r="DZ9" s="156">
        <f>IF(DZ6&lt;=Summary!$E$26,-'Monthly CF'!DZ71-'Monthly CF'!DZ39,0)</f>
        <v>0</v>
      </c>
      <c r="EA9" s="156">
        <f>IF(EA6&lt;=Summary!$E$26,-'Monthly CF'!EA71-'Monthly CF'!EA39,0)</f>
        <v>0</v>
      </c>
      <c r="EB9" s="156">
        <f>IF(EB6&lt;=Summary!$E$26,-'Monthly CF'!EB71-'Monthly CF'!EB39,0)</f>
        <v>0</v>
      </c>
      <c r="EC9" s="156">
        <f>IF(EC6&lt;=Summary!$E$26,-'Monthly CF'!EC71-'Monthly CF'!EC39,0)</f>
        <v>0</v>
      </c>
      <c r="ED9" s="156">
        <f>IF(ED6&lt;=Summary!$E$26,-'Monthly CF'!ED71-'Monthly CF'!ED39,0)</f>
        <v>0</v>
      </c>
      <c r="EE9" s="158">
        <f>IF(EE6&lt;=Summary!$E$26,-'Monthly CF'!EE71-'Monthly CF'!EE39,0)</f>
        <v>0</v>
      </c>
    </row>
    <row r="10" spans="1:135" x14ac:dyDescent="0.25">
      <c r="A10" s="256">
        <f t="shared" ca="1" si="6"/>
        <v>545911.63149380765</v>
      </c>
      <c r="B10" s="258" t="s">
        <v>236</v>
      </c>
      <c r="C10" s="216">
        <v>0</v>
      </c>
      <c r="D10" s="217">
        <f>IF(D6&lt;=Summary!$E$26,'Monthly CF'!D72,0)</f>
        <v>0</v>
      </c>
      <c r="E10" s="217">
        <f>IF(E6&lt;=Summary!$E$26,'Monthly CF'!E72,0)</f>
        <v>0</v>
      </c>
      <c r="F10" s="217">
        <f>IF(F6&lt;=Summary!$E$26,'Monthly CF'!F72,0)</f>
        <v>0</v>
      </c>
      <c r="G10" s="217">
        <f>IF(G6&lt;=Summary!$E$26,'Monthly CF'!G72,0)</f>
        <v>0</v>
      </c>
      <c r="H10" s="217">
        <f>IF(H6&lt;=Summary!$E$26,'Monthly CF'!H72,0)</f>
        <v>0</v>
      </c>
      <c r="I10" s="217">
        <f>IF(I6&lt;=Summary!$E$26,'Monthly CF'!I72,0)</f>
        <v>0</v>
      </c>
      <c r="J10" s="217">
        <f>IF(J6&lt;=Summary!$E$26,'Monthly CF'!J72,0)</f>
        <v>0</v>
      </c>
      <c r="K10" s="217">
        <f>IF(K6&lt;=Summary!$E$26,'Monthly CF'!K72,0)</f>
        <v>0</v>
      </c>
      <c r="L10" s="217">
        <f>IF(L6&lt;=Summary!$E$26,'Monthly CF'!L72,0)</f>
        <v>0</v>
      </c>
      <c r="M10" s="217">
        <f>IF(M6&lt;=Summary!$E$26,'Monthly CF'!M72,0)</f>
        <v>0</v>
      </c>
      <c r="N10" s="217">
        <f>IF(N6&lt;=Summary!$E$26,'Monthly CF'!N72,0)</f>
        <v>0</v>
      </c>
      <c r="O10" s="217">
        <f>IF(O6&lt;=Summary!$E$26,'Monthly CF'!O72,0)</f>
        <v>0</v>
      </c>
      <c r="P10" s="217">
        <f>IF(P6&lt;=Summary!$E$26,'Monthly CF'!P72,0)</f>
        <v>0</v>
      </c>
      <c r="Q10" s="217">
        <f>IF(Q6&lt;=Summary!$E$26,'Monthly CF'!Q72,0)</f>
        <v>0</v>
      </c>
      <c r="R10" s="217">
        <f>IF(R6&lt;=Summary!$E$26,'Monthly CF'!R72,0)</f>
        <v>0</v>
      </c>
      <c r="S10" s="217">
        <f>IF(S6&lt;=Summary!$E$26,'Monthly CF'!S72,0)</f>
        <v>0</v>
      </c>
      <c r="T10" s="217">
        <f>IF(T6&lt;=Summary!$E$26,'Monthly CF'!T72,0)</f>
        <v>0</v>
      </c>
      <c r="U10" s="217">
        <f>IF(U6&lt;=Summary!$E$26,'Monthly CF'!U72,0)</f>
        <v>0</v>
      </c>
      <c r="V10" s="217">
        <f>IF(V6&lt;=Summary!$E$26,'Monthly CF'!V72,0)</f>
        <v>0</v>
      </c>
      <c r="W10" s="217">
        <f>IF(W6&lt;=Summary!$E$26,'Monthly CF'!W72,0)</f>
        <v>0</v>
      </c>
      <c r="X10" s="217">
        <f ca="1">IF(X6&lt;=Summary!$E$26,'Monthly CF'!X72,0)</f>
        <v>0</v>
      </c>
      <c r="Y10" s="217">
        <f ca="1">IF(Y6&lt;=Summary!$E$26,'Monthly CF'!Y72,0)</f>
        <v>0</v>
      </c>
      <c r="Z10" s="217">
        <f ca="1">IF(Z6&lt;=Summary!$E$26,'Monthly CF'!Z72,0)</f>
        <v>0</v>
      </c>
      <c r="AA10" s="217">
        <f ca="1">IF(AA6&lt;=Summary!$E$26,'Monthly CF'!AA72,0)</f>
        <v>0</v>
      </c>
      <c r="AB10" s="217">
        <f ca="1">IF(AB6&lt;=Summary!$E$26,'Monthly CF'!AB72,0)</f>
        <v>0</v>
      </c>
      <c r="AC10" s="217">
        <f ca="1">IF(AC6&lt;=Summary!$E$26,'Monthly CF'!AC72,0)</f>
        <v>27531.021381432183</v>
      </c>
      <c r="AD10" s="217">
        <f ca="1">IF(AD6&lt;=Summary!$E$26,'Monthly CF'!AD72,0)</f>
        <v>30670.529960534765</v>
      </c>
      <c r="AE10" s="217">
        <f ca="1">IF(AE6&lt;=Summary!$E$26,'Monthly CF'!AE72,0)</f>
        <v>32431.799940353038</v>
      </c>
      <c r="AF10" s="217">
        <f ca="1">IF(AF6&lt;=Summary!$E$26,'Monthly CF'!AF72,0)</f>
        <v>33554.185655973568</v>
      </c>
      <c r="AG10" s="217">
        <f ca="1">IF(AG6&lt;=Summary!$E$26,'Monthly CF'!AG72,0)</f>
        <v>45540.375079203579</v>
      </c>
      <c r="AH10" s="217">
        <f ca="1">IF(AH6&lt;=Summary!$E$26,'Monthly CF'!AH72,0)</f>
        <v>55542.322870330419</v>
      </c>
      <c r="AI10" s="217">
        <f ca="1">IF(AI6&lt;=Summary!$E$26,'Monthly CF'!AI72,0)</f>
        <v>55542.208524473222</v>
      </c>
      <c r="AJ10" s="217">
        <f ca="1">IF(AJ6&lt;=Summary!$E$26,'Monthly CF'!AJ72,0)</f>
        <v>56501.679463618595</v>
      </c>
      <c r="AK10" s="217">
        <f ca="1">IF(AK6&lt;=Summary!$E$26,'Monthly CF'!AK72,0)</f>
        <v>62311.945996349386</v>
      </c>
      <c r="AL10" s="217">
        <f ca="1">IF(AL6&lt;=Summary!$E$26,'Monthly CF'!AL72,0)</f>
        <v>73142.839049803428</v>
      </c>
      <c r="AM10" s="217">
        <f ca="1">IF(AM6&lt;=Summary!$E$26,'Monthly CF'!AM72,0)</f>
        <v>73142.723571735391</v>
      </c>
      <c r="AN10" s="217">
        <f>IF(AN6&lt;=Summary!$E$26,'Monthly CF'!AN72,0)</f>
        <v>0</v>
      </c>
      <c r="AO10" s="217">
        <f>IF(AO6&lt;=Summary!$E$26,'Monthly CF'!AO72,0)</f>
        <v>0</v>
      </c>
      <c r="AP10" s="217">
        <f>IF(AP6&lt;=Summary!$E$26,'Monthly CF'!AP72,0)</f>
        <v>0</v>
      </c>
      <c r="AQ10" s="217">
        <f>IF(AQ6&lt;=Summary!$E$26,'Monthly CF'!AQ72,0)</f>
        <v>0</v>
      </c>
      <c r="AR10" s="217">
        <f>IF(AR6&lt;=Summary!$E$26,'Monthly CF'!AR72,0)</f>
        <v>0</v>
      </c>
      <c r="AS10" s="217">
        <f>IF(AS6&lt;=Summary!$E$26,'Monthly CF'!AS72,0)</f>
        <v>0</v>
      </c>
      <c r="AT10" s="217">
        <f>IF(AT6&lt;=Summary!$E$26,'Monthly CF'!AT72,0)</f>
        <v>0</v>
      </c>
      <c r="AU10" s="217">
        <f>IF(AU6&lt;=Summary!$E$26,'Monthly CF'!AU72,0)</f>
        <v>0</v>
      </c>
      <c r="AV10" s="217">
        <f>IF(AV6&lt;=Summary!$E$26,'Monthly CF'!AV72,0)</f>
        <v>0</v>
      </c>
      <c r="AW10" s="217">
        <f>IF(AW6&lt;=Summary!$E$26,'Monthly CF'!AW72,0)</f>
        <v>0</v>
      </c>
      <c r="AX10" s="217">
        <f>IF(AX6&lt;=Summary!$E$26,'Monthly CF'!AX72,0)</f>
        <v>0</v>
      </c>
      <c r="AY10" s="217">
        <f>IF(AY6&lt;=Summary!$E$26,'Monthly CF'!AY72,0)</f>
        <v>0</v>
      </c>
      <c r="AZ10" s="217">
        <f>IF(AZ6&lt;=Summary!$E$26,'Monthly CF'!AZ72,0)</f>
        <v>0</v>
      </c>
      <c r="BA10" s="217">
        <f>IF(BA6&lt;=Summary!$E$26,'Monthly CF'!BA72,0)</f>
        <v>0</v>
      </c>
      <c r="BB10" s="217">
        <f>IF(BB6&lt;=Summary!$E$26,'Monthly CF'!BB72,0)</f>
        <v>0</v>
      </c>
      <c r="BC10" s="217">
        <f>IF(BC6&lt;=Summary!$E$26,'Monthly CF'!BC72,0)</f>
        <v>0</v>
      </c>
      <c r="BD10" s="217">
        <f>IF(BD6&lt;=Summary!$E$26,'Monthly CF'!BD72,0)</f>
        <v>0</v>
      </c>
      <c r="BE10" s="217">
        <f>IF(BE6&lt;=Summary!$E$26,'Monthly CF'!BE72,0)</f>
        <v>0</v>
      </c>
      <c r="BF10" s="217">
        <f>IF(BF6&lt;=Summary!$E$26,'Monthly CF'!BF72,0)</f>
        <v>0</v>
      </c>
      <c r="BG10" s="217">
        <f>IF(BG6&lt;=Summary!$E$26,'Monthly CF'!BG72,0)</f>
        <v>0</v>
      </c>
      <c r="BH10" s="217">
        <f>IF(BH6&lt;=Summary!$E$26,'Monthly CF'!BH72,0)</f>
        <v>0</v>
      </c>
      <c r="BI10" s="217">
        <f>IF(BI6&lt;=Summary!$E$26,'Monthly CF'!BI72,0)</f>
        <v>0</v>
      </c>
      <c r="BJ10" s="217">
        <f>IF(BJ6&lt;=Summary!$E$26,'Monthly CF'!BJ72,0)</f>
        <v>0</v>
      </c>
      <c r="BK10" s="217">
        <f>IF(BK6&lt;=Summary!$E$26,'Monthly CF'!BK72,0)</f>
        <v>0</v>
      </c>
      <c r="BL10" s="217">
        <f>IF(BL6&lt;=Summary!$E$26,'Monthly CF'!BL72,0)</f>
        <v>0</v>
      </c>
      <c r="BM10" s="217">
        <f>IF(BM6&lt;=Summary!$E$26,'Monthly CF'!BM72,0)</f>
        <v>0</v>
      </c>
      <c r="BN10" s="217">
        <f>IF(BN6&lt;=Summary!$E$26,'Monthly CF'!BN72,0)</f>
        <v>0</v>
      </c>
      <c r="BO10" s="217">
        <f>IF(BO6&lt;=Summary!$E$26,'Monthly CF'!BO72,0)</f>
        <v>0</v>
      </c>
      <c r="BP10" s="217">
        <f>IF(BP6&lt;=Summary!$E$26,'Monthly CF'!BP72,0)</f>
        <v>0</v>
      </c>
      <c r="BQ10" s="217">
        <f>IF(BQ6&lt;=Summary!$E$26,'Monthly CF'!BQ72,0)</f>
        <v>0</v>
      </c>
      <c r="BR10" s="217">
        <f>IF(BR6&lt;=Summary!$E$26,'Monthly CF'!BR72,0)</f>
        <v>0</v>
      </c>
      <c r="BS10" s="217">
        <f>IF(BS6&lt;=Summary!$E$26,'Monthly CF'!BS72,0)</f>
        <v>0</v>
      </c>
      <c r="BT10" s="217">
        <f>IF(BT6&lt;=Summary!$E$26,'Monthly CF'!BT72,0)</f>
        <v>0</v>
      </c>
      <c r="BU10" s="217">
        <f>IF(BU6&lt;=Summary!$E$26,'Monthly CF'!BU72,0)</f>
        <v>0</v>
      </c>
      <c r="BV10" s="217">
        <f>IF(BV6&lt;=Summary!$E$26,'Monthly CF'!BV72,0)</f>
        <v>0</v>
      </c>
      <c r="BW10" s="217">
        <f>IF(BW6&lt;=Summary!$E$26,'Monthly CF'!BW72,0)</f>
        <v>0</v>
      </c>
      <c r="BX10" s="217">
        <f>IF(BX6&lt;=Summary!$E$26,'Monthly CF'!BX72,0)</f>
        <v>0</v>
      </c>
      <c r="BY10" s="217">
        <f>IF(BY6&lt;=Summary!$E$26,'Monthly CF'!BY72,0)</f>
        <v>0</v>
      </c>
      <c r="BZ10" s="217">
        <f>IF(BZ6&lt;=Summary!$E$26,'Monthly CF'!BZ72,0)</f>
        <v>0</v>
      </c>
      <c r="CA10" s="217">
        <f>IF(CA6&lt;=Summary!$E$26,'Monthly CF'!CA72,0)</f>
        <v>0</v>
      </c>
      <c r="CB10" s="217">
        <f>IF(CB6&lt;=Summary!$E$26,'Monthly CF'!CB72,0)</f>
        <v>0</v>
      </c>
      <c r="CC10" s="217">
        <f>IF(CC6&lt;=Summary!$E$26,'Monthly CF'!CC72,0)</f>
        <v>0</v>
      </c>
      <c r="CD10" s="217">
        <f>IF(CD6&lt;=Summary!$E$26,'Monthly CF'!CD72,0)</f>
        <v>0</v>
      </c>
      <c r="CE10" s="217">
        <f>IF(CE6&lt;=Summary!$E$26,'Monthly CF'!CE72,0)</f>
        <v>0</v>
      </c>
      <c r="CF10" s="217">
        <f>IF(CF6&lt;=Summary!$E$26,'Monthly CF'!CF72,0)</f>
        <v>0</v>
      </c>
      <c r="CG10" s="217">
        <f>IF(CG6&lt;=Summary!$E$26,'Monthly CF'!CG72,0)</f>
        <v>0</v>
      </c>
      <c r="CH10" s="217">
        <f>IF(CH6&lt;=Summary!$E$26,'Monthly CF'!CH72,0)</f>
        <v>0</v>
      </c>
      <c r="CI10" s="217">
        <f>IF(CI6&lt;=Summary!$E$26,'Monthly CF'!CI72,0)</f>
        <v>0</v>
      </c>
      <c r="CJ10" s="217">
        <f>IF(CJ6&lt;=Summary!$E$26,'Monthly CF'!CJ72,0)</f>
        <v>0</v>
      </c>
      <c r="CK10" s="217">
        <f>IF(CK6&lt;=Summary!$E$26,'Monthly CF'!CK72,0)</f>
        <v>0</v>
      </c>
      <c r="CL10" s="217">
        <f>IF(CL6&lt;=Summary!$E$26,'Monthly CF'!CL72,0)</f>
        <v>0</v>
      </c>
      <c r="CM10" s="217">
        <f>IF(CM6&lt;=Summary!$E$26,'Monthly CF'!CM72,0)</f>
        <v>0</v>
      </c>
      <c r="CN10" s="217">
        <f>IF(CN6&lt;=Summary!$E$26,'Monthly CF'!CN72,0)</f>
        <v>0</v>
      </c>
      <c r="CO10" s="217">
        <f>IF(CO6&lt;=Summary!$E$26,'Monthly CF'!CO72,0)</f>
        <v>0</v>
      </c>
      <c r="CP10" s="217">
        <f>IF(CP6&lt;=Summary!$E$26,'Monthly CF'!CP72,0)</f>
        <v>0</v>
      </c>
      <c r="CQ10" s="217">
        <f>IF(CQ6&lt;=Summary!$E$26,'Monthly CF'!CQ72,0)</f>
        <v>0</v>
      </c>
      <c r="CR10" s="217">
        <f>IF(CR6&lt;=Summary!$E$26,'Monthly CF'!CR72,0)</f>
        <v>0</v>
      </c>
      <c r="CS10" s="217">
        <f>IF(CS6&lt;=Summary!$E$26,'Monthly CF'!CS72,0)</f>
        <v>0</v>
      </c>
      <c r="CT10" s="217">
        <f>IF(CT6&lt;=Summary!$E$26,'Monthly CF'!CT72,0)</f>
        <v>0</v>
      </c>
      <c r="CU10" s="217">
        <f>IF(CU6&lt;=Summary!$E$26,'Monthly CF'!CU72,0)</f>
        <v>0</v>
      </c>
      <c r="CV10" s="217">
        <f>IF(CV6&lt;=Summary!$E$26,'Monthly CF'!CV72,0)</f>
        <v>0</v>
      </c>
      <c r="CW10" s="217">
        <f>IF(CW6&lt;=Summary!$E$26,'Monthly CF'!CW72,0)</f>
        <v>0</v>
      </c>
      <c r="CX10" s="217">
        <f>IF(CX6&lt;=Summary!$E$26,'Monthly CF'!CX72,0)</f>
        <v>0</v>
      </c>
      <c r="CY10" s="217">
        <f>IF(CY6&lt;=Summary!$E$26,'Monthly CF'!CY72,0)</f>
        <v>0</v>
      </c>
      <c r="CZ10" s="217">
        <f>IF(CZ6&lt;=Summary!$E$26,'Monthly CF'!CZ72,0)</f>
        <v>0</v>
      </c>
      <c r="DA10" s="217">
        <f>IF(DA6&lt;=Summary!$E$26,'Monthly CF'!DA72,0)</f>
        <v>0</v>
      </c>
      <c r="DB10" s="217">
        <f>IF(DB6&lt;=Summary!$E$26,'Monthly CF'!DB72,0)</f>
        <v>0</v>
      </c>
      <c r="DC10" s="217">
        <f>IF(DC6&lt;=Summary!$E$26,'Monthly CF'!DC72,0)</f>
        <v>0</v>
      </c>
      <c r="DD10" s="217">
        <f>IF(DD6&lt;=Summary!$E$26,'Monthly CF'!DD72,0)</f>
        <v>0</v>
      </c>
      <c r="DE10" s="217">
        <f>IF(DE6&lt;=Summary!$E$26,'Monthly CF'!DE72,0)</f>
        <v>0</v>
      </c>
      <c r="DF10" s="217">
        <f>IF(DF6&lt;=Summary!$E$26,'Monthly CF'!DF72,0)</f>
        <v>0</v>
      </c>
      <c r="DG10" s="217">
        <f>IF(DG6&lt;=Summary!$E$26,'Monthly CF'!DG72,0)</f>
        <v>0</v>
      </c>
      <c r="DH10" s="217">
        <f>IF(DH6&lt;=Summary!$E$26,'Monthly CF'!DH72,0)</f>
        <v>0</v>
      </c>
      <c r="DI10" s="217">
        <f>IF(DI6&lt;=Summary!$E$26,'Monthly CF'!DI72,0)</f>
        <v>0</v>
      </c>
      <c r="DJ10" s="217">
        <f>IF(DJ6&lt;=Summary!$E$26,'Monthly CF'!DJ72,0)</f>
        <v>0</v>
      </c>
      <c r="DK10" s="217">
        <f>IF(DK6&lt;=Summary!$E$26,'Monthly CF'!DK72,0)</f>
        <v>0</v>
      </c>
      <c r="DL10" s="217">
        <f>IF(DL6&lt;=Summary!$E$26,'Monthly CF'!DL72,0)</f>
        <v>0</v>
      </c>
      <c r="DM10" s="217">
        <f>IF(DM6&lt;=Summary!$E$26,'Monthly CF'!DM72,0)</f>
        <v>0</v>
      </c>
      <c r="DN10" s="217">
        <f>IF(DN6&lt;=Summary!$E$26,'Monthly CF'!DN72,0)</f>
        <v>0</v>
      </c>
      <c r="DO10" s="217">
        <f>IF(DO6&lt;=Summary!$E$26,'Monthly CF'!DO72,0)</f>
        <v>0</v>
      </c>
      <c r="DP10" s="217">
        <f>IF(DP6&lt;=Summary!$E$26,'Monthly CF'!DP72,0)</f>
        <v>0</v>
      </c>
      <c r="DQ10" s="217">
        <f>IF(DQ6&lt;=Summary!$E$26,'Monthly CF'!DQ72,0)</f>
        <v>0</v>
      </c>
      <c r="DR10" s="217">
        <f>IF(DR6&lt;=Summary!$E$26,'Monthly CF'!DR72,0)</f>
        <v>0</v>
      </c>
      <c r="DS10" s="217">
        <f>IF(DS6&lt;=Summary!$E$26,'Monthly CF'!DS72,0)</f>
        <v>0</v>
      </c>
      <c r="DT10" s="217">
        <f>IF(DT6&lt;=Summary!$E$26,'Monthly CF'!DT72,0)</f>
        <v>0</v>
      </c>
      <c r="DU10" s="217">
        <f>IF(DU6&lt;=Summary!$E$26,'Monthly CF'!DU72,0)</f>
        <v>0</v>
      </c>
      <c r="DV10" s="217">
        <f>IF(DV6&lt;=Summary!$E$26,'Monthly CF'!DV72,0)</f>
        <v>0</v>
      </c>
      <c r="DW10" s="217">
        <f>IF(DW6&lt;=Summary!$E$26,'Monthly CF'!DW72,0)</f>
        <v>0</v>
      </c>
      <c r="DX10" s="217">
        <f>IF(DX6&lt;=Summary!$E$26,'Monthly CF'!DX72,0)</f>
        <v>0</v>
      </c>
      <c r="DY10" s="217">
        <f>IF(DY6&lt;=Summary!$E$26,'Monthly CF'!DY72,0)</f>
        <v>0</v>
      </c>
      <c r="DZ10" s="217">
        <f>IF(DZ6&lt;=Summary!$E$26,'Monthly CF'!DZ72,0)</f>
        <v>0</v>
      </c>
      <c r="EA10" s="217">
        <f>IF(EA6&lt;=Summary!$E$26,'Monthly CF'!EA72,0)</f>
        <v>0</v>
      </c>
      <c r="EB10" s="217">
        <f>IF(EB6&lt;=Summary!$E$26,'Monthly CF'!EB72,0)</f>
        <v>0</v>
      </c>
      <c r="EC10" s="217">
        <f>IF(EC6&lt;=Summary!$E$26,'Monthly CF'!EC72,0)</f>
        <v>0</v>
      </c>
      <c r="ED10" s="217">
        <f>IF(ED6&lt;=Summary!$E$26,'Monthly CF'!ED72,0)</f>
        <v>0</v>
      </c>
      <c r="EE10" s="218">
        <f>IF(EE6&lt;=Summary!$E$26,'Monthly CF'!EE72,0)</f>
        <v>0</v>
      </c>
    </row>
    <row r="12" spans="1:135" x14ac:dyDescent="0.25">
      <c r="A12" s="166" t="s">
        <v>261</v>
      </c>
      <c r="B12" s="171" t="s">
        <v>267</v>
      </c>
      <c r="C12" s="248"/>
      <c r="D12" s="248"/>
      <c r="E12" s="248"/>
      <c r="F12" s="248"/>
      <c r="G12" s="248"/>
      <c r="H12" s="248"/>
      <c r="I12" s="248"/>
      <c r="J12" s="248"/>
      <c r="K12" s="248"/>
      <c r="L12" s="248"/>
      <c r="M12" s="248"/>
      <c r="N12" s="248"/>
      <c r="O12" s="248"/>
      <c r="P12" s="248"/>
      <c r="Q12" s="248"/>
      <c r="R12" s="248"/>
      <c r="S12" s="248"/>
      <c r="T12" s="248"/>
      <c r="U12" s="248"/>
      <c r="V12" s="248"/>
      <c r="W12" s="248"/>
      <c r="X12" s="248"/>
      <c r="Y12" s="248"/>
      <c r="Z12" s="248"/>
      <c r="AA12" s="248"/>
      <c r="AB12" s="248"/>
      <c r="AC12" s="248"/>
      <c r="AD12" s="248"/>
      <c r="AE12" s="248"/>
      <c r="AF12" s="248"/>
      <c r="AG12" s="248"/>
      <c r="AH12" s="248"/>
      <c r="AI12" s="248"/>
      <c r="AJ12" s="248"/>
      <c r="AK12" s="248"/>
      <c r="AL12" s="248"/>
      <c r="AM12" s="248"/>
      <c r="AN12" s="248"/>
      <c r="AO12" s="248"/>
      <c r="AP12" s="248"/>
      <c r="AQ12" s="248"/>
      <c r="AR12" s="248"/>
      <c r="AS12" s="248"/>
      <c r="AT12" s="248"/>
      <c r="AU12" s="248"/>
      <c r="AV12" s="248"/>
      <c r="AW12" s="248"/>
      <c r="AX12" s="248"/>
      <c r="AY12" s="248"/>
      <c r="AZ12" s="248"/>
      <c r="BA12" s="248"/>
      <c r="BB12" s="248"/>
      <c r="BC12" s="248"/>
      <c r="BD12" s="248"/>
      <c r="BE12" s="248"/>
      <c r="BF12" s="248"/>
      <c r="BG12" s="248"/>
      <c r="BH12" s="248"/>
      <c r="BI12" s="248"/>
      <c r="BJ12" s="248"/>
      <c r="BK12" s="248"/>
      <c r="BL12" s="248"/>
      <c r="BM12" s="248"/>
      <c r="BN12" s="248"/>
      <c r="BO12" s="248"/>
      <c r="BP12" s="248"/>
      <c r="BQ12" s="248"/>
      <c r="BR12" s="248"/>
      <c r="BS12" s="248"/>
      <c r="BT12" s="248"/>
      <c r="BU12" s="248"/>
      <c r="BV12" s="248"/>
      <c r="BW12" s="248"/>
      <c r="BX12" s="248"/>
      <c r="BY12" s="248"/>
      <c r="BZ12" s="248"/>
      <c r="CA12" s="248"/>
      <c r="CB12" s="248"/>
      <c r="CC12" s="248"/>
      <c r="CD12" s="248"/>
      <c r="CE12" s="248"/>
      <c r="CF12" s="248"/>
      <c r="CG12" s="248"/>
      <c r="CH12" s="248"/>
      <c r="CI12" s="248"/>
      <c r="CJ12" s="248"/>
      <c r="CK12" s="248"/>
      <c r="CL12" s="248"/>
      <c r="CM12" s="248"/>
      <c r="CN12" s="248"/>
      <c r="CO12" s="248"/>
      <c r="CP12" s="248"/>
      <c r="CQ12" s="248"/>
      <c r="CR12" s="248"/>
      <c r="CS12" s="248"/>
      <c r="CT12" s="248"/>
      <c r="CU12" s="248"/>
      <c r="CV12" s="248"/>
      <c r="CW12" s="248"/>
      <c r="CX12" s="248"/>
      <c r="CY12" s="248"/>
      <c r="CZ12" s="248"/>
      <c r="DA12" s="248"/>
      <c r="DB12" s="248"/>
      <c r="DC12" s="248"/>
      <c r="DD12" s="248"/>
      <c r="DE12" s="248"/>
      <c r="DF12" s="248"/>
      <c r="DG12" s="248"/>
      <c r="DH12" s="248"/>
      <c r="DI12" s="248"/>
      <c r="DJ12" s="248"/>
      <c r="DK12" s="248"/>
      <c r="DL12" s="248"/>
      <c r="DM12" s="248"/>
      <c r="DN12" s="248"/>
      <c r="DO12" s="248"/>
      <c r="DP12" s="248"/>
      <c r="DQ12" s="248"/>
      <c r="DR12" s="248"/>
      <c r="DS12" s="248"/>
      <c r="DT12" s="248"/>
      <c r="DU12" s="248"/>
      <c r="DV12" s="248"/>
      <c r="DW12" s="248"/>
      <c r="DX12" s="248"/>
      <c r="DY12" s="248"/>
      <c r="DZ12" s="248"/>
      <c r="EA12" s="248"/>
      <c r="EB12" s="248"/>
      <c r="EC12" s="248"/>
      <c r="ED12" s="248"/>
      <c r="EE12" s="249">
        <v>0</v>
      </c>
    </row>
    <row r="13" spans="1:135" x14ac:dyDescent="0.25">
      <c r="A13" s="47" t="str">
        <f ca="1">IF(ABS(A15-A16)&lt;0.0001,"OK","ERROR")</f>
        <v>OK</v>
      </c>
      <c r="B13" s="250" t="s">
        <v>150</v>
      </c>
      <c r="C13" s="251">
        <v>0</v>
      </c>
      <c r="D13" s="251">
        <f>C13+1</f>
        <v>1</v>
      </c>
      <c r="E13" s="251">
        <f t="shared" ref="E13:BP13" si="7">D13+1</f>
        <v>2</v>
      </c>
      <c r="F13" s="251">
        <f t="shared" si="7"/>
        <v>3</v>
      </c>
      <c r="G13" s="251">
        <f t="shared" si="7"/>
        <v>4</v>
      </c>
      <c r="H13" s="251">
        <f t="shared" si="7"/>
        <v>5</v>
      </c>
      <c r="I13" s="251">
        <f t="shared" si="7"/>
        <v>6</v>
      </c>
      <c r="J13" s="251">
        <f t="shared" si="7"/>
        <v>7</v>
      </c>
      <c r="K13" s="251">
        <f t="shared" si="7"/>
        <v>8</v>
      </c>
      <c r="L13" s="251">
        <f t="shared" si="7"/>
        <v>9</v>
      </c>
      <c r="M13" s="251">
        <f t="shared" si="7"/>
        <v>10</v>
      </c>
      <c r="N13" s="251">
        <f t="shared" si="7"/>
        <v>11</v>
      </c>
      <c r="O13" s="251">
        <f t="shared" si="7"/>
        <v>12</v>
      </c>
      <c r="P13" s="251">
        <f t="shared" si="7"/>
        <v>13</v>
      </c>
      <c r="Q13" s="251">
        <f t="shared" si="7"/>
        <v>14</v>
      </c>
      <c r="R13" s="251">
        <f t="shared" si="7"/>
        <v>15</v>
      </c>
      <c r="S13" s="251">
        <f t="shared" si="7"/>
        <v>16</v>
      </c>
      <c r="T13" s="251">
        <f t="shared" si="7"/>
        <v>17</v>
      </c>
      <c r="U13" s="251">
        <f t="shared" si="7"/>
        <v>18</v>
      </c>
      <c r="V13" s="251">
        <f t="shared" si="7"/>
        <v>19</v>
      </c>
      <c r="W13" s="251">
        <f t="shared" si="7"/>
        <v>20</v>
      </c>
      <c r="X13" s="251">
        <f t="shared" si="7"/>
        <v>21</v>
      </c>
      <c r="Y13" s="251">
        <f t="shared" si="7"/>
        <v>22</v>
      </c>
      <c r="Z13" s="251">
        <f t="shared" si="7"/>
        <v>23</v>
      </c>
      <c r="AA13" s="251">
        <f t="shared" si="7"/>
        <v>24</v>
      </c>
      <c r="AB13" s="251">
        <f t="shared" si="7"/>
        <v>25</v>
      </c>
      <c r="AC13" s="251">
        <f t="shared" si="7"/>
        <v>26</v>
      </c>
      <c r="AD13" s="251">
        <f t="shared" si="7"/>
        <v>27</v>
      </c>
      <c r="AE13" s="251">
        <f t="shared" si="7"/>
        <v>28</v>
      </c>
      <c r="AF13" s="251">
        <f t="shared" si="7"/>
        <v>29</v>
      </c>
      <c r="AG13" s="251">
        <f t="shared" si="7"/>
        <v>30</v>
      </c>
      <c r="AH13" s="251">
        <f t="shared" si="7"/>
        <v>31</v>
      </c>
      <c r="AI13" s="251">
        <f t="shared" si="7"/>
        <v>32</v>
      </c>
      <c r="AJ13" s="251">
        <f t="shared" si="7"/>
        <v>33</v>
      </c>
      <c r="AK13" s="251">
        <f t="shared" si="7"/>
        <v>34</v>
      </c>
      <c r="AL13" s="251">
        <f t="shared" si="7"/>
        <v>35</v>
      </c>
      <c r="AM13" s="251">
        <f t="shared" si="7"/>
        <v>36</v>
      </c>
      <c r="AN13" s="251">
        <f t="shared" si="7"/>
        <v>37</v>
      </c>
      <c r="AO13" s="251">
        <f t="shared" si="7"/>
        <v>38</v>
      </c>
      <c r="AP13" s="251">
        <f t="shared" si="7"/>
        <v>39</v>
      </c>
      <c r="AQ13" s="251">
        <f t="shared" si="7"/>
        <v>40</v>
      </c>
      <c r="AR13" s="251">
        <f t="shared" si="7"/>
        <v>41</v>
      </c>
      <c r="AS13" s="251">
        <f t="shared" si="7"/>
        <v>42</v>
      </c>
      <c r="AT13" s="251">
        <f t="shared" si="7"/>
        <v>43</v>
      </c>
      <c r="AU13" s="251">
        <f t="shared" si="7"/>
        <v>44</v>
      </c>
      <c r="AV13" s="251">
        <f t="shared" si="7"/>
        <v>45</v>
      </c>
      <c r="AW13" s="251">
        <f t="shared" si="7"/>
        <v>46</v>
      </c>
      <c r="AX13" s="251">
        <f t="shared" si="7"/>
        <v>47</v>
      </c>
      <c r="AY13" s="251">
        <f t="shared" si="7"/>
        <v>48</v>
      </c>
      <c r="AZ13" s="251">
        <f t="shared" si="7"/>
        <v>49</v>
      </c>
      <c r="BA13" s="251">
        <f t="shared" si="7"/>
        <v>50</v>
      </c>
      <c r="BB13" s="251">
        <f t="shared" si="7"/>
        <v>51</v>
      </c>
      <c r="BC13" s="251">
        <f t="shared" si="7"/>
        <v>52</v>
      </c>
      <c r="BD13" s="251">
        <f t="shared" si="7"/>
        <v>53</v>
      </c>
      <c r="BE13" s="251">
        <f t="shared" si="7"/>
        <v>54</v>
      </c>
      <c r="BF13" s="251">
        <f t="shared" si="7"/>
        <v>55</v>
      </c>
      <c r="BG13" s="251">
        <f t="shared" si="7"/>
        <v>56</v>
      </c>
      <c r="BH13" s="251">
        <f t="shared" si="7"/>
        <v>57</v>
      </c>
      <c r="BI13" s="251">
        <f t="shared" si="7"/>
        <v>58</v>
      </c>
      <c r="BJ13" s="251">
        <f t="shared" si="7"/>
        <v>59</v>
      </c>
      <c r="BK13" s="251">
        <f t="shared" si="7"/>
        <v>60</v>
      </c>
      <c r="BL13" s="251">
        <f t="shared" si="7"/>
        <v>61</v>
      </c>
      <c r="BM13" s="251">
        <f t="shared" si="7"/>
        <v>62</v>
      </c>
      <c r="BN13" s="251">
        <f t="shared" si="7"/>
        <v>63</v>
      </c>
      <c r="BO13" s="251">
        <f t="shared" si="7"/>
        <v>64</v>
      </c>
      <c r="BP13" s="251">
        <f t="shared" si="7"/>
        <v>65</v>
      </c>
      <c r="BQ13" s="251">
        <f t="shared" ref="BQ13:EB13" si="8">BP13+1</f>
        <v>66</v>
      </c>
      <c r="BR13" s="251">
        <f t="shared" si="8"/>
        <v>67</v>
      </c>
      <c r="BS13" s="251">
        <f t="shared" si="8"/>
        <v>68</v>
      </c>
      <c r="BT13" s="251">
        <f t="shared" si="8"/>
        <v>69</v>
      </c>
      <c r="BU13" s="251">
        <f t="shared" si="8"/>
        <v>70</v>
      </c>
      <c r="BV13" s="251">
        <f t="shared" si="8"/>
        <v>71</v>
      </c>
      <c r="BW13" s="251">
        <f t="shared" si="8"/>
        <v>72</v>
      </c>
      <c r="BX13" s="251">
        <f t="shared" si="8"/>
        <v>73</v>
      </c>
      <c r="BY13" s="251">
        <f t="shared" si="8"/>
        <v>74</v>
      </c>
      <c r="BZ13" s="251">
        <f t="shared" si="8"/>
        <v>75</v>
      </c>
      <c r="CA13" s="251">
        <f t="shared" si="8"/>
        <v>76</v>
      </c>
      <c r="CB13" s="251">
        <f t="shared" si="8"/>
        <v>77</v>
      </c>
      <c r="CC13" s="251">
        <f t="shared" si="8"/>
        <v>78</v>
      </c>
      <c r="CD13" s="251">
        <f t="shared" si="8"/>
        <v>79</v>
      </c>
      <c r="CE13" s="251">
        <f t="shared" si="8"/>
        <v>80</v>
      </c>
      <c r="CF13" s="251">
        <f t="shared" si="8"/>
        <v>81</v>
      </c>
      <c r="CG13" s="251">
        <f t="shared" si="8"/>
        <v>82</v>
      </c>
      <c r="CH13" s="251">
        <f t="shared" si="8"/>
        <v>83</v>
      </c>
      <c r="CI13" s="251">
        <f t="shared" si="8"/>
        <v>84</v>
      </c>
      <c r="CJ13" s="251">
        <f t="shared" si="8"/>
        <v>85</v>
      </c>
      <c r="CK13" s="251">
        <f t="shared" si="8"/>
        <v>86</v>
      </c>
      <c r="CL13" s="251">
        <f t="shared" si="8"/>
        <v>87</v>
      </c>
      <c r="CM13" s="251">
        <f t="shared" si="8"/>
        <v>88</v>
      </c>
      <c r="CN13" s="251">
        <f t="shared" si="8"/>
        <v>89</v>
      </c>
      <c r="CO13" s="251">
        <f t="shared" si="8"/>
        <v>90</v>
      </c>
      <c r="CP13" s="251">
        <f t="shared" si="8"/>
        <v>91</v>
      </c>
      <c r="CQ13" s="251">
        <f t="shared" si="8"/>
        <v>92</v>
      </c>
      <c r="CR13" s="251">
        <f t="shared" si="8"/>
        <v>93</v>
      </c>
      <c r="CS13" s="251">
        <f t="shared" si="8"/>
        <v>94</v>
      </c>
      <c r="CT13" s="251">
        <f t="shared" si="8"/>
        <v>95</v>
      </c>
      <c r="CU13" s="251">
        <f t="shared" si="8"/>
        <v>96</v>
      </c>
      <c r="CV13" s="251">
        <f t="shared" si="8"/>
        <v>97</v>
      </c>
      <c r="CW13" s="251">
        <f t="shared" si="8"/>
        <v>98</v>
      </c>
      <c r="CX13" s="251">
        <f t="shared" si="8"/>
        <v>99</v>
      </c>
      <c r="CY13" s="251">
        <f t="shared" si="8"/>
        <v>100</v>
      </c>
      <c r="CZ13" s="251">
        <f t="shared" si="8"/>
        <v>101</v>
      </c>
      <c r="DA13" s="251">
        <f t="shared" si="8"/>
        <v>102</v>
      </c>
      <c r="DB13" s="251">
        <f t="shared" si="8"/>
        <v>103</v>
      </c>
      <c r="DC13" s="251">
        <f t="shared" si="8"/>
        <v>104</v>
      </c>
      <c r="DD13" s="251">
        <f t="shared" si="8"/>
        <v>105</v>
      </c>
      <c r="DE13" s="251">
        <f t="shared" si="8"/>
        <v>106</v>
      </c>
      <c r="DF13" s="251">
        <f t="shared" si="8"/>
        <v>107</v>
      </c>
      <c r="DG13" s="251">
        <f t="shared" si="8"/>
        <v>108</v>
      </c>
      <c r="DH13" s="251">
        <f t="shared" si="8"/>
        <v>109</v>
      </c>
      <c r="DI13" s="251">
        <f t="shared" si="8"/>
        <v>110</v>
      </c>
      <c r="DJ13" s="251">
        <f t="shared" si="8"/>
        <v>111</v>
      </c>
      <c r="DK13" s="251">
        <f t="shared" si="8"/>
        <v>112</v>
      </c>
      <c r="DL13" s="251">
        <f t="shared" si="8"/>
        <v>113</v>
      </c>
      <c r="DM13" s="251">
        <f t="shared" si="8"/>
        <v>114</v>
      </c>
      <c r="DN13" s="251">
        <f t="shared" si="8"/>
        <v>115</v>
      </c>
      <c r="DO13" s="251">
        <f t="shared" si="8"/>
        <v>116</v>
      </c>
      <c r="DP13" s="251">
        <f t="shared" si="8"/>
        <v>117</v>
      </c>
      <c r="DQ13" s="251">
        <f t="shared" si="8"/>
        <v>118</v>
      </c>
      <c r="DR13" s="251">
        <f t="shared" si="8"/>
        <v>119</v>
      </c>
      <c r="DS13" s="251">
        <f t="shared" si="8"/>
        <v>120</v>
      </c>
      <c r="DT13" s="251">
        <f t="shared" si="8"/>
        <v>121</v>
      </c>
      <c r="DU13" s="251">
        <f t="shared" si="8"/>
        <v>122</v>
      </c>
      <c r="DV13" s="251">
        <f t="shared" si="8"/>
        <v>123</v>
      </c>
      <c r="DW13" s="251">
        <f t="shared" si="8"/>
        <v>124</v>
      </c>
      <c r="DX13" s="251">
        <f t="shared" si="8"/>
        <v>125</v>
      </c>
      <c r="DY13" s="251">
        <f t="shared" si="8"/>
        <v>126</v>
      </c>
      <c r="DZ13" s="251">
        <f t="shared" si="8"/>
        <v>127</v>
      </c>
      <c r="EA13" s="251">
        <f t="shared" si="8"/>
        <v>128</v>
      </c>
      <c r="EB13" s="251">
        <f t="shared" si="8"/>
        <v>129</v>
      </c>
      <c r="EC13" s="251">
        <f t="shared" ref="EC13:EE13" si="9">EB13+1</f>
        <v>130</v>
      </c>
      <c r="ED13" s="251">
        <f t="shared" si="9"/>
        <v>131</v>
      </c>
      <c r="EE13" s="252">
        <f t="shared" si="9"/>
        <v>132</v>
      </c>
    </row>
    <row r="14" spans="1:135" x14ac:dyDescent="0.25">
      <c r="B14" s="253" t="s">
        <v>265</v>
      </c>
      <c r="C14" s="254">
        <f>$C$7</f>
        <v>43951</v>
      </c>
      <c r="D14" s="254">
        <f>EOMONTH(C14,1)</f>
        <v>43982</v>
      </c>
      <c r="E14" s="254">
        <f t="shared" ref="E14:BP14" si="10">EOMONTH(D14,1)</f>
        <v>44012</v>
      </c>
      <c r="F14" s="254">
        <f t="shared" si="10"/>
        <v>44043</v>
      </c>
      <c r="G14" s="254">
        <f t="shared" si="10"/>
        <v>44074</v>
      </c>
      <c r="H14" s="254">
        <f t="shared" si="10"/>
        <v>44104</v>
      </c>
      <c r="I14" s="254">
        <f t="shared" si="10"/>
        <v>44135</v>
      </c>
      <c r="J14" s="254">
        <f t="shared" si="10"/>
        <v>44165</v>
      </c>
      <c r="K14" s="254">
        <f t="shared" si="10"/>
        <v>44196</v>
      </c>
      <c r="L14" s="254">
        <f t="shared" si="10"/>
        <v>44227</v>
      </c>
      <c r="M14" s="254">
        <f t="shared" si="10"/>
        <v>44255</v>
      </c>
      <c r="N14" s="254">
        <f t="shared" si="10"/>
        <v>44286</v>
      </c>
      <c r="O14" s="254">
        <f t="shared" si="10"/>
        <v>44316</v>
      </c>
      <c r="P14" s="254">
        <f t="shared" si="10"/>
        <v>44347</v>
      </c>
      <c r="Q14" s="254">
        <f t="shared" si="10"/>
        <v>44377</v>
      </c>
      <c r="R14" s="254">
        <f t="shared" si="10"/>
        <v>44408</v>
      </c>
      <c r="S14" s="254">
        <f t="shared" si="10"/>
        <v>44439</v>
      </c>
      <c r="T14" s="254">
        <f t="shared" si="10"/>
        <v>44469</v>
      </c>
      <c r="U14" s="254">
        <f t="shared" si="10"/>
        <v>44500</v>
      </c>
      <c r="V14" s="254">
        <f t="shared" si="10"/>
        <v>44530</v>
      </c>
      <c r="W14" s="254">
        <f t="shared" si="10"/>
        <v>44561</v>
      </c>
      <c r="X14" s="254">
        <f t="shared" si="10"/>
        <v>44592</v>
      </c>
      <c r="Y14" s="254">
        <f t="shared" si="10"/>
        <v>44620</v>
      </c>
      <c r="Z14" s="254">
        <f t="shared" si="10"/>
        <v>44651</v>
      </c>
      <c r="AA14" s="254">
        <f t="shared" si="10"/>
        <v>44681</v>
      </c>
      <c r="AB14" s="254">
        <f t="shared" si="10"/>
        <v>44712</v>
      </c>
      <c r="AC14" s="254">
        <f t="shared" si="10"/>
        <v>44742</v>
      </c>
      <c r="AD14" s="254">
        <f t="shared" si="10"/>
        <v>44773</v>
      </c>
      <c r="AE14" s="254">
        <f t="shared" si="10"/>
        <v>44804</v>
      </c>
      <c r="AF14" s="254">
        <f t="shared" si="10"/>
        <v>44834</v>
      </c>
      <c r="AG14" s="254">
        <f t="shared" si="10"/>
        <v>44865</v>
      </c>
      <c r="AH14" s="254">
        <f t="shared" si="10"/>
        <v>44895</v>
      </c>
      <c r="AI14" s="254">
        <f t="shared" si="10"/>
        <v>44926</v>
      </c>
      <c r="AJ14" s="254">
        <f t="shared" si="10"/>
        <v>44957</v>
      </c>
      <c r="AK14" s="254">
        <f t="shared" si="10"/>
        <v>44985</v>
      </c>
      <c r="AL14" s="254">
        <f t="shared" si="10"/>
        <v>45016</v>
      </c>
      <c r="AM14" s="254">
        <f t="shared" si="10"/>
        <v>45046</v>
      </c>
      <c r="AN14" s="254">
        <f t="shared" si="10"/>
        <v>45077</v>
      </c>
      <c r="AO14" s="254">
        <f t="shared" si="10"/>
        <v>45107</v>
      </c>
      <c r="AP14" s="254">
        <f t="shared" si="10"/>
        <v>45138</v>
      </c>
      <c r="AQ14" s="254">
        <f t="shared" si="10"/>
        <v>45169</v>
      </c>
      <c r="AR14" s="254">
        <f t="shared" si="10"/>
        <v>45199</v>
      </c>
      <c r="AS14" s="254">
        <f t="shared" si="10"/>
        <v>45230</v>
      </c>
      <c r="AT14" s="254">
        <f t="shared" si="10"/>
        <v>45260</v>
      </c>
      <c r="AU14" s="254">
        <f t="shared" si="10"/>
        <v>45291</v>
      </c>
      <c r="AV14" s="254">
        <f t="shared" si="10"/>
        <v>45322</v>
      </c>
      <c r="AW14" s="254">
        <f t="shared" si="10"/>
        <v>45351</v>
      </c>
      <c r="AX14" s="254">
        <f t="shared" si="10"/>
        <v>45382</v>
      </c>
      <c r="AY14" s="254">
        <f t="shared" si="10"/>
        <v>45412</v>
      </c>
      <c r="AZ14" s="254">
        <f t="shared" si="10"/>
        <v>45443</v>
      </c>
      <c r="BA14" s="254">
        <f t="shared" si="10"/>
        <v>45473</v>
      </c>
      <c r="BB14" s="254">
        <f t="shared" si="10"/>
        <v>45504</v>
      </c>
      <c r="BC14" s="254">
        <f t="shared" si="10"/>
        <v>45535</v>
      </c>
      <c r="BD14" s="254">
        <f t="shared" si="10"/>
        <v>45565</v>
      </c>
      <c r="BE14" s="254">
        <f t="shared" si="10"/>
        <v>45596</v>
      </c>
      <c r="BF14" s="254">
        <f t="shared" si="10"/>
        <v>45626</v>
      </c>
      <c r="BG14" s="254">
        <f t="shared" si="10"/>
        <v>45657</v>
      </c>
      <c r="BH14" s="254">
        <f t="shared" si="10"/>
        <v>45688</v>
      </c>
      <c r="BI14" s="254">
        <f t="shared" si="10"/>
        <v>45716</v>
      </c>
      <c r="BJ14" s="254">
        <f t="shared" si="10"/>
        <v>45747</v>
      </c>
      <c r="BK14" s="254">
        <f t="shared" si="10"/>
        <v>45777</v>
      </c>
      <c r="BL14" s="254">
        <f t="shared" si="10"/>
        <v>45808</v>
      </c>
      <c r="BM14" s="254">
        <f t="shared" si="10"/>
        <v>45838</v>
      </c>
      <c r="BN14" s="254">
        <f t="shared" si="10"/>
        <v>45869</v>
      </c>
      <c r="BO14" s="254">
        <f t="shared" si="10"/>
        <v>45900</v>
      </c>
      <c r="BP14" s="254">
        <f t="shared" si="10"/>
        <v>45930</v>
      </c>
      <c r="BQ14" s="254">
        <f t="shared" ref="BQ14:EB14" si="11">EOMONTH(BP14,1)</f>
        <v>45961</v>
      </c>
      <c r="BR14" s="254">
        <f t="shared" si="11"/>
        <v>45991</v>
      </c>
      <c r="BS14" s="254">
        <f t="shared" si="11"/>
        <v>46022</v>
      </c>
      <c r="BT14" s="254">
        <f t="shared" si="11"/>
        <v>46053</v>
      </c>
      <c r="BU14" s="254">
        <f t="shared" si="11"/>
        <v>46081</v>
      </c>
      <c r="BV14" s="254">
        <f t="shared" si="11"/>
        <v>46112</v>
      </c>
      <c r="BW14" s="254">
        <f t="shared" si="11"/>
        <v>46142</v>
      </c>
      <c r="BX14" s="254">
        <f t="shared" si="11"/>
        <v>46173</v>
      </c>
      <c r="BY14" s="254">
        <f t="shared" si="11"/>
        <v>46203</v>
      </c>
      <c r="BZ14" s="254">
        <f t="shared" si="11"/>
        <v>46234</v>
      </c>
      <c r="CA14" s="254">
        <f t="shared" si="11"/>
        <v>46265</v>
      </c>
      <c r="CB14" s="254">
        <f t="shared" si="11"/>
        <v>46295</v>
      </c>
      <c r="CC14" s="254">
        <f t="shared" si="11"/>
        <v>46326</v>
      </c>
      <c r="CD14" s="254">
        <f t="shared" si="11"/>
        <v>46356</v>
      </c>
      <c r="CE14" s="254">
        <f t="shared" si="11"/>
        <v>46387</v>
      </c>
      <c r="CF14" s="254">
        <f t="shared" si="11"/>
        <v>46418</v>
      </c>
      <c r="CG14" s="254">
        <f t="shared" si="11"/>
        <v>46446</v>
      </c>
      <c r="CH14" s="254">
        <f t="shared" si="11"/>
        <v>46477</v>
      </c>
      <c r="CI14" s="254">
        <f t="shared" si="11"/>
        <v>46507</v>
      </c>
      <c r="CJ14" s="254">
        <f t="shared" si="11"/>
        <v>46538</v>
      </c>
      <c r="CK14" s="254">
        <f t="shared" si="11"/>
        <v>46568</v>
      </c>
      <c r="CL14" s="254">
        <f t="shared" si="11"/>
        <v>46599</v>
      </c>
      <c r="CM14" s="254">
        <f t="shared" si="11"/>
        <v>46630</v>
      </c>
      <c r="CN14" s="254">
        <f t="shared" si="11"/>
        <v>46660</v>
      </c>
      <c r="CO14" s="254">
        <f t="shared" si="11"/>
        <v>46691</v>
      </c>
      <c r="CP14" s="254">
        <f t="shared" si="11"/>
        <v>46721</v>
      </c>
      <c r="CQ14" s="254">
        <f t="shared" si="11"/>
        <v>46752</v>
      </c>
      <c r="CR14" s="254">
        <f t="shared" si="11"/>
        <v>46783</v>
      </c>
      <c r="CS14" s="254">
        <f t="shared" si="11"/>
        <v>46812</v>
      </c>
      <c r="CT14" s="254">
        <f t="shared" si="11"/>
        <v>46843</v>
      </c>
      <c r="CU14" s="254">
        <f t="shared" si="11"/>
        <v>46873</v>
      </c>
      <c r="CV14" s="254">
        <f t="shared" si="11"/>
        <v>46904</v>
      </c>
      <c r="CW14" s="254">
        <f t="shared" si="11"/>
        <v>46934</v>
      </c>
      <c r="CX14" s="254">
        <f t="shared" si="11"/>
        <v>46965</v>
      </c>
      <c r="CY14" s="254">
        <f t="shared" si="11"/>
        <v>46996</v>
      </c>
      <c r="CZ14" s="254">
        <f t="shared" si="11"/>
        <v>47026</v>
      </c>
      <c r="DA14" s="254">
        <f t="shared" si="11"/>
        <v>47057</v>
      </c>
      <c r="DB14" s="254">
        <f t="shared" si="11"/>
        <v>47087</v>
      </c>
      <c r="DC14" s="254">
        <f t="shared" si="11"/>
        <v>47118</v>
      </c>
      <c r="DD14" s="254">
        <f t="shared" si="11"/>
        <v>47149</v>
      </c>
      <c r="DE14" s="254">
        <f t="shared" si="11"/>
        <v>47177</v>
      </c>
      <c r="DF14" s="254">
        <f t="shared" si="11"/>
        <v>47208</v>
      </c>
      <c r="DG14" s="254">
        <f t="shared" si="11"/>
        <v>47238</v>
      </c>
      <c r="DH14" s="254">
        <f t="shared" si="11"/>
        <v>47269</v>
      </c>
      <c r="DI14" s="254">
        <f t="shared" si="11"/>
        <v>47299</v>
      </c>
      <c r="DJ14" s="254">
        <f t="shared" si="11"/>
        <v>47330</v>
      </c>
      <c r="DK14" s="254">
        <f t="shared" si="11"/>
        <v>47361</v>
      </c>
      <c r="DL14" s="254">
        <f t="shared" si="11"/>
        <v>47391</v>
      </c>
      <c r="DM14" s="254">
        <f t="shared" si="11"/>
        <v>47422</v>
      </c>
      <c r="DN14" s="254">
        <f t="shared" si="11"/>
        <v>47452</v>
      </c>
      <c r="DO14" s="254">
        <f t="shared" si="11"/>
        <v>47483</v>
      </c>
      <c r="DP14" s="254">
        <f t="shared" si="11"/>
        <v>47514</v>
      </c>
      <c r="DQ14" s="254">
        <f t="shared" si="11"/>
        <v>47542</v>
      </c>
      <c r="DR14" s="254">
        <f t="shared" si="11"/>
        <v>47573</v>
      </c>
      <c r="DS14" s="254">
        <f t="shared" si="11"/>
        <v>47603</v>
      </c>
      <c r="DT14" s="254">
        <f t="shared" si="11"/>
        <v>47634</v>
      </c>
      <c r="DU14" s="254">
        <f t="shared" si="11"/>
        <v>47664</v>
      </c>
      <c r="DV14" s="254">
        <f t="shared" si="11"/>
        <v>47695</v>
      </c>
      <c r="DW14" s="254">
        <f t="shared" si="11"/>
        <v>47726</v>
      </c>
      <c r="DX14" s="254">
        <f t="shared" si="11"/>
        <v>47756</v>
      </c>
      <c r="DY14" s="254">
        <f t="shared" si="11"/>
        <v>47787</v>
      </c>
      <c r="DZ14" s="254">
        <f t="shared" si="11"/>
        <v>47817</v>
      </c>
      <c r="EA14" s="254">
        <f t="shared" si="11"/>
        <v>47848</v>
      </c>
      <c r="EB14" s="254">
        <f t="shared" si="11"/>
        <v>47879</v>
      </c>
      <c r="EC14" s="254">
        <f t="shared" ref="EC14:EE14" si="12">EOMONTH(EB14,1)</f>
        <v>47907</v>
      </c>
      <c r="ED14" s="254">
        <f t="shared" si="12"/>
        <v>47938</v>
      </c>
      <c r="EE14" s="255">
        <f t="shared" si="12"/>
        <v>47968</v>
      </c>
    </row>
    <row r="15" spans="1:135" x14ac:dyDescent="0.25">
      <c r="A15" s="256">
        <f ca="1">MAX(C15:EE15)</f>
        <v>4024496.6859605554</v>
      </c>
      <c r="B15" s="257" t="s">
        <v>270</v>
      </c>
      <c r="C15" s="213">
        <f ca="1">IF(M2=1,0,Summary!H24)</f>
        <v>4024496.6859605554</v>
      </c>
      <c r="D15" s="214">
        <f ca="1">IF($M$2=1,0,C17)</f>
        <v>0</v>
      </c>
      <c r="E15" s="214">
        <f t="shared" ref="E15:BP15" ca="1" si="13">IF($M$2=1,0,D17)</f>
        <v>0</v>
      </c>
      <c r="F15" s="214">
        <f t="shared" ca="1" si="13"/>
        <v>0</v>
      </c>
      <c r="G15" s="214">
        <f t="shared" ca="1" si="13"/>
        <v>0</v>
      </c>
      <c r="H15" s="214">
        <f t="shared" ca="1" si="13"/>
        <v>0</v>
      </c>
      <c r="I15" s="214">
        <f t="shared" ca="1" si="13"/>
        <v>0</v>
      </c>
      <c r="J15" s="214">
        <f t="shared" ca="1" si="13"/>
        <v>0</v>
      </c>
      <c r="K15" s="214">
        <f t="shared" ca="1" si="13"/>
        <v>0</v>
      </c>
      <c r="L15" s="214">
        <f t="shared" ca="1" si="13"/>
        <v>0</v>
      </c>
      <c r="M15" s="214">
        <f t="shared" ca="1" si="13"/>
        <v>0</v>
      </c>
      <c r="N15" s="214">
        <f t="shared" ca="1" si="13"/>
        <v>0</v>
      </c>
      <c r="O15" s="214">
        <f t="shared" ca="1" si="13"/>
        <v>0</v>
      </c>
      <c r="P15" s="214">
        <f t="shared" ca="1" si="13"/>
        <v>0</v>
      </c>
      <c r="Q15" s="214">
        <f t="shared" ca="1" si="13"/>
        <v>0</v>
      </c>
      <c r="R15" s="214">
        <f t="shared" ca="1" si="13"/>
        <v>0</v>
      </c>
      <c r="S15" s="214">
        <f t="shared" ca="1" si="13"/>
        <v>0</v>
      </c>
      <c r="T15" s="214">
        <f t="shared" ca="1" si="13"/>
        <v>0</v>
      </c>
      <c r="U15" s="214">
        <f t="shared" ca="1" si="13"/>
        <v>0</v>
      </c>
      <c r="V15" s="214">
        <f t="shared" ca="1" si="13"/>
        <v>0</v>
      </c>
      <c r="W15" s="214">
        <f t="shared" ca="1" si="13"/>
        <v>0</v>
      </c>
      <c r="X15" s="214">
        <f t="shared" ca="1" si="13"/>
        <v>0</v>
      </c>
      <c r="Y15" s="214">
        <f t="shared" ca="1" si="13"/>
        <v>0</v>
      </c>
      <c r="Z15" s="214">
        <f t="shared" ca="1" si="13"/>
        <v>0</v>
      </c>
      <c r="AA15" s="214">
        <f t="shared" ca="1" si="13"/>
        <v>0</v>
      </c>
      <c r="AB15" s="214">
        <f t="shared" ca="1" si="13"/>
        <v>0</v>
      </c>
      <c r="AC15" s="214">
        <f t="shared" ca="1" si="13"/>
        <v>0</v>
      </c>
      <c r="AD15" s="214">
        <f t="shared" ca="1" si="13"/>
        <v>0</v>
      </c>
      <c r="AE15" s="214">
        <f t="shared" ca="1" si="13"/>
        <v>0</v>
      </c>
      <c r="AF15" s="214">
        <f t="shared" ca="1" si="13"/>
        <v>0</v>
      </c>
      <c r="AG15" s="214">
        <f t="shared" ca="1" si="13"/>
        <v>0</v>
      </c>
      <c r="AH15" s="214">
        <f t="shared" ca="1" si="13"/>
        <v>0</v>
      </c>
      <c r="AI15" s="214">
        <f t="shared" ca="1" si="13"/>
        <v>0</v>
      </c>
      <c r="AJ15" s="214">
        <f t="shared" ca="1" si="13"/>
        <v>0</v>
      </c>
      <c r="AK15" s="214">
        <f t="shared" ca="1" si="13"/>
        <v>0</v>
      </c>
      <c r="AL15" s="214">
        <f t="shared" ca="1" si="13"/>
        <v>0</v>
      </c>
      <c r="AM15" s="214">
        <f t="shared" ca="1" si="13"/>
        <v>0</v>
      </c>
      <c r="AN15" s="214">
        <f t="shared" ca="1" si="13"/>
        <v>0</v>
      </c>
      <c r="AO15" s="214">
        <f t="shared" ca="1" si="13"/>
        <v>0</v>
      </c>
      <c r="AP15" s="214">
        <f t="shared" ca="1" si="13"/>
        <v>0</v>
      </c>
      <c r="AQ15" s="214">
        <f t="shared" ca="1" si="13"/>
        <v>0</v>
      </c>
      <c r="AR15" s="214">
        <f t="shared" ca="1" si="13"/>
        <v>0</v>
      </c>
      <c r="AS15" s="214">
        <f t="shared" ca="1" si="13"/>
        <v>0</v>
      </c>
      <c r="AT15" s="214">
        <f t="shared" ca="1" si="13"/>
        <v>0</v>
      </c>
      <c r="AU15" s="214">
        <f t="shared" ca="1" si="13"/>
        <v>0</v>
      </c>
      <c r="AV15" s="214">
        <f t="shared" ca="1" si="13"/>
        <v>0</v>
      </c>
      <c r="AW15" s="214">
        <f t="shared" ca="1" si="13"/>
        <v>0</v>
      </c>
      <c r="AX15" s="214">
        <f t="shared" ca="1" si="13"/>
        <v>0</v>
      </c>
      <c r="AY15" s="214">
        <f t="shared" ca="1" si="13"/>
        <v>0</v>
      </c>
      <c r="AZ15" s="214">
        <f t="shared" ca="1" si="13"/>
        <v>0</v>
      </c>
      <c r="BA15" s="214">
        <f t="shared" ca="1" si="13"/>
        <v>0</v>
      </c>
      <c r="BB15" s="214">
        <f t="shared" ca="1" si="13"/>
        <v>0</v>
      </c>
      <c r="BC15" s="214">
        <f t="shared" ca="1" si="13"/>
        <v>0</v>
      </c>
      <c r="BD15" s="214">
        <f t="shared" ca="1" si="13"/>
        <v>0</v>
      </c>
      <c r="BE15" s="214">
        <f t="shared" ca="1" si="13"/>
        <v>0</v>
      </c>
      <c r="BF15" s="214">
        <f t="shared" ca="1" si="13"/>
        <v>0</v>
      </c>
      <c r="BG15" s="214">
        <f t="shared" ca="1" si="13"/>
        <v>0</v>
      </c>
      <c r="BH15" s="214">
        <f t="shared" ca="1" si="13"/>
        <v>0</v>
      </c>
      <c r="BI15" s="214">
        <f t="shared" ca="1" si="13"/>
        <v>0</v>
      </c>
      <c r="BJ15" s="214">
        <f t="shared" ca="1" si="13"/>
        <v>0</v>
      </c>
      <c r="BK15" s="214">
        <f t="shared" ca="1" si="13"/>
        <v>0</v>
      </c>
      <c r="BL15" s="214">
        <f t="shared" ca="1" si="13"/>
        <v>0</v>
      </c>
      <c r="BM15" s="214">
        <f t="shared" ca="1" si="13"/>
        <v>0</v>
      </c>
      <c r="BN15" s="214">
        <f t="shared" ca="1" si="13"/>
        <v>0</v>
      </c>
      <c r="BO15" s="214">
        <f t="shared" ca="1" si="13"/>
        <v>0</v>
      </c>
      <c r="BP15" s="214">
        <f t="shared" ca="1" si="13"/>
        <v>0</v>
      </c>
      <c r="BQ15" s="214">
        <f t="shared" ref="BQ15:EB15" ca="1" si="14">IF($M$2=1,0,BP17)</f>
        <v>0</v>
      </c>
      <c r="BR15" s="214">
        <f t="shared" ca="1" si="14"/>
        <v>0</v>
      </c>
      <c r="BS15" s="214">
        <f t="shared" ca="1" si="14"/>
        <v>0</v>
      </c>
      <c r="BT15" s="214">
        <f t="shared" ca="1" si="14"/>
        <v>0</v>
      </c>
      <c r="BU15" s="214">
        <f t="shared" ca="1" si="14"/>
        <v>0</v>
      </c>
      <c r="BV15" s="214">
        <f t="shared" ca="1" si="14"/>
        <v>0</v>
      </c>
      <c r="BW15" s="214">
        <f t="shared" ca="1" si="14"/>
        <v>0</v>
      </c>
      <c r="BX15" s="214">
        <f t="shared" ca="1" si="14"/>
        <v>0</v>
      </c>
      <c r="BY15" s="214">
        <f t="shared" ca="1" si="14"/>
        <v>0</v>
      </c>
      <c r="BZ15" s="214">
        <f t="shared" ca="1" si="14"/>
        <v>0</v>
      </c>
      <c r="CA15" s="214">
        <f t="shared" ca="1" si="14"/>
        <v>0</v>
      </c>
      <c r="CB15" s="214">
        <f t="shared" ca="1" si="14"/>
        <v>0</v>
      </c>
      <c r="CC15" s="214">
        <f t="shared" ca="1" si="14"/>
        <v>0</v>
      </c>
      <c r="CD15" s="214">
        <f t="shared" ca="1" si="14"/>
        <v>0</v>
      </c>
      <c r="CE15" s="214">
        <f t="shared" ca="1" si="14"/>
        <v>0</v>
      </c>
      <c r="CF15" s="214">
        <f t="shared" ca="1" si="14"/>
        <v>0</v>
      </c>
      <c r="CG15" s="214">
        <f t="shared" ca="1" si="14"/>
        <v>0</v>
      </c>
      <c r="CH15" s="214">
        <f t="shared" ca="1" si="14"/>
        <v>0</v>
      </c>
      <c r="CI15" s="214">
        <f t="shared" ca="1" si="14"/>
        <v>0</v>
      </c>
      <c r="CJ15" s="214">
        <f t="shared" ca="1" si="14"/>
        <v>0</v>
      </c>
      <c r="CK15" s="214">
        <f t="shared" ca="1" si="14"/>
        <v>0</v>
      </c>
      <c r="CL15" s="214">
        <f t="shared" ca="1" si="14"/>
        <v>0</v>
      </c>
      <c r="CM15" s="214">
        <f t="shared" ca="1" si="14"/>
        <v>0</v>
      </c>
      <c r="CN15" s="214">
        <f t="shared" ca="1" si="14"/>
        <v>0</v>
      </c>
      <c r="CO15" s="214">
        <f t="shared" ca="1" si="14"/>
        <v>0</v>
      </c>
      <c r="CP15" s="214">
        <f t="shared" ca="1" si="14"/>
        <v>0</v>
      </c>
      <c r="CQ15" s="214">
        <f t="shared" ca="1" si="14"/>
        <v>0</v>
      </c>
      <c r="CR15" s="214">
        <f t="shared" ca="1" si="14"/>
        <v>0</v>
      </c>
      <c r="CS15" s="214">
        <f t="shared" ca="1" si="14"/>
        <v>0</v>
      </c>
      <c r="CT15" s="214">
        <f t="shared" ca="1" si="14"/>
        <v>0</v>
      </c>
      <c r="CU15" s="214">
        <f t="shared" ca="1" si="14"/>
        <v>0</v>
      </c>
      <c r="CV15" s="214">
        <f t="shared" ca="1" si="14"/>
        <v>0</v>
      </c>
      <c r="CW15" s="214">
        <f t="shared" ca="1" si="14"/>
        <v>0</v>
      </c>
      <c r="CX15" s="214">
        <f t="shared" ca="1" si="14"/>
        <v>0</v>
      </c>
      <c r="CY15" s="214">
        <f t="shared" ca="1" si="14"/>
        <v>0</v>
      </c>
      <c r="CZ15" s="214">
        <f t="shared" ca="1" si="14"/>
        <v>0</v>
      </c>
      <c r="DA15" s="214">
        <f t="shared" ca="1" si="14"/>
        <v>0</v>
      </c>
      <c r="DB15" s="214">
        <f t="shared" ca="1" si="14"/>
        <v>0</v>
      </c>
      <c r="DC15" s="214">
        <f t="shared" ca="1" si="14"/>
        <v>0</v>
      </c>
      <c r="DD15" s="214">
        <f t="shared" ca="1" si="14"/>
        <v>0</v>
      </c>
      <c r="DE15" s="214">
        <f t="shared" ca="1" si="14"/>
        <v>0</v>
      </c>
      <c r="DF15" s="214">
        <f t="shared" ca="1" si="14"/>
        <v>0</v>
      </c>
      <c r="DG15" s="214">
        <f t="shared" ca="1" si="14"/>
        <v>0</v>
      </c>
      <c r="DH15" s="214">
        <f t="shared" ca="1" si="14"/>
        <v>0</v>
      </c>
      <c r="DI15" s="214">
        <f t="shared" ca="1" si="14"/>
        <v>0</v>
      </c>
      <c r="DJ15" s="214">
        <f t="shared" ca="1" si="14"/>
        <v>0</v>
      </c>
      <c r="DK15" s="214">
        <f t="shared" ca="1" si="14"/>
        <v>0</v>
      </c>
      <c r="DL15" s="214">
        <f t="shared" ca="1" si="14"/>
        <v>0</v>
      </c>
      <c r="DM15" s="214">
        <f t="shared" ca="1" si="14"/>
        <v>0</v>
      </c>
      <c r="DN15" s="214">
        <f t="shared" ca="1" si="14"/>
        <v>0</v>
      </c>
      <c r="DO15" s="214">
        <f t="shared" ca="1" si="14"/>
        <v>0</v>
      </c>
      <c r="DP15" s="214">
        <f t="shared" ca="1" si="14"/>
        <v>0</v>
      </c>
      <c r="DQ15" s="214">
        <f t="shared" ca="1" si="14"/>
        <v>0</v>
      </c>
      <c r="DR15" s="214">
        <f t="shared" ca="1" si="14"/>
        <v>0</v>
      </c>
      <c r="DS15" s="214">
        <f t="shared" ca="1" si="14"/>
        <v>0</v>
      </c>
      <c r="DT15" s="214">
        <f t="shared" ca="1" si="14"/>
        <v>0</v>
      </c>
      <c r="DU15" s="214">
        <f t="shared" ca="1" si="14"/>
        <v>0</v>
      </c>
      <c r="DV15" s="214">
        <f t="shared" ca="1" si="14"/>
        <v>0</v>
      </c>
      <c r="DW15" s="214">
        <f t="shared" ca="1" si="14"/>
        <v>0</v>
      </c>
      <c r="DX15" s="214">
        <f t="shared" ca="1" si="14"/>
        <v>0</v>
      </c>
      <c r="DY15" s="214">
        <f t="shared" ca="1" si="14"/>
        <v>0</v>
      </c>
      <c r="DZ15" s="214">
        <f t="shared" ca="1" si="14"/>
        <v>0</v>
      </c>
      <c r="EA15" s="214">
        <f t="shared" ca="1" si="14"/>
        <v>0</v>
      </c>
      <c r="EB15" s="214">
        <f t="shared" ca="1" si="14"/>
        <v>0</v>
      </c>
      <c r="EC15" s="214">
        <f t="shared" ref="EC15:EE15" ca="1" si="15">IF($M$2=1,0,EB17)</f>
        <v>0</v>
      </c>
      <c r="ED15" s="214">
        <f t="shared" ca="1" si="15"/>
        <v>0</v>
      </c>
      <c r="EE15" s="157">
        <f t="shared" ca="1" si="15"/>
        <v>0</v>
      </c>
    </row>
    <row r="16" spans="1:135" x14ac:dyDescent="0.25">
      <c r="A16" s="256">
        <f t="shared" ref="A16" ca="1" si="16">SUM(C16:EE16)</f>
        <v>4024496.6859605554</v>
      </c>
      <c r="B16" s="257" t="s">
        <v>271</v>
      </c>
      <c r="C16" s="215">
        <f ca="1">IF($M$2=1,0,MIN(C8+C9,C15))</f>
        <v>4024496.6859605554</v>
      </c>
      <c r="D16" s="156">
        <f t="shared" ref="D16:BO16" ca="1" si="17">IF($M$2=1,0,MIN(D8+D9,D15))</f>
        <v>0</v>
      </c>
      <c r="E16" s="156">
        <f t="shared" ca="1" si="17"/>
        <v>0</v>
      </c>
      <c r="F16" s="156">
        <f t="shared" ca="1" si="17"/>
        <v>0</v>
      </c>
      <c r="G16" s="156">
        <f t="shared" ca="1" si="17"/>
        <v>0</v>
      </c>
      <c r="H16" s="156">
        <f t="shared" ca="1" si="17"/>
        <v>0</v>
      </c>
      <c r="I16" s="156">
        <f t="shared" ca="1" si="17"/>
        <v>0</v>
      </c>
      <c r="J16" s="156">
        <f t="shared" ca="1" si="17"/>
        <v>0</v>
      </c>
      <c r="K16" s="156">
        <f t="shared" ca="1" si="17"/>
        <v>0</v>
      </c>
      <c r="L16" s="156">
        <f t="shared" ca="1" si="17"/>
        <v>0</v>
      </c>
      <c r="M16" s="156">
        <f t="shared" ca="1" si="17"/>
        <v>0</v>
      </c>
      <c r="N16" s="156">
        <f t="shared" ca="1" si="17"/>
        <v>0</v>
      </c>
      <c r="O16" s="156">
        <f t="shared" ca="1" si="17"/>
        <v>0</v>
      </c>
      <c r="P16" s="156">
        <f t="shared" ca="1" si="17"/>
        <v>0</v>
      </c>
      <c r="Q16" s="156">
        <f t="shared" ca="1" si="17"/>
        <v>0</v>
      </c>
      <c r="R16" s="156">
        <f t="shared" ca="1" si="17"/>
        <v>0</v>
      </c>
      <c r="S16" s="156">
        <f t="shared" ca="1" si="17"/>
        <v>0</v>
      </c>
      <c r="T16" s="156">
        <f t="shared" ca="1" si="17"/>
        <v>0</v>
      </c>
      <c r="U16" s="156">
        <f t="shared" ca="1" si="17"/>
        <v>0</v>
      </c>
      <c r="V16" s="156">
        <f t="shared" ca="1" si="17"/>
        <v>0</v>
      </c>
      <c r="W16" s="156">
        <f t="shared" ca="1" si="17"/>
        <v>0</v>
      </c>
      <c r="X16" s="156">
        <f t="shared" ca="1" si="17"/>
        <v>0</v>
      </c>
      <c r="Y16" s="156">
        <f t="shared" ca="1" si="17"/>
        <v>0</v>
      </c>
      <c r="Z16" s="156">
        <f t="shared" ca="1" si="17"/>
        <v>0</v>
      </c>
      <c r="AA16" s="156">
        <f t="shared" ca="1" si="17"/>
        <v>0</v>
      </c>
      <c r="AB16" s="156">
        <f t="shared" ca="1" si="17"/>
        <v>0</v>
      </c>
      <c r="AC16" s="156">
        <f t="shared" ca="1" si="17"/>
        <v>0</v>
      </c>
      <c r="AD16" s="156">
        <f t="shared" ca="1" si="17"/>
        <v>0</v>
      </c>
      <c r="AE16" s="156">
        <f t="shared" ca="1" si="17"/>
        <v>0</v>
      </c>
      <c r="AF16" s="156">
        <f t="shared" ca="1" si="17"/>
        <v>0</v>
      </c>
      <c r="AG16" s="156">
        <f t="shared" ca="1" si="17"/>
        <v>0</v>
      </c>
      <c r="AH16" s="156">
        <f t="shared" ca="1" si="17"/>
        <v>0</v>
      </c>
      <c r="AI16" s="156">
        <f t="shared" ca="1" si="17"/>
        <v>0</v>
      </c>
      <c r="AJ16" s="156">
        <f t="shared" ca="1" si="17"/>
        <v>0</v>
      </c>
      <c r="AK16" s="156">
        <f t="shared" ca="1" si="17"/>
        <v>0</v>
      </c>
      <c r="AL16" s="156">
        <f t="shared" ca="1" si="17"/>
        <v>0</v>
      </c>
      <c r="AM16" s="156">
        <f t="shared" ca="1" si="17"/>
        <v>0</v>
      </c>
      <c r="AN16" s="156">
        <f t="shared" ca="1" si="17"/>
        <v>0</v>
      </c>
      <c r="AO16" s="156">
        <f t="shared" ca="1" si="17"/>
        <v>0</v>
      </c>
      <c r="AP16" s="156">
        <f t="shared" ca="1" si="17"/>
        <v>0</v>
      </c>
      <c r="AQ16" s="156">
        <f t="shared" ca="1" si="17"/>
        <v>0</v>
      </c>
      <c r="AR16" s="156">
        <f t="shared" ca="1" si="17"/>
        <v>0</v>
      </c>
      <c r="AS16" s="156">
        <f t="shared" ca="1" si="17"/>
        <v>0</v>
      </c>
      <c r="AT16" s="156">
        <f t="shared" ca="1" si="17"/>
        <v>0</v>
      </c>
      <c r="AU16" s="156">
        <f t="shared" ca="1" si="17"/>
        <v>0</v>
      </c>
      <c r="AV16" s="156">
        <f t="shared" ca="1" si="17"/>
        <v>0</v>
      </c>
      <c r="AW16" s="156">
        <f t="shared" ca="1" si="17"/>
        <v>0</v>
      </c>
      <c r="AX16" s="156">
        <f t="shared" ca="1" si="17"/>
        <v>0</v>
      </c>
      <c r="AY16" s="156">
        <f t="shared" ca="1" si="17"/>
        <v>0</v>
      </c>
      <c r="AZ16" s="156">
        <f t="shared" ca="1" si="17"/>
        <v>0</v>
      </c>
      <c r="BA16" s="156">
        <f t="shared" ca="1" si="17"/>
        <v>0</v>
      </c>
      <c r="BB16" s="156">
        <f t="shared" ca="1" si="17"/>
        <v>0</v>
      </c>
      <c r="BC16" s="156">
        <f t="shared" ca="1" si="17"/>
        <v>0</v>
      </c>
      <c r="BD16" s="156">
        <f t="shared" ca="1" si="17"/>
        <v>0</v>
      </c>
      <c r="BE16" s="156">
        <f t="shared" ca="1" si="17"/>
        <v>0</v>
      </c>
      <c r="BF16" s="156">
        <f t="shared" ca="1" si="17"/>
        <v>0</v>
      </c>
      <c r="BG16" s="156">
        <f t="shared" ca="1" si="17"/>
        <v>0</v>
      </c>
      <c r="BH16" s="156">
        <f t="shared" ca="1" si="17"/>
        <v>0</v>
      </c>
      <c r="BI16" s="156">
        <f t="shared" ca="1" si="17"/>
        <v>0</v>
      </c>
      <c r="BJ16" s="156">
        <f t="shared" ca="1" si="17"/>
        <v>0</v>
      </c>
      <c r="BK16" s="156">
        <f t="shared" ca="1" si="17"/>
        <v>0</v>
      </c>
      <c r="BL16" s="156">
        <f t="shared" ca="1" si="17"/>
        <v>0</v>
      </c>
      <c r="BM16" s="156">
        <f t="shared" ca="1" si="17"/>
        <v>0</v>
      </c>
      <c r="BN16" s="156">
        <f t="shared" ca="1" si="17"/>
        <v>0</v>
      </c>
      <c r="BO16" s="156">
        <f t="shared" ca="1" si="17"/>
        <v>0</v>
      </c>
      <c r="BP16" s="156">
        <f t="shared" ref="BP16:EA16" ca="1" si="18">IF($M$2=1,0,MIN(BP8+BP9,BP15))</f>
        <v>0</v>
      </c>
      <c r="BQ16" s="156">
        <f t="shared" ca="1" si="18"/>
        <v>0</v>
      </c>
      <c r="BR16" s="156">
        <f t="shared" ca="1" si="18"/>
        <v>0</v>
      </c>
      <c r="BS16" s="156">
        <f t="shared" ca="1" si="18"/>
        <v>0</v>
      </c>
      <c r="BT16" s="156">
        <f t="shared" ca="1" si="18"/>
        <v>0</v>
      </c>
      <c r="BU16" s="156">
        <f t="shared" ca="1" si="18"/>
        <v>0</v>
      </c>
      <c r="BV16" s="156">
        <f t="shared" ca="1" si="18"/>
        <v>0</v>
      </c>
      <c r="BW16" s="156">
        <f t="shared" ca="1" si="18"/>
        <v>0</v>
      </c>
      <c r="BX16" s="156">
        <f t="shared" ca="1" si="18"/>
        <v>0</v>
      </c>
      <c r="BY16" s="156">
        <f t="shared" ca="1" si="18"/>
        <v>0</v>
      </c>
      <c r="BZ16" s="156">
        <f t="shared" ca="1" si="18"/>
        <v>0</v>
      </c>
      <c r="CA16" s="156">
        <f t="shared" ca="1" si="18"/>
        <v>0</v>
      </c>
      <c r="CB16" s="156">
        <f t="shared" ca="1" si="18"/>
        <v>0</v>
      </c>
      <c r="CC16" s="156">
        <f t="shared" ca="1" si="18"/>
        <v>0</v>
      </c>
      <c r="CD16" s="156">
        <f t="shared" ca="1" si="18"/>
        <v>0</v>
      </c>
      <c r="CE16" s="156">
        <f t="shared" ca="1" si="18"/>
        <v>0</v>
      </c>
      <c r="CF16" s="156">
        <f t="shared" ca="1" si="18"/>
        <v>0</v>
      </c>
      <c r="CG16" s="156">
        <f t="shared" ca="1" si="18"/>
        <v>0</v>
      </c>
      <c r="CH16" s="156">
        <f t="shared" ca="1" si="18"/>
        <v>0</v>
      </c>
      <c r="CI16" s="156">
        <f t="shared" ca="1" si="18"/>
        <v>0</v>
      </c>
      <c r="CJ16" s="156">
        <f t="shared" ca="1" si="18"/>
        <v>0</v>
      </c>
      <c r="CK16" s="156">
        <f t="shared" ca="1" si="18"/>
        <v>0</v>
      </c>
      <c r="CL16" s="156">
        <f t="shared" ca="1" si="18"/>
        <v>0</v>
      </c>
      <c r="CM16" s="156">
        <f t="shared" ca="1" si="18"/>
        <v>0</v>
      </c>
      <c r="CN16" s="156">
        <f t="shared" ca="1" si="18"/>
        <v>0</v>
      </c>
      <c r="CO16" s="156">
        <f t="shared" ca="1" si="18"/>
        <v>0</v>
      </c>
      <c r="CP16" s="156">
        <f t="shared" ca="1" si="18"/>
        <v>0</v>
      </c>
      <c r="CQ16" s="156">
        <f t="shared" ca="1" si="18"/>
        <v>0</v>
      </c>
      <c r="CR16" s="156">
        <f t="shared" ca="1" si="18"/>
        <v>0</v>
      </c>
      <c r="CS16" s="156">
        <f t="shared" ca="1" si="18"/>
        <v>0</v>
      </c>
      <c r="CT16" s="156">
        <f t="shared" ca="1" si="18"/>
        <v>0</v>
      </c>
      <c r="CU16" s="156">
        <f t="shared" ca="1" si="18"/>
        <v>0</v>
      </c>
      <c r="CV16" s="156">
        <f t="shared" ca="1" si="18"/>
        <v>0</v>
      </c>
      <c r="CW16" s="156">
        <f t="shared" ca="1" si="18"/>
        <v>0</v>
      </c>
      <c r="CX16" s="156">
        <f t="shared" ca="1" si="18"/>
        <v>0</v>
      </c>
      <c r="CY16" s="156">
        <f t="shared" ca="1" si="18"/>
        <v>0</v>
      </c>
      <c r="CZ16" s="156">
        <f t="shared" ca="1" si="18"/>
        <v>0</v>
      </c>
      <c r="DA16" s="156">
        <f t="shared" ca="1" si="18"/>
        <v>0</v>
      </c>
      <c r="DB16" s="156">
        <f t="shared" ca="1" si="18"/>
        <v>0</v>
      </c>
      <c r="DC16" s="156">
        <f t="shared" ca="1" si="18"/>
        <v>0</v>
      </c>
      <c r="DD16" s="156">
        <f t="shared" ca="1" si="18"/>
        <v>0</v>
      </c>
      <c r="DE16" s="156">
        <f t="shared" ca="1" si="18"/>
        <v>0</v>
      </c>
      <c r="DF16" s="156">
        <f t="shared" ca="1" si="18"/>
        <v>0</v>
      </c>
      <c r="DG16" s="156">
        <f t="shared" ca="1" si="18"/>
        <v>0</v>
      </c>
      <c r="DH16" s="156">
        <f t="shared" ca="1" si="18"/>
        <v>0</v>
      </c>
      <c r="DI16" s="156">
        <f t="shared" ca="1" si="18"/>
        <v>0</v>
      </c>
      <c r="DJ16" s="156">
        <f t="shared" ca="1" si="18"/>
        <v>0</v>
      </c>
      <c r="DK16" s="156">
        <f t="shared" ca="1" si="18"/>
        <v>0</v>
      </c>
      <c r="DL16" s="156">
        <f t="shared" ca="1" si="18"/>
        <v>0</v>
      </c>
      <c r="DM16" s="156">
        <f t="shared" ca="1" si="18"/>
        <v>0</v>
      </c>
      <c r="DN16" s="156">
        <f t="shared" ca="1" si="18"/>
        <v>0</v>
      </c>
      <c r="DO16" s="156">
        <f t="shared" ca="1" si="18"/>
        <v>0</v>
      </c>
      <c r="DP16" s="156">
        <f t="shared" ca="1" si="18"/>
        <v>0</v>
      </c>
      <c r="DQ16" s="156">
        <f t="shared" ca="1" si="18"/>
        <v>0</v>
      </c>
      <c r="DR16" s="156">
        <f t="shared" ca="1" si="18"/>
        <v>0</v>
      </c>
      <c r="DS16" s="156">
        <f t="shared" ca="1" si="18"/>
        <v>0</v>
      </c>
      <c r="DT16" s="156">
        <f t="shared" ca="1" si="18"/>
        <v>0</v>
      </c>
      <c r="DU16" s="156">
        <f t="shared" ca="1" si="18"/>
        <v>0</v>
      </c>
      <c r="DV16" s="156">
        <f t="shared" ca="1" si="18"/>
        <v>0</v>
      </c>
      <c r="DW16" s="156">
        <f t="shared" ca="1" si="18"/>
        <v>0</v>
      </c>
      <c r="DX16" s="156">
        <f t="shared" ca="1" si="18"/>
        <v>0</v>
      </c>
      <c r="DY16" s="156">
        <f t="shared" ca="1" si="18"/>
        <v>0</v>
      </c>
      <c r="DZ16" s="156">
        <f t="shared" ca="1" si="18"/>
        <v>0</v>
      </c>
      <c r="EA16" s="156">
        <f t="shared" ca="1" si="18"/>
        <v>0</v>
      </c>
      <c r="EB16" s="156">
        <f t="shared" ref="EB16:EE16" ca="1" si="19">IF($M$2=1,0,MIN(EB8+EB9,EB15))</f>
        <v>0</v>
      </c>
      <c r="EC16" s="156">
        <f t="shared" ca="1" si="19"/>
        <v>0</v>
      </c>
      <c r="ED16" s="156">
        <f t="shared" ca="1" si="19"/>
        <v>0</v>
      </c>
      <c r="EE16" s="158">
        <f t="shared" ca="1" si="19"/>
        <v>0</v>
      </c>
    </row>
    <row r="17" spans="1:135" x14ac:dyDescent="0.25">
      <c r="A17" s="256"/>
      <c r="B17" s="259" t="s">
        <v>272</v>
      </c>
      <c r="C17" s="240">
        <f ca="1">C15-C16</f>
        <v>0</v>
      </c>
      <c r="D17" s="162">
        <f t="shared" ref="D17:BO17" ca="1" si="20">D15-D16</f>
        <v>0</v>
      </c>
      <c r="E17" s="162">
        <f t="shared" ca="1" si="20"/>
        <v>0</v>
      </c>
      <c r="F17" s="162">
        <f t="shared" ca="1" si="20"/>
        <v>0</v>
      </c>
      <c r="G17" s="162">
        <f t="shared" ca="1" si="20"/>
        <v>0</v>
      </c>
      <c r="H17" s="162">
        <f t="shared" ca="1" si="20"/>
        <v>0</v>
      </c>
      <c r="I17" s="162">
        <f t="shared" ca="1" si="20"/>
        <v>0</v>
      </c>
      <c r="J17" s="162">
        <f t="shared" ca="1" si="20"/>
        <v>0</v>
      </c>
      <c r="K17" s="162">
        <f t="shared" ca="1" si="20"/>
        <v>0</v>
      </c>
      <c r="L17" s="162">
        <f t="shared" ca="1" si="20"/>
        <v>0</v>
      </c>
      <c r="M17" s="162">
        <f t="shared" ca="1" si="20"/>
        <v>0</v>
      </c>
      <c r="N17" s="162">
        <f t="shared" ca="1" si="20"/>
        <v>0</v>
      </c>
      <c r="O17" s="162">
        <f t="shared" ca="1" si="20"/>
        <v>0</v>
      </c>
      <c r="P17" s="162">
        <f t="shared" ca="1" si="20"/>
        <v>0</v>
      </c>
      <c r="Q17" s="162">
        <f t="shared" ca="1" si="20"/>
        <v>0</v>
      </c>
      <c r="R17" s="162">
        <f t="shared" ca="1" si="20"/>
        <v>0</v>
      </c>
      <c r="S17" s="162">
        <f t="shared" ca="1" si="20"/>
        <v>0</v>
      </c>
      <c r="T17" s="162">
        <f t="shared" ca="1" si="20"/>
        <v>0</v>
      </c>
      <c r="U17" s="162">
        <f t="shared" ca="1" si="20"/>
        <v>0</v>
      </c>
      <c r="V17" s="162">
        <f t="shared" ca="1" si="20"/>
        <v>0</v>
      </c>
      <c r="W17" s="162">
        <f t="shared" ca="1" si="20"/>
        <v>0</v>
      </c>
      <c r="X17" s="162">
        <f t="shared" ca="1" si="20"/>
        <v>0</v>
      </c>
      <c r="Y17" s="162">
        <f t="shared" ca="1" si="20"/>
        <v>0</v>
      </c>
      <c r="Z17" s="162">
        <f t="shared" ca="1" si="20"/>
        <v>0</v>
      </c>
      <c r="AA17" s="162">
        <f t="shared" ca="1" si="20"/>
        <v>0</v>
      </c>
      <c r="AB17" s="162">
        <f t="shared" ca="1" si="20"/>
        <v>0</v>
      </c>
      <c r="AC17" s="162">
        <f t="shared" ca="1" si="20"/>
        <v>0</v>
      </c>
      <c r="AD17" s="162">
        <f t="shared" ca="1" si="20"/>
        <v>0</v>
      </c>
      <c r="AE17" s="162">
        <f t="shared" ca="1" si="20"/>
        <v>0</v>
      </c>
      <c r="AF17" s="162">
        <f t="shared" ca="1" si="20"/>
        <v>0</v>
      </c>
      <c r="AG17" s="162">
        <f t="shared" ca="1" si="20"/>
        <v>0</v>
      </c>
      <c r="AH17" s="162">
        <f t="shared" ca="1" si="20"/>
        <v>0</v>
      </c>
      <c r="AI17" s="162">
        <f t="shared" ca="1" si="20"/>
        <v>0</v>
      </c>
      <c r="AJ17" s="162">
        <f t="shared" ca="1" si="20"/>
        <v>0</v>
      </c>
      <c r="AK17" s="162">
        <f t="shared" ca="1" si="20"/>
        <v>0</v>
      </c>
      <c r="AL17" s="162">
        <f t="shared" ca="1" si="20"/>
        <v>0</v>
      </c>
      <c r="AM17" s="162">
        <f t="shared" ca="1" si="20"/>
        <v>0</v>
      </c>
      <c r="AN17" s="162">
        <f t="shared" ca="1" si="20"/>
        <v>0</v>
      </c>
      <c r="AO17" s="162">
        <f t="shared" ca="1" si="20"/>
        <v>0</v>
      </c>
      <c r="AP17" s="162">
        <f t="shared" ca="1" si="20"/>
        <v>0</v>
      </c>
      <c r="AQ17" s="162">
        <f t="shared" ca="1" si="20"/>
        <v>0</v>
      </c>
      <c r="AR17" s="162">
        <f t="shared" ca="1" si="20"/>
        <v>0</v>
      </c>
      <c r="AS17" s="162">
        <f t="shared" ca="1" si="20"/>
        <v>0</v>
      </c>
      <c r="AT17" s="162">
        <f t="shared" ca="1" si="20"/>
        <v>0</v>
      </c>
      <c r="AU17" s="162">
        <f t="shared" ca="1" si="20"/>
        <v>0</v>
      </c>
      <c r="AV17" s="162">
        <f t="shared" ca="1" si="20"/>
        <v>0</v>
      </c>
      <c r="AW17" s="162">
        <f t="shared" ca="1" si="20"/>
        <v>0</v>
      </c>
      <c r="AX17" s="162">
        <f t="shared" ca="1" si="20"/>
        <v>0</v>
      </c>
      <c r="AY17" s="162">
        <f t="shared" ca="1" si="20"/>
        <v>0</v>
      </c>
      <c r="AZ17" s="162">
        <f t="shared" ca="1" si="20"/>
        <v>0</v>
      </c>
      <c r="BA17" s="162">
        <f t="shared" ca="1" si="20"/>
        <v>0</v>
      </c>
      <c r="BB17" s="162">
        <f t="shared" ca="1" si="20"/>
        <v>0</v>
      </c>
      <c r="BC17" s="162">
        <f t="shared" ca="1" si="20"/>
        <v>0</v>
      </c>
      <c r="BD17" s="162">
        <f t="shared" ca="1" si="20"/>
        <v>0</v>
      </c>
      <c r="BE17" s="162">
        <f t="shared" ca="1" si="20"/>
        <v>0</v>
      </c>
      <c r="BF17" s="162">
        <f t="shared" ca="1" si="20"/>
        <v>0</v>
      </c>
      <c r="BG17" s="162">
        <f t="shared" ca="1" si="20"/>
        <v>0</v>
      </c>
      <c r="BH17" s="162">
        <f t="shared" ca="1" si="20"/>
        <v>0</v>
      </c>
      <c r="BI17" s="162">
        <f t="shared" ca="1" si="20"/>
        <v>0</v>
      </c>
      <c r="BJ17" s="162">
        <f t="shared" ca="1" si="20"/>
        <v>0</v>
      </c>
      <c r="BK17" s="162">
        <f t="shared" ca="1" si="20"/>
        <v>0</v>
      </c>
      <c r="BL17" s="162">
        <f t="shared" ca="1" si="20"/>
        <v>0</v>
      </c>
      <c r="BM17" s="162">
        <f t="shared" ca="1" si="20"/>
        <v>0</v>
      </c>
      <c r="BN17" s="162">
        <f t="shared" ca="1" si="20"/>
        <v>0</v>
      </c>
      <c r="BO17" s="162">
        <f t="shared" ca="1" si="20"/>
        <v>0</v>
      </c>
      <c r="BP17" s="162">
        <f t="shared" ref="BP17:EA17" ca="1" si="21">BP15-BP16</f>
        <v>0</v>
      </c>
      <c r="BQ17" s="162">
        <f t="shared" ca="1" si="21"/>
        <v>0</v>
      </c>
      <c r="BR17" s="162">
        <f t="shared" ca="1" si="21"/>
        <v>0</v>
      </c>
      <c r="BS17" s="162">
        <f t="shared" ca="1" si="21"/>
        <v>0</v>
      </c>
      <c r="BT17" s="162">
        <f t="shared" ca="1" si="21"/>
        <v>0</v>
      </c>
      <c r="BU17" s="162">
        <f t="shared" ca="1" si="21"/>
        <v>0</v>
      </c>
      <c r="BV17" s="162">
        <f t="shared" ca="1" si="21"/>
        <v>0</v>
      </c>
      <c r="BW17" s="162">
        <f t="shared" ca="1" si="21"/>
        <v>0</v>
      </c>
      <c r="BX17" s="162">
        <f t="shared" ca="1" si="21"/>
        <v>0</v>
      </c>
      <c r="BY17" s="162">
        <f t="shared" ca="1" si="21"/>
        <v>0</v>
      </c>
      <c r="BZ17" s="162">
        <f t="shared" ca="1" si="21"/>
        <v>0</v>
      </c>
      <c r="CA17" s="162">
        <f t="shared" ca="1" si="21"/>
        <v>0</v>
      </c>
      <c r="CB17" s="162">
        <f t="shared" ca="1" si="21"/>
        <v>0</v>
      </c>
      <c r="CC17" s="162">
        <f t="shared" ca="1" si="21"/>
        <v>0</v>
      </c>
      <c r="CD17" s="162">
        <f t="shared" ca="1" si="21"/>
        <v>0</v>
      </c>
      <c r="CE17" s="162">
        <f t="shared" ca="1" si="21"/>
        <v>0</v>
      </c>
      <c r="CF17" s="162">
        <f t="shared" ca="1" si="21"/>
        <v>0</v>
      </c>
      <c r="CG17" s="162">
        <f t="shared" ca="1" si="21"/>
        <v>0</v>
      </c>
      <c r="CH17" s="162">
        <f t="shared" ca="1" si="21"/>
        <v>0</v>
      </c>
      <c r="CI17" s="162">
        <f t="shared" ca="1" si="21"/>
        <v>0</v>
      </c>
      <c r="CJ17" s="162">
        <f t="shared" ca="1" si="21"/>
        <v>0</v>
      </c>
      <c r="CK17" s="162">
        <f t="shared" ca="1" si="21"/>
        <v>0</v>
      </c>
      <c r="CL17" s="162">
        <f t="shared" ca="1" si="21"/>
        <v>0</v>
      </c>
      <c r="CM17" s="162">
        <f t="shared" ca="1" si="21"/>
        <v>0</v>
      </c>
      <c r="CN17" s="162">
        <f t="shared" ca="1" si="21"/>
        <v>0</v>
      </c>
      <c r="CO17" s="162">
        <f t="shared" ca="1" si="21"/>
        <v>0</v>
      </c>
      <c r="CP17" s="162">
        <f t="shared" ca="1" si="21"/>
        <v>0</v>
      </c>
      <c r="CQ17" s="162">
        <f t="shared" ca="1" si="21"/>
        <v>0</v>
      </c>
      <c r="CR17" s="162">
        <f t="shared" ca="1" si="21"/>
        <v>0</v>
      </c>
      <c r="CS17" s="162">
        <f t="shared" ca="1" si="21"/>
        <v>0</v>
      </c>
      <c r="CT17" s="162">
        <f t="shared" ca="1" si="21"/>
        <v>0</v>
      </c>
      <c r="CU17" s="162">
        <f t="shared" ca="1" si="21"/>
        <v>0</v>
      </c>
      <c r="CV17" s="162">
        <f t="shared" ca="1" si="21"/>
        <v>0</v>
      </c>
      <c r="CW17" s="162">
        <f t="shared" ca="1" si="21"/>
        <v>0</v>
      </c>
      <c r="CX17" s="162">
        <f t="shared" ca="1" si="21"/>
        <v>0</v>
      </c>
      <c r="CY17" s="162">
        <f t="shared" ca="1" si="21"/>
        <v>0</v>
      </c>
      <c r="CZ17" s="162">
        <f t="shared" ca="1" si="21"/>
        <v>0</v>
      </c>
      <c r="DA17" s="162">
        <f t="shared" ca="1" si="21"/>
        <v>0</v>
      </c>
      <c r="DB17" s="162">
        <f t="shared" ca="1" si="21"/>
        <v>0</v>
      </c>
      <c r="DC17" s="162">
        <f t="shared" ca="1" si="21"/>
        <v>0</v>
      </c>
      <c r="DD17" s="162">
        <f t="shared" ca="1" si="21"/>
        <v>0</v>
      </c>
      <c r="DE17" s="162">
        <f t="shared" ca="1" si="21"/>
        <v>0</v>
      </c>
      <c r="DF17" s="162">
        <f t="shared" ca="1" si="21"/>
        <v>0</v>
      </c>
      <c r="DG17" s="162">
        <f t="shared" ca="1" si="21"/>
        <v>0</v>
      </c>
      <c r="DH17" s="162">
        <f t="shared" ca="1" si="21"/>
        <v>0</v>
      </c>
      <c r="DI17" s="162">
        <f t="shared" ca="1" si="21"/>
        <v>0</v>
      </c>
      <c r="DJ17" s="162">
        <f t="shared" ca="1" si="21"/>
        <v>0</v>
      </c>
      <c r="DK17" s="162">
        <f t="shared" ca="1" si="21"/>
        <v>0</v>
      </c>
      <c r="DL17" s="162">
        <f t="shared" ca="1" si="21"/>
        <v>0</v>
      </c>
      <c r="DM17" s="162">
        <f t="shared" ca="1" si="21"/>
        <v>0</v>
      </c>
      <c r="DN17" s="162">
        <f t="shared" ca="1" si="21"/>
        <v>0</v>
      </c>
      <c r="DO17" s="162">
        <f t="shared" ca="1" si="21"/>
        <v>0</v>
      </c>
      <c r="DP17" s="162">
        <f t="shared" ca="1" si="21"/>
        <v>0</v>
      </c>
      <c r="DQ17" s="162">
        <f t="shared" ca="1" si="21"/>
        <v>0</v>
      </c>
      <c r="DR17" s="162">
        <f t="shared" ca="1" si="21"/>
        <v>0</v>
      </c>
      <c r="DS17" s="162">
        <f t="shared" ca="1" si="21"/>
        <v>0</v>
      </c>
      <c r="DT17" s="162">
        <f t="shared" ca="1" si="21"/>
        <v>0</v>
      </c>
      <c r="DU17" s="162">
        <f t="shared" ca="1" si="21"/>
        <v>0</v>
      </c>
      <c r="DV17" s="162">
        <f t="shared" ca="1" si="21"/>
        <v>0</v>
      </c>
      <c r="DW17" s="162">
        <f t="shared" ca="1" si="21"/>
        <v>0</v>
      </c>
      <c r="DX17" s="162">
        <f t="shared" ca="1" si="21"/>
        <v>0</v>
      </c>
      <c r="DY17" s="162">
        <f t="shared" ca="1" si="21"/>
        <v>0</v>
      </c>
      <c r="DZ17" s="162">
        <f t="shared" ca="1" si="21"/>
        <v>0</v>
      </c>
      <c r="EA17" s="162">
        <f t="shared" ca="1" si="21"/>
        <v>0</v>
      </c>
      <c r="EB17" s="162">
        <f t="shared" ref="EB17:EE17" ca="1" si="22">EB15-EB16</f>
        <v>0</v>
      </c>
      <c r="EC17" s="162">
        <f t="shared" ca="1" si="22"/>
        <v>0</v>
      </c>
      <c r="ED17" s="162">
        <f t="shared" ca="1" si="22"/>
        <v>0</v>
      </c>
      <c r="EE17" s="163">
        <f t="shared" ca="1" si="22"/>
        <v>0</v>
      </c>
    </row>
    <row r="19" spans="1:135" x14ac:dyDescent="0.25">
      <c r="A19" s="166" t="s">
        <v>261</v>
      </c>
      <c r="B19" s="171" t="s">
        <v>273</v>
      </c>
      <c r="C19" s="248"/>
      <c r="D19" s="248"/>
      <c r="E19" s="248"/>
      <c r="F19" s="248"/>
      <c r="G19" s="248"/>
      <c r="H19" s="248"/>
      <c r="I19" s="248"/>
      <c r="J19" s="248"/>
      <c r="K19" s="248"/>
      <c r="L19" s="248"/>
      <c r="M19" s="248"/>
      <c r="N19" s="248"/>
      <c r="O19" s="248"/>
      <c r="P19" s="248"/>
      <c r="Q19" s="248"/>
      <c r="R19" s="248"/>
      <c r="S19" s="248"/>
      <c r="T19" s="248"/>
      <c r="U19" s="248"/>
      <c r="V19" s="248"/>
      <c r="W19" s="248"/>
      <c r="X19" s="248"/>
      <c r="Y19" s="248"/>
      <c r="Z19" s="248"/>
      <c r="AA19" s="248"/>
      <c r="AB19" s="248"/>
      <c r="AC19" s="248"/>
      <c r="AD19" s="248"/>
      <c r="AE19" s="248"/>
      <c r="AF19" s="248"/>
      <c r="AG19" s="248"/>
      <c r="AH19" s="248"/>
      <c r="AI19" s="248"/>
      <c r="AJ19" s="248"/>
      <c r="AK19" s="248"/>
      <c r="AL19" s="248"/>
      <c r="AM19" s="248"/>
      <c r="AN19" s="248"/>
      <c r="AO19" s="248"/>
      <c r="AP19" s="248"/>
      <c r="AQ19" s="248"/>
      <c r="AR19" s="248"/>
      <c r="AS19" s="248"/>
      <c r="AT19" s="248"/>
      <c r="AU19" s="248"/>
      <c r="AV19" s="248"/>
      <c r="AW19" s="248"/>
      <c r="AX19" s="248"/>
      <c r="AY19" s="248"/>
      <c r="AZ19" s="248"/>
      <c r="BA19" s="248"/>
      <c r="BB19" s="248"/>
      <c r="BC19" s="248"/>
      <c r="BD19" s="248"/>
      <c r="BE19" s="248"/>
      <c r="BF19" s="248"/>
      <c r="BG19" s="248"/>
      <c r="BH19" s="248"/>
      <c r="BI19" s="248"/>
      <c r="BJ19" s="248"/>
      <c r="BK19" s="248"/>
      <c r="BL19" s="248"/>
      <c r="BM19" s="248"/>
      <c r="BN19" s="248"/>
      <c r="BO19" s="248"/>
      <c r="BP19" s="248"/>
      <c r="BQ19" s="248"/>
      <c r="BR19" s="248"/>
      <c r="BS19" s="248"/>
      <c r="BT19" s="248"/>
      <c r="BU19" s="248"/>
      <c r="BV19" s="248"/>
      <c r="BW19" s="248"/>
      <c r="BX19" s="248"/>
      <c r="BY19" s="248"/>
      <c r="BZ19" s="248"/>
      <c r="CA19" s="248"/>
      <c r="CB19" s="248"/>
      <c r="CC19" s="248"/>
      <c r="CD19" s="248"/>
      <c r="CE19" s="248"/>
      <c r="CF19" s="248"/>
      <c r="CG19" s="248"/>
      <c r="CH19" s="248"/>
      <c r="CI19" s="248"/>
      <c r="CJ19" s="248"/>
      <c r="CK19" s="248"/>
      <c r="CL19" s="248"/>
      <c r="CM19" s="248"/>
      <c r="CN19" s="248"/>
      <c r="CO19" s="248"/>
      <c r="CP19" s="248"/>
      <c r="CQ19" s="248"/>
      <c r="CR19" s="248"/>
      <c r="CS19" s="248"/>
      <c r="CT19" s="248"/>
      <c r="CU19" s="248"/>
      <c r="CV19" s="248"/>
      <c r="CW19" s="248"/>
      <c r="CX19" s="248"/>
      <c r="CY19" s="248"/>
      <c r="CZ19" s="248"/>
      <c r="DA19" s="248"/>
      <c r="DB19" s="248"/>
      <c r="DC19" s="248"/>
      <c r="DD19" s="248"/>
      <c r="DE19" s="248"/>
      <c r="DF19" s="248"/>
      <c r="DG19" s="248"/>
      <c r="DH19" s="248"/>
      <c r="DI19" s="248"/>
      <c r="DJ19" s="248"/>
      <c r="DK19" s="248"/>
      <c r="DL19" s="248"/>
      <c r="DM19" s="248"/>
      <c r="DN19" s="248"/>
      <c r="DO19" s="248"/>
      <c r="DP19" s="248"/>
      <c r="DQ19" s="248"/>
      <c r="DR19" s="248"/>
      <c r="DS19" s="248"/>
      <c r="DT19" s="248"/>
      <c r="DU19" s="248"/>
      <c r="DV19" s="248"/>
      <c r="DW19" s="248"/>
      <c r="DX19" s="248"/>
      <c r="DY19" s="248"/>
      <c r="DZ19" s="248"/>
      <c r="EA19" s="248"/>
      <c r="EB19" s="248"/>
      <c r="EC19" s="248"/>
      <c r="ED19" s="248"/>
      <c r="EE19" s="249">
        <v>0</v>
      </c>
    </row>
    <row r="20" spans="1:135" x14ac:dyDescent="0.25">
      <c r="A20" s="47" t="str">
        <f ca="1">IF(ABS(SUM(A23,A25:A26))&lt;0.01,"OK","ERROR")</f>
        <v>OK</v>
      </c>
      <c r="B20" s="250" t="s">
        <v>150</v>
      </c>
      <c r="C20" s="251">
        <v>0</v>
      </c>
      <c r="D20" s="251">
        <f>C20+1</f>
        <v>1</v>
      </c>
      <c r="E20" s="251">
        <f t="shared" ref="E20:BP20" si="23">D20+1</f>
        <v>2</v>
      </c>
      <c r="F20" s="251">
        <f t="shared" si="23"/>
        <v>3</v>
      </c>
      <c r="G20" s="251">
        <f t="shared" si="23"/>
        <v>4</v>
      </c>
      <c r="H20" s="251">
        <f t="shared" si="23"/>
        <v>5</v>
      </c>
      <c r="I20" s="251">
        <f t="shared" si="23"/>
        <v>6</v>
      </c>
      <c r="J20" s="251">
        <f t="shared" si="23"/>
        <v>7</v>
      </c>
      <c r="K20" s="251">
        <f t="shared" si="23"/>
        <v>8</v>
      </c>
      <c r="L20" s="251">
        <f t="shared" si="23"/>
        <v>9</v>
      </c>
      <c r="M20" s="251">
        <f t="shared" si="23"/>
        <v>10</v>
      </c>
      <c r="N20" s="251">
        <f t="shared" si="23"/>
        <v>11</v>
      </c>
      <c r="O20" s="251">
        <f t="shared" si="23"/>
        <v>12</v>
      </c>
      <c r="P20" s="251">
        <f t="shared" si="23"/>
        <v>13</v>
      </c>
      <c r="Q20" s="251">
        <f t="shared" si="23"/>
        <v>14</v>
      </c>
      <c r="R20" s="251">
        <f t="shared" si="23"/>
        <v>15</v>
      </c>
      <c r="S20" s="251">
        <f t="shared" si="23"/>
        <v>16</v>
      </c>
      <c r="T20" s="251">
        <f t="shared" si="23"/>
        <v>17</v>
      </c>
      <c r="U20" s="251">
        <f t="shared" si="23"/>
        <v>18</v>
      </c>
      <c r="V20" s="251">
        <f t="shared" si="23"/>
        <v>19</v>
      </c>
      <c r="W20" s="251">
        <f t="shared" si="23"/>
        <v>20</v>
      </c>
      <c r="X20" s="251">
        <f t="shared" si="23"/>
        <v>21</v>
      </c>
      <c r="Y20" s="251">
        <f t="shared" si="23"/>
        <v>22</v>
      </c>
      <c r="Z20" s="251">
        <f t="shared" si="23"/>
        <v>23</v>
      </c>
      <c r="AA20" s="251">
        <f t="shared" si="23"/>
        <v>24</v>
      </c>
      <c r="AB20" s="251">
        <f t="shared" si="23"/>
        <v>25</v>
      </c>
      <c r="AC20" s="251">
        <f t="shared" si="23"/>
        <v>26</v>
      </c>
      <c r="AD20" s="251">
        <f t="shared" si="23"/>
        <v>27</v>
      </c>
      <c r="AE20" s="251">
        <f t="shared" si="23"/>
        <v>28</v>
      </c>
      <c r="AF20" s="251">
        <f t="shared" si="23"/>
        <v>29</v>
      </c>
      <c r="AG20" s="251">
        <f t="shared" si="23"/>
        <v>30</v>
      </c>
      <c r="AH20" s="251">
        <f t="shared" si="23"/>
        <v>31</v>
      </c>
      <c r="AI20" s="251">
        <f t="shared" si="23"/>
        <v>32</v>
      </c>
      <c r="AJ20" s="251">
        <f t="shared" si="23"/>
        <v>33</v>
      </c>
      <c r="AK20" s="251">
        <f t="shared" si="23"/>
        <v>34</v>
      </c>
      <c r="AL20" s="251">
        <f t="shared" si="23"/>
        <v>35</v>
      </c>
      <c r="AM20" s="251">
        <f t="shared" si="23"/>
        <v>36</v>
      </c>
      <c r="AN20" s="251">
        <f t="shared" si="23"/>
        <v>37</v>
      </c>
      <c r="AO20" s="251">
        <f t="shared" si="23"/>
        <v>38</v>
      </c>
      <c r="AP20" s="251">
        <f t="shared" si="23"/>
        <v>39</v>
      </c>
      <c r="AQ20" s="251">
        <f t="shared" si="23"/>
        <v>40</v>
      </c>
      <c r="AR20" s="251">
        <f t="shared" si="23"/>
        <v>41</v>
      </c>
      <c r="AS20" s="251">
        <f t="shared" si="23"/>
        <v>42</v>
      </c>
      <c r="AT20" s="251">
        <f t="shared" si="23"/>
        <v>43</v>
      </c>
      <c r="AU20" s="251">
        <f t="shared" si="23"/>
        <v>44</v>
      </c>
      <c r="AV20" s="251">
        <f t="shared" si="23"/>
        <v>45</v>
      </c>
      <c r="AW20" s="251">
        <f t="shared" si="23"/>
        <v>46</v>
      </c>
      <c r="AX20" s="251">
        <f t="shared" si="23"/>
        <v>47</v>
      </c>
      <c r="AY20" s="251">
        <f t="shared" si="23"/>
        <v>48</v>
      </c>
      <c r="AZ20" s="251">
        <f t="shared" si="23"/>
        <v>49</v>
      </c>
      <c r="BA20" s="251">
        <f t="shared" si="23"/>
        <v>50</v>
      </c>
      <c r="BB20" s="251">
        <f t="shared" si="23"/>
        <v>51</v>
      </c>
      <c r="BC20" s="251">
        <f t="shared" si="23"/>
        <v>52</v>
      </c>
      <c r="BD20" s="251">
        <f t="shared" si="23"/>
        <v>53</v>
      </c>
      <c r="BE20" s="251">
        <f t="shared" si="23"/>
        <v>54</v>
      </c>
      <c r="BF20" s="251">
        <f t="shared" si="23"/>
        <v>55</v>
      </c>
      <c r="BG20" s="251">
        <f t="shared" si="23"/>
        <v>56</v>
      </c>
      <c r="BH20" s="251">
        <f t="shared" si="23"/>
        <v>57</v>
      </c>
      <c r="BI20" s="251">
        <f t="shared" si="23"/>
        <v>58</v>
      </c>
      <c r="BJ20" s="251">
        <f t="shared" si="23"/>
        <v>59</v>
      </c>
      <c r="BK20" s="251">
        <f t="shared" si="23"/>
        <v>60</v>
      </c>
      <c r="BL20" s="251">
        <f t="shared" si="23"/>
        <v>61</v>
      </c>
      <c r="BM20" s="251">
        <f t="shared" si="23"/>
        <v>62</v>
      </c>
      <c r="BN20" s="251">
        <f t="shared" si="23"/>
        <v>63</v>
      </c>
      <c r="BO20" s="251">
        <f t="shared" si="23"/>
        <v>64</v>
      </c>
      <c r="BP20" s="251">
        <f t="shared" si="23"/>
        <v>65</v>
      </c>
      <c r="BQ20" s="251">
        <f t="shared" ref="BQ20:EB20" si="24">BP20+1</f>
        <v>66</v>
      </c>
      <c r="BR20" s="251">
        <f t="shared" si="24"/>
        <v>67</v>
      </c>
      <c r="BS20" s="251">
        <f t="shared" si="24"/>
        <v>68</v>
      </c>
      <c r="BT20" s="251">
        <f t="shared" si="24"/>
        <v>69</v>
      </c>
      <c r="BU20" s="251">
        <f t="shared" si="24"/>
        <v>70</v>
      </c>
      <c r="BV20" s="251">
        <f t="shared" si="24"/>
        <v>71</v>
      </c>
      <c r="BW20" s="251">
        <f t="shared" si="24"/>
        <v>72</v>
      </c>
      <c r="BX20" s="251">
        <f t="shared" si="24"/>
        <v>73</v>
      </c>
      <c r="BY20" s="251">
        <f t="shared" si="24"/>
        <v>74</v>
      </c>
      <c r="BZ20" s="251">
        <f t="shared" si="24"/>
        <v>75</v>
      </c>
      <c r="CA20" s="251">
        <f t="shared" si="24"/>
        <v>76</v>
      </c>
      <c r="CB20" s="251">
        <f t="shared" si="24"/>
        <v>77</v>
      </c>
      <c r="CC20" s="251">
        <f t="shared" si="24"/>
        <v>78</v>
      </c>
      <c r="CD20" s="251">
        <f t="shared" si="24"/>
        <v>79</v>
      </c>
      <c r="CE20" s="251">
        <f t="shared" si="24"/>
        <v>80</v>
      </c>
      <c r="CF20" s="251">
        <f t="shared" si="24"/>
        <v>81</v>
      </c>
      <c r="CG20" s="251">
        <f t="shared" si="24"/>
        <v>82</v>
      </c>
      <c r="CH20" s="251">
        <f t="shared" si="24"/>
        <v>83</v>
      </c>
      <c r="CI20" s="251">
        <f t="shared" si="24"/>
        <v>84</v>
      </c>
      <c r="CJ20" s="251">
        <f t="shared" si="24"/>
        <v>85</v>
      </c>
      <c r="CK20" s="251">
        <f t="shared" si="24"/>
        <v>86</v>
      </c>
      <c r="CL20" s="251">
        <f t="shared" si="24"/>
        <v>87</v>
      </c>
      <c r="CM20" s="251">
        <f t="shared" si="24"/>
        <v>88</v>
      </c>
      <c r="CN20" s="251">
        <f t="shared" si="24"/>
        <v>89</v>
      </c>
      <c r="CO20" s="251">
        <f t="shared" si="24"/>
        <v>90</v>
      </c>
      <c r="CP20" s="251">
        <f t="shared" si="24"/>
        <v>91</v>
      </c>
      <c r="CQ20" s="251">
        <f t="shared" si="24"/>
        <v>92</v>
      </c>
      <c r="CR20" s="251">
        <f t="shared" si="24"/>
        <v>93</v>
      </c>
      <c r="CS20" s="251">
        <f t="shared" si="24"/>
        <v>94</v>
      </c>
      <c r="CT20" s="251">
        <f t="shared" si="24"/>
        <v>95</v>
      </c>
      <c r="CU20" s="251">
        <f t="shared" si="24"/>
        <v>96</v>
      </c>
      <c r="CV20" s="251">
        <f t="shared" si="24"/>
        <v>97</v>
      </c>
      <c r="CW20" s="251">
        <f t="shared" si="24"/>
        <v>98</v>
      </c>
      <c r="CX20" s="251">
        <f t="shared" si="24"/>
        <v>99</v>
      </c>
      <c r="CY20" s="251">
        <f t="shared" si="24"/>
        <v>100</v>
      </c>
      <c r="CZ20" s="251">
        <f t="shared" si="24"/>
        <v>101</v>
      </c>
      <c r="DA20" s="251">
        <f t="shared" si="24"/>
        <v>102</v>
      </c>
      <c r="DB20" s="251">
        <f t="shared" si="24"/>
        <v>103</v>
      </c>
      <c r="DC20" s="251">
        <f t="shared" si="24"/>
        <v>104</v>
      </c>
      <c r="DD20" s="251">
        <f t="shared" si="24"/>
        <v>105</v>
      </c>
      <c r="DE20" s="251">
        <f t="shared" si="24"/>
        <v>106</v>
      </c>
      <c r="DF20" s="251">
        <f t="shared" si="24"/>
        <v>107</v>
      </c>
      <c r="DG20" s="251">
        <f t="shared" si="24"/>
        <v>108</v>
      </c>
      <c r="DH20" s="251">
        <f t="shared" si="24"/>
        <v>109</v>
      </c>
      <c r="DI20" s="251">
        <f t="shared" si="24"/>
        <v>110</v>
      </c>
      <c r="DJ20" s="251">
        <f t="shared" si="24"/>
        <v>111</v>
      </c>
      <c r="DK20" s="251">
        <f t="shared" si="24"/>
        <v>112</v>
      </c>
      <c r="DL20" s="251">
        <f t="shared" si="24"/>
        <v>113</v>
      </c>
      <c r="DM20" s="251">
        <f t="shared" si="24"/>
        <v>114</v>
      </c>
      <c r="DN20" s="251">
        <f t="shared" si="24"/>
        <v>115</v>
      </c>
      <c r="DO20" s="251">
        <f t="shared" si="24"/>
        <v>116</v>
      </c>
      <c r="DP20" s="251">
        <f t="shared" si="24"/>
        <v>117</v>
      </c>
      <c r="DQ20" s="251">
        <f t="shared" si="24"/>
        <v>118</v>
      </c>
      <c r="DR20" s="251">
        <f t="shared" si="24"/>
        <v>119</v>
      </c>
      <c r="DS20" s="251">
        <f t="shared" si="24"/>
        <v>120</v>
      </c>
      <c r="DT20" s="251">
        <f t="shared" si="24"/>
        <v>121</v>
      </c>
      <c r="DU20" s="251">
        <f t="shared" si="24"/>
        <v>122</v>
      </c>
      <c r="DV20" s="251">
        <f t="shared" si="24"/>
        <v>123</v>
      </c>
      <c r="DW20" s="251">
        <f t="shared" si="24"/>
        <v>124</v>
      </c>
      <c r="DX20" s="251">
        <f t="shared" si="24"/>
        <v>125</v>
      </c>
      <c r="DY20" s="251">
        <f t="shared" si="24"/>
        <v>126</v>
      </c>
      <c r="DZ20" s="251">
        <f t="shared" si="24"/>
        <v>127</v>
      </c>
      <c r="EA20" s="251">
        <f t="shared" si="24"/>
        <v>128</v>
      </c>
      <c r="EB20" s="251">
        <f t="shared" si="24"/>
        <v>129</v>
      </c>
      <c r="EC20" s="251">
        <f t="shared" ref="EC20:EE20" si="25">EB20+1</f>
        <v>130</v>
      </c>
      <c r="ED20" s="251">
        <f t="shared" si="25"/>
        <v>131</v>
      </c>
      <c r="EE20" s="252">
        <f t="shared" si="25"/>
        <v>132</v>
      </c>
    </row>
    <row r="21" spans="1:135" x14ac:dyDescent="0.25">
      <c r="B21" s="253" t="s">
        <v>265</v>
      </c>
      <c r="C21" s="254">
        <f>$C$7</f>
        <v>43951</v>
      </c>
      <c r="D21" s="254">
        <f>EOMONTH(C21,1)</f>
        <v>43982</v>
      </c>
      <c r="E21" s="254">
        <f t="shared" ref="E21:BP21" si="26">EOMONTH(D21,1)</f>
        <v>44012</v>
      </c>
      <c r="F21" s="254">
        <f t="shared" si="26"/>
        <v>44043</v>
      </c>
      <c r="G21" s="254">
        <f t="shared" si="26"/>
        <v>44074</v>
      </c>
      <c r="H21" s="254">
        <f t="shared" si="26"/>
        <v>44104</v>
      </c>
      <c r="I21" s="254">
        <f t="shared" si="26"/>
        <v>44135</v>
      </c>
      <c r="J21" s="254">
        <f t="shared" si="26"/>
        <v>44165</v>
      </c>
      <c r="K21" s="254">
        <f t="shared" si="26"/>
        <v>44196</v>
      </c>
      <c r="L21" s="254">
        <f t="shared" si="26"/>
        <v>44227</v>
      </c>
      <c r="M21" s="254">
        <f t="shared" si="26"/>
        <v>44255</v>
      </c>
      <c r="N21" s="254">
        <f t="shared" si="26"/>
        <v>44286</v>
      </c>
      <c r="O21" s="254">
        <f t="shared" si="26"/>
        <v>44316</v>
      </c>
      <c r="P21" s="254">
        <f t="shared" si="26"/>
        <v>44347</v>
      </c>
      <c r="Q21" s="254">
        <f t="shared" si="26"/>
        <v>44377</v>
      </c>
      <c r="R21" s="254">
        <f t="shared" si="26"/>
        <v>44408</v>
      </c>
      <c r="S21" s="254">
        <f t="shared" si="26"/>
        <v>44439</v>
      </c>
      <c r="T21" s="254">
        <f t="shared" si="26"/>
        <v>44469</v>
      </c>
      <c r="U21" s="254">
        <f t="shared" si="26"/>
        <v>44500</v>
      </c>
      <c r="V21" s="254">
        <f t="shared" si="26"/>
        <v>44530</v>
      </c>
      <c r="W21" s="254">
        <f t="shared" si="26"/>
        <v>44561</v>
      </c>
      <c r="X21" s="254">
        <f t="shared" si="26"/>
        <v>44592</v>
      </c>
      <c r="Y21" s="254">
        <f t="shared" si="26"/>
        <v>44620</v>
      </c>
      <c r="Z21" s="254">
        <f t="shared" si="26"/>
        <v>44651</v>
      </c>
      <c r="AA21" s="254">
        <f t="shared" si="26"/>
        <v>44681</v>
      </c>
      <c r="AB21" s="254">
        <f t="shared" si="26"/>
        <v>44712</v>
      </c>
      <c r="AC21" s="254">
        <f t="shared" si="26"/>
        <v>44742</v>
      </c>
      <c r="AD21" s="254">
        <f t="shared" si="26"/>
        <v>44773</v>
      </c>
      <c r="AE21" s="254">
        <f t="shared" si="26"/>
        <v>44804</v>
      </c>
      <c r="AF21" s="254">
        <f t="shared" si="26"/>
        <v>44834</v>
      </c>
      <c r="AG21" s="254">
        <f t="shared" si="26"/>
        <v>44865</v>
      </c>
      <c r="AH21" s="254">
        <f t="shared" si="26"/>
        <v>44895</v>
      </c>
      <c r="AI21" s="254">
        <f t="shared" si="26"/>
        <v>44926</v>
      </c>
      <c r="AJ21" s="254">
        <f t="shared" si="26"/>
        <v>44957</v>
      </c>
      <c r="AK21" s="254">
        <f t="shared" si="26"/>
        <v>44985</v>
      </c>
      <c r="AL21" s="254">
        <f t="shared" si="26"/>
        <v>45016</v>
      </c>
      <c r="AM21" s="254">
        <f t="shared" si="26"/>
        <v>45046</v>
      </c>
      <c r="AN21" s="254">
        <f t="shared" si="26"/>
        <v>45077</v>
      </c>
      <c r="AO21" s="254">
        <f t="shared" si="26"/>
        <v>45107</v>
      </c>
      <c r="AP21" s="254">
        <f t="shared" si="26"/>
        <v>45138</v>
      </c>
      <c r="AQ21" s="254">
        <f t="shared" si="26"/>
        <v>45169</v>
      </c>
      <c r="AR21" s="254">
        <f t="shared" si="26"/>
        <v>45199</v>
      </c>
      <c r="AS21" s="254">
        <f t="shared" si="26"/>
        <v>45230</v>
      </c>
      <c r="AT21" s="254">
        <f t="shared" si="26"/>
        <v>45260</v>
      </c>
      <c r="AU21" s="254">
        <f t="shared" si="26"/>
        <v>45291</v>
      </c>
      <c r="AV21" s="254">
        <f t="shared" si="26"/>
        <v>45322</v>
      </c>
      <c r="AW21" s="254">
        <f t="shared" si="26"/>
        <v>45351</v>
      </c>
      <c r="AX21" s="254">
        <f t="shared" si="26"/>
        <v>45382</v>
      </c>
      <c r="AY21" s="254">
        <f t="shared" si="26"/>
        <v>45412</v>
      </c>
      <c r="AZ21" s="254">
        <f t="shared" si="26"/>
        <v>45443</v>
      </c>
      <c r="BA21" s="254">
        <f t="shared" si="26"/>
        <v>45473</v>
      </c>
      <c r="BB21" s="254">
        <f t="shared" si="26"/>
        <v>45504</v>
      </c>
      <c r="BC21" s="254">
        <f t="shared" si="26"/>
        <v>45535</v>
      </c>
      <c r="BD21" s="254">
        <f t="shared" si="26"/>
        <v>45565</v>
      </c>
      <c r="BE21" s="254">
        <f t="shared" si="26"/>
        <v>45596</v>
      </c>
      <c r="BF21" s="254">
        <f t="shared" si="26"/>
        <v>45626</v>
      </c>
      <c r="BG21" s="254">
        <f t="shared" si="26"/>
        <v>45657</v>
      </c>
      <c r="BH21" s="254">
        <f t="shared" si="26"/>
        <v>45688</v>
      </c>
      <c r="BI21" s="254">
        <f t="shared" si="26"/>
        <v>45716</v>
      </c>
      <c r="BJ21" s="254">
        <f t="shared" si="26"/>
        <v>45747</v>
      </c>
      <c r="BK21" s="254">
        <f t="shared" si="26"/>
        <v>45777</v>
      </c>
      <c r="BL21" s="254">
        <f t="shared" si="26"/>
        <v>45808</v>
      </c>
      <c r="BM21" s="254">
        <f t="shared" si="26"/>
        <v>45838</v>
      </c>
      <c r="BN21" s="254">
        <f t="shared" si="26"/>
        <v>45869</v>
      </c>
      <c r="BO21" s="254">
        <f t="shared" si="26"/>
        <v>45900</v>
      </c>
      <c r="BP21" s="254">
        <f t="shared" si="26"/>
        <v>45930</v>
      </c>
      <c r="BQ21" s="254">
        <f t="shared" ref="BQ21:EB21" si="27">EOMONTH(BP21,1)</f>
        <v>45961</v>
      </c>
      <c r="BR21" s="254">
        <f t="shared" si="27"/>
        <v>45991</v>
      </c>
      <c r="BS21" s="254">
        <f t="shared" si="27"/>
        <v>46022</v>
      </c>
      <c r="BT21" s="254">
        <f t="shared" si="27"/>
        <v>46053</v>
      </c>
      <c r="BU21" s="254">
        <f t="shared" si="27"/>
        <v>46081</v>
      </c>
      <c r="BV21" s="254">
        <f t="shared" si="27"/>
        <v>46112</v>
      </c>
      <c r="BW21" s="254">
        <f t="shared" si="27"/>
        <v>46142</v>
      </c>
      <c r="BX21" s="254">
        <f t="shared" si="27"/>
        <v>46173</v>
      </c>
      <c r="BY21" s="254">
        <f t="shared" si="27"/>
        <v>46203</v>
      </c>
      <c r="BZ21" s="254">
        <f t="shared" si="27"/>
        <v>46234</v>
      </c>
      <c r="CA21" s="254">
        <f t="shared" si="27"/>
        <v>46265</v>
      </c>
      <c r="CB21" s="254">
        <f t="shared" si="27"/>
        <v>46295</v>
      </c>
      <c r="CC21" s="254">
        <f t="shared" si="27"/>
        <v>46326</v>
      </c>
      <c r="CD21" s="254">
        <f t="shared" si="27"/>
        <v>46356</v>
      </c>
      <c r="CE21" s="254">
        <f t="shared" si="27"/>
        <v>46387</v>
      </c>
      <c r="CF21" s="254">
        <f t="shared" si="27"/>
        <v>46418</v>
      </c>
      <c r="CG21" s="254">
        <f t="shared" si="27"/>
        <v>46446</v>
      </c>
      <c r="CH21" s="254">
        <f t="shared" si="27"/>
        <v>46477</v>
      </c>
      <c r="CI21" s="254">
        <f t="shared" si="27"/>
        <v>46507</v>
      </c>
      <c r="CJ21" s="254">
        <f t="shared" si="27"/>
        <v>46538</v>
      </c>
      <c r="CK21" s="254">
        <f t="shared" si="27"/>
        <v>46568</v>
      </c>
      <c r="CL21" s="254">
        <f t="shared" si="27"/>
        <v>46599</v>
      </c>
      <c r="CM21" s="254">
        <f t="shared" si="27"/>
        <v>46630</v>
      </c>
      <c r="CN21" s="254">
        <f t="shared" si="27"/>
        <v>46660</v>
      </c>
      <c r="CO21" s="254">
        <f t="shared" si="27"/>
        <v>46691</v>
      </c>
      <c r="CP21" s="254">
        <f t="shared" si="27"/>
        <v>46721</v>
      </c>
      <c r="CQ21" s="254">
        <f t="shared" si="27"/>
        <v>46752</v>
      </c>
      <c r="CR21" s="254">
        <f t="shared" si="27"/>
        <v>46783</v>
      </c>
      <c r="CS21" s="254">
        <f t="shared" si="27"/>
        <v>46812</v>
      </c>
      <c r="CT21" s="254">
        <f t="shared" si="27"/>
        <v>46843</v>
      </c>
      <c r="CU21" s="254">
        <f t="shared" si="27"/>
        <v>46873</v>
      </c>
      <c r="CV21" s="254">
        <f t="shared" si="27"/>
        <v>46904</v>
      </c>
      <c r="CW21" s="254">
        <f t="shared" si="27"/>
        <v>46934</v>
      </c>
      <c r="CX21" s="254">
        <f t="shared" si="27"/>
        <v>46965</v>
      </c>
      <c r="CY21" s="254">
        <f t="shared" si="27"/>
        <v>46996</v>
      </c>
      <c r="CZ21" s="254">
        <f t="shared" si="27"/>
        <v>47026</v>
      </c>
      <c r="DA21" s="254">
        <f t="shared" si="27"/>
        <v>47057</v>
      </c>
      <c r="DB21" s="254">
        <f t="shared" si="27"/>
        <v>47087</v>
      </c>
      <c r="DC21" s="254">
        <f t="shared" si="27"/>
        <v>47118</v>
      </c>
      <c r="DD21" s="254">
        <f t="shared" si="27"/>
        <v>47149</v>
      </c>
      <c r="DE21" s="254">
        <f t="shared" si="27"/>
        <v>47177</v>
      </c>
      <c r="DF21" s="254">
        <f t="shared" si="27"/>
        <v>47208</v>
      </c>
      <c r="DG21" s="254">
        <f t="shared" si="27"/>
        <v>47238</v>
      </c>
      <c r="DH21" s="254">
        <f t="shared" si="27"/>
        <v>47269</v>
      </c>
      <c r="DI21" s="254">
        <f t="shared" si="27"/>
        <v>47299</v>
      </c>
      <c r="DJ21" s="254">
        <f t="shared" si="27"/>
        <v>47330</v>
      </c>
      <c r="DK21" s="254">
        <f t="shared" si="27"/>
        <v>47361</v>
      </c>
      <c r="DL21" s="254">
        <f t="shared" si="27"/>
        <v>47391</v>
      </c>
      <c r="DM21" s="254">
        <f t="shared" si="27"/>
        <v>47422</v>
      </c>
      <c r="DN21" s="254">
        <f t="shared" si="27"/>
        <v>47452</v>
      </c>
      <c r="DO21" s="254">
        <f t="shared" si="27"/>
        <v>47483</v>
      </c>
      <c r="DP21" s="254">
        <f t="shared" si="27"/>
        <v>47514</v>
      </c>
      <c r="DQ21" s="254">
        <f t="shared" si="27"/>
        <v>47542</v>
      </c>
      <c r="DR21" s="254">
        <f t="shared" si="27"/>
        <v>47573</v>
      </c>
      <c r="DS21" s="254">
        <f t="shared" si="27"/>
        <v>47603</v>
      </c>
      <c r="DT21" s="254">
        <f t="shared" si="27"/>
        <v>47634</v>
      </c>
      <c r="DU21" s="254">
        <f t="shared" si="27"/>
        <v>47664</v>
      </c>
      <c r="DV21" s="254">
        <f t="shared" si="27"/>
        <v>47695</v>
      </c>
      <c r="DW21" s="254">
        <f t="shared" si="27"/>
        <v>47726</v>
      </c>
      <c r="DX21" s="254">
        <f t="shared" si="27"/>
        <v>47756</v>
      </c>
      <c r="DY21" s="254">
        <f t="shared" si="27"/>
        <v>47787</v>
      </c>
      <c r="DZ21" s="254">
        <f t="shared" si="27"/>
        <v>47817</v>
      </c>
      <c r="EA21" s="254">
        <f t="shared" si="27"/>
        <v>47848</v>
      </c>
      <c r="EB21" s="254">
        <f t="shared" si="27"/>
        <v>47879</v>
      </c>
      <c r="EC21" s="254">
        <f t="shared" ref="EC21:EE21" si="28">EOMONTH(EB21,1)</f>
        <v>47907</v>
      </c>
      <c r="ED21" s="254">
        <f t="shared" si="28"/>
        <v>47938</v>
      </c>
      <c r="EE21" s="255">
        <f t="shared" si="28"/>
        <v>47968</v>
      </c>
    </row>
    <row r="22" spans="1:135" x14ac:dyDescent="0.25">
      <c r="A22" s="256">
        <f ca="1">MAX(C22:EE22)</f>
        <v>7473149.321456816</v>
      </c>
      <c r="B22" s="257" t="s">
        <v>274</v>
      </c>
      <c r="C22" s="213">
        <v>0</v>
      </c>
      <c r="D22" s="214">
        <f ca="1">IF($M$2=1,0,C27)</f>
        <v>165243.96677871188</v>
      </c>
      <c r="E22" s="214">
        <f t="shared" ref="E22:BP22" ca="1" si="29">IF($M$2=1,0,D27)</f>
        <v>353004.18258609663</v>
      </c>
      <c r="F22" s="214">
        <f t="shared" ca="1" si="29"/>
        <v>541475.60692100727</v>
      </c>
      <c r="G22" s="214">
        <f t="shared" ca="1" si="29"/>
        <v>730653.43800160848</v>
      </c>
      <c r="H22" s="214">
        <f t="shared" ca="1" si="29"/>
        <v>881151.67811723356</v>
      </c>
      <c r="I22" s="214">
        <f t="shared" ca="1" si="29"/>
        <v>1032200.0181126676</v>
      </c>
      <c r="J22" s="214">
        <f t="shared" ca="1" si="29"/>
        <v>1183943.3563975843</v>
      </c>
      <c r="K22" s="214">
        <f t="shared" ca="1" si="29"/>
        <v>1199712.8572717302</v>
      </c>
      <c r="L22" s="214">
        <f t="shared" ca="1" si="29"/>
        <v>1312793.2617583741</v>
      </c>
      <c r="M22" s="214">
        <f t="shared" ca="1" si="29"/>
        <v>1980887.3930927685</v>
      </c>
      <c r="N22" s="214">
        <f t="shared" ca="1" si="29"/>
        <v>3646482.8642534637</v>
      </c>
      <c r="O22" s="214">
        <f t="shared" ca="1" si="29"/>
        <v>5318183.4689281583</v>
      </c>
      <c r="P22" s="214">
        <f t="shared" ca="1" si="29"/>
        <v>6000966.0361471549</v>
      </c>
      <c r="Q22" s="214">
        <f t="shared" ca="1" si="29"/>
        <v>6133577.7124079419</v>
      </c>
      <c r="R22" s="214">
        <f t="shared" ca="1" si="29"/>
        <v>6169404.6349504786</v>
      </c>
      <c r="S22" s="214">
        <f t="shared" ca="1" si="29"/>
        <v>6199141.3943317179</v>
      </c>
      <c r="T22" s="214">
        <f t="shared" ca="1" si="29"/>
        <v>6228858.4259262579</v>
      </c>
      <c r="U22" s="214">
        <f t="shared" ca="1" si="29"/>
        <v>6258695.8091137521</v>
      </c>
      <c r="V22" s="214">
        <f t="shared" ca="1" si="29"/>
        <v>6288658.7686538864</v>
      </c>
      <c r="W22" s="214">
        <f t="shared" ca="1" si="29"/>
        <v>6318748.0793969687</v>
      </c>
      <c r="X22" s="214">
        <f t="shared" ca="1" si="29"/>
        <v>6741563.1821941407</v>
      </c>
      <c r="Y22" s="214">
        <f t="shared" ca="1" si="29"/>
        <v>6810766.8340877872</v>
      </c>
      <c r="Z22" s="214">
        <f t="shared" ca="1" si="29"/>
        <v>6867999.4321610648</v>
      </c>
      <c r="AA22" s="214">
        <f t="shared" ca="1" si="29"/>
        <v>6898737.51100339</v>
      </c>
      <c r="AB22" s="214">
        <f t="shared" ca="1" si="29"/>
        <v>7060421.7401678693</v>
      </c>
      <c r="AC22" s="214">
        <f t="shared" ca="1" si="29"/>
        <v>7202198.7477916563</v>
      </c>
      <c r="AD22" s="214">
        <f t="shared" ca="1" si="29"/>
        <v>7202626.0822628848</v>
      </c>
      <c r="AE22" s="214">
        <f t="shared" ca="1" si="29"/>
        <v>7203086.207812869</v>
      </c>
      <c r="AF22" s="214">
        <f t="shared" ca="1" si="29"/>
        <v>7309073.4652864635</v>
      </c>
      <c r="AG22" s="214">
        <f t="shared" ca="1" si="29"/>
        <v>7468596.4111905945</v>
      </c>
      <c r="AH22" s="214">
        <f t="shared" ca="1" si="29"/>
        <v>7469224.1434030579</v>
      </c>
      <c r="AI22" s="214">
        <f t="shared" ca="1" si="29"/>
        <v>7469956.1778243938</v>
      </c>
      <c r="AJ22" s="214">
        <f t="shared" ca="1" si="29"/>
        <v>7470688.3265915876</v>
      </c>
      <c r="AK22" s="214">
        <f t="shared" ca="1" si="29"/>
        <v>7471430.5856696358</v>
      </c>
      <c r="AL22" s="214">
        <f t="shared" ca="1" si="29"/>
        <v>7472233.4844649527</v>
      </c>
      <c r="AM22" s="214">
        <f t="shared" ca="1" si="29"/>
        <v>7473149.321456816</v>
      </c>
      <c r="AN22" s="214">
        <f t="shared" ca="1" si="29"/>
        <v>0</v>
      </c>
      <c r="AO22" s="214">
        <f t="shared" ca="1" si="29"/>
        <v>0</v>
      </c>
      <c r="AP22" s="214">
        <f t="shared" ca="1" si="29"/>
        <v>0</v>
      </c>
      <c r="AQ22" s="214">
        <f t="shared" ca="1" si="29"/>
        <v>0</v>
      </c>
      <c r="AR22" s="214">
        <f t="shared" ca="1" si="29"/>
        <v>0</v>
      </c>
      <c r="AS22" s="214">
        <f t="shared" ca="1" si="29"/>
        <v>0</v>
      </c>
      <c r="AT22" s="214">
        <f t="shared" ca="1" si="29"/>
        <v>0</v>
      </c>
      <c r="AU22" s="214">
        <f t="shared" ca="1" si="29"/>
        <v>0</v>
      </c>
      <c r="AV22" s="214">
        <f t="shared" ca="1" si="29"/>
        <v>0</v>
      </c>
      <c r="AW22" s="214">
        <f t="shared" ca="1" si="29"/>
        <v>0</v>
      </c>
      <c r="AX22" s="214">
        <f t="shared" ca="1" si="29"/>
        <v>0</v>
      </c>
      <c r="AY22" s="214">
        <f t="shared" ca="1" si="29"/>
        <v>0</v>
      </c>
      <c r="AZ22" s="214">
        <f t="shared" ca="1" si="29"/>
        <v>0</v>
      </c>
      <c r="BA22" s="214">
        <f t="shared" ca="1" si="29"/>
        <v>0</v>
      </c>
      <c r="BB22" s="214">
        <f t="shared" ca="1" si="29"/>
        <v>0</v>
      </c>
      <c r="BC22" s="214">
        <f t="shared" ca="1" si="29"/>
        <v>0</v>
      </c>
      <c r="BD22" s="214">
        <f t="shared" ca="1" si="29"/>
        <v>0</v>
      </c>
      <c r="BE22" s="214">
        <f t="shared" ca="1" si="29"/>
        <v>0</v>
      </c>
      <c r="BF22" s="214">
        <f t="shared" ca="1" si="29"/>
        <v>0</v>
      </c>
      <c r="BG22" s="214">
        <f t="shared" ca="1" si="29"/>
        <v>0</v>
      </c>
      <c r="BH22" s="214">
        <f t="shared" ca="1" si="29"/>
        <v>0</v>
      </c>
      <c r="BI22" s="214">
        <f t="shared" ca="1" si="29"/>
        <v>0</v>
      </c>
      <c r="BJ22" s="214">
        <f t="shared" ca="1" si="29"/>
        <v>0</v>
      </c>
      <c r="BK22" s="214">
        <f t="shared" ca="1" si="29"/>
        <v>0</v>
      </c>
      <c r="BL22" s="214">
        <f t="shared" ca="1" si="29"/>
        <v>0</v>
      </c>
      <c r="BM22" s="214">
        <f t="shared" ca="1" si="29"/>
        <v>0</v>
      </c>
      <c r="BN22" s="214">
        <f t="shared" ca="1" si="29"/>
        <v>0</v>
      </c>
      <c r="BO22" s="214">
        <f t="shared" ca="1" si="29"/>
        <v>0</v>
      </c>
      <c r="BP22" s="214">
        <f t="shared" ca="1" si="29"/>
        <v>0</v>
      </c>
      <c r="BQ22" s="214">
        <f t="shared" ref="BQ22:EB22" ca="1" si="30">IF($M$2=1,0,BP27)</f>
        <v>0</v>
      </c>
      <c r="BR22" s="214">
        <f t="shared" ca="1" si="30"/>
        <v>0</v>
      </c>
      <c r="BS22" s="214">
        <f t="shared" ca="1" si="30"/>
        <v>0</v>
      </c>
      <c r="BT22" s="214">
        <f t="shared" ca="1" si="30"/>
        <v>0</v>
      </c>
      <c r="BU22" s="214">
        <f t="shared" ca="1" si="30"/>
        <v>0</v>
      </c>
      <c r="BV22" s="214">
        <f t="shared" ca="1" si="30"/>
        <v>0</v>
      </c>
      <c r="BW22" s="214">
        <f t="shared" ca="1" si="30"/>
        <v>0</v>
      </c>
      <c r="BX22" s="214">
        <f t="shared" ca="1" si="30"/>
        <v>0</v>
      </c>
      <c r="BY22" s="214">
        <f t="shared" ca="1" si="30"/>
        <v>0</v>
      </c>
      <c r="BZ22" s="214">
        <f t="shared" ca="1" si="30"/>
        <v>0</v>
      </c>
      <c r="CA22" s="214">
        <f t="shared" ca="1" si="30"/>
        <v>0</v>
      </c>
      <c r="CB22" s="214">
        <f t="shared" ca="1" si="30"/>
        <v>0</v>
      </c>
      <c r="CC22" s="214">
        <f t="shared" ca="1" si="30"/>
        <v>0</v>
      </c>
      <c r="CD22" s="214">
        <f t="shared" ca="1" si="30"/>
        <v>0</v>
      </c>
      <c r="CE22" s="214">
        <f t="shared" ca="1" si="30"/>
        <v>0</v>
      </c>
      <c r="CF22" s="214">
        <f t="shared" ca="1" si="30"/>
        <v>0</v>
      </c>
      <c r="CG22" s="214">
        <f t="shared" ca="1" si="30"/>
        <v>0</v>
      </c>
      <c r="CH22" s="214">
        <f t="shared" ca="1" si="30"/>
        <v>0</v>
      </c>
      <c r="CI22" s="214">
        <f t="shared" ca="1" si="30"/>
        <v>0</v>
      </c>
      <c r="CJ22" s="214">
        <f t="shared" ca="1" si="30"/>
        <v>0</v>
      </c>
      <c r="CK22" s="214">
        <f t="shared" ca="1" si="30"/>
        <v>0</v>
      </c>
      <c r="CL22" s="214">
        <f t="shared" ca="1" si="30"/>
        <v>0</v>
      </c>
      <c r="CM22" s="214">
        <f t="shared" ca="1" si="30"/>
        <v>0</v>
      </c>
      <c r="CN22" s="214">
        <f t="shared" ca="1" si="30"/>
        <v>0</v>
      </c>
      <c r="CO22" s="214">
        <f t="shared" ca="1" si="30"/>
        <v>0</v>
      </c>
      <c r="CP22" s="214">
        <f t="shared" ca="1" si="30"/>
        <v>0</v>
      </c>
      <c r="CQ22" s="214">
        <f t="shared" ca="1" si="30"/>
        <v>0</v>
      </c>
      <c r="CR22" s="214">
        <f t="shared" ca="1" si="30"/>
        <v>0</v>
      </c>
      <c r="CS22" s="214">
        <f t="shared" ca="1" si="30"/>
        <v>0</v>
      </c>
      <c r="CT22" s="214">
        <f t="shared" ca="1" si="30"/>
        <v>0</v>
      </c>
      <c r="CU22" s="214">
        <f t="shared" ca="1" si="30"/>
        <v>0</v>
      </c>
      <c r="CV22" s="214">
        <f t="shared" ca="1" si="30"/>
        <v>0</v>
      </c>
      <c r="CW22" s="214">
        <f t="shared" ca="1" si="30"/>
        <v>0</v>
      </c>
      <c r="CX22" s="214">
        <f t="shared" ca="1" si="30"/>
        <v>0</v>
      </c>
      <c r="CY22" s="214">
        <f t="shared" ca="1" si="30"/>
        <v>0</v>
      </c>
      <c r="CZ22" s="214">
        <f t="shared" ca="1" si="30"/>
        <v>0</v>
      </c>
      <c r="DA22" s="214">
        <f t="shared" ca="1" si="30"/>
        <v>0</v>
      </c>
      <c r="DB22" s="214">
        <f t="shared" ca="1" si="30"/>
        <v>0</v>
      </c>
      <c r="DC22" s="214">
        <f t="shared" ca="1" si="30"/>
        <v>0</v>
      </c>
      <c r="DD22" s="214">
        <f t="shared" ca="1" si="30"/>
        <v>0</v>
      </c>
      <c r="DE22" s="214">
        <f t="shared" ca="1" si="30"/>
        <v>0</v>
      </c>
      <c r="DF22" s="214">
        <f t="shared" ca="1" si="30"/>
        <v>0</v>
      </c>
      <c r="DG22" s="214">
        <f t="shared" ca="1" si="30"/>
        <v>0</v>
      </c>
      <c r="DH22" s="214">
        <f t="shared" ca="1" si="30"/>
        <v>0</v>
      </c>
      <c r="DI22" s="214">
        <f t="shared" ca="1" si="30"/>
        <v>0</v>
      </c>
      <c r="DJ22" s="214">
        <f t="shared" ca="1" si="30"/>
        <v>0</v>
      </c>
      <c r="DK22" s="214">
        <f t="shared" ca="1" si="30"/>
        <v>0</v>
      </c>
      <c r="DL22" s="214">
        <f t="shared" ca="1" si="30"/>
        <v>0</v>
      </c>
      <c r="DM22" s="214">
        <f t="shared" ca="1" si="30"/>
        <v>0</v>
      </c>
      <c r="DN22" s="214">
        <f t="shared" ca="1" si="30"/>
        <v>0</v>
      </c>
      <c r="DO22" s="214">
        <f t="shared" ca="1" si="30"/>
        <v>0</v>
      </c>
      <c r="DP22" s="214">
        <f t="shared" ca="1" si="30"/>
        <v>0</v>
      </c>
      <c r="DQ22" s="214">
        <f t="shared" ca="1" si="30"/>
        <v>0</v>
      </c>
      <c r="DR22" s="214">
        <f t="shared" ca="1" si="30"/>
        <v>0</v>
      </c>
      <c r="DS22" s="214">
        <f t="shared" ca="1" si="30"/>
        <v>0</v>
      </c>
      <c r="DT22" s="214">
        <f t="shared" ca="1" si="30"/>
        <v>0</v>
      </c>
      <c r="DU22" s="214">
        <f t="shared" ca="1" si="30"/>
        <v>0</v>
      </c>
      <c r="DV22" s="214">
        <f t="shared" ca="1" si="30"/>
        <v>0</v>
      </c>
      <c r="DW22" s="214">
        <f t="shared" ca="1" si="30"/>
        <v>0</v>
      </c>
      <c r="DX22" s="214">
        <f t="shared" ca="1" si="30"/>
        <v>0</v>
      </c>
      <c r="DY22" s="214">
        <f t="shared" ca="1" si="30"/>
        <v>0</v>
      </c>
      <c r="DZ22" s="214">
        <f t="shared" ca="1" si="30"/>
        <v>0</v>
      </c>
      <c r="EA22" s="214">
        <f t="shared" ca="1" si="30"/>
        <v>0</v>
      </c>
      <c r="EB22" s="214">
        <f t="shared" ca="1" si="30"/>
        <v>0</v>
      </c>
      <c r="EC22" s="214">
        <f t="shared" ref="EC22:EE22" ca="1" si="31">IF($M$2=1,0,EB27)</f>
        <v>0</v>
      </c>
      <c r="ED22" s="214">
        <f t="shared" ca="1" si="31"/>
        <v>0</v>
      </c>
      <c r="EE22" s="157">
        <f t="shared" ca="1" si="31"/>
        <v>0</v>
      </c>
    </row>
    <row r="23" spans="1:135" x14ac:dyDescent="0.25">
      <c r="A23" s="256">
        <f t="shared" ref="A23:A25" ca="1" si="32">SUM(C23:EE23)</f>
        <v>7072037.6433589254</v>
      </c>
      <c r="B23" s="257" t="s">
        <v>275</v>
      </c>
      <c r="C23" s="215">
        <f ca="1">IF($M$2=1,0,IF(AND(C16&lt;SUM(C8:C9),C6&lt;=Summary!$E$26),SUM(Financing!C8:C9)-Financing!C16,0))</f>
        <v>165243.96677871188</v>
      </c>
      <c r="D23" s="156">
        <f ca="1">IF($M$2=1,0,IF(AND(D16&lt;SUM(D8:D9),D6&lt;=Summary!$E$26),SUM(Financing!D8:D9)-Financing!D16,0))</f>
        <v>186407.375</v>
      </c>
      <c r="E23" s="156">
        <f ca="1">IF($M$2=1,0,IF(AND(E16&lt;SUM(E8:E9),E6&lt;=Summary!$E$26),SUM(Financing!E8:E9)-Financing!E16,0))</f>
        <v>186407.375</v>
      </c>
      <c r="F23" s="156">
        <f ca="1">IF($M$2=1,0,IF(AND(F16&lt;SUM(F8:F9),F6&lt;=Summary!$E$26),SUM(Financing!F8:F9)-Financing!F16,0))</f>
        <v>186407.37500617301</v>
      </c>
      <c r="G23" s="156">
        <f ca="1">IF($M$2=1,0,IF(AND(G16&lt;SUM(G8:G9),G6&lt;=Summary!$E$26),SUM(Financing!G8:G9)-Financing!G16,0))</f>
        <v>147174.04642146669</v>
      </c>
      <c r="H23" s="156">
        <f ca="1">IF($M$2=1,0,IF(AND(H16&lt;SUM(H8:H9),H6&lt;=Summary!$E$26),SUM(Financing!H8:H9)-Financing!H16,0))</f>
        <v>147175.42020018108</v>
      </c>
      <c r="I23" s="156">
        <f ca="1">IF($M$2=1,0,IF(AND(I16&lt;SUM(I8:I9),I6&lt;=Summary!$E$26),SUM(Financing!I8:I9)-Financing!I16,0))</f>
        <v>147325.49428389032</v>
      </c>
      <c r="J23" s="156">
        <f ca="1">IF($M$2=1,0,IF(AND(J16&lt;SUM(J8:J9),J6&lt;=Summary!$E$26),SUM(Financing!J8:J9)-Financing!J16,0))</f>
        <v>11314.575352856595</v>
      </c>
      <c r="K23" s="156">
        <f ca="1">IF($M$2=1,0,IF(AND(K16&lt;SUM(K8:K9),K6&lt;=Summary!$E$26),SUM(Financing!K8:K9)-Financing!K16,0))</f>
        <v>108224.31714442445</v>
      </c>
      <c r="L23" s="156">
        <f ca="1">IF($M$2=1,0,IF(AND(L16&lt;SUM(L8:L9),L6&lt;=Summary!$E$26),SUM(Financing!L8:L9)-Financing!L16,0))</f>
        <v>660790.55548803799</v>
      </c>
      <c r="M23" s="156">
        <f ca="1">IF($M$2=1,0,IF(AND(M16&lt;SUM(M8:M9),M6&lt;=Summary!$E$26),SUM(Financing!M8:M9)-Financing!M16,0))</f>
        <v>1652180.5494363036</v>
      </c>
      <c r="N23" s="156">
        <f ca="1">IF($M$2=1,0,IF(AND(N16&lt;SUM(N8:N9),N6&lt;=Summary!$E$26),SUM(Financing!N8:N9)-Financing!N16,0))</f>
        <v>1652180.5494363036</v>
      </c>
      <c r="O23" s="156">
        <f ca="1">IF($M$2=1,0,IF(AND(O16&lt;SUM(O8:O9),O6&lt;=Summary!$E$26),SUM(Financing!O8:O9)-Financing!O16,0))</f>
        <v>660790.55548803776</v>
      </c>
      <c r="P23" s="156">
        <f ca="1">IF($M$2=1,0,IF(AND(P16&lt;SUM(P8:P9),P6&lt;=Summary!$E$26),SUM(Financing!P8:P9)-Financing!P16,0))</f>
        <v>110147.73131109115</v>
      </c>
      <c r="Q23" s="156">
        <f ca="1">IF($M$2=1,0,IF(AND(Q16&lt;SUM(Q8:Q9),Q6&lt;=Summary!$E$26),SUM(Financing!Q8:Q9)-Financing!Q16,0))</f>
        <v>13237.989519523309</v>
      </c>
      <c r="R23" s="156">
        <f ca="1">IF($M$2=1,0,IF(AND(R16&lt;SUM(R8:R9),R6&lt;=Summary!$E$26),SUM(Financing!R8:R9)-Financing!R16,0))</f>
        <v>7028.0751172234559</v>
      </c>
      <c r="S23" s="156">
        <f ca="1">IF($M$2=1,0,IF(AND(S16&lt;SUM(S8:S9),S6&lt;=Summary!$E$26),SUM(Financing!S8:S9)-Financing!S16,0))</f>
        <v>6878.0010335143652</v>
      </c>
      <c r="T23" s="156">
        <f ca="1">IF($M$2=1,0,IF(AND(T16&lt;SUM(T8:T9),T6&lt;=Summary!$E$26),SUM(Financing!T8:T9)-Financing!T16,0))</f>
        <v>6876.6272548000215</v>
      </c>
      <c r="U23" s="156">
        <f ca="1">IF($M$2=1,0,IF(AND(U16&lt;SUM(U8:U9),U6&lt;=Summary!$E$26),SUM(Financing!U8:U9)-Financing!U16,0))</f>
        <v>6876.6225061730311</v>
      </c>
      <c r="V23" s="156">
        <f ca="1">IF($M$2=1,0,IF(AND(V16&lt;SUM(V8:V9),V6&lt;=Summary!$E$26),SUM(Financing!V8:V9)-Financing!V16,0))</f>
        <v>6876.6225000000004</v>
      </c>
      <c r="W23" s="156">
        <f ca="1">IF($M$2=1,0,IF(AND(W16&lt;SUM(W8:W9),W6&lt;=Summary!$E$26),SUM(Financing!W8:W9)-Financing!W16,0))</f>
        <v>398046.97700000001</v>
      </c>
      <c r="X23" s="156">
        <f ca="1">IF($M$2=1,0,IF(AND(X16&lt;SUM(X8:X9),X6&lt;=Summary!$E$26),SUM(Financing!X8:X9)-Financing!X16,0))</f>
        <v>44178.177047830264</v>
      </c>
      <c r="Y23" s="156">
        <f ca="1">IF($M$2=1,0,IF(AND(Y16&lt;SUM(Y8:Y9),Y6&lt;=Summary!$E$26),SUM(Financing!Y8:Y9)-Financing!Y16,0))</f>
        <v>31990.067025888529</v>
      </c>
      <c r="Z23" s="156">
        <f ca="1">IF($M$2=1,0,IF(AND(Z16&lt;SUM(Z8:Z9),Z6&lt;=Summary!$E$26),SUM(Financing!Z8:Z9)-Financing!Z16,0))</f>
        <v>5385.7122934239733</v>
      </c>
      <c r="AA23" s="156">
        <f ca="1">IF($M$2=1,0,IF(AND(AA16&lt;SUM(AA8:AA9),AA6&lt;=Summary!$E$26),SUM(Financing!AA8:AA9)-Financing!AA16,0))</f>
        <v>135733.47947468935</v>
      </c>
      <c r="AB23" s="156">
        <f ca="1">IF($M$2=1,0,IF(AND(AB16&lt;SUM(AB8:AB9),AB6&lt;=Summary!$E$26),SUM(Financing!AB8:AB9)-Financing!AB16,0))</f>
        <v>115292.88010328962</v>
      </c>
      <c r="AC23" s="156">
        <f ca="1">IF($M$2=1,0,IF(AND(AC16&lt;SUM(AC8:AC9),AC6&lt;=Summary!$E$26),SUM(Financing!AC8:AC9)-Financing!AC16,0))</f>
        <v>427.33447122828437</v>
      </c>
      <c r="AD23" s="156">
        <f ca="1">IF($M$2=1,0,IF(AND(AD16&lt;SUM(AD8:AD9),AD6&lt;=Summary!$E$26),SUM(Financing!AD8:AD9)-Financing!AD16,0))</f>
        <v>460.12554998454607</v>
      </c>
      <c r="AE23" s="156">
        <f ca="1">IF($M$2=1,0,IF(AND(AE16&lt;SUM(AE8:AE9),AE6&lt;=Summary!$E$26),SUM(Financing!AE8:AE9)-Financing!AE16,0))</f>
        <v>105987.25747359479</v>
      </c>
      <c r="AF23" s="156">
        <f ca="1">IF($M$2=1,0,IF(AND(AF16&lt;SUM(AF8:AF9),AF6&lt;=Summary!$E$26),SUM(Financing!AF8:AF9)-Financing!AF16,0))</f>
        <v>159522.94590413137</v>
      </c>
      <c r="AG23" s="156">
        <f ca="1">IF($M$2=1,0,IF(AND(AG16&lt;SUM(AG8:AG9),AG6&lt;=Summary!$E$26),SUM(Financing!AG8:AG9)-Financing!AG16,0))</f>
        <v>627.7322124630856</v>
      </c>
      <c r="AH23" s="156">
        <f ca="1">IF($M$2=1,0,IF(AND(AH16&lt;SUM(AH8:AH9),AH6&lt;=Summary!$E$26),SUM(Financing!AH8:AH9)-Financing!AH16,0))</f>
        <v>732.03442133625049</v>
      </c>
      <c r="AI23" s="156">
        <f ca="1">IF($M$2=1,0,IF(AND(AI16&lt;SUM(AI8:AI9),AI6&lt;=Summary!$E$26),SUM(Financing!AI8:AI9)-Financing!AI16,0))</f>
        <v>732.14876719345364</v>
      </c>
      <c r="AJ23" s="156">
        <f ca="1">IF($M$2=1,0,IF(AND(AJ16&lt;SUM(AJ8:AJ9),AJ6&lt;=Summary!$E$26),SUM(Financing!AJ8:AJ9)-Financing!AJ16,0))</f>
        <v>742.25907804807866</v>
      </c>
      <c r="AK23" s="156">
        <f ca="1">IF($M$2=1,0,IF(AND(AK16&lt;SUM(AK8:AK9),AK6&lt;=Summary!$E$26),SUM(Financing!AK8:AK9)-Financing!AK16,0))</f>
        <v>802.89879531728218</v>
      </c>
      <c r="AL23" s="156">
        <f ca="1">IF($M$2=1,0,IF(AND(AL16&lt;SUM(AL8:AL9),AL6&lt;=Summary!$E$26),SUM(Financing!AL8:AL9)-Financing!AL16,0))</f>
        <v>915.83699186323531</v>
      </c>
      <c r="AM23" s="156">
        <f ca="1">IF($M$2=1,0,IF(AND(AM16&lt;SUM(AM8:AM9),AM6&lt;=Summary!$E$26),SUM(Financing!AM8:AM9)-Financing!AM16,0))</f>
        <v>915.95246993127148</v>
      </c>
      <c r="AN23" s="156">
        <f ca="1">IF($M$2=1,0,IF(AND(AN16&lt;SUM(AN8:AN9),AN6&lt;=Summary!$E$26),SUM(Financing!AN8:AN9)-Financing!AN16,0))</f>
        <v>0</v>
      </c>
      <c r="AO23" s="156">
        <f ca="1">IF($M$2=1,0,IF(AND(AO16&lt;SUM(AO8:AO9),AO6&lt;=Summary!$E$26),SUM(Financing!AO8:AO9)-Financing!AO16,0))</f>
        <v>0</v>
      </c>
      <c r="AP23" s="156">
        <f ca="1">IF($M$2=1,0,IF(AND(AP16&lt;SUM(AP8:AP9),AP6&lt;=Summary!$E$26),SUM(Financing!AP8:AP9)-Financing!AP16,0))</f>
        <v>0</v>
      </c>
      <c r="AQ23" s="156">
        <f ca="1">IF($M$2=1,0,IF(AND(AQ16&lt;SUM(AQ8:AQ9),AQ6&lt;=Summary!$E$26),SUM(Financing!AQ8:AQ9)-Financing!AQ16,0))</f>
        <v>0</v>
      </c>
      <c r="AR23" s="156">
        <f ca="1">IF($M$2=1,0,IF(AND(AR16&lt;SUM(AR8:AR9),AR6&lt;=Summary!$E$26),SUM(Financing!AR8:AR9)-Financing!AR16,0))</f>
        <v>0</v>
      </c>
      <c r="AS23" s="156">
        <f ca="1">IF($M$2=1,0,IF(AND(AS16&lt;SUM(AS8:AS9),AS6&lt;=Summary!$E$26),SUM(Financing!AS8:AS9)-Financing!AS16,0))</f>
        <v>0</v>
      </c>
      <c r="AT23" s="156">
        <f ca="1">IF($M$2=1,0,IF(AND(AT16&lt;SUM(AT8:AT9),AT6&lt;=Summary!$E$26),SUM(Financing!AT8:AT9)-Financing!AT16,0))</f>
        <v>0</v>
      </c>
      <c r="AU23" s="156">
        <f ca="1">IF($M$2=1,0,IF(AND(AU16&lt;SUM(AU8:AU9),AU6&lt;=Summary!$E$26),SUM(Financing!AU8:AU9)-Financing!AU16,0))</f>
        <v>0</v>
      </c>
      <c r="AV23" s="156">
        <f ca="1">IF($M$2=1,0,IF(AND(AV16&lt;SUM(AV8:AV9),AV6&lt;=Summary!$E$26),SUM(Financing!AV8:AV9)-Financing!AV16,0))</f>
        <v>0</v>
      </c>
      <c r="AW23" s="156">
        <f ca="1">IF($M$2=1,0,IF(AND(AW16&lt;SUM(AW8:AW9),AW6&lt;=Summary!$E$26),SUM(Financing!AW8:AW9)-Financing!AW16,0))</f>
        <v>0</v>
      </c>
      <c r="AX23" s="156">
        <f ca="1">IF($M$2=1,0,IF(AND(AX16&lt;SUM(AX8:AX9),AX6&lt;=Summary!$E$26),SUM(Financing!AX8:AX9)-Financing!AX16,0))</f>
        <v>0</v>
      </c>
      <c r="AY23" s="156">
        <f ca="1">IF($M$2=1,0,IF(AND(AY16&lt;SUM(AY8:AY9),AY6&lt;=Summary!$E$26),SUM(Financing!AY8:AY9)-Financing!AY16,0))</f>
        <v>0</v>
      </c>
      <c r="AZ23" s="156">
        <f ca="1">IF($M$2=1,0,IF(AND(AZ16&lt;SUM(AZ8:AZ9),AZ6&lt;=Summary!$E$26),SUM(Financing!AZ8:AZ9)-Financing!AZ16,0))</f>
        <v>0</v>
      </c>
      <c r="BA23" s="156">
        <f ca="1">IF($M$2=1,0,IF(AND(BA16&lt;SUM(BA8:BA9),BA6&lt;=Summary!$E$26),SUM(Financing!BA8:BA9)-Financing!BA16,0))</f>
        <v>0</v>
      </c>
      <c r="BB23" s="156">
        <f ca="1">IF($M$2=1,0,IF(AND(BB16&lt;SUM(BB8:BB9),BB6&lt;=Summary!$E$26),SUM(Financing!BB8:BB9)-Financing!BB16,0))</f>
        <v>0</v>
      </c>
      <c r="BC23" s="156">
        <f ca="1">IF($M$2=1,0,IF(AND(BC16&lt;SUM(BC8:BC9),BC6&lt;=Summary!$E$26),SUM(Financing!BC8:BC9)-Financing!BC16,0))</f>
        <v>0</v>
      </c>
      <c r="BD23" s="156">
        <f ca="1">IF($M$2=1,0,IF(AND(BD16&lt;SUM(BD8:BD9),BD6&lt;=Summary!$E$26),SUM(Financing!BD8:BD9)-Financing!BD16,0))</f>
        <v>0</v>
      </c>
      <c r="BE23" s="156">
        <f ca="1">IF($M$2=1,0,IF(AND(BE16&lt;SUM(BE8:BE9),BE6&lt;=Summary!$E$26),SUM(Financing!BE8:BE9)-Financing!BE16,0))</f>
        <v>0</v>
      </c>
      <c r="BF23" s="156">
        <f ca="1">IF($M$2=1,0,IF(AND(BF16&lt;SUM(BF8:BF9),BF6&lt;=Summary!$E$26),SUM(Financing!BF8:BF9)-Financing!BF16,0))</f>
        <v>0</v>
      </c>
      <c r="BG23" s="156">
        <f ca="1">IF($M$2=1,0,IF(AND(BG16&lt;SUM(BG8:BG9),BG6&lt;=Summary!$E$26),SUM(Financing!BG8:BG9)-Financing!BG16,0))</f>
        <v>0</v>
      </c>
      <c r="BH23" s="156">
        <f ca="1">IF($M$2=1,0,IF(AND(BH16&lt;SUM(BH8:BH9),BH6&lt;=Summary!$E$26),SUM(Financing!BH8:BH9)-Financing!BH16,0))</f>
        <v>0</v>
      </c>
      <c r="BI23" s="156">
        <f ca="1">IF($M$2=1,0,IF(AND(BI16&lt;SUM(BI8:BI9),BI6&lt;=Summary!$E$26),SUM(Financing!BI8:BI9)-Financing!BI16,0))</f>
        <v>0</v>
      </c>
      <c r="BJ23" s="156">
        <f ca="1">IF($M$2=1,0,IF(AND(BJ16&lt;SUM(BJ8:BJ9),BJ6&lt;=Summary!$E$26),SUM(Financing!BJ8:BJ9)-Financing!BJ16,0))</f>
        <v>0</v>
      </c>
      <c r="BK23" s="156">
        <f ca="1">IF($M$2=1,0,IF(AND(BK16&lt;SUM(BK8:BK9),BK6&lt;=Summary!$E$26),SUM(Financing!BK8:BK9)-Financing!BK16,0))</f>
        <v>0</v>
      </c>
      <c r="BL23" s="156">
        <f ca="1">IF($M$2=1,0,IF(AND(BL16&lt;SUM(BL8:BL9),BL6&lt;=Summary!$E$26),SUM(Financing!BL8:BL9)-Financing!BL16,0))</f>
        <v>0</v>
      </c>
      <c r="BM23" s="156">
        <f ca="1">IF($M$2=1,0,IF(AND(BM16&lt;SUM(BM8:BM9),BM6&lt;=Summary!$E$26),SUM(Financing!BM8:BM9)-Financing!BM16,0))</f>
        <v>0</v>
      </c>
      <c r="BN23" s="156">
        <f ca="1">IF($M$2=1,0,IF(AND(BN16&lt;SUM(BN8:BN9),BN6&lt;=Summary!$E$26),SUM(Financing!BN8:BN9)-Financing!BN16,0))</f>
        <v>0</v>
      </c>
      <c r="BO23" s="156">
        <f ca="1">IF($M$2=1,0,IF(AND(BO16&lt;SUM(BO8:BO9),BO6&lt;=Summary!$E$26),SUM(Financing!BO8:BO9)-Financing!BO16,0))</f>
        <v>0</v>
      </c>
      <c r="BP23" s="156">
        <f ca="1">IF($M$2=1,0,IF(AND(BP16&lt;SUM(BP8:BP9),BP6&lt;=Summary!$E$26),SUM(Financing!BP8:BP9)-Financing!BP16,0))</f>
        <v>0</v>
      </c>
      <c r="BQ23" s="156">
        <f ca="1">IF($M$2=1,0,IF(AND(BQ16&lt;SUM(BQ8:BQ9),BQ6&lt;=Summary!$E$26),SUM(Financing!BQ8:BQ9)-Financing!BQ16,0))</f>
        <v>0</v>
      </c>
      <c r="BR23" s="156">
        <f ca="1">IF($M$2=1,0,IF(AND(BR16&lt;SUM(BR8:BR9),BR6&lt;=Summary!$E$26),SUM(Financing!BR8:BR9)-Financing!BR16,0))</f>
        <v>0</v>
      </c>
      <c r="BS23" s="156">
        <f ca="1">IF($M$2=1,0,IF(AND(BS16&lt;SUM(BS8:BS9),BS6&lt;=Summary!$E$26),SUM(Financing!BS8:BS9)-Financing!BS16,0))</f>
        <v>0</v>
      </c>
      <c r="BT23" s="156">
        <f ca="1">IF($M$2=1,0,IF(AND(BT16&lt;SUM(BT8:BT9),BT6&lt;=Summary!$E$26),SUM(Financing!BT8:BT9)-Financing!BT16,0))</f>
        <v>0</v>
      </c>
      <c r="BU23" s="156">
        <f ca="1">IF($M$2=1,0,IF(AND(BU16&lt;SUM(BU8:BU9),BU6&lt;=Summary!$E$26),SUM(Financing!BU8:BU9)-Financing!BU16,0))</f>
        <v>0</v>
      </c>
      <c r="BV23" s="156">
        <f ca="1">IF($M$2=1,0,IF(AND(BV16&lt;SUM(BV8:BV9),BV6&lt;=Summary!$E$26),SUM(Financing!BV8:BV9)-Financing!BV16,0))</f>
        <v>0</v>
      </c>
      <c r="BW23" s="156">
        <f ca="1">IF($M$2=1,0,IF(AND(BW16&lt;SUM(BW8:BW9),BW6&lt;=Summary!$E$26),SUM(Financing!BW8:BW9)-Financing!BW16,0))</f>
        <v>0</v>
      </c>
      <c r="BX23" s="156">
        <f ca="1">IF($M$2=1,0,IF(AND(BX16&lt;SUM(BX8:BX9),BX6&lt;=Summary!$E$26),SUM(Financing!BX8:BX9)-Financing!BX16,0))</f>
        <v>0</v>
      </c>
      <c r="BY23" s="156">
        <f ca="1">IF($M$2=1,0,IF(AND(BY16&lt;SUM(BY8:BY9),BY6&lt;=Summary!$E$26),SUM(Financing!BY8:BY9)-Financing!BY16,0))</f>
        <v>0</v>
      </c>
      <c r="BZ23" s="156">
        <f ca="1">IF($M$2=1,0,IF(AND(BZ16&lt;SUM(BZ8:BZ9),BZ6&lt;=Summary!$E$26),SUM(Financing!BZ8:BZ9)-Financing!BZ16,0))</f>
        <v>0</v>
      </c>
      <c r="CA23" s="156">
        <f ca="1">IF($M$2=1,0,IF(AND(CA16&lt;SUM(CA8:CA9),CA6&lt;=Summary!$E$26),SUM(Financing!CA8:CA9)-Financing!CA16,0))</f>
        <v>0</v>
      </c>
      <c r="CB23" s="156">
        <f ca="1">IF($M$2=1,0,IF(AND(CB16&lt;SUM(CB8:CB9),CB6&lt;=Summary!$E$26),SUM(Financing!CB8:CB9)-Financing!CB16,0))</f>
        <v>0</v>
      </c>
      <c r="CC23" s="156">
        <f ca="1">IF($M$2=1,0,IF(AND(CC16&lt;SUM(CC8:CC9),CC6&lt;=Summary!$E$26),SUM(Financing!CC8:CC9)-Financing!CC16,0))</f>
        <v>0</v>
      </c>
      <c r="CD23" s="156">
        <f ca="1">IF($M$2=1,0,IF(AND(CD16&lt;SUM(CD8:CD9),CD6&lt;=Summary!$E$26),SUM(Financing!CD8:CD9)-Financing!CD16,0))</f>
        <v>0</v>
      </c>
      <c r="CE23" s="156">
        <f ca="1">IF($M$2=1,0,IF(AND(CE16&lt;SUM(CE8:CE9),CE6&lt;=Summary!$E$26),SUM(Financing!CE8:CE9)-Financing!CE16,0))</f>
        <v>0</v>
      </c>
      <c r="CF23" s="156">
        <f ca="1">IF($M$2=1,0,IF(AND(CF16&lt;SUM(CF8:CF9),CF6&lt;=Summary!$E$26),SUM(Financing!CF8:CF9)-Financing!CF16,0))</f>
        <v>0</v>
      </c>
      <c r="CG23" s="156">
        <f ca="1">IF($M$2=1,0,IF(AND(CG16&lt;SUM(CG8:CG9),CG6&lt;=Summary!$E$26),SUM(Financing!CG8:CG9)-Financing!CG16,0))</f>
        <v>0</v>
      </c>
      <c r="CH23" s="156">
        <f ca="1">IF($M$2=1,0,IF(AND(CH16&lt;SUM(CH8:CH9),CH6&lt;=Summary!$E$26),SUM(Financing!CH8:CH9)-Financing!CH16,0))</f>
        <v>0</v>
      </c>
      <c r="CI23" s="156">
        <f ca="1">IF($M$2=1,0,IF(AND(CI16&lt;SUM(CI8:CI9),CI6&lt;=Summary!$E$26),SUM(Financing!CI8:CI9)-Financing!CI16,0))</f>
        <v>0</v>
      </c>
      <c r="CJ23" s="156">
        <f ca="1">IF($M$2=1,0,IF(AND(CJ16&lt;SUM(CJ8:CJ9),CJ6&lt;=Summary!$E$26),SUM(Financing!CJ8:CJ9)-Financing!CJ16,0))</f>
        <v>0</v>
      </c>
      <c r="CK23" s="156">
        <f ca="1">IF($M$2=1,0,IF(AND(CK16&lt;SUM(CK8:CK9),CK6&lt;=Summary!$E$26),SUM(Financing!CK8:CK9)-Financing!CK16,0))</f>
        <v>0</v>
      </c>
      <c r="CL23" s="156">
        <f ca="1">IF($M$2=1,0,IF(AND(CL16&lt;SUM(CL8:CL9),CL6&lt;=Summary!$E$26),SUM(Financing!CL8:CL9)-Financing!CL16,0))</f>
        <v>0</v>
      </c>
      <c r="CM23" s="156">
        <f ca="1">IF($M$2=1,0,IF(AND(CM16&lt;SUM(CM8:CM9),CM6&lt;=Summary!$E$26),SUM(Financing!CM8:CM9)-Financing!CM16,0))</f>
        <v>0</v>
      </c>
      <c r="CN23" s="156">
        <f ca="1">IF($M$2=1,0,IF(AND(CN16&lt;SUM(CN8:CN9),CN6&lt;=Summary!$E$26),SUM(Financing!CN8:CN9)-Financing!CN16,0))</f>
        <v>0</v>
      </c>
      <c r="CO23" s="156">
        <f ca="1">IF($M$2=1,0,IF(AND(CO16&lt;SUM(CO8:CO9),CO6&lt;=Summary!$E$26),SUM(Financing!CO8:CO9)-Financing!CO16,0))</f>
        <v>0</v>
      </c>
      <c r="CP23" s="156">
        <f ca="1">IF($M$2=1,0,IF(AND(CP16&lt;SUM(CP8:CP9),CP6&lt;=Summary!$E$26),SUM(Financing!CP8:CP9)-Financing!CP16,0))</f>
        <v>0</v>
      </c>
      <c r="CQ23" s="156">
        <f ca="1">IF($M$2=1,0,IF(AND(CQ16&lt;SUM(CQ8:CQ9),CQ6&lt;=Summary!$E$26),SUM(Financing!CQ8:CQ9)-Financing!CQ16,0))</f>
        <v>0</v>
      </c>
      <c r="CR23" s="156">
        <f ca="1">IF($M$2=1,0,IF(AND(CR16&lt;SUM(CR8:CR9),CR6&lt;=Summary!$E$26),SUM(Financing!CR8:CR9)-Financing!CR16,0))</f>
        <v>0</v>
      </c>
      <c r="CS23" s="156">
        <f ca="1">IF($M$2=1,0,IF(AND(CS16&lt;SUM(CS8:CS9),CS6&lt;=Summary!$E$26),SUM(Financing!CS8:CS9)-Financing!CS16,0))</f>
        <v>0</v>
      </c>
      <c r="CT23" s="156">
        <f ca="1">IF($M$2=1,0,IF(AND(CT16&lt;SUM(CT8:CT9),CT6&lt;=Summary!$E$26),SUM(Financing!CT8:CT9)-Financing!CT16,0))</f>
        <v>0</v>
      </c>
      <c r="CU23" s="156">
        <f ca="1">IF($M$2=1,0,IF(AND(CU16&lt;SUM(CU8:CU9),CU6&lt;=Summary!$E$26),SUM(Financing!CU8:CU9)-Financing!CU16,0))</f>
        <v>0</v>
      </c>
      <c r="CV23" s="156">
        <f ca="1">IF($M$2=1,0,IF(AND(CV16&lt;SUM(CV8:CV9),CV6&lt;=Summary!$E$26),SUM(Financing!CV8:CV9)-Financing!CV16,0))</f>
        <v>0</v>
      </c>
      <c r="CW23" s="156">
        <f ca="1">IF($M$2=1,0,IF(AND(CW16&lt;SUM(CW8:CW9),CW6&lt;=Summary!$E$26),SUM(Financing!CW8:CW9)-Financing!CW16,0))</f>
        <v>0</v>
      </c>
      <c r="CX23" s="156">
        <f ca="1">IF($M$2=1,0,IF(AND(CX16&lt;SUM(CX8:CX9),CX6&lt;=Summary!$E$26),SUM(Financing!CX8:CX9)-Financing!CX16,0))</f>
        <v>0</v>
      </c>
      <c r="CY23" s="156">
        <f ca="1">IF($M$2=1,0,IF(AND(CY16&lt;SUM(CY8:CY9),CY6&lt;=Summary!$E$26),SUM(Financing!CY8:CY9)-Financing!CY16,0))</f>
        <v>0</v>
      </c>
      <c r="CZ23" s="156">
        <f ca="1">IF($M$2=1,0,IF(AND(CZ16&lt;SUM(CZ8:CZ9),CZ6&lt;=Summary!$E$26),SUM(Financing!CZ8:CZ9)-Financing!CZ16,0))</f>
        <v>0</v>
      </c>
      <c r="DA23" s="156">
        <f ca="1">IF($M$2=1,0,IF(AND(DA16&lt;SUM(DA8:DA9),DA6&lt;=Summary!$E$26),SUM(Financing!DA8:DA9)-Financing!DA16,0))</f>
        <v>0</v>
      </c>
      <c r="DB23" s="156">
        <f ca="1">IF($M$2=1,0,IF(AND(DB16&lt;SUM(DB8:DB9),DB6&lt;=Summary!$E$26),SUM(Financing!DB8:DB9)-Financing!DB16,0))</f>
        <v>0</v>
      </c>
      <c r="DC23" s="156">
        <f ca="1">IF($M$2=1,0,IF(AND(DC16&lt;SUM(DC8:DC9),DC6&lt;=Summary!$E$26),SUM(Financing!DC8:DC9)-Financing!DC16,0))</f>
        <v>0</v>
      </c>
      <c r="DD23" s="156">
        <f ca="1">IF($M$2=1,0,IF(AND(DD16&lt;SUM(DD8:DD9),DD6&lt;=Summary!$E$26),SUM(Financing!DD8:DD9)-Financing!DD16,0))</f>
        <v>0</v>
      </c>
      <c r="DE23" s="156">
        <f ca="1">IF($M$2=1,0,IF(AND(DE16&lt;SUM(DE8:DE9),DE6&lt;=Summary!$E$26),SUM(Financing!DE8:DE9)-Financing!DE16,0))</f>
        <v>0</v>
      </c>
      <c r="DF23" s="156">
        <f ca="1">IF($M$2=1,0,IF(AND(DF16&lt;SUM(DF8:DF9),DF6&lt;=Summary!$E$26),SUM(Financing!DF8:DF9)-Financing!DF16,0))</f>
        <v>0</v>
      </c>
      <c r="DG23" s="156">
        <f ca="1">IF($M$2=1,0,IF(AND(DG16&lt;SUM(DG8:DG9),DG6&lt;=Summary!$E$26),SUM(Financing!DG8:DG9)-Financing!DG16,0))</f>
        <v>0</v>
      </c>
      <c r="DH23" s="156">
        <f ca="1">IF($M$2=1,0,IF(AND(DH16&lt;SUM(DH8:DH9),DH6&lt;=Summary!$E$26),SUM(Financing!DH8:DH9)-Financing!DH16,0))</f>
        <v>0</v>
      </c>
      <c r="DI23" s="156">
        <f ca="1">IF($M$2=1,0,IF(AND(DI16&lt;SUM(DI8:DI9),DI6&lt;=Summary!$E$26),SUM(Financing!DI8:DI9)-Financing!DI16,0))</f>
        <v>0</v>
      </c>
      <c r="DJ23" s="156">
        <f ca="1">IF($M$2=1,0,IF(AND(DJ16&lt;SUM(DJ8:DJ9),DJ6&lt;=Summary!$E$26),SUM(Financing!DJ8:DJ9)-Financing!DJ16,0))</f>
        <v>0</v>
      </c>
      <c r="DK23" s="156">
        <f ca="1">IF($M$2=1,0,IF(AND(DK16&lt;SUM(DK8:DK9),DK6&lt;=Summary!$E$26),SUM(Financing!DK8:DK9)-Financing!DK16,0))</f>
        <v>0</v>
      </c>
      <c r="DL23" s="156">
        <f ca="1">IF($M$2=1,0,IF(AND(DL16&lt;SUM(DL8:DL9),DL6&lt;=Summary!$E$26),SUM(Financing!DL8:DL9)-Financing!DL16,0))</f>
        <v>0</v>
      </c>
      <c r="DM23" s="156">
        <f ca="1">IF($M$2=1,0,IF(AND(DM16&lt;SUM(DM8:DM9),DM6&lt;=Summary!$E$26),SUM(Financing!DM8:DM9)-Financing!DM16,0))</f>
        <v>0</v>
      </c>
      <c r="DN23" s="156">
        <f ca="1">IF($M$2=1,0,IF(AND(DN16&lt;SUM(DN8:DN9),DN6&lt;=Summary!$E$26),SUM(Financing!DN8:DN9)-Financing!DN16,0))</f>
        <v>0</v>
      </c>
      <c r="DO23" s="156">
        <f ca="1">IF($M$2=1,0,IF(AND(DO16&lt;SUM(DO8:DO9),DO6&lt;=Summary!$E$26),SUM(Financing!DO8:DO9)-Financing!DO16,0))</f>
        <v>0</v>
      </c>
      <c r="DP23" s="156">
        <f ca="1">IF($M$2=1,0,IF(AND(DP16&lt;SUM(DP8:DP9),DP6&lt;=Summary!$E$26),SUM(Financing!DP8:DP9)-Financing!DP16,0))</f>
        <v>0</v>
      </c>
      <c r="DQ23" s="156">
        <f ca="1">IF($M$2=1,0,IF(AND(DQ16&lt;SUM(DQ8:DQ9),DQ6&lt;=Summary!$E$26),SUM(Financing!DQ8:DQ9)-Financing!DQ16,0))</f>
        <v>0</v>
      </c>
      <c r="DR23" s="156">
        <f ca="1">IF($M$2=1,0,IF(AND(DR16&lt;SUM(DR8:DR9),DR6&lt;=Summary!$E$26),SUM(Financing!DR8:DR9)-Financing!DR16,0))</f>
        <v>0</v>
      </c>
      <c r="DS23" s="156">
        <f ca="1">IF($M$2=1,0,IF(AND(DS16&lt;SUM(DS8:DS9),DS6&lt;=Summary!$E$26),SUM(Financing!DS8:DS9)-Financing!DS16,0))</f>
        <v>0</v>
      </c>
      <c r="DT23" s="156">
        <f ca="1">IF($M$2=1,0,IF(AND(DT16&lt;SUM(DT8:DT9),DT6&lt;=Summary!$E$26),SUM(Financing!DT8:DT9)-Financing!DT16,0))</f>
        <v>0</v>
      </c>
      <c r="DU23" s="156">
        <f ca="1">IF($M$2=1,0,IF(AND(DU16&lt;SUM(DU8:DU9),DU6&lt;=Summary!$E$26),SUM(Financing!DU8:DU9)-Financing!DU16,0))</f>
        <v>0</v>
      </c>
      <c r="DV23" s="156">
        <f ca="1">IF($M$2=1,0,IF(AND(DV16&lt;SUM(DV8:DV9),DV6&lt;=Summary!$E$26),SUM(Financing!DV8:DV9)-Financing!DV16,0))</f>
        <v>0</v>
      </c>
      <c r="DW23" s="156">
        <f ca="1">IF($M$2=1,0,IF(AND(DW16&lt;SUM(DW8:DW9),DW6&lt;=Summary!$E$26),SUM(Financing!DW8:DW9)-Financing!DW16,0))</f>
        <v>0</v>
      </c>
      <c r="DX23" s="156">
        <f ca="1">IF($M$2=1,0,IF(AND(DX16&lt;SUM(DX8:DX9),DX6&lt;=Summary!$E$26),SUM(Financing!DX8:DX9)-Financing!DX16,0))</f>
        <v>0</v>
      </c>
      <c r="DY23" s="156">
        <f ca="1">IF($M$2=1,0,IF(AND(DY16&lt;SUM(DY8:DY9),DY6&lt;=Summary!$E$26),SUM(Financing!DY8:DY9)-Financing!DY16,0))</f>
        <v>0</v>
      </c>
      <c r="DZ23" s="156">
        <f ca="1">IF($M$2=1,0,IF(AND(DZ16&lt;SUM(DZ8:DZ9),DZ6&lt;=Summary!$E$26),SUM(Financing!DZ8:DZ9)-Financing!DZ16,0))</f>
        <v>0</v>
      </c>
      <c r="EA23" s="156">
        <f ca="1">IF($M$2=1,0,IF(AND(EA16&lt;SUM(EA8:EA9),EA6&lt;=Summary!$E$26),SUM(Financing!EA8:EA9)-Financing!EA16,0))</f>
        <v>0</v>
      </c>
      <c r="EB23" s="156">
        <f ca="1">IF($M$2=1,0,IF(AND(EB16&lt;SUM(EB8:EB9),EB6&lt;=Summary!$E$26),SUM(Financing!EB8:EB9)-Financing!EB16,0))</f>
        <v>0</v>
      </c>
      <c r="EC23" s="156">
        <f ca="1">IF($M$2=1,0,IF(AND(EC16&lt;SUM(EC8:EC9),EC6&lt;=Summary!$E$26),SUM(Financing!EC8:EC9)-Financing!EC16,0))</f>
        <v>0</v>
      </c>
      <c r="ED23" s="156">
        <f ca="1">IF($M$2=1,0,IF(AND(ED16&lt;SUM(ED8:ED9),ED6&lt;=Summary!$E$26),SUM(Financing!ED8:ED9)-Financing!ED16,0))</f>
        <v>0</v>
      </c>
      <c r="EE23" s="158">
        <f ca="1">IF($M$2=1,0,IF(AND(EE16&lt;SUM(EE8:EE9),EE6&lt;=Summary!$E$26),SUM(Financing!EE8:EE9)-Financing!EE16,0))</f>
        <v>0</v>
      </c>
    </row>
    <row r="24" spans="1:135" x14ac:dyDescent="0.25">
      <c r="A24" s="256">
        <f t="shared" ca="1" si="32"/>
        <v>704298.14295211085</v>
      </c>
      <c r="B24" s="257" t="s">
        <v>276</v>
      </c>
      <c r="C24" s="215">
        <v>0</v>
      </c>
      <c r="D24" s="156">
        <f ca="1">IF($M$2=1,0,SUM(D22:D23)*D28/12)</f>
        <v>1352.8408073847306</v>
      </c>
      <c r="E24" s="156">
        <f t="shared" ref="E24:BP24" ca="1" si="33">IF($M$2=1,0,SUM(E22:E23)*E28/12)</f>
        <v>2064.0493349105723</v>
      </c>
      <c r="F24" s="156">
        <f t="shared" ca="1" si="33"/>
        <v>2770.4560744282012</v>
      </c>
      <c r="G24" s="156">
        <f t="shared" ca="1" si="33"/>
        <v>3324.193694158485</v>
      </c>
      <c r="H24" s="156">
        <f t="shared" ca="1" si="33"/>
        <v>3872.9197952529908</v>
      </c>
      <c r="I24" s="156">
        <f t="shared" ca="1" si="33"/>
        <v>4417.8440010264176</v>
      </c>
      <c r="J24" s="156">
        <f t="shared" ca="1" si="33"/>
        <v>4454.9255212891849</v>
      </c>
      <c r="K24" s="156">
        <f t="shared" ca="1" si="33"/>
        <v>4856.0873422193918</v>
      </c>
      <c r="L24" s="156">
        <f t="shared" ca="1" si="33"/>
        <v>7303.5758463565553</v>
      </c>
      <c r="M24" s="156">
        <f t="shared" ca="1" si="33"/>
        <v>13414.92172439147</v>
      </c>
      <c r="N24" s="156">
        <f t="shared" ca="1" si="33"/>
        <v>19520.055238390862</v>
      </c>
      <c r="O24" s="156">
        <f t="shared" ca="1" si="33"/>
        <v>21992.011730958267</v>
      </c>
      <c r="P24" s="156">
        <f t="shared" ca="1" si="33"/>
        <v>22463.944949695888</v>
      </c>
      <c r="Q24" s="156">
        <f t="shared" ca="1" si="33"/>
        <v>22588.933023013244</v>
      </c>
      <c r="R24" s="156">
        <f t="shared" ca="1" si="33"/>
        <v>22708.684264015585</v>
      </c>
      <c r="S24" s="156">
        <f t="shared" ca="1" si="33"/>
        <v>22839.030561025065</v>
      </c>
      <c r="T24" s="156">
        <f t="shared" ca="1" si="33"/>
        <v>22960.755932694305</v>
      </c>
      <c r="U24" s="156">
        <f t="shared" ca="1" si="33"/>
        <v>23086.337033961168</v>
      </c>
      <c r="V24" s="156">
        <f t="shared" ca="1" si="33"/>
        <v>23212.688243082903</v>
      </c>
      <c r="W24" s="156">
        <f t="shared" ca="1" si="33"/>
        <v>24768.125797171684</v>
      </c>
      <c r="X24" s="156">
        <f t="shared" ca="1" si="33"/>
        <v>25025.474845816425</v>
      </c>
      <c r="Y24" s="156">
        <f t="shared" ca="1" si="33"/>
        <v>25242.531047389115</v>
      </c>
      <c r="Z24" s="156">
        <f t="shared" ca="1" si="33"/>
        <v>25352.366548901307</v>
      </c>
      <c r="AA24" s="156">
        <f t="shared" ca="1" si="33"/>
        <v>25950.749689789514</v>
      </c>
      <c r="AB24" s="156">
        <f t="shared" ca="1" si="33"/>
        <v>26484.127520496793</v>
      </c>
      <c r="AC24" s="156">
        <f t="shared" ca="1" si="33"/>
        <v>26588.314117021378</v>
      </c>
      <c r="AD24" s="156">
        <f t="shared" ca="1" si="33"/>
        <v>26605.079114304015</v>
      </c>
      <c r="AE24" s="156">
        <f t="shared" ca="1" si="33"/>
        <v>27021.340056436336</v>
      </c>
      <c r="AF24" s="156">
        <f t="shared" ca="1" si="33"/>
        <v>27630.259138109886</v>
      </c>
      <c r="AG24" s="156">
        <f t="shared" ca="1" si="33"/>
        <v>27660.653283195486</v>
      </c>
      <c r="AH24" s="156">
        <f t="shared" ca="1" si="33"/>
        <v>27699.655751164712</v>
      </c>
      <c r="AI24" s="156">
        <f t="shared" ca="1" si="33"/>
        <v>27732.066648612741</v>
      </c>
      <c r="AJ24" s="156">
        <f t="shared" ca="1" si="33"/>
        <v>27774.109273403661</v>
      </c>
      <c r="AK24" s="156">
        <f t="shared" ca="1" si="33"/>
        <v>27816.759055392933</v>
      </c>
      <c r="AL24" s="156">
        <f t="shared" ca="1" si="33"/>
        <v>27851.18199618264</v>
      </c>
      <c r="AM24" s="156">
        <f t="shared" ca="1" si="33"/>
        <v>27891.093950467006</v>
      </c>
      <c r="AN24" s="156">
        <f t="shared" ca="1" si="33"/>
        <v>0</v>
      </c>
      <c r="AO24" s="156">
        <f t="shared" ca="1" si="33"/>
        <v>0</v>
      </c>
      <c r="AP24" s="156">
        <f t="shared" ca="1" si="33"/>
        <v>0</v>
      </c>
      <c r="AQ24" s="156">
        <f t="shared" ca="1" si="33"/>
        <v>0</v>
      </c>
      <c r="AR24" s="156">
        <f t="shared" ca="1" si="33"/>
        <v>0</v>
      </c>
      <c r="AS24" s="156">
        <f t="shared" ca="1" si="33"/>
        <v>0</v>
      </c>
      <c r="AT24" s="156">
        <f t="shared" ca="1" si="33"/>
        <v>0</v>
      </c>
      <c r="AU24" s="156">
        <f t="shared" ca="1" si="33"/>
        <v>0</v>
      </c>
      <c r="AV24" s="156">
        <f t="shared" ca="1" si="33"/>
        <v>0</v>
      </c>
      <c r="AW24" s="156">
        <f t="shared" ca="1" si="33"/>
        <v>0</v>
      </c>
      <c r="AX24" s="156">
        <f t="shared" ca="1" si="33"/>
        <v>0</v>
      </c>
      <c r="AY24" s="156">
        <f t="shared" ca="1" si="33"/>
        <v>0</v>
      </c>
      <c r="AZ24" s="156">
        <f t="shared" ca="1" si="33"/>
        <v>0</v>
      </c>
      <c r="BA24" s="156">
        <f t="shared" ca="1" si="33"/>
        <v>0</v>
      </c>
      <c r="BB24" s="156">
        <f t="shared" ca="1" si="33"/>
        <v>0</v>
      </c>
      <c r="BC24" s="156">
        <f t="shared" ca="1" si="33"/>
        <v>0</v>
      </c>
      <c r="BD24" s="156">
        <f t="shared" ca="1" si="33"/>
        <v>0</v>
      </c>
      <c r="BE24" s="156">
        <f t="shared" ca="1" si="33"/>
        <v>0</v>
      </c>
      <c r="BF24" s="156">
        <f t="shared" ca="1" si="33"/>
        <v>0</v>
      </c>
      <c r="BG24" s="156">
        <f t="shared" ca="1" si="33"/>
        <v>0</v>
      </c>
      <c r="BH24" s="156">
        <f t="shared" ca="1" si="33"/>
        <v>0</v>
      </c>
      <c r="BI24" s="156">
        <f t="shared" ca="1" si="33"/>
        <v>0</v>
      </c>
      <c r="BJ24" s="156">
        <f t="shared" ca="1" si="33"/>
        <v>0</v>
      </c>
      <c r="BK24" s="156">
        <f t="shared" ca="1" si="33"/>
        <v>0</v>
      </c>
      <c r="BL24" s="156">
        <f t="shared" ca="1" si="33"/>
        <v>0</v>
      </c>
      <c r="BM24" s="156">
        <f t="shared" ca="1" si="33"/>
        <v>0</v>
      </c>
      <c r="BN24" s="156">
        <f t="shared" ca="1" si="33"/>
        <v>0</v>
      </c>
      <c r="BO24" s="156">
        <f t="shared" ca="1" si="33"/>
        <v>0</v>
      </c>
      <c r="BP24" s="156">
        <f t="shared" ca="1" si="33"/>
        <v>0</v>
      </c>
      <c r="BQ24" s="156">
        <f t="shared" ref="BQ24:EB24" ca="1" si="34">IF($M$2=1,0,SUM(BQ22:BQ23)*BQ28/12)</f>
        <v>0</v>
      </c>
      <c r="BR24" s="156">
        <f t="shared" ca="1" si="34"/>
        <v>0</v>
      </c>
      <c r="BS24" s="156">
        <f t="shared" ca="1" si="34"/>
        <v>0</v>
      </c>
      <c r="BT24" s="156">
        <f t="shared" ca="1" si="34"/>
        <v>0</v>
      </c>
      <c r="BU24" s="156">
        <f t="shared" ca="1" si="34"/>
        <v>0</v>
      </c>
      <c r="BV24" s="156">
        <f t="shared" ca="1" si="34"/>
        <v>0</v>
      </c>
      <c r="BW24" s="156">
        <f t="shared" ca="1" si="34"/>
        <v>0</v>
      </c>
      <c r="BX24" s="156">
        <f t="shared" ca="1" si="34"/>
        <v>0</v>
      </c>
      <c r="BY24" s="156">
        <f t="shared" ca="1" si="34"/>
        <v>0</v>
      </c>
      <c r="BZ24" s="156">
        <f t="shared" ca="1" si="34"/>
        <v>0</v>
      </c>
      <c r="CA24" s="156">
        <f t="shared" ca="1" si="34"/>
        <v>0</v>
      </c>
      <c r="CB24" s="156">
        <f t="shared" ca="1" si="34"/>
        <v>0</v>
      </c>
      <c r="CC24" s="156">
        <f t="shared" ca="1" si="34"/>
        <v>0</v>
      </c>
      <c r="CD24" s="156">
        <f t="shared" ca="1" si="34"/>
        <v>0</v>
      </c>
      <c r="CE24" s="156">
        <f t="shared" ca="1" si="34"/>
        <v>0</v>
      </c>
      <c r="CF24" s="156">
        <f t="shared" ca="1" si="34"/>
        <v>0</v>
      </c>
      <c r="CG24" s="156">
        <f t="shared" ca="1" si="34"/>
        <v>0</v>
      </c>
      <c r="CH24" s="156">
        <f t="shared" ca="1" si="34"/>
        <v>0</v>
      </c>
      <c r="CI24" s="156">
        <f t="shared" ca="1" si="34"/>
        <v>0</v>
      </c>
      <c r="CJ24" s="156">
        <f t="shared" ca="1" si="34"/>
        <v>0</v>
      </c>
      <c r="CK24" s="156">
        <f t="shared" ca="1" si="34"/>
        <v>0</v>
      </c>
      <c r="CL24" s="156">
        <f t="shared" ca="1" si="34"/>
        <v>0</v>
      </c>
      <c r="CM24" s="156">
        <f t="shared" ca="1" si="34"/>
        <v>0</v>
      </c>
      <c r="CN24" s="156">
        <f t="shared" ca="1" si="34"/>
        <v>0</v>
      </c>
      <c r="CO24" s="156">
        <f t="shared" ca="1" si="34"/>
        <v>0</v>
      </c>
      <c r="CP24" s="156">
        <f t="shared" ca="1" si="34"/>
        <v>0</v>
      </c>
      <c r="CQ24" s="156">
        <f t="shared" ca="1" si="34"/>
        <v>0</v>
      </c>
      <c r="CR24" s="156">
        <f t="shared" ca="1" si="34"/>
        <v>0</v>
      </c>
      <c r="CS24" s="156">
        <f t="shared" ca="1" si="34"/>
        <v>0</v>
      </c>
      <c r="CT24" s="156">
        <f t="shared" ca="1" si="34"/>
        <v>0</v>
      </c>
      <c r="CU24" s="156">
        <f t="shared" ca="1" si="34"/>
        <v>0</v>
      </c>
      <c r="CV24" s="156">
        <f t="shared" ca="1" si="34"/>
        <v>0</v>
      </c>
      <c r="CW24" s="156">
        <f t="shared" ca="1" si="34"/>
        <v>0</v>
      </c>
      <c r="CX24" s="156">
        <f t="shared" ca="1" si="34"/>
        <v>0</v>
      </c>
      <c r="CY24" s="156">
        <f t="shared" ca="1" si="34"/>
        <v>0</v>
      </c>
      <c r="CZ24" s="156">
        <f t="shared" ca="1" si="34"/>
        <v>0</v>
      </c>
      <c r="DA24" s="156">
        <f t="shared" ca="1" si="34"/>
        <v>0</v>
      </c>
      <c r="DB24" s="156">
        <f t="shared" ca="1" si="34"/>
        <v>0</v>
      </c>
      <c r="DC24" s="156">
        <f t="shared" ca="1" si="34"/>
        <v>0</v>
      </c>
      <c r="DD24" s="156">
        <f t="shared" ca="1" si="34"/>
        <v>0</v>
      </c>
      <c r="DE24" s="156">
        <f t="shared" ca="1" si="34"/>
        <v>0</v>
      </c>
      <c r="DF24" s="156">
        <f t="shared" ca="1" si="34"/>
        <v>0</v>
      </c>
      <c r="DG24" s="156">
        <f t="shared" ca="1" si="34"/>
        <v>0</v>
      </c>
      <c r="DH24" s="156">
        <f t="shared" ca="1" si="34"/>
        <v>0</v>
      </c>
      <c r="DI24" s="156">
        <f t="shared" ca="1" si="34"/>
        <v>0</v>
      </c>
      <c r="DJ24" s="156">
        <f t="shared" ca="1" si="34"/>
        <v>0</v>
      </c>
      <c r="DK24" s="156">
        <f t="shared" ca="1" si="34"/>
        <v>0</v>
      </c>
      <c r="DL24" s="156">
        <f t="shared" ca="1" si="34"/>
        <v>0</v>
      </c>
      <c r="DM24" s="156">
        <f t="shared" ca="1" si="34"/>
        <v>0</v>
      </c>
      <c r="DN24" s="156">
        <f t="shared" ca="1" si="34"/>
        <v>0</v>
      </c>
      <c r="DO24" s="156">
        <f t="shared" ca="1" si="34"/>
        <v>0</v>
      </c>
      <c r="DP24" s="156">
        <f t="shared" ca="1" si="34"/>
        <v>0</v>
      </c>
      <c r="DQ24" s="156">
        <f t="shared" ca="1" si="34"/>
        <v>0</v>
      </c>
      <c r="DR24" s="156">
        <f t="shared" ca="1" si="34"/>
        <v>0</v>
      </c>
      <c r="DS24" s="156">
        <f t="shared" ca="1" si="34"/>
        <v>0</v>
      </c>
      <c r="DT24" s="156">
        <f t="shared" ca="1" si="34"/>
        <v>0</v>
      </c>
      <c r="DU24" s="156">
        <f t="shared" ca="1" si="34"/>
        <v>0</v>
      </c>
      <c r="DV24" s="156">
        <f t="shared" ca="1" si="34"/>
        <v>0</v>
      </c>
      <c r="DW24" s="156">
        <f t="shared" ca="1" si="34"/>
        <v>0</v>
      </c>
      <c r="DX24" s="156">
        <f t="shared" ca="1" si="34"/>
        <v>0</v>
      </c>
      <c r="DY24" s="156">
        <f t="shared" ca="1" si="34"/>
        <v>0</v>
      </c>
      <c r="DZ24" s="156">
        <f t="shared" ca="1" si="34"/>
        <v>0</v>
      </c>
      <c r="EA24" s="156">
        <f t="shared" ca="1" si="34"/>
        <v>0</v>
      </c>
      <c r="EB24" s="156">
        <f t="shared" ca="1" si="34"/>
        <v>0</v>
      </c>
      <c r="EC24" s="156">
        <f t="shared" ref="EC24:EE24" ca="1" si="35">IF($M$2=1,0,SUM(EC22:EC23)*EC28/12)</f>
        <v>0</v>
      </c>
      <c r="ED24" s="156">
        <f t="shared" ca="1" si="35"/>
        <v>0</v>
      </c>
      <c r="EE24" s="158">
        <f t="shared" ca="1" si="35"/>
        <v>0</v>
      </c>
    </row>
    <row r="25" spans="1:135" x14ac:dyDescent="0.25">
      <c r="A25" s="256">
        <f t="shared" ca="1" si="32"/>
        <v>402027.6305678201</v>
      </c>
      <c r="B25" s="257" t="s">
        <v>91</v>
      </c>
      <c r="C25" s="215">
        <v>0</v>
      </c>
      <c r="D25" s="156">
        <f ca="1">IF($M$2=1,0,MAX(D24-D10,0))</f>
        <v>1352.8408073847306</v>
      </c>
      <c r="E25" s="156">
        <f t="shared" ref="E25:BP25" ca="1" si="36">IF($M$2=1,0,MAX(E24-E10,0))</f>
        <v>2064.0493349105723</v>
      </c>
      <c r="F25" s="156">
        <f t="shared" ca="1" si="36"/>
        <v>2770.4560744282012</v>
      </c>
      <c r="G25" s="156">
        <f t="shared" ca="1" si="36"/>
        <v>3324.193694158485</v>
      </c>
      <c r="H25" s="156">
        <f t="shared" ca="1" si="36"/>
        <v>3872.9197952529908</v>
      </c>
      <c r="I25" s="156">
        <f t="shared" ca="1" si="36"/>
        <v>4417.8440010264176</v>
      </c>
      <c r="J25" s="156">
        <f t="shared" ca="1" si="36"/>
        <v>4454.9255212891849</v>
      </c>
      <c r="K25" s="156">
        <f t="shared" ca="1" si="36"/>
        <v>4856.0873422193918</v>
      </c>
      <c r="L25" s="156">
        <f t="shared" ca="1" si="36"/>
        <v>7303.5758463565553</v>
      </c>
      <c r="M25" s="156">
        <f t="shared" ca="1" si="36"/>
        <v>13414.92172439147</v>
      </c>
      <c r="N25" s="156">
        <f t="shared" ca="1" si="36"/>
        <v>19520.055238390862</v>
      </c>
      <c r="O25" s="156">
        <f t="shared" ca="1" si="36"/>
        <v>21992.011730958267</v>
      </c>
      <c r="P25" s="156">
        <f t="shared" ca="1" si="36"/>
        <v>22463.944949695888</v>
      </c>
      <c r="Q25" s="156">
        <f t="shared" ca="1" si="36"/>
        <v>22588.933023013244</v>
      </c>
      <c r="R25" s="156">
        <f t="shared" ca="1" si="36"/>
        <v>22708.684264015585</v>
      </c>
      <c r="S25" s="156">
        <f t="shared" ca="1" si="36"/>
        <v>22839.030561025065</v>
      </c>
      <c r="T25" s="156">
        <f t="shared" ca="1" si="36"/>
        <v>22960.755932694305</v>
      </c>
      <c r="U25" s="156">
        <f t="shared" ca="1" si="36"/>
        <v>23086.337033961168</v>
      </c>
      <c r="V25" s="156">
        <f t="shared" ca="1" si="36"/>
        <v>23212.688243082903</v>
      </c>
      <c r="W25" s="156">
        <f t="shared" ca="1" si="36"/>
        <v>24768.125797171684</v>
      </c>
      <c r="X25" s="156">
        <f t="shared" ca="1" si="36"/>
        <v>25025.474845816425</v>
      </c>
      <c r="Y25" s="156">
        <f t="shared" ca="1" si="36"/>
        <v>25242.531047389115</v>
      </c>
      <c r="Z25" s="156">
        <f t="shared" ca="1" si="36"/>
        <v>25352.366548901307</v>
      </c>
      <c r="AA25" s="156">
        <f t="shared" ca="1" si="36"/>
        <v>25950.749689789514</v>
      </c>
      <c r="AB25" s="156">
        <f t="shared" ca="1" si="36"/>
        <v>26484.127520496793</v>
      </c>
      <c r="AC25" s="156">
        <f t="shared" ca="1" si="36"/>
        <v>0</v>
      </c>
      <c r="AD25" s="156">
        <f t="shared" ca="1" si="36"/>
        <v>0</v>
      </c>
      <c r="AE25" s="156">
        <f t="shared" ca="1" si="36"/>
        <v>0</v>
      </c>
      <c r="AF25" s="156">
        <f t="shared" ca="1" si="36"/>
        <v>0</v>
      </c>
      <c r="AG25" s="156">
        <f t="shared" ca="1" si="36"/>
        <v>0</v>
      </c>
      <c r="AH25" s="156">
        <f t="shared" ca="1" si="36"/>
        <v>0</v>
      </c>
      <c r="AI25" s="156">
        <f t="shared" ca="1" si="36"/>
        <v>0</v>
      </c>
      <c r="AJ25" s="156">
        <f t="shared" ca="1" si="36"/>
        <v>0</v>
      </c>
      <c r="AK25" s="156">
        <f t="shared" ca="1" si="36"/>
        <v>0</v>
      </c>
      <c r="AL25" s="156">
        <f t="shared" ca="1" si="36"/>
        <v>0</v>
      </c>
      <c r="AM25" s="156">
        <f t="shared" ca="1" si="36"/>
        <v>0</v>
      </c>
      <c r="AN25" s="156">
        <f t="shared" ca="1" si="36"/>
        <v>0</v>
      </c>
      <c r="AO25" s="156">
        <f t="shared" ca="1" si="36"/>
        <v>0</v>
      </c>
      <c r="AP25" s="156">
        <f t="shared" ca="1" si="36"/>
        <v>0</v>
      </c>
      <c r="AQ25" s="156">
        <f t="shared" ca="1" si="36"/>
        <v>0</v>
      </c>
      <c r="AR25" s="156">
        <f t="shared" ca="1" si="36"/>
        <v>0</v>
      </c>
      <c r="AS25" s="156">
        <f t="shared" ca="1" si="36"/>
        <v>0</v>
      </c>
      <c r="AT25" s="156">
        <f t="shared" ca="1" si="36"/>
        <v>0</v>
      </c>
      <c r="AU25" s="156">
        <f t="shared" ca="1" si="36"/>
        <v>0</v>
      </c>
      <c r="AV25" s="156">
        <f t="shared" ca="1" si="36"/>
        <v>0</v>
      </c>
      <c r="AW25" s="156">
        <f t="shared" ca="1" si="36"/>
        <v>0</v>
      </c>
      <c r="AX25" s="156">
        <f t="shared" ca="1" si="36"/>
        <v>0</v>
      </c>
      <c r="AY25" s="156">
        <f t="shared" ca="1" si="36"/>
        <v>0</v>
      </c>
      <c r="AZ25" s="156">
        <f t="shared" ca="1" si="36"/>
        <v>0</v>
      </c>
      <c r="BA25" s="156">
        <f t="shared" ca="1" si="36"/>
        <v>0</v>
      </c>
      <c r="BB25" s="156">
        <f t="shared" ca="1" si="36"/>
        <v>0</v>
      </c>
      <c r="BC25" s="156">
        <f t="shared" ca="1" si="36"/>
        <v>0</v>
      </c>
      <c r="BD25" s="156">
        <f t="shared" ca="1" si="36"/>
        <v>0</v>
      </c>
      <c r="BE25" s="156">
        <f t="shared" ca="1" si="36"/>
        <v>0</v>
      </c>
      <c r="BF25" s="156">
        <f t="shared" ca="1" si="36"/>
        <v>0</v>
      </c>
      <c r="BG25" s="156">
        <f t="shared" ca="1" si="36"/>
        <v>0</v>
      </c>
      <c r="BH25" s="156">
        <f t="shared" ca="1" si="36"/>
        <v>0</v>
      </c>
      <c r="BI25" s="156">
        <f t="shared" ca="1" si="36"/>
        <v>0</v>
      </c>
      <c r="BJ25" s="156">
        <f t="shared" ca="1" si="36"/>
        <v>0</v>
      </c>
      <c r="BK25" s="156">
        <f t="shared" ca="1" si="36"/>
        <v>0</v>
      </c>
      <c r="BL25" s="156">
        <f t="shared" ca="1" si="36"/>
        <v>0</v>
      </c>
      <c r="BM25" s="156">
        <f t="shared" ca="1" si="36"/>
        <v>0</v>
      </c>
      <c r="BN25" s="156">
        <f t="shared" ca="1" si="36"/>
        <v>0</v>
      </c>
      <c r="BO25" s="156">
        <f t="shared" ca="1" si="36"/>
        <v>0</v>
      </c>
      <c r="BP25" s="156">
        <f t="shared" ca="1" si="36"/>
        <v>0</v>
      </c>
      <c r="BQ25" s="156">
        <f t="shared" ref="BQ25:EB25" ca="1" si="37">IF($M$2=1,0,MAX(BQ24-BQ10,0))</f>
        <v>0</v>
      </c>
      <c r="BR25" s="156">
        <f t="shared" ca="1" si="37"/>
        <v>0</v>
      </c>
      <c r="BS25" s="156">
        <f t="shared" ca="1" si="37"/>
        <v>0</v>
      </c>
      <c r="BT25" s="156">
        <f t="shared" ca="1" si="37"/>
        <v>0</v>
      </c>
      <c r="BU25" s="156">
        <f t="shared" ca="1" si="37"/>
        <v>0</v>
      </c>
      <c r="BV25" s="156">
        <f t="shared" ca="1" si="37"/>
        <v>0</v>
      </c>
      <c r="BW25" s="156">
        <f t="shared" ca="1" si="37"/>
        <v>0</v>
      </c>
      <c r="BX25" s="156">
        <f t="shared" ca="1" si="37"/>
        <v>0</v>
      </c>
      <c r="BY25" s="156">
        <f t="shared" ca="1" si="37"/>
        <v>0</v>
      </c>
      <c r="BZ25" s="156">
        <f t="shared" ca="1" si="37"/>
        <v>0</v>
      </c>
      <c r="CA25" s="156">
        <f t="shared" ca="1" si="37"/>
        <v>0</v>
      </c>
      <c r="CB25" s="156">
        <f t="shared" ca="1" si="37"/>
        <v>0</v>
      </c>
      <c r="CC25" s="156">
        <f t="shared" ca="1" si="37"/>
        <v>0</v>
      </c>
      <c r="CD25" s="156">
        <f t="shared" ca="1" si="37"/>
        <v>0</v>
      </c>
      <c r="CE25" s="156">
        <f t="shared" ca="1" si="37"/>
        <v>0</v>
      </c>
      <c r="CF25" s="156">
        <f t="shared" ca="1" si="37"/>
        <v>0</v>
      </c>
      <c r="CG25" s="156">
        <f t="shared" ca="1" si="37"/>
        <v>0</v>
      </c>
      <c r="CH25" s="156">
        <f t="shared" ca="1" si="37"/>
        <v>0</v>
      </c>
      <c r="CI25" s="156">
        <f t="shared" ca="1" si="37"/>
        <v>0</v>
      </c>
      <c r="CJ25" s="156">
        <f t="shared" ca="1" si="37"/>
        <v>0</v>
      </c>
      <c r="CK25" s="156">
        <f t="shared" ca="1" si="37"/>
        <v>0</v>
      </c>
      <c r="CL25" s="156">
        <f t="shared" ca="1" si="37"/>
        <v>0</v>
      </c>
      <c r="CM25" s="156">
        <f t="shared" ca="1" si="37"/>
        <v>0</v>
      </c>
      <c r="CN25" s="156">
        <f t="shared" ca="1" si="37"/>
        <v>0</v>
      </c>
      <c r="CO25" s="156">
        <f t="shared" ca="1" si="37"/>
        <v>0</v>
      </c>
      <c r="CP25" s="156">
        <f t="shared" ca="1" si="37"/>
        <v>0</v>
      </c>
      <c r="CQ25" s="156">
        <f t="shared" ca="1" si="37"/>
        <v>0</v>
      </c>
      <c r="CR25" s="156">
        <f t="shared" ca="1" si="37"/>
        <v>0</v>
      </c>
      <c r="CS25" s="156">
        <f t="shared" ca="1" si="37"/>
        <v>0</v>
      </c>
      <c r="CT25" s="156">
        <f t="shared" ca="1" si="37"/>
        <v>0</v>
      </c>
      <c r="CU25" s="156">
        <f t="shared" ca="1" si="37"/>
        <v>0</v>
      </c>
      <c r="CV25" s="156">
        <f t="shared" ca="1" si="37"/>
        <v>0</v>
      </c>
      <c r="CW25" s="156">
        <f t="shared" ca="1" si="37"/>
        <v>0</v>
      </c>
      <c r="CX25" s="156">
        <f t="shared" ca="1" si="37"/>
        <v>0</v>
      </c>
      <c r="CY25" s="156">
        <f t="shared" ca="1" si="37"/>
        <v>0</v>
      </c>
      <c r="CZ25" s="156">
        <f t="shared" ca="1" si="37"/>
        <v>0</v>
      </c>
      <c r="DA25" s="156">
        <f t="shared" ca="1" si="37"/>
        <v>0</v>
      </c>
      <c r="DB25" s="156">
        <f t="shared" ca="1" si="37"/>
        <v>0</v>
      </c>
      <c r="DC25" s="156">
        <f t="shared" ca="1" si="37"/>
        <v>0</v>
      </c>
      <c r="DD25" s="156">
        <f t="shared" ca="1" si="37"/>
        <v>0</v>
      </c>
      <c r="DE25" s="156">
        <f t="shared" ca="1" si="37"/>
        <v>0</v>
      </c>
      <c r="DF25" s="156">
        <f t="shared" ca="1" si="37"/>
        <v>0</v>
      </c>
      <c r="DG25" s="156">
        <f t="shared" ca="1" si="37"/>
        <v>0</v>
      </c>
      <c r="DH25" s="156">
        <f t="shared" ca="1" si="37"/>
        <v>0</v>
      </c>
      <c r="DI25" s="156">
        <f t="shared" ca="1" si="37"/>
        <v>0</v>
      </c>
      <c r="DJ25" s="156">
        <f t="shared" ca="1" si="37"/>
        <v>0</v>
      </c>
      <c r="DK25" s="156">
        <f t="shared" ca="1" si="37"/>
        <v>0</v>
      </c>
      <c r="DL25" s="156">
        <f t="shared" ca="1" si="37"/>
        <v>0</v>
      </c>
      <c r="DM25" s="156">
        <f t="shared" ca="1" si="37"/>
        <v>0</v>
      </c>
      <c r="DN25" s="156">
        <f t="shared" ca="1" si="37"/>
        <v>0</v>
      </c>
      <c r="DO25" s="156">
        <f t="shared" ca="1" si="37"/>
        <v>0</v>
      </c>
      <c r="DP25" s="156">
        <f t="shared" ca="1" si="37"/>
        <v>0</v>
      </c>
      <c r="DQ25" s="156">
        <f t="shared" ca="1" si="37"/>
        <v>0</v>
      </c>
      <c r="DR25" s="156">
        <f t="shared" ca="1" si="37"/>
        <v>0</v>
      </c>
      <c r="DS25" s="156">
        <f t="shared" ca="1" si="37"/>
        <v>0</v>
      </c>
      <c r="DT25" s="156">
        <f t="shared" ca="1" si="37"/>
        <v>0</v>
      </c>
      <c r="DU25" s="156">
        <f t="shared" ca="1" si="37"/>
        <v>0</v>
      </c>
      <c r="DV25" s="156">
        <f t="shared" ca="1" si="37"/>
        <v>0</v>
      </c>
      <c r="DW25" s="156">
        <f t="shared" ca="1" si="37"/>
        <v>0</v>
      </c>
      <c r="DX25" s="156">
        <f t="shared" ca="1" si="37"/>
        <v>0</v>
      </c>
      <c r="DY25" s="156">
        <f t="shared" ca="1" si="37"/>
        <v>0</v>
      </c>
      <c r="DZ25" s="156">
        <f t="shared" ca="1" si="37"/>
        <v>0</v>
      </c>
      <c r="EA25" s="156">
        <f t="shared" ca="1" si="37"/>
        <v>0</v>
      </c>
      <c r="EB25" s="156">
        <f t="shared" ca="1" si="37"/>
        <v>0</v>
      </c>
      <c r="EC25" s="156">
        <f t="shared" ref="EC25:EE25" ca="1" si="38">IF($M$2=1,0,MAX(EC24-EC10,0))</f>
        <v>0</v>
      </c>
      <c r="ED25" s="156">
        <f t="shared" ca="1" si="38"/>
        <v>0</v>
      </c>
      <c r="EE25" s="158">
        <f t="shared" ca="1" si="38"/>
        <v>0</v>
      </c>
    </row>
    <row r="26" spans="1:135" x14ac:dyDescent="0.25">
      <c r="A26" s="256">
        <f t="shared" ref="A26" ca="1" si="39">SUM(C26:EE26)</f>
        <v>-7474065.273926747</v>
      </c>
      <c r="B26" s="257" t="s">
        <v>228</v>
      </c>
      <c r="C26" s="215">
        <v>0</v>
      </c>
      <c r="D26" s="156">
        <f>IF($M$2=1,0,IF(D20=Summary!$E$26,-Financing!D22-Financing!D23-Financing!D25,0))</f>
        <v>0</v>
      </c>
      <c r="E26" s="156">
        <f>IF($M$2=1,0,IF(E20=Summary!$E$26,-Financing!E22-Financing!E23-Financing!E25,0))</f>
        <v>0</v>
      </c>
      <c r="F26" s="156">
        <f>IF($M$2=1,0,IF(F20=Summary!$E$26,-Financing!F22-Financing!F23-Financing!F25,0))</f>
        <v>0</v>
      </c>
      <c r="G26" s="156">
        <f>IF($M$2=1,0,IF(G20=Summary!$E$26,-Financing!G22-Financing!G23-Financing!G25,0))</f>
        <v>0</v>
      </c>
      <c r="H26" s="156">
        <f>IF($M$2=1,0,IF(H20=Summary!$E$26,-Financing!H22-Financing!H23-Financing!H25,0))</f>
        <v>0</v>
      </c>
      <c r="I26" s="156">
        <f>IF($M$2=1,0,IF(I20=Summary!$E$26,-Financing!I22-Financing!I23-Financing!I25,0))</f>
        <v>0</v>
      </c>
      <c r="J26" s="156">
        <f>IF($M$2=1,0,IF(J20=Summary!$E$26,-Financing!J22-Financing!J23-Financing!J25,0))</f>
        <v>0</v>
      </c>
      <c r="K26" s="156">
        <f>IF($M$2=1,0,IF(K20=Summary!$E$26,-Financing!K22-Financing!K23-Financing!K25,0))</f>
        <v>0</v>
      </c>
      <c r="L26" s="156">
        <f>IF($M$2=1,0,IF(L20=Summary!$E$26,-Financing!L22-Financing!L23-Financing!L25,0))</f>
        <v>0</v>
      </c>
      <c r="M26" s="156">
        <f>IF($M$2=1,0,IF(M20=Summary!$E$26,-Financing!M22-Financing!M23-Financing!M25,0))</f>
        <v>0</v>
      </c>
      <c r="N26" s="156">
        <f>IF($M$2=1,0,IF(N20=Summary!$E$26,-Financing!N22-Financing!N23-Financing!N25,0))</f>
        <v>0</v>
      </c>
      <c r="O26" s="156">
        <f>IF($M$2=1,0,IF(O20=Summary!$E$26,-Financing!O22-Financing!O23-Financing!O25,0))</f>
        <v>0</v>
      </c>
      <c r="P26" s="156">
        <f>IF($M$2=1,0,IF(P20=Summary!$E$26,-Financing!P22-Financing!P23-Financing!P25,0))</f>
        <v>0</v>
      </c>
      <c r="Q26" s="156">
        <f>IF($M$2=1,0,IF(Q20=Summary!$E$26,-Financing!Q22-Financing!Q23-Financing!Q25,0))</f>
        <v>0</v>
      </c>
      <c r="R26" s="156">
        <f>IF($M$2=1,0,IF(R20=Summary!$E$26,-Financing!R22-Financing!R23-Financing!R25,0))</f>
        <v>0</v>
      </c>
      <c r="S26" s="156">
        <f>IF($M$2=1,0,IF(S20=Summary!$E$26,-Financing!S22-Financing!S23-Financing!S25,0))</f>
        <v>0</v>
      </c>
      <c r="T26" s="156">
        <f>IF($M$2=1,0,IF(T20=Summary!$E$26,-Financing!T22-Financing!T23-Financing!T25,0))</f>
        <v>0</v>
      </c>
      <c r="U26" s="156">
        <f>IF($M$2=1,0,IF(U20=Summary!$E$26,-Financing!U22-Financing!U23-Financing!U25,0))</f>
        <v>0</v>
      </c>
      <c r="V26" s="156">
        <f>IF($M$2=1,0,IF(V20=Summary!$E$26,-Financing!V22-Financing!V23-Financing!V25,0))</f>
        <v>0</v>
      </c>
      <c r="W26" s="156">
        <f>IF($M$2=1,0,IF(W20=Summary!$E$26,-Financing!W22-Financing!W23-Financing!W25,0))</f>
        <v>0</v>
      </c>
      <c r="X26" s="156">
        <f>IF($M$2=1,0,IF(X20=Summary!$E$26,-Financing!X22-Financing!X23-Financing!X25,0))</f>
        <v>0</v>
      </c>
      <c r="Y26" s="156">
        <f>IF($M$2=1,0,IF(Y20=Summary!$E$26,-Financing!Y22-Financing!Y23-Financing!Y25,0))</f>
        <v>0</v>
      </c>
      <c r="Z26" s="156">
        <f>IF($M$2=1,0,IF(Z20=Summary!$E$26,-Financing!Z22-Financing!Z23-Financing!Z25,0))</f>
        <v>0</v>
      </c>
      <c r="AA26" s="156">
        <f>IF($M$2=1,0,IF(AA20=Summary!$E$26,-Financing!AA22-Financing!AA23-Financing!AA25,0))</f>
        <v>0</v>
      </c>
      <c r="AB26" s="156">
        <f>IF($M$2=1,0,IF(AB20=Summary!$E$26,-Financing!AB22-Financing!AB23-Financing!AB25,0))</f>
        <v>0</v>
      </c>
      <c r="AC26" s="156">
        <f>IF($M$2=1,0,IF(AC20=Summary!$E$26,-Financing!AC22-Financing!AC23-Financing!AC25,0))</f>
        <v>0</v>
      </c>
      <c r="AD26" s="156">
        <f>IF($M$2=1,0,IF(AD20=Summary!$E$26,-Financing!AD22-Financing!AD23-Financing!AD25,0))</f>
        <v>0</v>
      </c>
      <c r="AE26" s="156">
        <f>IF($M$2=1,0,IF(AE20=Summary!$E$26,-Financing!AE22-Financing!AE23-Financing!AE25,0))</f>
        <v>0</v>
      </c>
      <c r="AF26" s="156">
        <f>IF($M$2=1,0,IF(AF20=Summary!$E$26,-Financing!AF22-Financing!AF23-Financing!AF25,0))</f>
        <v>0</v>
      </c>
      <c r="AG26" s="156">
        <f>IF($M$2=1,0,IF(AG20=Summary!$E$26,-Financing!AG22-Financing!AG23-Financing!AG25,0))</f>
        <v>0</v>
      </c>
      <c r="AH26" s="156">
        <f>IF($M$2=1,0,IF(AH20=Summary!$E$26,-Financing!AH22-Financing!AH23-Financing!AH25,0))</f>
        <v>0</v>
      </c>
      <c r="AI26" s="156">
        <f>IF($M$2=1,0,IF(AI20=Summary!$E$26,-Financing!AI22-Financing!AI23-Financing!AI25,0))</f>
        <v>0</v>
      </c>
      <c r="AJ26" s="156">
        <f>IF($M$2=1,0,IF(AJ20=Summary!$E$26,-Financing!AJ22-Financing!AJ23-Financing!AJ25,0))</f>
        <v>0</v>
      </c>
      <c r="AK26" s="156">
        <f>IF($M$2=1,0,IF(AK20=Summary!$E$26,-Financing!AK22-Financing!AK23-Financing!AK25,0))</f>
        <v>0</v>
      </c>
      <c r="AL26" s="156">
        <f>IF($M$2=1,0,IF(AL20=Summary!$E$26,-Financing!AL22-Financing!AL23-Financing!AL25,0))</f>
        <v>0</v>
      </c>
      <c r="AM26" s="156">
        <f ca="1">IF($M$2=1,0,IF(AM20=Summary!$E$26,-Financing!AM22-Financing!AM23-Financing!AM25,0))</f>
        <v>-7474065.273926747</v>
      </c>
      <c r="AN26" s="156">
        <f>IF($M$2=1,0,IF(AN20=Summary!$E$26,-Financing!AN22-Financing!AN23-Financing!AN25,0))</f>
        <v>0</v>
      </c>
      <c r="AO26" s="156">
        <f>IF($M$2=1,0,IF(AO20=Summary!$E$26,-Financing!AO22-Financing!AO23-Financing!AO25,0))</f>
        <v>0</v>
      </c>
      <c r="AP26" s="156">
        <f>IF($M$2=1,0,IF(AP20=Summary!$E$26,-Financing!AP22-Financing!AP23-Financing!AP25,0))</f>
        <v>0</v>
      </c>
      <c r="AQ26" s="156">
        <f>IF($M$2=1,0,IF(AQ20=Summary!$E$26,-Financing!AQ22-Financing!AQ23-Financing!AQ25,0))</f>
        <v>0</v>
      </c>
      <c r="AR26" s="156">
        <f>IF($M$2=1,0,IF(AR20=Summary!$E$26,-Financing!AR22-Financing!AR23-Financing!AR25,0))</f>
        <v>0</v>
      </c>
      <c r="AS26" s="156">
        <f>IF($M$2=1,0,IF(AS20=Summary!$E$26,-Financing!AS22-Financing!AS23-Financing!AS25,0))</f>
        <v>0</v>
      </c>
      <c r="AT26" s="156">
        <f>IF($M$2=1,0,IF(AT20=Summary!$E$26,-Financing!AT22-Financing!AT23-Financing!AT25,0))</f>
        <v>0</v>
      </c>
      <c r="AU26" s="156">
        <f>IF($M$2=1,0,IF(AU20=Summary!$E$26,-Financing!AU22-Financing!AU23-Financing!AU25,0))</f>
        <v>0</v>
      </c>
      <c r="AV26" s="156">
        <f>IF($M$2=1,0,IF(AV20=Summary!$E$26,-Financing!AV22-Financing!AV23-Financing!AV25,0))</f>
        <v>0</v>
      </c>
      <c r="AW26" s="156">
        <f>IF($M$2=1,0,IF(AW20=Summary!$E$26,-Financing!AW22-Financing!AW23-Financing!AW25,0))</f>
        <v>0</v>
      </c>
      <c r="AX26" s="156">
        <f>IF($M$2=1,0,IF(AX20=Summary!$E$26,-Financing!AX22-Financing!AX23-Financing!AX25,0))</f>
        <v>0</v>
      </c>
      <c r="AY26" s="156">
        <f>IF($M$2=1,0,IF(AY20=Summary!$E$26,-Financing!AY22-Financing!AY23-Financing!AY25,0))</f>
        <v>0</v>
      </c>
      <c r="AZ26" s="156">
        <f>IF($M$2=1,0,IF(AZ20=Summary!$E$26,-Financing!AZ22-Financing!AZ23-Financing!AZ25,0))</f>
        <v>0</v>
      </c>
      <c r="BA26" s="156">
        <f>IF($M$2=1,0,IF(BA20=Summary!$E$26,-Financing!BA22-Financing!BA23-Financing!BA25,0))</f>
        <v>0</v>
      </c>
      <c r="BB26" s="156">
        <f>IF($M$2=1,0,IF(BB20=Summary!$E$26,-Financing!BB22-Financing!BB23-Financing!BB25,0))</f>
        <v>0</v>
      </c>
      <c r="BC26" s="156">
        <f>IF($M$2=1,0,IF(BC20=Summary!$E$26,-Financing!BC22-Financing!BC23-Financing!BC25,0))</f>
        <v>0</v>
      </c>
      <c r="BD26" s="156">
        <f>IF($M$2=1,0,IF(BD20=Summary!$E$26,-Financing!BD22-Financing!BD23-Financing!BD25,0))</f>
        <v>0</v>
      </c>
      <c r="BE26" s="156">
        <f>IF($M$2=1,0,IF(BE20=Summary!$E$26,-Financing!BE22-Financing!BE23-Financing!BE25,0))</f>
        <v>0</v>
      </c>
      <c r="BF26" s="156">
        <f>IF($M$2=1,0,IF(BF20=Summary!$E$26,-Financing!BF22-Financing!BF23-Financing!BF25,0))</f>
        <v>0</v>
      </c>
      <c r="BG26" s="156">
        <f>IF($M$2=1,0,IF(BG20=Summary!$E$26,-Financing!BG22-Financing!BG23-Financing!BG25,0))</f>
        <v>0</v>
      </c>
      <c r="BH26" s="156">
        <f>IF($M$2=1,0,IF(BH20=Summary!$E$26,-Financing!BH22-Financing!BH23-Financing!BH25,0))</f>
        <v>0</v>
      </c>
      <c r="BI26" s="156">
        <f>IF($M$2=1,0,IF(BI20=Summary!$E$26,-Financing!BI22-Financing!BI23-Financing!BI25,0))</f>
        <v>0</v>
      </c>
      <c r="BJ26" s="156">
        <f>IF($M$2=1,0,IF(BJ20=Summary!$E$26,-Financing!BJ22-Financing!BJ23-Financing!BJ25,0))</f>
        <v>0</v>
      </c>
      <c r="BK26" s="156">
        <f>IF($M$2=1,0,IF(BK20=Summary!$E$26,-Financing!BK22-Financing!BK23-Financing!BK25,0))</f>
        <v>0</v>
      </c>
      <c r="BL26" s="156">
        <f>IF($M$2=1,0,IF(BL20=Summary!$E$26,-Financing!BL22-Financing!BL23-Financing!BL25,0))</f>
        <v>0</v>
      </c>
      <c r="BM26" s="156">
        <f>IF($M$2=1,0,IF(BM20=Summary!$E$26,-Financing!BM22-Financing!BM23-Financing!BM25,0))</f>
        <v>0</v>
      </c>
      <c r="BN26" s="156">
        <f>IF($M$2=1,0,IF(BN20=Summary!$E$26,-Financing!BN22-Financing!BN23-Financing!BN25,0))</f>
        <v>0</v>
      </c>
      <c r="BO26" s="156">
        <f>IF($M$2=1,0,IF(BO20=Summary!$E$26,-Financing!BO22-Financing!BO23-Financing!BO25,0))</f>
        <v>0</v>
      </c>
      <c r="BP26" s="156">
        <f>IF($M$2=1,0,IF(BP20=Summary!$E$26,-Financing!BP22-Financing!BP23-Financing!BP25,0))</f>
        <v>0</v>
      </c>
      <c r="BQ26" s="156">
        <f>IF($M$2=1,0,IF(BQ20=Summary!$E$26,-Financing!BQ22-Financing!BQ23-Financing!BQ25,0))</f>
        <v>0</v>
      </c>
      <c r="BR26" s="156">
        <f>IF($M$2=1,0,IF(BR20=Summary!$E$26,-Financing!BR22-Financing!BR23-Financing!BR25,0))</f>
        <v>0</v>
      </c>
      <c r="BS26" s="156">
        <f>IF($M$2=1,0,IF(BS20=Summary!$E$26,-Financing!BS22-Financing!BS23-Financing!BS25,0))</f>
        <v>0</v>
      </c>
      <c r="BT26" s="156">
        <f>IF($M$2=1,0,IF(BT20=Summary!$E$26,-Financing!BT22-Financing!BT23-Financing!BT25,0))</f>
        <v>0</v>
      </c>
      <c r="BU26" s="156">
        <f>IF($M$2=1,0,IF(BU20=Summary!$E$26,-Financing!BU22-Financing!BU23-Financing!BU25,0))</f>
        <v>0</v>
      </c>
      <c r="BV26" s="156">
        <f>IF($M$2=1,0,IF(BV20=Summary!$E$26,-Financing!BV22-Financing!BV23-Financing!BV25,0))</f>
        <v>0</v>
      </c>
      <c r="BW26" s="156">
        <f>IF($M$2=1,0,IF(BW20=Summary!$E$26,-Financing!BW22-Financing!BW23-Financing!BW25,0))</f>
        <v>0</v>
      </c>
      <c r="BX26" s="156">
        <f>IF($M$2=1,0,IF(BX20=Summary!$E$26,-Financing!BX22-Financing!BX23-Financing!BX25,0))</f>
        <v>0</v>
      </c>
      <c r="BY26" s="156">
        <f>IF($M$2=1,0,IF(BY20=Summary!$E$26,-Financing!BY22-Financing!BY23-Financing!BY25,0))</f>
        <v>0</v>
      </c>
      <c r="BZ26" s="156">
        <f>IF($M$2=1,0,IF(BZ20=Summary!$E$26,-Financing!BZ22-Financing!BZ23-Financing!BZ25,0))</f>
        <v>0</v>
      </c>
      <c r="CA26" s="156">
        <f>IF($M$2=1,0,IF(CA20=Summary!$E$26,-Financing!CA22-Financing!CA23-Financing!CA25,0))</f>
        <v>0</v>
      </c>
      <c r="CB26" s="156">
        <f>IF($M$2=1,0,IF(CB20=Summary!$E$26,-Financing!CB22-Financing!CB23-Financing!CB25,0))</f>
        <v>0</v>
      </c>
      <c r="CC26" s="156">
        <f>IF($M$2=1,0,IF(CC20=Summary!$E$26,-Financing!CC22-Financing!CC23-Financing!CC25,0))</f>
        <v>0</v>
      </c>
      <c r="CD26" s="156">
        <f>IF($M$2=1,0,IF(CD20=Summary!$E$26,-Financing!CD22-Financing!CD23-Financing!CD25,0))</f>
        <v>0</v>
      </c>
      <c r="CE26" s="156">
        <f>IF($M$2=1,0,IF(CE20=Summary!$E$26,-Financing!CE22-Financing!CE23-Financing!CE25,0))</f>
        <v>0</v>
      </c>
      <c r="CF26" s="156">
        <f>IF($M$2=1,0,IF(CF20=Summary!$E$26,-Financing!CF22-Financing!CF23-Financing!CF25,0))</f>
        <v>0</v>
      </c>
      <c r="CG26" s="156">
        <f>IF($M$2=1,0,IF(CG20=Summary!$E$26,-Financing!CG22-Financing!CG23-Financing!CG25,0))</f>
        <v>0</v>
      </c>
      <c r="CH26" s="156">
        <f>IF($M$2=1,0,IF(CH20=Summary!$E$26,-Financing!CH22-Financing!CH23-Financing!CH25,0))</f>
        <v>0</v>
      </c>
      <c r="CI26" s="156">
        <f>IF($M$2=1,0,IF(CI20=Summary!$E$26,-Financing!CI22-Financing!CI23-Financing!CI25,0))</f>
        <v>0</v>
      </c>
      <c r="CJ26" s="156">
        <f>IF($M$2=1,0,IF(CJ20=Summary!$E$26,-Financing!CJ22-Financing!CJ23-Financing!CJ25,0))</f>
        <v>0</v>
      </c>
      <c r="CK26" s="156">
        <f>IF($M$2=1,0,IF(CK20=Summary!$E$26,-Financing!CK22-Financing!CK23-Financing!CK25,0))</f>
        <v>0</v>
      </c>
      <c r="CL26" s="156">
        <f>IF($M$2=1,0,IF(CL20=Summary!$E$26,-Financing!CL22-Financing!CL23-Financing!CL25,0))</f>
        <v>0</v>
      </c>
      <c r="CM26" s="156">
        <f>IF($M$2=1,0,IF(CM20=Summary!$E$26,-Financing!CM22-Financing!CM23-Financing!CM25,0))</f>
        <v>0</v>
      </c>
      <c r="CN26" s="156">
        <f>IF($M$2=1,0,IF(CN20=Summary!$E$26,-Financing!CN22-Financing!CN23-Financing!CN25,0))</f>
        <v>0</v>
      </c>
      <c r="CO26" s="156">
        <f>IF($M$2=1,0,IF(CO20=Summary!$E$26,-Financing!CO22-Financing!CO23-Financing!CO25,0))</f>
        <v>0</v>
      </c>
      <c r="CP26" s="156">
        <f>IF($M$2=1,0,IF(CP20=Summary!$E$26,-Financing!CP22-Financing!CP23-Financing!CP25,0))</f>
        <v>0</v>
      </c>
      <c r="CQ26" s="156">
        <f>IF($M$2=1,0,IF(CQ20=Summary!$E$26,-Financing!CQ22-Financing!CQ23-Financing!CQ25,0))</f>
        <v>0</v>
      </c>
      <c r="CR26" s="156">
        <f>IF($M$2=1,0,IF(CR20=Summary!$E$26,-Financing!CR22-Financing!CR23-Financing!CR25,0))</f>
        <v>0</v>
      </c>
      <c r="CS26" s="156">
        <f>IF($M$2=1,0,IF(CS20=Summary!$E$26,-Financing!CS22-Financing!CS23-Financing!CS25,0))</f>
        <v>0</v>
      </c>
      <c r="CT26" s="156">
        <f>IF($M$2=1,0,IF(CT20=Summary!$E$26,-Financing!CT22-Financing!CT23-Financing!CT25,0))</f>
        <v>0</v>
      </c>
      <c r="CU26" s="156">
        <f>IF($M$2=1,0,IF(CU20=Summary!$E$26,-Financing!CU22-Financing!CU23-Financing!CU25,0))</f>
        <v>0</v>
      </c>
      <c r="CV26" s="156">
        <f>IF($M$2=1,0,IF(CV20=Summary!$E$26,-Financing!CV22-Financing!CV23-Financing!CV25,0))</f>
        <v>0</v>
      </c>
      <c r="CW26" s="156">
        <f>IF($M$2=1,0,IF(CW20=Summary!$E$26,-Financing!CW22-Financing!CW23-Financing!CW25,0))</f>
        <v>0</v>
      </c>
      <c r="CX26" s="156">
        <f>IF($M$2=1,0,IF(CX20=Summary!$E$26,-Financing!CX22-Financing!CX23-Financing!CX25,0))</f>
        <v>0</v>
      </c>
      <c r="CY26" s="156">
        <f>IF($M$2=1,0,IF(CY20=Summary!$E$26,-Financing!CY22-Financing!CY23-Financing!CY25,0))</f>
        <v>0</v>
      </c>
      <c r="CZ26" s="156">
        <f>IF($M$2=1,0,IF(CZ20=Summary!$E$26,-Financing!CZ22-Financing!CZ23-Financing!CZ25,0))</f>
        <v>0</v>
      </c>
      <c r="DA26" s="156">
        <f>IF($M$2=1,0,IF(DA20=Summary!$E$26,-Financing!DA22-Financing!DA23-Financing!DA25,0))</f>
        <v>0</v>
      </c>
      <c r="DB26" s="156">
        <f>IF($M$2=1,0,IF(DB20=Summary!$E$26,-Financing!DB22-Financing!DB23-Financing!DB25,0))</f>
        <v>0</v>
      </c>
      <c r="DC26" s="156">
        <f>IF($M$2=1,0,IF(DC20=Summary!$E$26,-Financing!DC22-Financing!DC23-Financing!DC25,0))</f>
        <v>0</v>
      </c>
      <c r="DD26" s="156">
        <f>IF($M$2=1,0,IF(DD20=Summary!$E$26,-Financing!DD22-Financing!DD23-Financing!DD25,0))</f>
        <v>0</v>
      </c>
      <c r="DE26" s="156">
        <f>IF($M$2=1,0,IF(DE20=Summary!$E$26,-Financing!DE22-Financing!DE23-Financing!DE25,0))</f>
        <v>0</v>
      </c>
      <c r="DF26" s="156">
        <f>IF($M$2=1,0,IF(DF20=Summary!$E$26,-Financing!DF22-Financing!DF23-Financing!DF25,0))</f>
        <v>0</v>
      </c>
      <c r="DG26" s="156">
        <f>IF($M$2=1,0,IF(DG20=Summary!$E$26,-Financing!DG22-Financing!DG23-Financing!DG25,0))</f>
        <v>0</v>
      </c>
      <c r="DH26" s="156">
        <f>IF($M$2=1,0,IF(DH20=Summary!$E$26,-Financing!DH22-Financing!DH23-Financing!DH25,0))</f>
        <v>0</v>
      </c>
      <c r="DI26" s="156">
        <f>IF($M$2=1,0,IF(DI20=Summary!$E$26,-Financing!DI22-Financing!DI23-Financing!DI25,0))</f>
        <v>0</v>
      </c>
      <c r="DJ26" s="156">
        <f>IF($M$2=1,0,IF(DJ20=Summary!$E$26,-Financing!DJ22-Financing!DJ23-Financing!DJ25,0))</f>
        <v>0</v>
      </c>
      <c r="DK26" s="156">
        <f>IF($M$2=1,0,IF(DK20=Summary!$E$26,-Financing!DK22-Financing!DK23-Financing!DK25,0))</f>
        <v>0</v>
      </c>
      <c r="DL26" s="156">
        <f>IF($M$2=1,0,IF(DL20=Summary!$E$26,-Financing!DL22-Financing!DL23-Financing!DL25,0))</f>
        <v>0</v>
      </c>
      <c r="DM26" s="156">
        <f>IF($M$2=1,0,IF(DM20=Summary!$E$26,-Financing!DM22-Financing!DM23-Financing!DM25,0))</f>
        <v>0</v>
      </c>
      <c r="DN26" s="156">
        <f>IF($M$2=1,0,IF(DN20=Summary!$E$26,-Financing!DN22-Financing!DN23-Financing!DN25,0))</f>
        <v>0</v>
      </c>
      <c r="DO26" s="156">
        <f>IF($M$2=1,0,IF(DO20=Summary!$E$26,-Financing!DO22-Financing!DO23-Financing!DO25,0))</f>
        <v>0</v>
      </c>
      <c r="DP26" s="156">
        <f>IF($M$2=1,0,IF(DP20=Summary!$E$26,-Financing!DP22-Financing!DP23-Financing!DP25,0))</f>
        <v>0</v>
      </c>
      <c r="DQ26" s="156">
        <f>IF($M$2=1,0,IF(DQ20=Summary!$E$26,-Financing!DQ22-Financing!DQ23-Financing!DQ25,0))</f>
        <v>0</v>
      </c>
      <c r="DR26" s="156">
        <f>IF($M$2=1,0,IF(DR20=Summary!$E$26,-Financing!DR22-Financing!DR23-Financing!DR25,0))</f>
        <v>0</v>
      </c>
      <c r="DS26" s="156">
        <f>IF($M$2=1,0,IF(DS20=Summary!$E$26,-Financing!DS22-Financing!DS23-Financing!DS25,0))</f>
        <v>0</v>
      </c>
      <c r="DT26" s="156">
        <f>IF($M$2=1,0,IF(DT20=Summary!$E$26,-Financing!DT22-Financing!DT23-Financing!DT25,0))</f>
        <v>0</v>
      </c>
      <c r="DU26" s="156">
        <f>IF($M$2=1,0,IF(DU20=Summary!$E$26,-Financing!DU22-Financing!DU23-Financing!DU25,0))</f>
        <v>0</v>
      </c>
      <c r="DV26" s="156">
        <f>IF($M$2=1,0,IF(DV20=Summary!$E$26,-Financing!DV22-Financing!DV23-Financing!DV25,0))</f>
        <v>0</v>
      </c>
      <c r="DW26" s="156">
        <f>IF($M$2=1,0,IF(DW20=Summary!$E$26,-Financing!DW22-Financing!DW23-Financing!DW25,0))</f>
        <v>0</v>
      </c>
      <c r="DX26" s="156">
        <f>IF($M$2=1,0,IF(DX20=Summary!$E$26,-Financing!DX22-Financing!DX23-Financing!DX25,0))</f>
        <v>0</v>
      </c>
      <c r="DY26" s="156">
        <f>IF($M$2=1,0,IF(DY20=Summary!$E$26,-Financing!DY22-Financing!DY23-Financing!DY25,0))</f>
        <v>0</v>
      </c>
      <c r="DZ26" s="156">
        <f>IF($M$2=1,0,IF(DZ20=Summary!$E$26,-Financing!DZ22-Financing!DZ23-Financing!DZ25,0))</f>
        <v>0</v>
      </c>
      <c r="EA26" s="156">
        <f>IF($M$2=1,0,IF(EA20=Summary!$E$26,-Financing!EA22-Financing!EA23-Financing!EA25,0))</f>
        <v>0</v>
      </c>
      <c r="EB26" s="156">
        <f>IF($M$2=1,0,IF(EB20=Summary!$E$26,-Financing!EB22-Financing!EB23-Financing!EB25,0))</f>
        <v>0</v>
      </c>
      <c r="EC26" s="156">
        <f>IF($M$2=1,0,IF(EC20=Summary!$E$26,-Financing!EC22-Financing!EC23-Financing!EC25,0))</f>
        <v>0</v>
      </c>
      <c r="ED26" s="156">
        <f>IF($M$2=1,0,IF(ED20=Summary!$E$26,-Financing!ED22-Financing!ED23-Financing!ED25,0))</f>
        <v>0</v>
      </c>
      <c r="EE26" s="158">
        <f>IF($M$2=1,0,IF(EE20=Summary!$E$26,-Financing!EE22-Financing!EE23-Financing!EE25,0))</f>
        <v>0</v>
      </c>
    </row>
    <row r="27" spans="1:135" x14ac:dyDescent="0.25">
      <c r="A27" s="256"/>
      <c r="B27" s="259" t="s">
        <v>277</v>
      </c>
      <c r="C27" s="240">
        <f ca="1">SUM(C22:C23,C25:C26)</f>
        <v>165243.96677871188</v>
      </c>
      <c r="D27" s="162">
        <f t="shared" ref="D27:BO27" ca="1" si="40">SUM(D22:D23,D25:D26)</f>
        <v>353004.18258609663</v>
      </c>
      <c r="E27" s="162">
        <f t="shared" ca="1" si="40"/>
        <v>541475.60692100727</v>
      </c>
      <c r="F27" s="162">
        <f t="shared" ca="1" si="40"/>
        <v>730653.43800160848</v>
      </c>
      <c r="G27" s="162">
        <f t="shared" ca="1" si="40"/>
        <v>881151.67811723356</v>
      </c>
      <c r="H27" s="162">
        <f t="shared" ca="1" si="40"/>
        <v>1032200.0181126676</v>
      </c>
      <c r="I27" s="162">
        <f t="shared" ca="1" si="40"/>
        <v>1183943.3563975843</v>
      </c>
      <c r="J27" s="162">
        <f t="shared" ca="1" si="40"/>
        <v>1199712.8572717302</v>
      </c>
      <c r="K27" s="162">
        <f t="shared" ca="1" si="40"/>
        <v>1312793.2617583741</v>
      </c>
      <c r="L27" s="162">
        <f t="shared" ca="1" si="40"/>
        <v>1980887.3930927685</v>
      </c>
      <c r="M27" s="162">
        <f t="shared" ca="1" si="40"/>
        <v>3646482.8642534637</v>
      </c>
      <c r="N27" s="162">
        <f t="shared" ca="1" si="40"/>
        <v>5318183.4689281583</v>
      </c>
      <c r="O27" s="162">
        <f t="shared" ca="1" si="40"/>
        <v>6000966.0361471549</v>
      </c>
      <c r="P27" s="162">
        <f t="shared" ca="1" si="40"/>
        <v>6133577.7124079419</v>
      </c>
      <c r="Q27" s="162">
        <f t="shared" ca="1" si="40"/>
        <v>6169404.6349504786</v>
      </c>
      <c r="R27" s="162">
        <f t="shared" ca="1" si="40"/>
        <v>6199141.3943317179</v>
      </c>
      <c r="S27" s="162">
        <f t="shared" ca="1" si="40"/>
        <v>6228858.4259262579</v>
      </c>
      <c r="T27" s="162">
        <f t="shared" ca="1" si="40"/>
        <v>6258695.8091137521</v>
      </c>
      <c r="U27" s="162">
        <f t="shared" ca="1" si="40"/>
        <v>6288658.7686538864</v>
      </c>
      <c r="V27" s="162">
        <f t="shared" ca="1" si="40"/>
        <v>6318748.0793969687</v>
      </c>
      <c r="W27" s="162">
        <f t="shared" ca="1" si="40"/>
        <v>6741563.1821941407</v>
      </c>
      <c r="X27" s="162">
        <f t="shared" ca="1" si="40"/>
        <v>6810766.8340877872</v>
      </c>
      <c r="Y27" s="162">
        <f t="shared" ca="1" si="40"/>
        <v>6867999.4321610648</v>
      </c>
      <c r="Z27" s="162">
        <f t="shared" ca="1" si="40"/>
        <v>6898737.51100339</v>
      </c>
      <c r="AA27" s="162">
        <f t="shared" ca="1" si="40"/>
        <v>7060421.7401678693</v>
      </c>
      <c r="AB27" s="162">
        <f t="shared" ca="1" si="40"/>
        <v>7202198.7477916563</v>
      </c>
      <c r="AC27" s="162">
        <f t="shared" ca="1" si="40"/>
        <v>7202626.0822628848</v>
      </c>
      <c r="AD27" s="162">
        <f t="shared" ca="1" si="40"/>
        <v>7203086.207812869</v>
      </c>
      <c r="AE27" s="162">
        <f t="shared" ca="1" si="40"/>
        <v>7309073.4652864635</v>
      </c>
      <c r="AF27" s="162">
        <f t="shared" ca="1" si="40"/>
        <v>7468596.4111905945</v>
      </c>
      <c r="AG27" s="162">
        <f t="shared" ca="1" si="40"/>
        <v>7469224.1434030579</v>
      </c>
      <c r="AH27" s="162">
        <f t="shared" ca="1" si="40"/>
        <v>7469956.1778243938</v>
      </c>
      <c r="AI27" s="162">
        <f t="shared" ca="1" si="40"/>
        <v>7470688.3265915876</v>
      </c>
      <c r="AJ27" s="162">
        <f t="shared" ca="1" si="40"/>
        <v>7471430.5856696358</v>
      </c>
      <c r="AK27" s="162">
        <f t="shared" ca="1" si="40"/>
        <v>7472233.4844649527</v>
      </c>
      <c r="AL27" s="162">
        <f t="shared" ca="1" si="40"/>
        <v>7473149.321456816</v>
      </c>
      <c r="AM27" s="162">
        <f t="shared" ca="1" si="40"/>
        <v>0</v>
      </c>
      <c r="AN27" s="162">
        <f t="shared" ca="1" si="40"/>
        <v>0</v>
      </c>
      <c r="AO27" s="162">
        <f t="shared" ca="1" si="40"/>
        <v>0</v>
      </c>
      <c r="AP27" s="162">
        <f t="shared" ca="1" si="40"/>
        <v>0</v>
      </c>
      <c r="AQ27" s="162">
        <f t="shared" ca="1" si="40"/>
        <v>0</v>
      </c>
      <c r="AR27" s="162">
        <f t="shared" ca="1" si="40"/>
        <v>0</v>
      </c>
      <c r="AS27" s="162">
        <f t="shared" ca="1" si="40"/>
        <v>0</v>
      </c>
      <c r="AT27" s="162">
        <f t="shared" ca="1" si="40"/>
        <v>0</v>
      </c>
      <c r="AU27" s="162">
        <f t="shared" ca="1" si="40"/>
        <v>0</v>
      </c>
      <c r="AV27" s="162">
        <f t="shared" ca="1" si="40"/>
        <v>0</v>
      </c>
      <c r="AW27" s="162">
        <f t="shared" ca="1" si="40"/>
        <v>0</v>
      </c>
      <c r="AX27" s="162">
        <f t="shared" ca="1" si="40"/>
        <v>0</v>
      </c>
      <c r="AY27" s="162">
        <f t="shared" ca="1" si="40"/>
        <v>0</v>
      </c>
      <c r="AZ27" s="162">
        <f t="shared" ca="1" si="40"/>
        <v>0</v>
      </c>
      <c r="BA27" s="162">
        <f t="shared" ca="1" si="40"/>
        <v>0</v>
      </c>
      <c r="BB27" s="162">
        <f t="shared" ca="1" si="40"/>
        <v>0</v>
      </c>
      <c r="BC27" s="162">
        <f t="shared" ca="1" si="40"/>
        <v>0</v>
      </c>
      <c r="BD27" s="162">
        <f t="shared" ca="1" si="40"/>
        <v>0</v>
      </c>
      <c r="BE27" s="162">
        <f t="shared" ca="1" si="40"/>
        <v>0</v>
      </c>
      <c r="BF27" s="162">
        <f t="shared" ca="1" si="40"/>
        <v>0</v>
      </c>
      <c r="BG27" s="162">
        <f t="shared" ca="1" si="40"/>
        <v>0</v>
      </c>
      <c r="BH27" s="162">
        <f t="shared" ca="1" si="40"/>
        <v>0</v>
      </c>
      <c r="BI27" s="162">
        <f t="shared" ca="1" si="40"/>
        <v>0</v>
      </c>
      <c r="BJ27" s="162">
        <f t="shared" ca="1" si="40"/>
        <v>0</v>
      </c>
      <c r="BK27" s="162">
        <f t="shared" ca="1" si="40"/>
        <v>0</v>
      </c>
      <c r="BL27" s="162">
        <f t="shared" ca="1" si="40"/>
        <v>0</v>
      </c>
      <c r="BM27" s="162">
        <f t="shared" ca="1" si="40"/>
        <v>0</v>
      </c>
      <c r="BN27" s="162">
        <f t="shared" ca="1" si="40"/>
        <v>0</v>
      </c>
      <c r="BO27" s="162">
        <f t="shared" ca="1" si="40"/>
        <v>0</v>
      </c>
      <c r="BP27" s="162">
        <f t="shared" ref="BP27:EA27" ca="1" si="41">SUM(BP22:BP23,BP25:BP26)</f>
        <v>0</v>
      </c>
      <c r="BQ27" s="162">
        <f t="shared" ca="1" si="41"/>
        <v>0</v>
      </c>
      <c r="BR27" s="162">
        <f t="shared" ca="1" si="41"/>
        <v>0</v>
      </c>
      <c r="BS27" s="162">
        <f t="shared" ca="1" si="41"/>
        <v>0</v>
      </c>
      <c r="BT27" s="162">
        <f t="shared" ca="1" si="41"/>
        <v>0</v>
      </c>
      <c r="BU27" s="162">
        <f t="shared" ca="1" si="41"/>
        <v>0</v>
      </c>
      <c r="BV27" s="162">
        <f t="shared" ca="1" si="41"/>
        <v>0</v>
      </c>
      <c r="BW27" s="162">
        <f t="shared" ca="1" si="41"/>
        <v>0</v>
      </c>
      <c r="BX27" s="162">
        <f t="shared" ca="1" si="41"/>
        <v>0</v>
      </c>
      <c r="BY27" s="162">
        <f t="shared" ca="1" si="41"/>
        <v>0</v>
      </c>
      <c r="BZ27" s="162">
        <f t="shared" ca="1" si="41"/>
        <v>0</v>
      </c>
      <c r="CA27" s="162">
        <f t="shared" ca="1" si="41"/>
        <v>0</v>
      </c>
      <c r="CB27" s="162">
        <f t="shared" ca="1" si="41"/>
        <v>0</v>
      </c>
      <c r="CC27" s="162">
        <f t="shared" ca="1" si="41"/>
        <v>0</v>
      </c>
      <c r="CD27" s="162">
        <f t="shared" ca="1" si="41"/>
        <v>0</v>
      </c>
      <c r="CE27" s="162">
        <f t="shared" ca="1" si="41"/>
        <v>0</v>
      </c>
      <c r="CF27" s="162">
        <f t="shared" ca="1" si="41"/>
        <v>0</v>
      </c>
      <c r="CG27" s="162">
        <f t="shared" ca="1" si="41"/>
        <v>0</v>
      </c>
      <c r="CH27" s="162">
        <f t="shared" ca="1" si="41"/>
        <v>0</v>
      </c>
      <c r="CI27" s="162">
        <f t="shared" ca="1" si="41"/>
        <v>0</v>
      </c>
      <c r="CJ27" s="162">
        <f t="shared" ca="1" si="41"/>
        <v>0</v>
      </c>
      <c r="CK27" s="162">
        <f t="shared" ca="1" si="41"/>
        <v>0</v>
      </c>
      <c r="CL27" s="162">
        <f t="shared" ca="1" si="41"/>
        <v>0</v>
      </c>
      <c r="CM27" s="162">
        <f t="shared" ca="1" si="41"/>
        <v>0</v>
      </c>
      <c r="CN27" s="162">
        <f t="shared" ca="1" si="41"/>
        <v>0</v>
      </c>
      <c r="CO27" s="162">
        <f t="shared" ca="1" si="41"/>
        <v>0</v>
      </c>
      <c r="CP27" s="162">
        <f t="shared" ca="1" si="41"/>
        <v>0</v>
      </c>
      <c r="CQ27" s="162">
        <f t="shared" ca="1" si="41"/>
        <v>0</v>
      </c>
      <c r="CR27" s="162">
        <f t="shared" ca="1" si="41"/>
        <v>0</v>
      </c>
      <c r="CS27" s="162">
        <f t="shared" ca="1" si="41"/>
        <v>0</v>
      </c>
      <c r="CT27" s="162">
        <f t="shared" ca="1" si="41"/>
        <v>0</v>
      </c>
      <c r="CU27" s="162">
        <f t="shared" ca="1" si="41"/>
        <v>0</v>
      </c>
      <c r="CV27" s="162">
        <f t="shared" ca="1" si="41"/>
        <v>0</v>
      </c>
      <c r="CW27" s="162">
        <f t="shared" ca="1" si="41"/>
        <v>0</v>
      </c>
      <c r="CX27" s="162">
        <f t="shared" ca="1" si="41"/>
        <v>0</v>
      </c>
      <c r="CY27" s="162">
        <f t="shared" ca="1" si="41"/>
        <v>0</v>
      </c>
      <c r="CZ27" s="162">
        <f t="shared" ca="1" si="41"/>
        <v>0</v>
      </c>
      <c r="DA27" s="162">
        <f t="shared" ca="1" si="41"/>
        <v>0</v>
      </c>
      <c r="DB27" s="162">
        <f t="shared" ca="1" si="41"/>
        <v>0</v>
      </c>
      <c r="DC27" s="162">
        <f t="shared" ca="1" si="41"/>
        <v>0</v>
      </c>
      <c r="DD27" s="162">
        <f t="shared" ca="1" si="41"/>
        <v>0</v>
      </c>
      <c r="DE27" s="162">
        <f t="shared" ca="1" si="41"/>
        <v>0</v>
      </c>
      <c r="DF27" s="162">
        <f t="shared" ca="1" si="41"/>
        <v>0</v>
      </c>
      <c r="DG27" s="162">
        <f t="shared" ca="1" si="41"/>
        <v>0</v>
      </c>
      <c r="DH27" s="162">
        <f t="shared" ca="1" si="41"/>
        <v>0</v>
      </c>
      <c r="DI27" s="162">
        <f t="shared" ca="1" si="41"/>
        <v>0</v>
      </c>
      <c r="DJ27" s="162">
        <f t="shared" ca="1" si="41"/>
        <v>0</v>
      </c>
      <c r="DK27" s="162">
        <f t="shared" ca="1" si="41"/>
        <v>0</v>
      </c>
      <c r="DL27" s="162">
        <f t="shared" ca="1" si="41"/>
        <v>0</v>
      </c>
      <c r="DM27" s="162">
        <f t="shared" ca="1" si="41"/>
        <v>0</v>
      </c>
      <c r="DN27" s="162">
        <f t="shared" ca="1" si="41"/>
        <v>0</v>
      </c>
      <c r="DO27" s="162">
        <f t="shared" ca="1" si="41"/>
        <v>0</v>
      </c>
      <c r="DP27" s="162">
        <f t="shared" ca="1" si="41"/>
        <v>0</v>
      </c>
      <c r="DQ27" s="162">
        <f t="shared" ca="1" si="41"/>
        <v>0</v>
      </c>
      <c r="DR27" s="162">
        <f t="shared" ca="1" si="41"/>
        <v>0</v>
      </c>
      <c r="DS27" s="162">
        <f t="shared" ca="1" si="41"/>
        <v>0</v>
      </c>
      <c r="DT27" s="162">
        <f t="shared" ca="1" si="41"/>
        <v>0</v>
      </c>
      <c r="DU27" s="162">
        <f t="shared" ca="1" si="41"/>
        <v>0</v>
      </c>
      <c r="DV27" s="162">
        <f t="shared" ca="1" si="41"/>
        <v>0</v>
      </c>
      <c r="DW27" s="162">
        <f t="shared" ca="1" si="41"/>
        <v>0</v>
      </c>
      <c r="DX27" s="162">
        <f t="shared" ca="1" si="41"/>
        <v>0</v>
      </c>
      <c r="DY27" s="162">
        <f t="shared" ca="1" si="41"/>
        <v>0</v>
      </c>
      <c r="DZ27" s="162">
        <f t="shared" ca="1" si="41"/>
        <v>0</v>
      </c>
      <c r="EA27" s="162">
        <f t="shared" ca="1" si="41"/>
        <v>0</v>
      </c>
      <c r="EB27" s="162">
        <f t="shared" ref="EB27:EE27" ca="1" si="42">SUM(EB22:EB23,EB25:EB26)</f>
        <v>0</v>
      </c>
      <c r="EC27" s="162">
        <f t="shared" ca="1" si="42"/>
        <v>0</v>
      </c>
      <c r="ED27" s="162">
        <f t="shared" ca="1" si="42"/>
        <v>0</v>
      </c>
      <c r="EE27" s="163">
        <f t="shared" ca="1" si="42"/>
        <v>0</v>
      </c>
    </row>
    <row r="28" spans="1:135" x14ac:dyDescent="0.25">
      <c r="B28" s="87" t="s">
        <v>279</v>
      </c>
      <c r="C28" s="260">
        <f>IFERROR(VLOOKUP(C21,$D$46:$E$166,2,0)+Summary!$E$24,B28)</f>
        <v>4.6400700000000003E-2</v>
      </c>
      <c r="D28" s="224">
        <f>IFERROR(VLOOKUP(D21,$D$46:$E$166,2,0)+Summary!$E$24,C28)</f>
        <v>4.6165299999999999E-2</v>
      </c>
      <c r="E28" s="224">
        <f>IFERROR(VLOOKUP(E21,$D$46:$E$166,2,0)+Summary!$E$24,D28)</f>
        <v>4.5917799999999995E-2</v>
      </c>
      <c r="F28" s="224">
        <f>IFERROR(VLOOKUP(F21,$D$46:$E$166,2,0)+Summary!$E$24,E28)</f>
        <v>4.5674199999999998E-2</v>
      </c>
      <c r="G28" s="224">
        <f>IFERROR(VLOOKUP(G21,$D$46:$E$166,2,0)+Summary!$E$24,F28)</f>
        <v>4.5442099999999999E-2</v>
      </c>
      <c r="H28" s="224">
        <f>IFERROR(VLOOKUP(H21,$D$46:$E$166,2,0)+Summary!$E$24,G28)</f>
        <v>4.51948E-2</v>
      </c>
      <c r="I28" s="224">
        <f>IFERROR(VLOOKUP(I21,$D$46:$E$166,2,0)+Summary!$E$24,H28)</f>
        <v>4.4945300000000001E-2</v>
      </c>
      <c r="J28" s="224">
        <f>IFERROR(VLOOKUP(J21,$D$46:$E$166,2,0)+Summary!$E$24,I28)</f>
        <v>4.4726000000000002E-2</v>
      </c>
      <c r="K28" s="224">
        <f>IFERROR(VLOOKUP(K21,$D$46:$E$166,2,0)+Summary!$E$24,J28)</f>
        <v>4.45534E-2</v>
      </c>
      <c r="L28" s="224">
        <f>IFERROR(VLOOKUP(L21,$D$46:$E$166,2,0)+Summary!$E$24,K28)</f>
        <v>4.4408000000000003E-2</v>
      </c>
      <c r="M28" s="224">
        <f>IFERROR(VLOOKUP(M21,$D$46:$E$166,2,0)+Summary!$E$24,L28)</f>
        <v>4.4309399999999999E-2</v>
      </c>
      <c r="N28" s="224">
        <f>IFERROR(VLOOKUP(N21,$D$46:$E$166,2,0)+Summary!$E$24,M28)</f>
        <v>4.4207499999999997E-2</v>
      </c>
      <c r="O28" s="224">
        <f>IFERROR(VLOOKUP(O21,$D$46:$E$166,2,0)+Summary!$E$24,N28)</f>
        <v>4.4138700000000003E-2</v>
      </c>
      <c r="P28" s="224">
        <f>IFERROR(VLOOKUP(P21,$D$46:$E$166,2,0)+Summary!$E$24,O28)</f>
        <v>4.4110999999999997E-2</v>
      </c>
      <c r="Q28" s="224">
        <f>IFERROR(VLOOKUP(Q21,$D$46:$E$166,2,0)+Summary!$E$24,P28)</f>
        <v>4.40988E-2</v>
      </c>
      <c r="R28" s="224">
        <f>IFERROR(VLOOKUP(R21,$D$46:$E$166,2,0)+Summary!$E$24,Q28)</f>
        <v>4.4119999999999999E-2</v>
      </c>
      <c r="S28" s="224">
        <f>IFERROR(VLOOKUP(S21,$D$46:$E$166,2,0)+Summary!$E$24,R28)</f>
        <v>4.4161699999999998E-2</v>
      </c>
      <c r="T28" s="224">
        <f>IFERROR(VLOOKUP(T21,$D$46:$E$166,2,0)+Summary!$E$24,S28)</f>
        <v>4.4185500000000003E-2</v>
      </c>
      <c r="U28" s="224">
        <f>IFERROR(VLOOKUP(U21,$D$46:$E$166,2,0)+Summary!$E$24,T28)</f>
        <v>4.4215600000000001E-2</v>
      </c>
      <c r="V28" s="224">
        <f>IFERROR(VLOOKUP(V21,$D$46:$E$166,2,0)+Summary!$E$24,U28)</f>
        <v>4.4246000000000001E-2</v>
      </c>
      <c r="W28" s="224">
        <f>IFERROR(VLOOKUP(W21,$D$46:$E$166,2,0)+Summary!$E$24,V28)</f>
        <v>4.4249899999999995E-2</v>
      </c>
      <c r="X28" s="224">
        <f>IFERROR(VLOOKUP(X21,$D$46:$E$166,2,0)+Summary!$E$24,W28)</f>
        <v>4.42554E-2</v>
      </c>
      <c r="Y28" s="224">
        <f>IFERROR(VLOOKUP(Y21,$D$46:$E$166,2,0)+Summary!$E$24,X28)</f>
        <v>4.4267299999999996E-2</v>
      </c>
      <c r="Z28" s="224">
        <f>IFERROR(VLOOKUP(Z21,$D$46:$E$166,2,0)+Summary!$E$24,Y28)</f>
        <v>4.4261799999999997E-2</v>
      </c>
      <c r="AA28" s="224">
        <f>IFERROR(VLOOKUP(AA21,$D$46:$E$166,2,0)+Summary!$E$24,Z28)</f>
        <v>4.4269000000000003E-2</v>
      </c>
      <c r="AB28" s="224">
        <f>IFERROR(VLOOKUP(AB21,$D$46:$E$166,2,0)+Summary!$E$24,AA28)</f>
        <v>4.4289599999999998E-2</v>
      </c>
      <c r="AC28" s="224">
        <f>IFERROR(VLOOKUP(AC21,$D$46:$E$166,2,0)+Summary!$E$24,AB28)</f>
        <v>4.4297699999999995E-2</v>
      </c>
      <c r="AD28" s="224">
        <f>IFERROR(VLOOKUP(AD21,$D$46:$E$166,2,0)+Summary!$E$24,AC28)</f>
        <v>4.4322799999999996E-2</v>
      </c>
      <c r="AE28" s="224">
        <f>IFERROR(VLOOKUP(AE21,$D$46:$E$166,2,0)+Summary!$E$24,AD28)</f>
        <v>4.43635E-2</v>
      </c>
      <c r="AF28" s="224">
        <f>IFERROR(VLOOKUP(AF21,$D$46:$E$166,2,0)+Summary!$E$24,AE28)</f>
        <v>4.4394299999999998E-2</v>
      </c>
      <c r="AG28" s="224">
        <f>IFERROR(VLOOKUP(AG21,$D$46:$E$166,2,0)+Summary!$E$24,AF28)</f>
        <v>4.4439399999999997E-2</v>
      </c>
      <c r="AH28" s="224">
        <f>IFERROR(VLOOKUP(AH21,$D$46:$E$166,2,0)+Summary!$E$24,AG28)</f>
        <v>4.4497700000000001E-2</v>
      </c>
      <c r="AI28" s="224">
        <f>IFERROR(VLOOKUP(AI21,$D$46:$E$166,2,0)+Summary!$E$24,AH28)</f>
        <v>4.4545399999999999E-2</v>
      </c>
      <c r="AJ28" s="224">
        <f>IFERROR(VLOOKUP(AJ21,$D$46:$E$166,2,0)+Summary!$E$24,AI28)</f>
        <v>4.4608499999999995E-2</v>
      </c>
      <c r="AK28" s="224">
        <f>IFERROR(VLOOKUP(AK21,$D$46:$E$166,2,0)+Summary!$E$24,AJ28)</f>
        <v>4.4672199999999995E-2</v>
      </c>
      <c r="AL28" s="224">
        <f>IFERROR(VLOOKUP(AL21,$D$46:$E$166,2,0)+Summary!$E$24,AK28)</f>
        <v>4.4721999999999998E-2</v>
      </c>
      <c r="AM28" s="224">
        <f>IFERROR(VLOOKUP(AM21,$D$46:$E$166,2,0)+Summary!$E$24,AL28)</f>
        <v>4.4780599999999997E-2</v>
      </c>
      <c r="AN28" s="224">
        <f>IFERROR(VLOOKUP(AN21,$D$46:$E$166,2,0)+Summary!$E$24,AM28)</f>
        <v>4.4845999999999997E-2</v>
      </c>
      <c r="AO28" s="224">
        <f>IFERROR(VLOOKUP(AO21,$D$46:$E$166,2,0)+Summary!$E$24,AN28)</f>
        <v>4.4897399999999997E-2</v>
      </c>
      <c r="AP28" s="224">
        <f>IFERROR(VLOOKUP(AP21,$D$46:$E$166,2,0)+Summary!$E$24,AO28)</f>
        <v>4.4955799999999997E-2</v>
      </c>
      <c r="AQ28" s="224">
        <f>IFERROR(VLOOKUP(AQ21,$D$46:$E$166,2,0)+Summary!$E$24,AP28)</f>
        <v>4.5021499999999999E-2</v>
      </c>
      <c r="AR28" s="224">
        <f>IFERROR(VLOOKUP(AR21,$D$46:$E$166,2,0)+Summary!$E$24,AQ28)</f>
        <v>4.5074400000000001E-2</v>
      </c>
      <c r="AS28" s="224">
        <f>IFERROR(VLOOKUP(AS21,$D$46:$E$166,2,0)+Summary!$E$24,AR28)</f>
        <v>4.5139199999999997E-2</v>
      </c>
      <c r="AT28" s="224">
        <f>IFERROR(VLOOKUP(AT21,$D$46:$E$166,2,0)+Summary!$E$24,AS28)</f>
        <v>4.5203800000000002E-2</v>
      </c>
      <c r="AU28" s="224">
        <f>IFERROR(VLOOKUP(AU21,$D$46:$E$166,2,0)+Summary!$E$24,AT28)</f>
        <v>4.52568E-2</v>
      </c>
      <c r="AV28" s="224">
        <f>IFERROR(VLOOKUP(AV21,$D$46:$E$166,2,0)+Summary!$E$24,AU28)</f>
        <v>4.5318200000000003E-2</v>
      </c>
      <c r="AW28" s="224">
        <f>IFERROR(VLOOKUP(AW21,$D$46:$E$166,2,0)+Summary!$E$24,AV28)</f>
        <v>4.5392599999999998E-2</v>
      </c>
      <c r="AX28" s="224">
        <f>IFERROR(VLOOKUP(AX21,$D$46:$E$166,2,0)+Summary!$E$24,AW28)</f>
        <v>4.5447799999999997E-2</v>
      </c>
      <c r="AY28" s="224">
        <f>IFERROR(VLOOKUP(AY21,$D$46:$E$166,2,0)+Summary!$E$24,AX28)</f>
        <v>4.5510999999999996E-2</v>
      </c>
      <c r="AZ28" s="224">
        <f>IFERROR(VLOOKUP(AZ21,$D$46:$E$166,2,0)+Summary!$E$24,AY28)</f>
        <v>4.5586700000000001E-2</v>
      </c>
      <c r="BA28" s="224">
        <f>IFERROR(VLOOKUP(BA21,$D$46:$E$166,2,0)+Summary!$E$24,AZ28)</f>
        <v>4.5643299999999998E-2</v>
      </c>
      <c r="BB28" s="224">
        <f>IFERROR(VLOOKUP(BB21,$D$46:$E$166,2,0)+Summary!$E$24,BA28)</f>
        <v>4.5706999999999998E-2</v>
      </c>
      <c r="BC28" s="224">
        <f>IFERROR(VLOOKUP(BC21,$D$46:$E$166,2,0)+Summary!$E$24,BB28)</f>
        <v>4.5782900000000001E-2</v>
      </c>
      <c r="BD28" s="224">
        <f>IFERROR(VLOOKUP(BD21,$D$46:$E$166,2,0)+Summary!$E$24,BC28)</f>
        <v>4.5842899999999999E-2</v>
      </c>
      <c r="BE28" s="224">
        <f>IFERROR(VLOOKUP(BE21,$D$46:$E$166,2,0)+Summary!$E$24,BD28)</f>
        <v>4.5900499999999997E-2</v>
      </c>
      <c r="BF28" s="224">
        <f>IFERROR(VLOOKUP(BF21,$D$46:$E$166,2,0)+Summary!$E$24,BE28)</f>
        <v>4.5973600000000003E-2</v>
      </c>
      <c r="BG28" s="224">
        <f>IFERROR(VLOOKUP(BG21,$D$46:$E$166,2,0)+Summary!$E$24,BF28)</f>
        <v>4.60297E-2</v>
      </c>
      <c r="BH28" s="224">
        <f>IFERROR(VLOOKUP(BH21,$D$46:$E$166,2,0)+Summary!$E$24,BG28)</f>
        <v>4.6086299999999997E-2</v>
      </c>
      <c r="BI28" s="224">
        <f>IFERROR(VLOOKUP(BI21,$D$46:$E$166,2,0)+Summary!$E$24,BH28)</f>
        <v>4.6154399999999998E-2</v>
      </c>
      <c r="BJ28" s="224">
        <f>IFERROR(VLOOKUP(BJ21,$D$46:$E$166,2,0)+Summary!$E$24,BI28)</f>
        <v>4.6203800000000003E-2</v>
      </c>
      <c r="BK28" s="224">
        <f>IFERROR(VLOOKUP(BK21,$D$46:$E$166,2,0)+Summary!$E$24,BJ28)</f>
        <v>4.6258999999999995E-2</v>
      </c>
      <c r="BL28" s="224">
        <f>IFERROR(VLOOKUP(BL21,$D$46:$E$166,2,0)+Summary!$E$24,BK28)</f>
        <v>4.6329200000000001E-2</v>
      </c>
      <c r="BM28" s="224">
        <f>IFERROR(VLOOKUP(BM21,$D$46:$E$166,2,0)+Summary!$E$24,BL28)</f>
        <v>4.6382099999999996E-2</v>
      </c>
      <c r="BN28" s="224">
        <f>IFERROR(VLOOKUP(BN21,$D$46:$E$166,2,0)+Summary!$E$24,BM28)</f>
        <v>4.6434799999999998E-2</v>
      </c>
      <c r="BO28" s="224">
        <f>IFERROR(VLOOKUP(BO21,$D$46:$E$166,2,0)+Summary!$E$24,BN28)</f>
        <v>4.6504400000000001E-2</v>
      </c>
      <c r="BP28" s="224">
        <f>IFERROR(VLOOKUP(BP21,$D$46:$E$166,2,0)+Summary!$E$24,BO28)</f>
        <v>4.6553700000000003E-2</v>
      </c>
      <c r="BQ28" s="224">
        <f>IFERROR(VLOOKUP(BQ21,$D$46:$E$166,2,0)+Summary!$E$24,BP28)</f>
        <v>4.6615199999999996E-2</v>
      </c>
      <c r="BR28" s="224">
        <f>IFERROR(VLOOKUP(BR21,$D$46:$E$166,2,0)+Summary!$E$24,BQ28)</f>
        <v>4.6682899999999999E-2</v>
      </c>
      <c r="BS28" s="224">
        <f>IFERROR(VLOOKUP(BS21,$D$46:$E$166,2,0)+Summary!$E$24,BR28)</f>
        <v>4.67319E-2</v>
      </c>
      <c r="BT28" s="224">
        <f>IFERROR(VLOOKUP(BT21,$D$46:$E$166,2,0)+Summary!$E$24,BS28)</f>
        <v>4.6792500000000001E-2</v>
      </c>
      <c r="BU28" s="224">
        <f>IFERROR(VLOOKUP(BU21,$D$46:$E$166,2,0)+Summary!$E$24,BT28)</f>
        <v>4.6861799999999995E-2</v>
      </c>
      <c r="BV28" s="224">
        <f>IFERROR(VLOOKUP(BV21,$D$46:$E$166,2,0)+Summary!$E$24,BU28)</f>
        <v>4.6908999999999999E-2</v>
      </c>
      <c r="BW28" s="224">
        <f>IFERROR(VLOOKUP(BW21,$D$46:$E$166,2,0)+Summary!$E$24,BV28)</f>
        <v>4.6961000000000003E-2</v>
      </c>
      <c r="BX28" s="224">
        <f>IFERROR(VLOOKUP(BX21,$D$46:$E$166,2,0)+Summary!$E$24,BW28)</f>
        <v>4.7024399999999994E-2</v>
      </c>
      <c r="BY28" s="224">
        <f>IFERROR(VLOOKUP(BY21,$D$46:$E$166,2,0)+Summary!$E$24,BX28)</f>
        <v>4.7069899999999998E-2</v>
      </c>
      <c r="BZ28" s="224">
        <f>IFERROR(VLOOKUP(BZ21,$D$46:$E$166,2,0)+Summary!$E$24,BY28)</f>
        <v>4.7126899999999999E-2</v>
      </c>
      <c r="CA28" s="224">
        <f>IFERROR(VLOOKUP(CA21,$D$46:$E$166,2,0)+Summary!$E$24,BZ28)</f>
        <v>4.7189800000000004E-2</v>
      </c>
      <c r="CB28" s="224">
        <f>IFERROR(VLOOKUP(CB21,$D$46:$E$166,2,0)+Summary!$E$24,CA28)</f>
        <v>4.7233499999999998E-2</v>
      </c>
      <c r="CC28" s="224">
        <f>IFERROR(VLOOKUP(CC21,$D$46:$E$166,2,0)+Summary!$E$24,CB28)</f>
        <v>4.72881E-2</v>
      </c>
      <c r="CD28" s="224">
        <f>IFERROR(VLOOKUP(CD21,$D$46:$E$166,2,0)+Summary!$E$24,CC28)</f>
        <v>4.7350699999999996E-2</v>
      </c>
      <c r="CE28" s="224">
        <f>IFERROR(VLOOKUP(CE21,$D$46:$E$166,2,0)+Summary!$E$24,CD28)</f>
        <v>4.7388199999999998E-2</v>
      </c>
      <c r="CF28" s="224">
        <f>IFERROR(VLOOKUP(CF21,$D$46:$E$166,2,0)+Summary!$E$24,CE28)</f>
        <v>4.7440700000000002E-2</v>
      </c>
      <c r="CG28" s="224">
        <f>IFERROR(VLOOKUP(CG21,$D$46:$E$166,2,0)+Summary!$E$24,CF28)</f>
        <v>4.7500299999999995E-2</v>
      </c>
      <c r="CH28" s="224">
        <f>IFERROR(VLOOKUP(CH21,$D$46:$E$166,2,0)+Summary!$E$24,CG28)</f>
        <v>4.7543199999999994E-2</v>
      </c>
      <c r="CI28" s="224">
        <f>IFERROR(VLOOKUP(CI21,$D$46:$E$166,2,0)+Summary!$E$24,CH28)</f>
        <v>4.75977E-2</v>
      </c>
      <c r="CJ28" s="224">
        <f>IFERROR(VLOOKUP(CJ21,$D$46:$E$166,2,0)+Summary!$E$24,CI28)</f>
        <v>4.7659699999999999E-2</v>
      </c>
      <c r="CK28" s="224">
        <f>IFERROR(VLOOKUP(CK21,$D$46:$E$166,2,0)+Summary!$E$24,CJ28)</f>
        <v>4.7703599999999999E-2</v>
      </c>
      <c r="CL28" s="224">
        <f>IFERROR(VLOOKUP(CL21,$D$46:$E$166,2,0)+Summary!$E$24,CK28)</f>
        <v>4.7761499999999998E-2</v>
      </c>
      <c r="CM28" s="224">
        <f>IFERROR(VLOOKUP(CM21,$D$46:$E$166,2,0)+Summary!$E$24,CL28)</f>
        <v>4.7830700000000004E-2</v>
      </c>
      <c r="CN28" s="224">
        <f>IFERROR(VLOOKUP(CN21,$D$46:$E$166,2,0)+Summary!$E$24,CM28)</f>
        <v>4.7876799999999997E-2</v>
      </c>
      <c r="CO28" s="224">
        <f>IFERROR(VLOOKUP(CO21,$D$46:$E$166,2,0)+Summary!$E$24,CN28)</f>
        <v>4.7936599999999996E-2</v>
      </c>
      <c r="CP28" s="224">
        <f>IFERROR(VLOOKUP(CP21,$D$46:$E$166,2,0)+Summary!$E$24,CO28)</f>
        <v>4.8005099999999995E-2</v>
      </c>
      <c r="CQ28" s="224">
        <f>IFERROR(VLOOKUP(CQ21,$D$46:$E$166,2,0)+Summary!$E$24,CP28)</f>
        <v>4.8058199999999995E-2</v>
      </c>
      <c r="CR28" s="224">
        <f>IFERROR(VLOOKUP(CR21,$D$46:$E$166,2,0)+Summary!$E$24,CQ28)</f>
        <v>4.8119200000000001E-2</v>
      </c>
      <c r="CS28" s="224">
        <f>IFERROR(VLOOKUP(CS21,$D$46:$E$166,2,0)+Summary!$E$24,CR28)</f>
        <v>4.8187599999999997E-2</v>
      </c>
      <c r="CT28" s="224">
        <f>IFERROR(VLOOKUP(CT21,$D$46:$E$166,2,0)+Summary!$E$24,CS28)</f>
        <v>4.82403E-2</v>
      </c>
      <c r="CU28" s="224">
        <f>IFERROR(VLOOKUP(CU21,$D$46:$E$166,2,0)+Summary!$E$24,CT28)</f>
        <v>4.8300799999999998E-2</v>
      </c>
      <c r="CV28" s="224">
        <f>IFERROR(VLOOKUP(CV21,$D$46:$E$166,2,0)+Summary!$E$24,CU28)</f>
        <v>4.8368999999999995E-2</v>
      </c>
      <c r="CW28" s="224">
        <f>IFERROR(VLOOKUP(CW21,$D$46:$E$166,2,0)+Summary!$E$24,CV28)</f>
        <v>4.84225E-2</v>
      </c>
      <c r="CX28" s="224">
        <f>IFERROR(VLOOKUP(CX21,$D$46:$E$166,2,0)+Summary!$E$24,CW28)</f>
        <v>4.8483699999999998E-2</v>
      </c>
      <c r="CY28" s="224">
        <f>IFERROR(VLOOKUP(CY21,$D$46:$E$166,2,0)+Summary!$E$24,CX28)</f>
        <v>4.8552899999999996E-2</v>
      </c>
      <c r="CZ28" s="224">
        <f>IFERROR(VLOOKUP(CZ21,$D$46:$E$166,2,0)+Summary!$E$24,CY28)</f>
        <v>4.86083E-2</v>
      </c>
      <c r="DA28" s="224">
        <f>IFERROR(VLOOKUP(DA21,$D$46:$E$166,2,0)+Summary!$E$24,CZ28)</f>
        <v>4.8675999999999997E-2</v>
      </c>
      <c r="DB28" s="224">
        <f>IFERROR(VLOOKUP(DB21,$D$46:$E$166,2,0)+Summary!$E$24,DA28)</f>
        <v>4.8743300000000003E-2</v>
      </c>
      <c r="DC28" s="224">
        <f>IFERROR(VLOOKUP(DC21,$D$46:$E$166,2,0)+Summary!$E$24,DB28)</f>
        <v>4.8797300000000002E-2</v>
      </c>
      <c r="DD28" s="224">
        <f>IFERROR(VLOOKUP(DD21,$D$46:$E$166,2,0)+Summary!$E$24,DC28)</f>
        <v>4.8858199999999997E-2</v>
      </c>
      <c r="DE28" s="224">
        <f>IFERROR(VLOOKUP(DE21,$D$46:$E$166,2,0)+Summary!$E$24,DD28)</f>
        <v>4.8928899999999997E-2</v>
      </c>
      <c r="DF28" s="224">
        <f>IFERROR(VLOOKUP(DF21,$D$46:$E$166,2,0)+Summary!$E$24,DE28)</f>
        <v>4.8974900000000002E-2</v>
      </c>
      <c r="DG28" s="224">
        <f>IFERROR(VLOOKUP(DG21,$D$46:$E$166,2,0)+Summary!$E$24,DF28)</f>
        <v>4.9030199999999996E-2</v>
      </c>
      <c r="DH28" s="224">
        <f>IFERROR(VLOOKUP(DH21,$D$46:$E$166,2,0)+Summary!$E$24,DG28)</f>
        <v>4.9081600000000003E-2</v>
      </c>
      <c r="DI28" s="224">
        <f>IFERROR(VLOOKUP(DI21,$D$46:$E$166,2,0)+Summary!$E$24,DH28)</f>
        <v>4.9117300000000003E-2</v>
      </c>
      <c r="DJ28" s="224">
        <f>IFERROR(VLOOKUP(DJ21,$D$46:$E$166,2,0)+Summary!$E$24,DI28)</f>
        <v>4.9159899999999999E-2</v>
      </c>
      <c r="DK28" s="224">
        <f>IFERROR(VLOOKUP(DK21,$D$46:$E$166,2,0)+Summary!$E$24,DJ28)</f>
        <v>4.9201499999999995E-2</v>
      </c>
      <c r="DL28" s="224">
        <f>IFERROR(VLOOKUP(DL21,$D$46:$E$166,2,0)+Summary!$E$24,DK28)</f>
        <v>4.9224900000000002E-2</v>
      </c>
      <c r="DM28" s="224">
        <f>IFERROR(VLOOKUP(DM21,$D$46:$E$166,2,0)+Summary!$E$24,DL28)</f>
        <v>4.9253099999999994E-2</v>
      </c>
      <c r="DN28" s="224">
        <f>IFERROR(VLOOKUP(DN21,$D$46:$E$166,2,0)+Summary!$E$24,DM28)</f>
        <v>4.9287299999999999E-2</v>
      </c>
      <c r="DO28" s="224">
        <f>IFERROR(VLOOKUP(DO21,$D$46:$E$166,2,0)+Summary!$E$24,DN28)</f>
        <v>4.9298800000000004E-2</v>
      </c>
      <c r="DP28" s="224">
        <f>IFERROR(VLOOKUP(DP21,$D$46:$E$166,2,0)+Summary!$E$24,DO28)</f>
        <v>4.9316499999999999E-2</v>
      </c>
      <c r="DQ28" s="224">
        <f>IFERROR(VLOOKUP(DQ21,$D$46:$E$166,2,0)+Summary!$E$24,DP28)</f>
        <v>4.9316499999999999E-2</v>
      </c>
      <c r="DR28" s="224">
        <f>IFERROR(VLOOKUP(DR21,$D$46:$E$166,2,0)+Summary!$E$24,DQ28)</f>
        <v>4.9316499999999999E-2</v>
      </c>
      <c r="DS28" s="224">
        <f>IFERROR(VLOOKUP(DS21,$D$46:$E$166,2,0)+Summary!$E$24,DR28)</f>
        <v>4.9316499999999999E-2</v>
      </c>
      <c r="DT28" s="224">
        <f>IFERROR(VLOOKUP(DT21,$D$46:$E$166,2,0)+Summary!$E$24,DS28)</f>
        <v>4.9316499999999999E-2</v>
      </c>
      <c r="DU28" s="224">
        <f>IFERROR(VLOOKUP(DU21,$D$46:$E$166,2,0)+Summary!$E$24,DT28)</f>
        <v>4.9316499999999999E-2</v>
      </c>
      <c r="DV28" s="224">
        <f>IFERROR(VLOOKUP(DV21,$D$46:$E$166,2,0)+Summary!$E$24,DU28)</f>
        <v>4.9316499999999999E-2</v>
      </c>
      <c r="DW28" s="224">
        <f>IFERROR(VLOOKUP(DW21,$D$46:$E$166,2,0)+Summary!$E$24,DV28)</f>
        <v>4.9316499999999999E-2</v>
      </c>
      <c r="DX28" s="224">
        <f>IFERROR(VLOOKUP(DX21,$D$46:$E$166,2,0)+Summary!$E$24,DW28)</f>
        <v>4.9316499999999999E-2</v>
      </c>
      <c r="DY28" s="224">
        <f>IFERROR(VLOOKUP(DY21,$D$46:$E$166,2,0)+Summary!$E$24,DX28)</f>
        <v>4.9316499999999999E-2</v>
      </c>
      <c r="DZ28" s="224">
        <f>IFERROR(VLOOKUP(DZ21,$D$46:$E$166,2,0)+Summary!$E$24,DY28)</f>
        <v>4.9316499999999999E-2</v>
      </c>
      <c r="EA28" s="224">
        <f>IFERROR(VLOOKUP(EA21,$D$46:$E$166,2,0)+Summary!$E$24,DZ28)</f>
        <v>4.9316499999999999E-2</v>
      </c>
      <c r="EB28" s="224">
        <f>IFERROR(VLOOKUP(EB21,$D$46:$E$166,2,0)+Summary!$E$24,EA28)</f>
        <v>4.9316499999999999E-2</v>
      </c>
      <c r="EC28" s="224">
        <f>IFERROR(VLOOKUP(EC21,$D$46:$E$166,2,0)+Summary!$E$24,EB28)</f>
        <v>4.9316499999999999E-2</v>
      </c>
      <c r="ED28" s="224">
        <f>IFERROR(VLOOKUP(ED21,$D$46:$E$166,2,0)+Summary!$E$24,EC28)</f>
        <v>4.9316499999999999E-2</v>
      </c>
      <c r="EE28" s="225">
        <f>IFERROR(VLOOKUP(EE21,$D$46:$E$166,2,0)+Summary!$E$24,ED28)</f>
        <v>4.9316499999999999E-2</v>
      </c>
    </row>
    <row r="30" spans="1:135" x14ac:dyDescent="0.25">
      <c r="A30" s="166" t="s">
        <v>261</v>
      </c>
      <c r="B30" s="171" t="s">
        <v>280</v>
      </c>
      <c r="C30" s="248"/>
      <c r="D30" s="248"/>
      <c r="E30" s="248"/>
      <c r="F30" s="248"/>
      <c r="G30" s="248"/>
      <c r="H30" s="248"/>
      <c r="I30" s="248"/>
      <c r="J30" s="248"/>
      <c r="K30" s="248"/>
      <c r="L30" s="248"/>
      <c r="M30" s="248"/>
      <c r="N30" s="248"/>
      <c r="O30" s="248"/>
      <c r="P30" s="248"/>
      <c r="Q30" s="248"/>
      <c r="R30" s="248"/>
      <c r="S30" s="248"/>
      <c r="T30" s="248"/>
      <c r="U30" s="248"/>
      <c r="V30" s="248"/>
      <c r="W30" s="248"/>
      <c r="X30" s="248"/>
      <c r="Y30" s="248"/>
      <c r="Z30" s="248"/>
      <c r="AA30" s="248"/>
      <c r="AB30" s="248"/>
      <c r="AC30" s="248"/>
      <c r="AD30" s="248"/>
      <c r="AE30" s="248"/>
      <c r="AF30" s="248"/>
      <c r="AG30" s="248"/>
      <c r="AH30" s="248"/>
      <c r="AI30" s="248"/>
      <c r="AJ30" s="248"/>
      <c r="AK30" s="248"/>
      <c r="AL30" s="248"/>
      <c r="AM30" s="248"/>
      <c r="AN30" s="248"/>
      <c r="AO30" s="248"/>
      <c r="AP30" s="248"/>
      <c r="AQ30" s="248"/>
      <c r="AR30" s="248"/>
      <c r="AS30" s="248"/>
      <c r="AT30" s="248"/>
      <c r="AU30" s="248"/>
      <c r="AV30" s="248"/>
      <c r="AW30" s="248"/>
      <c r="AX30" s="248"/>
      <c r="AY30" s="248"/>
      <c r="AZ30" s="248"/>
      <c r="BA30" s="248"/>
      <c r="BB30" s="248"/>
      <c r="BC30" s="248"/>
      <c r="BD30" s="248"/>
      <c r="BE30" s="248"/>
      <c r="BF30" s="248"/>
      <c r="BG30" s="248"/>
      <c r="BH30" s="248"/>
      <c r="BI30" s="248"/>
      <c r="BJ30" s="248"/>
      <c r="BK30" s="248"/>
      <c r="BL30" s="248"/>
      <c r="BM30" s="248"/>
      <c r="BN30" s="248"/>
      <c r="BO30" s="248"/>
      <c r="BP30" s="248"/>
      <c r="BQ30" s="248"/>
      <c r="BR30" s="248"/>
      <c r="BS30" s="248"/>
      <c r="BT30" s="248"/>
      <c r="BU30" s="248"/>
      <c r="BV30" s="248"/>
      <c r="BW30" s="248"/>
      <c r="BX30" s="248"/>
      <c r="BY30" s="248"/>
      <c r="BZ30" s="248"/>
      <c r="CA30" s="248"/>
      <c r="CB30" s="248"/>
      <c r="CC30" s="248"/>
      <c r="CD30" s="248"/>
      <c r="CE30" s="248"/>
      <c r="CF30" s="248"/>
      <c r="CG30" s="248"/>
      <c r="CH30" s="248"/>
      <c r="CI30" s="248"/>
      <c r="CJ30" s="248"/>
      <c r="CK30" s="248"/>
      <c r="CL30" s="248"/>
      <c r="CM30" s="248"/>
      <c r="CN30" s="248"/>
      <c r="CO30" s="248"/>
      <c r="CP30" s="248"/>
      <c r="CQ30" s="248"/>
      <c r="CR30" s="248"/>
      <c r="CS30" s="248"/>
      <c r="CT30" s="248"/>
      <c r="CU30" s="248"/>
      <c r="CV30" s="248"/>
      <c r="CW30" s="248"/>
      <c r="CX30" s="248"/>
      <c r="CY30" s="248"/>
      <c r="CZ30" s="248"/>
      <c r="DA30" s="248"/>
      <c r="DB30" s="248"/>
      <c r="DC30" s="248"/>
      <c r="DD30" s="248"/>
      <c r="DE30" s="248"/>
      <c r="DF30" s="248"/>
      <c r="DG30" s="248"/>
      <c r="DH30" s="248"/>
      <c r="DI30" s="248"/>
      <c r="DJ30" s="248"/>
      <c r="DK30" s="248"/>
      <c r="DL30" s="248"/>
      <c r="DM30" s="248"/>
      <c r="DN30" s="248"/>
      <c r="DO30" s="248"/>
      <c r="DP30" s="248"/>
      <c r="DQ30" s="248"/>
      <c r="DR30" s="248"/>
      <c r="DS30" s="248"/>
      <c r="DT30" s="248"/>
      <c r="DU30" s="248"/>
      <c r="DV30" s="248"/>
      <c r="DW30" s="248"/>
      <c r="DX30" s="248"/>
      <c r="DY30" s="248"/>
      <c r="DZ30" s="248"/>
      <c r="EA30" s="248"/>
      <c r="EB30" s="248"/>
      <c r="EC30" s="248"/>
      <c r="ED30" s="248"/>
      <c r="EE30" s="249">
        <v>0</v>
      </c>
    </row>
    <row r="31" spans="1:135" x14ac:dyDescent="0.25">
      <c r="A31" s="47" t="str">
        <f ca="1">IF(ABS(A33-A35+A37)&lt;0.0001,"OK","ERROR")</f>
        <v>OK</v>
      </c>
      <c r="B31" s="250" t="s">
        <v>150</v>
      </c>
      <c r="C31" s="251">
        <v>0</v>
      </c>
      <c r="D31" s="251">
        <f>C31+1</f>
        <v>1</v>
      </c>
      <c r="E31" s="251">
        <f t="shared" ref="E31:BP31" si="43">D31+1</f>
        <v>2</v>
      </c>
      <c r="F31" s="251">
        <f t="shared" si="43"/>
        <v>3</v>
      </c>
      <c r="G31" s="251">
        <f t="shared" si="43"/>
        <v>4</v>
      </c>
      <c r="H31" s="251">
        <f t="shared" si="43"/>
        <v>5</v>
      </c>
      <c r="I31" s="251">
        <f t="shared" si="43"/>
        <v>6</v>
      </c>
      <c r="J31" s="251">
        <f t="shared" si="43"/>
        <v>7</v>
      </c>
      <c r="K31" s="251">
        <f t="shared" si="43"/>
        <v>8</v>
      </c>
      <c r="L31" s="251">
        <f t="shared" si="43"/>
        <v>9</v>
      </c>
      <c r="M31" s="251">
        <f t="shared" si="43"/>
        <v>10</v>
      </c>
      <c r="N31" s="251">
        <f t="shared" si="43"/>
        <v>11</v>
      </c>
      <c r="O31" s="251">
        <f t="shared" si="43"/>
        <v>12</v>
      </c>
      <c r="P31" s="251">
        <f t="shared" si="43"/>
        <v>13</v>
      </c>
      <c r="Q31" s="251">
        <f t="shared" si="43"/>
        <v>14</v>
      </c>
      <c r="R31" s="251">
        <f t="shared" si="43"/>
        <v>15</v>
      </c>
      <c r="S31" s="251">
        <f t="shared" si="43"/>
        <v>16</v>
      </c>
      <c r="T31" s="251">
        <f t="shared" si="43"/>
        <v>17</v>
      </c>
      <c r="U31" s="251">
        <f t="shared" si="43"/>
        <v>18</v>
      </c>
      <c r="V31" s="251">
        <f t="shared" si="43"/>
        <v>19</v>
      </c>
      <c r="W31" s="251">
        <f t="shared" si="43"/>
        <v>20</v>
      </c>
      <c r="X31" s="251">
        <f t="shared" si="43"/>
        <v>21</v>
      </c>
      <c r="Y31" s="251">
        <f t="shared" si="43"/>
        <v>22</v>
      </c>
      <c r="Z31" s="251">
        <f t="shared" si="43"/>
        <v>23</v>
      </c>
      <c r="AA31" s="251">
        <f t="shared" si="43"/>
        <v>24</v>
      </c>
      <c r="AB31" s="251">
        <f t="shared" si="43"/>
        <v>25</v>
      </c>
      <c r="AC31" s="251">
        <f t="shared" si="43"/>
        <v>26</v>
      </c>
      <c r="AD31" s="251">
        <f t="shared" si="43"/>
        <v>27</v>
      </c>
      <c r="AE31" s="251">
        <f t="shared" si="43"/>
        <v>28</v>
      </c>
      <c r="AF31" s="251">
        <f t="shared" si="43"/>
        <v>29</v>
      </c>
      <c r="AG31" s="251">
        <f t="shared" si="43"/>
        <v>30</v>
      </c>
      <c r="AH31" s="251">
        <f t="shared" si="43"/>
        <v>31</v>
      </c>
      <c r="AI31" s="251">
        <f t="shared" si="43"/>
        <v>32</v>
      </c>
      <c r="AJ31" s="251">
        <f t="shared" si="43"/>
        <v>33</v>
      </c>
      <c r="AK31" s="251">
        <f t="shared" si="43"/>
        <v>34</v>
      </c>
      <c r="AL31" s="251">
        <f t="shared" si="43"/>
        <v>35</v>
      </c>
      <c r="AM31" s="251">
        <f t="shared" si="43"/>
        <v>36</v>
      </c>
      <c r="AN31" s="251">
        <f t="shared" si="43"/>
        <v>37</v>
      </c>
      <c r="AO31" s="251">
        <f t="shared" si="43"/>
        <v>38</v>
      </c>
      <c r="AP31" s="251">
        <f t="shared" si="43"/>
        <v>39</v>
      </c>
      <c r="AQ31" s="251">
        <f t="shared" si="43"/>
        <v>40</v>
      </c>
      <c r="AR31" s="251">
        <f t="shared" si="43"/>
        <v>41</v>
      </c>
      <c r="AS31" s="251">
        <f t="shared" si="43"/>
        <v>42</v>
      </c>
      <c r="AT31" s="251">
        <f t="shared" si="43"/>
        <v>43</v>
      </c>
      <c r="AU31" s="251">
        <f t="shared" si="43"/>
        <v>44</v>
      </c>
      <c r="AV31" s="251">
        <f t="shared" si="43"/>
        <v>45</v>
      </c>
      <c r="AW31" s="251">
        <f t="shared" si="43"/>
        <v>46</v>
      </c>
      <c r="AX31" s="251">
        <f t="shared" si="43"/>
        <v>47</v>
      </c>
      <c r="AY31" s="251">
        <f t="shared" si="43"/>
        <v>48</v>
      </c>
      <c r="AZ31" s="251">
        <f t="shared" si="43"/>
        <v>49</v>
      </c>
      <c r="BA31" s="251">
        <f t="shared" si="43"/>
        <v>50</v>
      </c>
      <c r="BB31" s="251">
        <f t="shared" si="43"/>
        <v>51</v>
      </c>
      <c r="BC31" s="251">
        <f t="shared" si="43"/>
        <v>52</v>
      </c>
      <c r="BD31" s="251">
        <f t="shared" si="43"/>
        <v>53</v>
      </c>
      <c r="BE31" s="251">
        <f t="shared" si="43"/>
        <v>54</v>
      </c>
      <c r="BF31" s="251">
        <f t="shared" si="43"/>
        <v>55</v>
      </c>
      <c r="BG31" s="251">
        <f t="shared" si="43"/>
        <v>56</v>
      </c>
      <c r="BH31" s="251">
        <f t="shared" si="43"/>
        <v>57</v>
      </c>
      <c r="BI31" s="251">
        <f t="shared" si="43"/>
        <v>58</v>
      </c>
      <c r="BJ31" s="251">
        <f t="shared" si="43"/>
        <v>59</v>
      </c>
      <c r="BK31" s="251">
        <f t="shared" si="43"/>
        <v>60</v>
      </c>
      <c r="BL31" s="251">
        <f t="shared" si="43"/>
        <v>61</v>
      </c>
      <c r="BM31" s="251">
        <f t="shared" si="43"/>
        <v>62</v>
      </c>
      <c r="BN31" s="251">
        <f t="shared" si="43"/>
        <v>63</v>
      </c>
      <c r="BO31" s="251">
        <f t="shared" si="43"/>
        <v>64</v>
      </c>
      <c r="BP31" s="251">
        <f t="shared" si="43"/>
        <v>65</v>
      </c>
      <c r="BQ31" s="251">
        <f t="shared" ref="BQ31:EB31" si="44">BP31+1</f>
        <v>66</v>
      </c>
      <c r="BR31" s="251">
        <f t="shared" si="44"/>
        <v>67</v>
      </c>
      <c r="BS31" s="251">
        <f t="shared" si="44"/>
        <v>68</v>
      </c>
      <c r="BT31" s="251">
        <f t="shared" si="44"/>
        <v>69</v>
      </c>
      <c r="BU31" s="251">
        <f t="shared" si="44"/>
        <v>70</v>
      </c>
      <c r="BV31" s="251">
        <f t="shared" si="44"/>
        <v>71</v>
      </c>
      <c r="BW31" s="251">
        <f t="shared" si="44"/>
        <v>72</v>
      </c>
      <c r="BX31" s="251">
        <f t="shared" si="44"/>
        <v>73</v>
      </c>
      <c r="BY31" s="251">
        <f t="shared" si="44"/>
        <v>74</v>
      </c>
      <c r="BZ31" s="251">
        <f t="shared" si="44"/>
        <v>75</v>
      </c>
      <c r="CA31" s="251">
        <f t="shared" si="44"/>
        <v>76</v>
      </c>
      <c r="CB31" s="251">
        <f t="shared" si="44"/>
        <v>77</v>
      </c>
      <c r="CC31" s="251">
        <f t="shared" si="44"/>
        <v>78</v>
      </c>
      <c r="CD31" s="251">
        <f t="shared" si="44"/>
        <v>79</v>
      </c>
      <c r="CE31" s="251">
        <f t="shared" si="44"/>
        <v>80</v>
      </c>
      <c r="CF31" s="251">
        <f t="shared" si="44"/>
        <v>81</v>
      </c>
      <c r="CG31" s="251">
        <f t="shared" si="44"/>
        <v>82</v>
      </c>
      <c r="CH31" s="251">
        <f t="shared" si="44"/>
        <v>83</v>
      </c>
      <c r="CI31" s="251">
        <f t="shared" si="44"/>
        <v>84</v>
      </c>
      <c r="CJ31" s="251">
        <f t="shared" si="44"/>
        <v>85</v>
      </c>
      <c r="CK31" s="251">
        <f t="shared" si="44"/>
        <v>86</v>
      </c>
      <c r="CL31" s="251">
        <f t="shared" si="44"/>
        <v>87</v>
      </c>
      <c r="CM31" s="251">
        <f t="shared" si="44"/>
        <v>88</v>
      </c>
      <c r="CN31" s="251">
        <f t="shared" si="44"/>
        <v>89</v>
      </c>
      <c r="CO31" s="251">
        <f t="shared" si="44"/>
        <v>90</v>
      </c>
      <c r="CP31" s="251">
        <f t="shared" si="44"/>
        <v>91</v>
      </c>
      <c r="CQ31" s="251">
        <f t="shared" si="44"/>
        <v>92</v>
      </c>
      <c r="CR31" s="251">
        <f t="shared" si="44"/>
        <v>93</v>
      </c>
      <c r="CS31" s="251">
        <f t="shared" si="44"/>
        <v>94</v>
      </c>
      <c r="CT31" s="251">
        <f t="shared" si="44"/>
        <v>95</v>
      </c>
      <c r="CU31" s="251">
        <f t="shared" si="44"/>
        <v>96</v>
      </c>
      <c r="CV31" s="251">
        <f t="shared" si="44"/>
        <v>97</v>
      </c>
      <c r="CW31" s="251">
        <f t="shared" si="44"/>
        <v>98</v>
      </c>
      <c r="CX31" s="251">
        <f t="shared" si="44"/>
        <v>99</v>
      </c>
      <c r="CY31" s="251">
        <f t="shared" si="44"/>
        <v>100</v>
      </c>
      <c r="CZ31" s="251">
        <f t="shared" si="44"/>
        <v>101</v>
      </c>
      <c r="DA31" s="251">
        <f t="shared" si="44"/>
        <v>102</v>
      </c>
      <c r="DB31" s="251">
        <f t="shared" si="44"/>
        <v>103</v>
      </c>
      <c r="DC31" s="251">
        <f t="shared" si="44"/>
        <v>104</v>
      </c>
      <c r="DD31" s="251">
        <f t="shared" si="44"/>
        <v>105</v>
      </c>
      <c r="DE31" s="251">
        <f t="shared" si="44"/>
        <v>106</v>
      </c>
      <c r="DF31" s="251">
        <f t="shared" si="44"/>
        <v>107</v>
      </c>
      <c r="DG31" s="251">
        <f t="shared" si="44"/>
        <v>108</v>
      </c>
      <c r="DH31" s="251">
        <f t="shared" si="44"/>
        <v>109</v>
      </c>
      <c r="DI31" s="251">
        <f t="shared" si="44"/>
        <v>110</v>
      </c>
      <c r="DJ31" s="251">
        <f t="shared" si="44"/>
        <v>111</v>
      </c>
      <c r="DK31" s="251">
        <f t="shared" si="44"/>
        <v>112</v>
      </c>
      <c r="DL31" s="251">
        <f t="shared" si="44"/>
        <v>113</v>
      </c>
      <c r="DM31" s="251">
        <f t="shared" si="44"/>
        <v>114</v>
      </c>
      <c r="DN31" s="251">
        <f t="shared" si="44"/>
        <v>115</v>
      </c>
      <c r="DO31" s="251">
        <f t="shared" si="44"/>
        <v>116</v>
      </c>
      <c r="DP31" s="251">
        <f t="shared" si="44"/>
        <v>117</v>
      </c>
      <c r="DQ31" s="251">
        <f t="shared" si="44"/>
        <v>118</v>
      </c>
      <c r="DR31" s="251">
        <f t="shared" si="44"/>
        <v>119</v>
      </c>
      <c r="DS31" s="251">
        <f t="shared" si="44"/>
        <v>120</v>
      </c>
      <c r="DT31" s="251">
        <f t="shared" si="44"/>
        <v>121</v>
      </c>
      <c r="DU31" s="251">
        <f t="shared" si="44"/>
        <v>122</v>
      </c>
      <c r="DV31" s="251">
        <f t="shared" si="44"/>
        <v>123</v>
      </c>
      <c r="DW31" s="251">
        <f t="shared" si="44"/>
        <v>124</v>
      </c>
      <c r="DX31" s="251">
        <f t="shared" si="44"/>
        <v>125</v>
      </c>
      <c r="DY31" s="251">
        <f t="shared" si="44"/>
        <v>126</v>
      </c>
      <c r="DZ31" s="251">
        <f t="shared" si="44"/>
        <v>127</v>
      </c>
      <c r="EA31" s="251">
        <f t="shared" si="44"/>
        <v>128</v>
      </c>
      <c r="EB31" s="251">
        <f t="shared" si="44"/>
        <v>129</v>
      </c>
      <c r="EC31" s="251">
        <f t="shared" ref="EC31:EE31" si="45">EB31+1</f>
        <v>130</v>
      </c>
      <c r="ED31" s="251">
        <f t="shared" si="45"/>
        <v>131</v>
      </c>
      <c r="EE31" s="252">
        <f t="shared" si="45"/>
        <v>132</v>
      </c>
    </row>
    <row r="32" spans="1:135" x14ac:dyDescent="0.25">
      <c r="B32" s="253" t="s">
        <v>265</v>
      </c>
      <c r="C32" s="254">
        <f>$C$7</f>
        <v>43951</v>
      </c>
      <c r="D32" s="254">
        <f>EOMONTH(C32,1)</f>
        <v>43982</v>
      </c>
      <c r="E32" s="254">
        <f t="shared" ref="E32:BP32" si="46">EOMONTH(D32,1)</f>
        <v>44012</v>
      </c>
      <c r="F32" s="254">
        <f t="shared" si="46"/>
        <v>44043</v>
      </c>
      <c r="G32" s="254">
        <f t="shared" si="46"/>
        <v>44074</v>
      </c>
      <c r="H32" s="254">
        <f t="shared" si="46"/>
        <v>44104</v>
      </c>
      <c r="I32" s="254">
        <f t="shared" si="46"/>
        <v>44135</v>
      </c>
      <c r="J32" s="254">
        <f t="shared" si="46"/>
        <v>44165</v>
      </c>
      <c r="K32" s="254">
        <f t="shared" si="46"/>
        <v>44196</v>
      </c>
      <c r="L32" s="254">
        <f t="shared" si="46"/>
        <v>44227</v>
      </c>
      <c r="M32" s="254">
        <f t="shared" si="46"/>
        <v>44255</v>
      </c>
      <c r="N32" s="254">
        <f t="shared" si="46"/>
        <v>44286</v>
      </c>
      <c r="O32" s="254">
        <f t="shared" si="46"/>
        <v>44316</v>
      </c>
      <c r="P32" s="254">
        <f t="shared" si="46"/>
        <v>44347</v>
      </c>
      <c r="Q32" s="254">
        <f t="shared" si="46"/>
        <v>44377</v>
      </c>
      <c r="R32" s="254">
        <f t="shared" si="46"/>
        <v>44408</v>
      </c>
      <c r="S32" s="254">
        <f t="shared" si="46"/>
        <v>44439</v>
      </c>
      <c r="T32" s="254">
        <f t="shared" si="46"/>
        <v>44469</v>
      </c>
      <c r="U32" s="254">
        <f t="shared" si="46"/>
        <v>44500</v>
      </c>
      <c r="V32" s="254">
        <f t="shared" si="46"/>
        <v>44530</v>
      </c>
      <c r="W32" s="254">
        <f t="shared" si="46"/>
        <v>44561</v>
      </c>
      <c r="X32" s="254">
        <f t="shared" si="46"/>
        <v>44592</v>
      </c>
      <c r="Y32" s="254">
        <f t="shared" si="46"/>
        <v>44620</v>
      </c>
      <c r="Z32" s="254">
        <f t="shared" si="46"/>
        <v>44651</v>
      </c>
      <c r="AA32" s="254">
        <f t="shared" si="46"/>
        <v>44681</v>
      </c>
      <c r="AB32" s="254">
        <f t="shared" si="46"/>
        <v>44712</v>
      </c>
      <c r="AC32" s="254">
        <f t="shared" si="46"/>
        <v>44742</v>
      </c>
      <c r="AD32" s="254">
        <f t="shared" si="46"/>
        <v>44773</v>
      </c>
      <c r="AE32" s="254">
        <f t="shared" si="46"/>
        <v>44804</v>
      </c>
      <c r="AF32" s="254">
        <f t="shared" si="46"/>
        <v>44834</v>
      </c>
      <c r="AG32" s="254">
        <f t="shared" si="46"/>
        <v>44865</v>
      </c>
      <c r="AH32" s="254">
        <f t="shared" si="46"/>
        <v>44895</v>
      </c>
      <c r="AI32" s="254">
        <f t="shared" si="46"/>
        <v>44926</v>
      </c>
      <c r="AJ32" s="254">
        <f t="shared" si="46"/>
        <v>44957</v>
      </c>
      <c r="AK32" s="254">
        <f t="shared" si="46"/>
        <v>44985</v>
      </c>
      <c r="AL32" s="254">
        <f t="shared" si="46"/>
        <v>45016</v>
      </c>
      <c r="AM32" s="254">
        <f t="shared" si="46"/>
        <v>45046</v>
      </c>
      <c r="AN32" s="254">
        <f t="shared" si="46"/>
        <v>45077</v>
      </c>
      <c r="AO32" s="254">
        <f t="shared" si="46"/>
        <v>45107</v>
      </c>
      <c r="AP32" s="254">
        <f t="shared" si="46"/>
        <v>45138</v>
      </c>
      <c r="AQ32" s="254">
        <f t="shared" si="46"/>
        <v>45169</v>
      </c>
      <c r="AR32" s="254">
        <f t="shared" si="46"/>
        <v>45199</v>
      </c>
      <c r="AS32" s="254">
        <f t="shared" si="46"/>
        <v>45230</v>
      </c>
      <c r="AT32" s="254">
        <f t="shared" si="46"/>
        <v>45260</v>
      </c>
      <c r="AU32" s="254">
        <f t="shared" si="46"/>
        <v>45291</v>
      </c>
      <c r="AV32" s="254">
        <f t="shared" si="46"/>
        <v>45322</v>
      </c>
      <c r="AW32" s="254">
        <f t="shared" si="46"/>
        <v>45351</v>
      </c>
      <c r="AX32" s="254">
        <f t="shared" si="46"/>
        <v>45382</v>
      </c>
      <c r="AY32" s="254">
        <f t="shared" si="46"/>
        <v>45412</v>
      </c>
      <c r="AZ32" s="254">
        <f t="shared" si="46"/>
        <v>45443</v>
      </c>
      <c r="BA32" s="254">
        <f t="shared" si="46"/>
        <v>45473</v>
      </c>
      <c r="BB32" s="254">
        <f t="shared" si="46"/>
        <v>45504</v>
      </c>
      <c r="BC32" s="254">
        <f t="shared" si="46"/>
        <v>45535</v>
      </c>
      <c r="BD32" s="254">
        <f t="shared" si="46"/>
        <v>45565</v>
      </c>
      <c r="BE32" s="254">
        <f t="shared" si="46"/>
        <v>45596</v>
      </c>
      <c r="BF32" s="254">
        <f t="shared" si="46"/>
        <v>45626</v>
      </c>
      <c r="BG32" s="254">
        <f t="shared" si="46"/>
        <v>45657</v>
      </c>
      <c r="BH32" s="254">
        <f t="shared" si="46"/>
        <v>45688</v>
      </c>
      <c r="BI32" s="254">
        <f t="shared" si="46"/>
        <v>45716</v>
      </c>
      <c r="BJ32" s="254">
        <f t="shared" si="46"/>
        <v>45747</v>
      </c>
      <c r="BK32" s="254">
        <f t="shared" si="46"/>
        <v>45777</v>
      </c>
      <c r="BL32" s="254">
        <f t="shared" si="46"/>
        <v>45808</v>
      </c>
      <c r="BM32" s="254">
        <f t="shared" si="46"/>
        <v>45838</v>
      </c>
      <c r="BN32" s="254">
        <f t="shared" si="46"/>
        <v>45869</v>
      </c>
      <c r="BO32" s="254">
        <f t="shared" si="46"/>
        <v>45900</v>
      </c>
      <c r="BP32" s="254">
        <f t="shared" si="46"/>
        <v>45930</v>
      </c>
      <c r="BQ32" s="254">
        <f t="shared" ref="BQ32:EB32" si="47">EOMONTH(BP32,1)</f>
        <v>45961</v>
      </c>
      <c r="BR32" s="254">
        <f t="shared" si="47"/>
        <v>45991</v>
      </c>
      <c r="BS32" s="254">
        <f t="shared" si="47"/>
        <v>46022</v>
      </c>
      <c r="BT32" s="254">
        <f t="shared" si="47"/>
        <v>46053</v>
      </c>
      <c r="BU32" s="254">
        <f t="shared" si="47"/>
        <v>46081</v>
      </c>
      <c r="BV32" s="254">
        <f t="shared" si="47"/>
        <v>46112</v>
      </c>
      <c r="BW32" s="254">
        <f t="shared" si="47"/>
        <v>46142</v>
      </c>
      <c r="BX32" s="254">
        <f t="shared" si="47"/>
        <v>46173</v>
      </c>
      <c r="BY32" s="254">
        <f t="shared" si="47"/>
        <v>46203</v>
      </c>
      <c r="BZ32" s="254">
        <f t="shared" si="47"/>
        <v>46234</v>
      </c>
      <c r="CA32" s="254">
        <f t="shared" si="47"/>
        <v>46265</v>
      </c>
      <c r="CB32" s="254">
        <f t="shared" si="47"/>
        <v>46295</v>
      </c>
      <c r="CC32" s="254">
        <f t="shared" si="47"/>
        <v>46326</v>
      </c>
      <c r="CD32" s="254">
        <f t="shared" si="47"/>
        <v>46356</v>
      </c>
      <c r="CE32" s="254">
        <f t="shared" si="47"/>
        <v>46387</v>
      </c>
      <c r="CF32" s="254">
        <f t="shared" si="47"/>
        <v>46418</v>
      </c>
      <c r="CG32" s="254">
        <f t="shared" si="47"/>
        <v>46446</v>
      </c>
      <c r="CH32" s="254">
        <f t="shared" si="47"/>
        <v>46477</v>
      </c>
      <c r="CI32" s="254">
        <f t="shared" si="47"/>
        <v>46507</v>
      </c>
      <c r="CJ32" s="254">
        <f t="shared" si="47"/>
        <v>46538</v>
      </c>
      <c r="CK32" s="254">
        <f t="shared" si="47"/>
        <v>46568</v>
      </c>
      <c r="CL32" s="254">
        <f t="shared" si="47"/>
        <v>46599</v>
      </c>
      <c r="CM32" s="254">
        <f t="shared" si="47"/>
        <v>46630</v>
      </c>
      <c r="CN32" s="254">
        <f t="shared" si="47"/>
        <v>46660</v>
      </c>
      <c r="CO32" s="254">
        <f t="shared" si="47"/>
        <v>46691</v>
      </c>
      <c r="CP32" s="254">
        <f t="shared" si="47"/>
        <v>46721</v>
      </c>
      <c r="CQ32" s="254">
        <f t="shared" si="47"/>
        <v>46752</v>
      </c>
      <c r="CR32" s="254">
        <f t="shared" si="47"/>
        <v>46783</v>
      </c>
      <c r="CS32" s="254">
        <f t="shared" si="47"/>
        <v>46812</v>
      </c>
      <c r="CT32" s="254">
        <f t="shared" si="47"/>
        <v>46843</v>
      </c>
      <c r="CU32" s="254">
        <f t="shared" si="47"/>
        <v>46873</v>
      </c>
      <c r="CV32" s="254">
        <f t="shared" si="47"/>
        <v>46904</v>
      </c>
      <c r="CW32" s="254">
        <f t="shared" si="47"/>
        <v>46934</v>
      </c>
      <c r="CX32" s="254">
        <f t="shared" si="47"/>
        <v>46965</v>
      </c>
      <c r="CY32" s="254">
        <f t="shared" si="47"/>
        <v>46996</v>
      </c>
      <c r="CZ32" s="254">
        <f t="shared" si="47"/>
        <v>47026</v>
      </c>
      <c r="DA32" s="254">
        <f t="shared" si="47"/>
        <v>47057</v>
      </c>
      <c r="DB32" s="254">
        <f t="shared" si="47"/>
        <v>47087</v>
      </c>
      <c r="DC32" s="254">
        <f t="shared" si="47"/>
        <v>47118</v>
      </c>
      <c r="DD32" s="254">
        <f t="shared" si="47"/>
        <v>47149</v>
      </c>
      <c r="DE32" s="254">
        <f t="shared" si="47"/>
        <v>47177</v>
      </c>
      <c r="DF32" s="254">
        <f t="shared" si="47"/>
        <v>47208</v>
      </c>
      <c r="DG32" s="254">
        <f t="shared" si="47"/>
        <v>47238</v>
      </c>
      <c r="DH32" s="254">
        <f t="shared" si="47"/>
        <v>47269</v>
      </c>
      <c r="DI32" s="254">
        <f t="shared" si="47"/>
        <v>47299</v>
      </c>
      <c r="DJ32" s="254">
        <f t="shared" si="47"/>
        <v>47330</v>
      </c>
      <c r="DK32" s="254">
        <f t="shared" si="47"/>
        <v>47361</v>
      </c>
      <c r="DL32" s="254">
        <f t="shared" si="47"/>
        <v>47391</v>
      </c>
      <c r="DM32" s="254">
        <f t="shared" si="47"/>
        <v>47422</v>
      </c>
      <c r="DN32" s="254">
        <f t="shared" si="47"/>
        <v>47452</v>
      </c>
      <c r="DO32" s="254">
        <f t="shared" si="47"/>
        <v>47483</v>
      </c>
      <c r="DP32" s="254">
        <f t="shared" si="47"/>
        <v>47514</v>
      </c>
      <c r="DQ32" s="254">
        <f t="shared" si="47"/>
        <v>47542</v>
      </c>
      <c r="DR32" s="254">
        <f t="shared" si="47"/>
        <v>47573</v>
      </c>
      <c r="DS32" s="254">
        <f t="shared" si="47"/>
        <v>47603</v>
      </c>
      <c r="DT32" s="254">
        <f t="shared" si="47"/>
        <v>47634</v>
      </c>
      <c r="DU32" s="254">
        <f t="shared" si="47"/>
        <v>47664</v>
      </c>
      <c r="DV32" s="254">
        <f t="shared" si="47"/>
        <v>47695</v>
      </c>
      <c r="DW32" s="254">
        <f t="shared" si="47"/>
        <v>47726</v>
      </c>
      <c r="DX32" s="254">
        <f t="shared" si="47"/>
        <v>47756</v>
      </c>
      <c r="DY32" s="254">
        <f t="shared" si="47"/>
        <v>47787</v>
      </c>
      <c r="DZ32" s="254">
        <f t="shared" si="47"/>
        <v>47817</v>
      </c>
      <c r="EA32" s="254">
        <f t="shared" si="47"/>
        <v>47848</v>
      </c>
      <c r="EB32" s="254">
        <f t="shared" si="47"/>
        <v>47879</v>
      </c>
      <c r="EC32" s="254">
        <f t="shared" ref="EC32:EE32" si="48">EOMONTH(EB32,1)</f>
        <v>47907</v>
      </c>
      <c r="ED32" s="254">
        <f t="shared" si="48"/>
        <v>47938</v>
      </c>
      <c r="EE32" s="255">
        <f t="shared" si="48"/>
        <v>47968</v>
      </c>
    </row>
    <row r="33" spans="1:135" x14ac:dyDescent="0.25">
      <c r="A33" s="256">
        <f ca="1">MAX(C33:EE33)</f>
        <v>11693022.153749999</v>
      </c>
      <c r="B33" s="257" t="s">
        <v>274</v>
      </c>
      <c r="C33" s="213">
        <v>0</v>
      </c>
      <c r="D33" s="214">
        <f>IF(D31=Summary!$E$29,Summary!$E$31,Financing!C38)</f>
        <v>0</v>
      </c>
      <c r="E33" s="214">
        <f>IF(E31=Summary!$E$29,Summary!$E$31,Financing!D38)</f>
        <v>0</v>
      </c>
      <c r="F33" s="214">
        <f>IF(F31=Summary!$E$29,Summary!$E$31,Financing!E38)</f>
        <v>0</v>
      </c>
      <c r="G33" s="214">
        <f>IF(G31=Summary!$E$29,Summary!$E$31,Financing!F38)</f>
        <v>0</v>
      </c>
      <c r="H33" s="214">
        <f>IF(H31=Summary!$E$29,Summary!$E$31,Financing!G38)</f>
        <v>0</v>
      </c>
      <c r="I33" s="214">
        <f>IF(I31=Summary!$E$29,Summary!$E$31,Financing!H38)</f>
        <v>0</v>
      </c>
      <c r="J33" s="214">
        <f>IF(J31=Summary!$E$29,Summary!$E$31,Financing!I38)</f>
        <v>0</v>
      </c>
      <c r="K33" s="214">
        <f>IF(K31=Summary!$E$29,Summary!$E$31,Financing!J38)</f>
        <v>0</v>
      </c>
      <c r="L33" s="214">
        <f>IF(L31=Summary!$E$29,Summary!$E$31,Financing!K38)</f>
        <v>0</v>
      </c>
      <c r="M33" s="214">
        <f>IF(M31=Summary!$E$29,Summary!$E$31,Financing!L38)</f>
        <v>0</v>
      </c>
      <c r="N33" s="214">
        <f>IF(N31=Summary!$E$29,Summary!$E$31,Financing!M38)</f>
        <v>0</v>
      </c>
      <c r="O33" s="214">
        <f>IF(O31=Summary!$E$29,Summary!$E$31,Financing!N38)</f>
        <v>0</v>
      </c>
      <c r="P33" s="214">
        <f>IF(P31=Summary!$E$29,Summary!$E$31,Financing!O38)</f>
        <v>0</v>
      </c>
      <c r="Q33" s="214">
        <f>IF(Q31=Summary!$E$29,Summary!$E$31,Financing!P38)</f>
        <v>0</v>
      </c>
      <c r="R33" s="214">
        <f>IF(R31=Summary!$E$29,Summary!$E$31,Financing!Q38)</f>
        <v>0</v>
      </c>
      <c r="S33" s="214">
        <f>IF(S31=Summary!$E$29,Summary!$E$31,Financing!R38)</f>
        <v>0</v>
      </c>
      <c r="T33" s="214">
        <f>IF(T31=Summary!$E$29,Summary!$E$31,Financing!S38)</f>
        <v>0</v>
      </c>
      <c r="U33" s="214">
        <f>IF(U31=Summary!$E$29,Summary!$E$31,Financing!T38)</f>
        <v>0</v>
      </c>
      <c r="V33" s="214">
        <f>IF(V31=Summary!$E$29,Summary!$E$31,Financing!U38)</f>
        <v>0</v>
      </c>
      <c r="W33" s="214">
        <f>IF(W31=Summary!$E$29,Summary!$E$31,Financing!V38)</f>
        <v>0</v>
      </c>
      <c r="X33" s="214">
        <f>IF(X31=Summary!$E$29,Summary!$E$31,Financing!W38)</f>
        <v>0</v>
      </c>
      <c r="Y33" s="214">
        <f>IF(Y31=Summary!$E$29,Summary!$E$31,Financing!X38)</f>
        <v>0</v>
      </c>
      <c r="Z33" s="214">
        <f>IF(Z31=Summary!$E$29,Summary!$E$31,Financing!Y38)</f>
        <v>0</v>
      </c>
      <c r="AA33" s="214">
        <f>IF(AA31=Summary!$E$29,Summary!$E$31,Financing!Z38)</f>
        <v>0</v>
      </c>
      <c r="AB33" s="214">
        <f>IF(AB31=Summary!$E$29,Summary!$E$31,Financing!AA38)</f>
        <v>0</v>
      </c>
      <c r="AC33" s="214">
        <f>IF(AC31=Summary!$E$29,Summary!$E$31,Financing!AB38)</f>
        <v>0</v>
      </c>
      <c r="AD33" s="214">
        <f>IF(AD31=Summary!$E$29,Summary!$E$31,Financing!AC38)</f>
        <v>0</v>
      </c>
      <c r="AE33" s="214">
        <f>IF(AE31=Summary!$E$29,Summary!$E$31,Financing!AD38)</f>
        <v>0</v>
      </c>
      <c r="AF33" s="214">
        <f>IF(AF31=Summary!$E$29,Summary!$E$31,Financing!AE38)</f>
        <v>0</v>
      </c>
      <c r="AG33" s="214">
        <f>IF(AG31=Summary!$E$29,Summary!$E$31,Financing!AF38)</f>
        <v>0</v>
      </c>
      <c r="AH33" s="214">
        <f>IF(AH31=Summary!$E$29,Summary!$E$31,Financing!AG38)</f>
        <v>0</v>
      </c>
      <c r="AI33" s="214">
        <f>IF(AI31=Summary!$E$29,Summary!$E$31,Financing!AH38)</f>
        <v>0</v>
      </c>
      <c r="AJ33" s="214">
        <f>IF(AJ31=Summary!$E$29,Summary!$E$31,Financing!AI38)</f>
        <v>0</v>
      </c>
      <c r="AK33" s="214">
        <f>IF(AK31=Summary!$E$29,Summary!$E$31,Financing!AJ38)</f>
        <v>0</v>
      </c>
      <c r="AL33" s="214">
        <f>IF(AL31=Summary!$E$29,Summary!$E$31,Financing!AK38)</f>
        <v>0</v>
      </c>
      <c r="AM33" s="214">
        <f ca="1">IF(AM31=Summary!$E$29,Summary!$E$31,Financing!AL38)</f>
        <v>11693022.153749999</v>
      </c>
      <c r="AN33" s="214">
        <f ca="1">IF(AN31=Summary!$E$29,Summary!$E$31,Financing!AM38)</f>
        <v>11693022.153749999</v>
      </c>
      <c r="AO33" s="214">
        <f ca="1">IF(AO31=Summary!$E$29,Summary!$E$31,Financing!AN38)</f>
        <v>11693022.153749999</v>
      </c>
      <c r="AP33" s="214">
        <f ca="1">IF(AP31=Summary!$E$29,Summary!$E$31,Financing!AO38)</f>
        <v>11693022.153749999</v>
      </c>
      <c r="AQ33" s="214">
        <f ca="1">IF(AQ31=Summary!$E$29,Summary!$E$31,Financing!AP38)</f>
        <v>11693022.153749999</v>
      </c>
      <c r="AR33" s="214">
        <f ca="1">IF(AR31=Summary!$E$29,Summary!$E$31,Financing!AQ38)</f>
        <v>11693022.153749999</v>
      </c>
      <c r="AS33" s="214">
        <f ca="1">IF(AS31=Summary!$E$29,Summary!$E$31,Financing!AR38)</f>
        <v>11693022.153749999</v>
      </c>
      <c r="AT33" s="214">
        <f ca="1">IF(AT31=Summary!$E$29,Summary!$E$31,Financing!AS38)</f>
        <v>11693022.153749999</v>
      </c>
      <c r="AU33" s="214">
        <f ca="1">IF(AU31=Summary!$E$29,Summary!$E$31,Financing!AT38)</f>
        <v>11693022.153749999</v>
      </c>
      <c r="AV33" s="214">
        <f ca="1">IF(AV31=Summary!$E$29,Summary!$E$31,Financing!AU38)</f>
        <v>11693022.153749999</v>
      </c>
      <c r="AW33" s="214">
        <f ca="1">IF(AW31=Summary!$E$29,Summary!$E$31,Financing!AV38)</f>
        <v>11693022.153749999</v>
      </c>
      <c r="AX33" s="214">
        <f ca="1">IF(AX31=Summary!$E$29,Summary!$E$31,Financing!AW38)</f>
        <v>11693022.153749999</v>
      </c>
      <c r="AY33" s="214">
        <f ca="1">IF(AY31=Summary!$E$29,Summary!$E$31,Financing!AX38)</f>
        <v>11693022.153749999</v>
      </c>
      <c r="AZ33" s="214">
        <f ca="1">IF(AZ31=Summary!$E$29,Summary!$E$31,Financing!AY38)</f>
        <v>11693022.153749999</v>
      </c>
      <c r="BA33" s="214">
        <f ca="1">IF(BA31=Summary!$E$29,Summary!$E$31,Financing!AZ38)</f>
        <v>11693022.153749999</v>
      </c>
      <c r="BB33" s="214">
        <f ca="1">IF(BB31=Summary!$E$29,Summary!$E$31,Financing!BA38)</f>
        <v>11693022.153749999</v>
      </c>
      <c r="BC33" s="214">
        <f ca="1">IF(BC31=Summary!$E$29,Summary!$E$31,Financing!BB38)</f>
        <v>11693022.153749999</v>
      </c>
      <c r="BD33" s="214">
        <f ca="1">IF(BD31=Summary!$E$29,Summary!$E$31,Financing!BC38)</f>
        <v>11693022.153749999</v>
      </c>
      <c r="BE33" s="214">
        <f ca="1">IF(BE31=Summary!$E$29,Summary!$E$31,Financing!BD38)</f>
        <v>11693022.153749999</v>
      </c>
      <c r="BF33" s="214">
        <f ca="1">IF(BF31=Summary!$E$29,Summary!$E$31,Financing!BE38)</f>
        <v>11693022.153749999</v>
      </c>
      <c r="BG33" s="214">
        <f ca="1">IF(BG31=Summary!$E$29,Summary!$E$31,Financing!BF38)</f>
        <v>11693022.153749999</v>
      </c>
      <c r="BH33" s="214">
        <f ca="1">IF(BH31=Summary!$E$29,Summary!$E$31,Financing!BG38)</f>
        <v>11693022.153749999</v>
      </c>
      <c r="BI33" s="214">
        <f ca="1">IF(BI31=Summary!$E$29,Summary!$E$31,Financing!BH38)</f>
        <v>11693022.153749999</v>
      </c>
      <c r="BJ33" s="214">
        <f ca="1">IF(BJ31=Summary!$E$29,Summary!$E$31,Financing!BI38)</f>
        <v>11693022.153749999</v>
      </c>
      <c r="BK33" s="214">
        <f ca="1">IF(BK31=Summary!$E$29,Summary!$E$31,Financing!BJ38)</f>
        <v>11693022.153749999</v>
      </c>
      <c r="BL33" s="214">
        <f ca="1">IF(BL31=Summary!$E$29,Summary!$E$31,Financing!BK38)</f>
        <v>11693022.153749999</v>
      </c>
      <c r="BM33" s="214">
        <f ca="1">IF(BM31=Summary!$E$29,Summary!$E$31,Financing!BL38)</f>
        <v>11693022.153749999</v>
      </c>
      <c r="BN33" s="214">
        <f ca="1">IF(BN31=Summary!$E$29,Summary!$E$31,Financing!BM38)</f>
        <v>11693022.153749999</v>
      </c>
      <c r="BO33" s="214">
        <f ca="1">IF(BO31=Summary!$E$29,Summary!$E$31,Financing!BN38)</f>
        <v>11693022.153749999</v>
      </c>
      <c r="BP33" s="214">
        <f ca="1">IF(BP31=Summary!$E$29,Summary!$E$31,Financing!BO38)</f>
        <v>11693022.153749999</v>
      </c>
      <c r="BQ33" s="214">
        <f ca="1">IF(BQ31=Summary!$E$29,Summary!$E$31,Financing!BP38)</f>
        <v>11693022.153749999</v>
      </c>
      <c r="BR33" s="214">
        <f ca="1">IF(BR31=Summary!$E$29,Summary!$E$31,Financing!BQ38)</f>
        <v>11693022.153749999</v>
      </c>
      <c r="BS33" s="214">
        <f ca="1">IF(BS31=Summary!$E$29,Summary!$E$31,Financing!BR38)</f>
        <v>11693022.153749999</v>
      </c>
      <c r="BT33" s="214">
        <f ca="1">IF(BT31=Summary!$E$29,Summary!$E$31,Financing!BS38)</f>
        <v>11693022.153749999</v>
      </c>
      <c r="BU33" s="214">
        <f ca="1">IF(BU31=Summary!$E$29,Summary!$E$31,Financing!BT38)</f>
        <v>11693022.153749999</v>
      </c>
      <c r="BV33" s="214">
        <f ca="1">IF(BV31=Summary!$E$29,Summary!$E$31,Financing!BU38)</f>
        <v>11693022.153749999</v>
      </c>
      <c r="BW33" s="214">
        <f ca="1">IF(BW31=Summary!$E$29,Summary!$E$31,Financing!BV38)</f>
        <v>11693022.153749999</v>
      </c>
      <c r="BX33" s="214">
        <f ca="1">IF(BX31=Summary!$E$29,Summary!$E$31,Financing!BW38)</f>
        <v>11693022.153749999</v>
      </c>
      <c r="BY33" s="214">
        <f ca="1">IF(BY31=Summary!$E$29,Summary!$E$31,Financing!BX38)</f>
        <v>11677624.161298824</v>
      </c>
      <c r="BZ33" s="214">
        <f ca="1">IF(BZ31=Summary!$E$29,Summary!$E$31,Financing!BY38)</f>
        <v>11662168.426375957</v>
      </c>
      <c r="CA33" s="214">
        <f ca="1">IF(CA31=Summary!$E$29,Summary!$E$31,Financing!BZ38)</f>
        <v>11646654.732447131</v>
      </c>
      <c r="CB33" s="214">
        <f ca="1">IF(CB31=Summary!$E$29,Summary!$E$31,Financing!CA38)</f>
        <v>11631082.862166069</v>
      </c>
      <c r="CC33" s="214">
        <f ca="1">IF(CC31=Summary!$E$29,Summary!$E$31,Financing!CB38)</f>
        <v>11615452.597371455</v>
      </c>
      <c r="CD33" s="214">
        <f ca="1">IF(CD31=Summary!$E$29,Summary!$E$31,Financing!CC38)</f>
        <v>11599763.719083861</v>
      </c>
      <c r="CE33" s="214">
        <f ca="1">IF(CE31=Summary!$E$29,Summary!$E$31,Financing!CD38)</f>
        <v>11584016.007502688</v>
      </c>
      <c r="CF33" s="214">
        <f ca="1">IF(CF31=Summary!$E$29,Summary!$E$31,Financing!CE38)</f>
        <v>11568209.242003087</v>
      </c>
      <c r="CG33" s="214">
        <f ca="1">IF(CG31=Summary!$E$29,Summary!$E$31,Financing!CF38)</f>
        <v>11552343.201132862</v>
      </c>
      <c r="CH33" s="214">
        <f ca="1">IF(CH31=Summary!$E$29,Summary!$E$31,Financing!CG38)</f>
        <v>11536417.662609372</v>
      </c>
      <c r="CI33" s="214">
        <f ca="1">IF(CI31=Summary!$E$29,Summary!$E$31,Financing!CH38)</f>
        <v>11520432.40331642</v>
      </c>
      <c r="CJ33" s="214">
        <f ca="1">IF(CJ31=Summary!$E$29,Summary!$E$31,Financing!CI38)</f>
        <v>0</v>
      </c>
      <c r="CK33" s="214">
        <f ca="1">IF(CK31=Summary!$E$29,Summary!$E$31,Financing!CJ38)</f>
        <v>0</v>
      </c>
      <c r="CL33" s="214">
        <f ca="1">IF(CL31=Summary!$E$29,Summary!$E$31,Financing!CK38)</f>
        <v>0</v>
      </c>
      <c r="CM33" s="214">
        <f ca="1">IF(CM31=Summary!$E$29,Summary!$E$31,Financing!CL38)</f>
        <v>0</v>
      </c>
      <c r="CN33" s="214">
        <f ca="1">IF(CN31=Summary!$E$29,Summary!$E$31,Financing!CM38)</f>
        <v>0</v>
      </c>
      <c r="CO33" s="214">
        <f ca="1">IF(CO31=Summary!$E$29,Summary!$E$31,Financing!CN38)</f>
        <v>0</v>
      </c>
      <c r="CP33" s="214">
        <f ca="1">IF(CP31=Summary!$E$29,Summary!$E$31,Financing!CO38)</f>
        <v>0</v>
      </c>
      <c r="CQ33" s="214">
        <f ca="1">IF(CQ31=Summary!$E$29,Summary!$E$31,Financing!CP38)</f>
        <v>0</v>
      </c>
      <c r="CR33" s="214">
        <f ca="1">IF(CR31=Summary!$E$29,Summary!$E$31,Financing!CQ38)</f>
        <v>0</v>
      </c>
      <c r="CS33" s="214">
        <f ca="1">IF(CS31=Summary!$E$29,Summary!$E$31,Financing!CR38)</f>
        <v>0</v>
      </c>
      <c r="CT33" s="214">
        <f ca="1">IF(CT31=Summary!$E$29,Summary!$E$31,Financing!CS38)</f>
        <v>0</v>
      </c>
      <c r="CU33" s="214">
        <f ca="1">IF(CU31=Summary!$E$29,Summary!$E$31,Financing!CT38)</f>
        <v>0</v>
      </c>
      <c r="CV33" s="214">
        <f ca="1">IF(CV31=Summary!$E$29,Summary!$E$31,Financing!CU38)</f>
        <v>0</v>
      </c>
      <c r="CW33" s="214">
        <f ca="1">IF(CW31=Summary!$E$29,Summary!$E$31,Financing!CV38)</f>
        <v>0</v>
      </c>
      <c r="CX33" s="214">
        <f ca="1">IF(CX31=Summary!$E$29,Summary!$E$31,Financing!CW38)</f>
        <v>0</v>
      </c>
      <c r="CY33" s="214">
        <f ca="1">IF(CY31=Summary!$E$29,Summary!$E$31,Financing!CX38)</f>
        <v>0</v>
      </c>
      <c r="CZ33" s="214">
        <f ca="1">IF(CZ31=Summary!$E$29,Summary!$E$31,Financing!CY38)</f>
        <v>0</v>
      </c>
      <c r="DA33" s="214">
        <f ca="1">IF(DA31=Summary!$E$29,Summary!$E$31,Financing!CZ38)</f>
        <v>0</v>
      </c>
      <c r="DB33" s="214">
        <f ca="1">IF(DB31=Summary!$E$29,Summary!$E$31,Financing!DA38)</f>
        <v>0</v>
      </c>
      <c r="DC33" s="214">
        <f ca="1">IF(DC31=Summary!$E$29,Summary!$E$31,Financing!DB38)</f>
        <v>0</v>
      </c>
      <c r="DD33" s="214">
        <f ca="1">IF(DD31=Summary!$E$29,Summary!$E$31,Financing!DC38)</f>
        <v>0</v>
      </c>
      <c r="DE33" s="214">
        <f ca="1">IF(DE31=Summary!$E$29,Summary!$E$31,Financing!DD38)</f>
        <v>0</v>
      </c>
      <c r="DF33" s="214">
        <f ca="1">IF(DF31=Summary!$E$29,Summary!$E$31,Financing!DE38)</f>
        <v>0</v>
      </c>
      <c r="DG33" s="214">
        <f ca="1">IF(DG31=Summary!$E$29,Summary!$E$31,Financing!DF38)</f>
        <v>0</v>
      </c>
      <c r="DH33" s="214">
        <f ca="1">IF(DH31=Summary!$E$29,Summary!$E$31,Financing!DG38)</f>
        <v>0</v>
      </c>
      <c r="DI33" s="214">
        <f ca="1">IF(DI31=Summary!$E$29,Summary!$E$31,Financing!DH38)</f>
        <v>0</v>
      </c>
      <c r="DJ33" s="214">
        <f ca="1">IF(DJ31=Summary!$E$29,Summary!$E$31,Financing!DI38)</f>
        <v>0</v>
      </c>
      <c r="DK33" s="214">
        <f ca="1">IF(DK31=Summary!$E$29,Summary!$E$31,Financing!DJ38)</f>
        <v>0</v>
      </c>
      <c r="DL33" s="214">
        <f ca="1">IF(DL31=Summary!$E$29,Summary!$E$31,Financing!DK38)</f>
        <v>0</v>
      </c>
      <c r="DM33" s="214">
        <f ca="1">IF(DM31=Summary!$E$29,Summary!$E$31,Financing!DL38)</f>
        <v>0</v>
      </c>
      <c r="DN33" s="214">
        <f ca="1">IF(DN31=Summary!$E$29,Summary!$E$31,Financing!DM38)</f>
        <v>0</v>
      </c>
      <c r="DO33" s="214">
        <f ca="1">IF(DO31=Summary!$E$29,Summary!$E$31,Financing!DN38)</f>
        <v>0</v>
      </c>
      <c r="DP33" s="214">
        <f ca="1">IF(DP31=Summary!$E$29,Summary!$E$31,Financing!DO38)</f>
        <v>0</v>
      </c>
      <c r="DQ33" s="214">
        <f ca="1">IF(DQ31=Summary!$E$29,Summary!$E$31,Financing!DP38)</f>
        <v>0</v>
      </c>
      <c r="DR33" s="214">
        <f ca="1">IF(DR31=Summary!$E$29,Summary!$E$31,Financing!DQ38)</f>
        <v>0</v>
      </c>
      <c r="DS33" s="214">
        <f ca="1">IF(DS31=Summary!$E$29,Summary!$E$31,Financing!DR38)</f>
        <v>0</v>
      </c>
      <c r="DT33" s="214">
        <f ca="1">IF(DT31=Summary!$E$29,Summary!$E$31,Financing!DS38)</f>
        <v>0</v>
      </c>
      <c r="DU33" s="214">
        <f ca="1">IF(DU31=Summary!$E$29,Summary!$E$31,Financing!DT38)</f>
        <v>0</v>
      </c>
      <c r="DV33" s="214">
        <f ca="1">IF(DV31=Summary!$E$29,Summary!$E$31,Financing!DU38)</f>
        <v>0</v>
      </c>
      <c r="DW33" s="214">
        <f ca="1">IF(DW31=Summary!$E$29,Summary!$E$31,Financing!DV38)</f>
        <v>0</v>
      </c>
      <c r="DX33" s="214">
        <f ca="1">IF(DX31=Summary!$E$29,Summary!$E$31,Financing!DW38)</f>
        <v>0</v>
      </c>
      <c r="DY33" s="214">
        <f ca="1">IF(DY31=Summary!$E$29,Summary!$E$31,Financing!DX38)</f>
        <v>0</v>
      </c>
      <c r="DZ33" s="214">
        <f ca="1">IF(DZ31=Summary!$E$29,Summary!$E$31,Financing!DY38)</f>
        <v>0</v>
      </c>
      <c r="EA33" s="214">
        <f ca="1">IF(EA31=Summary!$E$29,Summary!$E$31,Financing!DZ38)</f>
        <v>0</v>
      </c>
      <c r="EB33" s="214">
        <f ca="1">IF(EB31=Summary!$E$29,Summary!$E$31,Financing!EA38)</f>
        <v>0</v>
      </c>
      <c r="EC33" s="214">
        <f ca="1">IF(EC31=Summary!$E$29,Summary!$E$31,Financing!EB38)</f>
        <v>0</v>
      </c>
      <c r="ED33" s="214">
        <f ca="1">IF(ED31=Summary!$E$29,Summary!$E$31,Financing!EC38)</f>
        <v>0</v>
      </c>
      <c r="EE33" s="157">
        <f ca="1">IF(EE31=Summary!$E$29,Summary!$E$31,Financing!ED38)</f>
        <v>0</v>
      </c>
    </row>
    <row r="34" spans="1:135" x14ac:dyDescent="0.25">
      <c r="A34" s="256">
        <f t="shared" ref="A34:A37" ca="1" si="49">SUM(C34:EE34)</f>
        <v>2289519.8970890944</v>
      </c>
      <c r="B34" s="257" t="s">
        <v>281</v>
      </c>
      <c r="C34" s="215">
        <v>0</v>
      </c>
      <c r="D34" s="156">
        <f>SUM(D35:D36)</f>
        <v>0</v>
      </c>
      <c r="E34" s="156">
        <f t="shared" ref="E34:BP34" si="50">SUM(E35:E36)</f>
        <v>0</v>
      </c>
      <c r="F34" s="156">
        <f t="shared" si="50"/>
        <v>0</v>
      </c>
      <c r="G34" s="156">
        <f t="shared" si="50"/>
        <v>0</v>
      </c>
      <c r="H34" s="156">
        <f t="shared" si="50"/>
        <v>0</v>
      </c>
      <c r="I34" s="156">
        <f t="shared" si="50"/>
        <v>0</v>
      </c>
      <c r="J34" s="156">
        <f t="shared" si="50"/>
        <v>0</v>
      </c>
      <c r="K34" s="156">
        <f t="shared" si="50"/>
        <v>0</v>
      </c>
      <c r="L34" s="156">
        <f t="shared" si="50"/>
        <v>0</v>
      </c>
      <c r="M34" s="156">
        <f t="shared" si="50"/>
        <v>0</v>
      </c>
      <c r="N34" s="156">
        <f t="shared" si="50"/>
        <v>0</v>
      </c>
      <c r="O34" s="156">
        <f t="shared" si="50"/>
        <v>0</v>
      </c>
      <c r="P34" s="156">
        <f t="shared" si="50"/>
        <v>0</v>
      </c>
      <c r="Q34" s="156">
        <f t="shared" si="50"/>
        <v>0</v>
      </c>
      <c r="R34" s="156">
        <f t="shared" si="50"/>
        <v>0</v>
      </c>
      <c r="S34" s="156">
        <f t="shared" si="50"/>
        <v>0</v>
      </c>
      <c r="T34" s="156">
        <f t="shared" si="50"/>
        <v>0</v>
      </c>
      <c r="U34" s="156">
        <f t="shared" si="50"/>
        <v>0</v>
      </c>
      <c r="V34" s="156">
        <f t="shared" si="50"/>
        <v>0</v>
      </c>
      <c r="W34" s="156">
        <f t="shared" si="50"/>
        <v>0</v>
      </c>
      <c r="X34" s="156">
        <f t="shared" si="50"/>
        <v>0</v>
      </c>
      <c r="Y34" s="156">
        <f t="shared" si="50"/>
        <v>0</v>
      </c>
      <c r="Z34" s="156">
        <f t="shared" si="50"/>
        <v>0</v>
      </c>
      <c r="AA34" s="156">
        <f t="shared" si="50"/>
        <v>0</v>
      </c>
      <c r="AB34" s="156">
        <f t="shared" si="50"/>
        <v>0</v>
      </c>
      <c r="AC34" s="156">
        <f t="shared" si="50"/>
        <v>0</v>
      </c>
      <c r="AD34" s="156">
        <f t="shared" si="50"/>
        <v>0</v>
      </c>
      <c r="AE34" s="156">
        <f t="shared" si="50"/>
        <v>0</v>
      </c>
      <c r="AF34" s="156">
        <f t="shared" si="50"/>
        <v>0</v>
      </c>
      <c r="AG34" s="156">
        <f t="shared" si="50"/>
        <v>0</v>
      </c>
      <c r="AH34" s="156">
        <f t="shared" si="50"/>
        <v>0</v>
      </c>
      <c r="AI34" s="156">
        <f t="shared" si="50"/>
        <v>0</v>
      </c>
      <c r="AJ34" s="156">
        <f t="shared" si="50"/>
        <v>0</v>
      </c>
      <c r="AK34" s="156">
        <f t="shared" si="50"/>
        <v>0</v>
      </c>
      <c r="AL34" s="156">
        <f t="shared" si="50"/>
        <v>0</v>
      </c>
      <c r="AM34" s="156">
        <f t="shared" si="50"/>
        <v>0</v>
      </c>
      <c r="AN34" s="156">
        <f t="shared" ca="1" si="50"/>
        <v>43848.833076562492</v>
      </c>
      <c r="AO34" s="156">
        <f t="shared" ca="1" si="50"/>
        <v>43848.833076562492</v>
      </c>
      <c r="AP34" s="156">
        <f t="shared" ca="1" si="50"/>
        <v>43848.833076562492</v>
      </c>
      <c r="AQ34" s="156">
        <f t="shared" ca="1" si="50"/>
        <v>43848.833076562492</v>
      </c>
      <c r="AR34" s="156">
        <f t="shared" ca="1" si="50"/>
        <v>43848.833076562492</v>
      </c>
      <c r="AS34" s="156">
        <f t="shared" ca="1" si="50"/>
        <v>43848.833076562492</v>
      </c>
      <c r="AT34" s="156">
        <f t="shared" ca="1" si="50"/>
        <v>43848.833076562492</v>
      </c>
      <c r="AU34" s="156">
        <f t="shared" ca="1" si="50"/>
        <v>43848.833076562492</v>
      </c>
      <c r="AV34" s="156">
        <f t="shared" ca="1" si="50"/>
        <v>43848.833076562492</v>
      </c>
      <c r="AW34" s="156">
        <f t="shared" ca="1" si="50"/>
        <v>43848.833076562492</v>
      </c>
      <c r="AX34" s="156">
        <f t="shared" ca="1" si="50"/>
        <v>43848.833076562492</v>
      </c>
      <c r="AY34" s="156">
        <f t="shared" ca="1" si="50"/>
        <v>43848.833076562492</v>
      </c>
      <c r="AZ34" s="156">
        <f t="shared" ca="1" si="50"/>
        <v>43848.833076562492</v>
      </c>
      <c r="BA34" s="156">
        <f t="shared" ca="1" si="50"/>
        <v>43848.833076562492</v>
      </c>
      <c r="BB34" s="156">
        <f t="shared" ca="1" si="50"/>
        <v>43848.833076562492</v>
      </c>
      <c r="BC34" s="156">
        <f t="shared" ca="1" si="50"/>
        <v>43848.833076562492</v>
      </c>
      <c r="BD34" s="156">
        <f t="shared" ca="1" si="50"/>
        <v>43848.833076562492</v>
      </c>
      <c r="BE34" s="156">
        <f t="shared" ca="1" si="50"/>
        <v>43848.833076562492</v>
      </c>
      <c r="BF34" s="156">
        <f t="shared" ca="1" si="50"/>
        <v>43848.833076562492</v>
      </c>
      <c r="BG34" s="156">
        <f t="shared" ca="1" si="50"/>
        <v>43848.833076562492</v>
      </c>
      <c r="BH34" s="156">
        <f t="shared" ca="1" si="50"/>
        <v>43848.833076562492</v>
      </c>
      <c r="BI34" s="156">
        <f t="shared" ca="1" si="50"/>
        <v>43848.833076562492</v>
      </c>
      <c r="BJ34" s="156">
        <f t="shared" ca="1" si="50"/>
        <v>43848.833076562492</v>
      </c>
      <c r="BK34" s="156">
        <f t="shared" ca="1" si="50"/>
        <v>43848.833076562492</v>
      </c>
      <c r="BL34" s="156">
        <f t="shared" ca="1" si="50"/>
        <v>43848.833076562492</v>
      </c>
      <c r="BM34" s="156">
        <f t="shared" ca="1" si="50"/>
        <v>43848.833076562492</v>
      </c>
      <c r="BN34" s="156">
        <f t="shared" ca="1" si="50"/>
        <v>43848.833076562492</v>
      </c>
      <c r="BO34" s="156">
        <f t="shared" ca="1" si="50"/>
        <v>43848.833076562492</v>
      </c>
      <c r="BP34" s="156">
        <f t="shared" ca="1" si="50"/>
        <v>43848.833076562492</v>
      </c>
      <c r="BQ34" s="156">
        <f t="shared" ref="BQ34:EB34" ca="1" si="51">SUM(BQ35:BQ36)</f>
        <v>43848.833076562492</v>
      </c>
      <c r="BR34" s="156">
        <f t="shared" ca="1" si="51"/>
        <v>43848.833076562492</v>
      </c>
      <c r="BS34" s="156">
        <f t="shared" ca="1" si="51"/>
        <v>43848.833076562492</v>
      </c>
      <c r="BT34" s="156">
        <f t="shared" ca="1" si="51"/>
        <v>43848.833076562492</v>
      </c>
      <c r="BU34" s="156">
        <f t="shared" ca="1" si="51"/>
        <v>43848.833076562492</v>
      </c>
      <c r="BV34" s="156">
        <f t="shared" ca="1" si="51"/>
        <v>43848.833076562492</v>
      </c>
      <c r="BW34" s="156">
        <f t="shared" ca="1" si="51"/>
        <v>43848.833076562492</v>
      </c>
      <c r="BX34" s="156">
        <f t="shared" ca="1" si="51"/>
        <v>59246.825527737041</v>
      </c>
      <c r="BY34" s="156">
        <f t="shared" ca="1" si="51"/>
        <v>59246.825527737055</v>
      </c>
      <c r="BZ34" s="156">
        <f t="shared" ca="1" si="51"/>
        <v>59246.825527737048</v>
      </c>
      <c r="CA34" s="156">
        <f t="shared" ca="1" si="51"/>
        <v>59246.825527737048</v>
      </c>
      <c r="CB34" s="156">
        <f t="shared" ca="1" si="51"/>
        <v>59246.825527737041</v>
      </c>
      <c r="CC34" s="156">
        <f t="shared" ca="1" si="51"/>
        <v>59246.825527737041</v>
      </c>
      <c r="CD34" s="156">
        <f t="shared" ca="1" si="51"/>
        <v>59246.825527737041</v>
      </c>
      <c r="CE34" s="156">
        <f t="shared" ca="1" si="51"/>
        <v>59246.825527737034</v>
      </c>
      <c r="CF34" s="156">
        <f t="shared" ca="1" si="51"/>
        <v>59246.825527737041</v>
      </c>
      <c r="CG34" s="156">
        <f t="shared" ca="1" si="51"/>
        <v>59246.825527737055</v>
      </c>
      <c r="CH34" s="156">
        <f t="shared" ca="1" si="51"/>
        <v>59246.825527737048</v>
      </c>
      <c r="CI34" s="156">
        <f t="shared" ca="1" si="51"/>
        <v>59246.825527737034</v>
      </c>
      <c r="CJ34" s="156">
        <f t="shared" ca="1" si="51"/>
        <v>0</v>
      </c>
      <c r="CK34" s="156">
        <f t="shared" ca="1" si="51"/>
        <v>0</v>
      </c>
      <c r="CL34" s="156">
        <f t="shared" ca="1" si="51"/>
        <v>0</v>
      </c>
      <c r="CM34" s="156">
        <f t="shared" ca="1" si="51"/>
        <v>0</v>
      </c>
      <c r="CN34" s="156">
        <f t="shared" ca="1" si="51"/>
        <v>0</v>
      </c>
      <c r="CO34" s="156">
        <f t="shared" ca="1" si="51"/>
        <v>0</v>
      </c>
      <c r="CP34" s="156">
        <f t="shared" ca="1" si="51"/>
        <v>0</v>
      </c>
      <c r="CQ34" s="156">
        <f t="shared" ca="1" si="51"/>
        <v>0</v>
      </c>
      <c r="CR34" s="156">
        <f t="shared" ca="1" si="51"/>
        <v>0</v>
      </c>
      <c r="CS34" s="156">
        <f t="shared" ca="1" si="51"/>
        <v>0</v>
      </c>
      <c r="CT34" s="156">
        <f t="shared" ca="1" si="51"/>
        <v>0</v>
      </c>
      <c r="CU34" s="156">
        <f t="shared" ca="1" si="51"/>
        <v>0</v>
      </c>
      <c r="CV34" s="156">
        <f t="shared" ca="1" si="51"/>
        <v>0</v>
      </c>
      <c r="CW34" s="156">
        <f t="shared" ca="1" si="51"/>
        <v>0</v>
      </c>
      <c r="CX34" s="156">
        <f t="shared" ca="1" si="51"/>
        <v>0</v>
      </c>
      <c r="CY34" s="156">
        <f t="shared" ca="1" si="51"/>
        <v>0</v>
      </c>
      <c r="CZ34" s="156">
        <f t="shared" ca="1" si="51"/>
        <v>0</v>
      </c>
      <c r="DA34" s="156">
        <f t="shared" ca="1" si="51"/>
        <v>0</v>
      </c>
      <c r="DB34" s="156">
        <f t="shared" ca="1" si="51"/>
        <v>0</v>
      </c>
      <c r="DC34" s="156">
        <f t="shared" ca="1" si="51"/>
        <v>0</v>
      </c>
      <c r="DD34" s="156">
        <f t="shared" ca="1" si="51"/>
        <v>0</v>
      </c>
      <c r="DE34" s="156">
        <f t="shared" ca="1" si="51"/>
        <v>0</v>
      </c>
      <c r="DF34" s="156">
        <f t="shared" ca="1" si="51"/>
        <v>0</v>
      </c>
      <c r="DG34" s="156">
        <f t="shared" ca="1" si="51"/>
        <v>0</v>
      </c>
      <c r="DH34" s="156">
        <f t="shared" ca="1" si="51"/>
        <v>0</v>
      </c>
      <c r="DI34" s="156">
        <f t="shared" ca="1" si="51"/>
        <v>0</v>
      </c>
      <c r="DJ34" s="156">
        <f t="shared" ca="1" si="51"/>
        <v>0</v>
      </c>
      <c r="DK34" s="156">
        <f t="shared" ca="1" si="51"/>
        <v>0</v>
      </c>
      <c r="DL34" s="156">
        <f t="shared" ca="1" si="51"/>
        <v>0</v>
      </c>
      <c r="DM34" s="156">
        <f t="shared" ca="1" si="51"/>
        <v>0</v>
      </c>
      <c r="DN34" s="156">
        <f t="shared" ca="1" si="51"/>
        <v>0</v>
      </c>
      <c r="DO34" s="156">
        <f t="shared" ca="1" si="51"/>
        <v>0</v>
      </c>
      <c r="DP34" s="156">
        <f t="shared" ca="1" si="51"/>
        <v>0</v>
      </c>
      <c r="DQ34" s="156">
        <f t="shared" ca="1" si="51"/>
        <v>0</v>
      </c>
      <c r="DR34" s="156">
        <f t="shared" ca="1" si="51"/>
        <v>0</v>
      </c>
      <c r="DS34" s="156">
        <f t="shared" ca="1" si="51"/>
        <v>0</v>
      </c>
      <c r="DT34" s="156">
        <f t="shared" ca="1" si="51"/>
        <v>0</v>
      </c>
      <c r="DU34" s="156">
        <f t="shared" ca="1" si="51"/>
        <v>0</v>
      </c>
      <c r="DV34" s="156">
        <f t="shared" ca="1" si="51"/>
        <v>0</v>
      </c>
      <c r="DW34" s="156">
        <f t="shared" ca="1" si="51"/>
        <v>0</v>
      </c>
      <c r="DX34" s="156">
        <f t="shared" ca="1" si="51"/>
        <v>0</v>
      </c>
      <c r="DY34" s="156">
        <f t="shared" ca="1" si="51"/>
        <v>0</v>
      </c>
      <c r="DZ34" s="156">
        <f t="shared" ca="1" si="51"/>
        <v>0</v>
      </c>
      <c r="EA34" s="156">
        <f t="shared" ca="1" si="51"/>
        <v>0</v>
      </c>
      <c r="EB34" s="156">
        <f t="shared" ca="1" si="51"/>
        <v>0</v>
      </c>
      <c r="EC34" s="156">
        <f t="shared" ref="EC34:EE34" ca="1" si="52">SUM(EC35:EC36)</f>
        <v>0</v>
      </c>
      <c r="ED34" s="156">
        <f t="shared" ca="1" si="52"/>
        <v>0</v>
      </c>
      <c r="EE34" s="158">
        <f t="shared" ca="1" si="52"/>
        <v>0</v>
      </c>
    </row>
    <row r="35" spans="1:135" x14ac:dyDescent="0.25">
      <c r="A35" s="256">
        <f t="shared" ca="1" si="49"/>
        <v>188634.95444887807</v>
      </c>
      <c r="B35" s="257" t="s">
        <v>226</v>
      </c>
      <c r="C35" s="215">
        <v>0</v>
      </c>
      <c r="D35" s="156">
        <f>IF(AND(D31&gt;Summary!$E$29+Summary!$E$35,D31&lt;=Summary!$B$19),PMT(Financing!D39/12,Summary!$E$37*12-D31+Summary!$E$35+Summary!$E$26+1,-D33,0,0)-Financing!D36,0)</f>
        <v>0</v>
      </c>
      <c r="E35" s="156">
        <f>IF(AND(E31&gt;Summary!$E$29+Summary!$E$35,E31&lt;=Summary!$B$19),PMT(Financing!E39/12,Summary!$E$37*12-E31+Summary!$E$35+Summary!$E$26+1,-E33,0,0)-Financing!E36,0)</f>
        <v>0</v>
      </c>
      <c r="F35" s="156">
        <f>IF(AND(F31&gt;Summary!$E$29+Summary!$E$35,F31&lt;=Summary!$B$19),PMT(Financing!F39/12,Summary!$E$37*12-F31+Summary!$E$35+Summary!$E$26+1,-F33,0,0)-Financing!F36,0)</f>
        <v>0</v>
      </c>
      <c r="G35" s="156">
        <f>IF(AND(G31&gt;Summary!$E$29+Summary!$E$35,G31&lt;=Summary!$B$19),PMT(Financing!G39/12,Summary!$E$37*12-G31+Summary!$E$35+Summary!$E$26+1,-G33,0,0)-Financing!G36,0)</f>
        <v>0</v>
      </c>
      <c r="H35" s="156">
        <f>IF(AND(H31&gt;Summary!$E$29+Summary!$E$35,H31&lt;=Summary!$B$19),PMT(Financing!H39/12,Summary!$E$37*12-H31+Summary!$E$35+Summary!$E$26+1,-H33,0,0)-Financing!H36,0)</f>
        <v>0</v>
      </c>
      <c r="I35" s="156">
        <f>IF(AND(I31&gt;Summary!$E$29+Summary!$E$35,I31&lt;=Summary!$B$19),PMT(Financing!I39/12,Summary!$E$37*12-I31+Summary!$E$35+Summary!$E$26+1,-I33,0,0)-Financing!I36,0)</f>
        <v>0</v>
      </c>
      <c r="J35" s="156">
        <f>IF(AND(J31&gt;Summary!$E$29+Summary!$E$35,J31&lt;=Summary!$B$19),PMT(Financing!J39/12,Summary!$E$37*12-J31+Summary!$E$35+Summary!$E$26+1,-J33,0,0)-Financing!J36,0)</f>
        <v>0</v>
      </c>
      <c r="K35" s="156">
        <f>IF(AND(K31&gt;Summary!$E$29+Summary!$E$35,K31&lt;=Summary!$B$19),PMT(Financing!K39/12,Summary!$E$37*12-K31+Summary!$E$35+Summary!$E$26+1,-K33,0,0)-Financing!K36,0)</f>
        <v>0</v>
      </c>
      <c r="L35" s="156">
        <f>IF(AND(L31&gt;Summary!$E$29+Summary!$E$35,L31&lt;=Summary!$B$19),PMT(Financing!L39/12,Summary!$E$37*12-L31+Summary!$E$35+Summary!$E$26+1,-L33,0,0)-Financing!L36,0)</f>
        <v>0</v>
      </c>
      <c r="M35" s="156">
        <f>IF(AND(M31&gt;Summary!$E$29+Summary!$E$35,M31&lt;=Summary!$B$19),PMT(Financing!M39/12,Summary!$E$37*12-M31+Summary!$E$35+Summary!$E$26+1,-M33,0,0)-Financing!M36,0)</f>
        <v>0</v>
      </c>
      <c r="N35" s="156">
        <f>IF(AND(N31&gt;Summary!$E$29+Summary!$E$35,N31&lt;=Summary!$B$19),PMT(Financing!N39/12,Summary!$E$37*12-N31+Summary!$E$35+Summary!$E$26+1,-N33,0,0)-Financing!N36,0)</f>
        <v>0</v>
      </c>
      <c r="O35" s="156">
        <f>IF(AND(O31&gt;Summary!$E$29+Summary!$E$35,O31&lt;=Summary!$B$19),PMT(Financing!O39/12,Summary!$E$37*12-O31+Summary!$E$35+Summary!$E$26+1,-O33,0,0)-Financing!O36,0)</f>
        <v>0</v>
      </c>
      <c r="P35" s="156">
        <f>IF(AND(P31&gt;Summary!$E$29+Summary!$E$35,P31&lt;=Summary!$B$19),PMT(Financing!P39/12,Summary!$E$37*12-P31+Summary!$E$35+Summary!$E$26+1,-P33,0,0)-Financing!P36,0)</f>
        <v>0</v>
      </c>
      <c r="Q35" s="156">
        <f>IF(AND(Q31&gt;Summary!$E$29+Summary!$E$35,Q31&lt;=Summary!$B$19),PMT(Financing!Q39/12,Summary!$E$37*12-Q31+Summary!$E$35+Summary!$E$26+1,-Q33,0,0)-Financing!Q36,0)</f>
        <v>0</v>
      </c>
      <c r="R35" s="156">
        <f>IF(AND(R31&gt;Summary!$E$29+Summary!$E$35,R31&lt;=Summary!$B$19),PMT(Financing!R39/12,Summary!$E$37*12-R31+Summary!$E$35+Summary!$E$26+1,-R33,0,0)-Financing!R36,0)</f>
        <v>0</v>
      </c>
      <c r="S35" s="156">
        <f>IF(AND(S31&gt;Summary!$E$29+Summary!$E$35,S31&lt;=Summary!$B$19),PMT(Financing!S39/12,Summary!$E$37*12-S31+Summary!$E$35+Summary!$E$26+1,-S33,0,0)-Financing!S36,0)</f>
        <v>0</v>
      </c>
      <c r="T35" s="156">
        <f>IF(AND(T31&gt;Summary!$E$29+Summary!$E$35,T31&lt;=Summary!$B$19),PMT(Financing!T39/12,Summary!$E$37*12-T31+Summary!$E$35+Summary!$E$26+1,-T33,0,0)-Financing!T36,0)</f>
        <v>0</v>
      </c>
      <c r="U35" s="156">
        <f>IF(AND(U31&gt;Summary!$E$29+Summary!$E$35,U31&lt;=Summary!$B$19),PMT(Financing!U39/12,Summary!$E$37*12-U31+Summary!$E$35+Summary!$E$26+1,-U33,0,0)-Financing!U36,0)</f>
        <v>0</v>
      </c>
      <c r="V35" s="156">
        <f>IF(AND(V31&gt;Summary!$E$29+Summary!$E$35,V31&lt;=Summary!$B$19),PMT(Financing!V39/12,Summary!$E$37*12-V31+Summary!$E$35+Summary!$E$26+1,-V33,0,0)-Financing!V36,0)</f>
        <v>0</v>
      </c>
      <c r="W35" s="156">
        <f>IF(AND(W31&gt;Summary!$E$29+Summary!$E$35,W31&lt;=Summary!$B$19),PMT(Financing!W39/12,Summary!$E$37*12-W31+Summary!$E$35+Summary!$E$26+1,-W33,0,0)-Financing!W36,0)</f>
        <v>0</v>
      </c>
      <c r="X35" s="156">
        <f>IF(AND(X31&gt;Summary!$E$29+Summary!$E$35,X31&lt;=Summary!$B$19),PMT(Financing!X39/12,Summary!$E$37*12-X31+Summary!$E$35+Summary!$E$26+1,-X33,0,0)-Financing!X36,0)</f>
        <v>0</v>
      </c>
      <c r="Y35" s="156">
        <f>IF(AND(Y31&gt;Summary!$E$29+Summary!$E$35,Y31&lt;=Summary!$B$19),PMT(Financing!Y39/12,Summary!$E$37*12-Y31+Summary!$E$35+Summary!$E$26+1,-Y33,0,0)-Financing!Y36,0)</f>
        <v>0</v>
      </c>
      <c r="Z35" s="156">
        <f>IF(AND(Z31&gt;Summary!$E$29+Summary!$E$35,Z31&lt;=Summary!$B$19),PMT(Financing!Z39/12,Summary!$E$37*12-Z31+Summary!$E$35+Summary!$E$26+1,-Z33,0,0)-Financing!Z36,0)</f>
        <v>0</v>
      </c>
      <c r="AA35" s="156">
        <f>IF(AND(AA31&gt;Summary!$E$29+Summary!$E$35,AA31&lt;=Summary!$B$19),PMT(Financing!AA39/12,Summary!$E$37*12-AA31+Summary!$E$35+Summary!$E$26+1,-AA33,0,0)-Financing!AA36,0)</f>
        <v>0</v>
      </c>
      <c r="AB35" s="156">
        <f>IF(AND(AB31&gt;Summary!$E$29+Summary!$E$35,AB31&lt;=Summary!$B$19),PMT(Financing!AB39/12,Summary!$E$37*12-AB31+Summary!$E$35+Summary!$E$26+1,-AB33,0,0)-Financing!AB36,0)</f>
        <v>0</v>
      </c>
      <c r="AC35" s="156">
        <f>IF(AND(AC31&gt;Summary!$E$29+Summary!$E$35,AC31&lt;=Summary!$B$19),PMT(Financing!AC39/12,Summary!$E$37*12-AC31+Summary!$E$35+Summary!$E$26+1,-AC33,0,0)-Financing!AC36,0)</f>
        <v>0</v>
      </c>
      <c r="AD35" s="156">
        <f>IF(AND(AD31&gt;Summary!$E$29+Summary!$E$35,AD31&lt;=Summary!$B$19),PMT(Financing!AD39/12,Summary!$E$37*12-AD31+Summary!$E$35+Summary!$E$26+1,-AD33,0,0)-Financing!AD36,0)</f>
        <v>0</v>
      </c>
      <c r="AE35" s="156">
        <f>IF(AND(AE31&gt;Summary!$E$29+Summary!$E$35,AE31&lt;=Summary!$B$19),PMT(Financing!AE39/12,Summary!$E$37*12-AE31+Summary!$E$35+Summary!$E$26+1,-AE33,0,0)-Financing!AE36,0)</f>
        <v>0</v>
      </c>
      <c r="AF35" s="156">
        <f>IF(AND(AF31&gt;Summary!$E$29+Summary!$E$35,AF31&lt;=Summary!$B$19),PMT(Financing!AF39/12,Summary!$E$37*12-AF31+Summary!$E$35+Summary!$E$26+1,-AF33,0,0)-Financing!AF36,0)</f>
        <v>0</v>
      </c>
      <c r="AG35" s="156">
        <f>IF(AND(AG31&gt;Summary!$E$29+Summary!$E$35,AG31&lt;=Summary!$B$19),PMT(Financing!AG39/12,Summary!$E$37*12-AG31+Summary!$E$35+Summary!$E$26+1,-AG33,0,0)-Financing!AG36,0)</f>
        <v>0</v>
      </c>
      <c r="AH35" s="156">
        <f>IF(AND(AH31&gt;Summary!$E$29+Summary!$E$35,AH31&lt;=Summary!$B$19),PMT(Financing!AH39/12,Summary!$E$37*12-AH31+Summary!$E$35+Summary!$E$26+1,-AH33,0,0)-Financing!AH36,0)</f>
        <v>0</v>
      </c>
      <c r="AI35" s="156">
        <f>IF(AND(AI31&gt;Summary!$E$29+Summary!$E$35,AI31&lt;=Summary!$B$19),PMT(Financing!AI39/12,Summary!$E$37*12-AI31+Summary!$E$35+Summary!$E$26+1,-AI33,0,0)-Financing!AI36,0)</f>
        <v>0</v>
      </c>
      <c r="AJ35" s="156">
        <f>IF(AND(AJ31&gt;Summary!$E$29+Summary!$E$35,AJ31&lt;=Summary!$B$19),PMT(Financing!AJ39/12,Summary!$E$37*12-AJ31+Summary!$E$35+Summary!$E$26+1,-AJ33,0,0)-Financing!AJ36,0)</f>
        <v>0</v>
      </c>
      <c r="AK35" s="156">
        <f>IF(AND(AK31&gt;Summary!$E$29+Summary!$E$35,AK31&lt;=Summary!$B$19),PMT(Financing!AK39/12,Summary!$E$37*12-AK31+Summary!$E$35+Summary!$E$26+1,-AK33,0,0)-Financing!AK36,0)</f>
        <v>0</v>
      </c>
      <c r="AL35" s="156">
        <f>IF(AND(AL31&gt;Summary!$E$29+Summary!$E$35,AL31&lt;=Summary!$B$19),PMT(Financing!AL39/12,Summary!$E$37*12-AL31+Summary!$E$35+Summary!$E$26+1,-AL33,0,0)-Financing!AL36,0)</f>
        <v>0</v>
      </c>
      <c r="AM35" s="156">
        <f>IF(AND(AM31&gt;Summary!$E$29+Summary!$E$35,AM31&lt;=Summary!$B$19),PMT(Financing!AM39/12,Summary!$E$37*12-AM31+Summary!$E$35+Summary!$E$26+1,-AM33,0,0)-Financing!AM36,0)</f>
        <v>0</v>
      </c>
      <c r="AN35" s="156">
        <f>IF(AND(AN31&gt;Summary!$E$29+Summary!$E$35,AN31&lt;=Summary!$B$19),PMT(Financing!AN39/12,Summary!$E$37*12-AN31+Summary!$E$35+Summary!$E$26+1,-AN33,0,0)-Financing!AN36,0)</f>
        <v>0</v>
      </c>
      <c r="AO35" s="156">
        <f>IF(AND(AO31&gt;Summary!$E$29+Summary!$E$35,AO31&lt;=Summary!$B$19),PMT(Financing!AO39/12,Summary!$E$37*12-AO31+Summary!$E$35+Summary!$E$26+1,-AO33,0,0)-Financing!AO36,0)</f>
        <v>0</v>
      </c>
      <c r="AP35" s="156">
        <f>IF(AND(AP31&gt;Summary!$E$29+Summary!$E$35,AP31&lt;=Summary!$B$19),PMT(Financing!AP39/12,Summary!$E$37*12-AP31+Summary!$E$35+Summary!$E$26+1,-AP33,0,0)-Financing!AP36,0)</f>
        <v>0</v>
      </c>
      <c r="AQ35" s="156">
        <f>IF(AND(AQ31&gt;Summary!$E$29+Summary!$E$35,AQ31&lt;=Summary!$B$19),PMT(Financing!AQ39/12,Summary!$E$37*12-AQ31+Summary!$E$35+Summary!$E$26+1,-AQ33,0,0)-Financing!AQ36,0)</f>
        <v>0</v>
      </c>
      <c r="AR35" s="156">
        <f>IF(AND(AR31&gt;Summary!$E$29+Summary!$E$35,AR31&lt;=Summary!$B$19),PMT(Financing!AR39/12,Summary!$E$37*12-AR31+Summary!$E$35+Summary!$E$26+1,-AR33,0,0)-Financing!AR36,0)</f>
        <v>0</v>
      </c>
      <c r="AS35" s="156">
        <f>IF(AND(AS31&gt;Summary!$E$29+Summary!$E$35,AS31&lt;=Summary!$B$19),PMT(Financing!AS39/12,Summary!$E$37*12-AS31+Summary!$E$35+Summary!$E$26+1,-AS33,0,0)-Financing!AS36,0)</f>
        <v>0</v>
      </c>
      <c r="AT35" s="156">
        <f>IF(AND(AT31&gt;Summary!$E$29+Summary!$E$35,AT31&lt;=Summary!$B$19),PMT(Financing!AT39/12,Summary!$E$37*12-AT31+Summary!$E$35+Summary!$E$26+1,-AT33,0,0)-Financing!AT36,0)</f>
        <v>0</v>
      </c>
      <c r="AU35" s="156">
        <f>IF(AND(AU31&gt;Summary!$E$29+Summary!$E$35,AU31&lt;=Summary!$B$19),PMT(Financing!AU39/12,Summary!$E$37*12-AU31+Summary!$E$35+Summary!$E$26+1,-AU33,0,0)-Financing!AU36,0)</f>
        <v>0</v>
      </c>
      <c r="AV35" s="156">
        <f>IF(AND(AV31&gt;Summary!$E$29+Summary!$E$35,AV31&lt;=Summary!$B$19),PMT(Financing!AV39/12,Summary!$E$37*12-AV31+Summary!$E$35+Summary!$E$26+1,-AV33,0,0)-Financing!AV36,0)</f>
        <v>0</v>
      </c>
      <c r="AW35" s="156">
        <f>IF(AND(AW31&gt;Summary!$E$29+Summary!$E$35,AW31&lt;=Summary!$B$19),PMT(Financing!AW39/12,Summary!$E$37*12-AW31+Summary!$E$35+Summary!$E$26+1,-AW33,0,0)-Financing!AW36,0)</f>
        <v>0</v>
      </c>
      <c r="AX35" s="156">
        <f>IF(AND(AX31&gt;Summary!$E$29+Summary!$E$35,AX31&lt;=Summary!$B$19),PMT(Financing!AX39/12,Summary!$E$37*12-AX31+Summary!$E$35+Summary!$E$26+1,-AX33,0,0)-Financing!AX36,0)</f>
        <v>0</v>
      </c>
      <c r="AY35" s="156">
        <f>IF(AND(AY31&gt;Summary!$E$29+Summary!$E$35,AY31&lt;=Summary!$B$19),PMT(Financing!AY39/12,Summary!$E$37*12-AY31+Summary!$E$35+Summary!$E$26+1,-AY33,0,0)-Financing!AY36,0)</f>
        <v>0</v>
      </c>
      <c r="AZ35" s="156">
        <f>IF(AND(AZ31&gt;Summary!$E$29+Summary!$E$35,AZ31&lt;=Summary!$B$19),PMT(Financing!AZ39/12,Summary!$E$37*12-AZ31+Summary!$E$35+Summary!$E$26+1,-AZ33,0,0)-Financing!AZ36,0)</f>
        <v>0</v>
      </c>
      <c r="BA35" s="156">
        <f>IF(AND(BA31&gt;Summary!$E$29+Summary!$E$35,BA31&lt;=Summary!$B$19),PMT(Financing!BA39/12,Summary!$E$37*12-BA31+Summary!$E$35+Summary!$E$26+1,-BA33,0,0)-Financing!BA36,0)</f>
        <v>0</v>
      </c>
      <c r="BB35" s="156">
        <f>IF(AND(BB31&gt;Summary!$E$29+Summary!$E$35,BB31&lt;=Summary!$B$19),PMT(Financing!BB39/12,Summary!$E$37*12-BB31+Summary!$E$35+Summary!$E$26+1,-BB33,0,0)-Financing!BB36,0)</f>
        <v>0</v>
      </c>
      <c r="BC35" s="156">
        <f>IF(AND(BC31&gt;Summary!$E$29+Summary!$E$35,BC31&lt;=Summary!$B$19),PMT(Financing!BC39/12,Summary!$E$37*12-BC31+Summary!$E$35+Summary!$E$26+1,-BC33,0,0)-Financing!BC36,0)</f>
        <v>0</v>
      </c>
      <c r="BD35" s="156">
        <f>IF(AND(BD31&gt;Summary!$E$29+Summary!$E$35,BD31&lt;=Summary!$B$19),PMT(Financing!BD39/12,Summary!$E$37*12-BD31+Summary!$E$35+Summary!$E$26+1,-BD33,0,0)-Financing!BD36,0)</f>
        <v>0</v>
      </c>
      <c r="BE35" s="156">
        <f>IF(AND(BE31&gt;Summary!$E$29+Summary!$E$35,BE31&lt;=Summary!$B$19),PMT(Financing!BE39/12,Summary!$E$37*12-BE31+Summary!$E$35+Summary!$E$26+1,-BE33,0,0)-Financing!BE36,0)</f>
        <v>0</v>
      </c>
      <c r="BF35" s="156">
        <f>IF(AND(BF31&gt;Summary!$E$29+Summary!$E$35,BF31&lt;=Summary!$B$19),PMT(Financing!BF39/12,Summary!$E$37*12-BF31+Summary!$E$35+Summary!$E$26+1,-BF33,0,0)-Financing!BF36,0)</f>
        <v>0</v>
      </c>
      <c r="BG35" s="156">
        <f>IF(AND(BG31&gt;Summary!$E$29+Summary!$E$35,BG31&lt;=Summary!$B$19),PMT(Financing!BG39/12,Summary!$E$37*12-BG31+Summary!$E$35+Summary!$E$26+1,-BG33,0,0)-Financing!BG36,0)</f>
        <v>0</v>
      </c>
      <c r="BH35" s="156">
        <f>IF(AND(BH31&gt;Summary!$E$29+Summary!$E$35,BH31&lt;=Summary!$B$19),PMT(Financing!BH39/12,Summary!$E$37*12-BH31+Summary!$E$35+Summary!$E$26+1,-BH33,0,0)-Financing!BH36,0)</f>
        <v>0</v>
      </c>
      <c r="BI35" s="156">
        <f>IF(AND(BI31&gt;Summary!$E$29+Summary!$E$35,BI31&lt;=Summary!$B$19),PMT(Financing!BI39/12,Summary!$E$37*12-BI31+Summary!$E$35+Summary!$E$26+1,-BI33,0,0)-Financing!BI36,0)</f>
        <v>0</v>
      </c>
      <c r="BJ35" s="156">
        <f>IF(AND(BJ31&gt;Summary!$E$29+Summary!$E$35,BJ31&lt;=Summary!$B$19),PMT(Financing!BJ39/12,Summary!$E$37*12-BJ31+Summary!$E$35+Summary!$E$26+1,-BJ33,0,0)-Financing!BJ36,0)</f>
        <v>0</v>
      </c>
      <c r="BK35" s="156">
        <f>IF(AND(BK31&gt;Summary!$E$29+Summary!$E$35,BK31&lt;=Summary!$B$19),PMT(Financing!BK39/12,Summary!$E$37*12-BK31+Summary!$E$35+Summary!$E$26+1,-BK33,0,0)-Financing!BK36,0)</f>
        <v>0</v>
      </c>
      <c r="BL35" s="156">
        <f>IF(AND(BL31&gt;Summary!$E$29+Summary!$E$35,BL31&lt;=Summary!$B$19),PMT(Financing!BL39/12,Summary!$E$37*12-BL31+Summary!$E$35+Summary!$E$26+1,-BL33,0,0)-Financing!BL36,0)</f>
        <v>0</v>
      </c>
      <c r="BM35" s="156">
        <f>IF(AND(BM31&gt;Summary!$E$29+Summary!$E$35,BM31&lt;=Summary!$B$19),PMT(Financing!BM39/12,Summary!$E$37*12-BM31+Summary!$E$35+Summary!$E$26+1,-BM33,0,0)-Financing!BM36,0)</f>
        <v>0</v>
      </c>
      <c r="BN35" s="156">
        <f>IF(AND(BN31&gt;Summary!$E$29+Summary!$E$35,BN31&lt;=Summary!$B$19),PMT(Financing!BN39/12,Summary!$E$37*12-BN31+Summary!$E$35+Summary!$E$26+1,-BN33,0,0)-Financing!BN36,0)</f>
        <v>0</v>
      </c>
      <c r="BO35" s="156">
        <f>IF(AND(BO31&gt;Summary!$E$29+Summary!$E$35,BO31&lt;=Summary!$B$19),PMT(Financing!BO39/12,Summary!$E$37*12-BO31+Summary!$E$35+Summary!$E$26+1,-BO33,0,0)-Financing!BO36,0)</f>
        <v>0</v>
      </c>
      <c r="BP35" s="156">
        <f>IF(AND(BP31&gt;Summary!$E$29+Summary!$E$35,BP31&lt;=Summary!$B$19),PMT(Financing!BP39/12,Summary!$E$37*12-BP31+Summary!$E$35+Summary!$E$26+1,-BP33,0,0)-Financing!BP36,0)</f>
        <v>0</v>
      </c>
      <c r="BQ35" s="156">
        <f>IF(AND(BQ31&gt;Summary!$E$29+Summary!$E$35,BQ31&lt;=Summary!$B$19),PMT(Financing!BQ39/12,Summary!$E$37*12-BQ31+Summary!$E$35+Summary!$E$26+1,-BQ33,0,0)-Financing!BQ36,0)</f>
        <v>0</v>
      </c>
      <c r="BR35" s="156">
        <f>IF(AND(BR31&gt;Summary!$E$29+Summary!$E$35,BR31&lt;=Summary!$B$19),PMT(Financing!BR39/12,Summary!$E$37*12-BR31+Summary!$E$35+Summary!$E$26+1,-BR33,0,0)-Financing!BR36,0)</f>
        <v>0</v>
      </c>
      <c r="BS35" s="156">
        <f>IF(AND(BS31&gt;Summary!$E$29+Summary!$E$35,BS31&lt;=Summary!$B$19),PMT(Financing!BS39/12,Summary!$E$37*12-BS31+Summary!$E$35+Summary!$E$26+1,-BS33,0,0)-Financing!BS36,0)</f>
        <v>0</v>
      </c>
      <c r="BT35" s="156">
        <f>IF(AND(BT31&gt;Summary!$E$29+Summary!$E$35,BT31&lt;=Summary!$B$19),PMT(Financing!BT39/12,Summary!$E$37*12-BT31+Summary!$E$35+Summary!$E$26+1,-BT33,0,0)-Financing!BT36,0)</f>
        <v>0</v>
      </c>
      <c r="BU35" s="156">
        <f>IF(AND(BU31&gt;Summary!$E$29+Summary!$E$35,BU31&lt;=Summary!$B$19),PMT(Financing!BU39/12,Summary!$E$37*12-BU31+Summary!$E$35+Summary!$E$26+1,-BU33,0,0)-Financing!BU36,0)</f>
        <v>0</v>
      </c>
      <c r="BV35" s="156">
        <f>IF(AND(BV31&gt;Summary!$E$29+Summary!$E$35,BV31&lt;=Summary!$B$19),PMT(Financing!BV39/12,Summary!$E$37*12-BV31+Summary!$E$35+Summary!$E$26+1,-BV33,0,0)-Financing!BV36,0)</f>
        <v>0</v>
      </c>
      <c r="BW35" s="156">
        <f>IF(AND(BW31&gt;Summary!$E$29+Summary!$E$35,BW31&lt;=Summary!$B$19),PMT(Financing!BW39/12,Summary!$E$37*12-BW31+Summary!$E$35+Summary!$E$26+1,-BW33,0,0)-Financing!BW36,0)</f>
        <v>0</v>
      </c>
      <c r="BX35" s="156">
        <f ca="1">IF(AND(BX31&gt;Summary!$E$29+Summary!$E$35,BX31&lt;=Summary!$B$19),PMT(Financing!BX39/12,Summary!$E$37*12-BX31+Summary!$E$35+Summary!$E$26+1,-BX33,0,0)-Financing!BX36,0)</f>
        <v>15397.992451174548</v>
      </c>
      <c r="BY35" s="156">
        <f ca="1">IF(AND(BY31&gt;Summary!$E$29+Summary!$E$35,BY31&lt;=Summary!$B$19),PMT(Financing!BY39/12,Summary!$E$37*12-BY31+Summary!$E$35+Summary!$E$26+1,-BY33,0,0)-Financing!BY36,0)</f>
        <v>15455.734922866468</v>
      </c>
      <c r="BZ35" s="156">
        <f ca="1">IF(AND(BZ31&gt;Summary!$E$29+Summary!$E$35,BZ31&lt;=Summary!$B$19),PMT(Financing!BZ39/12,Summary!$E$37*12-BZ31+Summary!$E$35+Summary!$E$26+1,-BZ33,0,0)-Financing!BZ36,0)</f>
        <v>15513.693928827204</v>
      </c>
      <c r="CA35" s="156">
        <f ca="1">IF(AND(CA31&gt;Summary!$E$29+Summary!$E$35,CA31&lt;=Summary!$B$19),PMT(Financing!CA39/12,Summary!$E$37*12-CA31+Summary!$E$35+Summary!$E$26+1,-CA33,0,0)-Financing!CA36,0)</f>
        <v>15571.870281060306</v>
      </c>
      <c r="CB35" s="156">
        <f ca="1">IF(AND(CB31&gt;Summary!$E$29+Summary!$E$35,CB31&lt;=Summary!$B$19),PMT(Financing!CB39/12,Summary!$E$37*12-CB31+Summary!$E$35+Summary!$E$26+1,-CB33,0,0)-Financing!CB36,0)</f>
        <v>15630.264794614282</v>
      </c>
      <c r="CC35" s="156">
        <f ca="1">IF(AND(CC31&gt;Summary!$E$29+Summary!$E$35,CC31&lt;=Summary!$B$19),PMT(Financing!CC39/12,Summary!$E$37*12-CC31+Summary!$E$35+Summary!$E$26+1,-CC33,0,0)-Financing!CC36,0)</f>
        <v>15688.878287594081</v>
      </c>
      <c r="CD35" s="156">
        <f ca="1">IF(AND(CD31&gt;Summary!$E$29+Summary!$E$35,CD31&lt;=Summary!$B$19),PMT(Financing!CD39/12,Summary!$E$37*12-CD31+Summary!$E$35+Summary!$E$26+1,-CD33,0,0)-Financing!CD36,0)</f>
        <v>15747.711581172567</v>
      </c>
      <c r="CE35" s="156">
        <f ca="1">IF(AND(CE31&gt;Summary!$E$29+Summary!$E$35,CE31&lt;=Summary!$B$19),PMT(Financing!CE39/12,Summary!$E$37*12-CE31+Summary!$E$35+Summary!$E$26+1,-CE33,0,0)-Financing!CE36,0)</f>
        <v>15806.765499601956</v>
      </c>
      <c r="CF35" s="156">
        <f ca="1">IF(AND(CF31&gt;Summary!$E$29+Summary!$E$35,CF31&lt;=Summary!$B$19),PMT(Financing!CF39/12,Summary!$E$37*12-CF31+Summary!$E$35+Summary!$E$26+1,-CF33,0,0)-Financing!CF36,0)</f>
        <v>15866.040870225464</v>
      </c>
      <c r="CG35" s="156">
        <f ca="1">IF(AND(CG31&gt;Summary!$E$29+Summary!$E$35,CG31&lt;=Summary!$B$19),PMT(Financing!CG39/12,Summary!$E$37*12-CG31+Summary!$E$35+Summary!$E$26+1,-CG33,0,0)-Financing!CG36,0)</f>
        <v>15925.538523488824</v>
      </c>
      <c r="CH35" s="156">
        <f ca="1">IF(AND(CH31&gt;Summary!$E$29+Summary!$E$35,CH31&lt;=Summary!$B$19),PMT(Financing!CH39/12,Summary!$E$37*12-CH31+Summary!$E$35+Summary!$E$26+1,-CH33,0,0)-Financing!CH36,0)</f>
        <v>15985.259292951901</v>
      </c>
      <c r="CI35" s="156">
        <f ca="1">IF(AND(CI31&gt;Summary!$E$29+Summary!$E$35,CI31&lt;=Summary!$B$19),PMT(Financing!CI39/12,Summary!$E$37*12-CI31+Summary!$E$35+Summary!$E$26+1,-CI33,0,0)-Financing!CI36,0)</f>
        <v>16045.204015300464</v>
      </c>
      <c r="CJ35" s="156">
        <f>IF(AND(CJ31&gt;Summary!$E$29+Summary!$E$35,CJ31&lt;=Summary!$B$19),PMT(Financing!CJ39/12,Summary!$E$37*12-CJ31+Summary!$E$35+Summary!$E$26+1,-CJ33,0,0)-Financing!CJ36,0)</f>
        <v>0</v>
      </c>
      <c r="CK35" s="156">
        <f>IF(AND(CK31&gt;Summary!$E$29+Summary!$E$35,CK31&lt;=Summary!$B$19),PMT(Financing!CK39/12,Summary!$E$37*12-CK31+Summary!$E$35+Summary!$E$26+1,-CK33,0,0)-Financing!CK36,0)</f>
        <v>0</v>
      </c>
      <c r="CL35" s="156">
        <f>IF(AND(CL31&gt;Summary!$E$29+Summary!$E$35,CL31&lt;=Summary!$B$19),PMT(Financing!CL39/12,Summary!$E$37*12-CL31+Summary!$E$35+Summary!$E$26+1,-CL33,0,0)-Financing!CL36,0)</f>
        <v>0</v>
      </c>
      <c r="CM35" s="156">
        <f>IF(AND(CM31&gt;Summary!$E$29+Summary!$E$35,CM31&lt;=Summary!$B$19),PMT(Financing!CM39/12,Summary!$E$37*12-CM31+Summary!$E$35+Summary!$E$26+1,-CM33,0,0)-Financing!CM36,0)</f>
        <v>0</v>
      </c>
      <c r="CN35" s="156">
        <f>IF(AND(CN31&gt;Summary!$E$29+Summary!$E$35,CN31&lt;=Summary!$B$19),PMT(Financing!CN39/12,Summary!$E$37*12-CN31+Summary!$E$35+Summary!$E$26+1,-CN33,0,0)-Financing!CN36,0)</f>
        <v>0</v>
      </c>
      <c r="CO35" s="156">
        <f>IF(AND(CO31&gt;Summary!$E$29+Summary!$E$35,CO31&lt;=Summary!$B$19),PMT(Financing!CO39/12,Summary!$E$37*12-CO31+Summary!$E$35+Summary!$E$26+1,-CO33,0,0)-Financing!CO36,0)</f>
        <v>0</v>
      </c>
      <c r="CP35" s="156">
        <f>IF(AND(CP31&gt;Summary!$E$29+Summary!$E$35,CP31&lt;=Summary!$B$19),PMT(Financing!CP39/12,Summary!$E$37*12-CP31+Summary!$E$35+Summary!$E$26+1,-CP33,0,0)-Financing!CP36,0)</f>
        <v>0</v>
      </c>
      <c r="CQ35" s="156">
        <f>IF(AND(CQ31&gt;Summary!$E$29+Summary!$E$35,CQ31&lt;=Summary!$B$19),PMT(Financing!CQ39/12,Summary!$E$37*12-CQ31+Summary!$E$35+Summary!$E$26+1,-CQ33,0,0)-Financing!CQ36,0)</f>
        <v>0</v>
      </c>
      <c r="CR35" s="156">
        <f>IF(AND(CR31&gt;Summary!$E$29+Summary!$E$35,CR31&lt;=Summary!$B$19),PMT(Financing!CR39/12,Summary!$E$37*12-CR31+Summary!$E$35+Summary!$E$26+1,-CR33,0,0)-Financing!CR36,0)</f>
        <v>0</v>
      </c>
      <c r="CS35" s="156">
        <f>IF(AND(CS31&gt;Summary!$E$29+Summary!$E$35,CS31&lt;=Summary!$B$19),PMT(Financing!CS39/12,Summary!$E$37*12-CS31+Summary!$E$35+Summary!$E$26+1,-CS33,0,0)-Financing!CS36,0)</f>
        <v>0</v>
      </c>
      <c r="CT35" s="156">
        <f>IF(AND(CT31&gt;Summary!$E$29+Summary!$E$35,CT31&lt;=Summary!$B$19),PMT(Financing!CT39/12,Summary!$E$37*12-CT31+Summary!$E$35+Summary!$E$26+1,-CT33,0,0)-Financing!CT36,0)</f>
        <v>0</v>
      </c>
      <c r="CU35" s="156">
        <f>IF(AND(CU31&gt;Summary!$E$29+Summary!$E$35,CU31&lt;=Summary!$B$19),PMT(Financing!CU39/12,Summary!$E$37*12-CU31+Summary!$E$35+Summary!$E$26+1,-CU33,0,0)-Financing!CU36,0)</f>
        <v>0</v>
      </c>
      <c r="CV35" s="156">
        <f>IF(AND(CV31&gt;Summary!$E$29+Summary!$E$35,CV31&lt;=Summary!$B$19),PMT(Financing!CV39/12,Summary!$E$37*12-CV31+Summary!$E$35+Summary!$E$26+1,-CV33,0,0)-Financing!CV36,0)</f>
        <v>0</v>
      </c>
      <c r="CW35" s="156">
        <f>IF(AND(CW31&gt;Summary!$E$29+Summary!$E$35,CW31&lt;=Summary!$B$19),PMT(Financing!CW39/12,Summary!$E$37*12-CW31+Summary!$E$35+Summary!$E$26+1,-CW33,0,0)-Financing!CW36,0)</f>
        <v>0</v>
      </c>
      <c r="CX35" s="156">
        <f>IF(AND(CX31&gt;Summary!$E$29+Summary!$E$35,CX31&lt;=Summary!$B$19),PMT(Financing!CX39/12,Summary!$E$37*12-CX31+Summary!$E$35+Summary!$E$26+1,-CX33,0,0)-Financing!CX36,0)</f>
        <v>0</v>
      </c>
      <c r="CY35" s="156">
        <f>IF(AND(CY31&gt;Summary!$E$29+Summary!$E$35,CY31&lt;=Summary!$B$19),PMT(Financing!CY39/12,Summary!$E$37*12-CY31+Summary!$E$35+Summary!$E$26+1,-CY33,0,0)-Financing!CY36,0)</f>
        <v>0</v>
      </c>
      <c r="CZ35" s="156">
        <f>IF(AND(CZ31&gt;Summary!$E$29+Summary!$E$35,CZ31&lt;=Summary!$B$19),PMT(Financing!CZ39/12,Summary!$E$37*12-CZ31+Summary!$E$35+Summary!$E$26+1,-CZ33,0,0)-Financing!CZ36,0)</f>
        <v>0</v>
      </c>
      <c r="DA35" s="156">
        <f>IF(AND(DA31&gt;Summary!$E$29+Summary!$E$35,DA31&lt;=Summary!$B$19),PMT(Financing!DA39/12,Summary!$E$37*12-DA31+Summary!$E$35+Summary!$E$26+1,-DA33,0,0)-Financing!DA36,0)</f>
        <v>0</v>
      </c>
      <c r="DB35" s="156">
        <f>IF(AND(DB31&gt;Summary!$E$29+Summary!$E$35,DB31&lt;=Summary!$B$19),PMT(Financing!DB39/12,Summary!$E$37*12-DB31+Summary!$E$35+Summary!$E$26+1,-DB33,0,0)-Financing!DB36,0)</f>
        <v>0</v>
      </c>
      <c r="DC35" s="156">
        <f>IF(AND(DC31&gt;Summary!$E$29+Summary!$E$35,DC31&lt;=Summary!$B$19),PMT(Financing!DC39/12,Summary!$E$37*12-DC31+Summary!$E$35+Summary!$E$26+1,-DC33,0,0)-Financing!DC36,0)</f>
        <v>0</v>
      </c>
      <c r="DD35" s="156">
        <f>IF(AND(DD31&gt;Summary!$E$29+Summary!$E$35,DD31&lt;=Summary!$B$19),PMT(Financing!DD39/12,Summary!$E$37*12-DD31+Summary!$E$35+Summary!$E$26+1,-DD33,0,0)-Financing!DD36,0)</f>
        <v>0</v>
      </c>
      <c r="DE35" s="156">
        <f>IF(AND(DE31&gt;Summary!$E$29+Summary!$E$35,DE31&lt;=Summary!$B$19),PMT(Financing!DE39/12,Summary!$E$37*12-DE31+Summary!$E$35+Summary!$E$26+1,-DE33,0,0)-Financing!DE36,0)</f>
        <v>0</v>
      </c>
      <c r="DF35" s="156">
        <f>IF(AND(DF31&gt;Summary!$E$29+Summary!$E$35,DF31&lt;=Summary!$B$19),PMT(Financing!DF39/12,Summary!$E$37*12-DF31+Summary!$E$35+Summary!$E$26+1,-DF33,0,0)-Financing!DF36,0)</f>
        <v>0</v>
      </c>
      <c r="DG35" s="156">
        <f>IF(AND(DG31&gt;Summary!$E$29+Summary!$E$35,DG31&lt;=Summary!$B$19),PMT(Financing!DG39/12,Summary!$E$37*12-DG31+Summary!$E$35+Summary!$E$26+1,-DG33,0,0)-Financing!DG36,0)</f>
        <v>0</v>
      </c>
      <c r="DH35" s="156">
        <f>IF(AND(DH31&gt;Summary!$E$29+Summary!$E$35,DH31&lt;=Summary!$B$19),PMT(Financing!DH39/12,Summary!$E$37*12-DH31+Summary!$E$35+Summary!$E$26+1,-DH33,0,0)-Financing!DH36,0)</f>
        <v>0</v>
      </c>
      <c r="DI35" s="156">
        <f>IF(AND(DI31&gt;Summary!$E$29+Summary!$E$35,DI31&lt;=Summary!$B$19),PMT(Financing!DI39/12,Summary!$E$37*12-DI31+Summary!$E$35+Summary!$E$26+1,-DI33,0,0)-Financing!DI36,0)</f>
        <v>0</v>
      </c>
      <c r="DJ35" s="156">
        <f>IF(AND(DJ31&gt;Summary!$E$29+Summary!$E$35,DJ31&lt;=Summary!$B$19),PMT(Financing!DJ39/12,Summary!$E$37*12-DJ31+Summary!$E$35+Summary!$E$26+1,-DJ33,0,0)-Financing!DJ36,0)</f>
        <v>0</v>
      </c>
      <c r="DK35" s="156">
        <f>IF(AND(DK31&gt;Summary!$E$29+Summary!$E$35,DK31&lt;=Summary!$B$19),PMT(Financing!DK39/12,Summary!$E$37*12-DK31+Summary!$E$35+Summary!$E$26+1,-DK33,0,0)-Financing!DK36,0)</f>
        <v>0</v>
      </c>
      <c r="DL35" s="156">
        <f>IF(AND(DL31&gt;Summary!$E$29+Summary!$E$35,DL31&lt;=Summary!$B$19),PMT(Financing!DL39/12,Summary!$E$37*12-DL31+Summary!$E$35+Summary!$E$26+1,-DL33,0,0)-Financing!DL36,0)</f>
        <v>0</v>
      </c>
      <c r="DM35" s="156">
        <f>IF(AND(DM31&gt;Summary!$E$29+Summary!$E$35,DM31&lt;=Summary!$B$19),PMT(Financing!DM39/12,Summary!$E$37*12-DM31+Summary!$E$35+Summary!$E$26+1,-DM33,0,0)-Financing!DM36,0)</f>
        <v>0</v>
      </c>
      <c r="DN35" s="156">
        <f>IF(AND(DN31&gt;Summary!$E$29+Summary!$E$35,DN31&lt;=Summary!$B$19),PMT(Financing!DN39/12,Summary!$E$37*12-DN31+Summary!$E$35+Summary!$E$26+1,-DN33,0,0)-Financing!DN36,0)</f>
        <v>0</v>
      </c>
      <c r="DO35" s="156">
        <f>IF(AND(DO31&gt;Summary!$E$29+Summary!$E$35,DO31&lt;=Summary!$B$19),PMT(Financing!DO39/12,Summary!$E$37*12-DO31+Summary!$E$35+Summary!$E$26+1,-DO33,0,0)-Financing!DO36,0)</f>
        <v>0</v>
      </c>
      <c r="DP35" s="156">
        <f>IF(AND(DP31&gt;Summary!$E$29+Summary!$E$35,DP31&lt;=Summary!$B$19),PMT(Financing!DP39/12,Summary!$E$37*12-DP31+Summary!$E$35+Summary!$E$26+1,-DP33,0,0)-Financing!DP36,0)</f>
        <v>0</v>
      </c>
      <c r="DQ35" s="156">
        <f>IF(AND(DQ31&gt;Summary!$E$29+Summary!$E$35,DQ31&lt;=Summary!$B$19),PMT(Financing!DQ39/12,Summary!$E$37*12-DQ31+Summary!$E$35+Summary!$E$26+1,-DQ33,0,0)-Financing!DQ36,0)</f>
        <v>0</v>
      </c>
      <c r="DR35" s="156">
        <f>IF(AND(DR31&gt;Summary!$E$29+Summary!$E$35,DR31&lt;=Summary!$B$19),PMT(Financing!DR39/12,Summary!$E$37*12-DR31+Summary!$E$35+Summary!$E$26+1,-DR33,0,0)-Financing!DR36,0)</f>
        <v>0</v>
      </c>
      <c r="DS35" s="156">
        <f>IF(AND(DS31&gt;Summary!$E$29+Summary!$E$35,DS31&lt;=Summary!$B$19),PMT(Financing!DS39/12,Summary!$E$37*12-DS31+Summary!$E$35+Summary!$E$26+1,-DS33,0,0)-Financing!DS36,0)</f>
        <v>0</v>
      </c>
      <c r="DT35" s="156">
        <f>IF(AND(DT31&gt;Summary!$E$29+Summary!$E$35,DT31&lt;=Summary!$B$19),PMT(Financing!DT39/12,Summary!$E$37*12-DT31+Summary!$E$35+Summary!$E$26+1,-DT33,0,0)-Financing!DT36,0)</f>
        <v>0</v>
      </c>
      <c r="DU35" s="156">
        <f>IF(AND(DU31&gt;Summary!$E$29+Summary!$E$35,DU31&lt;=Summary!$B$19),PMT(Financing!DU39/12,Summary!$E$37*12-DU31+Summary!$E$35+Summary!$E$26+1,-DU33,0,0)-Financing!DU36,0)</f>
        <v>0</v>
      </c>
      <c r="DV35" s="156">
        <f>IF(AND(DV31&gt;Summary!$E$29+Summary!$E$35,DV31&lt;=Summary!$B$19),PMT(Financing!DV39/12,Summary!$E$37*12-DV31+Summary!$E$35+Summary!$E$26+1,-DV33,0,0)-Financing!DV36,0)</f>
        <v>0</v>
      </c>
      <c r="DW35" s="156">
        <f>IF(AND(DW31&gt;Summary!$E$29+Summary!$E$35,DW31&lt;=Summary!$B$19),PMT(Financing!DW39/12,Summary!$E$37*12-DW31+Summary!$E$35+Summary!$E$26+1,-DW33,0,0)-Financing!DW36,0)</f>
        <v>0</v>
      </c>
      <c r="DX35" s="156">
        <f>IF(AND(DX31&gt;Summary!$E$29+Summary!$E$35,DX31&lt;=Summary!$B$19),PMT(Financing!DX39/12,Summary!$E$37*12-DX31+Summary!$E$35+Summary!$E$26+1,-DX33,0,0)-Financing!DX36,0)</f>
        <v>0</v>
      </c>
      <c r="DY35" s="156">
        <f>IF(AND(DY31&gt;Summary!$E$29+Summary!$E$35,DY31&lt;=Summary!$B$19),PMT(Financing!DY39/12,Summary!$E$37*12-DY31+Summary!$E$35+Summary!$E$26+1,-DY33,0,0)-Financing!DY36,0)</f>
        <v>0</v>
      </c>
      <c r="DZ35" s="156">
        <f>IF(AND(DZ31&gt;Summary!$E$29+Summary!$E$35,DZ31&lt;=Summary!$B$19),PMT(Financing!DZ39/12,Summary!$E$37*12-DZ31+Summary!$E$35+Summary!$E$26+1,-DZ33,0,0)-Financing!DZ36,0)</f>
        <v>0</v>
      </c>
      <c r="EA35" s="156">
        <f>IF(AND(EA31&gt;Summary!$E$29+Summary!$E$35,EA31&lt;=Summary!$B$19),PMT(Financing!EA39/12,Summary!$E$37*12-EA31+Summary!$E$35+Summary!$E$26+1,-EA33,0,0)-Financing!EA36,0)</f>
        <v>0</v>
      </c>
      <c r="EB35" s="156">
        <f>IF(AND(EB31&gt;Summary!$E$29+Summary!$E$35,EB31&lt;=Summary!$B$19),PMT(Financing!EB39/12,Summary!$E$37*12-EB31+Summary!$E$35+Summary!$E$26+1,-EB33,0,0)-Financing!EB36,0)</f>
        <v>0</v>
      </c>
      <c r="EC35" s="156">
        <f>IF(AND(EC31&gt;Summary!$E$29+Summary!$E$35,EC31&lt;=Summary!$B$19),PMT(Financing!EC39/12,Summary!$E$37*12-EC31+Summary!$E$35+Summary!$E$26+1,-EC33,0,0)-Financing!EC36,0)</f>
        <v>0</v>
      </c>
      <c r="ED35" s="156">
        <f>IF(AND(ED31&gt;Summary!$E$29+Summary!$E$35,ED31&lt;=Summary!$B$19),PMT(Financing!ED39/12,Summary!$E$37*12-ED31+Summary!$E$35+Summary!$E$26+1,-ED33,0,0)-Financing!ED36,0)</f>
        <v>0</v>
      </c>
      <c r="EE35" s="158">
        <f>IF(AND(EE31&gt;Summary!$E$29+Summary!$E$35,EE31&lt;=Summary!$B$19),PMT(Financing!EE39/12,Summary!$E$37*12-EE31+Summary!$E$35+Summary!$E$26+1,-EE33,0,0)-Financing!EE36,0)</f>
        <v>0</v>
      </c>
    </row>
    <row r="36" spans="1:135" x14ac:dyDescent="0.25">
      <c r="A36" s="256">
        <f t="shared" ca="1" si="49"/>
        <v>2100884.9426402161</v>
      </c>
      <c r="B36" s="257" t="s">
        <v>227</v>
      </c>
      <c r="C36" s="215">
        <v>0</v>
      </c>
      <c r="D36" s="156">
        <f>IF(D31&gt;Summary!$E$29,Financing!D33*Financing!D39/12,0)</f>
        <v>0</v>
      </c>
      <c r="E36" s="156">
        <f>IF(E31&gt;Summary!$E$29,Financing!E33*Financing!E39/12,0)</f>
        <v>0</v>
      </c>
      <c r="F36" s="156">
        <f>IF(F31&gt;Summary!$E$29,Financing!F33*Financing!F39/12,0)</f>
        <v>0</v>
      </c>
      <c r="G36" s="156">
        <f>IF(G31&gt;Summary!$E$29,Financing!G33*Financing!G39/12,0)</f>
        <v>0</v>
      </c>
      <c r="H36" s="156">
        <f>IF(H31&gt;Summary!$E$29,Financing!H33*Financing!H39/12,0)</f>
        <v>0</v>
      </c>
      <c r="I36" s="156">
        <f>IF(I31&gt;Summary!$E$29,Financing!I33*Financing!I39/12,0)</f>
        <v>0</v>
      </c>
      <c r="J36" s="156">
        <f>IF(J31&gt;Summary!$E$29,Financing!J33*Financing!J39/12,0)</f>
        <v>0</v>
      </c>
      <c r="K36" s="156">
        <f>IF(K31&gt;Summary!$E$29,Financing!K33*Financing!K39/12,0)</f>
        <v>0</v>
      </c>
      <c r="L36" s="156">
        <f>IF(L31&gt;Summary!$E$29,Financing!L33*Financing!L39/12,0)</f>
        <v>0</v>
      </c>
      <c r="M36" s="156">
        <f>IF(M31&gt;Summary!$E$29,Financing!M33*Financing!M39/12,0)</f>
        <v>0</v>
      </c>
      <c r="N36" s="156">
        <f>IF(N31&gt;Summary!$E$29,Financing!N33*Financing!N39/12,0)</f>
        <v>0</v>
      </c>
      <c r="O36" s="156">
        <f>IF(O31&gt;Summary!$E$29,Financing!O33*Financing!O39/12,0)</f>
        <v>0</v>
      </c>
      <c r="P36" s="156">
        <f>IF(P31&gt;Summary!$E$29,Financing!P33*Financing!P39/12,0)</f>
        <v>0</v>
      </c>
      <c r="Q36" s="156">
        <f>IF(Q31&gt;Summary!$E$29,Financing!Q33*Financing!Q39/12,0)</f>
        <v>0</v>
      </c>
      <c r="R36" s="156">
        <f>IF(R31&gt;Summary!$E$29,Financing!R33*Financing!R39/12,0)</f>
        <v>0</v>
      </c>
      <c r="S36" s="156">
        <f>IF(S31&gt;Summary!$E$29,Financing!S33*Financing!S39/12,0)</f>
        <v>0</v>
      </c>
      <c r="T36" s="156">
        <f>IF(T31&gt;Summary!$E$29,Financing!T33*Financing!T39/12,0)</f>
        <v>0</v>
      </c>
      <c r="U36" s="156">
        <f>IF(U31&gt;Summary!$E$29,Financing!U33*Financing!U39/12,0)</f>
        <v>0</v>
      </c>
      <c r="V36" s="156">
        <f>IF(V31&gt;Summary!$E$29,Financing!V33*Financing!V39/12,0)</f>
        <v>0</v>
      </c>
      <c r="W36" s="156">
        <f>IF(W31&gt;Summary!$E$29,Financing!W33*Financing!W39/12,0)</f>
        <v>0</v>
      </c>
      <c r="X36" s="156">
        <f>IF(X31&gt;Summary!$E$29,Financing!X33*Financing!X39/12,0)</f>
        <v>0</v>
      </c>
      <c r="Y36" s="156">
        <f>IF(Y31&gt;Summary!$E$29,Financing!Y33*Financing!Y39/12,0)</f>
        <v>0</v>
      </c>
      <c r="Z36" s="156">
        <f>IF(Z31&gt;Summary!$E$29,Financing!Z33*Financing!Z39/12,0)</f>
        <v>0</v>
      </c>
      <c r="AA36" s="156">
        <f>IF(AA31&gt;Summary!$E$29,Financing!AA33*Financing!AA39/12,0)</f>
        <v>0</v>
      </c>
      <c r="AB36" s="156">
        <f>IF(AB31&gt;Summary!$E$29,Financing!AB33*Financing!AB39/12,0)</f>
        <v>0</v>
      </c>
      <c r="AC36" s="156">
        <f>IF(AC31&gt;Summary!$E$29,Financing!AC33*Financing!AC39/12,0)</f>
        <v>0</v>
      </c>
      <c r="AD36" s="156">
        <f>IF(AD31&gt;Summary!$E$29,Financing!AD33*Financing!AD39/12,0)</f>
        <v>0</v>
      </c>
      <c r="AE36" s="156">
        <f>IF(AE31&gt;Summary!$E$29,Financing!AE33*Financing!AE39/12,0)</f>
        <v>0</v>
      </c>
      <c r="AF36" s="156">
        <f>IF(AF31&gt;Summary!$E$29,Financing!AF33*Financing!AF39/12,0)</f>
        <v>0</v>
      </c>
      <c r="AG36" s="156">
        <f>IF(AG31&gt;Summary!$E$29,Financing!AG33*Financing!AG39/12,0)</f>
        <v>0</v>
      </c>
      <c r="AH36" s="156">
        <f>IF(AH31&gt;Summary!$E$29,Financing!AH33*Financing!AH39/12,0)</f>
        <v>0</v>
      </c>
      <c r="AI36" s="156">
        <f>IF(AI31&gt;Summary!$E$29,Financing!AI33*Financing!AI39/12,0)</f>
        <v>0</v>
      </c>
      <c r="AJ36" s="156">
        <f>IF(AJ31&gt;Summary!$E$29,Financing!AJ33*Financing!AJ39/12,0)</f>
        <v>0</v>
      </c>
      <c r="AK36" s="156">
        <f>IF(AK31&gt;Summary!$E$29,Financing!AK33*Financing!AK39/12,0)</f>
        <v>0</v>
      </c>
      <c r="AL36" s="156">
        <f>IF(AL31&gt;Summary!$E$29,Financing!AL33*Financing!AL39/12,0)</f>
        <v>0</v>
      </c>
      <c r="AM36" s="156">
        <f>IF(AM31&gt;Summary!$E$29,Financing!AM33*Financing!AM39/12,0)</f>
        <v>0</v>
      </c>
      <c r="AN36" s="156">
        <f ca="1">IF(AN31&gt;Summary!$E$29,Financing!AN33*Financing!AN39/12,0)</f>
        <v>43848.833076562492</v>
      </c>
      <c r="AO36" s="156">
        <f ca="1">IF(AO31&gt;Summary!$E$29,Financing!AO33*Financing!AO39/12,0)</f>
        <v>43848.833076562492</v>
      </c>
      <c r="AP36" s="156">
        <f ca="1">IF(AP31&gt;Summary!$E$29,Financing!AP33*Financing!AP39/12,0)</f>
        <v>43848.833076562492</v>
      </c>
      <c r="AQ36" s="156">
        <f ca="1">IF(AQ31&gt;Summary!$E$29,Financing!AQ33*Financing!AQ39/12,0)</f>
        <v>43848.833076562492</v>
      </c>
      <c r="AR36" s="156">
        <f ca="1">IF(AR31&gt;Summary!$E$29,Financing!AR33*Financing!AR39/12,0)</f>
        <v>43848.833076562492</v>
      </c>
      <c r="AS36" s="156">
        <f ca="1">IF(AS31&gt;Summary!$E$29,Financing!AS33*Financing!AS39/12,0)</f>
        <v>43848.833076562492</v>
      </c>
      <c r="AT36" s="156">
        <f ca="1">IF(AT31&gt;Summary!$E$29,Financing!AT33*Financing!AT39/12,0)</f>
        <v>43848.833076562492</v>
      </c>
      <c r="AU36" s="156">
        <f ca="1">IF(AU31&gt;Summary!$E$29,Financing!AU33*Financing!AU39/12,0)</f>
        <v>43848.833076562492</v>
      </c>
      <c r="AV36" s="156">
        <f ca="1">IF(AV31&gt;Summary!$E$29,Financing!AV33*Financing!AV39/12,0)</f>
        <v>43848.833076562492</v>
      </c>
      <c r="AW36" s="156">
        <f ca="1">IF(AW31&gt;Summary!$E$29,Financing!AW33*Financing!AW39/12,0)</f>
        <v>43848.833076562492</v>
      </c>
      <c r="AX36" s="156">
        <f ca="1">IF(AX31&gt;Summary!$E$29,Financing!AX33*Financing!AX39/12,0)</f>
        <v>43848.833076562492</v>
      </c>
      <c r="AY36" s="156">
        <f ca="1">IF(AY31&gt;Summary!$E$29,Financing!AY33*Financing!AY39/12,0)</f>
        <v>43848.833076562492</v>
      </c>
      <c r="AZ36" s="156">
        <f ca="1">IF(AZ31&gt;Summary!$E$29,Financing!AZ33*Financing!AZ39/12,0)</f>
        <v>43848.833076562492</v>
      </c>
      <c r="BA36" s="156">
        <f ca="1">IF(BA31&gt;Summary!$E$29,Financing!BA33*Financing!BA39/12,0)</f>
        <v>43848.833076562492</v>
      </c>
      <c r="BB36" s="156">
        <f ca="1">IF(BB31&gt;Summary!$E$29,Financing!BB33*Financing!BB39/12,0)</f>
        <v>43848.833076562492</v>
      </c>
      <c r="BC36" s="156">
        <f ca="1">IF(BC31&gt;Summary!$E$29,Financing!BC33*Financing!BC39/12,0)</f>
        <v>43848.833076562492</v>
      </c>
      <c r="BD36" s="156">
        <f ca="1">IF(BD31&gt;Summary!$E$29,Financing!BD33*Financing!BD39/12,0)</f>
        <v>43848.833076562492</v>
      </c>
      <c r="BE36" s="156">
        <f ca="1">IF(BE31&gt;Summary!$E$29,Financing!BE33*Financing!BE39/12,0)</f>
        <v>43848.833076562492</v>
      </c>
      <c r="BF36" s="156">
        <f ca="1">IF(BF31&gt;Summary!$E$29,Financing!BF33*Financing!BF39/12,0)</f>
        <v>43848.833076562492</v>
      </c>
      <c r="BG36" s="156">
        <f ca="1">IF(BG31&gt;Summary!$E$29,Financing!BG33*Financing!BG39/12,0)</f>
        <v>43848.833076562492</v>
      </c>
      <c r="BH36" s="156">
        <f ca="1">IF(BH31&gt;Summary!$E$29,Financing!BH33*Financing!BH39/12,0)</f>
        <v>43848.833076562492</v>
      </c>
      <c r="BI36" s="156">
        <f ca="1">IF(BI31&gt;Summary!$E$29,Financing!BI33*Financing!BI39/12,0)</f>
        <v>43848.833076562492</v>
      </c>
      <c r="BJ36" s="156">
        <f ca="1">IF(BJ31&gt;Summary!$E$29,Financing!BJ33*Financing!BJ39/12,0)</f>
        <v>43848.833076562492</v>
      </c>
      <c r="BK36" s="156">
        <f ca="1">IF(BK31&gt;Summary!$E$29,Financing!BK33*Financing!BK39/12,0)</f>
        <v>43848.833076562492</v>
      </c>
      <c r="BL36" s="156">
        <f ca="1">IF(BL31&gt;Summary!$E$29,Financing!BL33*Financing!BL39/12,0)</f>
        <v>43848.833076562492</v>
      </c>
      <c r="BM36" s="156">
        <f ca="1">IF(BM31&gt;Summary!$E$29,Financing!BM33*Financing!BM39/12,0)</f>
        <v>43848.833076562492</v>
      </c>
      <c r="BN36" s="156">
        <f ca="1">IF(BN31&gt;Summary!$E$29,Financing!BN33*Financing!BN39/12,0)</f>
        <v>43848.833076562492</v>
      </c>
      <c r="BO36" s="156">
        <f ca="1">IF(BO31&gt;Summary!$E$29,Financing!BO33*Financing!BO39/12,0)</f>
        <v>43848.833076562492</v>
      </c>
      <c r="BP36" s="156">
        <f ca="1">IF(BP31&gt;Summary!$E$29,Financing!BP33*Financing!BP39/12,0)</f>
        <v>43848.833076562492</v>
      </c>
      <c r="BQ36" s="156">
        <f ca="1">IF(BQ31&gt;Summary!$E$29,Financing!BQ33*Financing!BQ39/12,0)</f>
        <v>43848.833076562492</v>
      </c>
      <c r="BR36" s="156">
        <f ca="1">IF(BR31&gt;Summary!$E$29,Financing!BR33*Financing!BR39/12,0)</f>
        <v>43848.833076562492</v>
      </c>
      <c r="BS36" s="156">
        <f ca="1">IF(BS31&gt;Summary!$E$29,Financing!BS33*Financing!BS39/12,0)</f>
        <v>43848.833076562492</v>
      </c>
      <c r="BT36" s="156">
        <f ca="1">IF(BT31&gt;Summary!$E$29,Financing!BT33*Financing!BT39/12,0)</f>
        <v>43848.833076562492</v>
      </c>
      <c r="BU36" s="156">
        <f ca="1">IF(BU31&gt;Summary!$E$29,Financing!BU33*Financing!BU39/12,0)</f>
        <v>43848.833076562492</v>
      </c>
      <c r="BV36" s="156">
        <f ca="1">IF(BV31&gt;Summary!$E$29,Financing!BV33*Financing!BV39/12,0)</f>
        <v>43848.833076562492</v>
      </c>
      <c r="BW36" s="156">
        <f ca="1">IF(BW31&gt;Summary!$E$29,Financing!BW33*Financing!BW39/12,0)</f>
        <v>43848.833076562492</v>
      </c>
      <c r="BX36" s="156">
        <f ca="1">IF(BX31&gt;Summary!$E$29,Financing!BX33*Financing!BX39/12,0)</f>
        <v>43848.833076562492</v>
      </c>
      <c r="BY36" s="156">
        <f ca="1">IF(BY31&gt;Summary!$E$29,Financing!BY33*Financing!BY39/12,0)</f>
        <v>43791.090604870587</v>
      </c>
      <c r="BZ36" s="156">
        <f ca="1">IF(BZ31&gt;Summary!$E$29,Financing!BZ33*Financing!BZ39/12,0)</f>
        <v>43733.131598909844</v>
      </c>
      <c r="CA36" s="156">
        <f ca="1">IF(CA31&gt;Summary!$E$29,Financing!CA33*Financing!CA39/12,0)</f>
        <v>43674.955246676742</v>
      </c>
      <c r="CB36" s="156">
        <f ca="1">IF(CB31&gt;Summary!$E$29,Financing!CB33*Financing!CB39/12,0)</f>
        <v>43616.560733122758</v>
      </c>
      <c r="CC36" s="156">
        <f ca="1">IF(CC31&gt;Summary!$E$29,Financing!CC33*Financing!CC39/12,0)</f>
        <v>43557.947240142959</v>
      </c>
      <c r="CD36" s="156">
        <f ca="1">IF(CD31&gt;Summary!$E$29,Financing!CD33*Financing!CD39/12,0)</f>
        <v>43499.113946564474</v>
      </c>
      <c r="CE36" s="156">
        <f ca="1">IF(CE31&gt;Summary!$E$29,Financing!CE33*Financing!CE39/12,0)</f>
        <v>43440.060028135078</v>
      </c>
      <c r="CF36" s="156">
        <f ca="1">IF(CF31&gt;Summary!$E$29,Financing!CF33*Financing!CF39/12,0)</f>
        <v>43380.784657511576</v>
      </c>
      <c r="CG36" s="156">
        <f ca="1">IF(CG31&gt;Summary!$E$29,Financing!CG33*Financing!CG39/12,0)</f>
        <v>43321.287004248232</v>
      </c>
      <c r="CH36" s="156">
        <f ca="1">IF(CH31&gt;Summary!$E$29,Financing!CH33*Financing!CH39/12,0)</f>
        <v>43261.566234785147</v>
      </c>
      <c r="CI36" s="156">
        <f ca="1">IF(CI31&gt;Summary!$E$29,Financing!CI33*Financing!CI39/12,0)</f>
        <v>43201.62151243657</v>
      </c>
      <c r="CJ36" s="156">
        <f ca="1">IF(CJ31&gt;Summary!$E$29,Financing!CJ33*Financing!CJ39/12,0)</f>
        <v>0</v>
      </c>
      <c r="CK36" s="156">
        <f ca="1">IF(CK31&gt;Summary!$E$29,Financing!CK33*Financing!CK39/12,0)</f>
        <v>0</v>
      </c>
      <c r="CL36" s="156">
        <f ca="1">IF(CL31&gt;Summary!$E$29,Financing!CL33*Financing!CL39/12,0)</f>
        <v>0</v>
      </c>
      <c r="CM36" s="156">
        <f ca="1">IF(CM31&gt;Summary!$E$29,Financing!CM33*Financing!CM39/12,0)</f>
        <v>0</v>
      </c>
      <c r="CN36" s="156">
        <f ca="1">IF(CN31&gt;Summary!$E$29,Financing!CN33*Financing!CN39/12,0)</f>
        <v>0</v>
      </c>
      <c r="CO36" s="156">
        <f ca="1">IF(CO31&gt;Summary!$E$29,Financing!CO33*Financing!CO39/12,0)</f>
        <v>0</v>
      </c>
      <c r="CP36" s="156">
        <f ca="1">IF(CP31&gt;Summary!$E$29,Financing!CP33*Financing!CP39/12,0)</f>
        <v>0</v>
      </c>
      <c r="CQ36" s="156">
        <f ca="1">IF(CQ31&gt;Summary!$E$29,Financing!CQ33*Financing!CQ39/12,0)</f>
        <v>0</v>
      </c>
      <c r="CR36" s="156">
        <f ca="1">IF(CR31&gt;Summary!$E$29,Financing!CR33*Financing!CR39/12,0)</f>
        <v>0</v>
      </c>
      <c r="CS36" s="156">
        <f ca="1">IF(CS31&gt;Summary!$E$29,Financing!CS33*Financing!CS39/12,0)</f>
        <v>0</v>
      </c>
      <c r="CT36" s="156">
        <f ca="1">IF(CT31&gt;Summary!$E$29,Financing!CT33*Financing!CT39/12,0)</f>
        <v>0</v>
      </c>
      <c r="CU36" s="156">
        <f ca="1">IF(CU31&gt;Summary!$E$29,Financing!CU33*Financing!CU39/12,0)</f>
        <v>0</v>
      </c>
      <c r="CV36" s="156">
        <f ca="1">IF(CV31&gt;Summary!$E$29,Financing!CV33*Financing!CV39/12,0)</f>
        <v>0</v>
      </c>
      <c r="CW36" s="156">
        <f ca="1">IF(CW31&gt;Summary!$E$29,Financing!CW33*Financing!CW39/12,0)</f>
        <v>0</v>
      </c>
      <c r="CX36" s="156">
        <f ca="1">IF(CX31&gt;Summary!$E$29,Financing!CX33*Financing!CX39/12,0)</f>
        <v>0</v>
      </c>
      <c r="CY36" s="156">
        <f ca="1">IF(CY31&gt;Summary!$E$29,Financing!CY33*Financing!CY39/12,0)</f>
        <v>0</v>
      </c>
      <c r="CZ36" s="156">
        <f ca="1">IF(CZ31&gt;Summary!$E$29,Financing!CZ33*Financing!CZ39/12,0)</f>
        <v>0</v>
      </c>
      <c r="DA36" s="156">
        <f ca="1">IF(DA31&gt;Summary!$E$29,Financing!DA33*Financing!DA39/12,0)</f>
        <v>0</v>
      </c>
      <c r="DB36" s="156">
        <f ca="1">IF(DB31&gt;Summary!$E$29,Financing!DB33*Financing!DB39/12,0)</f>
        <v>0</v>
      </c>
      <c r="DC36" s="156">
        <f ca="1">IF(DC31&gt;Summary!$E$29,Financing!DC33*Financing!DC39/12,0)</f>
        <v>0</v>
      </c>
      <c r="DD36" s="156">
        <f ca="1">IF(DD31&gt;Summary!$E$29,Financing!DD33*Financing!DD39/12,0)</f>
        <v>0</v>
      </c>
      <c r="DE36" s="156">
        <f ca="1">IF(DE31&gt;Summary!$E$29,Financing!DE33*Financing!DE39/12,0)</f>
        <v>0</v>
      </c>
      <c r="DF36" s="156">
        <f ca="1">IF(DF31&gt;Summary!$E$29,Financing!DF33*Financing!DF39/12,0)</f>
        <v>0</v>
      </c>
      <c r="DG36" s="156">
        <f ca="1">IF(DG31&gt;Summary!$E$29,Financing!DG33*Financing!DG39/12,0)</f>
        <v>0</v>
      </c>
      <c r="DH36" s="156">
        <f ca="1">IF(DH31&gt;Summary!$E$29,Financing!DH33*Financing!DH39/12,0)</f>
        <v>0</v>
      </c>
      <c r="DI36" s="156">
        <f ca="1">IF(DI31&gt;Summary!$E$29,Financing!DI33*Financing!DI39/12,0)</f>
        <v>0</v>
      </c>
      <c r="DJ36" s="156">
        <f ca="1">IF(DJ31&gt;Summary!$E$29,Financing!DJ33*Financing!DJ39/12,0)</f>
        <v>0</v>
      </c>
      <c r="DK36" s="156">
        <f ca="1">IF(DK31&gt;Summary!$E$29,Financing!DK33*Financing!DK39/12,0)</f>
        <v>0</v>
      </c>
      <c r="DL36" s="156">
        <f ca="1">IF(DL31&gt;Summary!$E$29,Financing!DL33*Financing!DL39/12,0)</f>
        <v>0</v>
      </c>
      <c r="DM36" s="156">
        <f ca="1">IF(DM31&gt;Summary!$E$29,Financing!DM33*Financing!DM39/12,0)</f>
        <v>0</v>
      </c>
      <c r="DN36" s="156">
        <f ca="1">IF(DN31&gt;Summary!$E$29,Financing!DN33*Financing!DN39/12,0)</f>
        <v>0</v>
      </c>
      <c r="DO36" s="156">
        <f ca="1">IF(DO31&gt;Summary!$E$29,Financing!DO33*Financing!DO39/12,0)</f>
        <v>0</v>
      </c>
      <c r="DP36" s="156">
        <f ca="1">IF(DP31&gt;Summary!$E$29,Financing!DP33*Financing!DP39/12,0)</f>
        <v>0</v>
      </c>
      <c r="DQ36" s="156">
        <f ca="1">IF(DQ31&gt;Summary!$E$29,Financing!DQ33*Financing!DQ39/12,0)</f>
        <v>0</v>
      </c>
      <c r="DR36" s="156">
        <f ca="1">IF(DR31&gt;Summary!$E$29,Financing!DR33*Financing!DR39/12,0)</f>
        <v>0</v>
      </c>
      <c r="DS36" s="156">
        <f ca="1">IF(DS31&gt;Summary!$E$29,Financing!DS33*Financing!DS39/12,0)</f>
        <v>0</v>
      </c>
      <c r="DT36" s="156">
        <f ca="1">IF(DT31&gt;Summary!$E$29,Financing!DT33*Financing!DT39/12,0)</f>
        <v>0</v>
      </c>
      <c r="DU36" s="156">
        <f ca="1">IF(DU31&gt;Summary!$E$29,Financing!DU33*Financing!DU39/12,0)</f>
        <v>0</v>
      </c>
      <c r="DV36" s="156">
        <f ca="1">IF(DV31&gt;Summary!$E$29,Financing!DV33*Financing!DV39/12,0)</f>
        <v>0</v>
      </c>
      <c r="DW36" s="156">
        <f ca="1">IF(DW31&gt;Summary!$E$29,Financing!DW33*Financing!DW39/12,0)</f>
        <v>0</v>
      </c>
      <c r="DX36" s="156">
        <f ca="1">IF(DX31&gt;Summary!$E$29,Financing!DX33*Financing!DX39/12,0)</f>
        <v>0</v>
      </c>
      <c r="DY36" s="156">
        <f ca="1">IF(DY31&gt;Summary!$E$29,Financing!DY33*Financing!DY39/12,0)</f>
        <v>0</v>
      </c>
      <c r="DZ36" s="156">
        <f ca="1">IF(DZ31&gt;Summary!$E$29,Financing!DZ33*Financing!DZ39/12,0)</f>
        <v>0</v>
      </c>
      <c r="EA36" s="156">
        <f ca="1">IF(EA31&gt;Summary!$E$29,Financing!EA33*Financing!EA39/12,0)</f>
        <v>0</v>
      </c>
      <c r="EB36" s="156">
        <f ca="1">IF(EB31&gt;Summary!$E$29,Financing!EB33*Financing!EB39/12,0)</f>
        <v>0</v>
      </c>
      <c r="EC36" s="156">
        <f ca="1">IF(EC31&gt;Summary!$E$29,Financing!EC33*Financing!EC39/12,0)</f>
        <v>0</v>
      </c>
      <c r="ED36" s="156">
        <f ca="1">IF(ED31&gt;Summary!$E$29,Financing!ED33*Financing!ED39/12,0)</f>
        <v>0</v>
      </c>
      <c r="EE36" s="158">
        <f ca="1">IF(EE31&gt;Summary!$E$29,Financing!EE33*Financing!EE39/12,0)</f>
        <v>0</v>
      </c>
    </row>
    <row r="37" spans="1:135" x14ac:dyDescent="0.25">
      <c r="A37" s="256">
        <f t="shared" ca="1" si="49"/>
        <v>-11504387.19930112</v>
      </c>
      <c r="B37" s="257" t="s">
        <v>228</v>
      </c>
      <c r="C37" s="215">
        <v>0</v>
      </c>
      <c r="D37" s="156">
        <f>IF(D31=Summary!$B$19,-(Financing!D33-Financing!D35),0)</f>
        <v>0</v>
      </c>
      <c r="E37" s="156">
        <f>IF(E31=Summary!$B$19,-(Financing!E33-Financing!E35),0)</f>
        <v>0</v>
      </c>
      <c r="F37" s="156">
        <f>IF(F31=Summary!$B$19,-(Financing!F33-Financing!F35),0)</f>
        <v>0</v>
      </c>
      <c r="G37" s="156">
        <f>IF(G31=Summary!$B$19,-(Financing!G33-Financing!G35),0)</f>
        <v>0</v>
      </c>
      <c r="H37" s="156">
        <f>IF(H31=Summary!$B$19,-(Financing!H33-Financing!H35),0)</f>
        <v>0</v>
      </c>
      <c r="I37" s="156">
        <f>IF(I31=Summary!$B$19,-(Financing!I33-Financing!I35),0)</f>
        <v>0</v>
      </c>
      <c r="J37" s="156">
        <f>IF(J31=Summary!$B$19,-(Financing!J33-Financing!J35),0)</f>
        <v>0</v>
      </c>
      <c r="K37" s="156">
        <f>IF(K31=Summary!$B$19,-(Financing!K33-Financing!K35),0)</f>
        <v>0</v>
      </c>
      <c r="L37" s="156">
        <f>IF(L31=Summary!$B$19,-(Financing!L33-Financing!L35),0)</f>
        <v>0</v>
      </c>
      <c r="M37" s="156">
        <f>IF(M31=Summary!$B$19,-(Financing!M33-Financing!M35),0)</f>
        <v>0</v>
      </c>
      <c r="N37" s="156">
        <f>IF(N31=Summary!$B$19,-(Financing!N33-Financing!N35),0)</f>
        <v>0</v>
      </c>
      <c r="O37" s="156">
        <f>IF(O31=Summary!$B$19,-(Financing!O33-Financing!O35),0)</f>
        <v>0</v>
      </c>
      <c r="P37" s="156">
        <f>IF(P31=Summary!$B$19,-(Financing!P33-Financing!P35),0)</f>
        <v>0</v>
      </c>
      <c r="Q37" s="156">
        <f>IF(Q31=Summary!$B$19,-(Financing!Q33-Financing!Q35),0)</f>
        <v>0</v>
      </c>
      <c r="R37" s="156">
        <f>IF(R31=Summary!$B$19,-(Financing!R33-Financing!R35),0)</f>
        <v>0</v>
      </c>
      <c r="S37" s="156">
        <f>IF(S31=Summary!$B$19,-(Financing!S33-Financing!S35),0)</f>
        <v>0</v>
      </c>
      <c r="T37" s="156">
        <f>IF(T31=Summary!$B$19,-(Financing!T33-Financing!T35),0)</f>
        <v>0</v>
      </c>
      <c r="U37" s="156">
        <f>IF(U31=Summary!$B$19,-(Financing!U33-Financing!U35),0)</f>
        <v>0</v>
      </c>
      <c r="V37" s="156">
        <f>IF(V31=Summary!$B$19,-(Financing!V33-Financing!V35),0)</f>
        <v>0</v>
      </c>
      <c r="W37" s="156">
        <f>IF(W31=Summary!$B$19,-(Financing!W33-Financing!W35),0)</f>
        <v>0</v>
      </c>
      <c r="X37" s="156">
        <f>IF(X31=Summary!$B$19,-(Financing!X33-Financing!X35),0)</f>
        <v>0</v>
      </c>
      <c r="Y37" s="156">
        <f>IF(Y31=Summary!$B$19,-(Financing!Y33-Financing!Y35),0)</f>
        <v>0</v>
      </c>
      <c r="Z37" s="156">
        <f>IF(Z31=Summary!$B$19,-(Financing!Z33-Financing!Z35),0)</f>
        <v>0</v>
      </c>
      <c r="AA37" s="156">
        <f>IF(AA31=Summary!$B$19,-(Financing!AA33-Financing!AA35),0)</f>
        <v>0</v>
      </c>
      <c r="AB37" s="156">
        <f>IF(AB31=Summary!$B$19,-(Financing!AB33-Financing!AB35),0)</f>
        <v>0</v>
      </c>
      <c r="AC37" s="156">
        <f>IF(AC31=Summary!$B$19,-(Financing!AC33-Financing!AC35),0)</f>
        <v>0</v>
      </c>
      <c r="AD37" s="156">
        <f>IF(AD31=Summary!$B$19,-(Financing!AD33-Financing!AD35),0)</f>
        <v>0</v>
      </c>
      <c r="AE37" s="156">
        <f>IF(AE31=Summary!$B$19,-(Financing!AE33-Financing!AE35),0)</f>
        <v>0</v>
      </c>
      <c r="AF37" s="156">
        <f>IF(AF31=Summary!$B$19,-(Financing!AF33-Financing!AF35),0)</f>
        <v>0</v>
      </c>
      <c r="AG37" s="156">
        <f>IF(AG31=Summary!$B$19,-(Financing!AG33-Financing!AG35),0)</f>
        <v>0</v>
      </c>
      <c r="AH37" s="156">
        <f>IF(AH31=Summary!$B$19,-(Financing!AH33-Financing!AH35),0)</f>
        <v>0</v>
      </c>
      <c r="AI37" s="156">
        <f>IF(AI31=Summary!$B$19,-(Financing!AI33-Financing!AI35),0)</f>
        <v>0</v>
      </c>
      <c r="AJ37" s="156">
        <f>IF(AJ31=Summary!$B$19,-(Financing!AJ33-Financing!AJ35),0)</f>
        <v>0</v>
      </c>
      <c r="AK37" s="156">
        <f>IF(AK31=Summary!$B$19,-(Financing!AK33-Financing!AK35),0)</f>
        <v>0</v>
      </c>
      <c r="AL37" s="156">
        <f>IF(AL31=Summary!$B$19,-(Financing!AL33-Financing!AL35),0)</f>
        <v>0</v>
      </c>
      <c r="AM37" s="156">
        <f>IF(AM31=Summary!$B$19,-(Financing!AM33-Financing!AM35),0)</f>
        <v>0</v>
      </c>
      <c r="AN37" s="156">
        <f>IF(AN31=Summary!$B$19,-(Financing!AN33-Financing!AN35),0)</f>
        <v>0</v>
      </c>
      <c r="AO37" s="156">
        <f>IF(AO31=Summary!$B$19,-(Financing!AO33-Financing!AO35),0)</f>
        <v>0</v>
      </c>
      <c r="AP37" s="156">
        <f>IF(AP31=Summary!$B$19,-(Financing!AP33-Financing!AP35),0)</f>
        <v>0</v>
      </c>
      <c r="AQ37" s="156">
        <f>IF(AQ31=Summary!$B$19,-(Financing!AQ33-Financing!AQ35),0)</f>
        <v>0</v>
      </c>
      <c r="AR37" s="156">
        <f>IF(AR31=Summary!$B$19,-(Financing!AR33-Financing!AR35),0)</f>
        <v>0</v>
      </c>
      <c r="AS37" s="156">
        <f>IF(AS31=Summary!$B$19,-(Financing!AS33-Financing!AS35),0)</f>
        <v>0</v>
      </c>
      <c r="AT37" s="156">
        <f>IF(AT31=Summary!$B$19,-(Financing!AT33-Financing!AT35),0)</f>
        <v>0</v>
      </c>
      <c r="AU37" s="156">
        <f>IF(AU31=Summary!$B$19,-(Financing!AU33-Financing!AU35),0)</f>
        <v>0</v>
      </c>
      <c r="AV37" s="156">
        <f>IF(AV31=Summary!$B$19,-(Financing!AV33-Financing!AV35),0)</f>
        <v>0</v>
      </c>
      <c r="AW37" s="156">
        <f>IF(AW31=Summary!$B$19,-(Financing!AW33-Financing!AW35),0)</f>
        <v>0</v>
      </c>
      <c r="AX37" s="156">
        <f>IF(AX31=Summary!$B$19,-(Financing!AX33-Financing!AX35),0)</f>
        <v>0</v>
      </c>
      <c r="AY37" s="156">
        <f>IF(AY31=Summary!$B$19,-(Financing!AY33-Financing!AY35),0)</f>
        <v>0</v>
      </c>
      <c r="AZ37" s="156">
        <f>IF(AZ31=Summary!$B$19,-(Financing!AZ33-Financing!AZ35),0)</f>
        <v>0</v>
      </c>
      <c r="BA37" s="156">
        <f>IF(BA31=Summary!$B$19,-(Financing!BA33-Financing!BA35),0)</f>
        <v>0</v>
      </c>
      <c r="BB37" s="156">
        <f>IF(BB31=Summary!$B$19,-(Financing!BB33-Financing!BB35),0)</f>
        <v>0</v>
      </c>
      <c r="BC37" s="156">
        <f>IF(BC31=Summary!$B$19,-(Financing!BC33-Financing!BC35),0)</f>
        <v>0</v>
      </c>
      <c r="BD37" s="156">
        <f>IF(BD31=Summary!$B$19,-(Financing!BD33-Financing!BD35),0)</f>
        <v>0</v>
      </c>
      <c r="BE37" s="156">
        <f>IF(BE31=Summary!$B$19,-(Financing!BE33-Financing!BE35),0)</f>
        <v>0</v>
      </c>
      <c r="BF37" s="156">
        <f>IF(BF31=Summary!$B$19,-(Financing!BF33-Financing!BF35),0)</f>
        <v>0</v>
      </c>
      <c r="BG37" s="156">
        <f>IF(BG31=Summary!$B$19,-(Financing!BG33-Financing!BG35),0)</f>
        <v>0</v>
      </c>
      <c r="BH37" s="156">
        <f>IF(BH31=Summary!$B$19,-(Financing!BH33-Financing!BH35),0)</f>
        <v>0</v>
      </c>
      <c r="BI37" s="156">
        <f>IF(BI31=Summary!$B$19,-(Financing!BI33-Financing!BI35),0)</f>
        <v>0</v>
      </c>
      <c r="BJ37" s="156">
        <f>IF(BJ31=Summary!$B$19,-(Financing!BJ33-Financing!BJ35),0)</f>
        <v>0</v>
      </c>
      <c r="BK37" s="156">
        <f>IF(BK31=Summary!$B$19,-(Financing!BK33-Financing!BK35),0)</f>
        <v>0</v>
      </c>
      <c r="BL37" s="156">
        <f>IF(BL31=Summary!$B$19,-(Financing!BL33-Financing!BL35),0)</f>
        <v>0</v>
      </c>
      <c r="BM37" s="156">
        <f>IF(BM31=Summary!$B$19,-(Financing!BM33-Financing!BM35),0)</f>
        <v>0</v>
      </c>
      <c r="BN37" s="156">
        <f>IF(BN31=Summary!$B$19,-(Financing!BN33-Financing!BN35),0)</f>
        <v>0</v>
      </c>
      <c r="BO37" s="156">
        <f>IF(BO31=Summary!$B$19,-(Financing!BO33-Financing!BO35),0)</f>
        <v>0</v>
      </c>
      <c r="BP37" s="156">
        <f>IF(BP31=Summary!$B$19,-(Financing!BP33-Financing!BP35),0)</f>
        <v>0</v>
      </c>
      <c r="BQ37" s="156">
        <f>IF(BQ31=Summary!$B$19,-(Financing!BQ33-Financing!BQ35),0)</f>
        <v>0</v>
      </c>
      <c r="BR37" s="156">
        <f>IF(BR31=Summary!$B$19,-(Financing!BR33-Financing!BR35),0)</f>
        <v>0</v>
      </c>
      <c r="BS37" s="156">
        <f>IF(BS31=Summary!$B$19,-(Financing!BS33-Financing!BS35),0)</f>
        <v>0</v>
      </c>
      <c r="BT37" s="156">
        <f>IF(BT31=Summary!$B$19,-(Financing!BT33-Financing!BT35),0)</f>
        <v>0</v>
      </c>
      <c r="BU37" s="156">
        <f>IF(BU31=Summary!$B$19,-(Financing!BU33-Financing!BU35),0)</f>
        <v>0</v>
      </c>
      <c r="BV37" s="156">
        <f>IF(BV31=Summary!$B$19,-(Financing!BV33-Financing!BV35),0)</f>
        <v>0</v>
      </c>
      <c r="BW37" s="156">
        <f>IF(BW31=Summary!$B$19,-(Financing!BW33-Financing!BW35),0)</f>
        <v>0</v>
      </c>
      <c r="BX37" s="156">
        <f>IF(BX31=Summary!$B$19,-(Financing!BX33-Financing!BX35),0)</f>
        <v>0</v>
      </c>
      <c r="BY37" s="156">
        <f>IF(BY31=Summary!$B$19,-(Financing!BY33-Financing!BY35),0)</f>
        <v>0</v>
      </c>
      <c r="BZ37" s="156">
        <f>IF(BZ31=Summary!$B$19,-(Financing!BZ33-Financing!BZ35),0)</f>
        <v>0</v>
      </c>
      <c r="CA37" s="156">
        <f>IF(CA31=Summary!$B$19,-(Financing!CA33-Financing!CA35),0)</f>
        <v>0</v>
      </c>
      <c r="CB37" s="156">
        <f>IF(CB31=Summary!$B$19,-(Financing!CB33-Financing!CB35),0)</f>
        <v>0</v>
      </c>
      <c r="CC37" s="156">
        <f>IF(CC31=Summary!$B$19,-(Financing!CC33-Financing!CC35),0)</f>
        <v>0</v>
      </c>
      <c r="CD37" s="156">
        <f>IF(CD31=Summary!$B$19,-(Financing!CD33-Financing!CD35),0)</f>
        <v>0</v>
      </c>
      <c r="CE37" s="156">
        <f>IF(CE31=Summary!$B$19,-(Financing!CE33-Financing!CE35),0)</f>
        <v>0</v>
      </c>
      <c r="CF37" s="156">
        <f>IF(CF31=Summary!$B$19,-(Financing!CF33-Financing!CF35),0)</f>
        <v>0</v>
      </c>
      <c r="CG37" s="156">
        <f>IF(CG31=Summary!$B$19,-(Financing!CG33-Financing!CG35),0)</f>
        <v>0</v>
      </c>
      <c r="CH37" s="156">
        <f>IF(CH31=Summary!$B$19,-(Financing!CH33-Financing!CH35),0)</f>
        <v>0</v>
      </c>
      <c r="CI37" s="156">
        <f ca="1">IF(CI31=Summary!$B$19,-(Financing!CI33-Financing!CI35),0)</f>
        <v>-11504387.19930112</v>
      </c>
      <c r="CJ37" s="156">
        <f>IF(CJ31=Summary!$B$19,-(Financing!CJ33-Financing!CJ35),0)</f>
        <v>0</v>
      </c>
      <c r="CK37" s="156">
        <f>IF(CK31=Summary!$B$19,-(Financing!CK33-Financing!CK35),0)</f>
        <v>0</v>
      </c>
      <c r="CL37" s="156">
        <f>IF(CL31=Summary!$B$19,-(Financing!CL33-Financing!CL35),0)</f>
        <v>0</v>
      </c>
      <c r="CM37" s="156">
        <f>IF(CM31=Summary!$B$19,-(Financing!CM33-Financing!CM35),0)</f>
        <v>0</v>
      </c>
      <c r="CN37" s="156">
        <f>IF(CN31=Summary!$B$19,-(Financing!CN33-Financing!CN35),0)</f>
        <v>0</v>
      </c>
      <c r="CO37" s="156">
        <f>IF(CO31=Summary!$B$19,-(Financing!CO33-Financing!CO35),0)</f>
        <v>0</v>
      </c>
      <c r="CP37" s="156">
        <f>IF(CP31=Summary!$B$19,-(Financing!CP33-Financing!CP35),0)</f>
        <v>0</v>
      </c>
      <c r="CQ37" s="156">
        <f>IF(CQ31=Summary!$B$19,-(Financing!CQ33-Financing!CQ35),0)</f>
        <v>0</v>
      </c>
      <c r="CR37" s="156">
        <f>IF(CR31=Summary!$B$19,-(Financing!CR33-Financing!CR35),0)</f>
        <v>0</v>
      </c>
      <c r="CS37" s="156">
        <f>IF(CS31=Summary!$B$19,-(Financing!CS33-Financing!CS35),0)</f>
        <v>0</v>
      </c>
      <c r="CT37" s="156">
        <f>IF(CT31=Summary!$B$19,-(Financing!CT33-Financing!CT35),0)</f>
        <v>0</v>
      </c>
      <c r="CU37" s="156">
        <f>IF(CU31=Summary!$B$19,-(Financing!CU33-Financing!CU35),0)</f>
        <v>0</v>
      </c>
      <c r="CV37" s="156">
        <f>IF(CV31=Summary!$B$19,-(Financing!CV33-Financing!CV35),0)</f>
        <v>0</v>
      </c>
      <c r="CW37" s="156">
        <f>IF(CW31=Summary!$B$19,-(Financing!CW33-Financing!CW35),0)</f>
        <v>0</v>
      </c>
      <c r="CX37" s="156">
        <f>IF(CX31=Summary!$B$19,-(Financing!CX33-Financing!CX35),0)</f>
        <v>0</v>
      </c>
      <c r="CY37" s="156">
        <f>IF(CY31=Summary!$B$19,-(Financing!CY33-Financing!CY35),0)</f>
        <v>0</v>
      </c>
      <c r="CZ37" s="156">
        <f>IF(CZ31=Summary!$B$19,-(Financing!CZ33-Financing!CZ35),0)</f>
        <v>0</v>
      </c>
      <c r="DA37" s="156">
        <f>IF(DA31=Summary!$B$19,-(Financing!DA33-Financing!DA35),0)</f>
        <v>0</v>
      </c>
      <c r="DB37" s="156">
        <f>IF(DB31=Summary!$B$19,-(Financing!DB33-Financing!DB35),0)</f>
        <v>0</v>
      </c>
      <c r="DC37" s="156">
        <f>IF(DC31=Summary!$B$19,-(Financing!DC33-Financing!DC35),0)</f>
        <v>0</v>
      </c>
      <c r="DD37" s="156">
        <f>IF(DD31=Summary!$B$19,-(Financing!DD33-Financing!DD35),0)</f>
        <v>0</v>
      </c>
      <c r="DE37" s="156">
        <f>IF(DE31=Summary!$B$19,-(Financing!DE33-Financing!DE35),0)</f>
        <v>0</v>
      </c>
      <c r="DF37" s="156">
        <f>IF(DF31=Summary!$B$19,-(Financing!DF33-Financing!DF35),0)</f>
        <v>0</v>
      </c>
      <c r="DG37" s="156">
        <f>IF(DG31=Summary!$B$19,-(Financing!DG33-Financing!DG35),0)</f>
        <v>0</v>
      </c>
      <c r="DH37" s="156">
        <f>IF(DH31=Summary!$B$19,-(Financing!DH33-Financing!DH35),0)</f>
        <v>0</v>
      </c>
      <c r="DI37" s="156">
        <f>IF(DI31=Summary!$B$19,-(Financing!DI33-Financing!DI35),0)</f>
        <v>0</v>
      </c>
      <c r="DJ37" s="156">
        <f>IF(DJ31=Summary!$B$19,-(Financing!DJ33-Financing!DJ35),0)</f>
        <v>0</v>
      </c>
      <c r="DK37" s="156">
        <f>IF(DK31=Summary!$B$19,-(Financing!DK33-Financing!DK35),0)</f>
        <v>0</v>
      </c>
      <c r="DL37" s="156">
        <f>IF(DL31=Summary!$B$19,-(Financing!DL33-Financing!DL35),0)</f>
        <v>0</v>
      </c>
      <c r="DM37" s="156">
        <f>IF(DM31=Summary!$B$19,-(Financing!DM33-Financing!DM35),0)</f>
        <v>0</v>
      </c>
      <c r="DN37" s="156">
        <f>IF(DN31=Summary!$B$19,-(Financing!DN33-Financing!DN35),0)</f>
        <v>0</v>
      </c>
      <c r="DO37" s="156">
        <f>IF(DO31=Summary!$B$19,-(Financing!DO33-Financing!DO35),0)</f>
        <v>0</v>
      </c>
      <c r="DP37" s="156">
        <f>IF(DP31=Summary!$B$19,-(Financing!DP33-Financing!DP35),0)</f>
        <v>0</v>
      </c>
      <c r="DQ37" s="156">
        <f>IF(DQ31=Summary!$B$19,-(Financing!DQ33-Financing!DQ35),0)</f>
        <v>0</v>
      </c>
      <c r="DR37" s="156">
        <f>IF(DR31=Summary!$B$19,-(Financing!DR33-Financing!DR35),0)</f>
        <v>0</v>
      </c>
      <c r="DS37" s="156">
        <f>IF(DS31=Summary!$B$19,-(Financing!DS33-Financing!DS35),0)</f>
        <v>0</v>
      </c>
      <c r="DT37" s="156">
        <f>IF(DT31=Summary!$B$19,-(Financing!DT33-Financing!DT35),0)</f>
        <v>0</v>
      </c>
      <c r="DU37" s="156">
        <f>IF(DU31=Summary!$B$19,-(Financing!DU33-Financing!DU35),0)</f>
        <v>0</v>
      </c>
      <c r="DV37" s="156">
        <f>IF(DV31=Summary!$B$19,-(Financing!DV33-Financing!DV35),0)</f>
        <v>0</v>
      </c>
      <c r="DW37" s="156">
        <f>IF(DW31=Summary!$B$19,-(Financing!DW33-Financing!DW35),0)</f>
        <v>0</v>
      </c>
      <c r="DX37" s="156">
        <f>IF(DX31=Summary!$B$19,-(Financing!DX33-Financing!DX35),0)</f>
        <v>0</v>
      </c>
      <c r="DY37" s="156">
        <f>IF(DY31=Summary!$B$19,-(Financing!DY33-Financing!DY35),0)</f>
        <v>0</v>
      </c>
      <c r="DZ37" s="156">
        <f>IF(DZ31=Summary!$B$19,-(Financing!DZ33-Financing!DZ35),0)</f>
        <v>0</v>
      </c>
      <c r="EA37" s="156">
        <f>IF(EA31=Summary!$B$19,-(Financing!EA33-Financing!EA35),0)</f>
        <v>0</v>
      </c>
      <c r="EB37" s="156">
        <f>IF(EB31=Summary!$B$19,-(Financing!EB33-Financing!EB35),0)</f>
        <v>0</v>
      </c>
      <c r="EC37" s="156">
        <f>IF(EC31=Summary!$B$19,-(Financing!EC33-Financing!EC35),0)</f>
        <v>0</v>
      </c>
      <c r="ED37" s="156">
        <f>IF(ED31=Summary!$B$19,-(Financing!ED33-Financing!ED35),0)</f>
        <v>0</v>
      </c>
      <c r="EE37" s="158">
        <f>IF(EE31=Summary!$B$19,-(Financing!EE33-Financing!EE35),0)</f>
        <v>0</v>
      </c>
    </row>
    <row r="38" spans="1:135" x14ac:dyDescent="0.25">
      <c r="A38" s="256"/>
      <c r="B38" s="259" t="s">
        <v>277</v>
      </c>
      <c r="C38" s="240">
        <f>C33-C35+C37</f>
        <v>0</v>
      </c>
      <c r="D38" s="162">
        <f>D33-D35+D37</f>
        <v>0</v>
      </c>
      <c r="E38" s="162">
        <f t="shared" ref="E38:BP38" si="53">E33-E35+E37</f>
        <v>0</v>
      </c>
      <c r="F38" s="162">
        <f t="shared" si="53"/>
        <v>0</v>
      </c>
      <c r="G38" s="162">
        <f t="shared" si="53"/>
        <v>0</v>
      </c>
      <c r="H38" s="162">
        <f t="shared" si="53"/>
        <v>0</v>
      </c>
      <c r="I38" s="162">
        <f t="shared" si="53"/>
        <v>0</v>
      </c>
      <c r="J38" s="162">
        <f t="shared" si="53"/>
        <v>0</v>
      </c>
      <c r="K38" s="162">
        <f t="shared" si="53"/>
        <v>0</v>
      </c>
      <c r="L38" s="162">
        <f t="shared" si="53"/>
        <v>0</v>
      </c>
      <c r="M38" s="162">
        <f t="shared" si="53"/>
        <v>0</v>
      </c>
      <c r="N38" s="162">
        <f t="shared" si="53"/>
        <v>0</v>
      </c>
      <c r="O38" s="162">
        <f t="shared" si="53"/>
        <v>0</v>
      </c>
      <c r="P38" s="162">
        <f t="shared" si="53"/>
        <v>0</v>
      </c>
      <c r="Q38" s="162">
        <f t="shared" si="53"/>
        <v>0</v>
      </c>
      <c r="R38" s="162">
        <f t="shared" si="53"/>
        <v>0</v>
      </c>
      <c r="S38" s="162">
        <f t="shared" si="53"/>
        <v>0</v>
      </c>
      <c r="T38" s="162">
        <f t="shared" si="53"/>
        <v>0</v>
      </c>
      <c r="U38" s="162">
        <f t="shared" si="53"/>
        <v>0</v>
      </c>
      <c r="V38" s="162">
        <f t="shared" si="53"/>
        <v>0</v>
      </c>
      <c r="W38" s="162">
        <f t="shared" si="53"/>
        <v>0</v>
      </c>
      <c r="X38" s="162">
        <f t="shared" si="53"/>
        <v>0</v>
      </c>
      <c r="Y38" s="162">
        <f t="shared" si="53"/>
        <v>0</v>
      </c>
      <c r="Z38" s="162">
        <f t="shared" si="53"/>
        <v>0</v>
      </c>
      <c r="AA38" s="162">
        <f t="shared" si="53"/>
        <v>0</v>
      </c>
      <c r="AB38" s="162">
        <f t="shared" si="53"/>
        <v>0</v>
      </c>
      <c r="AC38" s="162">
        <f t="shared" si="53"/>
        <v>0</v>
      </c>
      <c r="AD38" s="162">
        <f t="shared" si="53"/>
        <v>0</v>
      </c>
      <c r="AE38" s="162">
        <f t="shared" si="53"/>
        <v>0</v>
      </c>
      <c r="AF38" s="162">
        <f t="shared" si="53"/>
        <v>0</v>
      </c>
      <c r="AG38" s="162">
        <f t="shared" si="53"/>
        <v>0</v>
      </c>
      <c r="AH38" s="162">
        <f t="shared" si="53"/>
        <v>0</v>
      </c>
      <c r="AI38" s="162">
        <f t="shared" si="53"/>
        <v>0</v>
      </c>
      <c r="AJ38" s="162">
        <f t="shared" si="53"/>
        <v>0</v>
      </c>
      <c r="AK38" s="162">
        <f t="shared" si="53"/>
        <v>0</v>
      </c>
      <c r="AL38" s="162">
        <f t="shared" si="53"/>
        <v>0</v>
      </c>
      <c r="AM38" s="162">
        <f t="shared" ca="1" si="53"/>
        <v>11693022.153749999</v>
      </c>
      <c r="AN38" s="162">
        <f t="shared" ca="1" si="53"/>
        <v>11693022.153749999</v>
      </c>
      <c r="AO38" s="162">
        <f t="shared" ca="1" si="53"/>
        <v>11693022.153749999</v>
      </c>
      <c r="AP38" s="162">
        <f t="shared" ca="1" si="53"/>
        <v>11693022.153749999</v>
      </c>
      <c r="AQ38" s="162">
        <f t="shared" ca="1" si="53"/>
        <v>11693022.153749999</v>
      </c>
      <c r="AR38" s="162">
        <f t="shared" ca="1" si="53"/>
        <v>11693022.153749999</v>
      </c>
      <c r="AS38" s="162">
        <f t="shared" ca="1" si="53"/>
        <v>11693022.153749999</v>
      </c>
      <c r="AT38" s="162">
        <f t="shared" ca="1" si="53"/>
        <v>11693022.153749999</v>
      </c>
      <c r="AU38" s="162">
        <f t="shared" ca="1" si="53"/>
        <v>11693022.153749999</v>
      </c>
      <c r="AV38" s="162">
        <f t="shared" ca="1" si="53"/>
        <v>11693022.153749999</v>
      </c>
      <c r="AW38" s="162">
        <f t="shared" ca="1" si="53"/>
        <v>11693022.153749999</v>
      </c>
      <c r="AX38" s="162">
        <f t="shared" ca="1" si="53"/>
        <v>11693022.153749999</v>
      </c>
      <c r="AY38" s="162">
        <f t="shared" ca="1" si="53"/>
        <v>11693022.153749999</v>
      </c>
      <c r="AZ38" s="162">
        <f t="shared" ca="1" si="53"/>
        <v>11693022.153749999</v>
      </c>
      <c r="BA38" s="162">
        <f t="shared" ca="1" si="53"/>
        <v>11693022.153749999</v>
      </c>
      <c r="BB38" s="162">
        <f t="shared" ca="1" si="53"/>
        <v>11693022.153749999</v>
      </c>
      <c r="BC38" s="162">
        <f t="shared" ca="1" si="53"/>
        <v>11693022.153749999</v>
      </c>
      <c r="BD38" s="162">
        <f t="shared" ca="1" si="53"/>
        <v>11693022.153749999</v>
      </c>
      <c r="BE38" s="162">
        <f t="shared" ca="1" si="53"/>
        <v>11693022.153749999</v>
      </c>
      <c r="BF38" s="162">
        <f t="shared" ca="1" si="53"/>
        <v>11693022.153749999</v>
      </c>
      <c r="BG38" s="162">
        <f t="shared" ca="1" si="53"/>
        <v>11693022.153749999</v>
      </c>
      <c r="BH38" s="162">
        <f t="shared" ca="1" si="53"/>
        <v>11693022.153749999</v>
      </c>
      <c r="BI38" s="162">
        <f t="shared" ca="1" si="53"/>
        <v>11693022.153749999</v>
      </c>
      <c r="BJ38" s="162">
        <f t="shared" ca="1" si="53"/>
        <v>11693022.153749999</v>
      </c>
      <c r="BK38" s="162">
        <f t="shared" ca="1" si="53"/>
        <v>11693022.153749999</v>
      </c>
      <c r="BL38" s="162">
        <f t="shared" ca="1" si="53"/>
        <v>11693022.153749999</v>
      </c>
      <c r="BM38" s="162">
        <f t="shared" ca="1" si="53"/>
        <v>11693022.153749999</v>
      </c>
      <c r="BN38" s="162">
        <f t="shared" ca="1" si="53"/>
        <v>11693022.153749999</v>
      </c>
      <c r="BO38" s="162">
        <f t="shared" ca="1" si="53"/>
        <v>11693022.153749999</v>
      </c>
      <c r="BP38" s="162">
        <f t="shared" ca="1" si="53"/>
        <v>11693022.153749999</v>
      </c>
      <c r="BQ38" s="162">
        <f t="shared" ref="BQ38:EB38" ca="1" si="54">BQ33-BQ35+BQ37</f>
        <v>11693022.153749999</v>
      </c>
      <c r="BR38" s="162">
        <f t="shared" ca="1" si="54"/>
        <v>11693022.153749999</v>
      </c>
      <c r="BS38" s="162">
        <f t="shared" ca="1" si="54"/>
        <v>11693022.153749999</v>
      </c>
      <c r="BT38" s="162">
        <f t="shared" ca="1" si="54"/>
        <v>11693022.153749999</v>
      </c>
      <c r="BU38" s="162">
        <f t="shared" ca="1" si="54"/>
        <v>11693022.153749999</v>
      </c>
      <c r="BV38" s="162">
        <f t="shared" ca="1" si="54"/>
        <v>11693022.153749999</v>
      </c>
      <c r="BW38" s="162">
        <f t="shared" ca="1" si="54"/>
        <v>11693022.153749999</v>
      </c>
      <c r="BX38" s="162">
        <f t="shared" ca="1" si="54"/>
        <v>11677624.161298824</v>
      </c>
      <c r="BY38" s="162">
        <f t="shared" ca="1" si="54"/>
        <v>11662168.426375957</v>
      </c>
      <c r="BZ38" s="162">
        <f t="shared" ca="1" si="54"/>
        <v>11646654.732447131</v>
      </c>
      <c r="CA38" s="162">
        <f t="shared" ca="1" si="54"/>
        <v>11631082.862166069</v>
      </c>
      <c r="CB38" s="162">
        <f t="shared" ca="1" si="54"/>
        <v>11615452.597371455</v>
      </c>
      <c r="CC38" s="162">
        <f t="shared" ca="1" si="54"/>
        <v>11599763.719083861</v>
      </c>
      <c r="CD38" s="162">
        <f t="shared" ca="1" si="54"/>
        <v>11584016.007502688</v>
      </c>
      <c r="CE38" s="162">
        <f t="shared" ca="1" si="54"/>
        <v>11568209.242003087</v>
      </c>
      <c r="CF38" s="162">
        <f t="shared" ca="1" si="54"/>
        <v>11552343.201132862</v>
      </c>
      <c r="CG38" s="162">
        <f t="shared" ca="1" si="54"/>
        <v>11536417.662609372</v>
      </c>
      <c r="CH38" s="162">
        <f t="shared" ca="1" si="54"/>
        <v>11520432.40331642</v>
      </c>
      <c r="CI38" s="162">
        <f t="shared" ca="1" si="54"/>
        <v>0</v>
      </c>
      <c r="CJ38" s="162">
        <f t="shared" ca="1" si="54"/>
        <v>0</v>
      </c>
      <c r="CK38" s="162">
        <f t="shared" ca="1" si="54"/>
        <v>0</v>
      </c>
      <c r="CL38" s="162">
        <f t="shared" ca="1" si="54"/>
        <v>0</v>
      </c>
      <c r="CM38" s="162">
        <f t="shared" ca="1" si="54"/>
        <v>0</v>
      </c>
      <c r="CN38" s="162">
        <f t="shared" ca="1" si="54"/>
        <v>0</v>
      </c>
      <c r="CO38" s="162">
        <f t="shared" ca="1" si="54"/>
        <v>0</v>
      </c>
      <c r="CP38" s="162">
        <f t="shared" ca="1" si="54"/>
        <v>0</v>
      </c>
      <c r="CQ38" s="162">
        <f t="shared" ca="1" si="54"/>
        <v>0</v>
      </c>
      <c r="CR38" s="162">
        <f t="shared" ca="1" si="54"/>
        <v>0</v>
      </c>
      <c r="CS38" s="162">
        <f t="shared" ca="1" si="54"/>
        <v>0</v>
      </c>
      <c r="CT38" s="162">
        <f t="shared" ca="1" si="54"/>
        <v>0</v>
      </c>
      <c r="CU38" s="162">
        <f t="shared" ca="1" si="54"/>
        <v>0</v>
      </c>
      <c r="CV38" s="162">
        <f t="shared" ca="1" si="54"/>
        <v>0</v>
      </c>
      <c r="CW38" s="162">
        <f t="shared" ca="1" si="54"/>
        <v>0</v>
      </c>
      <c r="CX38" s="162">
        <f t="shared" ca="1" si="54"/>
        <v>0</v>
      </c>
      <c r="CY38" s="162">
        <f t="shared" ca="1" si="54"/>
        <v>0</v>
      </c>
      <c r="CZ38" s="162">
        <f t="shared" ca="1" si="54"/>
        <v>0</v>
      </c>
      <c r="DA38" s="162">
        <f t="shared" ca="1" si="54"/>
        <v>0</v>
      </c>
      <c r="DB38" s="162">
        <f t="shared" ca="1" si="54"/>
        <v>0</v>
      </c>
      <c r="DC38" s="162">
        <f t="shared" ca="1" si="54"/>
        <v>0</v>
      </c>
      <c r="DD38" s="162">
        <f t="shared" ca="1" si="54"/>
        <v>0</v>
      </c>
      <c r="DE38" s="162">
        <f t="shared" ca="1" si="54"/>
        <v>0</v>
      </c>
      <c r="DF38" s="162">
        <f t="shared" ca="1" si="54"/>
        <v>0</v>
      </c>
      <c r="DG38" s="162">
        <f t="shared" ca="1" si="54"/>
        <v>0</v>
      </c>
      <c r="DH38" s="162">
        <f t="shared" ca="1" si="54"/>
        <v>0</v>
      </c>
      <c r="DI38" s="162">
        <f t="shared" ca="1" si="54"/>
        <v>0</v>
      </c>
      <c r="DJ38" s="162">
        <f t="shared" ca="1" si="54"/>
        <v>0</v>
      </c>
      <c r="DK38" s="162">
        <f t="shared" ca="1" si="54"/>
        <v>0</v>
      </c>
      <c r="DL38" s="162">
        <f t="shared" ca="1" si="54"/>
        <v>0</v>
      </c>
      <c r="DM38" s="162">
        <f t="shared" ca="1" si="54"/>
        <v>0</v>
      </c>
      <c r="DN38" s="162">
        <f t="shared" ca="1" si="54"/>
        <v>0</v>
      </c>
      <c r="DO38" s="162">
        <f t="shared" ca="1" si="54"/>
        <v>0</v>
      </c>
      <c r="DP38" s="162">
        <f t="shared" ca="1" si="54"/>
        <v>0</v>
      </c>
      <c r="DQ38" s="162">
        <f t="shared" ca="1" si="54"/>
        <v>0</v>
      </c>
      <c r="DR38" s="162">
        <f t="shared" ca="1" si="54"/>
        <v>0</v>
      </c>
      <c r="DS38" s="162">
        <f t="shared" ca="1" si="54"/>
        <v>0</v>
      </c>
      <c r="DT38" s="162">
        <f t="shared" ca="1" si="54"/>
        <v>0</v>
      </c>
      <c r="DU38" s="162">
        <f t="shared" ca="1" si="54"/>
        <v>0</v>
      </c>
      <c r="DV38" s="162">
        <f t="shared" ca="1" si="54"/>
        <v>0</v>
      </c>
      <c r="DW38" s="162">
        <f t="shared" ca="1" si="54"/>
        <v>0</v>
      </c>
      <c r="DX38" s="162">
        <f t="shared" ca="1" si="54"/>
        <v>0</v>
      </c>
      <c r="DY38" s="162">
        <f t="shared" ca="1" si="54"/>
        <v>0</v>
      </c>
      <c r="DZ38" s="162">
        <f t="shared" ca="1" si="54"/>
        <v>0</v>
      </c>
      <c r="EA38" s="162">
        <f t="shared" ca="1" si="54"/>
        <v>0</v>
      </c>
      <c r="EB38" s="162">
        <f t="shared" ca="1" si="54"/>
        <v>0</v>
      </c>
      <c r="EC38" s="162">
        <f t="shared" ref="EC38:EE38" ca="1" si="55">EC33-EC35+EC37</f>
        <v>0</v>
      </c>
      <c r="ED38" s="162">
        <f t="shared" ca="1" si="55"/>
        <v>0</v>
      </c>
      <c r="EE38" s="163">
        <f t="shared" ca="1" si="55"/>
        <v>0</v>
      </c>
    </row>
    <row r="39" spans="1:135" x14ac:dyDescent="0.25">
      <c r="B39" s="87" t="s">
        <v>279</v>
      </c>
      <c r="C39" s="260">
        <f>IF(Summary!$E$32="Floating",IFERROR(VLOOKUP(Financing!C32,Financing!$D$46:$E$166,2,0)+Summary!$E$34,Financing!B39),SUM(Summary!$E$33:$E$34))</f>
        <v>4.4999999999999998E-2</v>
      </c>
      <c r="D39" s="224">
        <f>IF(Summary!$E$32="Floating",IFERROR(VLOOKUP(Financing!D32,Financing!$D$46:$E$166,2,0)+Summary!$E$34,Financing!C39),SUM(Summary!$E$33:$E$34))</f>
        <v>4.4999999999999998E-2</v>
      </c>
      <c r="E39" s="224">
        <f>IF(Summary!$E$32="Floating",IFERROR(VLOOKUP(Financing!E32,Financing!$D$46:$E$166,2,0)+Summary!$E$34,Financing!D39),SUM(Summary!$E$33:$E$34))</f>
        <v>4.4999999999999998E-2</v>
      </c>
      <c r="F39" s="224">
        <f>IF(Summary!$E$32="Floating",IFERROR(VLOOKUP(Financing!F32,Financing!$D$46:$E$166,2,0)+Summary!$E$34,Financing!E39),SUM(Summary!$E$33:$E$34))</f>
        <v>4.4999999999999998E-2</v>
      </c>
      <c r="G39" s="224">
        <f>IF(Summary!$E$32="Floating",IFERROR(VLOOKUP(Financing!G32,Financing!$D$46:$E$166,2,0)+Summary!$E$34,Financing!F39),SUM(Summary!$E$33:$E$34))</f>
        <v>4.4999999999999998E-2</v>
      </c>
      <c r="H39" s="224">
        <f>IF(Summary!$E$32="Floating",IFERROR(VLOOKUP(Financing!H32,Financing!$D$46:$E$166,2,0)+Summary!$E$34,Financing!G39),SUM(Summary!$E$33:$E$34))</f>
        <v>4.4999999999999998E-2</v>
      </c>
      <c r="I39" s="224">
        <f>IF(Summary!$E$32="Floating",IFERROR(VLOOKUP(Financing!I32,Financing!$D$46:$E$166,2,0)+Summary!$E$34,Financing!H39),SUM(Summary!$E$33:$E$34))</f>
        <v>4.4999999999999998E-2</v>
      </c>
      <c r="J39" s="224">
        <f>IF(Summary!$E$32="Floating",IFERROR(VLOOKUP(Financing!J32,Financing!$D$46:$E$166,2,0)+Summary!$E$34,Financing!I39),SUM(Summary!$E$33:$E$34))</f>
        <v>4.4999999999999998E-2</v>
      </c>
      <c r="K39" s="224">
        <f>IF(Summary!$E$32="Floating",IFERROR(VLOOKUP(Financing!K32,Financing!$D$46:$E$166,2,0)+Summary!$E$34,Financing!J39),SUM(Summary!$E$33:$E$34))</f>
        <v>4.4999999999999998E-2</v>
      </c>
      <c r="L39" s="224">
        <f>IF(Summary!$E$32="Floating",IFERROR(VLOOKUP(Financing!L32,Financing!$D$46:$E$166,2,0)+Summary!$E$34,Financing!K39),SUM(Summary!$E$33:$E$34))</f>
        <v>4.4999999999999998E-2</v>
      </c>
      <c r="M39" s="224">
        <f>IF(Summary!$E$32="Floating",IFERROR(VLOOKUP(Financing!M32,Financing!$D$46:$E$166,2,0)+Summary!$E$34,Financing!L39),SUM(Summary!$E$33:$E$34))</f>
        <v>4.4999999999999998E-2</v>
      </c>
      <c r="N39" s="224">
        <f>IF(Summary!$E$32="Floating",IFERROR(VLOOKUP(Financing!N32,Financing!$D$46:$E$166,2,0)+Summary!$E$34,Financing!M39),SUM(Summary!$E$33:$E$34))</f>
        <v>4.4999999999999998E-2</v>
      </c>
      <c r="O39" s="224">
        <f>IF(Summary!$E$32="Floating",IFERROR(VLOOKUP(Financing!O32,Financing!$D$46:$E$166,2,0)+Summary!$E$34,Financing!N39),SUM(Summary!$E$33:$E$34))</f>
        <v>4.4999999999999998E-2</v>
      </c>
      <c r="P39" s="224">
        <f>IF(Summary!$E$32="Floating",IFERROR(VLOOKUP(Financing!P32,Financing!$D$46:$E$166,2,0)+Summary!$E$34,Financing!O39),SUM(Summary!$E$33:$E$34))</f>
        <v>4.4999999999999998E-2</v>
      </c>
      <c r="Q39" s="224">
        <f>IF(Summary!$E$32="Floating",IFERROR(VLOOKUP(Financing!Q32,Financing!$D$46:$E$166,2,0)+Summary!$E$34,Financing!P39),SUM(Summary!$E$33:$E$34))</f>
        <v>4.4999999999999998E-2</v>
      </c>
      <c r="R39" s="224">
        <f>IF(Summary!$E$32="Floating",IFERROR(VLOOKUP(Financing!R32,Financing!$D$46:$E$166,2,0)+Summary!$E$34,Financing!Q39),SUM(Summary!$E$33:$E$34))</f>
        <v>4.4999999999999998E-2</v>
      </c>
      <c r="S39" s="224">
        <f>IF(Summary!$E$32="Floating",IFERROR(VLOOKUP(Financing!S32,Financing!$D$46:$E$166,2,0)+Summary!$E$34,Financing!R39),SUM(Summary!$E$33:$E$34))</f>
        <v>4.4999999999999998E-2</v>
      </c>
      <c r="T39" s="224">
        <f>IF(Summary!$E$32="Floating",IFERROR(VLOOKUP(Financing!T32,Financing!$D$46:$E$166,2,0)+Summary!$E$34,Financing!S39),SUM(Summary!$E$33:$E$34))</f>
        <v>4.4999999999999998E-2</v>
      </c>
      <c r="U39" s="224">
        <f>IF(Summary!$E$32="Floating",IFERROR(VLOOKUP(Financing!U32,Financing!$D$46:$E$166,2,0)+Summary!$E$34,Financing!T39),SUM(Summary!$E$33:$E$34))</f>
        <v>4.4999999999999998E-2</v>
      </c>
      <c r="V39" s="224">
        <f>IF(Summary!$E$32="Floating",IFERROR(VLOOKUP(Financing!V32,Financing!$D$46:$E$166,2,0)+Summary!$E$34,Financing!U39),SUM(Summary!$E$33:$E$34))</f>
        <v>4.4999999999999998E-2</v>
      </c>
      <c r="W39" s="224">
        <f>IF(Summary!$E$32="Floating",IFERROR(VLOOKUP(Financing!W32,Financing!$D$46:$E$166,2,0)+Summary!$E$34,Financing!V39),SUM(Summary!$E$33:$E$34))</f>
        <v>4.4999999999999998E-2</v>
      </c>
      <c r="X39" s="224">
        <f>IF(Summary!$E$32="Floating",IFERROR(VLOOKUP(Financing!X32,Financing!$D$46:$E$166,2,0)+Summary!$E$34,Financing!W39),SUM(Summary!$E$33:$E$34))</f>
        <v>4.4999999999999998E-2</v>
      </c>
      <c r="Y39" s="224">
        <f>IF(Summary!$E$32="Floating",IFERROR(VLOOKUP(Financing!Y32,Financing!$D$46:$E$166,2,0)+Summary!$E$34,Financing!X39),SUM(Summary!$E$33:$E$34))</f>
        <v>4.4999999999999998E-2</v>
      </c>
      <c r="Z39" s="224">
        <f>IF(Summary!$E$32="Floating",IFERROR(VLOOKUP(Financing!Z32,Financing!$D$46:$E$166,2,0)+Summary!$E$34,Financing!Y39),SUM(Summary!$E$33:$E$34))</f>
        <v>4.4999999999999998E-2</v>
      </c>
      <c r="AA39" s="224">
        <f>IF(Summary!$E$32="Floating",IFERROR(VLOOKUP(Financing!AA32,Financing!$D$46:$E$166,2,0)+Summary!$E$34,Financing!Z39),SUM(Summary!$E$33:$E$34))</f>
        <v>4.4999999999999998E-2</v>
      </c>
      <c r="AB39" s="224">
        <f>IF(Summary!$E$32="Floating",IFERROR(VLOOKUP(Financing!AB32,Financing!$D$46:$E$166,2,0)+Summary!$E$34,Financing!AA39),SUM(Summary!$E$33:$E$34))</f>
        <v>4.4999999999999998E-2</v>
      </c>
      <c r="AC39" s="224">
        <f>IF(Summary!$E$32="Floating",IFERROR(VLOOKUP(Financing!AC32,Financing!$D$46:$E$166,2,0)+Summary!$E$34,Financing!AB39),SUM(Summary!$E$33:$E$34))</f>
        <v>4.4999999999999998E-2</v>
      </c>
      <c r="AD39" s="224">
        <f>IF(Summary!$E$32="Floating",IFERROR(VLOOKUP(Financing!AD32,Financing!$D$46:$E$166,2,0)+Summary!$E$34,Financing!AC39),SUM(Summary!$E$33:$E$34))</f>
        <v>4.4999999999999998E-2</v>
      </c>
      <c r="AE39" s="224">
        <f>IF(Summary!$E$32="Floating",IFERROR(VLOOKUP(Financing!AE32,Financing!$D$46:$E$166,2,0)+Summary!$E$34,Financing!AD39),SUM(Summary!$E$33:$E$34))</f>
        <v>4.4999999999999998E-2</v>
      </c>
      <c r="AF39" s="224">
        <f>IF(Summary!$E$32="Floating",IFERROR(VLOOKUP(Financing!AF32,Financing!$D$46:$E$166,2,0)+Summary!$E$34,Financing!AE39),SUM(Summary!$E$33:$E$34))</f>
        <v>4.4999999999999998E-2</v>
      </c>
      <c r="AG39" s="224">
        <f>IF(Summary!$E$32="Floating",IFERROR(VLOOKUP(Financing!AG32,Financing!$D$46:$E$166,2,0)+Summary!$E$34,Financing!AF39),SUM(Summary!$E$33:$E$34))</f>
        <v>4.4999999999999998E-2</v>
      </c>
      <c r="AH39" s="224">
        <f>IF(Summary!$E$32="Floating",IFERROR(VLOOKUP(Financing!AH32,Financing!$D$46:$E$166,2,0)+Summary!$E$34,Financing!AG39),SUM(Summary!$E$33:$E$34))</f>
        <v>4.4999999999999998E-2</v>
      </c>
      <c r="AI39" s="224">
        <f>IF(Summary!$E$32="Floating",IFERROR(VLOOKUP(Financing!AI32,Financing!$D$46:$E$166,2,0)+Summary!$E$34,Financing!AH39),SUM(Summary!$E$33:$E$34))</f>
        <v>4.4999999999999998E-2</v>
      </c>
      <c r="AJ39" s="224">
        <f>IF(Summary!$E$32="Floating",IFERROR(VLOOKUP(Financing!AJ32,Financing!$D$46:$E$166,2,0)+Summary!$E$34,Financing!AI39),SUM(Summary!$E$33:$E$34))</f>
        <v>4.4999999999999998E-2</v>
      </c>
      <c r="AK39" s="224">
        <f>IF(Summary!$E$32="Floating",IFERROR(VLOOKUP(Financing!AK32,Financing!$D$46:$E$166,2,0)+Summary!$E$34,Financing!AJ39),SUM(Summary!$E$33:$E$34))</f>
        <v>4.4999999999999998E-2</v>
      </c>
      <c r="AL39" s="224">
        <f>IF(Summary!$E$32="Floating",IFERROR(VLOOKUP(Financing!AL32,Financing!$D$46:$E$166,2,0)+Summary!$E$34,Financing!AK39),SUM(Summary!$E$33:$E$34))</f>
        <v>4.4999999999999998E-2</v>
      </c>
      <c r="AM39" s="224">
        <f>IF(Summary!$E$32="Floating",IFERROR(VLOOKUP(Financing!AM32,Financing!$D$46:$E$166,2,0)+Summary!$E$34,Financing!AL39),SUM(Summary!$E$33:$E$34))</f>
        <v>4.4999999999999998E-2</v>
      </c>
      <c r="AN39" s="224">
        <f>IF(Summary!$E$32="Floating",IFERROR(VLOOKUP(Financing!AN32,Financing!$D$46:$E$166,2,0)+Summary!$E$34,Financing!AM39),SUM(Summary!$E$33:$E$34))</f>
        <v>4.4999999999999998E-2</v>
      </c>
      <c r="AO39" s="224">
        <f>IF(Summary!$E$32="Floating",IFERROR(VLOOKUP(Financing!AO32,Financing!$D$46:$E$166,2,0)+Summary!$E$34,Financing!AN39),SUM(Summary!$E$33:$E$34))</f>
        <v>4.4999999999999998E-2</v>
      </c>
      <c r="AP39" s="224">
        <f>IF(Summary!$E$32="Floating",IFERROR(VLOOKUP(Financing!AP32,Financing!$D$46:$E$166,2,0)+Summary!$E$34,Financing!AO39),SUM(Summary!$E$33:$E$34))</f>
        <v>4.4999999999999998E-2</v>
      </c>
      <c r="AQ39" s="224">
        <f>IF(Summary!$E$32="Floating",IFERROR(VLOOKUP(Financing!AQ32,Financing!$D$46:$E$166,2,0)+Summary!$E$34,Financing!AP39),SUM(Summary!$E$33:$E$34))</f>
        <v>4.4999999999999998E-2</v>
      </c>
      <c r="AR39" s="224">
        <f>IF(Summary!$E$32="Floating",IFERROR(VLOOKUP(Financing!AR32,Financing!$D$46:$E$166,2,0)+Summary!$E$34,Financing!AQ39),SUM(Summary!$E$33:$E$34))</f>
        <v>4.4999999999999998E-2</v>
      </c>
      <c r="AS39" s="224">
        <f>IF(Summary!$E$32="Floating",IFERROR(VLOOKUP(Financing!AS32,Financing!$D$46:$E$166,2,0)+Summary!$E$34,Financing!AR39),SUM(Summary!$E$33:$E$34))</f>
        <v>4.4999999999999998E-2</v>
      </c>
      <c r="AT39" s="224">
        <f>IF(Summary!$E$32="Floating",IFERROR(VLOOKUP(Financing!AT32,Financing!$D$46:$E$166,2,0)+Summary!$E$34,Financing!AS39),SUM(Summary!$E$33:$E$34))</f>
        <v>4.4999999999999998E-2</v>
      </c>
      <c r="AU39" s="224">
        <f>IF(Summary!$E$32="Floating",IFERROR(VLOOKUP(Financing!AU32,Financing!$D$46:$E$166,2,0)+Summary!$E$34,Financing!AT39),SUM(Summary!$E$33:$E$34))</f>
        <v>4.4999999999999998E-2</v>
      </c>
      <c r="AV39" s="224">
        <f>IF(Summary!$E$32="Floating",IFERROR(VLOOKUP(Financing!AV32,Financing!$D$46:$E$166,2,0)+Summary!$E$34,Financing!AU39),SUM(Summary!$E$33:$E$34))</f>
        <v>4.4999999999999998E-2</v>
      </c>
      <c r="AW39" s="224">
        <f>IF(Summary!$E$32="Floating",IFERROR(VLOOKUP(Financing!AW32,Financing!$D$46:$E$166,2,0)+Summary!$E$34,Financing!AV39),SUM(Summary!$E$33:$E$34))</f>
        <v>4.4999999999999998E-2</v>
      </c>
      <c r="AX39" s="224">
        <f>IF(Summary!$E$32="Floating",IFERROR(VLOOKUP(Financing!AX32,Financing!$D$46:$E$166,2,0)+Summary!$E$34,Financing!AW39),SUM(Summary!$E$33:$E$34))</f>
        <v>4.4999999999999998E-2</v>
      </c>
      <c r="AY39" s="224">
        <f>IF(Summary!$E$32="Floating",IFERROR(VLOOKUP(Financing!AY32,Financing!$D$46:$E$166,2,0)+Summary!$E$34,Financing!AX39),SUM(Summary!$E$33:$E$34))</f>
        <v>4.4999999999999998E-2</v>
      </c>
      <c r="AZ39" s="224">
        <f>IF(Summary!$E$32="Floating",IFERROR(VLOOKUP(Financing!AZ32,Financing!$D$46:$E$166,2,0)+Summary!$E$34,Financing!AY39),SUM(Summary!$E$33:$E$34))</f>
        <v>4.4999999999999998E-2</v>
      </c>
      <c r="BA39" s="224">
        <f>IF(Summary!$E$32="Floating",IFERROR(VLOOKUP(Financing!BA32,Financing!$D$46:$E$166,2,0)+Summary!$E$34,Financing!AZ39),SUM(Summary!$E$33:$E$34))</f>
        <v>4.4999999999999998E-2</v>
      </c>
      <c r="BB39" s="224">
        <f>IF(Summary!$E$32="Floating",IFERROR(VLOOKUP(Financing!BB32,Financing!$D$46:$E$166,2,0)+Summary!$E$34,Financing!BA39),SUM(Summary!$E$33:$E$34))</f>
        <v>4.4999999999999998E-2</v>
      </c>
      <c r="BC39" s="224">
        <f>IF(Summary!$E$32="Floating",IFERROR(VLOOKUP(Financing!BC32,Financing!$D$46:$E$166,2,0)+Summary!$E$34,Financing!BB39),SUM(Summary!$E$33:$E$34))</f>
        <v>4.4999999999999998E-2</v>
      </c>
      <c r="BD39" s="224">
        <f>IF(Summary!$E$32="Floating",IFERROR(VLOOKUP(Financing!BD32,Financing!$D$46:$E$166,2,0)+Summary!$E$34,Financing!BC39),SUM(Summary!$E$33:$E$34))</f>
        <v>4.4999999999999998E-2</v>
      </c>
      <c r="BE39" s="224">
        <f>IF(Summary!$E$32="Floating",IFERROR(VLOOKUP(Financing!BE32,Financing!$D$46:$E$166,2,0)+Summary!$E$34,Financing!BD39),SUM(Summary!$E$33:$E$34))</f>
        <v>4.4999999999999998E-2</v>
      </c>
      <c r="BF39" s="224">
        <f>IF(Summary!$E$32="Floating",IFERROR(VLOOKUP(Financing!BF32,Financing!$D$46:$E$166,2,0)+Summary!$E$34,Financing!BE39),SUM(Summary!$E$33:$E$34))</f>
        <v>4.4999999999999998E-2</v>
      </c>
      <c r="BG39" s="224">
        <f>IF(Summary!$E$32="Floating",IFERROR(VLOOKUP(Financing!BG32,Financing!$D$46:$E$166,2,0)+Summary!$E$34,Financing!BF39),SUM(Summary!$E$33:$E$34))</f>
        <v>4.4999999999999998E-2</v>
      </c>
      <c r="BH39" s="224">
        <f>IF(Summary!$E$32="Floating",IFERROR(VLOOKUP(Financing!BH32,Financing!$D$46:$E$166,2,0)+Summary!$E$34,Financing!BG39),SUM(Summary!$E$33:$E$34))</f>
        <v>4.4999999999999998E-2</v>
      </c>
      <c r="BI39" s="224">
        <f>IF(Summary!$E$32="Floating",IFERROR(VLOOKUP(Financing!BI32,Financing!$D$46:$E$166,2,0)+Summary!$E$34,Financing!BH39),SUM(Summary!$E$33:$E$34))</f>
        <v>4.4999999999999998E-2</v>
      </c>
      <c r="BJ39" s="224">
        <f>IF(Summary!$E$32="Floating",IFERROR(VLOOKUP(Financing!BJ32,Financing!$D$46:$E$166,2,0)+Summary!$E$34,Financing!BI39),SUM(Summary!$E$33:$E$34))</f>
        <v>4.4999999999999998E-2</v>
      </c>
      <c r="BK39" s="224">
        <f>IF(Summary!$E$32="Floating",IFERROR(VLOOKUP(Financing!BK32,Financing!$D$46:$E$166,2,0)+Summary!$E$34,Financing!BJ39),SUM(Summary!$E$33:$E$34))</f>
        <v>4.4999999999999998E-2</v>
      </c>
      <c r="BL39" s="224">
        <f>IF(Summary!$E$32="Floating",IFERROR(VLOOKUP(Financing!BL32,Financing!$D$46:$E$166,2,0)+Summary!$E$34,Financing!BK39),SUM(Summary!$E$33:$E$34))</f>
        <v>4.4999999999999998E-2</v>
      </c>
      <c r="BM39" s="224">
        <f>IF(Summary!$E$32="Floating",IFERROR(VLOOKUP(Financing!BM32,Financing!$D$46:$E$166,2,0)+Summary!$E$34,Financing!BL39),SUM(Summary!$E$33:$E$34))</f>
        <v>4.4999999999999998E-2</v>
      </c>
      <c r="BN39" s="224">
        <f>IF(Summary!$E$32="Floating",IFERROR(VLOOKUP(Financing!BN32,Financing!$D$46:$E$166,2,0)+Summary!$E$34,Financing!BM39),SUM(Summary!$E$33:$E$34))</f>
        <v>4.4999999999999998E-2</v>
      </c>
      <c r="BO39" s="224">
        <f>IF(Summary!$E$32="Floating",IFERROR(VLOOKUP(Financing!BO32,Financing!$D$46:$E$166,2,0)+Summary!$E$34,Financing!BN39),SUM(Summary!$E$33:$E$34))</f>
        <v>4.4999999999999998E-2</v>
      </c>
      <c r="BP39" s="224">
        <f>IF(Summary!$E$32="Floating",IFERROR(VLOOKUP(Financing!BP32,Financing!$D$46:$E$166,2,0)+Summary!$E$34,Financing!BO39),SUM(Summary!$E$33:$E$34))</f>
        <v>4.4999999999999998E-2</v>
      </c>
      <c r="BQ39" s="224">
        <f>IF(Summary!$E$32="Floating",IFERROR(VLOOKUP(Financing!BQ32,Financing!$D$46:$E$166,2,0)+Summary!$E$34,Financing!BP39),SUM(Summary!$E$33:$E$34))</f>
        <v>4.4999999999999998E-2</v>
      </c>
      <c r="BR39" s="224">
        <f>IF(Summary!$E$32="Floating",IFERROR(VLOOKUP(Financing!BR32,Financing!$D$46:$E$166,2,0)+Summary!$E$34,Financing!BQ39),SUM(Summary!$E$33:$E$34))</f>
        <v>4.4999999999999998E-2</v>
      </c>
      <c r="BS39" s="224">
        <f>IF(Summary!$E$32="Floating",IFERROR(VLOOKUP(Financing!BS32,Financing!$D$46:$E$166,2,0)+Summary!$E$34,Financing!BR39),SUM(Summary!$E$33:$E$34))</f>
        <v>4.4999999999999998E-2</v>
      </c>
      <c r="BT39" s="224">
        <f>IF(Summary!$E$32="Floating",IFERROR(VLOOKUP(Financing!BT32,Financing!$D$46:$E$166,2,0)+Summary!$E$34,Financing!BS39),SUM(Summary!$E$33:$E$34))</f>
        <v>4.4999999999999998E-2</v>
      </c>
      <c r="BU39" s="224">
        <f>IF(Summary!$E$32="Floating",IFERROR(VLOOKUP(Financing!BU32,Financing!$D$46:$E$166,2,0)+Summary!$E$34,Financing!BT39),SUM(Summary!$E$33:$E$34))</f>
        <v>4.4999999999999998E-2</v>
      </c>
      <c r="BV39" s="224">
        <f>IF(Summary!$E$32="Floating",IFERROR(VLOOKUP(Financing!BV32,Financing!$D$46:$E$166,2,0)+Summary!$E$34,Financing!BU39),SUM(Summary!$E$33:$E$34))</f>
        <v>4.4999999999999998E-2</v>
      </c>
      <c r="BW39" s="224">
        <f>IF(Summary!$E$32="Floating",IFERROR(VLOOKUP(Financing!BW32,Financing!$D$46:$E$166,2,0)+Summary!$E$34,Financing!BV39),SUM(Summary!$E$33:$E$34))</f>
        <v>4.4999999999999998E-2</v>
      </c>
      <c r="BX39" s="224">
        <f>IF(Summary!$E$32="Floating",IFERROR(VLOOKUP(Financing!BX32,Financing!$D$46:$E$166,2,0)+Summary!$E$34,Financing!BW39),SUM(Summary!$E$33:$E$34))</f>
        <v>4.4999999999999998E-2</v>
      </c>
      <c r="BY39" s="224">
        <f>IF(Summary!$E$32="Floating",IFERROR(VLOOKUP(Financing!BY32,Financing!$D$46:$E$166,2,0)+Summary!$E$34,Financing!BX39),SUM(Summary!$E$33:$E$34))</f>
        <v>4.4999999999999998E-2</v>
      </c>
      <c r="BZ39" s="224">
        <f>IF(Summary!$E$32="Floating",IFERROR(VLOOKUP(Financing!BZ32,Financing!$D$46:$E$166,2,0)+Summary!$E$34,Financing!BY39),SUM(Summary!$E$33:$E$34))</f>
        <v>4.4999999999999998E-2</v>
      </c>
      <c r="CA39" s="224">
        <f>IF(Summary!$E$32="Floating",IFERROR(VLOOKUP(Financing!CA32,Financing!$D$46:$E$166,2,0)+Summary!$E$34,Financing!BZ39),SUM(Summary!$E$33:$E$34))</f>
        <v>4.4999999999999998E-2</v>
      </c>
      <c r="CB39" s="224">
        <f>IF(Summary!$E$32="Floating",IFERROR(VLOOKUP(Financing!CB32,Financing!$D$46:$E$166,2,0)+Summary!$E$34,Financing!CA39),SUM(Summary!$E$33:$E$34))</f>
        <v>4.4999999999999998E-2</v>
      </c>
      <c r="CC39" s="224">
        <f>IF(Summary!$E$32="Floating",IFERROR(VLOOKUP(Financing!CC32,Financing!$D$46:$E$166,2,0)+Summary!$E$34,Financing!CB39),SUM(Summary!$E$33:$E$34))</f>
        <v>4.4999999999999998E-2</v>
      </c>
      <c r="CD39" s="224">
        <f>IF(Summary!$E$32="Floating",IFERROR(VLOOKUP(Financing!CD32,Financing!$D$46:$E$166,2,0)+Summary!$E$34,Financing!CC39),SUM(Summary!$E$33:$E$34))</f>
        <v>4.4999999999999998E-2</v>
      </c>
      <c r="CE39" s="224">
        <f>IF(Summary!$E$32="Floating",IFERROR(VLOOKUP(Financing!CE32,Financing!$D$46:$E$166,2,0)+Summary!$E$34,Financing!CD39),SUM(Summary!$E$33:$E$34))</f>
        <v>4.4999999999999998E-2</v>
      </c>
      <c r="CF39" s="224">
        <f>IF(Summary!$E$32="Floating",IFERROR(VLOOKUP(Financing!CF32,Financing!$D$46:$E$166,2,0)+Summary!$E$34,Financing!CE39),SUM(Summary!$E$33:$E$34))</f>
        <v>4.4999999999999998E-2</v>
      </c>
      <c r="CG39" s="224">
        <f>IF(Summary!$E$32="Floating",IFERROR(VLOOKUP(Financing!CG32,Financing!$D$46:$E$166,2,0)+Summary!$E$34,Financing!CF39),SUM(Summary!$E$33:$E$34))</f>
        <v>4.4999999999999998E-2</v>
      </c>
      <c r="CH39" s="224">
        <f>IF(Summary!$E$32="Floating",IFERROR(VLOOKUP(Financing!CH32,Financing!$D$46:$E$166,2,0)+Summary!$E$34,Financing!CG39),SUM(Summary!$E$33:$E$34))</f>
        <v>4.4999999999999998E-2</v>
      </c>
      <c r="CI39" s="224">
        <f>IF(Summary!$E$32="Floating",IFERROR(VLOOKUP(Financing!CI32,Financing!$D$46:$E$166,2,0)+Summary!$E$34,Financing!CH39),SUM(Summary!$E$33:$E$34))</f>
        <v>4.4999999999999998E-2</v>
      </c>
      <c r="CJ39" s="224">
        <f>IF(Summary!$E$32="Floating",IFERROR(VLOOKUP(Financing!CJ32,Financing!$D$46:$E$166,2,0)+Summary!$E$34,Financing!CI39),SUM(Summary!$E$33:$E$34))</f>
        <v>4.4999999999999998E-2</v>
      </c>
      <c r="CK39" s="224">
        <f>IF(Summary!$E$32="Floating",IFERROR(VLOOKUP(Financing!CK32,Financing!$D$46:$E$166,2,0)+Summary!$E$34,Financing!CJ39),SUM(Summary!$E$33:$E$34))</f>
        <v>4.4999999999999998E-2</v>
      </c>
      <c r="CL39" s="224">
        <f>IF(Summary!$E$32="Floating",IFERROR(VLOOKUP(Financing!CL32,Financing!$D$46:$E$166,2,0)+Summary!$E$34,Financing!CK39),SUM(Summary!$E$33:$E$34))</f>
        <v>4.4999999999999998E-2</v>
      </c>
      <c r="CM39" s="224">
        <f>IF(Summary!$E$32="Floating",IFERROR(VLOOKUP(Financing!CM32,Financing!$D$46:$E$166,2,0)+Summary!$E$34,Financing!CL39),SUM(Summary!$E$33:$E$34))</f>
        <v>4.4999999999999998E-2</v>
      </c>
      <c r="CN39" s="224">
        <f>IF(Summary!$E$32="Floating",IFERROR(VLOOKUP(Financing!CN32,Financing!$D$46:$E$166,2,0)+Summary!$E$34,Financing!CM39),SUM(Summary!$E$33:$E$34))</f>
        <v>4.4999999999999998E-2</v>
      </c>
      <c r="CO39" s="224">
        <f>IF(Summary!$E$32="Floating",IFERROR(VLOOKUP(Financing!CO32,Financing!$D$46:$E$166,2,0)+Summary!$E$34,Financing!CN39),SUM(Summary!$E$33:$E$34))</f>
        <v>4.4999999999999998E-2</v>
      </c>
      <c r="CP39" s="224">
        <f>IF(Summary!$E$32="Floating",IFERROR(VLOOKUP(Financing!CP32,Financing!$D$46:$E$166,2,0)+Summary!$E$34,Financing!CO39),SUM(Summary!$E$33:$E$34))</f>
        <v>4.4999999999999998E-2</v>
      </c>
      <c r="CQ39" s="224">
        <f>IF(Summary!$E$32="Floating",IFERROR(VLOOKUP(Financing!CQ32,Financing!$D$46:$E$166,2,0)+Summary!$E$34,Financing!CP39),SUM(Summary!$E$33:$E$34))</f>
        <v>4.4999999999999998E-2</v>
      </c>
      <c r="CR39" s="224">
        <f>IF(Summary!$E$32="Floating",IFERROR(VLOOKUP(Financing!CR32,Financing!$D$46:$E$166,2,0)+Summary!$E$34,Financing!CQ39),SUM(Summary!$E$33:$E$34))</f>
        <v>4.4999999999999998E-2</v>
      </c>
      <c r="CS39" s="224">
        <f>IF(Summary!$E$32="Floating",IFERROR(VLOOKUP(Financing!CS32,Financing!$D$46:$E$166,2,0)+Summary!$E$34,Financing!CR39),SUM(Summary!$E$33:$E$34))</f>
        <v>4.4999999999999998E-2</v>
      </c>
      <c r="CT39" s="224">
        <f>IF(Summary!$E$32="Floating",IFERROR(VLOOKUP(Financing!CT32,Financing!$D$46:$E$166,2,0)+Summary!$E$34,Financing!CS39),SUM(Summary!$E$33:$E$34))</f>
        <v>4.4999999999999998E-2</v>
      </c>
      <c r="CU39" s="224">
        <f>IF(Summary!$E$32="Floating",IFERROR(VLOOKUP(Financing!CU32,Financing!$D$46:$E$166,2,0)+Summary!$E$34,Financing!CT39),SUM(Summary!$E$33:$E$34))</f>
        <v>4.4999999999999998E-2</v>
      </c>
      <c r="CV39" s="224">
        <f>IF(Summary!$E$32="Floating",IFERROR(VLOOKUP(Financing!CV32,Financing!$D$46:$E$166,2,0)+Summary!$E$34,Financing!CU39),SUM(Summary!$E$33:$E$34))</f>
        <v>4.4999999999999998E-2</v>
      </c>
      <c r="CW39" s="224">
        <f>IF(Summary!$E$32="Floating",IFERROR(VLOOKUP(Financing!CW32,Financing!$D$46:$E$166,2,0)+Summary!$E$34,Financing!CV39),SUM(Summary!$E$33:$E$34))</f>
        <v>4.4999999999999998E-2</v>
      </c>
      <c r="CX39" s="224">
        <f>IF(Summary!$E$32="Floating",IFERROR(VLOOKUP(Financing!CX32,Financing!$D$46:$E$166,2,0)+Summary!$E$34,Financing!CW39),SUM(Summary!$E$33:$E$34))</f>
        <v>4.4999999999999998E-2</v>
      </c>
      <c r="CY39" s="224">
        <f>IF(Summary!$E$32="Floating",IFERROR(VLOOKUP(Financing!CY32,Financing!$D$46:$E$166,2,0)+Summary!$E$34,Financing!CX39),SUM(Summary!$E$33:$E$34))</f>
        <v>4.4999999999999998E-2</v>
      </c>
      <c r="CZ39" s="224">
        <f>IF(Summary!$E$32="Floating",IFERROR(VLOOKUP(Financing!CZ32,Financing!$D$46:$E$166,2,0)+Summary!$E$34,Financing!CY39),SUM(Summary!$E$33:$E$34))</f>
        <v>4.4999999999999998E-2</v>
      </c>
      <c r="DA39" s="224">
        <f>IF(Summary!$E$32="Floating",IFERROR(VLOOKUP(Financing!DA32,Financing!$D$46:$E$166,2,0)+Summary!$E$34,Financing!CZ39),SUM(Summary!$E$33:$E$34))</f>
        <v>4.4999999999999998E-2</v>
      </c>
      <c r="DB39" s="224">
        <f>IF(Summary!$E$32="Floating",IFERROR(VLOOKUP(Financing!DB32,Financing!$D$46:$E$166,2,0)+Summary!$E$34,Financing!DA39),SUM(Summary!$E$33:$E$34))</f>
        <v>4.4999999999999998E-2</v>
      </c>
      <c r="DC39" s="224">
        <f>IF(Summary!$E$32="Floating",IFERROR(VLOOKUP(Financing!DC32,Financing!$D$46:$E$166,2,0)+Summary!$E$34,Financing!DB39),SUM(Summary!$E$33:$E$34))</f>
        <v>4.4999999999999998E-2</v>
      </c>
      <c r="DD39" s="224">
        <f>IF(Summary!$E$32="Floating",IFERROR(VLOOKUP(Financing!DD32,Financing!$D$46:$E$166,2,0)+Summary!$E$34,Financing!DC39),SUM(Summary!$E$33:$E$34))</f>
        <v>4.4999999999999998E-2</v>
      </c>
      <c r="DE39" s="224">
        <f>IF(Summary!$E$32="Floating",IFERROR(VLOOKUP(Financing!DE32,Financing!$D$46:$E$166,2,0)+Summary!$E$34,Financing!DD39),SUM(Summary!$E$33:$E$34))</f>
        <v>4.4999999999999998E-2</v>
      </c>
      <c r="DF39" s="224">
        <f>IF(Summary!$E$32="Floating",IFERROR(VLOOKUP(Financing!DF32,Financing!$D$46:$E$166,2,0)+Summary!$E$34,Financing!DE39),SUM(Summary!$E$33:$E$34))</f>
        <v>4.4999999999999998E-2</v>
      </c>
      <c r="DG39" s="224">
        <f>IF(Summary!$E$32="Floating",IFERROR(VLOOKUP(Financing!DG32,Financing!$D$46:$E$166,2,0)+Summary!$E$34,Financing!DF39),SUM(Summary!$E$33:$E$34))</f>
        <v>4.4999999999999998E-2</v>
      </c>
      <c r="DH39" s="224">
        <f>IF(Summary!$E$32="Floating",IFERROR(VLOOKUP(Financing!DH32,Financing!$D$46:$E$166,2,0)+Summary!$E$34,Financing!DG39),SUM(Summary!$E$33:$E$34))</f>
        <v>4.4999999999999998E-2</v>
      </c>
      <c r="DI39" s="224">
        <f>IF(Summary!$E$32="Floating",IFERROR(VLOOKUP(Financing!DI32,Financing!$D$46:$E$166,2,0)+Summary!$E$34,Financing!DH39),SUM(Summary!$E$33:$E$34))</f>
        <v>4.4999999999999998E-2</v>
      </c>
      <c r="DJ39" s="224">
        <f>IF(Summary!$E$32="Floating",IFERROR(VLOOKUP(Financing!DJ32,Financing!$D$46:$E$166,2,0)+Summary!$E$34,Financing!DI39),SUM(Summary!$E$33:$E$34))</f>
        <v>4.4999999999999998E-2</v>
      </c>
      <c r="DK39" s="224">
        <f>IF(Summary!$E$32="Floating",IFERROR(VLOOKUP(Financing!DK32,Financing!$D$46:$E$166,2,0)+Summary!$E$34,Financing!DJ39),SUM(Summary!$E$33:$E$34))</f>
        <v>4.4999999999999998E-2</v>
      </c>
      <c r="DL39" s="224">
        <f>IF(Summary!$E$32="Floating",IFERROR(VLOOKUP(Financing!DL32,Financing!$D$46:$E$166,2,0)+Summary!$E$34,Financing!DK39),SUM(Summary!$E$33:$E$34))</f>
        <v>4.4999999999999998E-2</v>
      </c>
      <c r="DM39" s="224">
        <f>IF(Summary!$E$32="Floating",IFERROR(VLOOKUP(Financing!DM32,Financing!$D$46:$E$166,2,0)+Summary!$E$34,Financing!DL39),SUM(Summary!$E$33:$E$34))</f>
        <v>4.4999999999999998E-2</v>
      </c>
      <c r="DN39" s="224">
        <f>IF(Summary!$E$32="Floating",IFERROR(VLOOKUP(Financing!DN32,Financing!$D$46:$E$166,2,0)+Summary!$E$34,Financing!DM39),SUM(Summary!$E$33:$E$34))</f>
        <v>4.4999999999999998E-2</v>
      </c>
      <c r="DO39" s="224">
        <f>IF(Summary!$E$32="Floating",IFERROR(VLOOKUP(Financing!DO32,Financing!$D$46:$E$166,2,0)+Summary!$E$34,Financing!DN39),SUM(Summary!$E$33:$E$34))</f>
        <v>4.4999999999999998E-2</v>
      </c>
      <c r="DP39" s="224">
        <f>IF(Summary!$E$32="Floating",IFERROR(VLOOKUP(Financing!DP32,Financing!$D$46:$E$166,2,0)+Summary!$E$34,Financing!DO39),SUM(Summary!$E$33:$E$34))</f>
        <v>4.4999999999999998E-2</v>
      </c>
      <c r="DQ39" s="224">
        <f>IF(Summary!$E$32="Floating",IFERROR(VLOOKUP(Financing!DQ32,Financing!$D$46:$E$166,2,0)+Summary!$E$34,Financing!DP39),SUM(Summary!$E$33:$E$34))</f>
        <v>4.4999999999999998E-2</v>
      </c>
      <c r="DR39" s="224">
        <f>IF(Summary!$E$32="Floating",IFERROR(VLOOKUP(Financing!DR32,Financing!$D$46:$E$166,2,0)+Summary!$E$34,Financing!DQ39),SUM(Summary!$E$33:$E$34))</f>
        <v>4.4999999999999998E-2</v>
      </c>
      <c r="DS39" s="224">
        <f>IF(Summary!$E$32="Floating",IFERROR(VLOOKUP(Financing!DS32,Financing!$D$46:$E$166,2,0)+Summary!$E$34,Financing!DR39),SUM(Summary!$E$33:$E$34))</f>
        <v>4.4999999999999998E-2</v>
      </c>
      <c r="DT39" s="224">
        <f>IF(Summary!$E$32="Floating",IFERROR(VLOOKUP(Financing!DT32,Financing!$D$46:$E$166,2,0)+Summary!$E$34,Financing!DS39),SUM(Summary!$E$33:$E$34))</f>
        <v>4.4999999999999998E-2</v>
      </c>
      <c r="DU39" s="224">
        <f>IF(Summary!$E$32="Floating",IFERROR(VLOOKUP(Financing!DU32,Financing!$D$46:$E$166,2,0)+Summary!$E$34,Financing!DT39),SUM(Summary!$E$33:$E$34))</f>
        <v>4.4999999999999998E-2</v>
      </c>
      <c r="DV39" s="224">
        <f>IF(Summary!$E$32="Floating",IFERROR(VLOOKUP(Financing!DV32,Financing!$D$46:$E$166,2,0)+Summary!$E$34,Financing!DU39),SUM(Summary!$E$33:$E$34))</f>
        <v>4.4999999999999998E-2</v>
      </c>
      <c r="DW39" s="224">
        <f>IF(Summary!$E$32="Floating",IFERROR(VLOOKUP(Financing!DW32,Financing!$D$46:$E$166,2,0)+Summary!$E$34,Financing!DV39),SUM(Summary!$E$33:$E$34))</f>
        <v>4.4999999999999998E-2</v>
      </c>
      <c r="DX39" s="224">
        <f>IF(Summary!$E$32="Floating",IFERROR(VLOOKUP(Financing!DX32,Financing!$D$46:$E$166,2,0)+Summary!$E$34,Financing!DW39),SUM(Summary!$E$33:$E$34))</f>
        <v>4.4999999999999998E-2</v>
      </c>
      <c r="DY39" s="224">
        <f>IF(Summary!$E$32="Floating",IFERROR(VLOOKUP(Financing!DY32,Financing!$D$46:$E$166,2,0)+Summary!$E$34,Financing!DX39),SUM(Summary!$E$33:$E$34))</f>
        <v>4.4999999999999998E-2</v>
      </c>
      <c r="DZ39" s="224">
        <f>IF(Summary!$E$32="Floating",IFERROR(VLOOKUP(Financing!DZ32,Financing!$D$46:$E$166,2,0)+Summary!$E$34,Financing!DY39),SUM(Summary!$E$33:$E$34))</f>
        <v>4.4999999999999998E-2</v>
      </c>
      <c r="EA39" s="224">
        <f>IF(Summary!$E$32="Floating",IFERROR(VLOOKUP(Financing!EA32,Financing!$D$46:$E$166,2,0)+Summary!$E$34,Financing!DZ39),SUM(Summary!$E$33:$E$34))</f>
        <v>4.4999999999999998E-2</v>
      </c>
      <c r="EB39" s="224">
        <f>IF(Summary!$E$32="Floating",IFERROR(VLOOKUP(Financing!EB32,Financing!$D$46:$E$166,2,0)+Summary!$E$34,Financing!EA39),SUM(Summary!$E$33:$E$34))</f>
        <v>4.4999999999999998E-2</v>
      </c>
      <c r="EC39" s="224">
        <f>IF(Summary!$E$32="Floating",IFERROR(VLOOKUP(Financing!EC32,Financing!$D$46:$E$166,2,0)+Summary!$E$34,Financing!EB39),SUM(Summary!$E$33:$E$34))</f>
        <v>4.4999999999999998E-2</v>
      </c>
      <c r="ED39" s="224">
        <f>IF(Summary!$E$32="Floating",IFERROR(VLOOKUP(Financing!ED32,Financing!$D$46:$E$166,2,0)+Summary!$E$34,Financing!EC39),SUM(Summary!$E$33:$E$34))</f>
        <v>4.4999999999999998E-2</v>
      </c>
      <c r="EE39" s="225">
        <f>IF(Summary!$E$32="Floating",IFERROR(VLOOKUP(Financing!EE32,Financing!$D$46:$E$166,2,0)+Summary!$E$34,Financing!ED39),SUM(Summary!$E$33:$E$34))</f>
        <v>4.4999999999999998E-2</v>
      </c>
    </row>
    <row r="45" spans="1:135" x14ac:dyDescent="0.25">
      <c r="C45" s="261" t="s">
        <v>265</v>
      </c>
      <c r="D45" s="262" t="s">
        <v>151</v>
      </c>
      <c r="E45" s="140" t="s">
        <v>278</v>
      </c>
    </row>
    <row r="46" spans="1:135" x14ac:dyDescent="0.25">
      <c r="C46" s="263">
        <v>43851</v>
      </c>
      <c r="D46" s="263">
        <f>EOMONTH(C46,0)</f>
        <v>43861</v>
      </c>
      <c r="E46" s="264">
        <v>1.6580299999999999E-2</v>
      </c>
    </row>
    <row r="47" spans="1:135" x14ac:dyDescent="0.25">
      <c r="C47" s="263">
        <v>43882</v>
      </c>
      <c r="D47" s="263">
        <f t="shared" ref="D47:D110" si="56">EOMONTH(C47,0)</f>
        <v>43890</v>
      </c>
      <c r="E47" s="264">
        <v>1.6663500000000001E-2</v>
      </c>
    </row>
    <row r="48" spans="1:135" x14ac:dyDescent="0.25">
      <c r="C48" s="263">
        <v>43913</v>
      </c>
      <c r="D48" s="263">
        <f t="shared" si="56"/>
        <v>43921</v>
      </c>
      <c r="E48" s="264">
        <v>1.65814E-2</v>
      </c>
    </row>
    <row r="49" spans="3:5" x14ac:dyDescent="0.25">
      <c r="C49" s="263">
        <v>43942</v>
      </c>
      <c r="D49" s="263">
        <f t="shared" si="56"/>
        <v>43951</v>
      </c>
      <c r="E49" s="264">
        <v>1.6400700000000001E-2</v>
      </c>
    </row>
    <row r="50" spans="3:5" x14ac:dyDescent="0.25">
      <c r="C50" s="263">
        <v>43972</v>
      </c>
      <c r="D50" s="263">
        <f t="shared" si="56"/>
        <v>43982</v>
      </c>
      <c r="E50" s="264">
        <v>1.6165300000000001E-2</v>
      </c>
    </row>
    <row r="51" spans="3:5" x14ac:dyDescent="0.25">
      <c r="C51" s="263">
        <v>44004</v>
      </c>
      <c r="D51" s="263">
        <f t="shared" si="56"/>
        <v>44012</v>
      </c>
      <c r="E51" s="264">
        <v>1.5917799999999999E-2</v>
      </c>
    </row>
    <row r="52" spans="3:5" x14ac:dyDescent="0.25">
      <c r="C52" s="263">
        <v>44033</v>
      </c>
      <c r="D52" s="263">
        <f t="shared" si="56"/>
        <v>44043</v>
      </c>
      <c r="E52" s="264">
        <v>1.5674199999999999E-2</v>
      </c>
    </row>
    <row r="53" spans="3:5" x14ac:dyDescent="0.25">
      <c r="C53" s="263">
        <v>44064</v>
      </c>
      <c r="D53" s="263">
        <f t="shared" si="56"/>
        <v>44074</v>
      </c>
      <c r="E53" s="264">
        <v>1.54421E-2</v>
      </c>
    </row>
    <row r="54" spans="3:5" x14ac:dyDescent="0.25">
      <c r="C54" s="263">
        <v>44095</v>
      </c>
      <c r="D54" s="263">
        <f t="shared" si="56"/>
        <v>44104</v>
      </c>
      <c r="E54" s="264">
        <v>1.51948E-2</v>
      </c>
    </row>
    <row r="55" spans="3:5" x14ac:dyDescent="0.25">
      <c r="C55" s="263">
        <v>44125</v>
      </c>
      <c r="D55" s="263">
        <f t="shared" si="56"/>
        <v>44135</v>
      </c>
      <c r="E55" s="264">
        <v>1.49453E-2</v>
      </c>
    </row>
    <row r="56" spans="3:5" x14ac:dyDescent="0.25">
      <c r="C56" s="263">
        <v>44158</v>
      </c>
      <c r="D56" s="263">
        <f t="shared" si="56"/>
        <v>44165</v>
      </c>
      <c r="E56" s="264">
        <v>1.4726E-2</v>
      </c>
    </row>
    <row r="57" spans="3:5" x14ac:dyDescent="0.25">
      <c r="C57" s="263">
        <v>44186</v>
      </c>
      <c r="D57" s="263">
        <f t="shared" si="56"/>
        <v>44196</v>
      </c>
      <c r="E57" s="264">
        <v>1.4553399999999999E-2</v>
      </c>
    </row>
    <row r="58" spans="3:5" x14ac:dyDescent="0.25">
      <c r="C58" s="263">
        <v>44217</v>
      </c>
      <c r="D58" s="263">
        <f t="shared" si="56"/>
        <v>44227</v>
      </c>
      <c r="E58" s="264">
        <v>1.4408000000000001E-2</v>
      </c>
    </row>
    <row r="59" spans="3:5" x14ac:dyDescent="0.25">
      <c r="C59" s="263">
        <v>44249</v>
      </c>
      <c r="D59" s="263">
        <f t="shared" si="56"/>
        <v>44255</v>
      </c>
      <c r="E59" s="264">
        <v>1.43094E-2</v>
      </c>
    </row>
    <row r="60" spans="3:5" x14ac:dyDescent="0.25">
      <c r="C60" s="263">
        <v>44277</v>
      </c>
      <c r="D60" s="263">
        <f t="shared" si="56"/>
        <v>44286</v>
      </c>
      <c r="E60" s="264">
        <v>1.42075E-2</v>
      </c>
    </row>
    <row r="61" spans="3:5" x14ac:dyDescent="0.25">
      <c r="C61" s="263">
        <v>44307</v>
      </c>
      <c r="D61" s="263">
        <f t="shared" si="56"/>
        <v>44316</v>
      </c>
      <c r="E61" s="264">
        <v>1.4138700000000001E-2</v>
      </c>
    </row>
    <row r="62" spans="3:5" x14ac:dyDescent="0.25">
      <c r="C62" s="263">
        <v>44337</v>
      </c>
      <c r="D62" s="263">
        <f t="shared" si="56"/>
        <v>44347</v>
      </c>
      <c r="E62" s="264">
        <v>1.4111E-2</v>
      </c>
    </row>
    <row r="63" spans="3:5" x14ac:dyDescent="0.25">
      <c r="C63" s="263">
        <v>44368</v>
      </c>
      <c r="D63" s="263">
        <f t="shared" si="56"/>
        <v>44377</v>
      </c>
      <c r="E63" s="264">
        <v>1.40988E-2</v>
      </c>
    </row>
    <row r="64" spans="3:5" x14ac:dyDescent="0.25">
      <c r="C64" s="263">
        <v>44398</v>
      </c>
      <c r="D64" s="263">
        <f t="shared" si="56"/>
        <v>44408</v>
      </c>
      <c r="E64" s="264">
        <v>1.4120000000000001E-2</v>
      </c>
    </row>
    <row r="65" spans="3:5" x14ac:dyDescent="0.25">
      <c r="C65" s="263">
        <v>44431</v>
      </c>
      <c r="D65" s="263">
        <f t="shared" si="56"/>
        <v>44439</v>
      </c>
      <c r="E65" s="264">
        <v>1.4161699999999999E-2</v>
      </c>
    </row>
    <row r="66" spans="3:5" x14ac:dyDescent="0.25">
      <c r="C66" s="263">
        <v>44460</v>
      </c>
      <c r="D66" s="263">
        <f t="shared" si="56"/>
        <v>44469</v>
      </c>
      <c r="E66" s="264">
        <v>1.41855E-2</v>
      </c>
    </row>
    <row r="67" spans="3:5" x14ac:dyDescent="0.25">
      <c r="C67" s="263">
        <v>44490</v>
      </c>
      <c r="D67" s="263">
        <f t="shared" si="56"/>
        <v>44500</v>
      </c>
      <c r="E67" s="264">
        <v>1.42156E-2</v>
      </c>
    </row>
    <row r="68" spans="3:5" x14ac:dyDescent="0.25">
      <c r="C68" s="263">
        <v>44522</v>
      </c>
      <c r="D68" s="263">
        <f t="shared" si="56"/>
        <v>44530</v>
      </c>
      <c r="E68" s="264">
        <v>1.4246E-2</v>
      </c>
    </row>
    <row r="69" spans="3:5" x14ac:dyDescent="0.25">
      <c r="C69" s="263">
        <v>44551</v>
      </c>
      <c r="D69" s="263">
        <f t="shared" si="56"/>
        <v>44561</v>
      </c>
      <c r="E69" s="264">
        <v>1.4249899999999999E-2</v>
      </c>
    </row>
    <row r="70" spans="3:5" x14ac:dyDescent="0.25">
      <c r="C70" s="263">
        <v>44582</v>
      </c>
      <c r="D70" s="263">
        <f t="shared" si="56"/>
        <v>44592</v>
      </c>
      <c r="E70" s="264">
        <v>1.42554E-2</v>
      </c>
    </row>
    <row r="71" spans="3:5" x14ac:dyDescent="0.25">
      <c r="C71" s="263">
        <v>44613</v>
      </c>
      <c r="D71" s="263">
        <f t="shared" si="56"/>
        <v>44620</v>
      </c>
      <c r="E71" s="264">
        <v>1.42673E-2</v>
      </c>
    </row>
    <row r="72" spans="3:5" x14ac:dyDescent="0.25">
      <c r="C72" s="263">
        <v>44641</v>
      </c>
      <c r="D72" s="263">
        <f t="shared" si="56"/>
        <v>44651</v>
      </c>
      <c r="E72" s="264">
        <v>1.42618E-2</v>
      </c>
    </row>
    <row r="73" spans="3:5" x14ac:dyDescent="0.25">
      <c r="C73" s="263">
        <v>44672</v>
      </c>
      <c r="D73" s="263">
        <f t="shared" si="56"/>
        <v>44681</v>
      </c>
      <c r="E73" s="264">
        <v>1.4269E-2</v>
      </c>
    </row>
    <row r="74" spans="3:5" x14ac:dyDescent="0.25">
      <c r="C74" s="263">
        <v>44704</v>
      </c>
      <c r="D74" s="263">
        <f t="shared" si="56"/>
        <v>44712</v>
      </c>
      <c r="E74" s="264">
        <v>1.42896E-2</v>
      </c>
    </row>
    <row r="75" spans="3:5" x14ac:dyDescent="0.25">
      <c r="C75" s="263">
        <v>44733</v>
      </c>
      <c r="D75" s="263">
        <f t="shared" si="56"/>
        <v>44742</v>
      </c>
      <c r="E75" s="264">
        <v>1.42977E-2</v>
      </c>
    </row>
    <row r="76" spans="3:5" x14ac:dyDescent="0.25">
      <c r="C76" s="263">
        <v>44763</v>
      </c>
      <c r="D76" s="263">
        <f t="shared" si="56"/>
        <v>44773</v>
      </c>
      <c r="E76" s="264">
        <v>1.43228E-2</v>
      </c>
    </row>
    <row r="77" spans="3:5" x14ac:dyDescent="0.25">
      <c r="C77" s="263">
        <v>44795</v>
      </c>
      <c r="D77" s="263">
        <f t="shared" si="56"/>
        <v>44804</v>
      </c>
      <c r="E77" s="264">
        <v>1.43635E-2</v>
      </c>
    </row>
    <row r="78" spans="3:5" x14ac:dyDescent="0.25">
      <c r="C78" s="263">
        <v>44825</v>
      </c>
      <c r="D78" s="263">
        <f t="shared" si="56"/>
        <v>44834</v>
      </c>
      <c r="E78" s="264">
        <v>1.43943E-2</v>
      </c>
    </row>
    <row r="79" spans="3:5" x14ac:dyDescent="0.25">
      <c r="C79" s="263">
        <v>44855</v>
      </c>
      <c r="D79" s="263">
        <f t="shared" si="56"/>
        <v>44865</v>
      </c>
      <c r="E79" s="264">
        <v>1.44394E-2</v>
      </c>
    </row>
    <row r="80" spans="3:5" x14ac:dyDescent="0.25">
      <c r="C80" s="263">
        <v>44886</v>
      </c>
      <c r="D80" s="263">
        <f t="shared" si="56"/>
        <v>44895</v>
      </c>
      <c r="E80" s="264">
        <v>1.4497700000000001E-2</v>
      </c>
    </row>
    <row r="81" spans="3:5" x14ac:dyDescent="0.25">
      <c r="C81" s="263">
        <v>44916</v>
      </c>
      <c r="D81" s="263">
        <f t="shared" si="56"/>
        <v>44926</v>
      </c>
      <c r="E81" s="264">
        <v>1.45454E-2</v>
      </c>
    </row>
    <row r="82" spans="3:5" x14ac:dyDescent="0.25">
      <c r="C82" s="263">
        <v>44949</v>
      </c>
      <c r="D82" s="263">
        <f t="shared" si="56"/>
        <v>44957</v>
      </c>
      <c r="E82" s="264">
        <v>1.46085E-2</v>
      </c>
    </row>
    <row r="83" spans="3:5" x14ac:dyDescent="0.25">
      <c r="C83" s="263">
        <v>44978</v>
      </c>
      <c r="D83" s="263">
        <f t="shared" si="56"/>
        <v>44985</v>
      </c>
      <c r="E83" s="264">
        <v>1.46722E-2</v>
      </c>
    </row>
    <row r="84" spans="3:5" x14ac:dyDescent="0.25">
      <c r="C84" s="263">
        <v>45006</v>
      </c>
      <c r="D84" s="263">
        <f t="shared" si="56"/>
        <v>45016</v>
      </c>
      <c r="E84" s="264">
        <v>1.4722000000000001E-2</v>
      </c>
    </row>
    <row r="85" spans="3:5" x14ac:dyDescent="0.25">
      <c r="C85" s="263">
        <v>45037</v>
      </c>
      <c r="D85" s="263">
        <f t="shared" si="56"/>
        <v>45046</v>
      </c>
      <c r="E85" s="264">
        <v>1.47806E-2</v>
      </c>
    </row>
    <row r="86" spans="3:5" x14ac:dyDescent="0.25">
      <c r="C86" s="263">
        <v>45068</v>
      </c>
      <c r="D86" s="263">
        <f t="shared" si="56"/>
        <v>45077</v>
      </c>
      <c r="E86" s="264">
        <v>1.4846E-2</v>
      </c>
    </row>
    <row r="87" spans="3:5" x14ac:dyDescent="0.25">
      <c r="C87" s="263">
        <v>45098</v>
      </c>
      <c r="D87" s="263">
        <f t="shared" si="56"/>
        <v>45107</v>
      </c>
      <c r="E87" s="264">
        <v>1.48974E-2</v>
      </c>
    </row>
    <row r="88" spans="3:5" x14ac:dyDescent="0.25">
      <c r="C88" s="263">
        <v>45128</v>
      </c>
      <c r="D88" s="263">
        <f t="shared" si="56"/>
        <v>45138</v>
      </c>
      <c r="E88" s="264">
        <v>1.49558E-2</v>
      </c>
    </row>
    <row r="89" spans="3:5" x14ac:dyDescent="0.25">
      <c r="C89" s="263">
        <v>45159</v>
      </c>
      <c r="D89" s="263">
        <f t="shared" si="56"/>
        <v>45169</v>
      </c>
      <c r="E89" s="264">
        <v>1.50215E-2</v>
      </c>
    </row>
    <row r="90" spans="3:5" x14ac:dyDescent="0.25">
      <c r="C90" s="263">
        <v>45190</v>
      </c>
      <c r="D90" s="263">
        <f t="shared" si="56"/>
        <v>45199</v>
      </c>
      <c r="E90" s="264">
        <v>1.50744E-2</v>
      </c>
    </row>
    <row r="91" spans="3:5" x14ac:dyDescent="0.25">
      <c r="C91" s="263">
        <v>45222</v>
      </c>
      <c r="D91" s="263">
        <f t="shared" si="56"/>
        <v>45230</v>
      </c>
      <c r="E91" s="264">
        <v>1.51392E-2</v>
      </c>
    </row>
    <row r="92" spans="3:5" x14ac:dyDescent="0.25">
      <c r="C92" s="263">
        <v>45251</v>
      </c>
      <c r="D92" s="263">
        <f t="shared" si="56"/>
        <v>45260</v>
      </c>
      <c r="E92" s="264">
        <v>1.52038E-2</v>
      </c>
    </row>
    <row r="93" spans="3:5" x14ac:dyDescent="0.25">
      <c r="C93" s="263">
        <v>45281</v>
      </c>
      <c r="D93" s="263">
        <f t="shared" si="56"/>
        <v>45291</v>
      </c>
      <c r="E93" s="264">
        <v>1.5256799999999999E-2</v>
      </c>
    </row>
    <row r="94" spans="3:5" x14ac:dyDescent="0.25">
      <c r="C94" s="263">
        <v>45313</v>
      </c>
      <c r="D94" s="263">
        <f t="shared" si="56"/>
        <v>45322</v>
      </c>
      <c r="E94" s="264">
        <v>1.5318200000000001E-2</v>
      </c>
    </row>
    <row r="95" spans="3:5" x14ac:dyDescent="0.25">
      <c r="C95" s="263">
        <v>45343</v>
      </c>
      <c r="D95" s="263">
        <f t="shared" si="56"/>
        <v>45351</v>
      </c>
      <c r="E95" s="264">
        <v>1.5392599999999999E-2</v>
      </c>
    </row>
    <row r="96" spans="3:5" x14ac:dyDescent="0.25">
      <c r="C96" s="263">
        <v>45372</v>
      </c>
      <c r="D96" s="263">
        <f t="shared" si="56"/>
        <v>45382</v>
      </c>
      <c r="E96" s="264">
        <v>1.5447799999999999E-2</v>
      </c>
    </row>
    <row r="97" spans="3:5" x14ac:dyDescent="0.25">
      <c r="C97" s="263">
        <v>45404</v>
      </c>
      <c r="D97" s="263">
        <f t="shared" si="56"/>
        <v>45412</v>
      </c>
      <c r="E97" s="264">
        <v>1.5511E-2</v>
      </c>
    </row>
    <row r="98" spans="3:5" x14ac:dyDescent="0.25">
      <c r="C98" s="263">
        <v>45433</v>
      </c>
      <c r="D98" s="263">
        <f t="shared" si="56"/>
        <v>45443</v>
      </c>
      <c r="E98" s="264">
        <v>1.55867E-2</v>
      </c>
    </row>
    <row r="99" spans="3:5" x14ac:dyDescent="0.25">
      <c r="C99" s="263">
        <v>45464</v>
      </c>
      <c r="D99" s="263">
        <f t="shared" si="56"/>
        <v>45473</v>
      </c>
      <c r="E99" s="264">
        <v>1.5643299999999999E-2</v>
      </c>
    </row>
    <row r="100" spans="3:5" x14ac:dyDescent="0.25">
      <c r="C100" s="263">
        <v>45495</v>
      </c>
      <c r="D100" s="263">
        <f t="shared" si="56"/>
        <v>45504</v>
      </c>
      <c r="E100" s="264">
        <v>1.5706999999999999E-2</v>
      </c>
    </row>
    <row r="101" spans="3:5" x14ac:dyDescent="0.25">
      <c r="C101" s="263">
        <v>45525</v>
      </c>
      <c r="D101" s="263">
        <f t="shared" si="56"/>
        <v>45535</v>
      </c>
      <c r="E101" s="264">
        <v>1.5782899999999999E-2</v>
      </c>
    </row>
    <row r="102" spans="3:5" x14ac:dyDescent="0.25">
      <c r="C102" s="263">
        <v>45558</v>
      </c>
      <c r="D102" s="263">
        <f t="shared" si="56"/>
        <v>45565</v>
      </c>
      <c r="E102" s="264">
        <v>1.58429E-2</v>
      </c>
    </row>
    <row r="103" spans="3:5" x14ac:dyDescent="0.25">
      <c r="C103" s="263">
        <v>45586</v>
      </c>
      <c r="D103" s="263">
        <f t="shared" si="56"/>
        <v>45596</v>
      </c>
      <c r="E103" s="264">
        <v>1.5900500000000001E-2</v>
      </c>
    </row>
    <row r="104" spans="3:5" x14ac:dyDescent="0.25">
      <c r="C104" s="263">
        <v>45617</v>
      </c>
      <c r="D104" s="263">
        <f t="shared" si="56"/>
        <v>45626</v>
      </c>
      <c r="E104" s="264">
        <v>1.5973600000000001E-2</v>
      </c>
    </row>
    <row r="105" spans="3:5" x14ac:dyDescent="0.25">
      <c r="C105" s="263">
        <v>45649</v>
      </c>
      <c r="D105" s="263">
        <f t="shared" si="56"/>
        <v>45657</v>
      </c>
      <c r="E105" s="264">
        <v>1.6029700000000001E-2</v>
      </c>
    </row>
    <row r="106" spans="3:5" x14ac:dyDescent="0.25">
      <c r="C106" s="263">
        <v>45678</v>
      </c>
      <c r="D106" s="263">
        <f t="shared" si="56"/>
        <v>45688</v>
      </c>
      <c r="E106" s="264">
        <v>1.6086300000000001E-2</v>
      </c>
    </row>
    <row r="107" spans="3:5" x14ac:dyDescent="0.25">
      <c r="C107" s="263">
        <v>45709</v>
      </c>
      <c r="D107" s="263">
        <f t="shared" si="56"/>
        <v>45716</v>
      </c>
      <c r="E107" s="264">
        <v>1.6154399999999999E-2</v>
      </c>
    </row>
    <row r="108" spans="3:5" x14ac:dyDescent="0.25">
      <c r="C108" s="263">
        <v>45737</v>
      </c>
      <c r="D108" s="263">
        <f t="shared" si="56"/>
        <v>45747</v>
      </c>
      <c r="E108" s="264">
        <v>1.6203800000000001E-2</v>
      </c>
    </row>
    <row r="109" spans="3:5" x14ac:dyDescent="0.25">
      <c r="C109" s="263">
        <v>45768</v>
      </c>
      <c r="D109" s="263">
        <f t="shared" si="56"/>
        <v>45777</v>
      </c>
      <c r="E109" s="264">
        <v>1.6258999999999999E-2</v>
      </c>
    </row>
    <row r="110" spans="3:5" x14ac:dyDescent="0.25">
      <c r="C110" s="263">
        <v>45798</v>
      </c>
      <c r="D110" s="263">
        <f t="shared" si="56"/>
        <v>45808</v>
      </c>
      <c r="E110" s="264">
        <v>1.6329199999999999E-2</v>
      </c>
    </row>
    <row r="111" spans="3:5" x14ac:dyDescent="0.25">
      <c r="C111" s="263">
        <v>45831</v>
      </c>
      <c r="D111" s="263">
        <f t="shared" ref="D111:D166" si="57">EOMONTH(C111,0)</f>
        <v>45838</v>
      </c>
      <c r="E111" s="264">
        <v>1.63821E-2</v>
      </c>
    </row>
    <row r="112" spans="3:5" x14ac:dyDescent="0.25">
      <c r="C112" s="263">
        <v>45859</v>
      </c>
      <c r="D112" s="263">
        <f t="shared" si="57"/>
        <v>45869</v>
      </c>
      <c r="E112" s="264">
        <v>1.6434799999999999E-2</v>
      </c>
    </row>
    <row r="113" spans="3:5" x14ac:dyDescent="0.25">
      <c r="C113" s="263">
        <v>45890</v>
      </c>
      <c r="D113" s="263">
        <f t="shared" si="57"/>
        <v>45900</v>
      </c>
      <c r="E113" s="264">
        <v>1.6504399999999999E-2</v>
      </c>
    </row>
    <row r="114" spans="3:5" x14ac:dyDescent="0.25">
      <c r="C114" s="263">
        <v>45922</v>
      </c>
      <c r="D114" s="263">
        <f t="shared" si="57"/>
        <v>45930</v>
      </c>
      <c r="E114" s="264">
        <v>1.6553700000000001E-2</v>
      </c>
    </row>
    <row r="115" spans="3:5" x14ac:dyDescent="0.25">
      <c r="C115" s="263">
        <v>45951</v>
      </c>
      <c r="D115" s="263">
        <f t="shared" si="57"/>
        <v>45961</v>
      </c>
      <c r="E115" s="264">
        <v>1.66152E-2</v>
      </c>
    </row>
    <row r="116" spans="3:5" x14ac:dyDescent="0.25">
      <c r="C116" s="263">
        <v>45982</v>
      </c>
      <c r="D116" s="263">
        <f t="shared" si="57"/>
        <v>45991</v>
      </c>
      <c r="E116" s="264">
        <v>1.6682900000000001E-2</v>
      </c>
    </row>
    <row r="117" spans="3:5" x14ac:dyDescent="0.25">
      <c r="C117" s="263">
        <v>46013</v>
      </c>
      <c r="D117" s="263">
        <f t="shared" si="57"/>
        <v>46022</v>
      </c>
      <c r="E117" s="264">
        <v>1.6731900000000001E-2</v>
      </c>
    </row>
    <row r="118" spans="3:5" x14ac:dyDescent="0.25">
      <c r="C118" s="263">
        <v>46043</v>
      </c>
      <c r="D118" s="263">
        <f t="shared" si="57"/>
        <v>46053</v>
      </c>
      <c r="E118" s="264">
        <v>1.6792499999999998E-2</v>
      </c>
    </row>
    <row r="119" spans="3:5" x14ac:dyDescent="0.25">
      <c r="C119" s="263">
        <v>46076</v>
      </c>
      <c r="D119" s="263">
        <f t="shared" si="57"/>
        <v>46081</v>
      </c>
      <c r="E119" s="264">
        <v>1.68618E-2</v>
      </c>
    </row>
    <row r="120" spans="3:5" x14ac:dyDescent="0.25">
      <c r="C120" s="263">
        <v>46104</v>
      </c>
      <c r="D120" s="263">
        <f t="shared" si="57"/>
        <v>46112</v>
      </c>
      <c r="E120" s="264">
        <v>1.6909E-2</v>
      </c>
    </row>
    <row r="121" spans="3:5" x14ac:dyDescent="0.25">
      <c r="C121" s="263">
        <v>46133</v>
      </c>
      <c r="D121" s="263">
        <f t="shared" si="57"/>
        <v>46142</v>
      </c>
      <c r="E121" s="264">
        <v>1.6961E-2</v>
      </c>
    </row>
    <row r="122" spans="3:5" x14ac:dyDescent="0.25">
      <c r="C122" s="263">
        <v>46163</v>
      </c>
      <c r="D122" s="263">
        <f t="shared" si="57"/>
        <v>46173</v>
      </c>
      <c r="E122" s="264">
        <v>1.7024399999999999E-2</v>
      </c>
    </row>
    <row r="123" spans="3:5" x14ac:dyDescent="0.25">
      <c r="C123" s="263">
        <v>46195</v>
      </c>
      <c r="D123" s="263">
        <f t="shared" si="57"/>
        <v>46203</v>
      </c>
      <c r="E123" s="264">
        <v>1.7069899999999999E-2</v>
      </c>
    </row>
    <row r="124" spans="3:5" x14ac:dyDescent="0.25">
      <c r="C124" s="263">
        <v>46224</v>
      </c>
      <c r="D124" s="263">
        <f t="shared" si="57"/>
        <v>46234</v>
      </c>
      <c r="E124" s="264">
        <v>1.71269E-2</v>
      </c>
    </row>
    <row r="125" spans="3:5" x14ac:dyDescent="0.25">
      <c r="C125" s="263">
        <v>46255</v>
      </c>
      <c r="D125" s="263">
        <f t="shared" si="57"/>
        <v>46265</v>
      </c>
      <c r="E125" s="264">
        <v>1.7189800000000002E-2</v>
      </c>
    </row>
    <row r="126" spans="3:5" x14ac:dyDescent="0.25">
      <c r="C126" s="263">
        <v>46286</v>
      </c>
      <c r="D126" s="263">
        <f t="shared" si="57"/>
        <v>46295</v>
      </c>
      <c r="E126" s="264">
        <v>1.7233499999999999E-2</v>
      </c>
    </row>
    <row r="127" spans="3:5" x14ac:dyDescent="0.25">
      <c r="C127" s="263">
        <v>46316</v>
      </c>
      <c r="D127" s="263">
        <f t="shared" si="57"/>
        <v>46326</v>
      </c>
      <c r="E127" s="264">
        <v>1.7288100000000001E-2</v>
      </c>
    </row>
    <row r="128" spans="3:5" x14ac:dyDescent="0.25">
      <c r="C128" s="263">
        <v>46349</v>
      </c>
      <c r="D128" s="263">
        <f t="shared" si="57"/>
        <v>46356</v>
      </c>
      <c r="E128" s="264">
        <v>1.73507E-2</v>
      </c>
    </row>
    <row r="129" spans="3:5" x14ac:dyDescent="0.25">
      <c r="C129" s="263">
        <v>46377</v>
      </c>
      <c r="D129" s="263">
        <f t="shared" si="57"/>
        <v>46387</v>
      </c>
      <c r="E129" s="264">
        <v>1.7388199999999999E-2</v>
      </c>
    </row>
    <row r="130" spans="3:5" x14ac:dyDescent="0.25">
      <c r="C130" s="263">
        <v>46408</v>
      </c>
      <c r="D130" s="263">
        <f t="shared" si="57"/>
        <v>46418</v>
      </c>
      <c r="E130" s="264">
        <v>1.74407E-2</v>
      </c>
    </row>
    <row r="131" spans="3:5" x14ac:dyDescent="0.25">
      <c r="C131" s="263">
        <v>46440</v>
      </c>
      <c r="D131" s="263">
        <f t="shared" si="57"/>
        <v>46446</v>
      </c>
      <c r="E131" s="264">
        <v>1.75003E-2</v>
      </c>
    </row>
    <row r="132" spans="3:5" x14ac:dyDescent="0.25">
      <c r="C132" s="263">
        <v>46468</v>
      </c>
      <c r="D132" s="263">
        <f t="shared" si="57"/>
        <v>46477</v>
      </c>
      <c r="E132" s="264">
        <v>1.7543199999999998E-2</v>
      </c>
    </row>
    <row r="133" spans="3:5" x14ac:dyDescent="0.25">
      <c r="C133" s="263">
        <v>46498</v>
      </c>
      <c r="D133" s="263">
        <f t="shared" si="57"/>
        <v>46507</v>
      </c>
      <c r="E133" s="264">
        <v>1.7597700000000001E-2</v>
      </c>
    </row>
    <row r="134" spans="3:5" x14ac:dyDescent="0.25">
      <c r="C134" s="263">
        <v>46528</v>
      </c>
      <c r="D134" s="263">
        <f t="shared" si="57"/>
        <v>46538</v>
      </c>
      <c r="E134" s="264">
        <v>1.76597E-2</v>
      </c>
    </row>
    <row r="135" spans="3:5" x14ac:dyDescent="0.25">
      <c r="C135" s="263">
        <v>46559</v>
      </c>
      <c r="D135" s="263">
        <f t="shared" si="57"/>
        <v>46568</v>
      </c>
      <c r="E135" s="264">
        <v>1.77036E-2</v>
      </c>
    </row>
    <row r="136" spans="3:5" x14ac:dyDescent="0.25">
      <c r="C136" s="263">
        <v>46589</v>
      </c>
      <c r="D136" s="263">
        <f t="shared" si="57"/>
        <v>46599</v>
      </c>
      <c r="E136" s="264">
        <v>1.77615E-2</v>
      </c>
    </row>
    <row r="137" spans="3:5" x14ac:dyDescent="0.25">
      <c r="C137" s="263">
        <v>46622</v>
      </c>
      <c r="D137" s="263">
        <f t="shared" si="57"/>
        <v>46630</v>
      </c>
      <c r="E137" s="264">
        <v>1.7830700000000001E-2</v>
      </c>
    </row>
    <row r="138" spans="3:5" x14ac:dyDescent="0.25">
      <c r="C138" s="263">
        <v>46651</v>
      </c>
      <c r="D138" s="263">
        <f t="shared" si="57"/>
        <v>46660</v>
      </c>
      <c r="E138" s="264">
        <v>1.7876800000000002E-2</v>
      </c>
    </row>
    <row r="139" spans="3:5" x14ac:dyDescent="0.25">
      <c r="C139" s="263">
        <v>46681</v>
      </c>
      <c r="D139" s="263">
        <f t="shared" si="57"/>
        <v>46691</v>
      </c>
      <c r="E139" s="264">
        <v>1.79366E-2</v>
      </c>
    </row>
    <row r="140" spans="3:5" x14ac:dyDescent="0.25">
      <c r="C140" s="263">
        <v>46713</v>
      </c>
      <c r="D140" s="263">
        <f t="shared" si="57"/>
        <v>46721</v>
      </c>
      <c r="E140" s="264">
        <v>1.80051E-2</v>
      </c>
    </row>
    <row r="141" spans="3:5" x14ac:dyDescent="0.25">
      <c r="C141" s="263">
        <v>46742</v>
      </c>
      <c r="D141" s="263">
        <f t="shared" si="57"/>
        <v>46752</v>
      </c>
      <c r="E141" s="264">
        <v>1.80582E-2</v>
      </c>
    </row>
    <row r="142" spans="3:5" x14ac:dyDescent="0.25">
      <c r="C142" s="263">
        <v>46773</v>
      </c>
      <c r="D142" s="263">
        <f t="shared" si="57"/>
        <v>46783</v>
      </c>
      <c r="E142" s="264">
        <v>1.8119199999999999E-2</v>
      </c>
    </row>
    <row r="143" spans="3:5" x14ac:dyDescent="0.25">
      <c r="C143" s="263">
        <v>46804</v>
      </c>
      <c r="D143" s="263">
        <f t="shared" si="57"/>
        <v>46812</v>
      </c>
      <c r="E143" s="264">
        <v>1.8187600000000002E-2</v>
      </c>
    </row>
    <row r="144" spans="3:5" x14ac:dyDescent="0.25">
      <c r="C144" s="263">
        <v>46833</v>
      </c>
      <c r="D144" s="263">
        <f t="shared" si="57"/>
        <v>46843</v>
      </c>
      <c r="E144" s="264">
        <v>1.8240300000000001E-2</v>
      </c>
    </row>
    <row r="145" spans="3:5" x14ac:dyDescent="0.25">
      <c r="C145" s="263">
        <v>46864</v>
      </c>
      <c r="D145" s="263">
        <f t="shared" si="57"/>
        <v>46873</v>
      </c>
      <c r="E145" s="264">
        <v>1.8300799999999999E-2</v>
      </c>
    </row>
    <row r="146" spans="3:5" x14ac:dyDescent="0.25">
      <c r="C146" s="263">
        <v>46895</v>
      </c>
      <c r="D146" s="263">
        <f t="shared" si="57"/>
        <v>46904</v>
      </c>
      <c r="E146" s="264">
        <v>1.8369E-2</v>
      </c>
    </row>
    <row r="147" spans="3:5" x14ac:dyDescent="0.25">
      <c r="C147" s="263">
        <v>46925</v>
      </c>
      <c r="D147" s="263">
        <f t="shared" si="57"/>
        <v>46934</v>
      </c>
      <c r="E147" s="264">
        <v>1.8422500000000001E-2</v>
      </c>
    </row>
    <row r="148" spans="3:5" x14ac:dyDescent="0.25">
      <c r="C148" s="263">
        <v>46955</v>
      </c>
      <c r="D148" s="263">
        <f t="shared" si="57"/>
        <v>46965</v>
      </c>
      <c r="E148" s="264">
        <v>1.8483699999999999E-2</v>
      </c>
    </row>
    <row r="149" spans="3:5" x14ac:dyDescent="0.25">
      <c r="C149" s="263">
        <v>46986</v>
      </c>
      <c r="D149" s="263">
        <f t="shared" si="57"/>
        <v>46996</v>
      </c>
      <c r="E149" s="264">
        <v>1.8552900000000001E-2</v>
      </c>
    </row>
    <row r="150" spans="3:5" x14ac:dyDescent="0.25">
      <c r="C150" s="263">
        <v>47017</v>
      </c>
      <c r="D150" s="263">
        <f t="shared" si="57"/>
        <v>47026</v>
      </c>
      <c r="E150" s="264">
        <v>1.8608300000000001E-2</v>
      </c>
    </row>
    <row r="151" spans="3:5" x14ac:dyDescent="0.25">
      <c r="C151" s="263">
        <v>47049</v>
      </c>
      <c r="D151" s="263">
        <f t="shared" si="57"/>
        <v>47057</v>
      </c>
      <c r="E151" s="264">
        <v>1.8676000000000002E-2</v>
      </c>
    </row>
    <row r="152" spans="3:5" x14ac:dyDescent="0.25">
      <c r="C152" s="263">
        <v>47078</v>
      </c>
      <c r="D152" s="263">
        <f t="shared" si="57"/>
        <v>47087</v>
      </c>
      <c r="E152" s="264">
        <v>1.8743300000000001E-2</v>
      </c>
    </row>
    <row r="153" spans="3:5" x14ac:dyDescent="0.25">
      <c r="C153" s="263">
        <v>47108</v>
      </c>
      <c r="D153" s="263">
        <f t="shared" si="57"/>
        <v>47118</v>
      </c>
      <c r="E153" s="264">
        <v>1.8797299999999999E-2</v>
      </c>
    </row>
    <row r="154" spans="3:5" x14ac:dyDescent="0.25">
      <c r="C154" s="263">
        <v>47140</v>
      </c>
      <c r="D154" s="263">
        <f t="shared" si="57"/>
        <v>47149</v>
      </c>
      <c r="E154" s="264">
        <v>1.8858199999999999E-2</v>
      </c>
    </row>
    <row r="155" spans="3:5" x14ac:dyDescent="0.25">
      <c r="C155" s="263">
        <v>47170</v>
      </c>
      <c r="D155" s="263">
        <f t="shared" si="57"/>
        <v>47177</v>
      </c>
      <c r="E155" s="264">
        <v>1.8928899999999999E-2</v>
      </c>
    </row>
    <row r="156" spans="3:5" x14ac:dyDescent="0.25">
      <c r="C156" s="263">
        <v>47198</v>
      </c>
      <c r="D156" s="263">
        <f t="shared" si="57"/>
        <v>47208</v>
      </c>
      <c r="E156" s="264">
        <v>1.8974899999999999E-2</v>
      </c>
    </row>
    <row r="157" spans="3:5" x14ac:dyDescent="0.25">
      <c r="C157" s="263">
        <v>47231</v>
      </c>
      <c r="D157" s="263">
        <f t="shared" si="57"/>
        <v>47238</v>
      </c>
      <c r="E157" s="264">
        <v>1.9030200000000001E-2</v>
      </c>
    </row>
    <row r="158" spans="3:5" x14ac:dyDescent="0.25">
      <c r="C158" s="263">
        <v>47259</v>
      </c>
      <c r="D158" s="263">
        <f t="shared" si="57"/>
        <v>47269</v>
      </c>
      <c r="E158" s="264">
        <v>1.9081600000000001E-2</v>
      </c>
    </row>
    <row r="159" spans="3:5" x14ac:dyDescent="0.25">
      <c r="C159" s="263">
        <v>47290</v>
      </c>
      <c r="D159" s="263">
        <f t="shared" si="57"/>
        <v>47299</v>
      </c>
      <c r="E159" s="264">
        <v>1.91173E-2</v>
      </c>
    </row>
    <row r="160" spans="3:5" x14ac:dyDescent="0.25">
      <c r="C160" s="263">
        <v>47322</v>
      </c>
      <c r="D160" s="263">
        <f t="shared" si="57"/>
        <v>47330</v>
      </c>
      <c r="E160" s="264">
        <v>1.9159900000000001E-2</v>
      </c>
    </row>
    <row r="161" spans="3:5" x14ac:dyDescent="0.25">
      <c r="C161" s="263">
        <v>47351</v>
      </c>
      <c r="D161" s="263">
        <f t="shared" si="57"/>
        <v>47361</v>
      </c>
      <c r="E161" s="264">
        <v>1.92015E-2</v>
      </c>
    </row>
    <row r="162" spans="3:5" x14ac:dyDescent="0.25">
      <c r="C162" s="263">
        <v>47382</v>
      </c>
      <c r="D162" s="263">
        <f t="shared" si="57"/>
        <v>47391</v>
      </c>
      <c r="E162" s="264">
        <v>1.92249E-2</v>
      </c>
    </row>
    <row r="163" spans="3:5" x14ac:dyDescent="0.25">
      <c r="C163" s="263">
        <v>47413</v>
      </c>
      <c r="D163" s="263">
        <f t="shared" si="57"/>
        <v>47422</v>
      </c>
      <c r="E163" s="264">
        <v>1.9253099999999999E-2</v>
      </c>
    </row>
    <row r="164" spans="3:5" x14ac:dyDescent="0.25">
      <c r="C164" s="263">
        <v>47443</v>
      </c>
      <c r="D164" s="263">
        <f t="shared" si="57"/>
        <v>47452</v>
      </c>
      <c r="E164" s="264">
        <v>1.92873E-2</v>
      </c>
    </row>
    <row r="165" spans="3:5" x14ac:dyDescent="0.25">
      <c r="C165" s="263">
        <v>47473</v>
      </c>
      <c r="D165" s="263">
        <f t="shared" si="57"/>
        <v>47483</v>
      </c>
      <c r="E165" s="264">
        <v>1.9298800000000001E-2</v>
      </c>
    </row>
    <row r="166" spans="3:5" x14ac:dyDescent="0.25">
      <c r="C166" s="263">
        <v>47504</v>
      </c>
      <c r="D166" s="263">
        <f t="shared" si="57"/>
        <v>47514</v>
      </c>
      <c r="E166" s="264">
        <v>1.93165E-2</v>
      </c>
    </row>
  </sheetData>
  <sheetProtection algorithmName="SHA-512" hashValue="kIXFG1Wgis9GkKqBbhzTTEi1X35yjpm7txiFKJvYHOYscQc7RMoVmtaBz0ERX/RWcPJSoZV5nYm5Uh+3HrF79w==" saltValue="PYTFgBDX0NIghVcawiCWlw==" spinCount="100000" sheet="1" objects="1" scenarios="1"/>
  <conditionalFormatting sqref="A13">
    <cfRule type="containsText" dxfId="9" priority="7" operator="containsText" text="ERROR">
      <formula>NOT(ISERROR(SEARCH("ERROR",A13)))</formula>
    </cfRule>
    <cfRule type="containsText" dxfId="8" priority="8" operator="containsText" text="OK">
      <formula>NOT(ISERROR(SEARCH("OK",A13)))</formula>
    </cfRule>
  </conditionalFormatting>
  <conditionalFormatting sqref="A20">
    <cfRule type="containsText" dxfId="7" priority="5" operator="containsText" text="ERROR">
      <formula>NOT(ISERROR(SEARCH("ERROR",A20)))</formula>
    </cfRule>
    <cfRule type="containsText" dxfId="6" priority="6" operator="containsText" text="OK">
      <formula>NOT(ISERROR(SEARCH("OK",A20)))</formula>
    </cfRule>
  </conditionalFormatting>
  <conditionalFormatting sqref="A31">
    <cfRule type="containsText" dxfId="5" priority="3" operator="containsText" text="ERROR">
      <formula>NOT(ISERROR(SEARCH("ERROR",A31)))</formula>
    </cfRule>
    <cfRule type="containsText" dxfId="4" priority="4" operator="containsText" text="OK">
      <formula>NOT(ISERROR(SEARCH("OK",A31)))</formula>
    </cfRule>
  </conditionalFormatting>
  <conditionalFormatting sqref="D2:D3">
    <cfRule type="containsText" dxfId="3" priority="1" operator="containsText" text="ERROR">
      <formula>NOT(ISERROR(SEARCH("ERROR",D2)))</formula>
    </cfRule>
    <cfRule type="containsText" dxfId="2" priority="2" operator="containsText" text="OK">
      <formula>NOT(ISERROR(SEARCH("OK",D2)))</formula>
    </cfRule>
  </conditionalFormatting>
  <dataValidations count="1">
    <dataValidation type="list" allowBlank="1" showInputMessage="1" showErrorMessage="1" sqref="M2" xr:uid="{C5CC5752-5E3E-4EDC-A61D-3E62BBD7D6E0}">
      <formula1>$P$1:$P$2</formula1>
    </dataValidation>
  </dataValidation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B55930-00AE-4EB5-BD66-B2170BB6462A}">
  <dimension ref="A1:B6"/>
  <sheetViews>
    <sheetView showGridLines="0" tabSelected="1" workbookViewId="0">
      <selection activeCell="H18" sqref="H18"/>
    </sheetView>
  </sheetViews>
  <sheetFormatPr defaultColWidth="8.85546875" defaultRowHeight="13.5" x14ac:dyDescent="0.25"/>
  <cols>
    <col min="1" max="1" width="60.5703125" style="1" bestFit="1" customWidth="1"/>
    <col min="2" max="16384" width="8.85546875" style="1"/>
  </cols>
  <sheetData>
    <row r="1" spans="1:2" x14ac:dyDescent="0.25">
      <c r="A1" s="114" t="s">
        <v>246</v>
      </c>
      <c r="B1" s="5"/>
    </row>
    <row r="2" spans="1:2" x14ac:dyDescent="0.25">
      <c r="A2" s="15" t="s">
        <v>293</v>
      </c>
      <c r="B2" s="167" t="str">
        <f ca="1">IF(ABS(SUM('Monthly CF'!A7:A61)-SUM('Annual CF'!A5:A59))&lt;0.0001,"OK","ERROR")</f>
        <v>OK</v>
      </c>
    </row>
    <row r="3" spans="1:2" x14ac:dyDescent="0.25">
      <c r="A3" s="27" t="s">
        <v>294</v>
      </c>
      <c r="B3" s="168" t="str">
        <f ca="1">IF(ABS(Summary!H24+SUMIFS('Monthly CF'!C69:EE69,'Monthly CF'!C3:EE3,"&lt;="&amp;Summary!E26,'Monthly CF'!C69:EE69,"&lt;"&amp;0))&lt;0.0001,"OK","ERROR")</f>
        <v>OK</v>
      </c>
    </row>
    <row r="4" spans="1:2" x14ac:dyDescent="0.25">
      <c r="A4" s="27" t="s">
        <v>295</v>
      </c>
      <c r="B4" s="168" t="str">
        <f ca="1">IF(ABS('Monthly CF'!A69-'Monthly CF'!A61)&lt;0.0001,"OK","ERROR")</f>
        <v>OK</v>
      </c>
    </row>
    <row r="5" spans="1:2" x14ac:dyDescent="0.25">
      <c r="A5" s="27" t="s">
        <v>296</v>
      </c>
      <c r="B5" s="168" t="str">
        <f ca="1">IF(ABS(SUM(Summary!H22:H25)-Summary!H26)&lt;0.0001,"OK","ERROR")</f>
        <v>OK</v>
      </c>
    </row>
    <row r="6" spans="1:2" x14ac:dyDescent="0.25">
      <c r="A6" s="41" t="s">
        <v>297</v>
      </c>
      <c r="B6" s="169" t="str">
        <f ca="1">IF(ABS(SUM(Summary!I22:I25)-Summary!I26)&lt;0.0001,"OK","ERROR")</f>
        <v>OK</v>
      </c>
    </row>
  </sheetData>
  <sheetProtection algorithmName="SHA-512" hashValue="rCmtPXy4TML5aZNZyMIAPALB0wDPQ8bdgA6TKdGJflMJeOkSwJeQjZ2Zz3LBqPnQq7BfX+O7qKn3fX6fwVtYDg==" saltValue="R0zwT12k7F24i5B8RIR2+g==" spinCount="100000" sheet="1" objects="1" scenarios="1"/>
  <conditionalFormatting sqref="B2:B6">
    <cfRule type="containsText" dxfId="1" priority="2" operator="containsText" text="OK">
      <formula>NOT(ISERROR(SEARCH("OK",B2)))</formula>
    </cfRule>
    <cfRule type="containsText" dxfId="0" priority="1" operator="containsText" text="ERROR">
      <formula>NOT(ISERROR(SEARCH("ERROR",B2)))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Summary</vt:lpstr>
      <vt:lpstr>Leases</vt:lpstr>
      <vt:lpstr>Expenses</vt:lpstr>
      <vt:lpstr>Monthly CF</vt:lpstr>
      <vt:lpstr>Annual CF</vt:lpstr>
      <vt:lpstr>Construction Budget</vt:lpstr>
      <vt:lpstr>Financing</vt:lpstr>
      <vt:lpstr>Checks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Justin Kivel</dc:creator>
  <cp:lastModifiedBy>user</cp:lastModifiedBy>
  <dcterms:created xsi:type="dcterms:W3CDTF">2019-12-19T17:09:49Z</dcterms:created>
  <dcterms:modified xsi:type="dcterms:W3CDTF">2022-10-30T13:55:00Z</dcterms:modified>
</cp:coreProperties>
</file>